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comments2.xml" ContentType="application/vnd.openxmlformats-officedocument.spreadsheetml.comments+xml"/>
  <Override PartName="/xl/tables/table12.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Cursor\Talent Acquisition Management\docs\"/>
    </mc:Choice>
  </mc:AlternateContent>
  <xr:revisionPtr revIDLastSave="0" documentId="13_ncr:1_{91B1FD9E-A065-4C0D-BCC2-DCB25304B41F}" xr6:coauthVersionLast="47" xr6:coauthVersionMax="47" xr10:uidLastSave="{00000000-0000-0000-0000-000000000000}"/>
  <bookViews>
    <workbookView xWindow="28680" yWindow="-120" windowWidth="24240" windowHeight="13020" tabRatio="788" firstSheet="4" activeTab="4" xr2:uid="{00000000-000D-0000-FFFF-FFFF00000000}"/>
  </bookViews>
  <sheets>
    <sheet name="Dashboard" sheetId="9" state="hidden" r:id="rId1"/>
    <sheet name="Dashboard 2" sheetId="14" state="hidden" r:id="rId2"/>
    <sheet name="Dashboard Report Custom" sheetId="15" state="hidden" r:id="rId3"/>
    <sheet name="Sheet4" sheetId="33" state="hidden" r:id="rId4"/>
    <sheet name="Summary to Mgmt" sheetId="34" r:id="rId5"/>
    <sheet name="Summary by positions" sheetId="35" r:id="rId6"/>
    <sheet name="Master Data HO &amp; Site" sheetId="1" r:id="rId7"/>
    <sheet name="Reference Table" sheetId="12" state="hidden" r:id="rId8"/>
    <sheet name="Detail3" sheetId="30" state="hidden" r:id="rId9"/>
    <sheet name="Sheet1" sheetId="28" state="hidden" r:id="rId10"/>
    <sheet name="Sheet2" sheetId="29" state="hidden" r:id="rId11"/>
    <sheet name="Backend" sheetId="10" state="hidden" r:id="rId12"/>
    <sheet name="TPG Hiring Updates (old)" sheetId="16" state="hidden" r:id="rId13"/>
    <sheet name="Master Data MY Site" sheetId="22" state="hidden" r:id="rId14"/>
    <sheet name="TPG Hiring Updates" sheetId="21" state="hidden" r:id="rId15"/>
    <sheet name="GLM Hiring Updates" sheetId="19" state="hidden" r:id="rId16"/>
    <sheet name="GLM Hiring Updates (old)" sheetId="17" state="hidden" r:id="rId17"/>
    <sheet name="Dictionary" sheetId="2" state="hidden" r:id="rId18"/>
  </sheets>
  <externalReferences>
    <externalReference r:id="rId19"/>
  </externalReferences>
  <definedNames>
    <definedName name="_xlnm._FilterDatabase" localSheetId="15" hidden="1">'GLM Hiring Updates'!$B$2:$N$51</definedName>
    <definedName name="_xlnm._FilterDatabase" localSheetId="16" hidden="1">'GLM Hiring Updates (old)'!$B$2:$M$51</definedName>
    <definedName name="_xlnm._FilterDatabase" localSheetId="6" hidden="1">'Master Data HO &amp; Site'!$A$1:$BU$1</definedName>
    <definedName name="_xlnm._FilterDatabase" localSheetId="13" hidden="1">'Master Data MY Site'!$A$1:$AL$1</definedName>
    <definedName name="_xlnm._FilterDatabase" localSheetId="4" hidden="1">'Summary to Mgmt'!$B$4:$AX$61</definedName>
    <definedName name="_xlnm._FilterDatabase" localSheetId="14" hidden="1">'TPG Hiring Updates'!$A$2:$N$31</definedName>
    <definedName name="_xlnm._FilterDatabase" localSheetId="12" hidden="1">'TPG Hiring Updates (old)'!$A$2:$N$30</definedName>
    <definedName name="_xlcn.WorksheetConnection_MonthlyDownstreamall.xlsxTable11" hidden="1">Table1[]</definedName>
    <definedName name="Slicer_Area">#N/A</definedName>
    <definedName name="Slicer_Area_Detail">#N/A</definedName>
    <definedName name="Slicer_Recruiter">#N/A</definedName>
    <definedName name="Slicer_Status">#N/A</definedName>
  </definedNames>
  <calcPr calcId="191029"/>
  <pivotCaches>
    <pivotCache cacheId="0" r:id="rId20"/>
    <pivotCache cacheId="1" r:id="rId21"/>
    <pivotCache cacheId="2" r:id="rId22"/>
    <pivotCache cacheId="3"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0e2497ad-ea45-4f3d-af13-bf501bdc2dd6" name="Table1" connection="WorksheetConnection_Monthly Downstream al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233" i="1" l="1"/>
  <c r="AR61" i="34"/>
  <c r="AQ61" i="34"/>
  <c r="AP61" i="34"/>
  <c r="AO61" i="34"/>
  <c r="AN61" i="34"/>
  <c r="AL61" i="34"/>
  <c r="AK61" i="34"/>
  <c r="AJ61" i="34"/>
  <c r="AI61" i="34"/>
  <c r="AH61" i="34"/>
  <c r="AF61" i="34"/>
  <c r="AE61" i="34"/>
  <c r="AD61" i="34"/>
  <c r="AC61" i="34"/>
  <c r="AB61" i="34"/>
  <c r="Z61" i="34"/>
  <c r="Y61" i="34"/>
  <c r="X61" i="34"/>
  <c r="W61" i="34"/>
  <c r="V61" i="34"/>
  <c r="T61" i="34"/>
  <c r="S61" i="34"/>
  <c r="R61" i="34"/>
  <c r="Q61" i="34"/>
  <c r="P61" i="34"/>
  <c r="N61" i="34"/>
  <c r="M61" i="34"/>
  <c r="L61" i="34"/>
  <c r="K61" i="34"/>
  <c r="J61" i="34"/>
  <c r="CE436" i="1" l="1"/>
  <c r="CA436" i="1"/>
  <c r="AA436" i="1"/>
  <c r="Y436" i="1"/>
  <c r="BY436" i="1" s="1"/>
  <c r="BZ436" i="1" s="1"/>
  <c r="Q436" i="1"/>
  <c r="M436" i="1"/>
  <c r="CE435" i="1"/>
  <c r="CA435" i="1"/>
  <c r="AA435" i="1"/>
  <c r="Y435" i="1"/>
  <c r="BY435" i="1" s="1"/>
  <c r="BZ435" i="1" s="1"/>
  <c r="M431" i="1"/>
  <c r="CE431" i="1"/>
  <c r="CA431" i="1" s="1"/>
  <c r="M432" i="1"/>
  <c r="Q432" i="1"/>
  <c r="Y432" i="1"/>
  <c r="AA432" i="1"/>
  <c r="CE432" i="1"/>
  <c r="CA432" i="1" s="1"/>
  <c r="M433" i="1"/>
  <c r="Q433" i="1"/>
  <c r="Y433" i="1"/>
  <c r="AA433" i="1"/>
  <c r="CE433" i="1"/>
  <c r="CA433" i="1" s="1"/>
  <c r="AA434" i="1"/>
  <c r="AA431" i="1"/>
  <c r="Y434" i="1"/>
  <c r="Q431" i="1"/>
  <c r="Y431" i="1"/>
  <c r="H47" i="34" l="1"/>
  <c r="CB436" i="1"/>
  <c r="CC436" i="1"/>
  <c r="CB435" i="1"/>
  <c r="CC435" i="1"/>
  <c r="BY431" i="1"/>
  <c r="BZ431" i="1" s="1"/>
  <c r="BY433" i="1"/>
  <c r="BZ433" i="1" s="1"/>
  <c r="BY432" i="1"/>
  <c r="CC432" i="1" s="1"/>
  <c r="CE430" i="1"/>
  <c r="CA430" i="1"/>
  <c r="AA430" i="1"/>
  <c r="Y430" i="1"/>
  <c r="BY430" i="1" s="1"/>
  <c r="Q430" i="1"/>
  <c r="M430" i="1"/>
  <c r="M434" i="1"/>
  <c r="M435" i="1"/>
  <c r="Q434" i="1"/>
  <c r="Q435" i="1"/>
  <c r="CC431" i="1" l="1"/>
  <c r="CB431" i="1"/>
  <c r="CC433" i="1"/>
  <c r="CB433" i="1"/>
  <c r="CB432" i="1"/>
  <c r="BZ432" i="1"/>
  <c r="CC430" i="1"/>
  <c r="CB430" i="1"/>
  <c r="BZ430" i="1"/>
  <c r="Y174" i="1" l="1"/>
  <c r="Y175" i="1"/>
  <c r="Y157" i="1"/>
  <c r="Y423" i="1" l="1"/>
  <c r="BY423" i="1" s="1"/>
  <c r="M429" i="1"/>
  <c r="Q429" i="1"/>
  <c r="Y429" i="1"/>
  <c r="AA429" i="1"/>
  <c r="CE429" i="1"/>
  <c r="CA429" i="1" s="1"/>
  <c r="CE428" i="1"/>
  <c r="CA428" i="1"/>
  <c r="AA428" i="1"/>
  <c r="Y428" i="1"/>
  <c r="BY428" i="1" s="1"/>
  <c r="Q428" i="1"/>
  <c r="M428" i="1"/>
  <c r="Q381" i="1"/>
  <c r="Q369" i="1"/>
  <c r="Q368" i="1"/>
  <c r="Q367" i="1"/>
  <c r="Q366" i="1"/>
  <c r="Q365" i="1"/>
  <c r="M374" i="1"/>
  <c r="Q374" i="1"/>
  <c r="Y374" i="1"/>
  <c r="AA374" i="1"/>
  <c r="CE374" i="1"/>
  <c r="CA374" i="1" s="1"/>
  <c r="BY429" i="1" l="1"/>
  <c r="CC429" i="1" s="1"/>
  <c r="BZ428" i="1"/>
  <c r="CC428" i="1"/>
  <c r="CB428" i="1"/>
  <c r="BY374" i="1"/>
  <c r="BZ374" i="1" s="1"/>
  <c r="Q371" i="1"/>
  <c r="Q375" i="1"/>
  <c r="Q380" i="1"/>
  <c r="Q379" i="1"/>
  <c r="M380" i="1"/>
  <c r="Y380" i="1"/>
  <c r="BY380" i="1" s="1"/>
  <c r="AA380" i="1"/>
  <c r="CE380" i="1"/>
  <c r="CA380" i="1" s="1"/>
  <c r="M379" i="1"/>
  <c r="Y379" i="1"/>
  <c r="AA379" i="1"/>
  <c r="CE379" i="1"/>
  <c r="CA379" i="1" s="1"/>
  <c r="M378" i="1"/>
  <c r="Q378" i="1"/>
  <c r="Y378" i="1"/>
  <c r="AA378" i="1"/>
  <c r="CE378" i="1"/>
  <c r="CA378" i="1" s="1"/>
  <c r="M377" i="1"/>
  <c r="Q377" i="1"/>
  <c r="Y377" i="1"/>
  <c r="AA377" i="1"/>
  <c r="CE377" i="1"/>
  <c r="CA377" i="1" s="1"/>
  <c r="M376" i="1"/>
  <c r="Q376" i="1"/>
  <c r="Y376" i="1"/>
  <c r="AA376" i="1"/>
  <c r="CE376" i="1"/>
  <c r="CA376" i="1" s="1"/>
  <c r="M375" i="1"/>
  <c r="Y375" i="1"/>
  <c r="AA375" i="1"/>
  <c r="CE375" i="1"/>
  <c r="CA375" i="1" s="1"/>
  <c r="M373" i="1"/>
  <c r="Q373" i="1"/>
  <c r="Y373" i="1"/>
  <c r="AA373" i="1"/>
  <c r="CE373" i="1"/>
  <c r="CA373" i="1" s="1"/>
  <c r="M372" i="1"/>
  <c r="Q372" i="1"/>
  <c r="Y372" i="1"/>
  <c r="AA372" i="1"/>
  <c r="CE372" i="1"/>
  <c r="CA372" i="1" s="1"/>
  <c r="M371" i="1"/>
  <c r="Y371" i="1"/>
  <c r="AA371" i="1"/>
  <c r="CE371" i="1"/>
  <c r="CA371" i="1" s="1"/>
  <c r="M370" i="1"/>
  <c r="Q370" i="1"/>
  <c r="Y370" i="1"/>
  <c r="AA370" i="1"/>
  <c r="CE370" i="1"/>
  <c r="CA370" i="1" s="1"/>
  <c r="CB429" i="1" l="1"/>
  <c r="BZ429" i="1"/>
  <c r="CB374" i="1"/>
  <c r="CC374" i="1"/>
  <c r="BY379" i="1"/>
  <c r="CB379" i="1" s="1"/>
  <c r="BY378" i="1"/>
  <c r="CB378" i="1" s="1"/>
  <c r="BY377" i="1"/>
  <c r="CC377" i="1" s="1"/>
  <c r="BY376" i="1"/>
  <c r="CB376" i="1" s="1"/>
  <c r="BY375" i="1"/>
  <c r="BZ375" i="1" s="1"/>
  <c r="BY373" i="1"/>
  <c r="CC373" i="1" s="1"/>
  <c r="BY372" i="1"/>
  <c r="BZ372" i="1" s="1"/>
  <c r="BY371" i="1"/>
  <c r="BZ371" i="1" s="1"/>
  <c r="BY370" i="1"/>
  <c r="CB370" i="1" s="1"/>
  <c r="Y253" i="1"/>
  <c r="Y288" i="1"/>
  <c r="Y188" i="1"/>
  <c r="CC380" i="1" l="1"/>
  <c r="CB380" i="1"/>
  <c r="BZ380" i="1"/>
  <c r="BZ379" i="1"/>
  <c r="CC379" i="1"/>
  <c r="BZ378" i="1"/>
  <c r="CC378" i="1"/>
  <c r="CB377" i="1"/>
  <c r="BZ377" i="1"/>
  <c r="BZ376" i="1"/>
  <c r="CC376" i="1"/>
  <c r="CB375" i="1"/>
  <c r="CC375" i="1"/>
  <c r="BZ373" i="1"/>
  <c r="CB373" i="1"/>
  <c r="CC372" i="1"/>
  <c r="CB372" i="1"/>
  <c r="CB371" i="1"/>
  <c r="CC371" i="1"/>
  <c r="BZ370" i="1"/>
  <c r="CC370" i="1"/>
  <c r="M365" i="1"/>
  <c r="M366" i="1"/>
  <c r="M367" i="1"/>
  <c r="M368" i="1"/>
  <c r="M369" i="1"/>
  <c r="CE369" i="1"/>
  <c r="CA369" i="1" s="1"/>
  <c r="AA369" i="1"/>
  <c r="Y369" i="1"/>
  <c r="CE368" i="1"/>
  <c r="CA368" i="1" s="1"/>
  <c r="AA368" i="1"/>
  <c r="Y368" i="1"/>
  <c r="CE367" i="1"/>
  <c r="CA367" i="1" s="1"/>
  <c r="AA367" i="1"/>
  <c r="Y367" i="1"/>
  <c r="CE366" i="1"/>
  <c r="CA366" i="1" s="1"/>
  <c r="CE365" i="1"/>
  <c r="CA365" i="1" s="1"/>
  <c r="Y366" i="1"/>
  <c r="AA366" i="1"/>
  <c r="AA365" i="1"/>
  <c r="Y365" i="1"/>
  <c r="BY369" i="1" l="1"/>
  <c r="BY368" i="1"/>
  <c r="BY365" i="1"/>
  <c r="CB365" i="1" s="1"/>
  <c r="BY367" i="1"/>
  <c r="BY366" i="1"/>
  <c r="BZ366" i="1" s="1"/>
  <c r="M363" i="1"/>
  <c r="Q363" i="1"/>
  <c r="Y363" i="1"/>
  <c r="AA363" i="1"/>
  <c r="CE363" i="1"/>
  <c r="CA363" i="1" s="1"/>
  <c r="M364" i="1"/>
  <c r="Q364" i="1"/>
  <c r="Y364" i="1"/>
  <c r="AA364" i="1"/>
  <c r="CE364" i="1"/>
  <c r="CA364" i="1" s="1"/>
  <c r="CE362" i="1"/>
  <c r="CA362" i="1" s="1"/>
  <c r="AA362" i="1"/>
  <c r="Y362" i="1"/>
  <c r="Q362" i="1"/>
  <c r="M362" i="1"/>
  <c r="BY364" i="1" l="1"/>
  <c r="BZ364" i="1" s="1"/>
  <c r="BY362" i="1"/>
  <c r="BZ362" i="1" s="1"/>
  <c r="BY363" i="1"/>
  <c r="CC363" i="1" s="1"/>
  <c r="CC366" i="1"/>
  <c r="CB366" i="1"/>
  <c r="CC365" i="1"/>
  <c r="CC367" i="1"/>
  <c r="CB367" i="1"/>
  <c r="BZ367" i="1"/>
  <c r="BZ365" i="1"/>
  <c r="CC369" i="1"/>
  <c r="CB369" i="1"/>
  <c r="BZ369" i="1"/>
  <c r="CC368" i="1"/>
  <c r="CB368" i="1"/>
  <c r="BZ368" i="1"/>
  <c r="M360" i="1"/>
  <c r="M361" i="1"/>
  <c r="Q361" i="1"/>
  <c r="Y361" i="1"/>
  <c r="AA361" i="1"/>
  <c r="CE361" i="1"/>
  <c r="CA361" i="1" s="1"/>
  <c r="BY361" i="1" l="1"/>
  <c r="CC361" i="1" s="1"/>
  <c r="BZ363" i="1"/>
  <c r="CB363" i="1"/>
  <c r="CB362" i="1"/>
  <c r="CC362" i="1"/>
  <c r="CC364" i="1"/>
  <c r="CB364" i="1"/>
  <c r="Q360" i="1"/>
  <c r="Y360" i="1"/>
  <c r="AA360" i="1"/>
  <c r="CE360" i="1"/>
  <c r="CA360" i="1" s="1"/>
  <c r="CE353" i="1"/>
  <c r="CA353" i="1" s="1"/>
  <c r="AA353" i="1"/>
  <c r="Y353" i="1"/>
  <c r="Q353" i="1"/>
  <c r="M353" i="1"/>
  <c r="M359" i="1"/>
  <c r="Q359" i="1"/>
  <c r="Y359" i="1"/>
  <c r="H40" i="34" s="1"/>
  <c r="AA359" i="1"/>
  <c r="CE359" i="1"/>
  <c r="CA359" i="1" s="1"/>
  <c r="CE424" i="1"/>
  <c r="CA424" i="1" s="1"/>
  <c r="CC424" i="1" s="1"/>
  <c r="AA424" i="1"/>
  <c r="Y424" i="1"/>
  <c r="Q424" i="1"/>
  <c r="M424" i="1"/>
  <c r="H333" i="1"/>
  <c r="H268" i="1"/>
  <c r="H386" i="1"/>
  <c r="H257" i="1"/>
  <c r="H256" i="1"/>
  <c r="H48" i="34" l="1"/>
  <c r="H26" i="34"/>
  <c r="AX47" i="34"/>
  <c r="AO47" i="34"/>
  <c r="AN47" i="34"/>
  <c r="AE47" i="34"/>
  <c r="V47" i="34"/>
  <c r="M47" i="34"/>
  <c r="AI47" i="34"/>
  <c r="AV47" i="34"/>
  <c r="AM47" i="34"/>
  <c r="AG47" i="34"/>
  <c r="AF47" i="34"/>
  <c r="W47" i="34"/>
  <c r="N47" i="34"/>
  <c r="AP47" i="34"/>
  <c r="Z47" i="34"/>
  <c r="J47" i="34"/>
  <c r="AW47" i="34"/>
  <c r="Y47" i="34"/>
  <c r="X47" i="34"/>
  <c r="O47" i="34"/>
  <c r="AQ47" i="34"/>
  <c r="R47" i="34"/>
  <c r="AL47" i="34"/>
  <c r="L47" i="34"/>
  <c r="Q47" i="34"/>
  <c r="P47" i="34"/>
  <c r="G47" i="34"/>
  <c r="S47" i="34"/>
  <c r="AR47" i="34"/>
  <c r="AH47" i="34"/>
  <c r="AK47" i="34"/>
  <c r="T47" i="34"/>
  <c r="U47" i="34"/>
  <c r="I47" i="34"/>
  <c r="K47" i="34"/>
  <c r="AS47" i="34"/>
  <c r="AJ47" i="34"/>
  <c r="AA47" i="34"/>
  <c r="AU47" i="34"/>
  <c r="AB47" i="34"/>
  <c r="AC47" i="34"/>
  <c r="AD47" i="34"/>
  <c r="Z40" i="34"/>
  <c r="R40" i="34"/>
  <c r="X40" i="34"/>
  <c r="Y40" i="34"/>
  <c r="AM40" i="34"/>
  <c r="AJ40" i="34"/>
  <c r="AE40" i="34"/>
  <c r="AF40" i="34"/>
  <c r="W40" i="34"/>
  <c r="AS40" i="34"/>
  <c r="L40" i="34"/>
  <c r="AO40" i="34"/>
  <c r="AQ40" i="34"/>
  <c r="AL40" i="34"/>
  <c r="G40" i="34"/>
  <c r="T40" i="34"/>
  <c r="K40" i="34"/>
  <c r="Q40" i="34"/>
  <c r="P40" i="34"/>
  <c r="AD40" i="34"/>
  <c r="AB40" i="34"/>
  <c r="AA40" i="34"/>
  <c r="V40" i="34"/>
  <c r="AH40" i="34"/>
  <c r="AR40" i="34"/>
  <c r="AI40" i="34"/>
  <c r="AG40" i="34"/>
  <c r="J40" i="34"/>
  <c r="I40" i="34"/>
  <c r="M40" i="34"/>
  <c r="AN40" i="34"/>
  <c r="O40" i="34"/>
  <c r="AP40" i="34"/>
  <c r="U40" i="34"/>
  <c r="N40" i="34"/>
  <c r="S40" i="34"/>
  <c r="AK40" i="34"/>
  <c r="AC40" i="34"/>
  <c r="AS48" i="34"/>
  <c r="J48" i="34"/>
  <c r="S48" i="34"/>
  <c r="AE48" i="34"/>
  <c r="V48" i="34"/>
  <c r="U48" i="34"/>
  <c r="AH48" i="34"/>
  <c r="AR48" i="34"/>
  <c r="P48" i="34"/>
  <c r="I48" i="34"/>
  <c r="AJ48" i="34"/>
  <c r="Q48" i="34"/>
  <c r="X48" i="34"/>
  <c r="T48" i="34"/>
  <c r="AV48" i="34"/>
  <c r="AX48" i="34"/>
  <c r="AK48" i="34"/>
  <c r="AL48" i="34"/>
  <c r="AF48" i="34"/>
  <c r="AM48" i="34"/>
  <c r="AD48" i="34"/>
  <c r="AU48" i="34"/>
  <c r="Y48" i="34"/>
  <c r="N48" i="34"/>
  <c r="AB48" i="34"/>
  <c r="AA48" i="34"/>
  <c r="AN48" i="34"/>
  <c r="G48" i="34"/>
  <c r="AQ48" i="34"/>
  <c r="AC48" i="34"/>
  <c r="K48" i="34"/>
  <c r="W48" i="34"/>
  <c r="AG48" i="34"/>
  <c r="M48" i="34"/>
  <c r="L48" i="34"/>
  <c r="O48" i="34"/>
  <c r="AO48" i="34"/>
  <c r="AI48" i="34"/>
  <c r="AW48" i="34"/>
  <c r="AP48" i="34"/>
  <c r="Z48" i="34"/>
  <c r="R48" i="34"/>
  <c r="AR26" i="34"/>
  <c r="L26" i="34"/>
  <c r="AC26" i="34"/>
  <c r="AN26" i="34"/>
  <c r="AV26" i="34"/>
  <c r="T26" i="34"/>
  <c r="S26" i="34"/>
  <c r="X26" i="34"/>
  <c r="R26" i="34"/>
  <c r="M26" i="34"/>
  <c r="AA26" i="34"/>
  <c r="Z26" i="34"/>
  <c r="AH26" i="34"/>
  <c r="AG26" i="34"/>
  <c r="V26" i="34"/>
  <c r="AD26" i="34"/>
  <c r="AS26" i="34"/>
  <c r="AQ26" i="34"/>
  <c r="AX26" i="34"/>
  <c r="W26" i="34"/>
  <c r="Q26" i="34"/>
  <c r="AM26" i="34"/>
  <c r="AU26" i="34"/>
  <c r="K26" i="34"/>
  <c r="I26" i="34"/>
  <c r="AW26" i="34"/>
  <c r="O26" i="34"/>
  <c r="Y26" i="34"/>
  <c r="AK26" i="34"/>
  <c r="AB26" i="34"/>
  <c r="AI26" i="34"/>
  <c r="U26" i="34"/>
  <c r="AE26" i="34"/>
  <c r="AO26" i="34"/>
  <c r="G26" i="34"/>
  <c r="AF26" i="34"/>
  <c r="N26" i="34"/>
  <c r="AJ26" i="34"/>
  <c r="AP26" i="34"/>
  <c r="P26" i="34"/>
  <c r="AL26" i="34"/>
  <c r="J26" i="34"/>
  <c r="BZ424" i="1"/>
  <c r="CB424" i="1"/>
  <c r="BY360" i="1"/>
  <c r="BZ360" i="1" s="1"/>
  <c r="BY353" i="1"/>
  <c r="CC353" i="1" s="1"/>
  <c r="BY359" i="1"/>
  <c r="CC359" i="1" s="1"/>
  <c r="CB361" i="1"/>
  <c r="BZ361" i="1"/>
  <c r="M345" i="1"/>
  <c r="Q345" i="1"/>
  <c r="Y345" i="1"/>
  <c r="AA345" i="1"/>
  <c r="CE345" i="1"/>
  <c r="CA345" i="1" s="1"/>
  <c r="M388" i="1"/>
  <c r="Q388" i="1"/>
  <c r="Y388" i="1"/>
  <c r="AA388" i="1"/>
  <c r="CE388" i="1"/>
  <c r="CA388" i="1" s="1"/>
  <c r="CE338" i="1"/>
  <c r="CA338" i="1" s="1"/>
  <c r="AA338" i="1"/>
  <c r="Y338" i="1"/>
  <c r="Q338" i="1"/>
  <c r="M338" i="1"/>
  <c r="M337" i="1"/>
  <c r="Q337" i="1"/>
  <c r="Y337" i="1"/>
  <c r="AA337" i="1"/>
  <c r="CE337" i="1"/>
  <c r="CA337" i="1" s="1"/>
  <c r="M336" i="1"/>
  <c r="Q336" i="1"/>
  <c r="Y336" i="1"/>
  <c r="AA336" i="1"/>
  <c r="CE336" i="1"/>
  <c r="CA336" i="1" s="1"/>
  <c r="M342" i="1"/>
  <c r="Q342" i="1"/>
  <c r="Y342" i="1"/>
  <c r="AA342" i="1"/>
  <c r="CE342" i="1"/>
  <c r="CA342" i="1" s="1"/>
  <c r="M344" i="1"/>
  <c r="Q344" i="1"/>
  <c r="Y344" i="1"/>
  <c r="AA344" i="1"/>
  <c r="CE344" i="1"/>
  <c r="CA344" i="1" s="1"/>
  <c r="M341" i="1"/>
  <c r="Q341" i="1"/>
  <c r="Y341" i="1"/>
  <c r="AA341" i="1"/>
  <c r="CE341" i="1"/>
  <c r="CA341" i="1" s="1"/>
  <c r="M340" i="1"/>
  <c r="Q340" i="1"/>
  <c r="Y340" i="1"/>
  <c r="AA340" i="1"/>
  <c r="CE340" i="1"/>
  <c r="CA340" i="1" s="1"/>
  <c r="F47" i="34" l="1"/>
  <c r="F40" i="34"/>
  <c r="F48" i="34"/>
  <c r="F26" i="34"/>
  <c r="BY337" i="1"/>
  <c r="CC337" i="1" s="1"/>
  <c r="CB353" i="1"/>
  <c r="BZ353" i="1"/>
  <c r="BY338" i="1"/>
  <c r="BZ338" i="1" s="1"/>
  <c r="BY342" i="1"/>
  <c r="CC342" i="1" s="1"/>
  <c r="BY340" i="1"/>
  <c r="CC340" i="1" s="1"/>
  <c r="BY344" i="1"/>
  <c r="BZ344" i="1" s="1"/>
  <c r="BY336" i="1"/>
  <c r="BZ336" i="1" s="1"/>
  <c r="BY341" i="1"/>
  <c r="CC341" i="1" s="1"/>
  <c r="CB360" i="1"/>
  <c r="CC360" i="1"/>
  <c r="CB359" i="1"/>
  <c r="BZ359" i="1"/>
  <c r="BY345" i="1"/>
  <c r="BZ345" i="1" s="1"/>
  <c r="CC388" i="1"/>
  <c r="M343" i="1"/>
  <c r="Q343" i="1"/>
  <c r="Y343" i="1"/>
  <c r="AA343" i="1"/>
  <c r="CE343" i="1"/>
  <c r="CA343" i="1" s="1"/>
  <c r="AV40" i="34" l="1"/>
  <c r="AX40" i="34"/>
  <c r="AW40" i="34"/>
  <c r="AU40" i="34"/>
  <c r="BY343" i="1"/>
  <c r="BZ343" i="1" s="1"/>
  <c r="CB345" i="1"/>
  <c r="CC345" i="1"/>
  <c r="BZ388" i="1"/>
  <c r="CB388" i="1"/>
  <c r="CB338" i="1"/>
  <c r="CC338" i="1"/>
  <c r="BZ337" i="1"/>
  <c r="CB337" i="1"/>
  <c r="CB336" i="1"/>
  <c r="CC336" i="1"/>
  <c r="BZ342" i="1"/>
  <c r="CB342" i="1"/>
  <c r="CC344" i="1"/>
  <c r="CB344" i="1"/>
  <c r="CB341" i="1"/>
  <c r="BZ341" i="1"/>
  <c r="CB340" i="1"/>
  <c r="BZ340" i="1"/>
  <c r="M335" i="1"/>
  <c r="Q335" i="1"/>
  <c r="Y335" i="1"/>
  <c r="AA335" i="1"/>
  <c r="CE335" i="1"/>
  <c r="CA335" i="1" s="1"/>
  <c r="M252" i="1"/>
  <c r="Q252" i="1"/>
  <c r="Y252" i="1"/>
  <c r="AA252" i="1"/>
  <c r="CE252" i="1"/>
  <c r="CA252" i="1" s="1"/>
  <c r="CE251" i="1"/>
  <c r="CA251" i="1" s="1"/>
  <c r="AA251" i="1"/>
  <c r="Y251" i="1"/>
  <c r="Q251" i="1"/>
  <c r="M251" i="1"/>
  <c r="CE250" i="1"/>
  <c r="CA250" i="1" s="1"/>
  <c r="AA250" i="1"/>
  <c r="Y250" i="1"/>
  <c r="Q250" i="1"/>
  <c r="M250" i="1"/>
  <c r="CE249" i="1"/>
  <c r="CA249" i="1" s="1"/>
  <c r="AA249" i="1"/>
  <c r="Y249" i="1"/>
  <c r="Q249" i="1"/>
  <c r="M249" i="1"/>
  <c r="CE248" i="1"/>
  <c r="CA248" i="1" s="1"/>
  <c r="AA248" i="1"/>
  <c r="Y248" i="1"/>
  <c r="Q248" i="1"/>
  <c r="M248" i="1"/>
  <c r="M247" i="1"/>
  <c r="Q247" i="1"/>
  <c r="Y247" i="1"/>
  <c r="AA247" i="1"/>
  <c r="CE247" i="1"/>
  <c r="CA247" i="1" s="1"/>
  <c r="M420" i="1"/>
  <c r="Q420" i="1"/>
  <c r="Y420" i="1"/>
  <c r="AA420" i="1"/>
  <c r="CE420" i="1"/>
  <c r="CA420" i="1" s="1"/>
  <c r="M253" i="1"/>
  <c r="Q253" i="1"/>
  <c r="AA253" i="1"/>
  <c r="CE253" i="1"/>
  <c r="CA253" i="1" s="1"/>
  <c r="M339" i="1"/>
  <c r="Q339" i="1"/>
  <c r="Y339" i="1"/>
  <c r="AA339" i="1"/>
  <c r="CE339" i="1"/>
  <c r="CA339" i="1" s="1"/>
  <c r="M425" i="1"/>
  <c r="Q425" i="1"/>
  <c r="Y425" i="1"/>
  <c r="AA425" i="1"/>
  <c r="CE425" i="1"/>
  <c r="CA425" i="1" s="1"/>
  <c r="M419" i="1"/>
  <c r="Q419" i="1"/>
  <c r="Y419" i="1"/>
  <c r="AA419" i="1"/>
  <c r="CE419" i="1"/>
  <c r="CA419" i="1" s="1"/>
  <c r="M418" i="1"/>
  <c r="Q418" i="1"/>
  <c r="Y418" i="1"/>
  <c r="AA418" i="1"/>
  <c r="CE418" i="1"/>
  <c r="CA418" i="1" s="1"/>
  <c r="M423" i="1"/>
  <c r="Q423" i="1"/>
  <c r="AA423" i="1"/>
  <c r="CE423" i="1"/>
  <c r="CA423" i="1" s="1"/>
  <c r="M358" i="1"/>
  <c r="Q358" i="1"/>
  <c r="Y358" i="1"/>
  <c r="AA358" i="1"/>
  <c r="CE358" i="1"/>
  <c r="CA358" i="1" s="1"/>
  <c r="M357" i="1"/>
  <c r="Q357" i="1"/>
  <c r="Y357" i="1"/>
  <c r="AA357" i="1"/>
  <c r="CE357" i="1"/>
  <c r="CA357" i="1" s="1"/>
  <c r="M422" i="1"/>
  <c r="Q422" i="1"/>
  <c r="Y422" i="1"/>
  <c r="AA422" i="1"/>
  <c r="CE422" i="1"/>
  <c r="CA422" i="1" s="1"/>
  <c r="M417" i="1"/>
  <c r="Q417" i="1"/>
  <c r="Y417" i="1"/>
  <c r="AA417" i="1"/>
  <c r="CE417" i="1"/>
  <c r="CA417" i="1" s="1"/>
  <c r="M416" i="1"/>
  <c r="Q416" i="1"/>
  <c r="Y416" i="1"/>
  <c r="AA416" i="1"/>
  <c r="CE416" i="1"/>
  <c r="CA416" i="1" s="1"/>
  <c r="M415" i="1"/>
  <c r="Q415" i="1"/>
  <c r="Y415" i="1"/>
  <c r="AA415" i="1"/>
  <c r="CE415" i="1"/>
  <c r="CA415" i="1" s="1"/>
  <c r="M414" i="1"/>
  <c r="Q414" i="1"/>
  <c r="Y414" i="1"/>
  <c r="AA414" i="1"/>
  <c r="CE414" i="1"/>
  <c r="CA414" i="1" s="1"/>
  <c r="M413" i="1"/>
  <c r="Q413" i="1"/>
  <c r="Y413" i="1"/>
  <c r="AA413" i="1"/>
  <c r="CE413" i="1"/>
  <c r="CA413" i="1" s="1"/>
  <c r="M427" i="1"/>
  <c r="Q427" i="1"/>
  <c r="Y427" i="1"/>
  <c r="AA427" i="1"/>
  <c r="CE427" i="1"/>
  <c r="CA427" i="1" s="1"/>
  <c r="M412" i="1"/>
  <c r="Q412" i="1"/>
  <c r="Y412" i="1"/>
  <c r="AA412" i="1"/>
  <c r="CE412" i="1"/>
  <c r="CA412" i="1" s="1"/>
  <c r="M411" i="1"/>
  <c r="Q411" i="1"/>
  <c r="Y411" i="1"/>
  <c r="AA411" i="1"/>
  <c r="CE411" i="1"/>
  <c r="CA411" i="1" s="1"/>
  <c r="M421" i="1"/>
  <c r="Q421" i="1"/>
  <c r="Y421" i="1"/>
  <c r="AA421" i="1"/>
  <c r="CE421" i="1"/>
  <c r="CA421" i="1" s="1"/>
  <c r="M410" i="1"/>
  <c r="Q410" i="1"/>
  <c r="Y410" i="1"/>
  <c r="AA410" i="1"/>
  <c r="CE410" i="1"/>
  <c r="CA410" i="1" s="1"/>
  <c r="M409" i="1"/>
  <c r="Q409" i="1"/>
  <c r="Y409" i="1"/>
  <c r="AA409" i="1"/>
  <c r="CE409" i="1"/>
  <c r="CA409" i="1" s="1"/>
  <c r="M408" i="1"/>
  <c r="Q408" i="1"/>
  <c r="Y408" i="1"/>
  <c r="AA408" i="1"/>
  <c r="CE408" i="1"/>
  <c r="CA408" i="1" s="1"/>
  <c r="M407" i="1"/>
  <c r="Q407" i="1"/>
  <c r="Y407" i="1"/>
  <c r="AA407" i="1"/>
  <c r="CE407" i="1"/>
  <c r="CA407" i="1" s="1"/>
  <c r="M406" i="1"/>
  <c r="Q406" i="1"/>
  <c r="Y406" i="1"/>
  <c r="AA406" i="1"/>
  <c r="CE406" i="1"/>
  <c r="CA406" i="1" s="1"/>
  <c r="M405" i="1"/>
  <c r="Q405" i="1"/>
  <c r="Y405" i="1"/>
  <c r="AA405" i="1"/>
  <c r="CE405" i="1"/>
  <c r="CA405" i="1" s="1"/>
  <c r="M404" i="1"/>
  <c r="Q404" i="1"/>
  <c r="Y404" i="1"/>
  <c r="AA404" i="1"/>
  <c r="CE404" i="1"/>
  <c r="CA404" i="1" s="1"/>
  <c r="M403" i="1"/>
  <c r="Q403" i="1"/>
  <c r="Y403" i="1"/>
  <c r="AA403" i="1"/>
  <c r="CE403" i="1"/>
  <c r="CA403" i="1" s="1"/>
  <c r="M402" i="1"/>
  <c r="Q402" i="1"/>
  <c r="Y402" i="1"/>
  <c r="AA402" i="1"/>
  <c r="CE402" i="1"/>
  <c r="CA402" i="1" s="1"/>
  <c r="M426" i="1"/>
  <c r="Q426" i="1"/>
  <c r="Y426" i="1"/>
  <c r="AA426" i="1"/>
  <c r="CE426" i="1"/>
  <c r="CA426" i="1" s="1"/>
  <c r="M401" i="1"/>
  <c r="Q401" i="1"/>
  <c r="Y401" i="1"/>
  <c r="H13" i="34" s="1"/>
  <c r="AA401" i="1"/>
  <c r="CE401" i="1"/>
  <c r="CA401" i="1" s="1"/>
  <c r="M400" i="1"/>
  <c r="Q400" i="1"/>
  <c r="Y400" i="1"/>
  <c r="AA400" i="1"/>
  <c r="CE400" i="1"/>
  <c r="CA400" i="1" s="1"/>
  <c r="M399" i="1"/>
  <c r="Q399" i="1"/>
  <c r="Y399" i="1"/>
  <c r="H25" i="34" s="1"/>
  <c r="AA399" i="1"/>
  <c r="CE399" i="1"/>
  <c r="CA399" i="1" s="1"/>
  <c r="M356" i="1"/>
  <c r="Q356" i="1"/>
  <c r="Y356" i="1"/>
  <c r="AA356" i="1"/>
  <c r="CE356" i="1"/>
  <c r="CA356" i="1" s="1"/>
  <c r="M398" i="1"/>
  <c r="Q398" i="1"/>
  <c r="Y398" i="1"/>
  <c r="AA398" i="1"/>
  <c r="CE398" i="1"/>
  <c r="CA398" i="1" s="1"/>
  <c r="M355" i="1"/>
  <c r="Q355" i="1"/>
  <c r="Y355" i="1"/>
  <c r="AA355" i="1"/>
  <c r="CE355" i="1"/>
  <c r="CA355" i="1" s="1"/>
  <c r="M354" i="1"/>
  <c r="Q354" i="1"/>
  <c r="Y354" i="1"/>
  <c r="AA354" i="1"/>
  <c r="CE354" i="1"/>
  <c r="CA354" i="1" s="1"/>
  <c r="M397" i="1"/>
  <c r="Q397" i="1"/>
  <c r="Y397" i="1"/>
  <c r="AA397" i="1"/>
  <c r="CE397" i="1"/>
  <c r="CA397" i="1" s="1"/>
  <c r="M396" i="1"/>
  <c r="Q396" i="1"/>
  <c r="Y396" i="1"/>
  <c r="AA396" i="1"/>
  <c r="CE396" i="1"/>
  <c r="CA396" i="1" s="1"/>
  <c r="M395" i="1"/>
  <c r="Q395" i="1"/>
  <c r="Y395" i="1"/>
  <c r="AA395" i="1"/>
  <c r="CE395" i="1"/>
  <c r="CA395" i="1" s="1"/>
  <c r="M394" i="1"/>
  <c r="Q394" i="1"/>
  <c r="Y394" i="1"/>
  <c r="AA394" i="1"/>
  <c r="CE394" i="1"/>
  <c r="CA394" i="1" s="1"/>
  <c r="M393" i="1"/>
  <c r="Q393" i="1"/>
  <c r="Y393" i="1"/>
  <c r="AA393" i="1"/>
  <c r="CE393" i="1"/>
  <c r="CA393" i="1" s="1"/>
  <c r="M392" i="1"/>
  <c r="Q392" i="1"/>
  <c r="Y392" i="1"/>
  <c r="AA392" i="1"/>
  <c r="CE392" i="1"/>
  <c r="CA392" i="1" s="1"/>
  <c r="M352" i="1"/>
  <c r="Q352" i="1"/>
  <c r="Y352" i="1"/>
  <c r="AA352" i="1"/>
  <c r="CE352" i="1"/>
  <c r="CA352" i="1" s="1"/>
  <c r="M351" i="1"/>
  <c r="Q351" i="1"/>
  <c r="Y351" i="1"/>
  <c r="AA351" i="1"/>
  <c r="CE351" i="1"/>
  <c r="CA351" i="1" s="1"/>
  <c r="M391" i="1"/>
  <c r="Q391" i="1"/>
  <c r="Y391" i="1"/>
  <c r="AA391" i="1"/>
  <c r="CE391" i="1"/>
  <c r="CA391" i="1" s="1"/>
  <c r="M390" i="1"/>
  <c r="Q390" i="1"/>
  <c r="Y390" i="1"/>
  <c r="AA390" i="1"/>
  <c r="CE390" i="1"/>
  <c r="CA390" i="1" s="1"/>
  <c r="M389" i="1"/>
  <c r="Q389" i="1"/>
  <c r="Y389" i="1"/>
  <c r="AA389" i="1"/>
  <c r="CE389" i="1"/>
  <c r="CA389" i="1" s="1"/>
  <c r="M350" i="1"/>
  <c r="Q350" i="1"/>
  <c r="Y350" i="1"/>
  <c r="AA350" i="1"/>
  <c r="CE350" i="1"/>
  <c r="CA350" i="1" s="1"/>
  <c r="M349" i="1"/>
  <c r="Q349" i="1"/>
  <c r="Y349" i="1"/>
  <c r="AA349" i="1"/>
  <c r="CE349" i="1"/>
  <c r="CA349" i="1" s="1"/>
  <c r="M348" i="1"/>
  <c r="Q348" i="1"/>
  <c r="Y348" i="1"/>
  <c r="AA348" i="1"/>
  <c r="CE348" i="1"/>
  <c r="CA348" i="1" s="1"/>
  <c r="M347" i="1"/>
  <c r="Q347" i="1"/>
  <c r="Y347" i="1"/>
  <c r="AA347" i="1"/>
  <c r="CE347" i="1"/>
  <c r="CA347" i="1" s="1"/>
  <c r="M346" i="1"/>
  <c r="Q346" i="1"/>
  <c r="Y346" i="1"/>
  <c r="AA346" i="1"/>
  <c r="CE346" i="1"/>
  <c r="CA346" i="1" s="1"/>
  <c r="M246" i="1"/>
  <c r="Q246" i="1"/>
  <c r="Y246" i="1"/>
  <c r="AA246" i="1"/>
  <c r="CE246" i="1"/>
  <c r="CA246" i="1" s="1"/>
  <c r="M333" i="1"/>
  <c r="Q333" i="1"/>
  <c r="Y333" i="1"/>
  <c r="AA333" i="1"/>
  <c r="CE333" i="1"/>
  <c r="CA333" i="1" s="1"/>
  <c r="M330" i="1"/>
  <c r="Q330" i="1"/>
  <c r="Y330" i="1"/>
  <c r="AA330" i="1"/>
  <c r="CE330" i="1"/>
  <c r="CA330" i="1" s="1"/>
  <c r="M329" i="1"/>
  <c r="Q329" i="1"/>
  <c r="Y329" i="1"/>
  <c r="AA329" i="1"/>
  <c r="CE329" i="1"/>
  <c r="CA329" i="1" s="1"/>
  <c r="M332" i="1"/>
  <c r="Q332" i="1"/>
  <c r="Y332" i="1"/>
  <c r="AA332" i="1"/>
  <c r="CE332" i="1"/>
  <c r="CA332" i="1" s="1"/>
  <c r="H10" i="34" l="1"/>
  <c r="H17" i="34"/>
  <c r="H15" i="34"/>
  <c r="H23" i="34"/>
  <c r="H19" i="34"/>
  <c r="AB15" i="34"/>
  <c r="S15" i="34"/>
  <c r="V15" i="34"/>
  <c r="M15" i="34"/>
  <c r="AD15" i="34"/>
  <c r="AP15" i="34"/>
  <c r="AG15" i="34"/>
  <c r="Z15" i="34"/>
  <c r="R15" i="34"/>
  <c r="G15" i="34"/>
  <c r="I15" i="34"/>
  <c r="P15" i="34"/>
  <c r="Y15" i="34"/>
  <c r="L15" i="34"/>
  <c r="K15" i="34"/>
  <c r="AK15" i="34"/>
  <c r="U15" i="34"/>
  <c r="T15" i="34"/>
  <c r="N15" i="34"/>
  <c r="AA15" i="34"/>
  <c r="X15" i="34"/>
  <c r="AM15" i="34"/>
  <c r="AN15" i="34"/>
  <c r="AI15" i="34"/>
  <c r="J15" i="34"/>
  <c r="AQ15" i="34"/>
  <c r="AH15" i="34"/>
  <c r="AR15" i="34"/>
  <c r="AS15" i="34"/>
  <c r="AF15" i="34"/>
  <c r="W15" i="34"/>
  <c r="AO15" i="34"/>
  <c r="Q15" i="34"/>
  <c r="O15" i="34"/>
  <c r="AJ15" i="34"/>
  <c r="AC15" i="34"/>
  <c r="AE15" i="34"/>
  <c r="AL15" i="34"/>
  <c r="AE13" i="34"/>
  <c r="AO13" i="34"/>
  <c r="Z13" i="34"/>
  <c r="AR13" i="34"/>
  <c r="AN13" i="34"/>
  <c r="O13" i="34"/>
  <c r="S13" i="34"/>
  <c r="P13" i="34"/>
  <c r="AC13" i="34"/>
  <c r="AG13" i="34"/>
  <c r="K13" i="34"/>
  <c r="T13" i="34"/>
  <c r="I13" i="34"/>
  <c r="AQ13" i="34"/>
  <c r="M13" i="34"/>
  <c r="R13" i="34"/>
  <c r="AM13" i="34"/>
  <c r="Q13" i="34"/>
  <c r="V13" i="34"/>
  <c r="AD13" i="34"/>
  <c r="AB13" i="34"/>
  <c r="AS13" i="34"/>
  <c r="AH13" i="34"/>
  <c r="X13" i="34"/>
  <c r="U13" i="34"/>
  <c r="J13" i="34"/>
  <c r="AI13" i="34"/>
  <c r="AF13" i="34"/>
  <c r="AA13" i="34"/>
  <c r="G13" i="34"/>
  <c r="AK13" i="34"/>
  <c r="Y13" i="34"/>
  <c r="W13" i="34"/>
  <c r="AJ13" i="34"/>
  <c r="AP13" i="34"/>
  <c r="N13" i="34"/>
  <c r="L13" i="34"/>
  <c r="AL13" i="34"/>
  <c r="AC23" i="34"/>
  <c r="V23" i="34"/>
  <c r="S23" i="34"/>
  <c r="U23" i="34"/>
  <c r="T23" i="34"/>
  <c r="W23" i="34"/>
  <c r="AD23" i="34"/>
  <c r="AI23" i="34"/>
  <c r="P23" i="34"/>
  <c r="AQ23" i="34"/>
  <c r="K23" i="34"/>
  <c r="AA23" i="34"/>
  <c r="AB23" i="34"/>
  <c r="AS23" i="34"/>
  <c r="AM23" i="34"/>
  <c r="Y23" i="34"/>
  <c r="M23" i="34"/>
  <c r="AK23" i="34"/>
  <c r="Q23" i="34"/>
  <c r="AE23" i="34"/>
  <c r="AP23" i="34"/>
  <c r="AR23" i="34"/>
  <c r="Z23" i="34"/>
  <c r="J23" i="34"/>
  <c r="G23" i="34"/>
  <c r="AF23" i="34"/>
  <c r="AL23" i="34"/>
  <c r="X23" i="34"/>
  <c r="N23" i="34"/>
  <c r="O23" i="34"/>
  <c r="AG23" i="34"/>
  <c r="AH23" i="34"/>
  <c r="L23" i="34"/>
  <c r="AO23" i="34"/>
  <c r="I23" i="34"/>
  <c r="AJ23" i="34"/>
  <c r="AN23" i="34"/>
  <c r="R23" i="34"/>
  <c r="L25" i="34"/>
  <c r="J25" i="34"/>
  <c r="AC25" i="34"/>
  <c r="AP25" i="34"/>
  <c r="AM25" i="34"/>
  <c r="M25" i="34"/>
  <c r="AA25" i="34"/>
  <c r="AB25" i="34"/>
  <c r="AD25" i="34"/>
  <c r="AE25" i="34"/>
  <c r="AG25" i="34"/>
  <c r="P25" i="34"/>
  <c r="V25" i="34"/>
  <c r="AS25" i="34"/>
  <c r="AF25" i="34"/>
  <c r="I25" i="34"/>
  <c r="AO25" i="34"/>
  <c r="U25" i="34"/>
  <c r="AH25" i="34"/>
  <c r="X25" i="34"/>
  <c r="S25" i="34"/>
  <c r="N25" i="34"/>
  <c r="Q25" i="34"/>
  <c r="R25" i="34"/>
  <c r="W25" i="34"/>
  <c r="AR25" i="34"/>
  <c r="AL25" i="34"/>
  <c r="AQ25" i="34"/>
  <c r="AI25" i="34"/>
  <c r="G25" i="34"/>
  <c r="K25" i="34"/>
  <c r="AK25" i="34"/>
  <c r="AN25" i="34"/>
  <c r="Z25" i="34"/>
  <c r="AJ25" i="34"/>
  <c r="T25" i="34"/>
  <c r="O25" i="34"/>
  <c r="Y25" i="34"/>
  <c r="AN19" i="34"/>
  <c r="R19" i="34"/>
  <c r="Q19" i="34"/>
  <c r="X19" i="34"/>
  <c r="AC19" i="34"/>
  <c r="AE19" i="34"/>
  <c r="AR19" i="34"/>
  <c r="AH19" i="34"/>
  <c r="AS19" i="34"/>
  <c r="G19" i="34"/>
  <c r="Y19" i="34"/>
  <c r="AK19" i="34"/>
  <c r="N19" i="34"/>
  <c r="P19" i="34"/>
  <c r="O19" i="34"/>
  <c r="AO19" i="34"/>
  <c r="AA19" i="34"/>
  <c r="U19" i="34"/>
  <c r="AG19" i="34"/>
  <c r="AJ19" i="34"/>
  <c r="Z19" i="34"/>
  <c r="K19" i="34"/>
  <c r="W19" i="34"/>
  <c r="T19" i="34"/>
  <c r="I19" i="34"/>
  <c r="J19" i="34"/>
  <c r="AL19" i="34"/>
  <c r="AM19" i="34"/>
  <c r="AB19" i="34"/>
  <c r="M19" i="34"/>
  <c r="AD19" i="34"/>
  <c r="AF19" i="34"/>
  <c r="AI19" i="34"/>
  <c r="AP19" i="34"/>
  <c r="V19" i="34"/>
  <c r="AQ19" i="34"/>
  <c r="L19" i="34"/>
  <c r="S19" i="34"/>
  <c r="AD17" i="34"/>
  <c r="G17" i="34"/>
  <c r="AQ17" i="34"/>
  <c r="AO17" i="34"/>
  <c r="K17" i="34"/>
  <c r="AL17" i="34"/>
  <c r="AC17" i="34"/>
  <c r="N17" i="34"/>
  <c r="Y17" i="34"/>
  <c r="L17" i="34"/>
  <c r="M17" i="34"/>
  <c r="AF17" i="34"/>
  <c r="AI17" i="34"/>
  <c r="I17" i="34"/>
  <c r="T17" i="34"/>
  <c r="U17" i="34"/>
  <c r="W17" i="34"/>
  <c r="AM17" i="34"/>
  <c r="O17" i="34"/>
  <c r="R17" i="34"/>
  <c r="V17" i="34"/>
  <c r="AJ17" i="34"/>
  <c r="AE17" i="34"/>
  <c r="P17" i="34"/>
  <c r="AS17" i="34"/>
  <c r="AN17" i="34"/>
  <c r="AP17" i="34"/>
  <c r="AG17" i="34"/>
  <c r="X17" i="34"/>
  <c r="AB17" i="34"/>
  <c r="AH17" i="34"/>
  <c r="Z17" i="34"/>
  <c r="AR17" i="34"/>
  <c r="Q17" i="34"/>
  <c r="AA17" i="34"/>
  <c r="S17" i="34"/>
  <c r="AK17" i="34"/>
  <c r="J17" i="34"/>
  <c r="AR10" i="34"/>
  <c r="Y10" i="34"/>
  <c r="K10" i="34"/>
  <c r="AO10" i="34"/>
  <c r="AQ10" i="34"/>
  <c r="AG10" i="34"/>
  <c r="AP10" i="34"/>
  <c r="M10" i="34"/>
  <c r="X10" i="34"/>
  <c r="I10" i="34"/>
  <c r="Q10" i="34"/>
  <c r="AI10" i="34"/>
  <c r="AH10" i="34"/>
  <c r="AD10" i="34"/>
  <c r="AA10" i="34"/>
  <c r="AK10" i="34"/>
  <c r="J10" i="34"/>
  <c r="AF10" i="34"/>
  <c r="AM10" i="34"/>
  <c r="Z10" i="34"/>
  <c r="AL10" i="34"/>
  <c r="AB10" i="34"/>
  <c r="L10" i="34"/>
  <c r="AJ10" i="34"/>
  <c r="AE10" i="34"/>
  <c r="T10" i="34"/>
  <c r="V10" i="34"/>
  <c r="R10" i="34"/>
  <c r="S10" i="34"/>
  <c r="P10" i="34"/>
  <c r="AC10" i="34"/>
  <c r="AN10" i="34"/>
  <c r="U10" i="34"/>
  <c r="AS10" i="34"/>
  <c r="W10" i="34"/>
  <c r="G10" i="34"/>
  <c r="N10" i="34"/>
  <c r="O10" i="34"/>
  <c r="BY333" i="1"/>
  <c r="BZ333" i="1" s="1"/>
  <c r="BY332" i="1"/>
  <c r="BZ332" i="1" s="1"/>
  <c r="BY349" i="1"/>
  <c r="BZ349" i="1" s="1"/>
  <c r="BY356" i="1"/>
  <c r="BZ356" i="1" s="1"/>
  <c r="BY357" i="1"/>
  <c r="BZ357" i="1" s="1"/>
  <c r="BY330" i="1"/>
  <c r="BZ330" i="1" s="1"/>
  <c r="BY335" i="1"/>
  <c r="BZ335" i="1" s="1"/>
  <c r="BY348" i="1"/>
  <c r="CC348" i="1" s="1"/>
  <c r="BY346" i="1"/>
  <c r="CB346" i="1" s="1"/>
  <c r="BY351" i="1"/>
  <c r="BZ351" i="1" s="1"/>
  <c r="BY354" i="1"/>
  <c r="CC354" i="1" s="1"/>
  <c r="BY358" i="1"/>
  <c r="CC358" i="1" s="1"/>
  <c r="BY329" i="1"/>
  <c r="CC329" i="1" s="1"/>
  <c r="BY350" i="1"/>
  <c r="BZ350" i="1" s="1"/>
  <c r="BY347" i="1"/>
  <c r="CC347" i="1" s="1"/>
  <c r="BY352" i="1"/>
  <c r="BZ352" i="1" s="1"/>
  <c r="BY355" i="1"/>
  <c r="CB355" i="1" s="1"/>
  <c r="BY339" i="1"/>
  <c r="CB339" i="1" s="1"/>
  <c r="CC343" i="1"/>
  <c r="CB343" i="1"/>
  <c r="BY251" i="1"/>
  <c r="BZ251" i="1" s="1"/>
  <c r="BY252" i="1"/>
  <c r="CC252" i="1" s="1"/>
  <c r="BY250" i="1"/>
  <c r="BZ250" i="1" s="1"/>
  <c r="BY249" i="1"/>
  <c r="BZ249" i="1" s="1"/>
  <c r="BY248" i="1"/>
  <c r="BZ248" i="1" s="1"/>
  <c r="BY247" i="1"/>
  <c r="CB247" i="1" s="1"/>
  <c r="BZ390" i="1"/>
  <c r="CB392" i="1"/>
  <c r="BZ396" i="1"/>
  <c r="BZ398" i="1"/>
  <c r="BZ401" i="1"/>
  <c r="AU13" i="34" s="1"/>
  <c r="CB404" i="1"/>
  <c r="BZ408" i="1"/>
  <c r="BZ411" i="1"/>
  <c r="BZ414" i="1"/>
  <c r="CB422" i="1"/>
  <c r="CC418" i="1"/>
  <c r="CB391" i="1"/>
  <c r="BZ393" i="1"/>
  <c r="CC397" i="1"/>
  <c r="BZ426" i="1"/>
  <c r="BZ405" i="1"/>
  <c r="BZ409" i="1"/>
  <c r="CC412" i="1"/>
  <c r="BZ415" i="1"/>
  <c r="CC419" i="1"/>
  <c r="CC420" i="1"/>
  <c r="CC394" i="1"/>
  <c r="BZ399" i="1"/>
  <c r="AU25" i="34" s="1"/>
  <c r="CB402" i="1"/>
  <c r="CB406" i="1"/>
  <c r="CB410" i="1"/>
  <c r="BZ427" i="1"/>
  <c r="CC416" i="1"/>
  <c r="BZ425" i="1"/>
  <c r="CC389" i="1"/>
  <c r="CB395" i="1"/>
  <c r="BZ400" i="1"/>
  <c r="CC403" i="1"/>
  <c r="BZ407" i="1"/>
  <c r="CC421" i="1"/>
  <c r="BZ413" i="1"/>
  <c r="CB417" i="1"/>
  <c r="BZ423" i="1"/>
  <c r="BY253" i="1"/>
  <c r="BZ253" i="1" s="1"/>
  <c r="CB418" i="1"/>
  <c r="BY246" i="1"/>
  <c r="CB246" i="1" s="1"/>
  <c r="Y219" i="1"/>
  <c r="Y217" i="1"/>
  <c r="Y216" i="1"/>
  <c r="Y215" i="1"/>
  <c r="Y214" i="1"/>
  <c r="Y213" i="1"/>
  <c r="Y212" i="1"/>
  <c r="Y316" i="1"/>
  <c r="Y210" i="1"/>
  <c r="Y315" i="1"/>
  <c r="Y314" i="1"/>
  <c r="Y209" i="1"/>
  <c r="Y208" i="1"/>
  <c r="Y207" i="1"/>
  <c r="Y206" i="1"/>
  <c r="Y205" i="1"/>
  <c r="Y313" i="1"/>
  <c r="Y312" i="1"/>
  <c r="Y311" i="1"/>
  <c r="Y310" i="1"/>
  <c r="Y309" i="1"/>
  <c r="Y308" i="1"/>
  <c r="Y203" i="1"/>
  <c r="Y202" i="1"/>
  <c r="Y201" i="1"/>
  <c r="Y200" i="1"/>
  <c r="Y199" i="1"/>
  <c r="Y307" i="1"/>
  <c r="Y306" i="1"/>
  <c r="Y305" i="1"/>
  <c r="Y304" i="1"/>
  <c r="Y303" i="1"/>
  <c r="Y302" i="1"/>
  <c r="Y301" i="1"/>
  <c r="Y300" i="1"/>
  <c r="Y299" i="1"/>
  <c r="Y298" i="1"/>
  <c r="Y297" i="1"/>
  <c r="Y296" i="1"/>
  <c r="Y295" i="1"/>
  <c r="Y194" i="1"/>
  <c r="Y193" i="1"/>
  <c r="Y192" i="1"/>
  <c r="Y294" i="1"/>
  <c r="Y191" i="1"/>
  <c r="Y293" i="1"/>
  <c r="Y292" i="1"/>
  <c r="Y291" i="1"/>
  <c r="Y290" i="1"/>
  <c r="Y218" i="1"/>
  <c r="Y190" i="1"/>
  <c r="H22" i="34" s="1"/>
  <c r="Y289" i="1"/>
  <c r="Y287" i="1"/>
  <c r="Y286" i="1"/>
  <c r="Y186" i="1"/>
  <c r="Y285" i="1"/>
  <c r="Y183" i="1"/>
  <c r="Y387" i="1"/>
  <c r="Y181" i="1"/>
  <c r="H32" i="34" s="1"/>
  <c r="Y180" i="1"/>
  <c r="Y334" i="1"/>
  <c r="Y177" i="1"/>
  <c r="Y284" i="1"/>
  <c r="Y283" i="1"/>
  <c r="Y282" i="1"/>
  <c r="Y281" i="1"/>
  <c r="Y280" i="1"/>
  <c r="Y279" i="1"/>
  <c r="Y164" i="1"/>
  <c r="Y278" i="1"/>
  <c r="Y277" i="1"/>
  <c r="Y276" i="1"/>
  <c r="Y275" i="1"/>
  <c r="H7" i="34" s="1"/>
  <c r="Y274" i="1"/>
  <c r="Y153" i="1"/>
  <c r="Y273" i="1"/>
  <c r="Y272" i="1"/>
  <c r="Y271" i="1"/>
  <c r="Y147" i="1"/>
  <c r="Y270" i="1"/>
  <c r="Y269" i="1"/>
  <c r="Y140" i="1"/>
  <c r="Y139" i="1"/>
  <c r="Y268" i="1"/>
  <c r="Y267" i="1"/>
  <c r="Y266" i="1"/>
  <c r="Y136" i="1"/>
  <c r="Y124" i="1"/>
  <c r="Y120" i="1"/>
  <c r="H39" i="34" s="1"/>
  <c r="Y265" i="1"/>
  <c r="Y386" i="1"/>
  <c r="H12" i="34" s="1"/>
  <c r="Y385" i="1"/>
  <c r="Y384" i="1"/>
  <c r="Y100" i="1"/>
  <c r="Y93" i="1"/>
  <c r="Y264" i="1"/>
  <c r="Y263" i="1"/>
  <c r="Y383" i="1"/>
  <c r="H8" i="34" s="1"/>
  <c r="Y262" i="1"/>
  <c r="H35" i="34" s="1"/>
  <c r="Y260" i="1"/>
  <c r="Y382" i="1"/>
  <c r="Y259" i="1"/>
  <c r="Y381" i="1"/>
  <c r="AC24" i="34" s="1"/>
  <c r="Y256" i="1"/>
  <c r="Y257" i="1"/>
  <c r="Y49" i="1"/>
  <c r="H42" i="34" s="1"/>
  <c r="L28" i="15"/>
  <c r="K25" i="15"/>
  <c r="L21" i="15"/>
  <c r="L24" i="15"/>
  <c r="K27" i="15"/>
  <c r="L27" i="15"/>
  <c r="K24" i="15"/>
  <c r="K29" i="15"/>
  <c r="K30" i="15"/>
  <c r="K26" i="15"/>
  <c r="K22" i="15"/>
  <c r="L30" i="15"/>
  <c r="L20" i="15"/>
  <c r="L22" i="15"/>
  <c r="K21" i="15"/>
  <c r="K23" i="15"/>
  <c r="L29" i="15"/>
  <c r="K20" i="15"/>
  <c r="K28" i="15"/>
  <c r="H44" i="34" l="1"/>
  <c r="H49" i="34"/>
  <c r="BY384" i="1"/>
  <c r="H27" i="34"/>
  <c r="H24" i="34"/>
  <c r="AW25" i="34"/>
  <c r="AW10" i="34"/>
  <c r="AX25" i="34"/>
  <c r="AV13" i="34"/>
  <c r="AW13" i="34"/>
  <c r="AV10" i="34"/>
  <c r="AU10" i="34"/>
  <c r="AV25" i="34"/>
  <c r="AX13" i="34"/>
  <c r="AX10" i="34"/>
  <c r="AM35" i="34"/>
  <c r="AS35" i="34"/>
  <c r="S35" i="34"/>
  <c r="L35" i="34"/>
  <c r="T35" i="34"/>
  <c r="AN35" i="34"/>
  <c r="R35" i="34"/>
  <c r="J35" i="34"/>
  <c r="AQ35" i="34"/>
  <c r="X35" i="34"/>
  <c r="AG35" i="34"/>
  <c r="O35" i="34"/>
  <c r="AJ35" i="34"/>
  <c r="AL35" i="34"/>
  <c r="AB35" i="34"/>
  <c r="K35" i="34"/>
  <c r="Q35" i="34"/>
  <c r="M35" i="34"/>
  <c r="AO35" i="34"/>
  <c r="W35" i="34"/>
  <c r="G35" i="34"/>
  <c r="AA35" i="34"/>
  <c r="AD35" i="34"/>
  <c r="AP35" i="34"/>
  <c r="N35" i="34"/>
  <c r="V35" i="34"/>
  <c r="AF35" i="34"/>
  <c r="P35" i="34"/>
  <c r="I35" i="34"/>
  <c r="AK35" i="34"/>
  <c r="Z35" i="34"/>
  <c r="AI35" i="34"/>
  <c r="AH35" i="34"/>
  <c r="AC35" i="34"/>
  <c r="AR35" i="34"/>
  <c r="AE35" i="34"/>
  <c r="Y35" i="34"/>
  <c r="U35" i="34"/>
  <c r="Y24" i="34"/>
  <c r="M24" i="34"/>
  <c r="W24" i="34"/>
  <c r="AA24" i="34"/>
  <c r="I24" i="34"/>
  <c r="AH24" i="34"/>
  <c r="R42" i="34"/>
  <c r="V42" i="34"/>
  <c r="AP42" i="34"/>
  <c r="K42" i="34"/>
  <c r="AU42" i="34"/>
  <c r="AQ42" i="34"/>
  <c r="S42" i="34"/>
  <c r="AN42" i="34"/>
  <c r="AF42" i="34"/>
  <c r="AX42" i="34"/>
  <c r="M42" i="34"/>
  <c r="AI42" i="34"/>
  <c r="AV42" i="34"/>
  <c r="AR42" i="34"/>
  <c r="P42" i="34"/>
  <c r="AM42" i="34"/>
  <c r="AE42" i="34"/>
  <c r="Z42" i="34"/>
  <c r="AH42" i="34"/>
  <c r="AG42" i="34"/>
  <c r="AJ42" i="34"/>
  <c r="X42" i="34"/>
  <c r="I42" i="34"/>
  <c r="AA42" i="34"/>
  <c r="L42" i="34"/>
  <c r="G42" i="34"/>
  <c r="AC42" i="34"/>
  <c r="AW42" i="34"/>
  <c r="AL42" i="34"/>
  <c r="J42" i="34"/>
  <c r="Y42" i="34"/>
  <c r="O42" i="34"/>
  <c r="AO42" i="34"/>
  <c r="AS42" i="34"/>
  <c r="Q42" i="34"/>
  <c r="U42" i="34"/>
  <c r="T42" i="34"/>
  <c r="N42" i="34"/>
  <c r="AD42" i="34"/>
  <c r="W42" i="34"/>
  <c r="AB42" i="34"/>
  <c r="AK42" i="34"/>
  <c r="AG8" i="34"/>
  <c r="O8" i="34"/>
  <c r="W8" i="34"/>
  <c r="AB8" i="34"/>
  <c r="L8" i="34"/>
  <c r="X8" i="34"/>
  <c r="AD8" i="34"/>
  <c r="R8" i="34"/>
  <c r="AI8" i="34"/>
  <c r="G8" i="34"/>
  <c r="AR8" i="34"/>
  <c r="AQ8" i="34"/>
  <c r="AP8" i="34"/>
  <c r="S8" i="34"/>
  <c r="AL8" i="34"/>
  <c r="J8" i="34"/>
  <c r="AH8" i="34"/>
  <c r="T8" i="34"/>
  <c r="U8" i="34"/>
  <c r="AS8" i="34"/>
  <c r="Q8" i="34"/>
  <c r="M8" i="34"/>
  <c r="AC8" i="34"/>
  <c r="AJ8" i="34"/>
  <c r="Y8" i="34"/>
  <c r="AE8" i="34"/>
  <c r="P8" i="34"/>
  <c r="Z8" i="34"/>
  <c r="AA8" i="34"/>
  <c r="V8" i="34"/>
  <c r="AK8" i="34"/>
  <c r="AF8" i="34"/>
  <c r="AN8" i="34"/>
  <c r="N8" i="34"/>
  <c r="AO8" i="34"/>
  <c r="K8" i="34"/>
  <c r="I8" i="34"/>
  <c r="AM8" i="34"/>
  <c r="AD49" i="34"/>
  <c r="AM49" i="34"/>
  <c r="L49" i="34"/>
  <c r="K49" i="34"/>
  <c r="AO49" i="34"/>
  <c r="AP49" i="34"/>
  <c r="AK49" i="34"/>
  <c r="AN49" i="34"/>
  <c r="AI49" i="34"/>
  <c r="AA49" i="34"/>
  <c r="G49" i="34"/>
  <c r="S49" i="34"/>
  <c r="V49" i="34"/>
  <c r="AL49" i="34"/>
  <c r="U49" i="34"/>
  <c r="AB49" i="34"/>
  <c r="M49" i="34"/>
  <c r="N49" i="34"/>
  <c r="I49" i="34"/>
  <c r="AE49" i="34"/>
  <c r="P49" i="34"/>
  <c r="AF49" i="34"/>
  <c r="AQ49" i="34"/>
  <c r="AR49" i="34"/>
  <c r="AS49" i="34"/>
  <c r="AG49" i="34"/>
  <c r="AH49" i="34"/>
  <c r="Q49" i="34"/>
  <c r="AC49" i="34"/>
  <c r="Y49" i="34"/>
  <c r="R49" i="34"/>
  <c r="J49" i="34"/>
  <c r="T49" i="34"/>
  <c r="X49" i="34"/>
  <c r="W49" i="34"/>
  <c r="O49" i="34"/>
  <c r="Z49" i="34"/>
  <c r="AJ49" i="34"/>
  <c r="AN24" i="34"/>
  <c r="AD24" i="34"/>
  <c r="AJ24" i="34"/>
  <c r="AM24" i="34"/>
  <c r="T24" i="34"/>
  <c r="O24" i="34"/>
  <c r="AS24" i="34"/>
  <c r="N24" i="34"/>
  <c r="U24" i="34"/>
  <c r="S24" i="34"/>
  <c r="O12" i="34"/>
  <c r="Z12" i="34"/>
  <c r="J12" i="34"/>
  <c r="L12" i="34"/>
  <c r="S12" i="34"/>
  <c r="AB12" i="34"/>
  <c r="T12" i="34"/>
  <c r="R12" i="34"/>
  <c r="AM12" i="34"/>
  <c r="AC12" i="34"/>
  <c r="AE12" i="34"/>
  <c r="AA12" i="34"/>
  <c r="AL12" i="34"/>
  <c r="M12" i="34"/>
  <c r="I12" i="34"/>
  <c r="AR12" i="34"/>
  <c r="AN12" i="34"/>
  <c r="P12" i="34"/>
  <c r="AQ12" i="34"/>
  <c r="K12" i="34"/>
  <c r="AD12" i="34"/>
  <c r="AJ12" i="34"/>
  <c r="AK12" i="34"/>
  <c r="AF12" i="34"/>
  <c r="V12" i="34"/>
  <c r="Q12" i="34"/>
  <c r="AH12" i="34"/>
  <c r="AG12" i="34"/>
  <c r="N12" i="34"/>
  <c r="AO12" i="34"/>
  <c r="G12" i="34"/>
  <c r="AS12" i="34"/>
  <c r="U12" i="34"/>
  <c r="Y12" i="34"/>
  <c r="W12" i="34"/>
  <c r="AI12" i="34"/>
  <c r="X12" i="34"/>
  <c r="AP12" i="34"/>
  <c r="AA22" i="34"/>
  <c r="G22" i="34"/>
  <c r="AD22" i="34"/>
  <c r="AK22" i="34"/>
  <c r="P22" i="34"/>
  <c r="AP22" i="34"/>
  <c r="AO22" i="34"/>
  <c r="N22" i="34"/>
  <c r="W22" i="34"/>
  <c r="AS22" i="34"/>
  <c r="O22" i="34"/>
  <c r="AJ22" i="34"/>
  <c r="AQ22" i="34"/>
  <c r="L22" i="34"/>
  <c r="I22" i="34"/>
  <c r="X22" i="34"/>
  <c r="AC22" i="34"/>
  <c r="K22" i="34"/>
  <c r="M22" i="34"/>
  <c r="AM22" i="34"/>
  <c r="Y22" i="34"/>
  <c r="Q22" i="34"/>
  <c r="AR22" i="34"/>
  <c r="AN22" i="34"/>
  <c r="Z22" i="34"/>
  <c r="V22" i="34"/>
  <c r="AH22" i="34"/>
  <c r="AL22" i="34"/>
  <c r="R22" i="34"/>
  <c r="S22" i="34"/>
  <c r="U22" i="34"/>
  <c r="AB22" i="34"/>
  <c r="T22" i="34"/>
  <c r="AG22" i="34"/>
  <c r="AF22" i="34"/>
  <c r="AI22" i="34"/>
  <c r="J22" i="34"/>
  <c r="AE22" i="34"/>
  <c r="K24" i="34"/>
  <c r="AA39" i="34"/>
  <c r="X39" i="34"/>
  <c r="G39" i="34"/>
  <c r="S39" i="34"/>
  <c r="M39" i="34"/>
  <c r="AW39" i="34"/>
  <c r="J39" i="34"/>
  <c r="AC39" i="34"/>
  <c r="V39" i="34"/>
  <c r="Q39" i="34"/>
  <c r="AG39" i="34"/>
  <c r="AM39" i="34"/>
  <c r="AR39" i="34"/>
  <c r="P39" i="34"/>
  <c r="AE39" i="34"/>
  <c r="L39" i="34"/>
  <c r="W39" i="34"/>
  <c r="AF39" i="34"/>
  <c r="AQ39" i="34"/>
  <c r="Y39" i="34"/>
  <c r="AX39" i="34"/>
  <c r="AS39" i="34"/>
  <c r="AV39" i="34"/>
  <c r="AN39" i="34"/>
  <c r="AO39" i="34"/>
  <c r="K39" i="34"/>
  <c r="AB39" i="34"/>
  <c r="I39" i="34"/>
  <c r="AH39" i="34"/>
  <c r="Z39" i="34"/>
  <c r="R39" i="34"/>
  <c r="AU39" i="34"/>
  <c r="T39" i="34"/>
  <c r="AJ39" i="34"/>
  <c r="AI39" i="34"/>
  <c r="AK39" i="34"/>
  <c r="U39" i="34"/>
  <c r="N39" i="34"/>
  <c r="AD39" i="34"/>
  <c r="O39" i="34"/>
  <c r="AP39" i="34"/>
  <c r="AL39" i="34"/>
  <c r="AL7" i="34"/>
  <c r="G7" i="34"/>
  <c r="T7" i="34"/>
  <c r="AJ7" i="34"/>
  <c r="K7" i="34"/>
  <c r="O7" i="34"/>
  <c r="M7" i="34"/>
  <c r="AD7" i="34"/>
  <c r="L7" i="34"/>
  <c r="AM7" i="34"/>
  <c r="N7" i="34"/>
  <c r="AO7" i="34"/>
  <c r="V7" i="34"/>
  <c r="Z7" i="34"/>
  <c r="R7" i="34"/>
  <c r="AQ7" i="34"/>
  <c r="AN7" i="34"/>
  <c r="AB7" i="34"/>
  <c r="Q7" i="34"/>
  <c r="AK7" i="34"/>
  <c r="Y7" i="34"/>
  <c r="AF7" i="34"/>
  <c r="AC7" i="34"/>
  <c r="AE7" i="34"/>
  <c r="P7" i="34"/>
  <c r="J7" i="34"/>
  <c r="AI7" i="34"/>
  <c r="S7" i="34"/>
  <c r="AH7" i="34"/>
  <c r="AR7" i="34"/>
  <c r="AG7" i="34"/>
  <c r="W7" i="34"/>
  <c r="AA7" i="34"/>
  <c r="AS7" i="34"/>
  <c r="U7" i="34"/>
  <c r="I7" i="34"/>
  <c r="AP7" i="34"/>
  <c r="X7" i="34"/>
  <c r="L24" i="34"/>
  <c r="X24" i="34"/>
  <c r="AI24" i="34"/>
  <c r="J24" i="34"/>
  <c r="AK24" i="34"/>
  <c r="AE24" i="34"/>
  <c r="AB24" i="34"/>
  <c r="G24" i="34"/>
  <c r="AL24" i="34"/>
  <c r="Z24" i="34"/>
  <c r="O32" i="34"/>
  <c r="AA32" i="34"/>
  <c r="AP32" i="34"/>
  <c r="T32" i="34"/>
  <c r="P32" i="34"/>
  <c r="L32" i="34"/>
  <c r="AN32" i="34"/>
  <c r="S32" i="34"/>
  <c r="AX32" i="34"/>
  <c r="AV32" i="34"/>
  <c r="AU32" i="34"/>
  <c r="AG32" i="34"/>
  <c r="Y32" i="34"/>
  <c r="AW32" i="34"/>
  <c r="AH32" i="34"/>
  <c r="X32" i="34"/>
  <c r="K32" i="34"/>
  <c r="AJ32" i="34"/>
  <c r="AB32" i="34"/>
  <c r="Q32" i="34"/>
  <c r="U32" i="34"/>
  <c r="G32" i="34"/>
  <c r="AO32" i="34"/>
  <c r="R32" i="34"/>
  <c r="J32" i="34"/>
  <c r="AI32" i="34"/>
  <c r="AQ32" i="34"/>
  <c r="W32" i="34"/>
  <c r="AF32" i="34"/>
  <c r="AC32" i="34"/>
  <c r="AE32" i="34"/>
  <c r="Z32" i="34"/>
  <c r="I32" i="34"/>
  <c r="AR32" i="34"/>
  <c r="N32" i="34"/>
  <c r="V32" i="34"/>
  <c r="AM32" i="34"/>
  <c r="AL32" i="34"/>
  <c r="AK32" i="34"/>
  <c r="AS32" i="34"/>
  <c r="M32" i="34"/>
  <c r="AD32" i="34"/>
  <c r="AP24" i="34"/>
  <c r="AS27" i="34"/>
  <c r="AQ27" i="34"/>
  <c r="AP27" i="34"/>
  <c r="AR27" i="34"/>
  <c r="AD27" i="34"/>
  <c r="G27" i="34"/>
  <c r="AA27" i="34"/>
  <c r="J27" i="34"/>
  <c r="K27" i="34"/>
  <c r="AO27" i="34"/>
  <c r="AM27" i="34"/>
  <c r="Q27" i="34"/>
  <c r="AH27" i="34"/>
  <c r="AL27" i="34"/>
  <c r="R27" i="34"/>
  <c r="S27" i="34"/>
  <c r="N27" i="34"/>
  <c r="AG27" i="34"/>
  <c r="AB27" i="34"/>
  <c r="X27" i="34"/>
  <c r="AK27" i="34"/>
  <c r="V27" i="34"/>
  <c r="I27" i="34"/>
  <c r="AF27" i="34"/>
  <c r="U27" i="34"/>
  <c r="AE27" i="34"/>
  <c r="W27" i="34"/>
  <c r="AJ27" i="34"/>
  <c r="Z27" i="34"/>
  <c r="AI27" i="34"/>
  <c r="L27" i="34"/>
  <c r="AC27" i="34"/>
  <c r="P27" i="34"/>
  <c r="T27" i="34"/>
  <c r="O27" i="34"/>
  <c r="Y27" i="34"/>
  <c r="M27" i="34"/>
  <c r="AN27" i="34"/>
  <c r="AU27" i="34"/>
  <c r="AX27" i="34"/>
  <c r="AW27" i="34"/>
  <c r="AV27" i="34"/>
  <c r="AS44" i="34"/>
  <c r="AP44" i="34"/>
  <c r="AD44" i="34"/>
  <c r="P44" i="34"/>
  <c r="M44" i="34"/>
  <c r="R44" i="34"/>
  <c r="Y44" i="34"/>
  <c r="AB44" i="34"/>
  <c r="J44" i="34"/>
  <c r="AK44" i="34"/>
  <c r="AN44" i="34"/>
  <c r="AM44" i="34"/>
  <c r="L44" i="34"/>
  <c r="W44" i="34"/>
  <c r="AI44" i="34"/>
  <c r="Q44" i="34"/>
  <c r="AH44" i="34"/>
  <c r="AA44" i="34"/>
  <c r="S44" i="34"/>
  <c r="U44" i="34"/>
  <c r="AG44" i="34"/>
  <c r="T44" i="34"/>
  <c r="X44" i="34"/>
  <c r="O44" i="34"/>
  <c r="I44" i="34"/>
  <c r="K44" i="34"/>
  <c r="AF44" i="34"/>
  <c r="G44" i="34"/>
  <c r="AO44" i="34"/>
  <c r="AL44" i="34"/>
  <c r="N44" i="34"/>
  <c r="Z44" i="34"/>
  <c r="V44" i="34"/>
  <c r="AJ44" i="34"/>
  <c r="AQ44" i="34"/>
  <c r="AC44" i="34"/>
  <c r="AR44" i="34"/>
  <c r="AE44" i="34"/>
  <c r="P24" i="34"/>
  <c r="AG24" i="34"/>
  <c r="AO24" i="34"/>
  <c r="V24" i="34"/>
  <c r="AQ24" i="34"/>
  <c r="AR24" i="34"/>
  <c r="AF24" i="34"/>
  <c r="R24" i="34"/>
  <c r="Q24" i="34"/>
  <c r="F25" i="34"/>
  <c r="F13" i="34"/>
  <c r="F17" i="34"/>
  <c r="F10" i="34"/>
  <c r="F15" i="34"/>
  <c r="F23" i="34"/>
  <c r="F19" i="34"/>
  <c r="CB251" i="1"/>
  <c r="CC251" i="1"/>
  <c r="CC335" i="1"/>
  <c r="CB335" i="1"/>
  <c r="CC404" i="1"/>
  <c r="BZ252" i="1"/>
  <c r="CB252" i="1"/>
  <c r="CC250" i="1"/>
  <c r="CB250" i="1"/>
  <c r="CB249" i="1"/>
  <c r="CC249" i="1"/>
  <c r="CB248" i="1"/>
  <c r="CC248" i="1"/>
  <c r="BZ247" i="1"/>
  <c r="CC247" i="1"/>
  <c r="CC390" i="1"/>
  <c r="CB390" i="1"/>
  <c r="CC401" i="1"/>
  <c r="CC392" i="1"/>
  <c r="CB401" i="1"/>
  <c r="BZ418" i="1"/>
  <c r="BZ392" i="1"/>
  <c r="BZ404" i="1"/>
  <c r="CC422" i="1"/>
  <c r="CC408" i="1"/>
  <c r="BZ422" i="1"/>
  <c r="CC414" i="1"/>
  <c r="CB414" i="1"/>
  <c r="CC396" i="1"/>
  <c r="CC398" i="1"/>
  <c r="CC411" i="1"/>
  <c r="CC349" i="1"/>
  <c r="CB396" i="1"/>
  <c r="CC356" i="1"/>
  <c r="CB408" i="1"/>
  <c r="CB412" i="1"/>
  <c r="CB349" i="1"/>
  <c r="CB398" i="1"/>
  <c r="CB411" i="1"/>
  <c r="BZ389" i="1"/>
  <c r="BZ391" i="1"/>
  <c r="BZ412" i="1"/>
  <c r="CC357" i="1"/>
  <c r="CB420" i="1"/>
  <c r="CB356" i="1"/>
  <c r="BZ420" i="1"/>
  <c r="BZ346" i="1"/>
  <c r="CB352" i="1"/>
  <c r="CC393" i="1"/>
  <c r="CC426" i="1"/>
  <c r="CB393" i="1"/>
  <c r="CB426" i="1"/>
  <c r="BZ406" i="1"/>
  <c r="CC409" i="1"/>
  <c r="CC417" i="1"/>
  <c r="CC346" i="1"/>
  <c r="CC391" i="1"/>
  <c r="CC415" i="1"/>
  <c r="BZ417" i="1"/>
  <c r="BZ397" i="1"/>
  <c r="CB419" i="1"/>
  <c r="BZ403" i="1"/>
  <c r="CC350" i="1"/>
  <c r="CC400" i="1"/>
  <c r="CB403" i="1"/>
  <c r="CB405" i="1"/>
  <c r="CB357" i="1"/>
  <c r="CB397" i="1"/>
  <c r="CB409" i="1"/>
  <c r="CB394" i="1"/>
  <c r="CC405" i="1"/>
  <c r="BZ419" i="1"/>
  <c r="CB350" i="1"/>
  <c r="BZ394" i="1"/>
  <c r="CC402" i="1"/>
  <c r="CC427" i="1"/>
  <c r="CB415" i="1"/>
  <c r="CB416" i="1"/>
  <c r="CB423" i="1"/>
  <c r="BZ354" i="1"/>
  <c r="CC407" i="1"/>
  <c r="CB407" i="1"/>
  <c r="CC352" i="1"/>
  <c r="CC395" i="1"/>
  <c r="BZ402" i="1"/>
  <c r="BZ416" i="1"/>
  <c r="BZ358" i="1"/>
  <c r="BZ355" i="1"/>
  <c r="AX22" i="34" s="1"/>
  <c r="BZ421" i="1"/>
  <c r="CC406" i="1"/>
  <c r="CB358" i="1"/>
  <c r="CC423" i="1"/>
  <c r="CB425" i="1"/>
  <c r="BZ395" i="1"/>
  <c r="CC410" i="1"/>
  <c r="CB400" i="1"/>
  <c r="CC413" i="1"/>
  <c r="CB413" i="1"/>
  <c r="CB389" i="1"/>
  <c r="CB354" i="1"/>
  <c r="CC355" i="1"/>
  <c r="CB399" i="1"/>
  <c r="BZ410" i="1"/>
  <c r="CB421" i="1"/>
  <c r="CB427" i="1"/>
  <c r="CC425" i="1"/>
  <c r="CC399" i="1"/>
  <c r="CC351" i="1"/>
  <c r="CB351" i="1"/>
  <c r="CC253" i="1"/>
  <c r="BZ339" i="1"/>
  <c r="CC339" i="1"/>
  <c r="CB253" i="1"/>
  <c r="CB348" i="1"/>
  <c r="CB347" i="1"/>
  <c r="BZ348" i="1"/>
  <c r="BZ347" i="1"/>
  <c r="CC246" i="1"/>
  <c r="BZ246" i="1"/>
  <c r="CC333" i="1"/>
  <c r="CB333" i="1"/>
  <c r="CC332" i="1"/>
  <c r="CB332" i="1"/>
  <c r="CC330" i="1"/>
  <c r="CB330" i="1"/>
  <c r="CB329" i="1"/>
  <c r="BZ329" i="1"/>
  <c r="M21" i="15"/>
  <c r="M22" i="15"/>
  <c r="M23" i="15"/>
  <c r="M24" i="15"/>
  <c r="M25" i="15"/>
  <c r="M26" i="15"/>
  <c r="M27" i="15"/>
  <c r="M28" i="15"/>
  <c r="M29" i="15"/>
  <c r="M30" i="15"/>
  <c r="L31" i="15"/>
  <c r="M20" i="15"/>
  <c r="K31" i="15"/>
  <c r="AX19" i="34" l="1"/>
  <c r="AU19" i="34"/>
  <c r="AW19" i="34"/>
  <c r="AV19" i="34"/>
  <c r="AX15" i="34"/>
  <c r="AV22" i="34"/>
  <c r="AU22" i="34"/>
  <c r="AW22" i="34"/>
  <c r="AV23" i="34"/>
  <c r="AU23" i="34"/>
  <c r="AX23" i="34"/>
  <c r="AW23" i="34"/>
  <c r="AV17" i="34"/>
  <c r="AW17" i="34"/>
  <c r="AU17" i="34"/>
  <c r="AX17" i="34"/>
  <c r="AV15" i="34"/>
  <c r="AW15" i="34"/>
  <c r="AU15" i="34"/>
  <c r="F8" i="34"/>
  <c r="F35" i="34"/>
  <c r="F7" i="34"/>
  <c r="F12" i="34"/>
  <c r="F44" i="34"/>
  <c r="F32" i="34"/>
  <c r="F27" i="34"/>
  <c r="F22" i="34"/>
  <c r="F42" i="34"/>
  <c r="F24" i="34"/>
  <c r="F49" i="34"/>
  <c r="M31" i="15"/>
  <c r="M242" i="1" l="1"/>
  <c r="Q242" i="1"/>
  <c r="Y242" i="1"/>
  <c r="BY242" i="1" s="1"/>
  <c r="AA242" i="1"/>
  <c r="CE242" i="1"/>
  <c r="CA242" i="1" s="1"/>
  <c r="CE115" i="1"/>
  <c r="CA115" i="1"/>
  <c r="AA115" i="1"/>
  <c r="Y115" i="1"/>
  <c r="H16" i="34" s="1"/>
  <c r="Q115" i="1"/>
  <c r="M115" i="1"/>
  <c r="M327" i="1"/>
  <c r="Q327" i="1"/>
  <c r="Y327" i="1"/>
  <c r="AA327" i="1"/>
  <c r="CE327" i="1"/>
  <c r="CA327" i="1" s="1"/>
  <c r="M241" i="1"/>
  <c r="Q241" i="1"/>
  <c r="Y241" i="1"/>
  <c r="AA241" i="1"/>
  <c r="CE241" i="1"/>
  <c r="CA241" i="1" s="1"/>
  <c r="M240" i="1"/>
  <c r="Q240" i="1"/>
  <c r="Y240" i="1"/>
  <c r="AA240" i="1"/>
  <c r="CE240" i="1"/>
  <c r="CA240" i="1" s="1"/>
  <c r="CE239" i="1"/>
  <c r="CA239" i="1" s="1"/>
  <c r="AA239" i="1"/>
  <c r="Y239" i="1"/>
  <c r="Q239" i="1"/>
  <c r="M239" i="1"/>
  <c r="CE326" i="1"/>
  <c r="CA326" i="1" s="1"/>
  <c r="AA326" i="1"/>
  <c r="Y326" i="1"/>
  <c r="Q326" i="1"/>
  <c r="M326" i="1"/>
  <c r="M328" i="1"/>
  <c r="Q328" i="1"/>
  <c r="Y328" i="1"/>
  <c r="AA328" i="1"/>
  <c r="CE328" i="1"/>
  <c r="CA328" i="1" s="1"/>
  <c r="CE238" i="1"/>
  <c r="CA238" i="1" s="1"/>
  <c r="AA238" i="1"/>
  <c r="Y238" i="1"/>
  <c r="Q238" i="1"/>
  <c r="M238" i="1"/>
  <c r="CE317" i="1"/>
  <c r="CA317" i="1" s="1"/>
  <c r="AA317" i="1"/>
  <c r="Y317" i="1"/>
  <c r="Q317" i="1"/>
  <c r="M317" i="1"/>
  <c r="M222" i="1"/>
  <c r="Q222" i="1"/>
  <c r="Y222" i="1"/>
  <c r="AA222" i="1"/>
  <c r="CE222" i="1"/>
  <c r="CA222" i="1" s="1"/>
  <c r="CE325" i="1"/>
  <c r="CA325" i="1" s="1"/>
  <c r="AA325" i="1"/>
  <c r="Y325" i="1"/>
  <c r="Q325" i="1"/>
  <c r="M325" i="1"/>
  <c r="CE237" i="1"/>
  <c r="CA237" i="1" s="1"/>
  <c r="AA237" i="1"/>
  <c r="Y237" i="1"/>
  <c r="Q237" i="1"/>
  <c r="M237" i="1"/>
  <c r="M221" i="1"/>
  <c r="Q221" i="1"/>
  <c r="Y221" i="1"/>
  <c r="AA221" i="1"/>
  <c r="CE221" i="1"/>
  <c r="CA221" i="1" s="1"/>
  <c r="M236" i="1"/>
  <c r="Q236" i="1"/>
  <c r="Y236" i="1"/>
  <c r="AA236" i="1"/>
  <c r="CE236" i="1"/>
  <c r="CA236" i="1" s="1"/>
  <c r="M324" i="1"/>
  <c r="Q324" i="1"/>
  <c r="Y324" i="1"/>
  <c r="AA324" i="1"/>
  <c r="CE324" i="1"/>
  <c r="CA324" i="1" s="1"/>
  <c r="CE323" i="1"/>
  <c r="CA323" i="1" s="1"/>
  <c r="AA323" i="1"/>
  <c r="Y323" i="1"/>
  <c r="Q323" i="1"/>
  <c r="M323" i="1"/>
  <c r="CE322" i="1"/>
  <c r="CA322" i="1" s="1"/>
  <c r="AA322" i="1"/>
  <c r="Y322" i="1"/>
  <c r="Q322" i="1"/>
  <c r="M322" i="1"/>
  <c r="M235" i="1"/>
  <c r="Q235" i="1"/>
  <c r="Y235" i="1"/>
  <c r="AA235" i="1"/>
  <c r="CE235" i="1"/>
  <c r="CA235" i="1" s="1"/>
  <c r="CE321" i="1"/>
  <c r="CA321" i="1" s="1"/>
  <c r="AA321" i="1"/>
  <c r="Y321" i="1"/>
  <c r="Q321" i="1"/>
  <c r="M321" i="1"/>
  <c r="CE231" i="1"/>
  <c r="CA231" i="1" s="1"/>
  <c r="AA231" i="1"/>
  <c r="Y231" i="1"/>
  <c r="Q231" i="1"/>
  <c r="M231" i="1"/>
  <c r="M234" i="1"/>
  <c r="Q234" i="1"/>
  <c r="Y234" i="1"/>
  <c r="AA234" i="1"/>
  <c r="CE234" i="1"/>
  <c r="CA234" i="1" s="1"/>
  <c r="CE233" i="1"/>
  <c r="CA233" i="1" s="1"/>
  <c r="AA233" i="1"/>
  <c r="Q233" i="1"/>
  <c r="M233" i="1"/>
  <c r="M232" i="1"/>
  <c r="Q232" i="1"/>
  <c r="Y232" i="1"/>
  <c r="AA232" i="1"/>
  <c r="CE232" i="1"/>
  <c r="CA232" i="1" s="1"/>
  <c r="M230" i="1"/>
  <c r="Q230" i="1"/>
  <c r="Y230" i="1"/>
  <c r="AA230" i="1"/>
  <c r="CE230" i="1"/>
  <c r="CA230" i="1" s="1"/>
  <c r="M229" i="1"/>
  <c r="Q229" i="1"/>
  <c r="Y229" i="1"/>
  <c r="AA229" i="1"/>
  <c r="CE229" i="1"/>
  <c r="CA229" i="1" s="1"/>
  <c r="M228" i="1"/>
  <c r="Q228" i="1"/>
  <c r="Y228" i="1"/>
  <c r="AA228" i="1"/>
  <c r="CE228" i="1"/>
  <c r="CA228" i="1" s="1"/>
  <c r="M173" i="1"/>
  <c r="Q173" i="1"/>
  <c r="Y173" i="1"/>
  <c r="AA173" i="1"/>
  <c r="CE173" i="1"/>
  <c r="CA173" i="1" s="1"/>
  <c r="M319" i="1"/>
  <c r="Q319" i="1"/>
  <c r="Y319" i="1"/>
  <c r="H46" i="34" s="1"/>
  <c r="AA319" i="1"/>
  <c r="CE319" i="1"/>
  <c r="CA319" i="1" s="1"/>
  <c r="A3" i="1"/>
  <c r="CE312" i="1"/>
  <c r="CA312" i="1" s="1"/>
  <c r="BY312" i="1" s="1"/>
  <c r="CE313" i="1"/>
  <c r="CA313" i="1" s="1"/>
  <c r="BY313" i="1" s="1"/>
  <c r="CE309" i="1"/>
  <c r="CA309" i="1" s="1"/>
  <c r="BY309" i="1" s="1"/>
  <c r="CE310" i="1"/>
  <c r="CA310" i="1" s="1"/>
  <c r="BY310" i="1" s="1"/>
  <c r="CE130" i="1"/>
  <c r="CE129" i="1"/>
  <c r="CE122" i="1"/>
  <c r="CE45" i="1"/>
  <c r="CE46" i="1"/>
  <c r="CE47" i="1"/>
  <c r="CE48" i="1"/>
  <c r="CE49" i="1"/>
  <c r="CE257" i="1"/>
  <c r="CE256" i="1"/>
  <c r="CE258" i="1"/>
  <c r="CA258" i="1" s="1"/>
  <c r="CE52" i="1"/>
  <c r="CE50" i="1"/>
  <c r="CE51" i="1"/>
  <c r="CE53" i="1"/>
  <c r="CE259" i="1"/>
  <c r="CE382" i="1"/>
  <c r="CE381" i="1"/>
  <c r="CE54" i="1"/>
  <c r="CE55" i="1"/>
  <c r="CE56" i="1"/>
  <c r="CE57" i="1"/>
  <c r="CE58" i="1"/>
  <c r="CE59" i="1"/>
  <c r="CE60" i="1"/>
  <c r="CE62" i="1"/>
  <c r="CE63" i="1"/>
  <c r="CE61" i="1"/>
  <c r="CE64" i="1"/>
  <c r="CE65" i="1"/>
  <c r="CE66" i="1"/>
  <c r="CE67" i="1"/>
  <c r="CE68" i="1"/>
  <c r="CE69" i="1"/>
  <c r="CE70" i="1"/>
  <c r="CE71" i="1"/>
  <c r="CE72" i="1"/>
  <c r="CE73" i="1"/>
  <c r="CE260" i="1"/>
  <c r="CE261" i="1"/>
  <c r="CE262" i="1"/>
  <c r="CE74" i="1"/>
  <c r="CE75" i="1"/>
  <c r="CE76" i="1"/>
  <c r="CE77" i="1"/>
  <c r="CE320" i="1"/>
  <c r="CA320" i="1" s="1"/>
  <c r="CE383" i="1"/>
  <c r="CE78" i="1"/>
  <c r="CE79" i="1"/>
  <c r="CE80" i="1"/>
  <c r="CE81" i="1"/>
  <c r="CE84" i="1"/>
  <c r="CE83" i="1"/>
  <c r="CE82" i="1"/>
  <c r="CE263" i="1"/>
  <c r="CE85" i="1"/>
  <c r="CE86" i="1"/>
  <c r="CE87" i="1"/>
  <c r="CE88" i="1"/>
  <c r="CE89" i="1"/>
  <c r="CE264" i="1"/>
  <c r="CE92" i="1"/>
  <c r="CE90" i="1"/>
  <c r="CE91" i="1"/>
  <c r="CE93" i="1"/>
  <c r="CE98" i="1"/>
  <c r="CA98" i="1" s="1"/>
  <c r="CE94" i="1"/>
  <c r="CE95" i="1"/>
  <c r="CE96" i="1"/>
  <c r="CE97" i="1"/>
  <c r="CE99" i="1"/>
  <c r="CE100" i="1"/>
  <c r="CE102" i="1"/>
  <c r="CE103" i="1"/>
  <c r="CE384" i="1"/>
  <c r="CE385" i="1"/>
  <c r="CE386" i="1"/>
  <c r="CE104" i="1"/>
  <c r="CE105" i="1"/>
  <c r="CE106" i="1"/>
  <c r="CE107" i="1"/>
  <c r="CE108" i="1"/>
  <c r="CE109" i="1"/>
  <c r="CE110" i="1"/>
  <c r="CE111" i="1"/>
  <c r="CE101" i="1"/>
  <c r="CE112" i="1"/>
  <c r="CE113" i="1"/>
  <c r="CE114" i="1"/>
  <c r="CE116" i="1"/>
  <c r="CE117" i="1"/>
  <c r="CE265" i="1"/>
  <c r="CE119" i="1"/>
  <c r="CE120" i="1"/>
  <c r="CE139" i="1"/>
  <c r="CE118" i="1"/>
  <c r="CE44" i="1"/>
  <c r="CE3" i="1"/>
  <c r="CE4" i="1"/>
  <c r="CE6" i="1"/>
  <c r="CE7" i="1"/>
  <c r="CE8" i="1"/>
  <c r="CE9" i="1"/>
  <c r="CE10" i="1"/>
  <c r="CE11" i="1"/>
  <c r="CE12" i="1"/>
  <c r="CE13" i="1"/>
  <c r="CE14" i="1"/>
  <c r="CE15" i="1"/>
  <c r="CE16" i="1"/>
  <c r="CE17" i="1"/>
  <c r="CE18" i="1"/>
  <c r="CE254" i="1"/>
  <c r="CE19" i="1"/>
  <c r="CE20" i="1"/>
  <c r="CE22" i="1"/>
  <c r="CE23" i="1"/>
  <c r="CE24" i="1"/>
  <c r="CE25" i="1"/>
  <c r="CE26" i="1"/>
  <c r="CE27" i="1"/>
  <c r="CE28" i="1"/>
  <c r="CE29" i="1"/>
  <c r="CE30" i="1"/>
  <c r="CE31" i="1"/>
  <c r="CE32" i="1"/>
  <c r="CE33" i="1"/>
  <c r="CE34" i="1"/>
  <c r="CE21" i="1"/>
  <c r="CE35" i="1"/>
  <c r="CE36" i="1"/>
  <c r="CE37" i="1"/>
  <c r="CE38" i="1"/>
  <c r="CE39" i="1"/>
  <c r="CE42" i="1"/>
  <c r="CE40" i="1"/>
  <c r="CE41" i="1"/>
  <c r="CE255" i="1"/>
  <c r="CA255" i="1" s="1"/>
  <c r="CE43" i="1"/>
  <c r="Y33" i="1"/>
  <c r="BY33" i="1" s="1"/>
  <c r="CB33" i="1" s="1"/>
  <c r="CA33" i="1"/>
  <c r="AA33" i="1"/>
  <c r="Q33" i="1"/>
  <c r="M33" i="1"/>
  <c r="Y32" i="1"/>
  <c r="BY32" i="1" s="1"/>
  <c r="CA32" i="1"/>
  <c r="AA32" i="1"/>
  <c r="Q32" i="1"/>
  <c r="M32" i="1"/>
  <c r="Y31" i="1"/>
  <c r="BY31" i="1" s="1"/>
  <c r="CA31" i="1"/>
  <c r="AA31" i="1"/>
  <c r="Q31" i="1"/>
  <c r="M31" i="1"/>
  <c r="Y30" i="1"/>
  <c r="BY30" i="1" s="1"/>
  <c r="CB30" i="1" s="1"/>
  <c r="CA30" i="1"/>
  <c r="AA30" i="1"/>
  <c r="Q30" i="1"/>
  <c r="M30" i="1"/>
  <c r="M26" i="1"/>
  <c r="Q26" i="1"/>
  <c r="Y26" i="1"/>
  <c r="BY26" i="1" s="1"/>
  <c r="AA26" i="1"/>
  <c r="CA26" i="1"/>
  <c r="M27" i="1"/>
  <c r="Q27" i="1"/>
  <c r="Y27" i="1"/>
  <c r="BY27" i="1" s="1"/>
  <c r="CB27" i="1" s="1"/>
  <c r="AA27" i="1"/>
  <c r="CA27" i="1"/>
  <c r="Y25" i="1"/>
  <c r="BY25" i="1" s="1"/>
  <c r="CA25" i="1"/>
  <c r="AA25" i="1"/>
  <c r="Q25" i="1"/>
  <c r="M25" i="1"/>
  <c r="Y24" i="1"/>
  <c r="BY24" i="1" s="1"/>
  <c r="BZ24" i="1" s="1"/>
  <c r="CA24" i="1"/>
  <c r="AA24" i="1"/>
  <c r="Q24" i="1"/>
  <c r="M24" i="1"/>
  <c r="Y44" i="1"/>
  <c r="BY44" i="1" s="1"/>
  <c r="CA44" i="1"/>
  <c r="AA44" i="1"/>
  <c r="Q44" i="1"/>
  <c r="M44" i="1"/>
  <c r="Y122" i="1"/>
  <c r="BY122" i="1" s="1"/>
  <c r="BZ122" i="1" s="1"/>
  <c r="CA122" i="1"/>
  <c r="AA122" i="1"/>
  <c r="Q122" i="1"/>
  <c r="M122" i="1"/>
  <c r="Y130" i="1"/>
  <c r="BY130" i="1" s="1"/>
  <c r="CA130" i="1"/>
  <c r="AA130" i="1"/>
  <c r="Q130" i="1"/>
  <c r="M130" i="1"/>
  <c r="Y129" i="1"/>
  <c r="BY129" i="1" s="1"/>
  <c r="BZ129" i="1" s="1"/>
  <c r="CA129" i="1"/>
  <c r="AA129" i="1"/>
  <c r="Q129" i="1"/>
  <c r="M129" i="1"/>
  <c r="AA320" i="1"/>
  <c r="AA310" i="1"/>
  <c r="Q310" i="1"/>
  <c r="M310" i="1"/>
  <c r="AA309" i="1"/>
  <c r="Q309" i="1"/>
  <c r="M309" i="1"/>
  <c r="AA313" i="1"/>
  <c r="Q313" i="1"/>
  <c r="M313" i="1"/>
  <c r="AA312" i="1"/>
  <c r="Q312" i="1"/>
  <c r="M312" i="1"/>
  <c r="CE306" i="1"/>
  <c r="CA306" i="1" s="1"/>
  <c r="BY306" i="1" s="1"/>
  <c r="CE305" i="1"/>
  <c r="CA305" i="1" s="1"/>
  <c r="BY305" i="1" s="1"/>
  <c r="AA306" i="1"/>
  <c r="Q306" i="1"/>
  <c r="M306" i="1"/>
  <c r="AA305" i="1"/>
  <c r="Q305" i="1"/>
  <c r="M305" i="1"/>
  <c r="CE209" i="1"/>
  <c r="CA209" i="1" s="1"/>
  <c r="CE208" i="1"/>
  <c r="CA208" i="1" s="1"/>
  <c r="CE207" i="1"/>
  <c r="CA207" i="1" s="1"/>
  <c r="CE206" i="1"/>
  <c r="CA206" i="1" s="1"/>
  <c r="CE205" i="1"/>
  <c r="CA205" i="1" s="1"/>
  <c r="CE203" i="1"/>
  <c r="CA203" i="1" s="1"/>
  <c r="CE202" i="1"/>
  <c r="CA202" i="1" s="1"/>
  <c r="AA203" i="1"/>
  <c r="Q203" i="1"/>
  <c r="M203" i="1"/>
  <c r="AA202" i="1"/>
  <c r="Q202" i="1"/>
  <c r="M202" i="1"/>
  <c r="AA209" i="1"/>
  <c r="Q209" i="1"/>
  <c r="M209" i="1"/>
  <c r="AA208" i="1"/>
  <c r="Q208" i="1"/>
  <c r="M208" i="1"/>
  <c r="AA207" i="1"/>
  <c r="Q207" i="1"/>
  <c r="M207" i="1"/>
  <c r="AA206" i="1"/>
  <c r="Q206" i="1"/>
  <c r="M206" i="1"/>
  <c r="AA205" i="1"/>
  <c r="Q205" i="1"/>
  <c r="M205" i="1"/>
  <c r="CE217" i="1"/>
  <c r="CA217" i="1" s="1"/>
  <c r="CE216" i="1"/>
  <c r="CA216" i="1" s="1"/>
  <c r="CE215" i="1"/>
  <c r="CA215" i="1" s="1"/>
  <c r="CE214" i="1"/>
  <c r="CA214" i="1" s="1"/>
  <c r="CE213" i="1"/>
  <c r="CA213" i="1" s="1"/>
  <c r="AA217" i="1"/>
  <c r="Q217" i="1"/>
  <c r="M217" i="1"/>
  <c r="AA216" i="1"/>
  <c r="Q216" i="1"/>
  <c r="M216" i="1"/>
  <c r="AA215" i="1"/>
  <c r="Q215" i="1"/>
  <c r="M215" i="1"/>
  <c r="AA214" i="1"/>
  <c r="Q214" i="1"/>
  <c r="M214" i="1"/>
  <c r="AA213" i="1"/>
  <c r="Q213" i="1"/>
  <c r="M213" i="1"/>
  <c r="CE300" i="1"/>
  <c r="CA300" i="1" s="1"/>
  <c r="BY300" i="1" s="1"/>
  <c r="CE299" i="1"/>
  <c r="CA299" i="1" s="1"/>
  <c r="BY299" i="1" s="1"/>
  <c r="AA300" i="1"/>
  <c r="Q300" i="1"/>
  <c r="M300" i="1"/>
  <c r="AA299" i="1"/>
  <c r="Q299" i="1"/>
  <c r="M299" i="1"/>
  <c r="CE304" i="1"/>
  <c r="CA304" i="1" s="1"/>
  <c r="BY304" i="1" s="1"/>
  <c r="CE303" i="1"/>
  <c r="CA303" i="1" s="1"/>
  <c r="BY303" i="1" s="1"/>
  <c r="CE302" i="1"/>
  <c r="CA302" i="1" s="1"/>
  <c r="BY302" i="1" s="1"/>
  <c r="CE301" i="1"/>
  <c r="CA301" i="1" s="1"/>
  <c r="BY301" i="1" s="1"/>
  <c r="AA304" i="1"/>
  <c r="Q304" i="1"/>
  <c r="M304" i="1"/>
  <c r="AA303" i="1"/>
  <c r="Q303" i="1"/>
  <c r="M303" i="1"/>
  <c r="AA302" i="1"/>
  <c r="Q302" i="1"/>
  <c r="M302" i="1"/>
  <c r="AA301" i="1"/>
  <c r="Q301" i="1"/>
  <c r="M301" i="1"/>
  <c r="CE270" i="1"/>
  <c r="CA270" i="1" s="1"/>
  <c r="BY270" i="1" s="1"/>
  <c r="AA270" i="1"/>
  <c r="Q270" i="1"/>
  <c r="M270" i="1"/>
  <c r="CE277" i="1"/>
  <c r="CA277" i="1" s="1"/>
  <c r="BY277" i="1" s="1"/>
  <c r="AA277" i="1"/>
  <c r="Q277" i="1"/>
  <c r="M277" i="1"/>
  <c r="Y169" i="1"/>
  <c r="BY169" i="1" s="1"/>
  <c r="Y170" i="1"/>
  <c r="BY170" i="1" s="1"/>
  <c r="CA169" i="1"/>
  <c r="CE200" i="1"/>
  <c r="CA200" i="1" s="1"/>
  <c r="AA200" i="1"/>
  <c r="Q200" i="1"/>
  <c r="M200" i="1"/>
  <c r="CE199" i="1"/>
  <c r="CA199" i="1" s="1"/>
  <c r="CE189" i="1"/>
  <c r="CE187" i="1"/>
  <c r="CA187" i="1" s="1"/>
  <c r="CE137" i="1"/>
  <c r="CE160" i="1"/>
  <c r="CA160" i="1" s="1"/>
  <c r="CE219" i="1"/>
  <c r="CA219" i="1" s="1"/>
  <c r="CE153" i="1"/>
  <c r="CA153" i="1" s="1"/>
  <c r="CE225" i="1"/>
  <c r="CA225" i="1" s="1"/>
  <c r="CE161" i="1"/>
  <c r="CA161" i="1" s="1"/>
  <c r="CE162" i="1"/>
  <c r="CA162" i="1" s="1"/>
  <c r="CE163" i="1"/>
  <c r="CA163" i="1" s="1"/>
  <c r="CE164" i="1"/>
  <c r="CA164" i="1" s="1"/>
  <c r="CE196" i="1"/>
  <c r="CA196" i="1" s="1"/>
  <c r="CE123" i="1"/>
  <c r="CE176" i="1"/>
  <c r="CE316" i="1"/>
  <c r="CA316" i="1" s="1"/>
  <c r="BY316" i="1" s="1"/>
  <c r="CE274" i="1"/>
  <c r="CA274" i="1" s="1"/>
  <c r="BY274" i="1" s="1"/>
  <c r="CE188" i="1"/>
  <c r="CA188" i="1" s="1"/>
  <c r="CE185" i="1"/>
  <c r="CA185" i="1" s="1"/>
  <c r="CE182" i="1"/>
  <c r="CA182" i="1" s="1"/>
  <c r="CE275" i="1"/>
  <c r="CA275" i="1" s="1"/>
  <c r="BY275" i="1" s="1"/>
  <c r="CE133" i="1"/>
  <c r="CE134" i="1"/>
  <c r="CE135" i="1"/>
  <c r="CE151" i="1"/>
  <c r="CA151" i="1" s="1"/>
  <c r="CE307" i="1"/>
  <c r="CA307" i="1" s="1"/>
  <c r="BY307" i="1" s="1"/>
  <c r="CE278" i="1"/>
  <c r="CA278" i="1" s="1"/>
  <c r="BY278" i="1" s="1"/>
  <c r="CE283" i="1"/>
  <c r="CA283" i="1" s="1"/>
  <c r="BY283" i="1" s="1"/>
  <c r="CE152" i="1"/>
  <c r="CE271" i="1"/>
  <c r="CA271" i="1" s="1"/>
  <c r="BY271" i="1" s="1"/>
  <c r="BZ271" i="1" s="1"/>
  <c r="CE272" i="1"/>
  <c r="CA272" i="1" s="1"/>
  <c r="BY272" i="1" s="1"/>
  <c r="CE158" i="1"/>
  <c r="CE245" i="1"/>
  <c r="CE124" i="1"/>
  <c r="CE269" i="1"/>
  <c r="CE156" i="1"/>
  <c r="CA156" i="1" s="1"/>
  <c r="CE142" i="1"/>
  <c r="CE172" i="1"/>
  <c r="CE174" i="1"/>
  <c r="CA174" i="1" s="1"/>
  <c r="CE290" i="1"/>
  <c r="CA290" i="1" s="1"/>
  <c r="BY290" i="1" s="1"/>
  <c r="CE141" i="1"/>
  <c r="CE288" i="1"/>
  <c r="CA288" i="1" s="1"/>
  <c r="BY288" i="1" s="1"/>
  <c r="CE143" i="1"/>
  <c r="CE266" i="1"/>
  <c r="CE285" i="1"/>
  <c r="CA285" i="1" s="1"/>
  <c r="BY285" i="1" s="1"/>
  <c r="CE295" i="1"/>
  <c r="CA295" i="1" s="1"/>
  <c r="BY295" i="1" s="1"/>
  <c r="CE296" i="1"/>
  <c r="CA296" i="1" s="1"/>
  <c r="BY296" i="1" s="1"/>
  <c r="CE297" i="1"/>
  <c r="CA297" i="1" s="1"/>
  <c r="BY297" i="1" s="1"/>
  <c r="CE294" i="1"/>
  <c r="CA294" i="1" s="1"/>
  <c r="BY294" i="1" s="1"/>
  <c r="CE315" i="1"/>
  <c r="CA315" i="1" s="1"/>
  <c r="BY315" i="1" s="1"/>
  <c r="CE131" i="1"/>
  <c r="CE2" i="1"/>
  <c r="CE186" i="1"/>
  <c r="CA186" i="1" s="1"/>
  <c r="CE210" i="1"/>
  <c r="CA210" i="1" s="1"/>
  <c r="CE121" i="1"/>
  <c r="CE165" i="1"/>
  <c r="CE280" i="1"/>
  <c r="CA280" i="1" s="1"/>
  <c r="BY280" i="1" s="1"/>
  <c r="CE281" i="1"/>
  <c r="CA281" i="1" s="1"/>
  <c r="BY281" i="1" s="1"/>
  <c r="CE282" i="1"/>
  <c r="CA282" i="1" s="1"/>
  <c r="BY282" i="1" s="1"/>
  <c r="CE175" i="1"/>
  <c r="CA175" i="1" s="1"/>
  <c r="CE387" i="1"/>
  <c r="CA387" i="1" s="1"/>
  <c r="CE212" i="1"/>
  <c r="CA212" i="1" s="1"/>
  <c r="CE192" i="1"/>
  <c r="CA192" i="1" s="1"/>
  <c r="CE193" i="1"/>
  <c r="CA193" i="1" s="1"/>
  <c r="CE194" i="1"/>
  <c r="CA194" i="1" s="1"/>
  <c r="CE284" i="1"/>
  <c r="CA284" i="1" s="1"/>
  <c r="BY284" i="1" s="1"/>
  <c r="CE177" i="1"/>
  <c r="CA177" i="1" s="1"/>
  <c r="CE184" i="1"/>
  <c r="CE159" i="1"/>
  <c r="CA159" i="1" s="1"/>
  <c r="CE273" i="1"/>
  <c r="CA273" i="1" s="1"/>
  <c r="BY273" i="1" s="1"/>
  <c r="CE276" i="1"/>
  <c r="CA276" i="1" s="1"/>
  <c r="BY276" i="1" s="1"/>
  <c r="CE154" i="1"/>
  <c r="CE227" i="1"/>
  <c r="CA227" i="1" s="1"/>
  <c r="CE125" i="1"/>
  <c r="CE126" i="1"/>
  <c r="CE127" i="1"/>
  <c r="CE128" i="1"/>
  <c r="CE171" i="1"/>
  <c r="CE136" i="1"/>
  <c r="CE289" i="1"/>
  <c r="CA289" i="1" s="1"/>
  <c r="BY289" i="1" s="1"/>
  <c r="CE138" i="1"/>
  <c r="CA138" i="1" s="1"/>
  <c r="CE211" i="1"/>
  <c r="CE169" i="1"/>
  <c r="CE267" i="1"/>
  <c r="CE147" i="1"/>
  <c r="CA147" i="1" s="1"/>
  <c r="CE279" i="1"/>
  <c r="CA279" i="1" s="1"/>
  <c r="BY279" i="1" s="1"/>
  <c r="CE243" i="1"/>
  <c r="CA243" i="1" s="1"/>
  <c r="CE244" i="1"/>
  <c r="CA244" i="1" s="1"/>
  <c r="CE331" i="1"/>
  <c r="CA331" i="1" s="1"/>
  <c r="CE197" i="1"/>
  <c r="CA197" i="1" s="1"/>
  <c r="CE155" i="1"/>
  <c r="CA155" i="1" s="1"/>
  <c r="CE268" i="1"/>
  <c r="CE178" i="1"/>
  <c r="CE180" i="1"/>
  <c r="CA180" i="1" s="1"/>
  <c r="CE291" i="1"/>
  <c r="CA291" i="1" s="1"/>
  <c r="BY291" i="1" s="1"/>
  <c r="CE292" i="1"/>
  <c r="CA292" i="1" s="1"/>
  <c r="BY292" i="1" s="1"/>
  <c r="CE293" i="1"/>
  <c r="CA293" i="1" s="1"/>
  <c r="BY293" i="1" s="1"/>
  <c r="CE223" i="1"/>
  <c r="CA223" i="1" s="1"/>
  <c r="CE224" i="1"/>
  <c r="CA224" i="1" s="1"/>
  <c r="CE148" i="1"/>
  <c r="CA148" i="1" s="1"/>
  <c r="CE149" i="1"/>
  <c r="CA149" i="1" s="1"/>
  <c r="CE150" i="1"/>
  <c r="CA150" i="1" s="1"/>
  <c r="CE144" i="1"/>
  <c r="CE287" i="1"/>
  <c r="CA287" i="1" s="1"/>
  <c r="BY287" i="1" s="1"/>
  <c r="CE311" i="1"/>
  <c r="CA311" i="1" s="1"/>
  <c r="BY311" i="1" s="1"/>
  <c r="CE308" i="1"/>
  <c r="CA308" i="1" s="1"/>
  <c r="BY308" i="1" s="1"/>
  <c r="CE220" i="1"/>
  <c r="CA220" i="1" s="1"/>
  <c r="CE146" i="1"/>
  <c r="CE198" i="1"/>
  <c r="CE218" i="1"/>
  <c r="CA218" i="1" s="1"/>
  <c r="CE166" i="1"/>
  <c r="CE5" i="1"/>
  <c r="CE191" i="1"/>
  <c r="CA191" i="1" s="1"/>
  <c r="CE226" i="1"/>
  <c r="CE318" i="1"/>
  <c r="CA318" i="1" s="1"/>
  <c r="CE286" i="1"/>
  <c r="CA286" i="1" s="1"/>
  <c r="BY286" i="1" s="1"/>
  <c r="CE183" i="1"/>
  <c r="CA183" i="1" s="1"/>
  <c r="CE201" i="1"/>
  <c r="CA201" i="1" s="1"/>
  <c r="CE204" i="1"/>
  <c r="CA204" i="1" s="1"/>
  <c r="CE167" i="1"/>
  <c r="CE168" i="1"/>
  <c r="CE140" i="1"/>
  <c r="CE190" i="1"/>
  <c r="CA190" i="1" s="1"/>
  <c r="CE179" i="1"/>
  <c r="CE334" i="1"/>
  <c r="CA334" i="1" s="1"/>
  <c r="BY334" i="1" s="1"/>
  <c r="CE181" i="1"/>
  <c r="CA181" i="1" s="1"/>
  <c r="CE170" i="1"/>
  <c r="CE157" i="1"/>
  <c r="CA157" i="1" s="1"/>
  <c r="CE314" i="1"/>
  <c r="CA314" i="1" s="1"/>
  <c r="BY314" i="1" s="1"/>
  <c r="CE132" i="1"/>
  <c r="CE145" i="1"/>
  <c r="CA145" i="1" s="1"/>
  <c r="CE298" i="1"/>
  <c r="CA298" i="1" s="1"/>
  <c r="BY298" i="1" s="1"/>
  <c r="CE195" i="1"/>
  <c r="CA195" i="1" s="1"/>
  <c r="AA199" i="1"/>
  <c r="Q199" i="1"/>
  <c r="M199" i="1"/>
  <c r="M144" i="1"/>
  <c r="Q144" i="1"/>
  <c r="Y144" i="1"/>
  <c r="BY144" i="1" s="1"/>
  <c r="AA144" i="1"/>
  <c r="CA144" i="1"/>
  <c r="M137" i="1"/>
  <c r="Q137" i="1"/>
  <c r="Y137" i="1"/>
  <c r="BY137" i="1" s="1"/>
  <c r="AA137" i="1"/>
  <c r="CA137" i="1"/>
  <c r="M118" i="1"/>
  <c r="Q118" i="1"/>
  <c r="Y118" i="1"/>
  <c r="BY118" i="1" s="1"/>
  <c r="AA118" i="1"/>
  <c r="M117" i="1"/>
  <c r="M104" i="1"/>
  <c r="M3" i="1"/>
  <c r="Q117" i="1"/>
  <c r="Q104" i="1"/>
  <c r="Q3" i="1"/>
  <c r="Y117" i="1"/>
  <c r="Y104" i="1"/>
  <c r="BY104" i="1" s="1"/>
  <c r="CC104" i="1" s="1"/>
  <c r="Y3" i="1"/>
  <c r="AA117" i="1"/>
  <c r="AA104" i="1"/>
  <c r="AA3" i="1"/>
  <c r="CA117" i="1"/>
  <c r="CA104" i="1"/>
  <c r="CA3" i="1"/>
  <c r="M154" i="1"/>
  <c r="Q154" i="1"/>
  <c r="Y154" i="1"/>
  <c r="BY154" i="1" s="1"/>
  <c r="AA154" i="1"/>
  <c r="CA154" i="1"/>
  <c r="M81" i="1"/>
  <c r="M79" i="1"/>
  <c r="Q81" i="1"/>
  <c r="Q79" i="1"/>
  <c r="Y81" i="1"/>
  <c r="BY81" i="1" s="1"/>
  <c r="CC81" i="1" s="1"/>
  <c r="Y79" i="1"/>
  <c r="H21" i="34" s="1"/>
  <c r="AA81" i="1"/>
  <c r="AA79" i="1"/>
  <c r="CA81" i="1"/>
  <c r="CA79" i="1"/>
  <c r="M260" i="1"/>
  <c r="Q260" i="1"/>
  <c r="AA260" i="1"/>
  <c r="M142" i="1"/>
  <c r="M141" i="1"/>
  <c r="Q142" i="1"/>
  <c r="Q141" i="1"/>
  <c r="Y142" i="1"/>
  <c r="BY142" i="1" s="1"/>
  <c r="Y141" i="1"/>
  <c r="BY141" i="1" s="1"/>
  <c r="CB141" i="1" s="1"/>
  <c r="AA142" i="1"/>
  <c r="AA141" i="1"/>
  <c r="CA142" i="1"/>
  <c r="CA141" i="1"/>
  <c r="M92" i="1"/>
  <c r="Q92" i="1"/>
  <c r="Y92" i="1"/>
  <c r="AA92" i="1"/>
  <c r="M158" i="1"/>
  <c r="Q158" i="1"/>
  <c r="Y158" i="1"/>
  <c r="AA158" i="1"/>
  <c r="CA158" i="1"/>
  <c r="M255" i="1"/>
  <c r="Q255" i="1"/>
  <c r="Y255" i="1"/>
  <c r="H9" i="34" s="1"/>
  <c r="AA255" i="1"/>
  <c r="M84" i="1"/>
  <c r="Q84" i="1"/>
  <c r="Y84" i="1"/>
  <c r="BY84" i="1" s="1"/>
  <c r="AA84" i="1"/>
  <c r="CA84" i="1"/>
  <c r="M132" i="1"/>
  <c r="Q132" i="1"/>
  <c r="Y132" i="1"/>
  <c r="BY132" i="1" s="1"/>
  <c r="BZ132" i="1" s="1"/>
  <c r="AA132" i="1"/>
  <c r="CA132" i="1"/>
  <c r="M100" i="1"/>
  <c r="Q100" i="1"/>
  <c r="AA100" i="1"/>
  <c r="M99" i="1"/>
  <c r="Q99" i="1"/>
  <c r="Y99" i="1"/>
  <c r="BY99" i="1" s="1"/>
  <c r="AA99" i="1"/>
  <c r="CA99" i="1"/>
  <c r="M136" i="1"/>
  <c r="Q136" i="1"/>
  <c r="AA136" i="1"/>
  <c r="M127" i="1"/>
  <c r="M128" i="1"/>
  <c r="Q127" i="1"/>
  <c r="Q128" i="1"/>
  <c r="Y127" i="1"/>
  <c r="BY127" i="1" s="1"/>
  <c r="CC127" i="1" s="1"/>
  <c r="Y128" i="1"/>
  <c r="AA127" i="1"/>
  <c r="AA128" i="1"/>
  <c r="CA127" i="1"/>
  <c r="CA128" i="1"/>
  <c r="M119" i="1"/>
  <c r="Q119" i="1"/>
  <c r="Y119" i="1"/>
  <c r="BY119" i="1" s="1"/>
  <c r="AA119" i="1"/>
  <c r="CA119" i="1"/>
  <c r="M265" i="1"/>
  <c r="M159" i="1"/>
  <c r="Q265" i="1"/>
  <c r="Q159" i="1"/>
  <c r="Y159" i="1"/>
  <c r="AA265" i="1"/>
  <c r="AA159" i="1"/>
  <c r="M131" i="1"/>
  <c r="Q131" i="1"/>
  <c r="Y131" i="1"/>
  <c r="BY131" i="1" s="1"/>
  <c r="AA131" i="1"/>
  <c r="M245" i="1"/>
  <c r="Q245" i="1"/>
  <c r="Y245" i="1"/>
  <c r="AA245" i="1"/>
  <c r="M133" i="1"/>
  <c r="M134" i="1"/>
  <c r="M135" i="1"/>
  <c r="Q133" i="1"/>
  <c r="Q134" i="1"/>
  <c r="Q135" i="1"/>
  <c r="Y133" i="1"/>
  <c r="BY133" i="1" s="1"/>
  <c r="Y134" i="1"/>
  <c r="BY134" i="1" s="1"/>
  <c r="Y135" i="1"/>
  <c r="BY135" i="1" s="1"/>
  <c r="CB135" i="1" s="1"/>
  <c r="AA133" i="1"/>
  <c r="AA134" i="1"/>
  <c r="AA135" i="1"/>
  <c r="CA133" i="1"/>
  <c r="CA134" i="1"/>
  <c r="CA135" i="1"/>
  <c r="M334" i="1"/>
  <c r="M181" i="1"/>
  <c r="Q334" i="1"/>
  <c r="Q181" i="1"/>
  <c r="AA334" i="1"/>
  <c r="AA181" i="1"/>
  <c r="M183" i="1"/>
  <c r="Q183" i="1"/>
  <c r="AA183" i="1"/>
  <c r="M287" i="1"/>
  <c r="Q287" i="1"/>
  <c r="AA287" i="1"/>
  <c r="M178" i="1"/>
  <c r="M180" i="1"/>
  <c r="M292" i="1"/>
  <c r="M293" i="1"/>
  <c r="Q178" i="1"/>
  <c r="Q180" i="1"/>
  <c r="Q292" i="1"/>
  <c r="Q293" i="1"/>
  <c r="Y178" i="1"/>
  <c r="BY178" i="1" s="1"/>
  <c r="AA178" i="1"/>
  <c r="AA180" i="1"/>
  <c r="AA292" i="1"/>
  <c r="AA293" i="1"/>
  <c r="CA178" i="1"/>
  <c r="M211" i="1"/>
  <c r="Q211" i="1"/>
  <c r="Y211" i="1"/>
  <c r="BY211" i="1" s="1"/>
  <c r="AA211" i="1"/>
  <c r="CA211" i="1"/>
  <c r="M171" i="1"/>
  <c r="Q171" i="1"/>
  <c r="Y171" i="1"/>
  <c r="AA171" i="1"/>
  <c r="CA171" i="1"/>
  <c r="M284" i="1"/>
  <c r="M177" i="1"/>
  <c r="Q284" i="1"/>
  <c r="Q177" i="1"/>
  <c r="AA284" i="1"/>
  <c r="AA177" i="1"/>
  <c r="M280" i="1"/>
  <c r="M281" i="1"/>
  <c r="M282" i="1"/>
  <c r="M387" i="1"/>
  <c r="M193" i="1"/>
  <c r="M194" i="1"/>
  <c r="Q280" i="1"/>
  <c r="Q281" i="1"/>
  <c r="Q282" i="1"/>
  <c r="Q387" i="1"/>
  <c r="Q193" i="1"/>
  <c r="Q194" i="1"/>
  <c r="AA280" i="1"/>
  <c r="AA281" i="1"/>
  <c r="AA282" i="1"/>
  <c r="AA387" i="1"/>
  <c r="AA193" i="1"/>
  <c r="AA194" i="1"/>
  <c r="M296" i="1"/>
  <c r="M297" i="1"/>
  <c r="Q296" i="1"/>
  <c r="Q297" i="1"/>
  <c r="AA296" i="1"/>
  <c r="AA297" i="1"/>
  <c r="M283" i="1"/>
  <c r="Q283" i="1"/>
  <c r="AA283" i="1"/>
  <c r="M185" i="1"/>
  <c r="M182" i="1"/>
  <c r="Q185" i="1"/>
  <c r="Q182" i="1"/>
  <c r="Y185" i="1"/>
  <c r="Y182" i="1"/>
  <c r="AA185" i="1"/>
  <c r="AA182" i="1"/>
  <c r="M189" i="1"/>
  <c r="Q189" i="1"/>
  <c r="Y189" i="1"/>
  <c r="BY189" i="1" s="1"/>
  <c r="AA189" i="1"/>
  <c r="CA189" i="1"/>
  <c r="Y86" i="1"/>
  <c r="BY86" i="1" s="1"/>
  <c r="BZ86" i="1" s="1"/>
  <c r="Y187" i="1"/>
  <c r="H18" i="34" s="1"/>
  <c r="Y61" i="1"/>
  <c r="BY61" i="1" s="1"/>
  <c r="BZ61" i="1" s="1"/>
  <c r="Y160" i="1"/>
  <c r="Y96" i="1"/>
  <c r="BY96" i="1" s="1"/>
  <c r="CC96" i="1" s="1"/>
  <c r="Y62" i="1"/>
  <c r="BY62" i="1" s="1"/>
  <c r="CB62" i="1" s="1"/>
  <c r="Y17" i="1"/>
  <c r="H31" i="34" s="1"/>
  <c r="Y225" i="1"/>
  <c r="Y43" i="1"/>
  <c r="BY43" i="1" s="1"/>
  <c r="CB43" i="1" s="1"/>
  <c r="Y55" i="1"/>
  <c r="BY55" i="1" s="1"/>
  <c r="BZ55" i="1" s="1"/>
  <c r="Y56" i="1"/>
  <c r="BY56" i="1" s="1"/>
  <c r="Y59" i="1"/>
  <c r="BY59" i="1" s="1"/>
  <c r="Y60" i="1"/>
  <c r="BY60" i="1" s="1"/>
  <c r="BZ60" i="1" s="1"/>
  <c r="Y23" i="1"/>
  <c r="BY23" i="1" s="1"/>
  <c r="CC23" i="1" s="1"/>
  <c r="Y161" i="1"/>
  <c r="Y162" i="1"/>
  <c r="Y163" i="1"/>
  <c r="Y196" i="1"/>
  <c r="Y123" i="1"/>
  <c r="BY123" i="1" s="1"/>
  <c r="Y176" i="1"/>
  <c r="BY176" i="1" s="1"/>
  <c r="Y54" i="1"/>
  <c r="Y48" i="1"/>
  <c r="H11" i="34" s="1"/>
  <c r="Y16" i="1"/>
  <c r="H20" i="34" s="1"/>
  <c r="Y20" i="1"/>
  <c r="H43" i="34" s="1"/>
  <c r="Y111" i="1"/>
  <c r="BY111" i="1" s="1"/>
  <c r="BZ111" i="1" s="1"/>
  <c r="Y261" i="1"/>
  <c r="H36" i="34" s="1"/>
  <c r="Y7" i="1"/>
  <c r="Y8" i="1"/>
  <c r="BY8" i="1" s="1"/>
  <c r="BZ8" i="1" s="1"/>
  <c r="Y68" i="1"/>
  <c r="BY68" i="1" s="1"/>
  <c r="BZ68" i="1" s="1"/>
  <c r="Y69" i="1"/>
  <c r="BY69" i="1" s="1"/>
  <c r="CC69" i="1" s="1"/>
  <c r="Y151" i="1"/>
  <c r="Y75" i="1"/>
  <c r="BY75" i="1" s="1"/>
  <c r="BZ75" i="1" s="1"/>
  <c r="Y88" i="1"/>
  <c r="H38" i="34" s="1"/>
  <c r="Y152" i="1"/>
  <c r="BY152" i="1" s="1"/>
  <c r="BZ152" i="1" s="1"/>
  <c r="Y101" i="1"/>
  <c r="BY101" i="1" s="1"/>
  <c r="BZ101" i="1" s="1"/>
  <c r="Y76" i="1"/>
  <c r="BY76" i="1" s="1"/>
  <c r="BZ76" i="1" s="1"/>
  <c r="Y6" i="1"/>
  <c r="Y77" i="1"/>
  <c r="BY77" i="1" s="1"/>
  <c r="BZ77" i="1" s="1"/>
  <c r="Y34" i="1"/>
  <c r="BY34" i="1" s="1"/>
  <c r="CB34" i="1" s="1"/>
  <c r="Y70" i="1"/>
  <c r="BY70" i="1" s="1"/>
  <c r="Y71" i="1"/>
  <c r="BY71" i="1" s="1"/>
  <c r="Y72" i="1"/>
  <c r="BY72" i="1" s="1"/>
  <c r="Y113" i="1"/>
  <c r="BY113" i="1" s="1"/>
  <c r="CB113" i="1" s="1"/>
  <c r="Y254" i="1"/>
  <c r="Y156" i="1"/>
  <c r="Y12" i="1"/>
  <c r="BY12" i="1" s="1"/>
  <c r="CB12" i="1" s="1"/>
  <c r="Y90" i="1"/>
  <c r="BY90" i="1" s="1"/>
  <c r="CC90" i="1" s="1"/>
  <c r="Y85" i="1"/>
  <c r="BY85" i="1" s="1"/>
  <c r="BZ85" i="1" s="1"/>
  <c r="Y39" i="1"/>
  <c r="BY39" i="1" s="1"/>
  <c r="BZ39" i="1" s="1"/>
  <c r="Y172" i="1"/>
  <c r="BY172" i="1" s="1"/>
  <c r="CB172" i="1" s="1"/>
  <c r="Y18" i="1"/>
  <c r="Y80" i="1"/>
  <c r="BY80" i="1" s="1"/>
  <c r="Y143" i="1"/>
  <c r="BY143" i="1" s="1"/>
  <c r="CC143" i="1" s="1"/>
  <c r="Y4" i="1"/>
  <c r="BY4" i="1" s="1"/>
  <c r="Y52" i="1"/>
  <c r="BY52" i="1" s="1"/>
  <c r="Y2" i="1"/>
  <c r="Y78" i="1"/>
  <c r="BY78" i="1" s="1"/>
  <c r="Y58" i="1"/>
  <c r="BY58" i="1" s="1"/>
  <c r="Y121" i="1"/>
  <c r="BY121" i="1" s="1"/>
  <c r="Y116" i="1"/>
  <c r="Y165" i="1"/>
  <c r="BY165" i="1" s="1"/>
  <c r="Y11" i="1"/>
  <c r="BY11" i="1" s="1"/>
  <c r="Y184" i="1"/>
  <c r="H14" i="34" s="1"/>
  <c r="Y19" i="1"/>
  <c r="BY19" i="1" s="1"/>
  <c r="BZ19" i="1" s="1"/>
  <c r="Y35" i="1"/>
  <c r="BY35" i="1" s="1"/>
  <c r="BZ35" i="1" s="1"/>
  <c r="Y112" i="1"/>
  <c r="BY112" i="1" s="1"/>
  <c r="CC112" i="1" s="1"/>
  <c r="Y57" i="1"/>
  <c r="BY57" i="1" s="1"/>
  <c r="Y38" i="1"/>
  <c r="BY38" i="1" s="1"/>
  <c r="BZ38" i="1" s="1"/>
  <c r="Y73" i="1"/>
  <c r="BY73" i="1" s="1"/>
  <c r="BZ73" i="1" s="1"/>
  <c r="Y227" i="1"/>
  <c r="Y125" i="1"/>
  <c r="BY125" i="1" s="1"/>
  <c r="Y126" i="1"/>
  <c r="BY126" i="1" s="1"/>
  <c r="BZ126" i="1" s="1"/>
  <c r="Y102" i="1"/>
  <c r="BY102" i="1" s="1"/>
  <c r="CB102" i="1" s="1"/>
  <c r="Y66" i="1"/>
  <c r="BY66" i="1" s="1"/>
  <c r="BZ66" i="1" s="1"/>
  <c r="Y9" i="1"/>
  <c r="Y91" i="1"/>
  <c r="BY91" i="1" s="1"/>
  <c r="BZ91" i="1" s="1"/>
  <c r="Y106" i="1"/>
  <c r="BY106" i="1" s="1"/>
  <c r="CC106" i="1" s="1"/>
  <c r="Y107" i="1"/>
  <c r="BY107" i="1" s="1"/>
  <c r="CB107" i="1" s="1"/>
  <c r="Y108" i="1"/>
  <c r="BY108" i="1" s="1"/>
  <c r="BZ108" i="1" s="1"/>
  <c r="Y109" i="1"/>
  <c r="BY109" i="1" s="1"/>
  <c r="Y103" i="1"/>
  <c r="BY103" i="1" s="1"/>
  <c r="CC103" i="1" s="1"/>
  <c r="Y42" i="1"/>
  <c r="BY42" i="1" s="1"/>
  <c r="CB42" i="1" s="1"/>
  <c r="Y98" i="1"/>
  <c r="BY98" i="1" s="1"/>
  <c r="Y74" i="1"/>
  <c r="BY74" i="1" s="1"/>
  <c r="BZ74" i="1" s="1"/>
  <c r="Y94" i="1"/>
  <c r="BY94" i="1" s="1"/>
  <c r="CC94" i="1" s="1"/>
  <c r="Y95" i="1"/>
  <c r="BY95" i="1" s="1"/>
  <c r="BZ95" i="1" s="1"/>
  <c r="Y65" i="1"/>
  <c r="BY65" i="1" s="1"/>
  <c r="BZ65" i="1" s="1"/>
  <c r="Y87" i="1"/>
  <c r="H41" i="34" s="1"/>
  <c r="Y67" i="1"/>
  <c r="BY67" i="1" s="1"/>
  <c r="CB67" i="1" s="1"/>
  <c r="Y28" i="1"/>
  <c r="BY28" i="1" s="1"/>
  <c r="BZ28" i="1" s="1"/>
  <c r="Y29" i="1"/>
  <c r="BY29" i="1" s="1"/>
  <c r="Y82" i="1"/>
  <c r="BY82" i="1" s="1"/>
  <c r="Y138" i="1"/>
  <c r="BY138" i="1" s="1"/>
  <c r="Y320" i="1"/>
  <c r="Y64" i="1"/>
  <c r="H45" i="34" s="1"/>
  <c r="Y21" i="1"/>
  <c r="Y243" i="1"/>
  <c r="BY243" i="1" s="1"/>
  <c r="Y244" i="1"/>
  <c r="BY244" i="1" s="1"/>
  <c r="CC244" i="1" s="1"/>
  <c r="Y331" i="1"/>
  <c r="Y197" i="1"/>
  <c r="Y155" i="1"/>
  <c r="Y50" i="1"/>
  <c r="BY50" i="1" s="1"/>
  <c r="Y51" i="1"/>
  <c r="BY51" i="1" s="1"/>
  <c r="BZ51" i="1" s="1"/>
  <c r="Y53" i="1"/>
  <c r="BY53" i="1" s="1"/>
  <c r="Y63" i="1"/>
  <c r="BY63" i="1" s="1"/>
  <c r="BZ63" i="1" s="1"/>
  <c r="Y105" i="1"/>
  <c r="BY105" i="1" s="1"/>
  <c r="BZ105" i="1" s="1"/>
  <c r="Y223" i="1"/>
  <c r="Y224" i="1"/>
  <c r="Y36" i="1"/>
  <c r="BY36" i="1" s="1"/>
  <c r="BZ36" i="1" s="1"/>
  <c r="Y40" i="1"/>
  <c r="BY40" i="1" s="1"/>
  <c r="Y41" i="1"/>
  <c r="BY41" i="1" s="1"/>
  <c r="BZ41" i="1" s="1"/>
  <c r="Y148" i="1"/>
  <c r="Y149" i="1"/>
  <c r="Y150" i="1"/>
  <c r="Y22" i="1"/>
  <c r="BY22" i="1" s="1"/>
  <c r="CC22" i="1" s="1"/>
  <c r="Y10" i="1"/>
  <c r="BY10" i="1" s="1"/>
  <c r="BZ10" i="1" s="1"/>
  <c r="Y220" i="1"/>
  <c r="Y114" i="1"/>
  <c r="BY114" i="1" s="1"/>
  <c r="Y146" i="1"/>
  <c r="BY146" i="1" s="1"/>
  <c r="BZ146" i="1" s="1"/>
  <c r="Y198" i="1"/>
  <c r="BY198" i="1" s="1"/>
  <c r="Y166" i="1"/>
  <c r="BY166" i="1" s="1"/>
  <c r="CB166" i="1" s="1"/>
  <c r="Y14" i="1"/>
  <c r="BY14" i="1" s="1"/>
  <c r="Y5" i="1"/>
  <c r="BY5" i="1" s="1"/>
  <c r="Y83" i="1"/>
  <c r="BY83" i="1" s="1"/>
  <c r="BZ83" i="1" s="1"/>
  <c r="Y37" i="1"/>
  <c r="Y226" i="1"/>
  <c r="BY226" i="1" s="1"/>
  <c r="Y13" i="1"/>
  <c r="BY13" i="1" s="1"/>
  <c r="CC13" i="1" s="1"/>
  <c r="Y318" i="1"/>
  <c r="Y15" i="1"/>
  <c r="BY15" i="1" s="1"/>
  <c r="BZ15" i="1" s="1"/>
  <c r="Y204" i="1"/>
  <c r="Y167" i="1"/>
  <c r="BY167" i="1" s="1"/>
  <c r="Y168" i="1"/>
  <c r="BY168" i="1" s="1"/>
  <c r="Y45" i="1"/>
  <c r="BY45" i="1" s="1"/>
  <c r="BZ45" i="1" s="1"/>
  <c r="Y46" i="1"/>
  <c r="BY46" i="1" s="1"/>
  <c r="Y47" i="1"/>
  <c r="BY47" i="1" s="1"/>
  <c r="BZ47" i="1" s="1"/>
  <c r="Y89" i="1"/>
  <c r="Y258" i="1"/>
  <c r="Y97" i="1"/>
  <c r="BY97" i="1" s="1"/>
  <c r="BZ97" i="1" s="1"/>
  <c r="Y179" i="1"/>
  <c r="H28" i="34" s="1"/>
  <c r="Y110" i="1"/>
  <c r="BY110" i="1" s="1"/>
  <c r="BZ110" i="1" s="1"/>
  <c r="Y145" i="1"/>
  <c r="Y195" i="1"/>
  <c r="M16" i="1"/>
  <c r="M254" i="1"/>
  <c r="M49" i="1"/>
  <c r="M257" i="1"/>
  <c r="M256" i="1"/>
  <c r="M382" i="1"/>
  <c r="M259" i="1"/>
  <c r="M381" i="1"/>
  <c r="M70" i="1"/>
  <c r="M71" i="1"/>
  <c r="M72" i="1"/>
  <c r="M262" i="1"/>
  <c r="M383" i="1"/>
  <c r="M78" i="1"/>
  <c r="M80" i="1"/>
  <c r="M263" i="1"/>
  <c r="M264" i="1"/>
  <c r="M98" i="1"/>
  <c r="M385" i="1"/>
  <c r="M386" i="1"/>
  <c r="M108" i="1"/>
  <c r="M109" i="1"/>
  <c r="M120" i="1"/>
  <c r="M139" i="1"/>
  <c r="M125" i="1"/>
  <c r="M126" i="1"/>
  <c r="M123" i="1"/>
  <c r="M124" i="1"/>
  <c r="M138" i="1"/>
  <c r="M5" i="1"/>
  <c r="M266" i="1"/>
  <c r="M267" i="1"/>
  <c r="M268" i="1"/>
  <c r="M269" i="1"/>
  <c r="M140" i="1"/>
  <c r="M151" i="1"/>
  <c r="M271" i="1"/>
  <c r="M272" i="1"/>
  <c r="M273" i="1"/>
  <c r="M147" i="1"/>
  <c r="M148" i="1"/>
  <c r="M149" i="1"/>
  <c r="M150" i="1"/>
  <c r="M146" i="1"/>
  <c r="M145" i="1"/>
  <c r="M220" i="1"/>
  <c r="M153" i="1"/>
  <c r="M274" i="1"/>
  <c r="M275" i="1"/>
  <c r="M155" i="1"/>
  <c r="M278" i="1"/>
  <c r="M156" i="1"/>
  <c r="M276" i="1"/>
  <c r="M157" i="1"/>
  <c r="M160" i="1"/>
  <c r="M161" i="1"/>
  <c r="M162" i="1"/>
  <c r="M163" i="1"/>
  <c r="M164" i="1"/>
  <c r="M165" i="1"/>
  <c r="M279" i="1"/>
  <c r="M243" i="1"/>
  <c r="M244" i="1"/>
  <c r="M331" i="1"/>
  <c r="M166" i="1"/>
  <c r="Q16" i="1"/>
  <c r="Q254" i="1"/>
  <c r="Q49" i="1"/>
  <c r="Q257" i="1"/>
  <c r="Q256" i="1"/>
  <c r="Q382" i="1"/>
  <c r="Q259" i="1"/>
  <c r="Q70" i="1"/>
  <c r="Q71" i="1"/>
  <c r="Q72" i="1"/>
  <c r="Q262" i="1"/>
  <c r="Q383" i="1"/>
  <c r="Q78" i="1"/>
  <c r="Q80" i="1"/>
  <c r="Q263" i="1"/>
  <c r="Q264" i="1"/>
  <c r="Q98" i="1"/>
  <c r="Q385" i="1"/>
  <c r="Q386" i="1"/>
  <c r="Q108" i="1"/>
  <c r="Q109" i="1"/>
  <c r="Q120" i="1"/>
  <c r="Q139" i="1"/>
  <c r="Q125" i="1"/>
  <c r="Q126" i="1"/>
  <c r="Q123" i="1"/>
  <c r="Q124" i="1"/>
  <c r="Q138" i="1"/>
  <c r="Q5" i="1"/>
  <c r="Q266" i="1"/>
  <c r="Q267" i="1"/>
  <c r="Q268" i="1"/>
  <c r="Q269" i="1"/>
  <c r="Q140" i="1"/>
  <c r="Q151" i="1"/>
  <c r="Q271" i="1"/>
  <c r="Q272" i="1"/>
  <c r="Q273" i="1"/>
  <c r="Q147" i="1"/>
  <c r="Q148" i="1"/>
  <c r="Q149" i="1"/>
  <c r="Q150" i="1"/>
  <c r="Q146" i="1"/>
  <c r="Q145" i="1"/>
  <c r="Q220" i="1"/>
  <c r="Q153" i="1"/>
  <c r="Q274" i="1"/>
  <c r="Q275" i="1"/>
  <c r="Q155" i="1"/>
  <c r="Q278" i="1"/>
  <c r="Q156" i="1"/>
  <c r="Q276" i="1"/>
  <c r="Q157" i="1"/>
  <c r="Q160" i="1"/>
  <c r="Q161" i="1"/>
  <c r="Q162" i="1"/>
  <c r="Q163" i="1"/>
  <c r="Q164" i="1"/>
  <c r="Q165" i="1"/>
  <c r="Q279" i="1"/>
  <c r="Q243" i="1"/>
  <c r="Q244" i="1"/>
  <c r="Q331" i="1"/>
  <c r="Q166" i="1"/>
  <c r="AA16" i="1"/>
  <c r="AA254" i="1"/>
  <c r="AA49" i="1"/>
  <c r="AA257" i="1"/>
  <c r="AA256" i="1"/>
  <c r="AA382" i="1"/>
  <c r="AA259" i="1"/>
  <c r="AA381" i="1"/>
  <c r="AA70" i="1"/>
  <c r="AA71" i="1"/>
  <c r="AA72" i="1"/>
  <c r="AA262" i="1"/>
  <c r="AA383" i="1"/>
  <c r="AA78" i="1"/>
  <c r="AA80" i="1"/>
  <c r="AA263" i="1"/>
  <c r="AA264" i="1"/>
  <c r="AA98" i="1"/>
  <c r="AA385" i="1"/>
  <c r="AA386" i="1"/>
  <c r="AA108" i="1"/>
  <c r="AA109" i="1"/>
  <c r="AA120" i="1"/>
  <c r="AA139" i="1"/>
  <c r="AA125" i="1"/>
  <c r="AA126" i="1"/>
  <c r="AA123" i="1"/>
  <c r="AA124" i="1"/>
  <c r="AA138" i="1"/>
  <c r="AA5" i="1"/>
  <c r="AA266" i="1"/>
  <c r="AA267" i="1"/>
  <c r="AA268" i="1"/>
  <c r="AA269" i="1"/>
  <c r="AA140" i="1"/>
  <c r="AA151" i="1"/>
  <c r="AA271" i="1"/>
  <c r="AA272" i="1"/>
  <c r="AA273" i="1"/>
  <c r="AA147" i="1"/>
  <c r="AA148" i="1"/>
  <c r="AA149" i="1"/>
  <c r="AA150" i="1"/>
  <c r="AA146" i="1"/>
  <c r="AA145" i="1"/>
  <c r="AA220" i="1"/>
  <c r="AA153" i="1"/>
  <c r="AA274" i="1"/>
  <c r="AA275" i="1"/>
  <c r="AA155" i="1"/>
  <c r="AA278" i="1"/>
  <c r="AA156" i="1"/>
  <c r="AA276" i="1"/>
  <c r="AA157" i="1"/>
  <c r="AA160" i="1"/>
  <c r="AA161" i="1"/>
  <c r="AA162" i="1"/>
  <c r="AA163" i="1"/>
  <c r="AA164" i="1"/>
  <c r="AA165" i="1"/>
  <c r="AA279" i="1"/>
  <c r="AA243" i="1"/>
  <c r="AA244" i="1"/>
  <c r="AA331" i="1"/>
  <c r="AA166" i="1"/>
  <c r="CA70" i="1"/>
  <c r="CA71" i="1"/>
  <c r="CA72" i="1"/>
  <c r="CA123" i="1"/>
  <c r="CA146" i="1"/>
  <c r="CA165" i="1"/>
  <c r="CA166" i="1"/>
  <c r="CA78" i="1"/>
  <c r="CA80" i="1"/>
  <c r="CA108" i="1"/>
  <c r="CA109" i="1"/>
  <c r="CA5" i="1"/>
  <c r="M227" i="1"/>
  <c r="Q227" i="1"/>
  <c r="AA227" i="1"/>
  <c r="M224" i="1"/>
  <c r="Q224" i="1"/>
  <c r="AA224" i="1"/>
  <c r="AA225" i="1"/>
  <c r="AA318" i="1"/>
  <c r="AA226" i="1"/>
  <c r="M223" i="1"/>
  <c r="M225" i="1"/>
  <c r="M318" i="1"/>
  <c r="M226" i="1"/>
  <c r="Q223" i="1"/>
  <c r="Q225" i="1"/>
  <c r="Q318" i="1"/>
  <c r="Q226" i="1"/>
  <c r="AA223" i="1"/>
  <c r="CA226" i="1"/>
  <c r="AA219" i="1"/>
  <c r="Q219" i="1"/>
  <c r="M219" i="1"/>
  <c r="AA212" i="1"/>
  <c r="M212" i="1"/>
  <c r="Q212" i="1"/>
  <c r="M291" i="1"/>
  <c r="M191" i="1"/>
  <c r="M294" i="1"/>
  <c r="M192" i="1"/>
  <c r="M169" i="1"/>
  <c r="M295" i="1"/>
  <c r="M298" i="1"/>
  <c r="M195" i="1"/>
  <c r="M196" i="1"/>
  <c r="M197" i="1"/>
  <c r="M307" i="1"/>
  <c r="M198" i="1"/>
  <c r="M201" i="1"/>
  <c r="M308" i="1"/>
  <c r="M311" i="1"/>
  <c r="M204" i="1"/>
  <c r="M170" i="1"/>
  <c r="M314" i="1"/>
  <c r="M315" i="1"/>
  <c r="M210" i="1"/>
  <c r="M316" i="1"/>
  <c r="Q291" i="1"/>
  <c r="Q191" i="1"/>
  <c r="Q294" i="1"/>
  <c r="Q192" i="1"/>
  <c r="Q169" i="1"/>
  <c r="Q295" i="1"/>
  <c r="Q298" i="1"/>
  <c r="Q195" i="1"/>
  <c r="Q196" i="1"/>
  <c r="Q197" i="1"/>
  <c r="Q307" i="1"/>
  <c r="Q198" i="1"/>
  <c r="Q201" i="1"/>
  <c r="Q308" i="1"/>
  <c r="Q311" i="1"/>
  <c r="Q204" i="1"/>
  <c r="Q170" i="1"/>
  <c r="Q314" i="1"/>
  <c r="Q315" i="1"/>
  <c r="Q210" i="1"/>
  <c r="Q316" i="1"/>
  <c r="AA291" i="1"/>
  <c r="AA191" i="1"/>
  <c r="AA294" i="1"/>
  <c r="AA192" i="1"/>
  <c r="AA169" i="1"/>
  <c r="AA295" i="1"/>
  <c r="AA298" i="1"/>
  <c r="AA195" i="1"/>
  <c r="AA196" i="1"/>
  <c r="AA197" i="1"/>
  <c r="AA307" i="1"/>
  <c r="AA198" i="1"/>
  <c r="AA201" i="1"/>
  <c r="AA308" i="1"/>
  <c r="AA311" i="1"/>
  <c r="AA204" i="1"/>
  <c r="AA170" i="1"/>
  <c r="AA314" i="1"/>
  <c r="AA315" i="1"/>
  <c r="AA210" i="1"/>
  <c r="AA316" i="1"/>
  <c r="CA198" i="1"/>
  <c r="CA170" i="1"/>
  <c r="M290" i="1"/>
  <c r="Q290" i="1"/>
  <c r="AA290" i="1"/>
  <c r="M285" i="1"/>
  <c r="Q285" i="1"/>
  <c r="AA285" i="1"/>
  <c r="CA179" i="1"/>
  <c r="AA179" i="1"/>
  <c r="Q179" i="1"/>
  <c r="M179" i="1"/>
  <c r="AA190" i="1"/>
  <c r="Q190" i="1"/>
  <c r="M190" i="1"/>
  <c r="M218" i="1"/>
  <c r="Q218" i="1"/>
  <c r="AA218" i="1"/>
  <c r="M286" i="1"/>
  <c r="Q286" i="1"/>
  <c r="AA286" i="1"/>
  <c r="M289" i="1"/>
  <c r="Q289" i="1"/>
  <c r="AA289" i="1"/>
  <c r="M288" i="1"/>
  <c r="Q288" i="1"/>
  <c r="AA288" i="1"/>
  <c r="M187" i="1"/>
  <c r="Q187" i="1"/>
  <c r="AA187" i="1"/>
  <c r="M188" i="1"/>
  <c r="Q188" i="1"/>
  <c r="AA188" i="1"/>
  <c r="M186" i="1"/>
  <c r="Q186" i="1"/>
  <c r="AA186" i="1"/>
  <c r="M184" i="1"/>
  <c r="Q184" i="1"/>
  <c r="AA184" i="1"/>
  <c r="CA184" i="1"/>
  <c r="M176" i="1"/>
  <c r="Q176" i="1"/>
  <c r="AA176" i="1"/>
  <c r="CA176" i="1"/>
  <c r="M2" i="1"/>
  <c r="M172" i="1"/>
  <c r="Q172" i="1"/>
  <c r="AA172" i="1"/>
  <c r="CA172" i="1"/>
  <c r="AA174" i="1"/>
  <c r="AA175" i="1"/>
  <c r="AA167" i="1"/>
  <c r="AA168" i="1"/>
  <c r="Q167" i="1"/>
  <c r="M167" i="1"/>
  <c r="CA167" i="1"/>
  <c r="Q168" i="1"/>
  <c r="M168" i="1"/>
  <c r="CA168" i="1"/>
  <c r="M174" i="1"/>
  <c r="M175" i="1"/>
  <c r="Q174" i="1"/>
  <c r="Q175" i="1"/>
  <c r="M4" i="1"/>
  <c r="M6" i="1"/>
  <c r="M7" i="1"/>
  <c r="M8" i="1"/>
  <c r="M9" i="1"/>
  <c r="M10" i="1"/>
  <c r="M11" i="1"/>
  <c r="M12" i="1"/>
  <c r="M13" i="1"/>
  <c r="M14" i="1"/>
  <c r="M15" i="1"/>
  <c r="M17" i="1"/>
  <c r="M18" i="1"/>
  <c r="M19" i="1"/>
  <c r="M20" i="1"/>
  <c r="M23" i="1"/>
  <c r="M28" i="1"/>
  <c r="M29" i="1"/>
  <c r="M21" i="1"/>
  <c r="M22" i="1"/>
  <c r="M34" i="1"/>
  <c r="M35" i="1"/>
  <c r="M36" i="1"/>
  <c r="M37" i="1"/>
  <c r="M42" i="1"/>
  <c r="M38" i="1"/>
  <c r="M39" i="1"/>
  <c r="M40" i="1"/>
  <c r="M41" i="1"/>
  <c r="M43" i="1"/>
  <c r="M45" i="1"/>
  <c r="M46" i="1"/>
  <c r="M47" i="1"/>
  <c r="M48" i="1"/>
  <c r="M258" i="1"/>
  <c r="M50" i="1"/>
  <c r="M51" i="1"/>
  <c r="M52" i="1"/>
  <c r="M53" i="1"/>
  <c r="M54" i="1"/>
  <c r="M55" i="1"/>
  <c r="M56" i="1"/>
  <c r="M57" i="1"/>
  <c r="M58" i="1"/>
  <c r="M59" i="1"/>
  <c r="M60" i="1"/>
  <c r="M62" i="1"/>
  <c r="M63" i="1"/>
  <c r="M61" i="1"/>
  <c r="M64" i="1"/>
  <c r="M65" i="1"/>
  <c r="M66" i="1"/>
  <c r="M67" i="1"/>
  <c r="M73" i="1"/>
  <c r="M68" i="1"/>
  <c r="M69" i="1"/>
  <c r="M261" i="1"/>
  <c r="M74" i="1"/>
  <c r="M75" i="1"/>
  <c r="M76" i="1"/>
  <c r="M320" i="1"/>
  <c r="M77" i="1"/>
  <c r="M83" i="1"/>
  <c r="M82" i="1"/>
  <c r="M85" i="1"/>
  <c r="M86" i="1"/>
  <c r="M87" i="1"/>
  <c r="M88" i="1"/>
  <c r="M89" i="1"/>
  <c r="M96" i="1"/>
  <c r="M90" i="1"/>
  <c r="M91" i="1"/>
  <c r="M93" i="1"/>
  <c r="M94" i="1"/>
  <c r="M95" i="1"/>
  <c r="M97" i="1"/>
  <c r="M102" i="1"/>
  <c r="M103" i="1"/>
  <c r="M384" i="1"/>
  <c r="M105" i="1"/>
  <c r="M106" i="1"/>
  <c r="M107" i="1"/>
  <c r="M110" i="1"/>
  <c r="M111" i="1"/>
  <c r="M101" i="1"/>
  <c r="M112" i="1"/>
  <c r="M113" i="1"/>
  <c r="M114" i="1"/>
  <c r="M116" i="1"/>
  <c r="M121" i="1"/>
  <c r="M143" i="1"/>
  <c r="M152" i="1"/>
  <c r="Q152" i="1"/>
  <c r="AA152" i="1"/>
  <c r="CA152" i="1"/>
  <c r="Q4" i="1"/>
  <c r="Q6" i="1"/>
  <c r="Q7" i="1"/>
  <c r="Q8" i="1"/>
  <c r="Q9" i="1"/>
  <c r="Q10" i="1"/>
  <c r="Q11" i="1"/>
  <c r="Q12" i="1"/>
  <c r="Q13" i="1"/>
  <c r="Q14" i="1"/>
  <c r="Q15" i="1"/>
  <c r="Q17" i="1"/>
  <c r="Q18" i="1"/>
  <c r="Q19" i="1"/>
  <c r="Q20" i="1"/>
  <c r="Q22" i="1"/>
  <c r="Q34" i="1"/>
  <c r="Q23" i="1"/>
  <c r="Q28" i="1"/>
  <c r="Q29" i="1"/>
  <c r="Q21" i="1"/>
  <c r="Q35" i="1"/>
  <c r="Q36" i="1"/>
  <c r="Q37" i="1"/>
  <c r="Q38" i="1"/>
  <c r="Q39" i="1"/>
  <c r="Q42" i="1"/>
  <c r="Q40" i="1"/>
  <c r="Q41" i="1"/>
  <c r="Q43" i="1"/>
  <c r="Q45" i="1"/>
  <c r="Q46" i="1"/>
  <c r="Q47" i="1"/>
  <c r="Q48" i="1"/>
  <c r="Q258" i="1"/>
  <c r="Q52" i="1"/>
  <c r="Q53" i="1"/>
  <c r="Q50" i="1"/>
  <c r="Q51" i="1"/>
  <c r="Q54" i="1"/>
  <c r="Q55" i="1"/>
  <c r="Q56" i="1"/>
  <c r="Q57" i="1"/>
  <c r="Q58" i="1"/>
  <c r="Q59" i="1"/>
  <c r="Q60" i="1"/>
  <c r="Q62" i="1"/>
  <c r="Q63" i="1"/>
  <c r="Q61" i="1"/>
  <c r="Q64" i="1"/>
  <c r="Q65" i="1"/>
  <c r="Q66" i="1"/>
  <c r="Q67" i="1"/>
  <c r="Q73" i="1"/>
  <c r="Q68" i="1"/>
  <c r="Q69" i="1"/>
  <c r="Q261" i="1"/>
  <c r="Q74" i="1"/>
  <c r="Q75" i="1"/>
  <c r="Q76" i="1"/>
  <c r="Q320" i="1"/>
  <c r="Q77" i="1"/>
  <c r="Q83" i="1"/>
  <c r="Q82" i="1"/>
  <c r="Q87" i="1"/>
  <c r="Q86" i="1"/>
  <c r="Q85" i="1"/>
  <c r="Q88" i="1"/>
  <c r="Q89" i="1"/>
  <c r="Q90" i="1"/>
  <c r="Q91" i="1"/>
  <c r="Q94" i="1"/>
  <c r="Q95" i="1"/>
  <c r="Q96" i="1"/>
  <c r="Q93" i="1"/>
  <c r="Q97" i="1"/>
  <c r="Q102" i="1"/>
  <c r="Q103" i="1"/>
  <c r="Q384" i="1"/>
  <c r="Q105" i="1"/>
  <c r="Q106" i="1"/>
  <c r="Q107" i="1"/>
  <c r="Q110" i="1"/>
  <c r="Q111" i="1"/>
  <c r="Q101" i="1"/>
  <c r="Q112" i="1"/>
  <c r="Q113" i="1"/>
  <c r="Q114" i="1"/>
  <c r="Q116" i="1"/>
  <c r="Q121" i="1"/>
  <c r="Q143" i="1"/>
  <c r="Q2" i="1"/>
  <c r="AA143" i="1"/>
  <c r="CA143" i="1"/>
  <c r="AA17" i="1"/>
  <c r="AA2" i="1"/>
  <c r="AA261" i="1"/>
  <c r="AA18" i="1"/>
  <c r="AA64" i="1"/>
  <c r="AA4" i="1"/>
  <c r="AA22" i="1"/>
  <c r="AA65" i="1"/>
  <c r="AA7" i="1"/>
  <c r="AA8" i="1"/>
  <c r="AA9" i="1"/>
  <c r="AA13" i="1"/>
  <c r="AA10" i="1"/>
  <c r="AA34" i="1"/>
  <c r="AA12" i="1"/>
  <c r="AA54" i="1"/>
  <c r="AA14" i="1"/>
  <c r="AA15" i="1"/>
  <c r="AA19" i="1"/>
  <c r="AA23" i="1"/>
  <c r="AA28" i="1"/>
  <c r="AA29" i="1"/>
  <c r="AA83" i="1"/>
  <c r="AA87" i="1"/>
  <c r="AA35" i="1"/>
  <c r="AA37" i="1"/>
  <c r="AA36" i="1"/>
  <c r="AA38" i="1"/>
  <c r="AA39" i="1"/>
  <c r="AA42" i="1"/>
  <c r="AA40" i="1"/>
  <c r="AA41" i="1"/>
  <c r="AA43" i="1"/>
  <c r="AA45" i="1"/>
  <c r="AA46" i="1"/>
  <c r="AA47" i="1"/>
  <c r="AA52" i="1"/>
  <c r="AA53" i="1"/>
  <c r="AA50" i="1"/>
  <c r="AA51" i="1"/>
  <c r="AA55" i="1"/>
  <c r="AA56" i="1"/>
  <c r="AA57" i="1"/>
  <c r="AA58" i="1"/>
  <c r="AA59" i="1"/>
  <c r="AA60" i="1"/>
  <c r="AA62" i="1"/>
  <c r="AA63" i="1"/>
  <c r="AA61" i="1"/>
  <c r="AA66" i="1"/>
  <c r="AA67" i="1"/>
  <c r="AA73" i="1"/>
  <c r="AA68" i="1"/>
  <c r="AA69" i="1"/>
  <c r="AA74" i="1"/>
  <c r="AA75" i="1"/>
  <c r="AA77" i="1"/>
  <c r="AA86" i="1"/>
  <c r="AA90" i="1"/>
  <c r="AA91" i="1"/>
  <c r="AA94" i="1"/>
  <c r="AA95" i="1"/>
  <c r="AA96" i="1"/>
  <c r="AA6" i="1"/>
  <c r="AA11" i="1"/>
  <c r="AA21" i="1"/>
  <c r="AA82" i="1"/>
  <c r="AA76" i="1"/>
  <c r="AA85" i="1"/>
  <c r="AA93" i="1"/>
  <c r="AA258" i="1"/>
  <c r="AA97" i="1"/>
  <c r="AA48" i="1"/>
  <c r="AA20" i="1"/>
  <c r="AA89" i="1"/>
  <c r="AA102" i="1"/>
  <c r="AA103" i="1"/>
  <c r="AA88" i="1"/>
  <c r="AA384" i="1"/>
  <c r="AA105" i="1"/>
  <c r="AA106" i="1"/>
  <c r="AA107" i="1"/>
  <c r="AA110" i="1"/>
  <c r="AA111" i="1"/>
  <c r="AA101" i="1"/>
  <c r="AA112" i="1"/>
  <c r="AA113" i="1"/>
  <c r="AA114" i="1"/>
  <c r="AA116" i="1"/>
  <c r="AA121" i="1"/>
  <c r="CA121" i="1"/>
  <c r="CA116" i="1"/>
  <c r="S2" i="22"/>
  <c r="AP2" i="22" s="1"/>
  <c r="AR2" i="22"/>
  <c r="AU84" i="22"/>
  <c r="AR84" i="22" s="1"/>
  <c r="U84" i="22"/>
  <c r="S84" i="22"/>
  <c r="AU83" i="22"/>
  <c r="AR83" i="22" s="1"/>
  <c r="U83" i="22"/>
  <c r="S83" i="22"/>
  <c r="AU82" i="22"/>
  <c r="AR82" i="22" s="1"/>
  <c r="U82" i="22"/>
  <c r="S82" i="22"/>
  <c r="S81" i="22"/>
  <c r="U81" i="22"/>
  <c r="AU81" i="22"/>
  <c r="AR81" i="22" s="1"/>
  <c r="AU80" i="22"/>
  <c r="AR80" i="22" s="1"/>
  <c r="U80" i="22"/>
  <c r="S80" i="22"/>
  <c r="S79" i="22"/>
  <c r="U79" i="22"/>
  <c r="AU79" i="22"/>
  <c r="AR79" i="22" s="1"/>
  <c r="AU78" i="22"/>
  <c r="AR78" i="22" s="1"/>
  <c r="U78" i="22"/>
  <c r="S78" i="22"/>
  <c r="S77" i="22"/>
  <c r="U77" i="22"/>
  <c r="AU77" i="22"/>
  <c r="AR77" i="22" s="1"/>
  <c r="CA114" i="1"/>
  <c r="CA113" i="1"/>
  <c r="CA112" i="1"/>
  <c r="CA101" i="1"/>
  <c r="CA111" i="1"/>
  <c r="CA110" i="1"/>
  <c r="CA107" i="1"/>
  <c r="CA106" i="1"/>
  <c r="CA105" i="1"/>
  <c r="CA18" i="1"/>
  <c r="CA4" i="1"/>
  <c r="CA65" i="1"/>
  <c r="CA7" i="1"/>
  <c r="CA8" i="1"/>
  <c r="CA9" i="1"/>
  <c r="CA13" i="1"/>
  <c r="CA10" i="1"/>
  <c r="CA14" i="1"/>
  <c r="CA15" i="1"/>
  <c r="CA19" i="1"/>
  <c r="CA23" i="1"/>
  <c r="CA28" i="1"/>
  <c r="CA29" i="1"/>
  <c r="CA83" i="1"/>
  <c r="CA35" i="1"/>
  <c r="CA37" i="1"/>
  <c r="CA36" i="1"/>
  <c r="CA38" i="1"/>
  <c r="CA39" i="1"/>
  <c r="CA40" i="1"/>
  <c r="CA41" i="1"/>
  <c r="CA43" i="1"/>
  <c r="CA45" i="1"/>
  <c r="CA46" i="1"/>
  <c r="CA47" i="1"/>
  <c r="CA52" i="1"/>
  <c r="CA53" i="1"/>
  <c r="CA55" i="1"/>
  <c r="CA56" i="1"/>
  <c r="CA58" i="1"/>
  <c r="CA59" i="1"/>
  <c r="CA60" i="1"/>
  <c r="CA62" i="1"/>
  <c r="CA63" i="1"/>
  <c r="CA61" i="1"/>
  <c r="CA67" i="1"/>
  <c r="CA74" i="1"/>
  <c r="CA75" i="1"/>
  <c r="CA77" i="1"/>
  <c r="CA86" i="1"/>
  <c r="CA94" i="1"/>
  <c r="CA95" i="1"/>
  <c r="CA11" i="1"/>
  <c r="CA21" i="1"/>
  <c r="CA82" i="1"/>
  <c r="CA85" i="1"/>
  <c r="CA20" i="1"/>
  <c r="CA102" i="1"/>
  <c r="CA88" i="1"/>
  <c r="CA17" i="1"/>
  <c r="S76" i="22"/>
  <c r="U76" i="22"/>
  <c r="AU76" i="22"/>
  <c r="AR76" i="22" s="1"/>
  <c r="S72" i="22"/>
  <c r="U72" i="22"/>
  <c r="AU72" i="22"/>
  <c r="AR72" i="22" s="1"/>
  <c r="S73" i="22"/>
  <c r="U73" i="22"/>
  <c r="AU73" i="22"/>
  <c r="AR73" i="22" s="1"/>
  <c r="S74" i="22"/>
  <c r="U74" i="22"/>
  <c r="AU74" i="22"/>
  <c r="AR74" i="22" s="1"/>
  <c r="S75" i="22"/>
  <c r="U75" i="22"/>
  <c r="AU75" i="22"/>
  <c r="AR75" i="22" s="1"/>
  <c r="CA2" i="1"/>
  <c r="CA64" i="1"/>
  <c r="CA87" i="1"/>
  <c r="CA57" i="1"/>
  <c r="CA66" i="1"/>
  <c r="CA73" i="1"/>
  <c r="CA68" i="1"/>
  <c r="CA69" i="1"/>
  <c r="CA90" i="1"/>
  <c r="CA91" i="1"/>
  <c r="CA6" i="1"/>
  <c r="CA76" i="1"/>
  <c r="CA97" i="1"/>
  <c r="CA48" i="1"/>
  <c r="CA89" i="1"/>
  <c r="CA103" i="1"/>
  <c r="S71" i="22"/>
  <c r="U71" i="22"/>
  <c r="AU71" i="22"/>
  <c r="AR71" i="22" s="1"/>
  <c r="S70" i="22"/>
  <c r="U70" i="22"/>
  <c r="AU70" i="22"/>
  <c r="AR70" i="22" s="1"/>
  <c r="S69" i="22"/>
  <c r="U69" i="22"/>
  <c r="AU69" i="22"/>
  <c r="AR69" i="22" s="1"/>
  <c r="S68" i="22"/>
  <c r="U68" i="22"/>
  <c r="AU68" i="22"/>
  <c r="AR68" i="22" s="1"/>
  <c r="A3" i="22"/>
  <c r="A4" i="22" s="1"/>
  <c r="A5" i="22" s="1"/>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U2" i="22"/>
  <c r="AU3" i="22"/>
  <c r="AU4" i="22"/>
  <c r="AU5" i="22"/>
  <c r="AR5" i="22" s="1"/>
  <c r="AU6" i="22"/>
  <c r="AU7" i="22"/>
  <c r="AR7" i="22" s="1"/>
  <c r="AU8" i="22"/>
  <c r="AR8" i="22"/>
  <c r="AU9" i="22"/>
  <c r="AR9" i="22"/>
  <c r="AU10" i="22"/>
  <c r="AU11" i="22"/>
  <c r="AR11" i="22"/>
  <c r="AU12" i="22"/>
  <c r="AR12" i="22"/>
  <c r="AU13" i="22"/>
  <c r="AR13" i="22"/>
  <c r="AU14" i="22"/>
  <c r="AR14" i="22"/>
  <c r="AU15" i="22"/>
  <c r="AR15" i="22"/>
  <c r="AU16" i="22"/>
  <c r="AR16" i="22" s="1"/>
  <c r="AU17" i="22"/>
  <c r="AR17" i="22"/>
  <c r="AU18" i="22"/>
  <c r="AR18" i="22" s="1"/>
  <c r="AU19" i="22"/>
  <c r="AR19" i="22"/>
  <c r="AU20" i="22"/>
  <c r="AR20" i="22"/>
  <c r="AU21" i="22"/>
  <c r="AR21" i="22"/>
  <c r="AU22" i="22"/>
  <c r="AR22" i="22" s="1"/>
  <c r="AU23" i="22"/>
  <c r="AR23" i="22" s="1"/>
  <c r="AU24" i="22"/>
  <c r="AR24" i="22" s="1"/>
  <c r="AU25" i="22"/>
  <c r="AR25" i="22" s="1"/>
  <c r="AU26" i="22"/>
  <c r="AR26" i="22" s="1"/>
  <c r="AU27" i="22"/>
  <c r="AR27" i="22" s="1"/>
  <c r="AU28" i="22"/>
  <c r="AR28" i="22" s="1"/>
  <c r="AU29" i="22"/>
  <c r="AR29" i="22" s="1"/>
  <c r="AU30" i="22"/>
  <c r="AR30" i="22" s="1"/>
  <c r="AU31" i="22"/>
  <c r="AR31" i="22" s="1"/>
  <c r="AU32" i="22"/>
  <c r="AR32" i="22" s="1"/>
  <c r="AU33" i="22"/>
  <c r="AR33" i="22" s="1"/>
  <c r="AU34" i="22"/>
  <c r="AR34" i="22" s="1"/>
  <c r="AU35" i="22"/>
  <c r="AR35" i="22" s="1"/>
  <c r="AU36" i="22"/>
  <c r="AR36" i="22"/>
  <c r="AU37" i="22"/>
  <c r="AR37" i="22"/>
  <c r="AU38" i="22"/>
  <c r="AR38" i="22"/>
  <c r="AU39" i="22"/>
  <c r="AR39" i="22"/>
  <c r="AU40" i="22"/>
  <c r="AR40" i="22"/>
  <c r="AU41" i="22"/>
  <c r="AR41" i="22" s="1"/>
  <c r="AU42" i="22"/>
  <c r="AR42" i="22" s="1"/>
  <c r="AU43" i="22"/>
  <c r="AR43" i="22" s="1"/>
  <c r="AU44" i="22"/>
  <c r="AR44" i="22" s="1"/>
  <c r="AU45" i="22"/>
  <c r="AR45" i="22" s="1"/>
  <c r="AU46" i="22"/>
  <c r="AR46" i="22" s="1"/>
  <c r="AU47" i="22"/>
  <c r="AR47" i="22" s="1"/>
  <c r="AU48" i="22"/>
  <c r="AR48" i="22" s="1"/>
  <c r="AU49" i="22"/>
  <c r="AR49" i="22" s="1"/>
  <c r="AU50" i="22"/>
  <c r="AR50" i="22" s="1"/>
  <c r="AU51" i="22"/>
  <c r="AR51" i="22" s="1"/>
  <c r="AU52" i="22"/>
  <c r="AR52" i="22" s="1"/>
  <c r="AU53" i="22"/>
  <c r="AR53" i="22" s="1"/>
  <c r="AU54" i="22"/>
  <c r="AR54" i="22"/>
  <c r="AU55" i="22"/>
  <c r="AR55" i="22" s="1"/>
  <c r="AU56" i="22"/>
  <c r="AR56" i="22"/>
  <c r="AU57" i="22"/>
  <c r="AR57" i="22" s="1"/>
  <c r="AU58" i="22"/>
  <c r="AR58" i="22" s="1"/>
  <c r="AU59" i="22"/>
  <c r="AR59" i="22" s="1"/>
  <c r="AU60" i="22"/>
  <c r="AR60" i="22" s="1"/>
  <c r="AU61" i="22"/>
  <c r="AR61" i="22" s="1"/>
  <c r="AU62" i="22"/>
  <c r="AR62" i="22" s="1"/>
  <c r="AU63" i="22"/>
  <c r="AR63" i="22" s="1"/>
  <c r="AU64" i="22"/>
  <c r="AR64" i="22" s="1"/>
  <c r="AU65" i="22"/>
  <c r="AR65" i="22" s="1"/>
  <c r="AU66" i="22"/>
  <c r="AR66" i="22" s="1"/>
  <c r="AU67" i="22"/>
  <c r="AR67" i="22" s="1"/>
  <c r="AR6" i="22"/>
  <c r="AR10" i="22"/>
  <c r="U2" i="22"/>
  <c r="U3" i="22"/>
  <c r="U4" i="22"/>
  <c r="U5" i="22"/>
  <c r="U6" i="22"/>
  <c r="U7" i="22"/>
  <c r="U8" i="22"/>
  <c r="U9" i="22"/>
  <c r="U10" i="22"/>
  <c r="U11" i="22"/>
  <c r="U12" i="22"/>
  <c r="U13" i="22"/>
  <c r="U14" i="22"/>
  <c r="U15" i="22"/>
  <c r="U16" i="22"/>
  <c r="U17" i="22"/>
  <c r="U18" i="22"/>
  <c r="U19" i="22"/>
  <c r="U20" i="22"/>
  <c r="U21" i="22"/>
  <c r="U22" i="22"/>
  <c r="U23" i="22"/>
  <c r="U24" i="22"/>
  <c r="U25" i="22"/>
  <c r="U26" i="22"/>
  <c r="U27" i="22"/>
  <c r="U28" i="22"/>
  <c r="U29" i="22"/>
  <c r="U30" i="22"/>
  <c r="U31" i="22"/>
  <c r="U32" i="22"/>
  <c r="U33" i="22"/>
  <c r="U34" i="22"/>
  <c r="U35" i="22"/>
  <c r="U36" i="22"/>
  <c r="U37" i="22"/>
  <c r="U38" i="22"/>
  <c r="U39" i="22"/>
  <c r="U40" i="22"/>
  <c r="U41" i="22"/>
  <c r="U42" i="22"/>
  <c r="U43" i="22"/>
  <c r="U44" i="22"/>
  <c r="U45" i="22"/>
  <c r="U46" i="22"/>
  <c r="U47" i="22"/>
  <c r="U48" i="22"/>
  <c r="U49" i="22"/>
  <c r="U50" i="22"/>
  <c r="U51" i="22"/>
  <c r="U52" i="22"/>
  <c r="U53" i="22"/>
  <c r="U54" i="22"/>
  <c r="U55" i="22"/>
  <c r="U56" i="22"/>
  <c r="U57" i="22"/>
  <c r="U58" i="22"/>
  <c r="U59" i="22"/>
  <c r="U60" i="22"/>
  <c r="U61" i="22"/>
  <c r="U62" i="22"/>
  <c r="U63" i="22"/>
  <c r="U64" i="22"/>
  <c r="U65" i="22"/>
  <c r="U66" i="22"/>
  <c r="U67" i="22"/>
  <c r="AR3" i="22"/>
  <c r="AR4" i="22"/>
  <c r="S3" i="22"/>
  <c r="AP3" i="22" s="1"/>
  <c r="AS3" i="22" s="1"/>
  <c r="S4" i="22"/>
  <c r="AP4" i="22" s="1"/>
  <c r="S5" i="22"/>
  <c r="S6" i="22"/>
  <c r="AP6" i="22" s="1"/>
  <c r="S7" i="22"/>
  <c r="S8" i="22"/>
  <c r="AP8" i="22" s="1"/>
  <c r="S9" i="22"/>
  <c r="AP9" i="22" s="1"/>
  <c r="S10" i="22"/>
  <c r="AP10" i="22" s="1"/>
  <c r="S11" i="22"/>
  <c r="AP11" i="22" s="1"/>
  <c r="AS11" i="22" s="1"/>
  <c r="S12" i="22"/>
  <c r="AP12" i="22" s="1"/>
  <c r="AS12" i="22" s="1"/>
  <c r="S13" i="22"/>
  <c r="AP13" i="22" s="1"/>
  <c r="S14" i="22"/>
  <c r="AP14" i="22" s="1"/>
  <c r="S15" i="22"/>
  <c r="AP15" i="22" s="1"/>
  <c r="S16" i="22"/>
  <c r="S17" i="22"/>
  <c r="AP17" i="22" s="1"/>
  <c r="AT17" i="22" s="1"/>
  <c r="S18" i="22"/>
  <c r="S19" i="22"/>
  <c r="AP19" i="22" s="1"/>
  <c r="S20" i="22"/>
  <c r="AP20" i="22" s="1"/>
  <c r="S21" i="22"/>
  <c r="AP21" i="22" s="1"/>
  <c r="S22" i="22"/>
  <c r="S23" i="22"/>
  <c r="S24" i="22"/>
  <c r="S25" i="22"/>
  <c r="S26" i="22"/>
  <c r="S27" i="22"/>
  <c r="S28" i="22"/>
  <c r="S29" i="22"/>
  <c r="S30" i="22"/>
  <c r="S31" i="22"/>
  <c r="S32" i="22"/>
  <c r="S33" i="22"/>
  <c r="S34" i="22"/>
  <c r="S35" i="22"/>
  <c r="S36" i="22"/>
  <c r="AP36" i="22" s="1"/>
  <c r="S37" i="22"/>
  <c r="AP37" i="22" s="1"/>
  <c r="S38" i="22"/>
  <c r="AP38" i="22" s="1"/>
  <c r="S39" i="22"/>
  <c r="AP39" i="22" s="1"/>
  <c r="S40" i="22"/>
  <c r="AP40" i="22" s="1"/>
  <c r="S41" i="22"/>
  <c r="S42" i="22"/>
  <c r="S43" i="22"/>
  <c r="S44" i="22"/>
  <c r="S45" i="22"/>
  <c r="S46" i="22"/>
  <c r="S47" i="22"/>
  <c r="S48" i="22"/>
  <c r="S49" i="22"/>
  <c r="S50" i="22"/>
  <c r="S51" i="22"/>
  <c r="S52" i="22"/>
  <c r="S53" i="22"/>
  <c r="S54" i="22"/>
  <c r="AP54" i="22" s="1"/>
  <c r="AQ54" i="22" s="1"/>
  <c r="S55" i="22"/>
  <c r="S56" i="22"/>
  <c r="AP56" i="22" s="1"/>
  <c r="S57" i="22"/>
  <c r="S58" i="22"/>
  <c r="S59" i="22"/>
  <c r="S60" i="22"/>
  <c r="S61" i="22"/>
  <c r="S62" i="22"/>
  <c r="S63" i="22"/>
  <c r="S64" i="22"/>
  <c r="S65" i="22"/>
  <c r="S66" i="22"/>
  <c r="S67" i="22"/>
  <c r="Q7" i="19"/>
  <c r="E51" i="19"/>
  <c r="S7" i="19"/>
  <c r="S6" i="19"/>
  <c r="S5" i="19"/>
  <c r="R7" i="19"/>
  <c r="R6" i="19"/>
  <c r="R5" i="19"/>
  <c r="Q6" i="19"/>
  <c r="Q5" i="19"/>
  <c r="S14" i="19"/>
  <c r="S4" i="21"/>
  <c r="S3" i="21"/>
  <c r="S5" i="21"/>
  <c r="F31" i="21"/>
  <c r="A4" i="21"/>
  <c r="A5" i="21" s="1"/>
  <c r="A6" i="21" s="1"/>
  <c r="A7" i="21" s="1"/>
  <c r="A8" i="21" s="1"/>
  <c r="A9" i="21" s="1"/>
  <c r="A10" i="21" s="1"/>
  <c r="A11" i="21" s="1"/>
  <c r="A12" i="21" s="1"/>
  <c r="A13" i="21" s="1"/>
  <c r="A14" i="21" s="1"/>
  <c r="A15" i="21" s="1"/>
  <c r="A16" i="21" s="1"/>
  <c r="A17" i="21" s="1"/>
  <c r="A18" i="21" s="1"/>
  <c r="A19" i="21" s="1"/>
  <c r="A20" i="21" s="1"/>
  <c r="A21" i="21" s="1"/>
  <c r="A22" i="21" s="1"/>
  <c r="A23" i="21" s="1"/>
  <c r="A24" i="21" s="1"/>
  <c r="A25" i="21" s="1"/>
  <c r="A26" i="21" s="1"/>
  <c r="A27" i="21" s="1"/>
  <c r="A28" i="21" s="1"/>
  <c r="A29" i="21" s="1"/>
  <c r="A30" i="21" s="1"/>
  <c r="U5" i="21"/>
  <c r="T5" i="21"/>
  <c r="U4" i="21"/>
  <c r="T4" i="21"/>
  <c r="U3" i="21"/>
  <c r="T3" i="21"/>
  <c r="Q14" i="19"/>
  <c r="R14" i="19"/>
  <c r="G51" i="19"/>
  <c r="B4" i="19"/>
  <c r="B5" i="19" s="1"/>
  <c r="B6" i="19" s="1"/>
  <c r="B7" i="19" s="1"/>
  <c r="B8" i="19" s="1"/>
  <c r="B9" i="19" s="1"/>
  <c r="B10" i="19" s="1"/>
  <c r="B11" i="19" s="1"/>
  <c r="B12" i="19" s="1"/>
  <c r="B13" i="19" s="1"/>
  <c r="B14" i="19" s="1"/>
  <c r="B15" i="19" s="1"/>
  <c r="B16" i="19" s="1"/>
  <c r="B17" i="19" s="1"/>
  <c r="B18" i="19" s="1"/>
  <c r="B19" i="19" s="1"/>
  <c r="B20" i="19" s="1"/>
  <c r="B21" i="19" s="1"/>
  <c r="B22" i="19" s="1"/>
  <c r="B23" i="19" s="1"/>
  <c r="B24" i="19" s="1"/>
  <c r="B25" i="19" s="1"/>
  <c r="B26" i="19" s="1"/>
  <c r="B27" i="19" s="1"/>
  <c r="B28" i="19" s="1"/>
  <c r="B29" i="19" s="1"/>
  <c r="B30" i="19" s="1"/>
  <c r="A29" i="16"/>
  <c r="S4" i="16"/>
  <c r="S5" i="16"/>
  <c r="S3" i="16"/>
  <c r="T5" i="16"/>
  <c r="F51" i="17"/>
  <c r="F30" i="16"/>
  <c r="E51" i="17"/>
  <c r="B4" i="17"/>
  <c r="B5" i="17" s="1"/>
  <c r="B6" i="17" s="1"/>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3" i="17" s="1"/>
  <c r="B35" i="17" s="1"/>
  <c r="B40" i="17" s="1"/>
  <c r="B44" i="17" s="1"/>
  <c r="B48" i="17" s="1"/>
  <c r="U5" i="16"/>
  <c r="U4" i="16"/>
  <c r="T4" i="16"/>
  <c r="A4" i="16"/>
  <c r="A5" i="16" s="1"/>
  <c r="A6" i="16" s="1"/>
  <c r="A7" i="16" s="1"/>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U3" i="16"/>
  <c r="T3" i="16"/>
  <c r="K19" i="14"/>
  <c r="N19" i="14"/>
  <c r="W20" i="14"/>
  <c r="W19" i="14"/>
  <c r="V20" i="14"/>
  <c r="U20" i="14"/>
  <c r="T20" i="14"/>
  <c r="V19" i="14"/>
  <c r="U19" i="14"/>
  <c r="T19" i="14"/>
  <c r="N26" i="14"/>
  <c r="K26" i="14"/>
  <c r="AA3" i="12"/>
  <c r="AA2" i="12"/>
  <c r="D60" i="10"/>
  <c r="D9" i="10"/>
  <c r="D61" i="10"/>
  <c r="D217" i="10"/>
  <c r="D218" i="10"/>
  <c r="D40" i="10"/>
  <c r="D62" i="10"/>
  <c r="H29" i="34" l="1"/>
  <c r="H33" i="34"/>
  <c r="H6" i="34"/>
  <c r="H50" i="34"/>
  <c r="H30" i="34"/>
  <c r="H37" i="34"/>
  <c r="H34" i="34"/>
  <c r="U28" i="34"/>
  <c r="AN28" i="34"/>
  <c r="I28" i="34"/>
  <c r="AI28" i="34"/>
  <c r="AE28" i="34"/>
  <c r="AR28" i="34"/>
  <c r="AO28" i="34"/>
  <c r="X28" i="34"/>
  <c r="AP28" i="34"/>
  <c r="AG28" i="34"/>
  <c r="V28" i="34"/>
  <c r="AJ28" i="34"/>
  <c r="AM28" i="34"/>
  <c r="Y28" i="34"/>
  <c r="AB28" i="34"/>
  <c r="AK28" i="34"/>
  <c r="Q28" i="34"/>
  <c r="AH28" i="34"/>
  <c r="N28" i="34"/>
  <c r="AA28" i="34"/>
  <c r="R28" i="34"/>
  <c r="AL28" i="34"/>
  <c r="L28" i="34"/>
  <c r="P28" i="34"/>
  <c r="AS28" i="34"/>
  <c r="W28" i="34"/>
  <c r="O28" i="34"/>
  <c r="K28" i="34"/>
  <c r="AC28" i="34"/>
  <c r="AF28" i="34"/>
  <c r="M28" i="34"/>
  <c r="AQ28" i="34"/>
  <c r="G28" i="34"/>
  <c r="Z28" i="34"/>
  <c r="J28" i="34"/>
  <c r="S28" i="34"/>
  <c r="AD28" i="34"/>
  <c r="T28" i="34"/>
  <c r="U45" i="34"/>
  <c r="AP45" i="34"/>
  <c r="X45" i="34"/>
  <c r="AQ45" i="34"/>
  <c r="AG45" i="34"/>
  <c r="G45" i="34"/>
  <c r="AJ45" i="34"/>
  <c r="AM45" i="34"/>
  <c r="Y45" i="34"/>
  <c r="AC45" i="34"/>
  <c r="AU45" i="34"/>
  <c r="AB45" i="34"/>
  <c r="J45" i="34"/>
  <c r="AK45" i="34"/>
  <c r="O45" i="34"/>
  <c r="AN45" i="34"/>
  <c r="AH45" i="34"/>
  <c r="AA45" i="34"/>
  <c r="AS45" i="34"/>
  <c r="AD45" i="34"/>
  <c r="AF45" i="34"/>
  <c r="AX45" i="34"/>
  <c r="S45" i="34"/>
  <c r="V45" i="34"/>
  <c r="AR45" i="34"/>
  <c r="Z45" i="34"/>
  <c r="AL45" i="34"/>
  <c r="AO45" i="34"/>
  <c r="R45" i="34"/>
  <c r="T45" i="34"/>
  <c r="AE45" i="34"/>
  <c r="AV45" i="34"/>
  <c r="N45" i="34"/>
  <c r="K45" i="34"/>
  <c r="M45" i="34"/>
  <c r="AW45" i="34"/>
  <c r="W45" i="34"/>
  <c r="AI45" i="34"/>
  <c r="L45" i="34"/>
  <c r="I45" i="34"/>
  <c r="P45" i="34"/>
  <c r="Q45" i="34"/>
  <c r="H51" i="34"/>
  <c r="G51" i="34"/>
  <c r="AF51" i="34"/>
  <c r="AI51" i="34"/>
  <c r="AB51" i="34"/>
  <c r="AD51" i="34"/>
  <c r="X51" i="34"/>
  <c r="Z51" i="34"/>
  <c r="AN51" i="34"/>
  <c r="Y51" i="34"/>
  <c r="AA51" i="34"/>
  <c r="U51" i="34"/>
  <c r="J51" i="34"/>
  <c r="M51" i="34"/>
  <c r="AP51" i="34"/>
  <c r="P51" i="34"/>
  <c r="AJ51" i="34"/>
  <c r="R51" i="34"/>
  <c r="O51" i="34"/>
  <c r="N51" i="34"/>
  <c r="AS51" i="34"/>
  <c r="AL51" i="34"/>
  <c r="W51" i="34"/>
  <c r="AH51" i="34"/>
  <c r="V51" i="34"/>
  <c r="AC51" i="34"/>
  <c r="Q51" i="34"/>
  <c r="T51" i="34"/>
  <c r="AR51" i="34"/>
  <c r="S51" i="34"/>
  <c r="AQ51" i="34"/>
  <c r="K51" i="34"/>
  <c r="I51" i="34"/>
  <c r="AG51" i="34"/>
  <c r="L51" i="34"/>
  <c r="AK51" i="34"/>
  <c r="AM51" i="34"/>
  <c r="AO51" i="34"/>
  <c r="AE51" i="34"/>
  <c r="Z14" i="34"/>
  <c r="AR14" i="34"/>
  <c r="O14" i="34"/>
  <c r="M14" i="34"/>
  <c r="V14" i="34"/>
  <c r="AH14" i="34"/>
  <c r="N14" i="34"/>
  <c r="P14" i="34"/>
  <c r="W14" i="34"/>
  <c r="AD14" i="34"/>
  <c r="S14" i="34"/>
  <c r="AP14" i="34"/>
  <c r="U14" i="34"/>
  <c r="AC14" i="34"/>
  <c r="Q14" i="34"/>
  <c r="T14" i="34"/>
  <c r="R14" i="34"/>
  <c r="AS14" i="34"/>
  <c r="AN14" i="34"/>
  <c r="AE14" i="34"/>
  <c r="AQ14" i="34"/>
  <c r="AL14" i="34"/>
  <c r="L14" i="34"/>
  <c r="AG14" i="34"/>
  <c r="AF14" i="34"/>
  <c r="Y14" i="34"/>
  <c r="J14" i="34"/>
  <c r="G14" i="34"/>
  <c r="AJ14" i="34"/>
  <c r="AI14" i="34"/>
  <c r="I14" i="34"/>
  <c r="AO14" i="34"/>
  <c r="K14" i="34"/>
  <c r="AM14" i="34"/>
  <c r="AB14" i="34"/>
  <c r="AK14" i="34"/>
  <c r="X14" i="34"/>
  <c r="AA14" i="34"/>
  <c r="AG33" i="34"/>
  <c r="R33" i="34"/>
  <c r="AR33" i="34"/>
  <c r="Y33" i="34"/>
  <c r="O33" i="34"/>
  <c r="P33" i="34"/>
  <c r="AO33" i="34"/>
  <c r="S33" i="34"/>
  <c r="AC33" i="34"/>
  <c r="AM33" i="34"/>
  <c r="AD33" i="34"/>
  <c r="U33" i="34"/>
  <c r="V33" i="34"/>
  <c r="AP33" i="34"/>
  <c r="AF33" i="34"/>
  <c r="AJ33" i="34"/>
  <c r="X33" i="34"/>
  <c r="AS33" i="34"/>
  <c r="AL33" i="34"/>
  <c r="I33" i="34"/>
  <c r="Z33" i="34"/>
  <c r="AW33" i="34"/>
  <c r="AB33" i="34"/>
  <c r="AX33" i="34"/>
  <c r="AI33" i="34"/>
  <c r="AN33" i="34"/>
  <c r="AE33" i="34"/>
  <c r="K33" i="34"/>
  <c r="W33" i="34"/>
  <c r="N33" i="34"/>
  <c r="AU33" i="34"/>
  <c r="M33" i="34"/>
  <c r="AH33" i="34"/>
  <c r="AK33" i="34"/>
  <c r="AV33" i="34"/>
  <c r="J33" i="34"/>
  <c r="Q33" i="34"/>
  <c r="T33" i="34"/>
  <c r="AA33" i="34"/>
  <c r="G33" i="34"/>
  <c r="AQ33" i="34"/>
  <c r="L33" i="34"/>
  <c r="O6" i="34"/>
  <c r="AG6" i="34"/>
  <c r="Q6" i="34"/>
  <c r="AA6" i="34"/>
  <c r="AR6" i="34"/>
  <c r="P6" i="34"/>
  <c r="R6" i="34"/>
  <c r="X6" i="34"/>
  <c r="V6" i="34"/>
  <c r="AJ6" i="34"/>
  <c r="AS6" i="34"/>
  <c r="W6" i="34"/>
  <c r="K6" i="34"/>
  <c r="G6" i="34"/>
  <c r="L6" i="34"/>
  <c r="AO6" i="34"/>
  <c r="AC6" i="34"/>
  <c r="N6" i="34"/>
  <c r="AM6" i="34"/>
  <c r="Y6" i="34"/>
  <c r="M6" i="34"/>
  <c r="AB6" i="34"/>
  <c r="AI6" i="34"/>
  <c r="AF6" i="34"/>
  <c r="U6" i="34"/>
  <c r="AN6" i="34"/>
  <c r="I6" i="34"/>
  <c r="AL6" i="34"/>
  <c r="T6" i="34"/>
  <c r="J6" i="34"/>
  <c r="S6" i="34"/>
  <c r="AD6" i="34"/>
  <c r="Z6" i="34"/>
  <c r="AE6" i="34"/>
  <c r="AH6" i="34"/>
  <c r="AP6" i="34"/>
  <c r="AK6" i="34"/>
  <c r="AQ6" i="34"/>
  <c r="AS20" i="34"/>
  <c r="G20" i="34"/>
  <c r="AP20" i="34"/>
  <c r="AF20" i="34"/>
  <c r="I20" i="34"/>
  <c r="N20" i="34"/>
  <c r="AN20" i="34"/>
  <c r="L20" i="34"/>
  <c r="P20" i="34"/>
  <c r="Y20" i="34"/>
  <c r="K20" i="34"/>
  <c r="AC20" i="34"/>
  <c r="AE20" i="34"/>
  <c r="AM20" i="34"/>
  <c r="AG20" i="34"/>
  <c r="W20" i="34"/>
  <c r="J20" i="34"/>
  <c r="AK20" i="34"/>
  <c r="AH20" i="34"/>
  <c r="T20" i="34"/>
  <c r="M20" i="34"/>
  <c r="AO20" i="34"/>
  <c r="U20" i="34"/>
  <c r="V20" i="34"/>
  <c r="AD20" i="34"/>
  <c r="AR20" i="34"/>
  <c r="X20" i="34"/>
  <c r="Z20" i="34"/>
  <c r="R20" i="34"/>
  <c r="AL20" i="34"/>
  <c r="AQ20" i="34"/>
  <c r="AA20" i="34"/>
  <c r="O20" i="34"/>
  <c r="AI20" i="34"/>
  <c r="S20" i="34"/>
  <c r="AB20" i="34"/>
  <c r="AJ20" i="34"/>
  <c r="Q20" i="34"/>
  <c r="AS31" i="34"/>
  <c r="AQ31" i="34"/>
  <c r="N31" i="34"/>
  <c r="Y31" i="34"/>
  <c r="AL31" i="34"/>
  <c r="AB31" i="34"/>
  <c r="AO31" i="34"/>
  <c r="V31" i="34"/>
  <c r="AU31" i="34"/>
  <c r="AW31" i="34"/>
  <c r="AK31" i="34"/>
  <c r="AN31" i="34"/>
  <c r="U31" i="34"/>
  <c r="AI31" i="34"/>
  <c r="M31" i="34"/>
  <c r="P31" i="34"/>
  <c r="AD31" i="34"/>
  <c r="T31" i="34"/>
  <c r="AV31" i="34"/>
  <c r="AE31" i="34"/>
  <c r="AM31" i="34"/>
  <c r="AR31" i="34"/>
  <c r="R31" i="34"/>
  <c r="AC31" i="34"/>
  <c r="AP31" i="34"/>
  <c r="AG31" i="34"/>
  <c r="S31" i="34"/>
  <c r="Q31" i="34"/>
  <c r="I31" i="34"/>
  <c r="K31" i="34"/>
  <c r="AX31" i="34"/>
  <c r="AJ31" i="34"/>
  <c r="AA31" i="34"/>
  <c r="O31" i="34"/>
  <c r="J31" i="34"/>
  <c r="W31" i="34"/>
  <c r="L31" i="34"/>
  <c r="AF31" i="34"/>
  <c r="X31" i="34"/>
  <c r="G31" i="34"/>
  <c r="AH31" i="34"/>
  <c r="Z31" i="34"/>
  <c r="AS9" i="34"/>
  <c r="AE9" i="34"/>
  <c r="AI9" i="34"/>
  <c r="AA9" i="34"/>
  <c r="R9" i="34"/>
  <c r="AR9" i="34"/>
  <c r="L9" i="34"/>
  <c r="V9" i="34"/>
  <c r="AN9" i="34"/>
  <c r="U9" i="34"/>
  <c r="O9" i="34"/>
  <c r="S9" i="34"/>
  <c r="P9" i="34"/>
  <c r="W9" i="34"/>
  <c r="AK9" i="34"/>
  <c r="X9" i="34"/>
  <c r="AC9" i="34"/>
  <c r="K9" i="34"/>
  <c r="N9" i="34"/>
  <c r="AM9" i="34"/>
  <c r="G9" i="34"/>
  <c r="AL9" i="34"/>
  <c r="AQ9" i="34"/>
  <c r="J9" i="34"/>
  <c r="M9" i="34"/>
  <c r="AO9" i="34"/>
  <c r="AF9" i="34"/>
  <c r="AP9" i="34"/>
  <c r="Y9" i="34"/>
  <c r="AB9" i="34"/>
  <c r="AJ9" i="34"/>
  <c r="AG9" i="34"/>
  <c r="AH9" i="34"/>
  <c r="T9" i="34"/>
  <c r="Q9" i="34"/>
  <c r="AD9" i="34"/>
  <c r="I9" i="34"/>
  <c r="Z9" i="34"/>
  <c r="AG50" i="34"/>
  <c r="P50" i="34"/>
  <c r="I50" i="34"/>
  <c r="R50" i="34"/>
  <c r="N50" i="34"/>
  <c r="AC50" i="34"/>
  <c r="AM50" i="34"/>
  <c r="Q50" i="34"/>
  <c r="AE50" i="34"/>
  <c r="W50" i="34"/>
  <c r="O50" i="34"/>
  <c r="AB50" i="34"/>
  <c r="AD50" i="34"/>
  <c r="AR50" i="34"/>
  <c r="AO50" i="34"/>
  <c r="G50" i="34"/>
  <c r="AI50" i="34"/>
  <c r="AN50" i="34"/>
  <c r="U50" i="34"/>
  <c r="AK50" i="34"/>
  <c r="K50" i="34"/>
  <c r="AA50" i="34"/>
  <c r="L50" i="34"/>
  <c r="AF50" i="34"/>
  <c r="Z50" i="34"/>
  <c r="AJ50" i="34"/>
  <c r="AH50" i="34"/>
  <c r="AQ50" i="34"/>
  <c r="Y50" i="34"/>
  <c r="M50" i="34"/>
  <c r="AL50" i="34"/>
  <c r="J50" i="34"/>
  <c r="T50" i="34"/>
  <c r="S50" i="34"/>
  <c r="AS50" i="34"/>
  <c r="AP50" i="34"/>
  <c r="X50" i="34"/>
  <c r="V50" i="34"/>
  <c r="U60" i="34"/>
  <c r="G60" i="34"/>
  <c r="Z60" i="34"/>
  <c r="Q60" i="34"/>
  <c r="T60" i="34"/>
  <c r="R60" i="34"/>
  <c r="J60" i="34"/>
  <c r="L60" i="34"/>
  <c r="AN60" i="34"/>
  <c r="V60" i="34"/>
  <c r="AG60" i="34"/>
  <c r="AM60" i="34"/>
  <c r="AL60" i="34"/>
  <c r="AE60" i="34"/>
  <c r="AB60" i="34"/>
  <c r="Y60" i="34"/>
  <c r="W60" i="34"/>
  <c r="K60" i="34"/>
  <c r="AO60" i="34"/>
  <c r="AR60" i="34"/>
  <c r="AA60" i="34"/>
  <c r="H60" i="34"/>
  <c r="S60" i="34"/>
  <c r="AI60" i="34"/>
  <c r="N60" i="34"/>
  <c r="P60" i="34"/>
  <c r="M60" i="34"/>
  <c r="I60" i="34"/>
  <c r="AJ60" i="34"/>
  <c r="O60" i="34"/>
  <c r="AK60" i="34"/>
  <c r="AD60" i="34"/>
  <c r="AQ60" i="34"/>
  <c r="AC60" i="34"/>
  <c r="AP60" i="34"/>
  <c r="AF60" i="34"/>
  <c r="AS60" i="34"/>
  <c r="AH60" i="34"/>
  <c r="X60" i="34"/>
  <c r="AM37" i="34"/>
  <c r="G37" i="34"/>
  <c r="I37" i="34"/>
  <c r="T37" i="34"/>
  <c r="J37" i="34"/>
  <c r="AS37" i="34"/>
  <c r="Y37" i="34"/>
  <c r="K37" i="34"/>
  <c r="AR37" i="34"/>
  <c r="L37" i="34"/>
  <c r="AP37" i="34"/>
  <c r="AB37" i="34"/>
  <c r="P37" i="34"/>
  <c r="AG37" i="34"/>
  <c r="X37" i="34"/>
  <c r="AA37" i="34"/>
  <c r="M37" i="34"/>
  <c r="AI37" i="34"/>
  <c r="AH37" i="34"/>
  <c r="N37" i="34"/>
  <c r="AO37" i="34"/>
  <c r="U37" i="34"/>
  <c r="AC37" i="34"/>
  <c r="AE37" i="34"/>
  <c r="AL37" i="34"/>
  <c r="V37" i="34"/>
  <c r="W37" i="34"/>
  <c r="AN37" i="34"/>
  <c r="AK37" i="34"/>
  <c r="O37" i="34"/>
  <c r="AQ37" i="34"/>
  <c r="AD37" i="34"/>
  <c r="AF37" i="34"/>
  <c r="R37" i="34"/>
  <c r="S37" i="34"/>
  <c r="Z37" i="34"/>
  <c r="AJ37" i="34"/>
  <c r="Q37" i="34"/>
  <c r="AS52" i="34"/>
  <c r="O52" i="34"/>
  <c r="AB52" i="34"/>
  <c r="AD52" i="34"/>
  <c r="X52" i="34"/>
  <c r="AE52" i="34"/>
  <c r="Y52" i="34"/>
  <c r="Z52" i="34"/>
  <c r="V52" i="34"/>
  <c r="L52" i="34"/>
  <c r="H52" i="34"/>
  <c r="AG52" i="34"/>
  <c r="S52" i="34"/>
  <c r="M52" i="34"/>
  <c r="K52" i="34"/>
  <c r="AC52" i="34"/>
  <c r="I52" i="34"/>
  <c r="T52" i="34"/>
  <c r="R52" i="34"/>
  <c r="AI52" i="34"/>
  <c r="AA52" i="34"/>
  <c r="G52" i="34"/>
  <c r="AH52" i="34"/>
  <c r="AO52" i="34"/>
  <c r="AF52" i="34"/>
  <c r="AJ52" i="34"/>
  <c r="W52" i="34"/>
  <c r="AK52" i="34"/>
  <c r="P52" i="34"/>
  <c r="AL52" i="34"/>
  <c r="N52" i="34"/>
  <c r="AN52" i="34"/>
  <c r="U52" i="34"/>
  <c r="AP52" i="34"/>
  <c r="Q52" i="34"/>
  <c r="AM52" i="34"/>
  <c r="AR52" i="34"/>
  <c r="J52" i="34"/>
  <c r="AQ52" i="34"/>
  <c r="AM54" i="34"/>
  <c r="T54" i="34"/>
  <c r="X54" i="34"/>
  <c r="AR54" i="34"/>
  <c r="AE54" i="34"/>
  <c r="M54" i="34"/>
  <c r="Y54" i="34"/>
  <c r="AB54" i="34"/>
  <c r="AV54" i="34"/>
  <c r="AU54" i="34"/>
  <c r="AW54" i="34"/>
  <c r="H54" i="34"/>
  <c r="AH54" i="34"/>
  <c r="V54" i="34"/>
  <c r="AQ54" i="34"/>
  <c r="P54" i="34"/>
  <c r="AJ54" i="34"/>
  <c r="AN54" i="34"/>
  <c r="AF54" i="34"/>
  <c r="AG54" i="34"/>
  <c r="AI54" i="34"/>
  <c r="U54" i="34"/>
  <c r="AK54" i="34"/>
  <c r="W54" i="34"/>
  <c r="O54" i="34"/>
  <c r="Z54" i="34"/>
  <c r="N54" i="34"/>
  <c r="S54" i="34"/>
  <c r="AL54" i="34"/>
  <c r="AP54" i="34"/>
  <c r="J54" i="34"/>
  <c r="Q54" i="34"/>
  <c r="AC54" i="34"/>
  <c r="L54" i="34"/>
  <c r="AS54" i="34"/>
  <c r="AO54" i="34"/>
  <c r="AD54" i="34"/>
  <c r="K54" i="34"/>
  <c r="AA54" i="34"/>
  <c r="G54" i="34"/>
  <c r="R54" i="34"/>
  <c r="AX54" i="34"/>
  <c r="I54" i="34"/>
  <c r="AS46" i="34"/>
  <c r="AH46" i="34"/>
  <c r="Z46" i="34"/>
  <c r="AD46" i="34"/>
  <c r="M46" i="34"/>
  <c r="AF46" i="34"/>
  <c r="AO46" i="34"/>
  <c r="AJ46" i="34"/>
  <c r="N46" i="34"/>
  <c r="O46" i="34"/>
  <c r="AA46" i="34"/>
  <c r="Q46" i="34"/>
  <c r="S46" i="34"/>
  <c r="K46" i="34"/>
  <c r="AB46" i="34"/>
  <c r="AP46" i="34"/>
  <c r="AR46" i="34"/>
  <c r="R46" i="34"/>
  <c r="AM46" i="34"/>
  <c r="U46" i="34"/>
  <c r="AI46" i="34"/>
  <c r="AL46" i="34"/>
  <c r="AE46" i="34"/>
  <c r="AC46" i="34"/>
  <c r="X46" i="34"/>
  <c r="V46" i="34"/>
  <c r="T46" i="34"/>
  <c r="AN46" i="34"/>
  <c r="G46" i="34"/>
  <c r="I46" i="34"/>
  <c r="W46" i="34"/>
  <c r="AG46" i="34"/>
  <c r="J46" i="34"/>
  <c r="AK46" i="34"/>
  <c r="L46" i="34"/>
  <c r="AQ46" i="34"/>
  <c r="P46" i="34"/>
  <c r="Y46" i="34"/>
  <c r="AM36" i="34"/>
  <c r="T36" i="34"/>
  <c r="AN36" i="34"/>
  <c r="AH36" i="34"/>
  <c r="R36" i="34"/>
  <c r="AG36" i="34"/>
  <c r="AJ36" i="34"/>
  <c r="AQ36" i="34"/>
  <c r="I36" i="34"/>
  <c r="V36" i="34"/>
  <c r="G36" i="34"/>
  <c r="AK36" i="34"/>
  <c r="M36" i="34"/>
  <c r="P36" i="34"/>
  <c r="AI36" i="34"/>
  <c r="AE36" i="34"/>
  <c r="J36" i="34"/>
  <c r="AC36" i="34"/>
  <c r="W36" i="34"/>
  <c r="U36" i="34"/>
  <c r="AA36" i="34"/>
  <c r="K36" i="34"/>
  <c r="N36" i="34"/>
  <c r="AD36" i="34"/>
  <c r="Q36" i="34"/>
  <c r="L36" i="34"/>
  <c r="AB36" i="34"/>
  <c r="S36" i="34"/>
  <c r="O36" i="34"/>
  <c r="AF36" i="34"/>
  <c r="AS36" i="34"/>
  <c r="AO36" i="34"/>
  <c r="Z36" i="34"/>
  <c r="AL36" i="34"/>
  <c r="AR36" i="34"/>
  <c r="AP36" i="34"/>
  <c r="X36" i="34"/>
  <c r="Y36" i="34"/>
  <c r="AA11" i="34"/>
  <c r="AB11" i="34"/>
  <c r="AO11" i="34"/>
  <c r="AC11" i="34"/>
  <c r="I11" i="34"/>
  <c r="R11" i="34"/>
  <c r="AE11" i="34"/>
  <c r="N11" i="34"/>
  <c r="AX11" i="34"/>
  <c r="AG11" i="34"/>
  <c r="U11" i="34"/>
  <c r="V11" i="34"/>
  <c r="S11" i="34"/>
  <c r="AV11" i="34"/>
  <c r="X11" i="34"/>
  <c r="M11" i="34"/>
  <c r="L11" i="34"/>
  <c r="AI11" i="34"/>
  <c r="AD11" i="34"/>
  <c r="P11" i="34"/>
  <c r="O11" i="34"/>
  <c r="AM11" i="34"/>
  <c r="AL11" i="34"/>
  <c r="AP11" i="34"/>
  <c r="Z11" i="34"/>
  <c r="AR11" i="34"/>
  <c r="AW11" i="34"/>
  <c r="AF11" i="34"/>
  <c r="AU11" i="34"/>
  <c r="AQ11" i="34"/>
  <c r="Y11" i="34"/>
  <c r="AS11" i="34"/>
  <c r="AK11" i="34"/>
  <c r="AJ11" i="34"/>
  <c r="K11" i="34"/>
  <c r="T11" i="34"/>
  <c r="J11" i="34"/>
  <c r="W11" i="34"/>
  <c r="AN11" i="34"/>
  <c r="G11" i="34"/>
  <c r="Q11" i="34"/>
  <c r="AH11" i="34"/>
  <c r="U18" i="34"/>
  <c r="AG18" i="34"/>
  <c r="I18" i="34"/>
  <c r="P18" i="34"/>
  <c r="AP18" i="34"/>
  <c r="R18" i="34"/>
  <c r="AS18" i="34"/>
  <c r="M18" i="34"/>
  <c r="AA18" i="34"/>
  <c r="AD18" i="34"/>
  <c r="AE18" i="34"/>
  <c r="AM18" i="34"/>
  <c r="AJ18" i="34"/>
  <c r="L18" i="34"/>
  <c r="AQ18" i="34"/>
  <c r="AF18" i="34"/>
  <c r="AN18" i="34"/>
  <c r="AR18" i="34"/>
  <c r="AB18" i="34"/>
  <c r="V18" i="34"/>
  <c r="AL18" i="34"/>
  <c r="O18" i="34"/>
  <c r="S18" i="34"/>
  <c r="Z18" i="34"/>
  <c r="AU18" i="34"/>
  <c r="AC18" i="34"/>
  <c r="AH18" i="34"/>
  <c r="N18" i="34"/>
  <c r="T18" i="34"/>
  <c r="X18" i="34"/>
  <c r="K18" i="34"/>
  <c r="AW18" i="34"/>
  <c r="AI18" i="34"/>
  <c r="W18" i="34"/>
  <c r="J18" i="34"/>
  <c r="Y18" i="34"/>
  <c r="G18" i="34"/>
  <c r="AO18" i="34"/>
  <c r="AV18" i="34"/>
  <c r="AK18" i="34"/>
  <c r="AX18" i="34"/>
  <c r="Q18" i="34"/>
  <c r="AG59" i="34"/>
  <c r="U59" i="34"/>
  <c r="S59" i="34"/>
  <c r="AD59" i="34"/>
  <c r="AH59" i="34"/>
  <c r="V59" i="34"/>
  <c r="R59" i="34"/>
  <c r="N59" i="34"/>
  <c r="AL59" i="34"/>
  <c r="AK59" i="34"/>
  <c r="T59" i="34"/>
  <c r="O59" i="34"/>
  <c r="AR59" i="34"/>
  <c r="G59" i="34"/>
  <c r="AJ59" i="34"/>
  <c r="AP59" i="34"/>
  <c r="AB59" i="34"/>
  <c r="J59" i="34"/>
  <c r="AO59" i="34"/>
  <c r="AW59" i="34"/>
  <c r="AX59" i="34"/>
  <c r="Y59" i="34"/>
  <c r="H59" i="34"/>
  <c r="L59" i="34"/>
  <c r="P59" i="34"/>
  <c r="K59" i="34"/>
  <c r="AC59" i="34"/>
  <c r="Z59" i="34"/>
  <c r="Q59" i="34"/>
  <c r="W59" i="34"/>
  <c r="AS59" i="34"/>
  <c r="AU59" i="34"/>
  <c r="AA59" i="34"/>
  <c r="X59" i="34"/>
  <c r="AI59" i="34"/>
  <c r="AM59" i="34"/>
  <c r="AN59" i="34"/>
  <c r="AF59" i="34"/>
  <c r="I59" i="34"/>
  <c r="AQ59" i="34"/>
  <c r="AV59" i="34"/>
  <c r="M59" i="34"/>
  <c r="AE59" i="34"/>
  <c r="O30" i="34"/>
  <c r="U30" i="34"/>
  <c r="Z30" i="34"/>
  <c r="X30" i="34"/>
  <c r="V30" i="34"/>
  <c r="AR30" i="34"/>
  <c r="N30" i="34"/>
  <c r="AB30" i="34"/>
  <c r="J30" i="34"/>
  <c r="AC30" i="34"/>
  <c r="G30" i="34"/>
  <c r="K30" i="34"/>
  <c r="AQ30" i="34"/>
  <c r="AO30" i="34"/>
  <c r="AL30" i="34"/>
  <c r="AJ30" i="34"/>
  <c r="AD30" i="34"/>
  <c r="Q30" i="34"/>
  <c r="AM30" i="34"/>
  <c r="AG30" i="34"/>
  <c r="AE30" i="34"/>
  <c r="Y30" i="34"/>
  <c r="W30" i="34"/>
  <c r="T30" i="34"/>
  <c r="R30" i="34"/>
  <c r="P30" i="34"/>
  <c r="AN30" i="34"/>
  <c r="AI30" i="34"/>
  <c r="AA30" i="34"/>
  <c r="AF30" i="34"/>
  <c r="AH30" i="34"/>
  <c r="I30" i="34"/>
  <c r="AK30" i="34"/>
  <c r="M30" i="34"/>
  <c r="S30" i="34"/>
  <c r="AS30" i="34"/>
  <c r="AP30" i="34"/>
  <c r="L30" i="34"/>
  <c r="AA21" i="34"/>
  <c r="W21" i="34"/>
  <c r="AD21" i="34"/>
  <c r="P21" i="34"/>
  <c r="AQ21" i="34"/>
  <c r="AS21" i="34"/>
  <c r="T21" i="34"/>
  <c r="AI21" i="34"/>
  <c r="AF21" i="34"/>
  <c r="X21" i="34"/>
  <c r="AG21" i="34"/>
  <c r="O21" i="34"/>
  <c r="J21" i="34"/>
  <c r="Q21" i="34"/>
  <c r="I21" i="34"/>
  <c r="AJ21" i="34"/>
  <c r="AN21" i="34"/>
  <c r="AW21" i="34"/>
  <c r="AE21" i="34"/>
  <c r="R21" i="34"/>
  <c r="S21" i="34"/>
  <c r="N21" i="34"/>
  <c r="AL21" i="34"/>
  <c r="AU21" i="34"/>
  <c r="M21" i="34"/>
  <c r="V21" i="34"/>
  <c r="AC21" i="34"/>
  <c r="G21" i="34"/>
  <c r="AR21" i="34"/>
  <c r="AB21" i="34"/>
  <c r="AK21" i="34"/>
  <c r="AM21" i="34"/>
  <c r="K21" i="34"/>
  <c r="U21" i="34"/>
  <c r="L21" i="34"/>
  <c r="AV21" i="34"/>
  <c r="AH21" i="34"/>
  <c r="AX21" i="34"/>
  <c r="Y21" i="34"/>
  <c r="AP21" i="34"/>
  <c r="AO21" i="34"/>
  <c r="Z21" i="34"/>
  <c r="AM41" i="34"/>
  <c r="I41" i="34"/>
  <c r="J41" i="34"/>
  <c r="Z41" i="34"/>
  <c r="AD41" i="34"/>
  <c r="AO41" i="34"/>
  <c r="Y41" i="34"/>
  <c r="AN41" i="34"/>
  <c r="X41" i="34"/>
  <c r="AA41" i="34"/>
  <c r="R41" i="34"/>
  <c r="O41" i="34"/>
  <c r="L41" i="34"/>
  <c r="AJ41" i="34"/>
  <c r="AF41" i="34"/>
  <c r="AW41" i="34"/>
  <c r="AG41" i="34"/>
  <c r="AE41" i="34"/>
  <c r="V41" i="34"/>
  <c r="AU41" i="34"/>
  <c r="M41" i="34"/>
  <c r="AQ41" i="34"/>
  <c r="AS41" i="34"/>
  <c r="Q41" i="34"/>
  <c r="T41" i="34"/>
  <c r="AL41" i="34"/>
  <c r="AC41" i="34"/>
  <c r="G41" i="34"/>
  <c r="K41" i="34"/>
  <c r="AI41" i="34"/>
  <c r="AR41" i="34"/>
  <c r="P41" i="34"/>
  <c r="AK41" i="34"/>
  <c r="S41" i="34"/>
  <c r="AX41" i="34"/>
  <c r="AV41" i="34"/>
  <c r="W41" i="34"/>
  <c r="U41" i="34"/>
  <c r="N41" i="34"/>
  <c r="AH41" i="34"/>
  <c r="AP41" i="34"/>
  <c r="AB41" i="34"/>
  <c r="AW34" i="34"/>
  <c r="AR34" i="34"/>
  <c r="U34" i="34"/>
  <c r="W34" i="34"/>
  <c r="AG34" i="34"/>
  <c r="G34" i="34"/>
  <c r="AM34" i="34"/>
  <c r="M34" i="34"/>
  <c r="J34" i="34"/>
  <c r="AP34" i="34"/>
  <c r="AA34" i="34"/>
  <c r="P34" i="34"/>
  <c r="L34" i="34"/>
  <c r="AK34" i="34"/>
  <c r="AX34" i="34"/>
  <c r="AC34" i="34"/>
  <c r="O34" i="34"/>
  <c r="AI34" i="34"/>
  <c r="Q34" i="34"/>
  <c r="AV34" i="34"/>
  <c r="AS34" i="34"/>
  <c r="AE34" i="34"/>
  <c r="AH34" i="34"/>
  <c r="I34" i="34"/>
  <c r="T34" i="34"/>
  <c r="N34" i="34"/>
  <c r="AQ34" i="34"/>
  <c r="AO34" i="34"/>
  <c r="AJ34" i="34"/>
  <c r="AB34" i="34"/>
  <c r="S34" i="34"/>
  <c r="Y34" i="34"/>
  <c r="Z34" i="34"/>
  <c r="K34" i="34"/>
  <c r="AU34" i="34"/>
  <c r="AD34" i="34"/>
  <c r="AF34" i="34"/>
  <c r="AL34" i="34"/>
  <c r="R34" i="34"/>
  <c r="V34" i="34"/>
  <c r="X34" i="34"/>
  <c r="AN34" i="34"/>
  <c r="AM43" i="34"/>
  <c r="AG43" i="34"/>
  <c r="T43" i="34"/>
  <c r="Z43" i="34"/>
  <c r="J43" i="34"/>
  <c r="R43" i="34"/>
  <c r="AX43" i="34"/>
  <c r="AU43" i="34"/>
  <c r="G43" i="34"/>
  <c r="N43" i="34"/>
  <c r="V43" i="34"/>
  <c r="AK43" i="34"/>
  <c r="P43" i="34"/>
  <c r="AI43" i="34"/>
  <c r="AO43" i="34"/>
  <c r="S43" i="34"/>
  <c r="AW43" i="34"/>
  <c r="AC43" i="34"/>
  <c r="X43" i="34"/>
  <c r="K43" i="34"/>
  <c r="AE43" i="34"/>
  <c r="U43" i="34"/>
  <c r="AD43" i="34"/>
  <c r="AR43" i="34"/>
  <c r="AB43" i="34"/>
  <c r="AJ43" i="34"/>
  <c r="O43" i="34"/>
  <c r="I43" i="34"/>
  <c r="AN43" i="34"/>
  <c r="M43" i="34"/>
  <c r="AQ43" i="34"/>
  <c r="AA43" i="34"/>
  <c r="W43" i="34"/>
  <c r="AL43" i="34"/>
  <c r="AF43" i="34"/>
  <c r="AV43" i="34"/>
  <c r="L43" i="34"/>
  <c r="Y43" i="34"/>
  <c r="AP43" i="34"/>
  <c r="AS43" i="34"/>
  <c r="Q43" i="34"/>
  <c r="AH43" i="34"/>
  <c r="O58" i="34"/>
  <c r="L58" i="34"/>
  <c r="P58" i="34"/>
  <c r="AC58" i="34"/>
  <c r="AO58" i="34"/>
  <c r="AS58" i="34"/>
  <c r="Z58" i="34"/>
  <c r="V58" i="34"/>
  <c r="AI58" i="34"/>
  <c r="N58" i="34"/>
  <c r="AV58" i="34"/>
  <c r="AA58" i="34"/>
  <c r="AP58" i="34"/>
  <c r="AL58" i="34"/>
  <c r="AJ58" i="34"/>
  <c r="AN58" i="34"/>
  <c r="M58" i="34"/>
  <c r="Y58" i="34"/>
  <c r="AM58" i="34"/>
  <c r="G58" i="34"/>
  <c r="AX58" i="34"/>
  <c r="AU58" i="34"/>
  <c r="AK58" i="34"/>
  <c r="J58" i="34"/>
  <c r="U58" i="34"/>
  <c r="S58" i="34"/>
  <c r="AE58" i="34"/>
  <c r="AB58" i="34"/>
  <c r="AF58" i="34"/>
  <c r="T58" i="34"/>
  <c r="AW58" i="34"/>
  <c r="K58" i="34"/>
  <c r="H58" i="34"/>
  <c r="W58" i="34"/>
  <c r="AG58" i="34"/>
  <c r="AH58" i="34"/>
  <c r="X58" i="34"/>
  <c r="AR58" i="34"/>
  <c r="AD58" i="34"/>
  <c r="R58" i="34"/>
  <c r="AQ58" i="34"/>
  <c r="Q58" i="34"/>
  <c r="I58" i="34"/>
  <c r="AS55" i="34"/>
  <c r="AM55" i="34"/>
  <c r="X55" i="34"/>
  <c r="W55" i="34"/>
  <c r="S55" i="34"/>
  <c r="P55" i="34"/>
  <c r="N55" i="34"/>
  <c r="Q55" i="34"/>
  <c r="I55" i="34"/>
  <c r="T55" i="34"/>
  <c r="O55" i="34"/>
  <c r="H55" i="34"/>
  <c r="AQ55" i="34"/>
  <c r="Z55" i="34"/>
  <c r="AK55" i="34"/>
  <c r="J55" i="34"/>
  <c r="AD55" i="34"/>
  <c r="AF55" i="34"/>
  <c r="AE55" i="34"/>
  <c r="M55" i="34"/>
  <c r="AG55" i="34"/>
  <c r="R55" i="34"/>
  <c r="AI55" i="34"/>
  <c r="K55" i="34"/>
  <c r="AR55" i="34"/>
  <c r="AN55" i="34"/>
  <c r="AH55" i="34"/>
  <c r="V55" i="34"/>
  <c r="L55" i="34"/>
  <c r="U55" i="34"/>
  <c r="AB55" i="34"/>
  <c r="Y55" i="34"/>
  <c r="G55" i="34"/>
  <c r="AL55" i="34"/>
  <c r="AJ55" i="34"/>
  <c r="AC55" i="34"/>
  <c r="AP55" i="34"/>
  <c r="AO55" i="34"/>
  <c r="AG29" i="34"/>
  <c r="L29" i="34"/>
  <c r="AD29" i="34"/>
  <c r="AJ29" i="34"/>
  <c r="W29" i="34"/>
  <c r="M29" i="34"/>
  <c r="AP29" i="34"/>
  <c r="P29" i="34"/>
  <c r="T29" i="34"/>
  <c r="X29" i="34"/>
  <c r="AI29" i="34"/>
  <c r="AK29" i="34"/>
  <c r="AQ29" i="34"/>
  <c r="AO29" i="34"/>
  <c r="AH29" i="34"/>
  <c r="V29" i="34"/>
  <c r="AB29" i="34"/>
  <c r="N29" i="34"/>
  <c r="AL29" i="34"/>
  <c r="AV29" i="34"/>
  <c r="AS29" i="34"/>
  <c r="AE29" i="34"/>
  <c r="K29" i="34"/>
  <c r="AM29" i="34"/>
  <c r="Z29" i="34"/>
  <c r="AF29" i="34"/>
  <c r="AX29" i="34"/>
  <c r="I29" i="34"/>
  <c r="S29" i="34"/>
  <c r="U29" i="34"/>
  <c r="Q29" i="34"/>
  <c r="O29" i="34"/>
  <c r="AN29" i="34"/>
  <c r="AU29" i="34"/>
  <c r="J29" i="34"/>
  <c r="AR29" i="34"/>
  <c r="AC29" i="34"/>
  <c r="Y29" i="34"/>
  <c r="R29" i="34"/>
  <c r="G29" i="34"/>
  <c r="AA29" i="34"/>
  <c r="AW29" i="34"/>
  <c r="O56" i="34"/>
  <c r="G56" i="34"/>
  <c r="S56" i="34"/>
  <c r="M56" i="34"/>
  <c r="T56" i="34"/>
  <c r="AN56" i="34"/>
  <c r="K56" i="34"/>
  <c r="AR56" i="34"/>
  <c r="Z56" i="34"/>
  <c r="AG56" i="34"/>
  <c r="AE56" i="34"/>
  <c r="R56" i="34"/>
  <c r="AL56" i="34"/>
  <c r="Y56" i="34"/>
  <c r="J56" i="34"/>
  <c r="V56" i="34"/>
  <c r="AM56" i="34"/>
  <c r="P56" i="34"/>
  <c r="AI56" i="34"/>
  <c r="AJ56" i="34"/>
  <c r="AQ56" i="34"/>
  <c r="AB56" i="34"/>
  <c r="AH56" i="34"/>
  <c r="AA56" i="34"/>
  <c r="AS56" i="34"/>
  <c r="AK56" i="34"/>
  <c r="AF56" i="34"/>
  <c r="N56" i="34"/>
  <c r="AD56" i="34"/>
  <c r="AO56" i="34"/>
  <c r="I56" i="34"/>
  <c r="U56" i="34"/>
  <c r="H56" i="34"/>
  <c r="AP56" i="34"/>
  <c r="L56" i="34"/>
  <c r="Q56" i="34"/>
  <c r="AC56" i="34"/>
  <c r="X56" i="34"/>
  <c r="W56" i="34"/>
  <c r="AG38" i="34"/>
  <c r="O38" i="34"/>
  <c r="AB38" i="34"/>
  <c r="R38" i="34"/>
  <c r="J38" i="34"/>
  <c r="AL38" i="34"/>
  <c r="G38" i="34"/>
  <c r="N38" i="34"/>
  <c r="L38" i="34"/>
  <c r="K38" i="34"/>
  <c r="AN38" i="34"/>
  <c r="AD38" i="34"/>
  <c r="P38" i="34"/>
  <c r="T38" i="34"/>
  <c r="AP38" i="34"/>
  <c r="U38" i="34"/>
  <c r="Y38" i="34"/>
  <c r="AO38" i="34"/>
  <c r="AW38" i="34"/>
  <c r="AH38" i="34"/>
  <c r="S38" i="34"/>
  <c r="AC38" i="34"/>
  <c r="AX38" i="34"/>
  <c r="AF38" i="34"/>
  <c r="AA38" i="34"/>
  <c r="AV38" i="34"/>
  <c r="AS38" i="34"/>
  <c r="W38" i="34"/>
  <c r="AU38" i="34"/>
  <c r="V38" i="34"/>
  <c r="X38" i="34"/>
  <c r="I38" i="34"/>
  <c r="AM38" i="34"/>
  <c r="AE38" i="34"/>
  <c r="AQ38" i="34"/>
  <c r="AI38" i="34"/>
  <c r="M38" i="34"/>
  <c r="AR38" i="34"/>
  <c r="AK38" i="34"/>
  <c r="AJ38" i="34"/>
  <c r="Q38" i="34"/>
  <c r="Z38" i="34"/>
  <c r="AM57" i="34"/>
  <c r="AD57" i="34"/>
  <c r="AU57" i="34"/>
  <c r="X57" i="34"/>
  <c r="AQ57" i="34"/>
  <c r="AS57" i="34"/>
  <c r="W57" i="34"/>
  <c r="AF57" i="34"/>
  <c r="T57" i="34"/>
  <c r="AI57" i="34"/>
  <c r="AA57" i="34"/>
  <c r="U57" i="34"/>
  <c r="P57" i="34"/>
  <c r="AB57" i="34"/>
  <c r="AR57" i="34"/>
  <c r="S57" i="34"/>
  <c r="AO57" i="34"/>
  <c r="AW57" i="34"/>
  <c r="M57" i="34"/>
  <c r="AJ57" i="34"/>
  <c r="AV57" i="34"/>
  <c r="H57" i="34"/>
  <c r="AE57" i="34"/>
  <c r="AX57" i="34"/>
  <c r="O57" i="34"/>
  <c r="V57" i="34"/>
  <c r="AP57" i="34"/>
  <c r="Q57" i="34"/>
  <c r="AK57" i="34"/>
  <c r="AH57" i="34"/>
  <c r="N57" i="34"/>
  <c r="Y57" i="34"/>
  <c r="AG57" i="34"/>
  <c r="L57" i="34"/>
  <c r="Z57" i="34"/>
  <c r="AN57" i="34"/>
  <c r="K57" i="34"/>
  <c r="R57" i="34"/>
  <c r="AL57" i="34"/>
  <c r="J57" i="34"/>
  <c r="I57" i="34"/>
  <c r="G57" i="34"/>
  <c r="AC57" i="34"/>
  <c r="AS53" i="34"/>
  <c r="AA53" i="34"/>
  <c r="AR53" i="34"/>
  <c r="AL53" i="34"/>
  <c r="AN53" i="34"/>
  <c r="AH53" i="34"/>
  <c r="AJ53" i="34"/>
  <c r="AD53" i="34"/>
  <c r="L53" i="34"/>
  <c r="W53" i="34"/>
  <c r="O53" i="34"/>
  <c r="G53" i="34"/>
  <c r="AB53" i="34"/>
  <c r="V53" i="34"/>
  <c r="X53" i="34"/>
  <c r="Q53" i="34"/>
  <c r="S53" i="34"/>
  <c r="J53" i="34"/>
  <c r="AK53" i="34"/>
  <c r="AC53" i="34"/>
  <c r="AM53" i="34"/>
  <c r="AG53" i="34"/>
  <c r="AQ53" i="34"/>
  <c r="M53" i="34"/>
  <c r="AI53" i="34"/>
  <c r="I53" i="34"/>
  <c r="AE53" i="34"/>
  <c r="AO53" i="34"/>
  <c r="AF53" i="34"/>
  <c r="AP53" i="34"/>
  <c r="U53" i="34"/>
  <c r="H53" i="34"/>
  <c r="R53" i="34"/>
  <c r="T53" i="34"/>
  <c r="N53" i="34"/>
  <c r="Y53" i="34"/>
  <c r="K53" i="34"/>
  <c r="P53" i="34"/>
  <c r="Z53" i="34"/>
  <c r="AG16" i="34"/>
  <c r="U16" i="34"/>
  <c r="AQ16" i="34"/>
  <c r="Q16" i="34"/>
  <c r="AL16" i="34"/>
  <c r="P16" i="34"/>
  <c r="AK16" i="34"/>
  <c r="S16" i="34"/>
  <c r="K16" i="34"/>
  <c r="G16" i="34"/>
  <c r="AE16" i="34"/>
  <c r="Y16" i="34"/>
  <c r="Z16" i="34"/>
  <c r="N16" i="34"/>
  <c r="AO16" i="34"/>
  <c r="AH16" i="34"/>
  <c r="AS16" i="34"/>
  <c r="J16" i="34"/>
  <c r="AF16" i="34"/>
  <c r="AM16" i="34"/>
  <c r="L16" i="34"/>
  <c r="AB16" i="34"/>
  <c r="AR16" i="34"/>
  <c r="X16" i="34"/>
  <c r="W16" i="34"/>
  <c r="R16" i="34"/>
  <c r="AJ16" i="34"/>
  <c r="AI16" i="34"/>
  <c r="O16" i="34"/>
  <c r="AP16" i="34"/>
  <c r="I16" i="34"/>
  <c r="AD16" i="34"/>
  <c r="AN16" i="34"/>
  <c r="T16" i="34"/>
  <c r="M16" i="34"/>
  <c r="AA16" i="34"/>
  <c r="V16" i="34"/>
  <c r="AC16" i="34"/>
  <c r="BY64" i="1"/>
  <c r="BZ64" i="1" s="1"/>
  <c r="BY88" i="1"/>
  <c r="CC88"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BY184" i="1"/>
  <c r="CB184" i="1" s="1"/>
  <c r="BY18" i="1"/>
  <c r="CC18" i="1" s="1"/>
  <c r="BY17" i="1"/>
  <c r="BZ17" i="1" s="1"/>
  <c r="BY37" i="1"/>
  <c r="BZ37" i="1" s="1"/>
  <c r="BY171" i="1"/>
  <c r="BZ171" i="1" s="1"/>
  <c r="BY158" i="1"/>
  <c r="CB158" i="1" s="1"/>
  <c r="BY116" i="1"/>
  <c r="CB116" i="1" s="1"/>
  <c r="BY89" i="1"/>
  <c r="CC89" i="1" s="1"/>
  <c r="BY117" i="1"/>
  <c r="CC117" i="1" s="1"/>
  <c r="BY20" i="1"/>
  <c r="CB20" i="1" s="1"/>
  <c r="BY87" i="1"/>
  <c r="CC87" i="1" s="1"/>
  <c r="BY182" i="1"/>
  <c r="CB182" i="1" s="1"/>
  <c r="BY187" i="1"/>
  <c r="BZ187" i="1" s="1"/>
  <c r="BY79" i="1"/>
  <c r="CC79" i="1" s="1"/>
  <c r="BY7" i="1"/>
  <c r="BZ7" i="1" s="1"/>
  <c r="BY16" i="1"/>
  <c r="CB16" i="1" s="1"/>
  <c r="BY48" i="1"/>
  <c r="CB48" i="1" s="1"/>
  <c r="BY128" i="1"/>
  <c r="CC128" i="1" s="1"/>
  <c r="BY326" i="1"/>
  <c r="CC326" i="1" s="1"/>
  <c r="BY327" i="1"/>
  <c r="CB327" i="1" s="1"/>
  <c r="BY258" i="1"/>
  <c r="CC258" i="1" s="1"/>
  <c r="BY321" i="1"/>
  <c r="BZ321" i="1" s="1"/>
  <c r="BY325" i="1"/>
  <c r="BZ325" i="1" s="1"/>
  <c r="BY320" i="1"/>
  <c r="BZ320" i="1" s="1"/>
  <c r="BY322" i="1"/>
  <c r="BZ322" i="1" s="1"/>
  <c r="BY317" i="1"/>
  <c r="BZ317" i="1" s="1"/>
  <c r="BY323" i="1"/>
  <c r="BZ323" i="1" s="1"/>
  <c r="BY255" i="1"/>
  <c r="CB255" i="1" s="1"/>
  <c r="BY318" i="1"/>
  <c r="BZ318" i="1" s="1"/>
  <c r="BY331" i="1"/>
  <c r="CB331" i="1" s="1"/>
  <c r="BY319" i="1"/>
  <c r="CB319" i="1" s="1"/>
  <c r="BY324" i="1"/>
  <c r="CB324" i="1" s="1"/>
  <c r="BY328" i="1"/>
  <c r="BZ328" i="1" s="1"/>
  <c r="BY115" i="1"/>
  <c r="CB115" i="1" s="1"/>
  <c r="BY2" i="1"/>
  <c r="BZ2" i="1" s="1"/>
  <c r="BY3" i="1"/>
  <c r="CC3" i="1" s="1"/>
  <c r="BY21" i="1"/>
  <c r="BZ21" i="1" s="1"/>
  <c r="BY173" i="1"/>
  <c r="BZ173" i="1" s="1"/>
  <c r="BY54" i="1"/>
  <c r="BZ54" i="1" s="1"/>
  <c r="BY9" i="1"/>
  <c r="BZ9" i="1" s="1"/>
  <c r="BY6" i="1"/>
  <c r="BZ6" i="1" s="1"/>
  <c r="K36" i="14"/>
  <c r="AP71" i="22"/>
  <c r="AS71" i="22" s="1"/>
  <c r="AS17" i="22"/>
  <c r="AQ56" i="22"/>
  <c r="AT56" i="22"/>
  <c r="AS56" i="22"/>
  <c r="V3" i="16"/>
  <c r="Q8" i="19"/>
  <c r="AT3" i="22"/>
  <c r="N36" i="14"/>
  <c r="AT13" i="22"/>
  <c r="AS13" i="22"/>
  <c r="AQ13" i="22"/>
  <c r="AQ39" i="22"/>
  <c r="AT39" i="22"/>
  <c r="AT20" i="22"/>
  <c r="AQ20" i="22"/>
  <c r="AS20" i="22"/>
  <c r="AT12" i="22"/>
  <c r="AP70" i="22"/>
  <c r="AT70" i="22" s="1"/>
  <c r="AP80" i="22"/>
  <c r="AS80" i="22" s="1"/>
  <c r="AP84" i="22"/>
  <c r="AQ84" i="22" s="1"/>
  <c r="U6" i="16"/>
  <c r="U6" i="21"/>
  <c r="AQ17" i="22"/>
  <c r="AP58" i="22"/>
  <c r="AQ58" i="22" s="1"/>
  <c r="AP52" i="22"/>
  <c r="AT52" i="22" s="1"/>
  <c r="AP48" i="22"/>
  <c r="AT48" i="22" s="1"/>
  <c r="S6" i="16"/>
  <c r="S6" i="21"/>
  <c r="S8" i="19"/>
  <c r="T7" i="19"/>
  <c r="AQ15" i="22"/>
  <c r="AS15" i="22"/>
  <c r="AT15" i="22"/>
  <c r="AT4" i="22"/>
  <c r="AS4" i="22"/>
  <c r="AT37" i="22"/>
  <c r="AS37" i="22"/>
  <c r="AQ37" i="22"/>
  <c r="AS6" i="22"/>
  <c r="AQ6" i="22"/>
  <c r="AT6" i="22"/>
  <c r="AQ2" i="22"/>
  <c r="AS2" i="22"/>
  <c r="AT2" i="22"/>
  <c r="AS9" i="22"/>
  <c r="AT9" i="22"/>
  <c r="AP25" i="22"/>
  <c r="AS25" i="22" s="1"/>
  <c r="T6" i="16"/>
  <c r="V5" i="16"/>
  <c r="V4" i="21"/>
  <c r="R8" i="19"/>
  <c r="AS39" i="22"/>
  <c r="AQ12" i="22"/>
  <c r="AQ3" i="22"/>
  <c r="AP83" i="22"/>
  <c r="AS83" i="22" s="1"/>
  <c r="V3" i="21"/>
  <c r="T6" i="21"/>
  <c r="V5" i="21"/>
  <c r="AP64" i="22"/>
  <c r="AQ64" i="22" s="1"/>
  <c r="AP50" i="22"/>
  <c r="AT50" i="22" s="1"/>
  <c r="AP46" i="22"/>
  <c r="AQ46" i="22" s="1"/>
  <c r="AP35" i="22"/>
  <c r="AS35" i="22" s="1"/>
  <c r="AP27" i="22"/>
  <c r="AT27" i="22" s="1"/>
  <c r="AP78" i="22"/>
  <c r="AQ78" i="22" s="1"/>
  <c r="V4" i="16"/>
  <c r="X19" i="14"/>
  <c r="X20" i="14"/>
  <c r="T6" i="19"/>
  <c r="T5" i="19"/>
  <c r="AT54" i="22"/>
  <c r="AP67" i="22"/>
  <c r="AQ67" i="22" s="1"/>
  <c r="AP63" i="22"/>
  <c r="AS63" i="22" s="1"/>
  <c r="AP59" i="22"/>
  <c r="AQ59" i="22" s="1"/>
  <c r="AP53" i="22"/>
  <c r="AQ53" i="22" s="1"/>
  <c r="AP49" i="22"/>
  <c r="AT49" i="22" s="1"/>
  <c r="AP45" i="22"/>
  <c r="AQ45" i="22" s="1"/>
  <c r="AP41" i="22"/>
  <c r="AS41" i="22" s="1"/>
  <c r="AP34" i="22"/>
  <c r="AS34" i="22" s="1"/>
  <c r="AP30" i="22"/>
  <c r="AQ30" i="22" s="1"/>
  <c r="AP26" i="22"/>
  <c r="AT26" i="22" s="1"/>
  <c r="AP22" i="22"/>
  <c r="AT22" i="22" s="1"/>
  <c r="AP5" i="22"/>
  <c r="AT5" i="22" s="1"/>
  <c r="BY220" i="1"/>
  <c r="BZ220" i="1" s="1"/>
  <c r="CA268" i="1"/>
  <c r="BY268" i="1" s="1"/>
  <c r="CA34" i="1"/>
  <c r="CA265" i="1"/>
  <c r="BY265" i="1" s="1"/>
  <c r="CA385" i="1"/>
  <c r="CA54" i="1"/>
  <c r="CA136" i="1"/>
  <c r="BY136" i="1" s="1"/>
  <c r="CA126" i="1"/>
  <c r="CA266" i="1"/>
  <c r="BY266" i="1" s="1"/>
  <c r="CA139" i="1"/>
  <c r="BY139" i="1" s="1"/>
  <c r="CA384" i="1"/>
  <c r="CA263" i="1"/>
  <c r="BY263" i="1" s="1"/>
  <c r="CA262" i="1"/>
  <c r="BY262" i="1" s="1"/>
  <c r="CA381" i="1"/>
  <c r="CA51" i="1"/>
  <c r="CA245" i="1"/>
  <c r="BY245" i="1" s="1"/>
  <c r="CA118" i="1"/>
  <c r="CA49" i="1"/>
  <c r="BY49" i="1" s="1"/>
  <c r="CA140" i="1"/>
  <c r="CA125" i="1"/>
  <c r="CA131" i="1"/>
  <c r="CA269" i="1"/>
  <c r="BY269" i="1" s="1"/>
  <c r="CA42" i="1"/>
  <c r="CA16" i="1"/>
  <c r="CA12" i="1"/>
  <c r="CA120" i="1"/>
  <c r="BY120" i="1" s="1"/>
  <c r="CA92" i="1"/>
  <c r="BY92" i="1" s="1"/>
  <c r="CA383" i="1"/>
  <c r="CA261" i="1"/>
  <c r="BY261" i="1" s="1"/>
  <c r="CA382" i="1"/>
  <c r="CA50" i="1"/>
  <c r="CA256" i="1"/>
  <c r="BY256" i="1" s="1"/>
  <c r="CA267" i="1"/>
  <c r="BY267" i="1" s="1"/>
  <c r="CA22" i="1"/>
  <c r="CA100" i="1"/>
  <c r="BY100" i="1" s="1"/>
  <c r="CA124" i="1"/>
  <c r="BY124" i="1" s="1"/>
  <c r="CA254" i="1"/>
  <c r="BY254" i="1" s="1"/>
  <c r="CA386" i="1"/>
  <c r="CA96" i="1"/>
  <c r="CA93" i="1"/>
  <c r="CA264" i="1"/>
  <c r="BY264" i="1" s="1"/>
  <c r="CA260" i="1"/>
  <c r="BY260" i="1" s="1"/>
  <c r="CA259" i="1"/>
  <c r="BY259" i="1" s="1"/>
  <c r="CA257" i="1"/>
  <c r="BY257" i="1" s="1"/>
  <c r="D3" i="9"/>
  <c r="BZ242" i="1"/>
  <c r="CC242" i="1"/>
  <c r="CB242" i="1"/>
  <c r="BY241" i="1"/>
  <c r="CB241" i="1" s="1"/>
  <c r="BY240" i="1"/>
  <c r="BZ240" i="1" s="1"/>
  <c r="BY239" i="1"/>
  <c r="BZ239" i="1" s="1"/>
  <c r="BY238" i="1"/>
  <c r="BZ238" i="1" s="1"/>
  <c r="BY222" i="1"/>
  <c r="BZ222" i="1" s="1"/>
  <c r="BY237" i="1"/>
  <c r="BZ237" i="1" s="1"/>
  <c r="BY221" i="1"/>
  <c r="BZ221" i="1" s="1"/>
  <c r="BY236" i="1"/>
  <c r="BZ236" i="1" s="1"/>
  <c r="BY235" i="1"/>
  <c r="CB235" i="1" s="1"/>
  <c r="BY231" i="1"/>
  <c r="BZ231" i="1" s="1"/>
  <c r="BY234" i="1"/>
  <c r="BZ234" i="1" s="1"/>
  <c r="BY233" i="1"/>
  <c r="BZ233" i="1" s="1"/>
  <c r="BY232" i="1"/>
  <c r="CC232" i="1" s="1"/>
  <c r="BY230" i="1"/>
  <c r="BZ230" i="1" s="1"/>
  <c r="BY229" i="1"/>
  <c r="BZ229" i="1" s="1"/>
  <c r="BY228" i="1"/>
  <c r="BZ228" i="1" s="1"/>
  <c r="CC62" i="1"/>
  <c r="CB23" i="1"/>
  <c r="CC8" i="1"/>
  <c r="CC38" i="1"/>
  <c r="CB38" i="1"/>
  <c r="BZ23" i="1"/>
  <c r="CB8" i="1"/>
  <c r="BZ62" i="1"/>
  <c r="CC86" i="1"/>
  <c r="CC122" i="1"/>
  <c r="BZ58" i="1"/>
  <c r="CC58" i="1"/>
  <c r="CB86" i="1"/>
  <c r="CC40" i="1"/>
  <c r="CB40" i="1"/>
  <c r="CC61" i="1"/>
  <c r="CC95" i="1"/>
  <c r="CB95" i="1"/>
  <c r="CB284" i="1"/>
  <c r="CB19" i="1"/>
  <c r="CB15" i="1"/>
  <c r="CC277" i="1"/>
  <c r="CB308" i="1"/>
  <c r="CB315" i="1"/>
  <c r="BY205" i="1"/>
  <c r="CC205" i="1" s="1"/>
  <c r="BY209" i="1"/>
  <c r="CC209" i="1" s="1"/>
  <c r="BY147" i="1"/>
  <c r="CC147" i="1" s="1"/>
  <c r="BY149" i="1"/>
  <c r="CC149" i="1" s="1"/>
  <c r="CC59" i="1"/>
  <c r="CB59" i="1"/>
  <c r="BY145" i="1"/>
  <c r="CC145" i="1" s="1"/>
  <c r="BY201" i="1"/>
  <c r="CB201" i="1" s="1"/>
  <c r="CB94" i="1"/>
  <c r="CC39" i="1"/>
  <c r="CB55" i="1"/>
  <c r="BZ94" i="1"/>
  <c r="CB302" i="1"/>
  <c r="BZ300" i="1"/>
  <c r="CB167" i="1"/>
  <c r="BZ167" i="1"/>
  <c r="CC167" i="1"/>
  <c r="CC82" i="1"/>
  <c r="BZ82" i="1"/>
  <c r="CB82" i="1"/>
  <c r="BZ114" i="1"/>
  <c r="CB114" i="1"/>
  <c r="CB109" i="1"/>
  <c r="BZ109" i="1"/>
  <c r="BZ52" i="1"/>
  <c r="CB52" i="1"/>
  <c r="CC123" i="1"/>
  <c r="CB123" i="1"/>
  <c r="BY155" i="1"/>
  <c r="CB155" i="1" s="1"/>
  <c r="CB75" i="1"/>
  <c r="CC67" i="1"/>
  <c r="CB74" i="1"/>
  <c r="BZ14" i="1"/>
  <c r="CC14" i="1"/>
  <c r="BZ123" i="1"/>
  <c r="BZ141" i="1"/>
  <c r="CC74" i="1"/>
  <c r="BZ57" i="1"/>
  <c r="CC57" i="1"/>
  <c r="CC75" i="1"/>
  <c r="BY179" i="1"/>
  <c r="BZ179" i="1" s="1"/>
  <c r="CC141" i="1"/>
  <c r="CC15" i="1"/>
  <c r="BZ67" i="1"/>
  <c r="BZ59" i="1"/>
  <c r="BZ40" i="1"/>
  <c r="CC109" i="1"/>
  <c r="BZ13" i="1"/>
  <c r="CB13" i="1"/>
  <c r="CC166" i="1"/>
  <c r="BZ166" i="1"/>
  <c r="BZ53" i="1"/>
  <c r="CB53" i="1"/>
  <c r="BZ43" i="1"/>
  <c r="CC43" i="1"/>
  <c r="BY160" i="1"/>
  <c r="BZ160" i="1" s="1"/>
  <c r="BZ270" i="1"/>
  <c r="AP77" i="22"/>
  <c r="AQ77" i="22" s="1"/>
  <c r="BZ314" i="1"/>
  <c r="BY195" i="1"/>
  <c r="CC195" i="1" s="1"/>
  <c r="CB275" i="1"/>
  <c r="BY188" i="1"/>
  <c r="BZ188" i="1" s="1"/>
  <c r="BY218" i="1"/>
  <c r="CC218" i="1" s="1"/>
  <c r="BY150" i="1"/>
  <c r="BZ150" i="1" s="1"/>
  <c r="CB281" i="1"/>
  <c r="BY210" i="1"/>
  <c r="CB210" i="1" s="1"/>
  <c r="CB296" i="1"/>
  <c r="BY225" i="1"/>
  <c r="CC225" i="1" s="1"/>
  <c r="AP60" i="22"/>
  <c r="AQ60" i="22" s="1"/>
  <c r="AP24" i="22"/>
  <c r="AQ24" i="22" s="1"/>
  <c r="CC282" i="1"/>
  <c r="BZ46" i="1"/>
  <c r="CB46" i="1"/>
  <c r="CB130" i="1"/>
  <c r="CC130" i="1"/>
  <c r="BZ170" i="1"/>
  <c r="CC170" i="1"/>
  <c r="CB170" i="1"/>
  <c r="CB272" i="1"/>
  <c r="BY215" i="1"/>
  <c r="CC215" i="1" s="1"/>
  <c r="BY197" i="1"/>
  <c r="CB197" i="1" s="1"/>
  <c r="CB57" i="1"/>
  <c r="CC51" i="1"/>
  <c r="CB96" i="1"/>
  <c r="CB97" i="1"/>
  <c r="CC114" i="1"/>
  <c r="CC387" i="1"/>
  <c r="BZ287" i="1"/>
  <c r="CC292" i="1"/>
  <c r="BY193" i="1"/>
  <c r="BZ193" i="1" s="1"/>
  <c r="BY175" i="1"/>
  <c r="BZ175" i="1" s="1"/>
  <c r="BY162" i="1"/>
  <c r="CC162" i="1" s="1"/>
  <c r="BY208" i="1"/>
  <c r="CB208" i="1" s="1"/>
  <c r="BZ313" i="1"/>
  <c r="CB51" i="1"/>
  <c r="CB14" i="1"/>
  <c r="CC68" i="1"/>
  <c r="CC35" i="1"/>
  <c r="CB106" i="1"/>
  <c r="BY157" i="1"/>
  <c r="CB157" i="1" s="1"/>
  <c r="BZ299" i="1"/>
  <c r="BZ309" i="1"/>
  <c r="BZ50" i="1"/>
  <c r="CB50" i="1"/>
  <c r="CC50" i="1"/>
  <c r="BZ29" i="1"/>
  <c r="CB29" i="1"/>
  <c r="CC29" i="1"/>
  <c r="BZ98" i="1"/>
  <c r="CB98" i="1"/>
  <c r="CC98" i="1"/>
  <c r="CC11" i="1"/>
  <c r="CB11" i="1"/>
  <c r="BZ11" i="1"/>
  <c r="BZ56" i="1"/>
  <c r="CB56" i="1"/>
  <c r="CC56" i="1"/>
  <c r="BZ12" i="1"/>
  <c r="CC12" i="1"/>
  <c r="CB211" i="1"/>
  <c r="CC211" i="1"/>
  <c r="BZ178" i="1"/>
  <c r="CB178" i="1"/>
  <c r="BY216" i="1"/>
  <c r="CC216" i="1" s="1"/>
  <c r="CB10" i="1"/>
  <c r="AP55" i="22"/>
  <c r="AT55" i="22" s="1"/>
  <c r="BZ198" i="1"/>
  <c r="CB198" i="1"/>
  <c r="CC198" i="1"/>
  <c r="CC165" i="1"/>
  <c r="BZ165" i="1"/>
  <c r="CB165" i="1"/>
  <c r="BZ4" i="1"/>
  <c r="CB4" i="1"/>
  <c r="CB133" i="1"/>
  <c r="CC133" i="1"/>
  <c r="CB104" i="1"/>
  <c r="BZ104" i="1"/>
  <c r="BY151" i="1"/>
  <c r="CC151" i="1" s="1"/>
  <c r="BZ26" i="1"/>
  <c r="CB26" i="1"/>
  <c r="CB69" i="1"/>
  <c r="CB28" i="1"/>
  <c r="CB41" i="1"/>
  <c r="CB68" i="1"/>
  <c r="CC55" i="1"/>
  <c r="CB61" i="1"/>
  <c r="CC52" i="1"/>
  <c r="CC28" i="1"/>
  <c r="CC46" i="1"/>
  <c r="CC91" i="1"/>
  <c r="BZ96" i="1"/>
  <c r="BZ22" i="1"/>
  <c r="CB22" i="1"/>
  <c r="BZ211" i="1"/>
  <c r="CC26" i="1"/>
  <c r="CB90" i="1"/>
  <c r="BZ90" i="1"/>
  <c r="CB36" i="1"/>
  <c r="CB65" i="1"/>
  <c r="CB77" i="1"/>
  <c r="CC4" i="1"/>
  <c r="BZ69" i="1"/>
  <c r="CC66" i="1"/>
  <c r="CC41" i="1"/>
  <c r="CC65" i="1"/>
  <c r="CC10" i="1"/>
  <c r="CB76" i="1"/>
  <c r="CC76" i="1"/>
  <c r="BZ103" i="1"/>
  <c r="CB103" i="1"/>
  <c r="AP32" i="22"/>
  <c r="AS32" i="22" s="1"/>
  <c r="AP68" i="22"/>
  <c r="AS68" i="22" s="1"/>
  <c r="BZ42" i="1"/>
  <c r="CC42" i="1"/>
  <c r="AP75" i="22"/>
  <c r="AS75" i="22" s="1"/>
  <c r="AP73" i="22"/>
  <c r="AS73" i="22" s="1"/>
  <c r="CC105" i="1"/>
  <c r="CC101" i="1"/>
  <c r="CB101" i="1"/>
  <c r="AP79" i="22"/>
  <c r="AQ79" i="22" s="1"/>
  <c r="BZ133" i="1"/>
  <c r="BY148" i="1"/>
  <c r="BZ148" i="1" s="1"/>
  <c r="BZ276" i="1"/>
  <c r="CC316" i="1"/>
  <c r="BY213" i="1"/>
  <c r="CB213" i="1" s="1"/>
  <c r="CC60" i="1"/>
  <c r="CC53" i="1"/>
  <c r="AP61" i="22"/>
  <c r="AT61" i="22" s="1"/>
  <c r="BZ106" i="1"/>
  <c r="BZ34" i="1"/>
  <c r="BY223" i="1"/>
  <c r="CC223" i="1" s="1"/>
  <c r="BZ273" i="1"/>
  <c r="BZ290" i="1"/>
  <c r="BY196" i="1"/>
  <c r="BZ196" i="1" s="1"/>
  <c r="BY161" i="1"/>
  <c r="CC161" i="1" s="1"/>
  <c r="BY180" i="1"/>
  <c r="CC180" i="1" s="1"/>
  <c r="BZ334" i="1"/>
  <c r="BY191" i="1"/>
  <c r="BZ191" i="1" s="1"/>
  <c r="BZ293" i="1"/>
  <c r="BY227" i="1"/>
  <c r="CB227" i="1" s="1"/>
  <c r="BY194" i="1"/>
  <c r="CC194" i="1" s="1"/>
  <c r="CB280" i="1"/>
  <c r="BY186" i="1"/>
  <c r="CC186" i="1" s="1"/>
  <c r="BZ295" i="1"/>
  <c r="BY153" i="1"/>
  <c r="BZ153" i="1" s="1"/>
  <c r="CC301" i="1"/>
  <c r="CB122" i="1"/>
  <c r="AQ38" i="22"/>
  <c r="AS38" i="22"/>
  <c r="AT38" i="22"/>
  <c r="AQ19" i="22"/>
  <c r="AT19" i="22"/>
  <c r="AS19" i="22"/>
  <c r="B31" i="17"/>
  <c r="B31" i="19"/>
  <c r="B33" i="19"/>
  <c r="B35" i="19" s="1"/>
  <c r="AQ21" i="22"/>
  <c r="AS21" i="22"/>
  <c r="AT21" i="22"/>
  <c r="AQ40" i="22"/>
  <c r="AT40" i="22"/>
  <c r="AS40" i="22"/>
  <c r="B36" i="17"/>
  <c r="AS36" i="22"/>
  <c r="AT36" i="22"/>
  <c r="AQ36" i="22"/>
  <c r="AS14" i="22"/>
  <c r="AT14" i="22"/>
  <c r="AQ14" i="22"/>
  <c r="AP43" i="22"/>
  <c r="BZ102" i="1"/>
  <c r="CC102" i="1"/>
  <c r="BZ121" i="1"/>
  <c r="CC121" i="1"/>
  <c r="BZ176" i="1"/>
  <c r="CB176" i="1"/>
  <c r="CC176" i="1"/>
  <c r="CC243" i="1"/>
  <c r="BZ243" i="1"/>
  <c r="CB243" i="1"/>
  <c r="CC110" i="1"/>
  <c r="CB110" i="1"/>
  <c r="CC138" i="1"/>
  <c r="BZ138" i="1"/>
  <c r="CB138" i="1"/>
  <c r="CB60" i="1"/>
  <c r="AP51" i="22"/>
  <c r="CB152" i="1"/>
  <c r="CC152" i="1"/>
  <c r="CB168" i="1"/>
  <c r="CC168" i="1"/>
  <c r="BZ168" i="1"/>
  <c r="BZ226" i="1"/>
  <c r="CC226" i="1"/>
  <c r="CB189" i="1"/>
  <c r="BZ189" i="1"/>
  <c r="CC189" i="1"/>
  <c r="CB154" i="1"/>
  <c r="CC154" i="1"/>
  <c r="BZ154" i="1"/>
  <c r="CB73" i="1"/>
  <c r="CB45" i="1"/>
  <c r="CB66" i="1"/>
  <c r="CB35" i="1"/>
  <c r="CB58" i="1"/>
  <c r="CC34" i="1"/>
  <c r="CC47" i="1"/>
  <c r="CB47" i="1"/>
  <c r="CC63" i="1"/>
  <c r="CC45" i="1"/>
  <c r="CC36" i="1"/>
  <c r="CC83" i="1"/>
  <c r="CB91" i="1"/>
  <c r="CC85" i="1"/>
  <c r="CC97" i="1"/>
  <c r="AS54" i="22"/>
  <c r="AQ4" i="22"/>
  <c r="AQ9" i="22"/>
  <c r="AQ11" i="22"/>
  <c r="AT11" i="22"/>
  <c r="AP66" i="22"/>
  <c r="AS66" i="22" s="1"/>
  <c r="AP33" i="22"/>
  <c r="AQ33" i="22" s="1"/>
  <c r="CC113" i="1"/>
  <c r="BZ285" i="1"/>
  <c r="CB226" i="1"/>
  <c r="BZ44" i="1"/>
  <c r="CC44" i="1"/>
  <c r="CB44" i="1"/>
  <c r="AQ10" i="22"/>
  <c r="AS10" i="22"/>
  <c r="AP82" i="22"/>
  <c r="CC72" i="1"/>
  <c r="BZ72" i="1"/>
  <c r="BZ70" i="1"/>
  <c r="CB70" i="1"/>
  <c r="CC70" i="1"/>
  <c r="AT10" i="22"/>
  <c r="CB39" i="1"/>
  <c r="CB63" i="1"/>
  <c r="CC73" i="1"/>
  <c r="CC77" i="1"/>
  <c r="CC19" i="1"/>
  <c r="CB83" i="1"/>
  <c r="CB85" i="1"/>
  <c r="AQ8" i="22"/>
  <c r="AT8" i="22"/>
  <c r="AS8" i="22"/>
  <c r="AP47" i="22"/>
  <c r="AS47" i="22" s="1"/>
  <c r="AP44" i="22"/>
  <c r="AP29" i="22"/>
  <c r="AQ29" i="22" s="1"/>
  <c r="CC107" i="1"/>
  <c r="BZ112" i="1"/>
  <c r="CB105" i="1"/>
  <c r="BZ107" i="1"/>
  <c r="CB112" i="1"/>
  <c r="BZ113" i="1"/>
  <c r="CB121" i="1"/>
  <c r="CB143" i="1"/>
  <c r="BZ143" i="1"/>
  <c r="BZ172" i="1"/>
  <c r="CC172" i="1"/>
  <c r="CB72" i="1"/>
  <c r="CB126" i="1"/>
  <c r="CC126" i="1"/>
  <c r="CC71" i="1"/>
  <c r="BZ71" i="1"/>
  <c r="CB71" i="1"/>
  <c r="CB111" i="1"/>
  <c r="CC111" i="1"/>
  <c r="CC307" i="1"/>
  <c r="BY219" i="1"/>
  <c r="CB219" i="1" s="1"/>
  <c r="CB5" i="1"/>
  <c r="CC5" i="1"/>
  <c r="CC80" i="1"/>
  <c r="BZ80" i="1"/>
  <c r="CB80" i="1"/>
  <c r="BZ244" i="1"/>
  <c r="CB244" i="1"/>
  <c r="CB125" i="1"/>
  <c r="BZ125" i="1"/>
  <c r="CC125" i="1"/>
  <c r="BZ78" i="1"/>
  <c r="CB78" i="1"/>
  <c r="CC134" i="1"/>
  <c r="CB134" i="1"/>
  <c r="BZ134" i="1"/>
  <c r="BY159" i="1"/>
  <c r="CB159" i="1" s="1"/>
  <c r="CC119" i="1"/>
  <c r="BZ119" i="1"/>
  <c r="CB119" i="1"/>
  <c r="BZ127" i="1"/>
  <c r="CB127" i="1"/>
  <c r="BZ142" i="1"/>
  <c r="CB142" i="1"/>
  <c r="CC142" i="1"/>
  <c r="BZ81" i="1"/>
  <c r="CB81" i="1"/>
  <c r="BZ144" i="1"/>
  <c r="CB144" i="1"/>
  <c r="BY183" i="1"/>
  <c r="CB183" i="1" s="1"/>
  <c r="CB271" i="1"/>
  <c r="BY163" i="1"/>
  <c r="CB163" i="1" s="1"/>
  <c r="BY214" i="1"/>
  <c r="BZ214" i="1" s="1"/>
  <c r="AP65" i="22"/>
  <c r="AP57" i="22"/>
  <c r="AS57" i="22" s="1"/>
  <c r="AP31" i="22"/>
  <c r="AP23" i="22"/>
  <c r="AP16" i="22"/>
  <c r="AT16" i="22" s="1"/>
  <c r="AP7" i="22"/>
  <c r="AS7" i="22" s="1"/>
  <c r="AP69" i="22"/>
  <c r="AQ69" i="22" s="1"/>
  <c r="AP74" i="22"/>
  <c r="AT74" i="22" s="1"/>
  <c r="AP72" i="22"/>
  <c r="AP76" i="22"/>
  <c r="AP81" i="22"/>
  <c r="AQ81" i="22" s="1"/>
  <c r="BY174" i="1"/>
  <c r="BZ174" i="1" s="1"/>
  <c r="CC146" i="1"/>
  <c r="CB146" i="1"/>
  <c r="BZ5" i="1"/>
  <c r="CB108" i="1"/>
  <c r="CC108" i="1"/>
  <c r="CC84" i="1"/>
  <c r="BZ84" i="1"/>
  <c r="BZ169" i="1"/>
  <c r="CB169" i="1"/>
  <c r="CC31" i="1"/>
  <c r="CB31" i="1"/>
  <c r="BZ31" i="1"/>
  <c r="AP62" i="22"/>
  <c r="AT62" i="22" s="1"/>
  <c r="AP42" i="22"/>
  <c r="AT42" i="22" s="1"/>
  <c r="AP28" i="22"/>
  <c r="AQ28" i="22" s="1"/>
  <c r="AP18" i="22"/>
  <c r="AT18" i="22" s="1"/>
  <c r="CB294" i="1"/>
  <c r="CC78" i="1"/>
  <c r="BY185" i="1"/>
  <c r="CB185" i="1" s="1"/>
  <c r="CC131" i="1"/>
  <c r="BZ131" i="1"/>
  <c r="CB131" i="1"/>
  <c r="BZ99" i="1"/>
  <c r="CB99" i="1"/>
  <c r="CC99" i="1"/>
  <c r="CB84" i="1"/>
  <c r="CB118" i="1"/>
  <c r="CC118" i="1"/>
  <c r="BZ118" i="1"/>
  <c r="CC144" i="1"/>
  <c r="CC169" i="1"/>
  <c r="CB25" i="1"/>
  <c r="CC25" i="1"/>
  <c r="BZ25" i="1"/>
  <c r="CC27" i="1"/>
  <c r="BZ27" i="1"/>
  <c r="BY164" i="1"/>
  <c r="BZ135" i="1"/>
  <c r="CC135" i="1"/>
  <c r="CB132" i="1"/>
  <c r="CC132" i="1"/>
  <c r="CC137" i="1"/>
  <c r="BZ137" i="1"/>
  <c r="BY217" i="1"/>
  <c r="BY206" i="1"/>
  <c r="CC305" i="1"/>
  <c r="CC129" i="1"/>
  <c r="CB129" i="1"/>
  <c r="CC24" i="1"/>
  <c r="CB24" i="1"/>
  <c r="CB32" i="1"/>
  <c r="BZ32" i="1"/>
  <c r="CC32" i="1"/>
  <c r="BY212" i="1"/>
  <c r="CC279" i="1"/>
  <c r="CB137" i="1"/>
  <c r="CC304" i="1"/>
  <c r="BY202" i="1"/>
  <c r="CC202" i="1" s="1"/>
  <c r="BY207" i="1"/>
  <c r="BZ130" i="1"/>
  <c r="CC30" i="1"/>
  <c r="BZ30" i="1"/>
  <c r="BY190" i="1"/>
  <c r="CB190" i="1" s="1"/>
  <c r="BY204" i="1"/>
  <c r="CC204" i="1" s="1"/>
  <c r="BY224" i="1"/>
  <c r="CC224" i="1" s="1"/>
  <c r="BY177" i="1"/>
  <c r="BZ177" i="1" s="1"/>
  <c r="BY192" i="1"/>
  <c r="CB192" i="1" s="1"/>
  <c r="BY156" i="1"/>
  <c r="CB156" i="1" s="1"/>
  <c r="CC283" i="1"/>
  <c r="BZ274" i="1"/>
  <c r="AV6" i="34" s="1"/>
  <c r="BY200" i="1"/>
  <c r="CC200" i="1" s="1"/>
  <c r="CB306" i="1"/>
  <c r="CC312" i="1"/>
  <c r="CB310" i="1"/>
  <c r="BZ33" i="1"/>
  <c r="CC33" i="1"/>
  <c r="CC178" i="1"/>
  <c r="BY181" i="1"/>
  <c r="CC181" i="1" s="1"/>
  <c r="BY199" i="1"/>
  <c r="CC199" i="1" s="1"/>
  <c r="CC303" i="1"/>
  <c r="BY203" i="1"/>
  <c r="M49" i="35" l="1"/>
  <c r="M54" i="35"/>
  <c r="M63" i="35"/>
  <c r="M59" i="35"/>
  <c r="M57" i="35"/>
  <c r="M62" i="35"/>
  <c r="M50" i="35"/>
  <c r="M65" i="35"/>
  <c r="M48" i="35"/>
  <c r="M61" i="35"/>
  <c r="M58" i="35"/>
  <c r="M56" i="35"/>
  <c r="M47" i="35"/>
  <c r="M66" i="35"/>
  <c r="M52" i="35"/>
  <c r="M60" i="35"/>
  <c r="M38" i="35"/>
  <c r="M39" i="35"/>
  <c r="M41" i="35"/>
  <c r="M37" i="35"/>
  <c r="M34" i="35"/>
  <c r="M42" i="35"/>
  <c r="M36" i="35"/>
  <c r="M10" i="35"/>
  <c r="M20" i="35"/>
  <c r="M13" i="35"/>
  <c r="M8" i="35"/>
  <c r="M19" i="35"/>
  <c r="M24" i="35"/>
  <c r="M9" i="35"/>
  <c r="M32" i="35"/>
  <c r="AX60" i="34"/>
  <c r="AV60" i="34"/>
  <c r="AU6" i="34"/>
  <c r="AU60" i="34"/>
  <c r="AW60" i="34"/>
  <c r="AX6" i="34"/>
  <c r="AW6" i="34"/>
  <c r="CB64" i="1"/>
  <c r="CC64" i="1"/>
  <c r="BZ18" i="1"/>
  <c r="F45" i="34"/>
  <c r="BZ88" i="1"/>
  <c r="CB88" i="1"/>
  <c r="F9" i="34"/>
  <c r="F46" i="34"/>
  <c r="F11" i="34"/>
  <c r="F28" i="34"/>
  <c r="F41" i="34"/>
  <c r="F36" i="34"/>
  <c r="F16" i="34"/>
  <c r="F20" i="34"/>
  <c r="F21" i="34"/>
  <c r="F43" i="34"/>
  <c r="F18" i="34"/>
  <c r="CB18" i="1"/>
  <c r="A426" i="1"/>
  <c r="F50" i="34"/>
  <c r="CC184" i="1"/>
  <c r="CB89" i="1"/>
  <c r="BZ184" i="1"/>
  <c r="CC37" i="1"/>
  <c r="CC48" i="1"/>
  <c r="F38" i="34"/>
  <c r="F14" i="34"/>
  <c r="CC116" i="1"/>
  <c r="CB37" i="1"/>
  <c r="CC17" i="1"/>
  <c r="F39" i="34"/>
  <c r="F33" i="34"/>
  <c r="CB171" i="1"/>
  <c r="BZ158" i="1"/>
  <c r="CC158" i="1"/>
  <c r="CC171" i="1"/>
  <c r="CB17" i="1"/>
  <c r="BZ116" i="1"/>
  <c r="F34" i="34"/>
  <c r="F31" i="34"/>
  <c r="F29" i="34"/>
  <c r="F58" i="34"/>
  <c r="F59" i="34"/>
  <c r="F52" i="34"/>
  <c r="BZ89" i="1"/>
  <c r="F54" i="34"/>
  <c r="CB117" i="1"/>
  <c r="BZ117" i="1"/>
  <c r="BZ20" i="1"/>
  <c r="F30" i="34"/>
  <c r="F6" i="34"/>
  <c r="G5" i="34"/>
  <c r="F53" i="34"/>
  <c r="F51" i="34"/>
  <c r="F55" i="34"/>
  <c r="F57" i="34"/>
  <c r="F56" i="34"/>
  <c r="F60" i="34"/>
  <c r="F37" i="34"/>
  <c r="CB87" i="1"/>
  <c r="BZ87" i="1"/>
  <c r="CC20" i="1"/>
  <c r="BZ48" i="1"/>
  <c r="CB187" i="1"/>
  <c r="BZ182" i="1"/>
  <c r="CB79" i="1"/>
  <c r="BZ79" i="1"/>
  <c r="CC182" i="1"/>
  <c r="CC16" i="1"/>
  <c r="CC7" i="1"/>
  <c r="CB7" i="1"/>
  <c r="CC187" i="1"/>
  <c r="BZ16" i="1"/>
  <c r="AQ5" i="34"/>
  <c r="AR5" i="34"/>
  <c r="AN5" i="34"/>
  <c r="AO5" i="34"/>
  <c r="AP5" i="34"/>
  <c r="AH5" i="34"/>
  <c r="AJ5" i="34"/>
  <c r="AI5" i="34"/>
  <c r="AK5" i="34"/>
  <c r="AL5" i="34"/>
  <c r="AD5" i="34"/>
  <c r="AE5" i="34"/>
  <c r="AF5" i="34"/>
  <c r="AC5" i="34"/>
  <c r="AB5" i="34"/>
  <c r="X5" i="34"/>
  <c r="W5" i="34"/>
  <c r="Z5" i="34"/>
  <c r="Y5" i="34"/>
  <c r="V5" i="34"/>
  <c r="R5" i="34"/>
  <c r="S5" i="34"/>
  <c r="T5" i="34"/>
  <c r="P5" i="34"/>
  <c r="Q5" i="34"/>
  <c r="K5" i="34"/>
  <c r="N5" i="34"/>
  <c r="M5" i="34"/>
  <c r="J5" i="34"/>
  <c r="L5" i="34"/>
  <c r="BZ92" i="1"/>
  <c r="CC92" i="1"/>
  <c r="CB92" i="1"/>
  <c r="CB128" i="1"/>
  <c r="BZ128" i="1"/>
  <c r="I5" i="34"/>
  <c r="I61" i="34" s="1"/>
  <c r="BZ258" i="1"/>
  <c r="M40" i="35" s="1"/>
  <c r="BZ115" i="1"/>
  <c r="CB258" i="1"/>
  <c r="CC115" i="1"/>
  <c r="BZ261" i="1"/>
  <c r="M21" i="35" s="1"/>
  <c r="CC261" i="1"/>
  <c r="CB261" i="1"/>
  <c r="CB2" i="1"/>
  <c r="CC2" i="1"/>
  <c r="AG5" i="34"/>
  <c r="AG61" i="34" s="1"/>
  <c r="CB9" i="1"/>
  <c r="AS5" i="34"/>
  <c r="AS61" i="34" s="1"/>
  <c r="AM5" i="34"/>
  <c r="AM61" i="34" s="1"/>
  <c r="U5" i="34"/>
  <c r="U61" i="34" s="1"/>
  <c r="AA5" i="34"/>
  <c r="AA61" i="34" s="1"/>
  <c r="O5" i="34"/>
  <c r="O61" i="34" s="1"/>
  <c r="H5" i="34"/>
  <c r="H61" i="34" s="1"/>
  <c r="CB6" i="1"/>
  <c r="CC9" i="1"/>
  <c r="CC21" i="1"/>
  <c r="CB3" i="1"/>
  <c r="BZ3" i="1"/>
  <c r="CB21" i="1"/>
  <c r="CC6" i="1"/>
  <c r="CB173" i="1"/>
  <c r="CC173" i="1"/>
  <c r="CB54" i="1"/>
  <c r="CC54" i="1"/>
  <c r="AT71" i="22"/>
  <c r="AQ71" i="22"/>
  <c r="V6" i="16"/>
  <c r="T8" i="19"/>
  <c r="AS70" i="22"/>
  <c r="AS52" i="22"/>
  <c r="AQ52" i="22"/>
  <c r="AT80" i="22"/>
  <c r="AQ48" i="22"/>
  <c r="AQ80" i="22"/>
  <c r="AQ70" i="22"/>
  <c r="AS48" i="22"/>
  <c r="AT58" i="22"/>
  <c r="AT84" i="22"/>
  <c r="AS84" i="22"/>
  <c r="AS58" i="22"/>
  <c r="AQ27" i="22"/>
  <c r="AT64" i="22"/>
  <c r="AT25" i="22"/>
  <c r="AS30" i="22"/>
  <c r="AS64" i="22"/>
  <c r="AT30" i="22"/>
  <c r="AS67" i="22"/>
  <c r="AQ49" i="22"/>
  <c r="AT67" i="22"/>
  <c r="AQ25" i="22"/>
  <c r="AQ83" i="22"/>
  <c r="AS78" i="22"/>
  <c r="AT78" i="22"/>
  <c r="AS45" i="22"/>
  <c r="AT63" i="22"/>
  <c r="AS50" i="22"/>
  <c r="AT45" i="22"/>
  <c r="AQ63" i="22"/>
  <c r="AQ26" i="22"/>
  <c r="CB220" i="1"/>
  <c r="AT53" i="22"/>
  <c r="AT46" i="22"/>
  <c r="AT41" i="22"/>
  <c r="AT59" i="22"/>
  <c r="AS22" i="22"/>
  <c r="AQ22" i="22"/>
  <c r="AT83" i="22"/>
  <c r="AS27" i="22"/>
  <c r="AS49" i="22"/>
  <c r="AS26" i="22"/>
  <c r="AQ35" i="22"/>
  <c r="AS5" i="22"/>
  <c r="AT34" i="22"/>
  <c r="AS59" i="22"/>
  <c r="AS46" i="22"/>
  <c r="AQ41" i="22"/>
  <c r="AQ50" i="22"/>
  <c r="AT35" i="22"/>
  <c r="AQ34" i="22"/>
  <c r="AQ5" i="22"/>
  <c r="AS53" i="22"/>
  <c r="V6" i="21"/>
  <c r="BZ255" i="1"/>
  <c r="M7" i="35" s="1"/>
  <c r="CC255" i="1"/>
  <c r="CC220" i="1"/>
  <c r="CC245" i="1"/>
  <c r="CB245" i="1"/>
  <c r="BZ245" i="1"/>
  <c r="BY140" i="1"/>
  <c r="BZ140" i="1" s="1"/>
  <c r="BZ382" i="1"/>
  <c r="M53" i="35" s="1"/>
  <c r="BZ269" i="1"/>
  <c r="BZ265" i="1"/>
  <c r="M12" i="35" s="1"/>
  <c r="CC383" i="1"/>
  <c r="BZ120" i="1"/>
  <c r="BZ263" i="1"/>
  <c r="CC381" i="1"/>
  <c r="CC386" i="1"/>
  <c r="BZ256" i="1"/>
  <c r="CC266" i="1"/>
  <c r="CC385" i="1"/>
  <c r="CC139" i="1"/>
  <c r="BZ267" i="1"/>
  <c r="M30" i="35" s="1"/>
  <c r="BZ124" i="1"/>
  <c r="CB49" i="1"/>
  <c r="CC254" i="1"/>
  <c r="BZ100" i="1"/>
  <c r="BY93" i="1"/>
  <c r="CC93" i="1" s="1"/>
  <c r="BZ331" i="1"/>
  <c r="CC331" i="1"/>
  <c r="BZ327" i="1"/>
  <c r="CC327" i="1"/>
  <c r="CC241" i="1"/>
  <c r="BZ241" i="1"/>
  <c r="CC240" i="1"/>
  <c r="CB240" i="1"/>
  <c r="CB239" i="1"/>
  <c r="CC239" i="1"/>
  <c r="CB326" i="1"/>
  <c r="BZ326" i="1"/>
  <c r="CC328" i="1"/>
  <c r="CB328" i="1"/>
  <c r="CC238" i="1"/>
  <c r="CB238" i="1"/>
  <c r="CC317" i="1"/>
  <c r="CB317" i="1"/>
  <c r="CC222" i="1"/>
  <c r="CB222" i="1"/>
  <c r="CB325" i="1"/>
  <c r="CC325" i="1"/>
  <c r="CB237" i="1"/>
  <c r="CC237" i="1"/>
  <c r="CC221" i="1"/>
  <c r="CB221" i="1"/>
  <c r="CC236" i="1"/>
  <c r="CB236" i="1"/>
  <c r="BZ324" i="1"/>
  <c r="CC324" i="1"/>
  <c r="CB323" i="1"/>
  <c r="CC323" i="1"/>
  <c r="CC322" i="1"/>
  <c r="CB322" i="1"/>
  <c r="BZ235" i="1"/>
  <c r="CC235" i="1"/>
  <c r="CC321" i="1"/>
  <c r="CB321" i="1"/>
  <c r="CC231" i="1"/>
  <c r="CB231" i="1"/>
  <c r="CB234" i="1"/>
  <c r="CC234" i="1"/>
  <c r="CB233" i="1"/>
  <c r="CC233" i="1"/>
  <c r="CB232" i="1"/>
  <c r="BZ232" i="1"/>
  <c r="CB230" i="1"/>
  <c r="CC230" i="1"/>
  <c r="CB229" i="1"/>
  <c r="CC229" i="1"/>
  <c r="CC228" i="1"/>
  <c r="CB228" i="1"/>
  <c r="CB124" i="1"/>
  <c r="CC319" i="1"/>
  <c r="BZ319" i="1"/>
  <c r="AS33" i="22"/>
  <c r="AT7" i="22"/>
  <c r="BZ277" i="1"/>
  <c r="CB267" i="1"/>
  <c r="BZ302" i="1"/>
  <c r="CB179" i="1"/>
  <c r="BZ284" i="1"/>
  <c r="M11" i="35" s="1"/>
  <c r="CB277" i="1"/>
  <c r="CC315" i="1"/>
  <c r="AT33" i="22"/>
  <c r="CB209" i="1"/>
  <c r="BZ209" i="1"/>
  <c r="CC284" i="1"/>
  <c r="BZ156" i="1"/>
  <c r="CC296" i="1"/>
  <c r="CB193" i="1"/>
  <c r="CB266" i="1"/>
  <c r="CC308" i="1"/>
  <c r="CB218" i="1"/>
  <c r="BZ308" i="1"/>
  <c r="AQ68" i="22"/>
  <c r="CB147" i="1"/>
  <c r="BZ275" i="1"/>
  <c r="M35" i="35" s="1"/>
  <c r="BZ147" i="1"/>
  <c r="CC150" i="1"/>
  <c r="CB299" i="1"/>
  <c r="CC334" i="1"/>
  <c r="CC300" i="1"/>
  <c r="BZ49" i="1"/>
  <c r="AT75" i="22"/>
  <c r="CB196" i="1"/>
  <c r="CB100" i="1"/>
  <c r="CC295" i="1"/>
  <c r="BZ281" i="1"/>
  <c r="CC188" i="1"/>
  <c r="CC120" i="1"/>
  <c r="CB314" i="1"/>
  <c r="BZ315" i="1"/>
  <c r="CB304" i="1"/>
  <c r="CC124" i="1"/>
  <c r="CB300" i="1"/>
  <c r="CB276" i="1"/>
  <c r="CC213" i="1"/>
  <c r="CC148" i="1"/>
  <c r="BZ387" i="1"/>
  <c r="AS60" i="22"/>
  <c r="CB188" i="1"/>
  <c r="CB307" i="1"/>
  <c r="BZ205" i="1"/>
  <c r="CB149" i="1"/>
  <c r="BZ210" i="1"/>
  <c r="BZ149" i="1"/>
  <c r="CB205" i="1"/>
  <c r="CB145" i="1"/>
  <c r="AS79" i="22"/>
  <c r="CC280" i="1"/>
  <c r="CC156" i="1"/>
  <c r="BZ306" i="1"/>
  <c r="AS69" i="22"/>
  <c r="CC302" i="1"/>
  <c r="CB282" i="1"/>
  <c r="CC157" i="1"/>
  <c r="BZ218" i="1"/>
  <c r="BZ197" i="1"/>
  <c r="AT81" i="22"/>
  <c r="BZ208" i="1"/>
  <c r="CC256" i="1"/>
  <c r="CB199" i="1"/>
  <c r="CC270" i="1"/>
  <c r="BZ296" i="1"/>
  <c r="AS81" i="22"/>
  <c r="AT69" i="22"/>
  <c r="CC306" i="1"/>
  <c r="BZ157" i="1"/>
  <c r="CC313" i="1"/>
  <c r="BZ272" i="1"/>
  <c r="BZ145" i="1"/>
  <c r="AS24" i="22"/>
  <c r="BZ304" i="1"/>
  <c r="CC193" i="1"/>
  <c r="CC201" i="1"/>
  <c r="CB387" i="1"/>
  <c r="BZ312" i="1"/>
  <c r="CC314" i="1"/>
  <c r="BZ199" i="1"/>
  <c r="CC272" i="1"/>
  <c r="CC177" i="1"/>
  <c r="BZ155" i="1"/>
  <c r="CC208" i="1"/>
  <c r="CB303" i="1"/>
  <c r="CC160" i="1"/>
  <c r="BZ201" i="1"/>
  <c r="CC197" i="1"/>
  <c r="BZ195" i="1"/>
  <c r="AT60" i="22"/>
  <c r="CB120" i="1"/>
  <c r="CB334" i="1"/>
  <c r="CC267" i="1"/>
  <c r="CB283" i="1"/>
  <c r="BZ204" i="1"/>
  <c r="BZ194" i="1"/>
  <c r="CC49" i="1"/>
  <c r="CC155" i="1"/>
  <c r="AQ73" i="22"/>
  <c r="BZ303" i="1"/>
  <c r="AT73" i="22"/>
  <c r="CC100" i="1"/>
  <c r="CB160" i="1"/>
  <c r="AQ47" i="22"/>
  <c r="CC281" i="1"/>
  <c r="CC153" i="1"/>
  <c r="CB195" i="1"/>
  <c r="BZ216" i="1"/>
  <c r="CB225" i="1"/>
  <c r="CC290" i="1"/>
  <c r="AS77" i="22"/>
  <c r="CB148" i="1"/>
  <c r="CC227" i="1"/>
  <c r="CC273" i="1"/>
  <c r="AT68" i="22"/>
  <c r="BZ159" i="1"/>
  <c r="BZ183" i="1"/>
  <c r="CB256" i="1"/>
  <c r="BZ225" i="1"/>
  <c r="CB270" i="1"/>
  <c r="CB204" i="1"/>
  <c r="CB290" i="1"/>
  <c r="CC275" i="1"/>
  <c r="AT77" i="22"/>
  <c r="BZ213" i="1"/>
  <c r="BZ180" i="1"/>
  <c r="CB180" i="1"/>
  <c r="CB287" i="1"/>
  <c r="AS42" i="22"/>
  <c r="CB273" i="1"/>
  <c r="BZ227" i="1"/>
  <c r="BZ266" i="1"/>
  <c r="M29" i="35" s="1"/>
  <c r="CC179" i="1"/>
  <c r="CB312" i="1"/>
  <c r="CC159" i="1"/>
  <c r="BZ192" i="1"/>
  <c r="BZ190" i="1"/>
  <c r="CB295" i="1"/>
  <c r="AT24" i="22"/>
  <c r="AQ75" i="22"/>
  <c r="AS18" i="22"/>
  <c r="CB292" i="1"/>
  <c r="BZ282" i="1"/>
  <c r="CB383" i="1"/>
  <c r="CB150" i="1"/>
  <c r="CC287" i="1"/>
  <c r="AT47" i="22"/>
  <c r="BZ162" i="1"/>
  <c r="CC210" i="1"/>
  <c r="CC263" i="1"/>
  <c r="CB309" i="1"/>
  <c r="BZ202" i="1"/>
  <c r="CB305" i="1"/>
  <c r="BZ305" i="1"/>
  <c r="CB285" i="1"/>
  <c r="BZ292" i="1"/>
  <c r="BZ383" i="1"/>
  <c r="M45" i="35" s="1"/>
  <c r="AQ7" i="22"/>
  <c r="BZ139" i="1"/>
  <c r="CC309" i="1"/>
  <c r="CC299" i="1"/>
  <c r="CB215" i="1"/>
  <c r="CB274" i="1"/>
  <c r="CB177" i="1"/>
  <c r="BZ294" i="1"/>
  <c r="CB316" i="1"/>
  <c r="AT79" i="22"/>
  <c r="AQ57" i="22"/>
  <c r="CB161" i="1"/>
  <c r="CB381" i="1"/>
  <c r="BZ151" i="1"/>
  <c r="BZ163" i="1"/>
  <c r="CB175" i="1"/>
  <c r="BZ301" i="1"/>
  <c r="CB191" i="1"/>
  <c r="AQ42" i="22"/>
  <c r="CB263" i="1"/>
  <c r="CB313" i="1"/>
  <c r="CC271" i="1"/>
  <c r="BZ307" i="1"/>
  <c r="BZ215" i="1"/>
  <c r="BZ283" i="1"/>
  <c r="BZ224" i="1"/>
  <c r="CC190" i="1"/>
  <c r="CB194" i="1"/>
  <c r="CC294" i="1"/>
  <c r="BZ316" i="1"/>
  <c r="AT57" i="22"/>
  <c r="CC320" i="1"/>
  <c r="CB320" i="1"/>
  <c r="BZ161" i="1"/>
  <c r="BZ381" i="1"/>
  <c r="M64" i="35" s="1"/>
  <c r="CC276" i="1"/>
  <c r="CC175" i="1"/>
  <c r="CC191" i="1"/>
  <c r="CB162" i="1"/>
  <c r="CB153" i="1"/>
  <c r="BZ186" i="1"/>
  <c r="CB216" i="1"/>
  <c r="CB254" i="1"/>
  <c r="CB151" i="1"/>
  <c r="CC219" i="1"/>
  <c r="BZ223" i="1"/>
  <c r="CB139" i="1"/>
  <c r="CB293" i="1"/>
  <c r="AT32" i="22"/>
  <c r="BZ278" i="1"/>
  <c r="CB278" i="1"/>
  <c r="CC278" i="1"/>
  <c r="BZ289" i="1"/>
  <c r="CC289" i="1"/>
  <c r="CB289" i="1"/>
  <c r="CC310" i="1"/>
  <c r="BZ280" i="1"/>
  <c r="BZ254" i="1"/>
  <c r="M22" i="35" s="1"/>
  <c r="AS61" i="22"/>
  <c r="CC163" i="1"/>
  <c r="CB301" i="1"/>
  <c r="CB223" i="1"/>
  <c r="CC293" i="1"/>
  <c r="AQ32" i="22"/>
  <c r="BZ286" i="1"/>
  <c r="CC286" i="1"/>
  <c r="AQ55" i="22"/>
  <c r="AS55" i="22"/>
  <c r="CC214" i="1"/>
  <c r="CC183" i="1"/>
  <c r="CC274" i="1"/>
  <c r="CC192" i="1"/>
  <c r="CB224" i="1"/>
  <c r="CC196" i="1"/>
  <c r="AQ61" i="22"/>
  <c r="CB181" i="1"/>
  <c r="BZ279" i="1"/>
  <c r="CB202" i="1"/>
  <c r="CB286" i="1"/>
  <c r="CB186" i="1"/>
  <c r="CB298" i="1"/>
  <c r="BZ298" i="1"/>
  <c r="CC298" i="1"/>
  <c r="CC207" i="1"/>
  <c r="CB207" i="1"/>
  <c r="BZ207" i="1"/>
  <c r="AQ65" i="22"/>
  <c r="AT65" i="22"/>
  <c r="AS65" i="22"/>
  <c r="AQ16" i="22"/>
  <c r="BZ297" i="1"/>
  <c r="CB297" i="1"/>
  <c r="CC297" i="1"/>
  <c r="CB164" i="1"/>
  <c r="BZ164" i="1"/>
  <c r="BZ219" i="1"/>
  <c r="AQ23" i="22"/>
  <c r="AT23" i="22"/>
  <c r="AS23" i="22"/>
  <c r="CC311" i="1"/>
  <c r="BZ311" i="1"/>
  <c r="CB311" i="1"/>
  <c r="BZ268" i="1"/>
  <c r="M43" i="35" s="1"/>
  <c r="CC268" i="1"/>
  <c r="CB268" i="1"/>
  <c r="AQ44" i="22"/>
  <c r="AS44" i="22"/>
  <c r="AT44" i="22"/>
  <c r="AT51" i="22"/>
  <c r="AQ51" i="22"/>
  <c r="BZ310" i="1"/>
  <c r="CB214" i="1"/>
  <c r="BZ200" i="1"/>
  <c r="CC185" i="1"/>
  <c r="CC174" i="1"/>
  <c r="AS16" i="22"/>
  <c r="CC285" i="1"/>
  <c r="AQ18" i="22"/>
  <c r="CB279" i="1"/>
  <c r="CB318" i="1"/>
  <c r="AS62" i="22"/>
  <c r="BZ206" i="1"/>
  <c r="CB206" i="1"/>
  <c r="CC206" i="1"/>
  <c r="AS28" i="22"/>
  <c r="AT28" i="22"/>
  <c r="BZ259" i="1"/>
  <c r="CB259" i="1"/>
  <c r="CC259" i="1"/>
  <c r="AT31" i="22"/>
  <c r="AQ31" i="22"/>
  <c r="AS31" i="22"/>
  <c r="AQ43" i="22"/>
  <c r="AS43" i="22"/>
  <c r="AT43" i="22"/>
  <c r="B40" i="19"/>
  <c r="B44" i="19" s="1"/>
  <c r="B48" i="19" s="1"/>
  <c r="B36" i="19"/>
  <c r="BZ291" i="1"/>
  <c r="CC291" i="1"/>
  <c r="CB291" i="1"/>
  <c r="AQ72" i="22"/>
  <c r="AT72" i="22"/>
  <c r="AS72" i="22"/>
  <c r="AS29" i="22"/>
  <c r="AT29" i="22"/>
  <c r="B37" i="17"/>
  <c r="B41" i="17"/>
  <c r="B45" i="17" s="1"/>
  <c r="B49" i="17" s="1"/>
  <c r="B32" i="17"/>
  <c r="B34" i="17"/>
  <c r="B39" i="17" s="1"/>
  <c r="B43" i="17" s="1"/>
  <c r="B47" i="17" s="1"/>
  <c r="CB200" i="1"/>
  <c r="AQ62" i="22"/>
  <c r="CC203" i="1"/>
  <c r="CB203" i="1"/>
  <c r="BZ203" i="1"/>
  <c r="CC212" i="1"/>
  <c r="BZ212" i="1"/>
  <c r="CB212" i="1"/>
  <c r="AQ74" i="22"/>
  <c r="AS74" i="22"/>
  <c r="CB288" i="1"/>
  <c r="BZ288" i="1"/>
  <c r="AS82" i="22"/>
  <c r="AQ82" i="22"/>
  <c r="AT82" i="22"/>
  <c r="CC288" i="1"/>
  <c r="BZ181" i="1"/>
  <c r="BZ185" i="1"/>
  <c r="CC164" i="1"/>
  <c r="CB174" i="1"/>
  <c r="AS51" i="22"/>
  <c r="CC318" i="1"/>
  <c r="CC136" i="1"/>
  <c r="BZ136" i="1"/>
  <c r="CB136" i="1"/>
  <c r="BZ264" i="1"/>
  <c r="CB264" i="1"/>
  <c r="CC264" i="1"/>
  <c r="CC217" i="1"/>
  <c r="CB217" i="1"/>
  <c r="BZ217" i="1"/>
  <c r="AT76" i="22"/>
  <c r="AQ76" i="22"/>
  <c r="AS76" i="22"/>
  <c r="AQ66" i="22"/>
  <c r="AT66" i="22"/>
  <c r="B34" i="19"/>
  <c r="B39" i="19" s="1"/>
  <c r="B43" i="19" s="1"/>
  <c r="B47" i="19" s="1"/>
  <c r="B32" i="19"/>
  <c r="M25" i="35" l="1"/>
  <c r="M16" i="35"/>
  <c r="M27" i="35"/>
  <c r="M15" i="35"/>
  <c r="M14" i="35"/>
  <c r="M55" i="35"/>
  <c r="AW24" i="34"/>
  <c r="AU24" i="34"/>
  <c r="AX24" i="34"/>
  <c r="AV24" i="34"/>
  <c r="AW20" i="34"/>
  <c r="AU20" i="34"/>
  <c r="AV20" i="34"/>
  <c r="AX20" i="34"/>
  <c r="AU14" i="34"/>
  <c r="AW14" i="34"/>
  <c r="AX14" i="34"/>
  <c r="AV14" i="34"/>
  <c r="AX8" i="34"/>
  <c r="AV8" i="34"/>
  <c r="AW8" i="34"/>
  <c r="AU8" i="34"/>
  <c r="AW7" i="34"/>
  <c r="AX7" i="34"/>
  <c r="AU7" i="34"/>
  <c r="AV7" i="34"/>
  <c r="AU36" i="34"/>
  <c r="AW36" i="34"/>
  <c r="AV36" i="34"/>
  <c r="AX36" i="34"/>
  <c r="AV37" i="34"/>
  <c r="AX37" i="34"/>
  <c r="AU37" i="34"/>
  <c r="AW37" i="34"/>
  <c r="AW51" i="34"/>
  <c r="AU51" i="34"/>
  <c r="AX51" i="34"/>
  <c r="AV51" i="34"/>
  <c r="AW55" i="34"/>
  <c r="AX55" i="34"/>
  <c r="AV55" i="34"/>
  <c r="AU55" i="34"/>
  <c r="AU49" i="34"/>
  <c r="AW49" i="34"/>
  <c r="AV49" i="34"/>
  <c r="AX49" i="34"/>
  <c r="AW16" i="34"/>
  <c r="AX16" i="34"/>
  <c r="AU16" i="34"/>
  <c r="AV16" i="34"/>
  <c r="AX53" i="34"/>
  <c r="AU53" i="34"/>
  <c r="AV53" i="34"/>
  <c r="AW53" i="34"/>
  <c r="AX9" i="34"/>
  <c r="AV9" i="34"/>
  <c r="AW9" i="34"/>
  <c r="AU9" i="34"/>
  <c r="AW30" i="34"/>
  <c r="AX30" i="34"/>
  <c r="AV30" i="34"/>
  <c r="AU30" i="34"/>
  <c r="AW56" i="34"/>
  <c r="AV56" i="34"/>
  <c r="AX56" i="34"/>
  <c r="AU56" i="34"/>
  <c r="AX46" i="34"/>
  <c r="AU46" i="34"/>
  <c r="AV46" i="34"/>
  <c r="AW46" i="34"/>
  <c r="AX44" i="34"/>
  <c r="AW44" i="34"/>
  <c r="AV44" i="34"/>
  <c r="AU44" i="34"/>
  <c r="A427" i="1"/>
  <c r="G61" i="34"/>
  <c r="F5" i="34"/>
  <c r="F61" i="34" s="1"/>
  <c r="CC140" i="1"/>
  <c r="CB140" i="1"/>
  <c r="CB382" i="1"/>
  <c r="CC269" i="1"/>
  <c r="CC382" i="1"/>
  <c r="CB385" i="1"/>
  <c r="BZ93" i="1"/>
  <c r="CB269" i="1"/>
  <c r="CC265" i="1"/>
  <c r="CB265" i="1"/>
  <c r="CB262" i="1"/>
  <c r="BZ384" i="1"/>
  <c r="CB260" i="1"/>
  <c r="CC384" i="1"/>
  <c r="BZ257" i="1"/>
  <c r="CC260" i="1"/>
  <c r="BZ386" i="1"/>
  <c r="M51" i="35" s="1"/>
  <c r="CC262" i="1"/>
  <c r="CB384" i="1"/>
  <c r="BZ260" i="1"/>
  <c r="CB386" i="1"/>
  <c r="BZ262" i="1"/>
  <c r="M23" i="35" s="1"/>
  <c r="CB257" i="1"/>
  <c r="CC257" i="1"/>
  <c r="CB93" i="1"/>
  <c r="BZ385" i="1"/>
  <c r="B38" i="17"/>
  <c r="B42" i="17"/>
  <c r="B46" i="17" s="1"/>
  <c r="B50" i="17" s="1"/>
  <c r="B41" i="19"/>
  <c r="B45" i="19" s="1"/>
  <c r="B49" i="19" s="1"/>
  <c r="B37" i="19"/>
  <c r="M28" i="35" l="1"/>
  <c r="M67" i="35"/>
  <c r="M31" i="35"/>
  <c r="M17" i="35"/>
  <c r="M46" i="35"/>
  <c r="AU28" i="34"/>
  <c r="AX28" i="34"/>
  <c r="AW28" i="34"/>
  <c r="AV28" i="34"/>
  <c r="AX12" i="34"/>
  <c r="AW12" i="34"/>
  <c r="AU12" i="34"/>
  <c r="AV12" i="34"/>
  <c r="AU50" i="34"/>
  <c r="AV50" i="34"/>
  <c r="AX50" i="34"/>
  <c r="AW50" i="34"/>
  <c r="AX52" i="34"/>
  <c r="AU52" i="34"/>
  <c r="AV52" i="34"/>
  <c r="AW52" i="34"/>
  <c r="AU35" i="34"/>
  <c r="AV35" i="34"/>
  <c r="AX35" i="34"/>
  <c r="AW35" i="34"/>
  <c r="A428" i="1"/>
  <c r="B42" i="19"/>
  <c r="B46" i="19" s="1"/>
  <c r="B50" i="19" s="1"/>
  <c r="B38" i="19"/>
  <c r="L8" i="35" l="1"/>
  <c r="L9" i="35"/>
  <c r="L7" i="35"/>
  <c r="L11" i="35"/>
  <c r="L14" i="35"/>
  <c r="L17" i="35"/>
  <c r="L31" i="35"/>
  <c r="L43" i="35"/>
  <c r="L30" i="35"/>
  <c r="L24" i="35"/>
  <c r="L52" i="35"/>
  <c r="L47" i="35"/>
  <c r="L40" i="35"/>
  <c r="L15" i="35"/>
  <c r="L67" i="35"/>
  <c r="A429" i="1"/>
  <c r="M72" i="35" s="1"/>
  <c r="AV5" i="34"/>
  <c r="AV61" i="34" s="1"/>
  <c r="AU5" i="34"/>
  <c r="AU61" i="34" s="1"/>
  <c r="AX5" i="34"/>
  <c r="AX61" i="34" s="1"/>
  <c r="AW5" i="34"/>
  <c r="AW61" i="34" s="1"/>
  <c r="M69" i="35" l="1"/>
  <c r="M89" i="35"/>
  <c r="M88" i="35"/>
  <c r="M81" i="35"/>
  <c r="M74" i="35"/>
  <c r="M90" i="35"/>
  <c r="M70" i="35"/>
  <c r="M83" i="35"/>
  <c r="M78" i="35"/>
  <c r="L28" i="35"/>
  <c r="M76" i="35"/>
  <c r="M79" i="35"/>
  <c r="M86" i="35"/>
  <c r="M84" i="35"/>
  <c r="M82" i="35"/>
  <c r="L18" i="35"/>
  <c r="M18" i="35"/>
  <c r="M73" i="35"/>
  <c r="M68" i="35"/>
  <c r="M80" i="35"/>
  <c r="M77" i="35"/>
  <c r="M87" i="35"/>
  <c r="M75" i="35"/>
  <c r="M91" i="35"/>
  <c r="M85" i="35"/>
  <c r="M26" i="35"/>
  <c r="M71" i="35"/>
  <c r="M94" i="35"/>
  <c r="M92" i="35"/>
  <c r="M93" i="35"/>
  <c r="L39" i="35"/>
  <c r="L10" i="35"/>
  <c r="L53" i="35"/>
  <c r="L12" i="35"/>
  <c r="L49" i="35"/>
  <c r="L22" i="35"/>
  <c r="L23" i="35"/>
  <c r="L41" i="35"/>
  <c r="L19" i="35"/>
  <c r="L16" i="35"/>
  <c r="L37" i="35"/>
  <c r="L51" i="35"/>
  <c r="L21" i="35"/>
  <c r="L20" i="35"/>
  <c r="L25" i="35"/>
  <c r="L55" i="35"/>
  <c r="L56" i="35"/>
  <c r="L62" i="35"/>
  <c r="L42" i="35"/>
  <c r="L26" i="35"/>
  <c r="L54" i="35"/>
  <c r="L27" i="35"/>
  <c r="L60" i="35"/>
  <c r="L57" i="35"/>
  <c r="L32" i="35"/>
  <c r="L48" i="35"/>
  <c r="L29" i="35"/>
  <c r="L46" i="35"/>
  <c r="L38" i="35"/>
  <c r="L36" i="35"/>
  <c r="L50" i="35"/>
  <c r="L80" i="35"/>
  <c r="L63" i="35"/>
  <c r="L78" i="35"/>
  <c r="L74" i="35"/>
  <c r="L77" i="35"/>
  <c r="L76" i="35"/>
  <c r="L61" i="35"/>
  <c r="L58" i="35"/>
  <c r="L66" i="35"/>
  <c r="L73" i="35"/>
  <c r="L82" i="35"/>
  <c r="L13" i="35"/>
  <c r="L79" i="35"/>
  <c r="L90" i="35"/>
  <c r="L85" i="35"/>
  <c r="L65" i="35"/>
  <c r="L59" i="35"/>
  <c r="L91" i="35"/>
  <c r="L84" i="35"/>
  <c r="L86" i="35"/>
  <c r="L72" i="35"/>
  <c r="L89" i="35"/>
  <c r="L69" i="35"/>
  <c r="L83" i="35"/>
  <c r="L70" i="35"/>
  <c r="L88" i="35"/>
  <c r="L71" i="35"/>
  <c r="L68" i="35"/>
  <c r="L64" i="35"/>
  <c r="L87" i="35"/>
  <c r="L75" i="35"/>
  <c r="L81" i="35"/>
  <c r="L34" i="35"/>
  <c r="L92"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tc={13C6E57D-96CA-4B7B-B50A-EA2FA490840E}</author>
    <author>Diva Lovita Exalanty</author>
    <author>Jimmy</author>
    <author>Andri Rayn</author>
    <author>M. Rizza Fuady</author>
    <author>tc={EDCB3562-AB95-47DD-8691-FCABFE8F5056}</author>
    <author>Kholilur Rokhman</author>
  </authors>
  <commentList>
    <comment ref="W1" authorId="0" shapeId="0" xr:uid="{00000000-0006-0000-0600-000001000000}">
      <text>
        <t>[Threaded comment]
Your version of Excel allows you to read this threaded comment; however, any edits to it will get removed if the file is opened in a newer version of Excel. Learn more: https://go.microsoft.com/fwlink/?linkid=870924
Comment:
    Total Request hanya boleh 1.</t>
      </text>
    </comment>
    <comment ref="AM1" authorId="1" shapeId="0" xr:uid="{00000000-0006-0000-0600-000002000000}">
      <text>
        <r>
          <rPr>
            <b/>
            <sz val="9"/>
            <color indexed="81"/>
            <rFont val="Tahoma"/>
            <family val="2"/>
          </rPr>
          <t>Diva Lovita Exalanty:</t>
        </r>
        <r>
          <rPr>
            <sz val="9"/>
            <color indexed="81"/>
            <rFont val="Tahoma"/>
            <family val="2"/>
          </rPr>
          <t xml:space="preserve">
Interview HC &amp; User</t>
        </r>
      </text>
    </comment>
    <comment ref="BM1" authorId="1" shapeId="0" xr:uid="{00000000-0006-0000-0600-000003000000}">
      <text>
        <r>
          <rPr>
            <b/>
            <sz val="9"/>
            <color indexed="81"/>
            <rFont val="Tahoma"/>
            <family val="2"/>
          </rPr>
          <t>Diva Lovita Exalanty:</t>
        </r>
        <r>
          <rPr>
            <sz val="9"/>
            <color indexed="81"/>
            <rFont val="Tahoma"/>
            <family val="2"/>
          </rPr>
          <t xml:space="preserve">
propose delete karna redundant</t>
        </r>
      </text>
    </comment>
    <comment ref="BO1" authorId="1" shapeId="0" xr:uid="{00000000-0006-0000-0600-000004000000}">
      <text>
        <r>
          <rPr>
            <b/>
            <sz val="9"/>
            <color indexed="81"/>
            <rFont val="Tahoma"/>
            <family val="2"/>
          </rPr>
          <t>Diva Lovita Exalanty:</t>
        </r>
        <r>
          <rPr>
            <sz val="9"/>
            <color indexed="81"/>
            <rFont val="Tahoma"/>
            <family val="2"/>
          </rPr>
          <t xml:space="preserve">
Including proses: Interview, Psikotest, Teknikal, MCU</t>
        </r>
      </text>
    </comment>
    <comment ref="BP8" authorId="1" shapeId="0" xr:uid="{00000000-0006-0000-0600-000005000000}">
      <text>
        <r>
          <rPr>
            <b/>
            <sz val="9"/>
            <color indexed="81"/>
            <rFont val="Tahoma"/>
            <family val="2"/>
          </rPr>
          <t>Diva Lovita Exalanty:</t>
        </r>
        <r>
          <rPr>
            <sz val="9"/>
            <color indexed="81"/>
            <rFont val="Tahoma"/>
            <family val="2"/>
          </rPr>
          <t xml:space="preserve">
- Jessn Adijaya</t>
        </r>
      </text>
    </comment>
    <comment ref="J16" authorId="1" shapeId="0" xr:uid="{00000000-0006-0000-0600-000006000000}">
      <text>
        <r>
          <rPr>
            <b/>
            <sz val="9"/>
            <color indexed="81"/>
            <rFont val="Tahoma"/>
            <family val="2"/>
          </rPr>
          <t>Diva Lovita Exalanty:</t>
        </r>
        <r>
          <rPr>
            <sz val="9"/>
            <color indexed="81"/>
            <rFont val="Tahoma"/>
            <family val="2"/>
          </rPr>
          <t xml:space="preserve">
kalo masukkin ke Darwin: Stakeholder Engagement Officer (confirmed by BP)</t>
        </r>
      </text>
    </comment>
    <comment ref="J48" authorId="1" shapeId="0" xr:uid="{00000000-0006-0000-0600-000007000000}">
      <text>
        <r>
          <rPr>
            <b/>
            <sz val="9"/>
            <color indexed="81"/>
            <rFont val="Tahoma"/>
            <family val="2"/>
          </rPr>
          <t>Diva Lovita Exalanty:</t>
        </r>
        <r>
          <rPr>
            <sz val="9"/>
            <color indexed="81"/>
            <rFont val="Tahoma"/>
            <family val="2"/>
          </rPr>
          <t xml:space="preserve">
job title mengacu dr STO baru</t>
        </r>
      </text>
    </comment>
    <comment ref="J49" authorId="1" shapeId="0" xr:uid="{00000000-0006-0000-0600-000008000000}">
      <text>
        <r>
          <rPr>
            <b/>
            <sz val="9"/>
            <color indexed="81"/>
            <rFont val="Tahoma"/>
            <family val="2"/>
          </rPr>
          <t>Diva Lovita Exalanty:</t>
        </r>
        <r>
          <rPr>
            <sz val="9"/>
            <color indexed="81"/>
            <rFont val="Tahoma"/>
            <family val="2"/>
          </rPr>
          <t xml:space="preserve">
Tidak ada di STO</t>
        </r>
      </text>
    </comment>
    <comment ref="BP64" authorId="1" shapeId="0" xr:uid="{00000000-0006-0000-0600-000009000000}">
      <text>
        <r>
          <rPr>
            <b/>
            <sz val="9"/>
            <color indexed="81"/>
            <rFont val="Tahoma"/>
            <family val="2"/>
          </rPr>
          <t>Diva Lovita Exalanty:</t>
        </r>
        <r>
          <rPr>
            <sz val="9"/>
            <color indexed="81"/>
            <rFont val="Tahoma"/>
            <family val="2"/>
          </rPr>
          <t xml:space="preserve">
Deo</t>
        </r>
      </text>
    </comment>
    <comment ref="Z65" authorId="1" shapeId="0" xr:uid="{00000000-0006-0000-0600-00000A000000}">
      <text>
        <r>
          <rPr>
            <b/>
            <sz val="9"/>
            <color indexed="81"/>
            <rFont val="Tahoma"/>
            <family val="2"/>
          </rPr>
          <t>Diva Lovita Exalanty:</t>
        </r>
        <r>
          <rPr>
            <sz val="9"/>
            <color indexed="81"/>
            <rFont val="Tahoma"/>
            <family val="2"/>
          </rPr>
          <t xml:space="preserve">
FKTK awal 8 Oct 24, namun sempat di hold, akhirnya jalan kembali di tgl ini</t>
        </r>
      </text>
    </comment>
    <comment ref="J100" authorId="1" shapeId="0" xr:uid="{00000000-0006-0000-0600-00000B000000}">
      <text>
        <r>
          <rPr>
            <b/>
            <sz val="9"/>
            <color indexed="81"/>
            <rFont val="Tahoma"/>
            <family val="2"/>
          </rPr>
          <t>Diva Lovita Exalanty:</t>
        </r>
        <r>
          <rPr>
            <sz val="9"/>
            <color indexed="81"/>
            <rFont val="Tahoma"/>
            <family val="2"/>
          </rPr>
          <t xml:space="preserve">
nama kandidatnya ketuker</t>
        </r>
      </text>
    </comment>
    <comment ref="X131" authorId="2" shapeId="0" xr:uid="{00000000-0006-0000-0600-00000C000000}">
      <text>
        <r>
          <rPr>
            <b/>
            <sz val="9"/>
            <color indexed="81"/>
            <rFont val="Tahoma"/>
            <family val="2"/>
          </rPr>
          <t>Jimmy:</t>
        </r>
        <r>
          <rPr>
            <sz val="9"/>
            <color indexed="81"/>
            <rFont val="Tahoma"/>
            <family val="2"/>
          </rPr>
          <t xml:space="preserve">
cek status transfer and vacant position</t>
        </r>
      </text>
    </comment>
    <comment ref="BO137" authorId="3" shapeId="0" xr:uid="{00000000-0006-0000-0600-00000D000000}">
      <text>
        <r>
          <rPr>
            <b/>
            <sz val="9"/>
            <color indexed="81"/>
            <rFont val="Tahoma"/>
            <family val="2"/>
          </rPr>
          <t>Andri Rayn:</t>
        </r>
        <r>
          <rPr>
            <sz val="9"/>
            <color indexed="81"/>
            <rFont val="Tahoma"/>
            <family val="2"/>
          </rPr>
          <t xml:space="preserve">
1 : lolos
2 : Dicadangkan</t>
        </r>
      </text>
    </comment>
    <comment ref="J257" authorId="1" shapeId="0" xr:uid="{00000000-0006-0000-0600-00000E000000}">
      <text>
        <r>
          <rPr>
            <b/>
            <sz val="9"/>
            <color indexed="81"/>
            <rFont val="Tahoma"/>
            <family val="2"/>
          </rPr>
          <t>Diva Lovita Exalanty:</t>
        </r>
        <r>
          <rPr>
            <sz val="9"/>
            <color indexed="81"/>
            <rFont val="Tahoma"/>
            <family val="2"/>
          </rPr>
          <t xml:space="preserve">
need to clarify to pak TT</t>
        </r>
      </text>
    </comment>
    <comment ref="J259" authorId="1" shapeId="0" xr:uid="{00000000-0006-0000-0600-00000F000000}">
      <text>
        <r>
          <rPr>
            <b/>
            <sz val="9"/>
            <color indexed="81"/>
            <rFont val="Tahoma"/>
            <family val="2"/>
          </rPr>
          <t>Diva Lovita Exalanty:</t>
        </r>
        <r>
          <rPr>
            <sz val="9"/>
            <color indexed="81"/>
            <rFont val="Tahoma"/>
            <family val="2"/>
          </rPr>
          <t xml:space="preserve">
rencananya akan di level staff 4 (masih didiskusikan antara pak Ari &amp; pak Domi) 
confirmed by BP; Electrical Engineer</t>
        </r>
      </text>
    </comment>
    <comment ref="BE273" authorId="1" shapeId="0" xr:uid="{00000000-0006-0000-0600-000010000000}">
      <text>
        <r>
          <rPr>
            <b/>
            <sz val="9"/>
            <color indexed="81"/>
            <rFont val="Tahoma"/>
            <family val="2"/>
          </rPr>
          <t>Diva Lovita Exalanty:</t>
        </r>
        <r>
          <rPr>
            <sz val="9"/>
            <color indexed="81"/>
            <rFont val="Tahoma"/>
            <family val="2"/>
          </rPr>
          <t xml:space="preserve">
- Roqi Al Azmi (withdrawn process)
- Ade Prihantoro</t>
        </r>
      </text>
    </comment>
    <comment ref="BK273" authorId="1" shapeId="0" xr:uid="{00000000-0006-0000-0600-000011000000}">
      <text>
        <r>
          <rPr>
            <b/>
            <sz val="9"/>
            <color indexed="81"/>
            <rFont val="Tahoma"/>
            <family val="2"/>
          </rPr>
          <t>Diva Lovita Exalanty:</t>
        </r>
        <r>
          <rPr>
            <sz val="9"/>
            <color indexed="81"/>
            <rFont val="Tahoma"/>
            <family val="2"/>
          </rPr>
          <t xml:space="preserve">
- Roqi Al Azmi (withdrawn process)
- Ade Prihantoro</t>
        </r>
      </text>
    </comment>
    <comment ref="AM283" authorId="4" shapeId="0" xr:uid="{00000000-0006-0000-0600-000012000000}">
      <text>
        <r>
          <rPr>
            <b/>
            <sz val="9"/>
            <color indexed="81"/>
            <rFont val="Tahoma"/>
            <family val="2"/>
          </rPr>
          <t>1. Waluyo
2. Arif Hidayat
3. Yudi Yanroy
4. Sabam T.
5. Ury
6. Aminuddin Damanik</t>
        </r>
        <r>
          <rPr>
            <sz val="9"/>
            <color indexed="81"/>
            <rFont val="Tahoma"/>
            <family val="2"/>
          </rPr>
          <t xml:space="preserve">
</t>
        </r>
      </text>
    </comment>
    <comment ref="J286" authorId="1" shapeId="0" xr:uid="{00000000-0006-0000-0600-000013000000}">
      <text>
        <r>
          <rPr>
            <b/>
            <sz val="9"/>
            <color indexed="81"/>
            <rFont val="Tahoma"/>
            <family val="2"/>
          </rPr>
          <t>Diva Lovita Exalanty:</t>
        </r>
        <r>
          <rPr>
            <sz val="9"/>
            <color indexed="81"/>
            <rFont val="Tahoma"/>
            <family val="2"/>
          </rPr>
          <t xml:space="preserve">
22/07/-25: make sure, PPIC SPV/PPIC Section Head di FKTK?
Apakah dipisah dengan posisi Cost Control? Make sure ke pak Tegar &amp; BP nya juga </t>
        </r>
      </text>
    </comment>
    <comment ref="AM287" authorId="4" shapeId="0" xr:uid="{00000000-0006-0000-0600-000014000000}">
      <text>
        <r>
          <rPr>
            <b/>
            <sz val="9"/>
            <color indexed="81"/>
            <rFont val="Tahoma"/>
            <family val="2"/>
          </rPr>
          <t>1. Ibnu Sina
2. M. Fahmi Fadli
3. Anjas Sukmawan
4. Antonius Naibaho
5. Gunawan
6. Ibnu Hajar</t>
        </r>
      </text>
    </comment>
    <comment ref="J327" authorId="1" shapeId="0" xr:uid="{00000000-0006-0000-0600-000015000000}">
      <text>
        <r>
          <rPr>
            <b/>
            <sz val="9"/>
            <color indexed="81"/>
            <rFont val="Tahoma"/>
            <family val="2"/>
          </rPr>
          <t>Diva Lovita Exalanty:</t>
        </r>
        <r>
          <rPr>
            <sz val="9"/>
            <color indexed="81"/>
            <rFont val="Tahoma"/>
            <family val="2"/>
          </rPr>
          <t xml:space="preserve">
supposed to be: Electrical Technician (di DB tertulisnya Correction Instrument Operator)</t>
        </r>
      </text>
    </comment>
    <comment ref="J329" authorId="1" shapeId="0" xr:uid="{00000000-0006-0000-0600-000016000000}">
      <text>
        <r>
          <rPr>
            <b/>
            <sz val="9"/>
            <color indexed="81"/>
            <rFont val="Tahoma"/>
            <family val="2"/>
          </rPr>
          <t>Diva Lovita Exalanty:</t>
        </r>
        <r>
          <rPr>
            <sz val="9"/>
            <color indexed="81"/>
            <rFont val="Tahoma"/>
            <family val="2"/>
          </rPr>
          <t xml:space="preserve">
24/09/-25: sedang acting an Faisal, S.T.</t>
        </r>
      </text>
    </comment>
    <comment ref="AS334" authorId="1" shapeId="0" xr:uid="{00000000-0006-0000-0600-000017000000}">
      <text>
        <r>
          <rPr>
            <b/>
            <sz val="9"/>
            <color indexed="81"/>
            <rFont val="Tahoma"/>
            <family val="2"/>
          </rPr>
          <t>Diva Lovita Exalanty:</t>
        </r>
        <r>
          <rPr>
            <sz val="9"/>
            <color indexed="81"/>
            <rFont val="Tahoma"/>
            <family val="2"/>
          </rPr>
          <t xml:space="preserve">
- Joycelin</t>
        </r>
      </text>
    </comment>
    <comment ref="BO334" authorId="1" shapeId="0" xr:uid="{00000000-0006-0000-0600-000018000000}">
      <text>
        <r>
          <rPr>
            <b/>
            <sz val="9"/>
            <color indexed="81"/>
            <rFont val="Tahoma"/>
            <family val="2"/>
          </rPr>
          <t>Diva Lovita Exalanty:</t>
        </r>
        <r>
          <rPr>
            <sz val="9"/>
            <color indexed="81"/>
            <rFont val="Tahoma"/>
            <family val="2"/>
          </rPr>
          <t xml:space="preserve">
- Irene
- Calvin Wijaja</t>
        </r>
      </text>
    </comment>
    <comment ref="J340" authorId="1" shapeId="0" xr:uid="{00000000-0006-0000-0600-000019000000}">
      <text>
        <r>
          <rPr>
            <b/>
            <sz val="9"/>
            <color indexed="81"/>
            <rFont val="Tahoma"/>
            <family val="2"/>
          </rPr>
          <t>Diva Lovita Exalanty:</t>
        </r>
        <r>
          <rPr>
            <sz val="9"/>
            <color indexed="81"/>
            <rFont val="Tahoma"/>
            <family val="2"/>
          </rPr>
          <t xml:space="preserve">
rencananya mau diisi internal, masih cari kandidat dr Operator</t>
        </r>
      </text>
    </comment>
    <comment ref="J342" authorId="1" shapeId="0" xr:uid="{00000000-0006-0000-0600-00001A000000}">
      <text>
        <r>
          <rPr>
            <b/>
            <sz val="9"/>
            <color indexed="81"/>
            <rFont val="Tahoma"/>
            <family val="2"/>
          </rPr>
          <t>Diva Lovita Exalanty:</t>
        </r>
        <r>
          <rPr>
            <sz val="9"/>
            <color indexed="81"/>
            <rFont val="Tahoma"/>
            <family val="2"/>
          </rPr>
          <t xml:space="preserve">
Acting; Muhammad Fauzan Rizki</t>
        </r>
      </text>
    </comment>
    <comment ref="J344" authorId="5" shapeId="0" xr:uid="{00000000-0006-0000-0600-00001B000000}">
      <text>
        <t xml:space="preserve">[Threaded comment]
Your version of Excel allows you to read this threaded comment; however, any edits to it will get removed if the file is opened in a newer version of Excel. Learn more: https://go.microsoft.com/fwlink/?linkid=870924
Comment:
    Acting internal agus salim
</t>
      </text>
    </comment>
    <comment ref="J376" authorId="1" shapeId="0" xr:uid="{00000000-0006-0000-0600-00001C000000}">
      <text>
        <r>
          <rPr>
            <b/>
            <sz val="9"/>
            <color indexed="81"/>
            <rFont val="Tahoma"/>
            <family val="2"/>
          </rPr>
          <t>Diva Lovita Exalanty:</t>
        </r>
        <r>
          <rPr>
            <sz val="9"/>
            <color indexed="81"/>
            <rFont val="Tahoma"/>
            <family val="2"/>
          </rPr>
          <t xml:space="preserve">
acting sedang berjalan sejak awal bulan september</t>
        </r>
      </text>
    </comment>
    <comment ref="J381" authorId="1" shapeId="0" xr:uid="{00000000-0006-0000-0600-00001D000000}">
      <text>
        <r>
          <rPr>
            <b/>
            <sz val="9"/>
            <color indexed="81"/>
            <rFont val="Tahoma"/>
            <family val="2"/>
          </rPr>
          <t>Diva Lovita Exalanty:</t>
        </r>
        <r>
          <rPr>
            <sz val="9"/>
            <color indexed="81"/>
            <rFont val="Tahoma"/>
            <family val="2"/>
          </rPr>
          <t xml:space="preserve">
mengacu pada STO, harusnya nama posisi; Trading Section Head</t>
        </r>
      </text>
    </comment>
    <comment ref="J382" authorId="1" shapeId="0" xr:uid="{00000000-0006-0000-0600-00001E000000}">
      <text>
        <r>
          <rPr>
            <b/>
            <sz val="9"/>
            <color indexed="81"/>
            <rFont val="Tahoma"/>
            <family val="2"/>
          </rPr>
          <t>Diva Lovita Exalanty:</t>
        </r>
        <r>
          <rPr>
            <sz val="9"/>
            <color indexed="81"/>
            <rFont val="Tahoma"/>
            <family val="2"/>
          </rPr>
          <t xml:space="preserve">
mengacu pada STO, nama posisi seharusnya Head of Logistic</t>
        </r>
      </text>
    </comment>
    <comment ref="J384" authorId="1" shapeId="0" xr:uid="{00000000-0006-0000-0600-00001F000000}">
      <text>
        <r>
          <rPr>
            <b/>
            <sz val="9"/>
            <color indexed="81"/>
            <rFont val="Tahoma"/>
            <family val="2"/>
          </rPr>
          <t>Diva Lovita Exalanty:</t>
        </r>
        <r>
          <rPr>
            <sz val="9"/>
            <color indexed="81"/>
            <rFont val="Tahoma"/>
            <family val="2"/>
          </rPr>
          <t xml:space="preserve">
need to be confirmed to pak Clifford (sebelumnya Commercial Manager)
</t>
        </r>
      </text>
    </comment>
    <comment ref="J385" authorId="1" shapeId="0" xr:uid="{00000000-0006-0000-0600-000020000000}">
      <text>
        <r>
          <rPr>
            <b/>
            <sz val="9"/>
            <color indexed="81"/>
            <rFont val="Tahoma"/>
            <family val="2"/>
          </rPr>
          <t>Diva Lovita Exalanty:</t>
        </r>
        <r>
          <rPr>
            <sz val="9"/>
            <color indexed="81"/>
            <rFont val="Tahoma"/>
            <family val="2"/>
          </rPr>
          <t xml:space="preserve">
need to be confirmed to pak Clifford (sebelumnya Commercial Executive)</t>
        </r>
      </text>
    </comment>
    <comment ref="U385" authorId="6" shapeId="0" xr:uid="{00000000-0006-0000-0600-000021000000}">
      <text>
        <r>
          <rPr>
            <b/>
            <sz val="9"/>
            <color indexed="81"/>
            <rFont val="Tahoma"/>
            <family val="2"/>
          </rPr>
          <t>Kholilur Rokhman:</t>
        </r>
        <r>
          <rPr>
            <sz val="9"/>
            <color indexed="81"/>
            <rFont val="Tahoma"/>
            <family val="2"/>
          </rPr>
          <t xml:space="preserve">
Report Corp Mario dan Victor tidak ditulis keterangan</t>
        </r>
      </text>
    </comment>
    <comment ref="J386" authorId="1" shapeId="0" xr:uid="{00000000-0006-0000-0600-000022000000}">
      <text>
        <r>
          <rPr>
            <b/>
            <sz val="9"/>
            <color indexed="81"/>
            <rFont val="Tahoma"/>
            <family val="2"/>
          </rPr>
          <t>Diva Lovita Exalanty:</t>
        </r>
        <r>
          <rPr>
            <sz val="9"/>
            <color indexed="81"/>
            <rFont val="Tahoma"/>
            <family val="2"/>
          </rPr>
          <t xml:space="preserve">
apakah sama dengan Head of Logistic?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Diva Lovita Exalanty</author>
  </authors>
  <commentList>
    <comment ref="I8" authorId="0" shapeId="0" xr:uid="{00000000-0006-0000-0C00-000001000000}">
      <text>
        <r>
          <rPr>
            <b/>
            <sz val="9"/>
            <color indexed="81"/>
            <rFont val="Tahoma"/>
            <family val="2"/>
          </rPr>
          <t>Diva Lovita Exalanty:</t>
        </r>
        <r>
          <rPr>
            <sz val="9"/>
            <color indexed="81"/>
            <rFont val="Tahoma"/>
            <family val="2"/>
          </rPr>
          <t xml:space="preserve">
Outsourcing that helps to provide General Worker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tc={068F25FC-804C-429D-B229-B501751B2540}</author>
    <author>Diva Lovita Exalanty</author>
  </authors>
  <commentList>
    <comment ref="Q1"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Total Request hanya boleh 1.</t>
      </text>
    </comment>
    <comment ref="X1" authorId="1" shapeId="0" xr:uid="{00000000-0006-0000-0D00-000002000000}">
      <text>
        <r>
          <rPr>
            <b/>
            <sz val="9"/>
            <color indexed="81"/>
            <rFont val="Tahoma"/>
            <family val="2"/>
          </rPr>
          <t>Diva Lovita Exalanty:</t>
        </r>
        <r>
          <rPr>
            <sz val="9"/>
            <color indexed="81"/>
            <rFont val="Tahoma"/>
            <family val="2"/>
          </rPr>
          <t xml:space="preserve">
Interview HC &amp; User</t>
        </r>
      </text>
    </comment>
    <comment ref="AF1" authorId="1" shapeId="0" xr:uid="{00000000-0006-0000-0D00-000003000000}">
      <text>
        <r>
          <rPr>
            <b/>
            <sz val="9"/>
            <color indexed="81"/>
            <rFont val="Tahoma"/>
            <family val="2"/>
          </rPr>
          <t>Diva Lovita Exalanty:</t>
        </r>
        <r>
          <rPr>
            <sz val="9"/>
            <color indexed="81"/>
            <rFont val="Tahoma"/>
            <family val="2"/>
          </rPr>
          <t xml:space="preserve">
Including proses: Interview, Psikotest, Teknikal, MCU</t>
        </r>
      </text>
    </comment>
    <comment ref="O5" authorId="1" shapeId="0" xr:uid="{00000000-0006-0000-0D00-000004000000}">
      <text>
        <r>
          <rPr>
            <b/>
            <sz val="9"/>
            <color indexed="81"/>
            <rFont val="Tahoma"/>
            <family val="2"/>
          </rPr>
          <t>Diva Lovita Exalanty:</t>
        </r>
        <r>
          <rPr>
            <sz val="9"/>
            <color indexed="81"/>
            <rFont val="Tahoma"/>
            <family val="2"/>
          </rPr>
          <t xml:space="preserve">
resigned on 4 Feb 2025</t>
        </r>
      </text>
    </comment>
    <comment ref="G20" authorId="1" shapeId="0" xr:uid="{00000000-0006-0000-0D00-000005000000}">
      <text>
        <r>
          <rPr>
            <b/>
            <sz val="9"/>
            <color indexed="81"/>
            <rFont val="Tahoma"/>
            <family val="2"/>
          </rPr>
          <t>Diva Lovita Exalanty:</t>
        </r>
        <r>
          <rPr>
            <sz val="9"/>
            <color indexed="81"/>
            <rFont val="Tahoma"/>
            <family val="2"/>
          </rPr>
          <t xml:space="preserve">
diisi sama Syafieka</t>
        </r>
      </text>
    </comment>
    <comment ref="G45" authorId="1" shapeId="0" xr:uid="{00000000-0006-0000-0D00-000006000000}">
      <text>
        <r>
          <rPr>
            <b/>
            <sz val="9"/>
            <color indexed="81"/>
            <rFont val="Tahoma"/>
            <family val="2"/>
          </rPr>
          <t>Diva Lovita Exalanty:</t>
        </r>
        <r>
          <rPr>
            <sz val="9"/>
            <color indexed="81"/>
            <rFont val="Tahoma"/>
            <family val="2"/>
          </rPr>
          <t xml:space="preserve">
is it the same w/ Electrical Technician?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Diva Lovita Exalanty</author>
  </authors>
  <commentList>
    <comment ref="I8" authorId="0" shapeId="0" xr:uid="{00000000-0006-0000-0E00-000001000000}">
      <text>
        <r>
          <rPr>
            <b/>
            <sz val="9"/>
            <color indexed="81"/>
            <rFont val="Tahoma"/>
            <family val="2"/>
          </rPr>
          <t>Diva Lovita Exalanty:</t>
        </r>
        <r>
          <rPr>
            <sz val="9"/>
            <color indexed="81"/>
            <rFont val="Tahoma"/>
            <family val="2"/>
          </rPr>
          <t xml:space="preserve">
Outsourcing that helps to provide General Worker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Diva Lovita Exalanty</author>
  </authors>
  <commentList>
    <comment ref="D4" authorId="0" shapeId="0" xr:uid="{00000000-0006-0000-0F00-000001000000}">
      <text>
        <r>
          <rPr>
            <b/>
            <sz val="9"/>
            <color indexed="81"/>
            <rFont val="Tahoma"/>
            <family val="2"/>
          </rPr>
          <t>Diva Lovita Exalanty:</t>
        </r>
        <r>
          <rPr>
            <sz val="9"/>
            <color indexed="81"/>
            <rFont val="Tahoma"/>
            <family val="2"/>
          </rPr>
          <t xml:space="preserve">
posisi ini akan merge sama posisi Finance, cari yg strong bg Finance</t>
        </r>
      </text>
    </comment>
    <comment ref="H11" authorId="0" shapeId="0" xr:uid="{00000000-0006-0000-0F00-000002000000}">
      <text>
        <r>
          <rPr>
            <b/>
            <sz val="9"/>
            <color indexed="81"/>
            <rFont val="Tahoma"/>
            <family val="2"/>
          </rPr>
          <t>Diva Lovita Exalanty:</t>
        </r>
        <r>
          <rPr>
            <sz val="9"/>
            <color indexed="81"/>
            <rFont val="Tahoma"/>
            <family val="2"/>
          </rPr>
          <t xml:space="preserve">
on process in pak Vict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Monthly Downstream all.xlsx!Table1" type="102" refreshedVersion="8" minRefreshableVersion="5">
    <extLst>
      <ext xmlns:x15="http://schemas.microsoft.com/office/spreadsheetml/2010/11/main" uri="{DE250136-89BD-433C-8126-D09CA5730AF9}">
        <x15:connection id="Table1-0e2497ad-ea45-4f3d-af13-bf501bdc2dd6" autoDelete="1">
          <x15:rangePr sourceName="_xlcn.WorksheetConnection_MonthlyDownstreamall.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le1].[SLA Group].[All]}"/>
    <s v="{[Table1].[Status].&amp;[Closed]}"/>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<sst xmlns="http://schemas.openxmlformats.org/spreadsheetml/2006/main" count="12814" uniqueCount="1966">
  <si>
    <t>No</t>
  </si>
  <si>
    <t>Position</t>
  </si>
  <si>
    <t>Grade</t>
  </si>
  <si>
    <t>Business Unit</t>
  </si>
  <si>
    <t>Department</t>
  </si>
  <si>
    <t>Location</t>
  </si>
  <si>
    <t>Entity</t>
  </si>
  <si>
    <t>New or Replacement</t>
  </si>
  <si>
    <t>Total Request</t>
  </si>
  <si>
    <t>Status</t>
  </si>
  <si>
    <t>Request Date</t>
  </si>
  <si>
    <t>Closed Date</t>
  </si>
  <si>
    <t>Join Date</t>
  </si>
  <si>
    <t>Candidate Name</t>
  </si>
  <si>
    <t>Recruiter</t>
  </si>
  <si>
    <t>Hiring Manager</t>
  </si>
  <si>
    <t>Budget</t>
  </si>
  <si>
    <t>Replacement Name</t>
  </si>
  <si>
    <t>Hiring Source</t>
  </si>
  <si>
    <t>Variable</t>
  </si>
  <si>
    <t>Explanation</t>
  </si>
  <si>
    <t>Serial Number</t>
  </si>
  <si>
    <t>Company Name</t>
  </si>
  <si>
    <t>Recruiter Name</t>
  </si>
  <si>
    <t>Hiring Manager Name</t>
  </si>
  <si>
    <t>Job Title</t>
  </si>
  <si>
    <t>Golongan</t>
  </si>
  <si>
    <t>Work Location</t>
  </si>
  <si>
    <t>Department Name</t>
  </si>
  <si>
    <t>Hiring request for new or replacement headcount</t>
  </si>
  <si>
    <t>Resign employee name</t>
  </si>
  <si>
    <t>Budget for the role</t>
  </si>
  <si>
    <t>Input 1 for every role</t>
  </si>
  <si>
    <t>Hiring progress</t>
  </si>
  <si>
    <t>Date of request</t>
  </si>
  <si>
    <t>Date of candidate accept offer</t>
  </si>
  <si>
    <t>Date of candidate join</t>
  </si>
  <si>
    <t>Closed candidate name</t>
  </si>
  <si>
    <t>Source of Hiring</t>
  </si>
  <si>
    <t>Replacement</t>
  </si>
  <si>
    <t>Closed</t>
  </si>
  <si>
    <t>Ongoing</t>
  </si>
  <si>
    <t>Referral Name</t>
  </si>
  <si>
    <t>7A</t>
  </si>
  <si>
    <t>9B</t>
  </si>
  <si>
    <t>8B</t>
  </si>
  <si>
    <t>5B</t>
  </si>
  <si>
    <t>8A</t>
  </si>
  <si>
    <t>6A</t>
  </si>
  <si>
    <t>5A</t>
  </si>
  <si>
    <t>6B</t>
  </si>
  <si>
    <t>7B</t>
  </si>
  <si>
    <t>Bontang</t>
  </si>
  <si>
    <t>SLA</t>
  </si>
  <si>
    <t>Present Day</t>
  </si>
  <si>
    <t>Ongoing Vacancies Day</t>
  </si>
  <si>
    <t>Company Group Name</t>
  </si>
  <si>
    <t>Row Labels</t>
  </si>
  <si>
    <t>Grand Total</t>
  </si>
  <si>
    <t>Sum of Total Request</t>
  </si>
  <si>
    <t>Total Closed Roles</t>
  </si>
  <si>
    <t>4B</t>
  </si>
  <si>
    <t>Ongoing Vacancy Days</t>
  </si>
  <si>
    <t>Days between request date until closed date</t>
  </si>
  <si>
    <t>Open position days</t>
  </si>
  <si>
    <t>4A</t>
  </si>
  <si>
    <t>2D</t>
  </si>
  <si>
    <t>3A</t>
  </si>
  <si>
    <t>Offer Date</t>
  </si>
  <si>
    <t>Total Open Roles</t>
  </si>
  <si>
    <t>9A</t>
  </si>
  <si>
    <t>2A</t>
  </si>
  <si>
    <t>Column Labels</t>
  </si>
  <si>
    <t>Count of Join Date</t>
  </si>
  <si>
    <t>Hiring Progress Per Recruiter</t>
  </si>
  <si>
    <t>Hiring Progress Per Grade</t>
  </si>
  <si>
    <t>Min</t>
  </si>
  <si>
    <t>Max</t>
  </si>
  <si>
    <t>Value</t>
  </si>
  <si>
    <t>SLA (Service Level Agreement)</t>
  </si>
  <si>
    <t>3B</t>
  </si>
  <si>
    <t>Open</t>
  </si>
  <si>
    <t>Progress</t>
  </si>
  <si>
    <t>Ongoing Vacancies Day Group</t>
  </si>
  <si>
    <t>Result</t>
  </si>
  <si>
    <t>&lt;90</t>
  </si>
  <si>
    <t>&gt;90</t>
  </si>
  <si>
    <t>0 - 30 Days</t>
  </si>
  <si>
    <t>31 - 60 Days</t>
  </si>
  <si>
    <t>61 - 90 Days</t>
  </si>
  <si>
    <t>&gt; 91 Days</t>
  </si>
  <si>
    <t>Actual SLA</t>
  </si>
  <si>
    <t>Will be joined</t>
  </si>
  <si>
    <t>Value 2</t>
  </si>
  <si>
    <t>Result 2</t>
  </si>
  <si>
    <t>Closed Not Meet SLA</t>
  </si>
  <si>
    <t>Closed Meet SLA</t>
  </si>
  <si>
    <t>Open Within SLA</t>
  </si>
  <si>
    <t>Open Exceed SLA</t>
  </si>
  <si>
    <t>Quarter</t>
  </si>
  <si>
    <t>Month</t>
  </si>
  <si>
    <t>Q1</t>
  </si>
  <si>
    <t>Q2</t>
  </si>
  <si>
    <t>Q3</t>
  </si>
  <si>
    <t>Q4</t>
  </si>
  <si>
    <t>2B</t>
  </si>
  <si>
    <t>2C</t>
  </si>
  <si>
    <t>Level</t>
  </si>
  <si>
    <t>Level Group</t>
  </si>
  <si>
    <t>10A</t>
  </si>
  <si>
    <t>10B</t>
  </si>
  <si>
    <t>7 - 9</t>
  </si>
  <si>
    <t>0 - 60</t>
  </si>
  <si>
    <t>61 - 90</t>
  </si>
  <si>
    <t>91 - 150</t>
  </si>
  <si>
    <t>&gt;150</t>
  </si>
  <si>
    <t>Level group</t>
  </si>
  <si>
    <t>Max date</t>
  </si>
  <si>
    <t>2 - 6</t>
  </si>
  <si>
    <t>Employment Type</t>
  </si>
  <si>
    <t>Probation Status</t>
  </si>
  <si>
    <t>HO</t>
  </si>
  <si>
    <t>Additional</t>
  </si>
  <si>
    <t>Tangerang</t>
  </si>
  <si>
    <t>(blank)</t>
  </si>
  <si>
    <t>Tamora</t>
  </si>
  <si>
    <t>Karawang</t>
  </si>
  <si>
    <t>Division</t>
  </si>
  <si>
    <t>Sourcing</t>
  </si>
  <si>
    <t>Interview HC</t>
  </si>
  <si>
    <t>Interview User</t>
  </si>
  <si>
    <t>Psychotest</t>
  </si>
  <si>
    <t>Offering</t>
  </si>
  <si>
    <t>MCU</t>
  </si>
  <si>
    <t>Hold / Cancel</t>
  </si>
  <si>
    <t>Join</t>
  </si>
  <si>
    <t>Kholilur Rokhman</t>
  </si>
  <si>
    <t>Commercial</t>
  </si>
  <si>
    <t>Probation</t>
  </si>
  <si>
    <t>Additional or Replacement</t>
  </si>
  <si>
    <t>Area</t>
  </si>
  <si>
    <t>Area Detail</t>
  </si>
  <si>
    <t>Diva Lovita Exalanty</t>
  </si>
  <si>
    <t>Victor Sugiharto</t>
  </si>
  <si>
    <t>Tabitha Ronauli Tampubolon</t>
  </si>
  <si>
    <t>Procurement</t>
  </si>
  <si>
    <t>FABTIC</t>
  </si>
  <si>
    <t>Kontrak</t>
  </si>
  <si>
    <t>PT</t>
  </si>
  <si>
    <t>EUP</t>
  </si>
  <si>
    <t>Site</t>
  </si>
  <si>
    <t>Jakarta</t>
  </si>
  <si>
    <t>CRC</t>
  </si>
  <si>
    <t>EOP</t>
  </si>
  <si>
    <t>PCL</t>
  </si>
  <si>
    <t>Utility</t>
  </si>
  <si>
    <t>Production</t>
  </si>
  <si>
    <t>Karawaci</t>
  </si>
  <si>
    <t>Non-Palm Commercial</t>
  </si>
  <si>
    <t>Operation</t>
  </si>
  <si>
    <t>No FKTK</t>
  </si>
  <si>
    <t>Admin</t>
  </si>
  <si>
    <t>Project</t>
  </si>
  <si>
    <t>Tanjung Pura</t>
  </si>
  <si>
    <t>HC Site</t>
  </si>
  <si>
    <t>(All)</t>
  </si>
  <si>
    <t>Additional Vs Replacement</t>
  </si>
  <si>
    <t>Hiring Progress</t>
  </si>
  <si>
    <t>Month Request Date</t>
  </si>
  <si>
    <t>Jan</t>
  </si>
  <si>
    <t>Nov</t>
  </si>
  <si>
    <t>Progress Based on Request Month Date</t>
  </si>
  <si>
    <t>SLA Group</t>
  </si>
  <si>
    <t>EXIM</t>
  </si>
  <si>
    <t>Resign Reason</t>
  </si>
  <si>
    <t>Remark Last Process</t>
  </si>
  <si>
    <t>Feb</t>
  </si>
  <si>
    <t>Quality Control</t>
  </si>
  <si>
    <t>Refinery</t>
  </si>
  <si>
    <t>Sep</t>
  </si>
  <si>
    <t>Mutasi</t>
  </si>
  <si>
    <t>Human Capital</t>
  </si>
  <si>
    <t>Mar</t>
  </si>
  <si>
    <t>Engineering</t>
  </si>
  <si>
    <t>Bekasi</t>
  </si>
  <si>
    <t>Tj Pura</t>
  </si>
  <si>
    <t>0032/FKTK-Recruitment/III/2024</t>
  </si>
  <si>
    <t>Count of Total Request</t>
  </si>
  <si>
    <t>Criteria</t>
  </si>
  <si>
    <t>Non Staff</t>
  </si>
  <si>
    <t>Staff</t>
  </si>
  <si>
    <t>61 - 90 Days Total</t>
  </si>
  <si>
    <t>Count of SLA Group</t>
  </si>
  <si>
    <t>Count of Criteria</t>
  </si>
  <si>
    <t>Count of Division</t>
  </si>
  <si>
    <t>Count of Area Detail</t>
  </si>
  <si>
    <t>STATUS HO</t>
  </si>
  <si>
    <t>STATUS SITE</t>
  </si>
  <si>
    <t>Hiring Request</t>
  </si>
  <si>
    <t>Total</t>
  </si>
  <si>
    <t>Total Hold / Cancel Roles</t>
  </si>
  <si>
    <t>Export Import</t>
  </si>
  <si>
    <t>0 - 30 Days Total</t>
  </si>
  <si>
    <t>Maintenance</t>
  </si>
  <si>
    <t>Dry Logistic</t>
  </si>
  <si>
    <t>Store</t>
  </si>
  <si>
    <t>Sidoarjo</t>
  </si>
  <si>
    <t>Technical Service</t>
  </si>
  <si>
    <t>Close</t>
  </si>
  <si>
    <t>a</t>
  </si>
  <si>
    <t>Lokasi</t>
  </si>
  <si>
    <t>Suratno</t>
  </si>
  <si>
    <t>Biodiesel</t>
  </si>
  <si>
    <t>Interview</t>
  </si>
  <si>
    <t>Psikotest</t>
  </si>
  <si>
    <t>Teknikal Tes</t>
  </si>
  <si>
    <t xml:space="preserve">Offer </t>
  </si>
  <si>
    <t>Pending User</t>
  </si>
  <si>
    <t>Mundur Proses/menolak Offer</t>
  </si>
  <si>
    <t>Database CV/Buffer</t>
  </si>
  <si>
    <t>Total Sent CV To User</t>
  </si>
  <si>
    <t>Tidak Lulus Review</t>
  </si>
  <si>
    <t xml:space="preserve">Tidak Lulus Proses </t>
  </si>
  <si>
    <t>Purchasing</t>
  </si>
  <si>
    <t>Count of Status</t>
  </si>
  <si>
    <t>Jumlah</t>
  </si>
  <si>
    <t>Hold Date</t>
  </si>
  <si>
    <t>RFI</t>
  </si>
  <si>
    <t>Monika</t>
  </si>
  <si>
    <t>0159/FKTK-Recruitment/IX/2024</t>
  </si>
  <si>
    <t>Monica Adinda Pricilya</t>
  </si>
  <si>
    <t>Bulan Terakhir</t>
  </si>
  <si>
    <t>Oct</t>
  </si>
  <si>
    <t>Dec</t>
  </si>
  <si>
    <t>Kasran</t>
  </si>
  <si>
    <t>HSE</t>
  </si>
  <si>
    <t>Administration</t>
  </si>
  <si>
    <t>Arifin Galuh</t>
  </si>
  <si>
    <t>0181/FKTK-Recruitment/X/2024</t>
  </si>
  <si>
    <t>0193/FKTK-Recruitment/X/2024</t>
  </si>
  <si>
    <t>0209/FKTK-Recruitment/XI/2024</t>
  </si>
  <si>
    <t>Ariyansyah</t>
  </si>
  <si>
    <t>0210/FKTK-Recruitment/XI/2024</t>
  </si>
  <si>
    <t>Bagus Fajar Afandi</t>
  </si>
  <si>
    <t>0217/FKTK-Recruitment/XI/2024</t>
  </si>
  <si>
    <t>Matris</t>
  </si>
  <si>
    <t>0231/FKTK-Recruitment/XII/2024</t>
  </si>
  <si>
    <t>Marisi J. Sihombing</t>
  </si>
  <si>
    <t>0238/FKTK-Recruitment/XII/2024</t>
  </si>
  <si>
    <t>0239/FKTK-Recruitment/XII/2024</t>
  </si>
  <si>
    <t>FX Bobby Nugroho</t>
  </si>
  <si>
    <t>Meli</t>
  </si>
  <si>
    <t>- 10/12/-24: Mengirimkan kembali 5 CV ke User
9/12/-24: Interview User 2 kandidat an Martha &amp; Ester
2/12/-24: Mengirimkan 2 CV ke User yang sudah dilakukan HC Interview &amp; Teknikal Test
28/11/-24: Interview &amp; teknikal test 1 kandidat
25/11/-24: Interview &amp; teknikal test 2 kandidat
20/11/-24: Mengirimkan 6 CV ke User
19/11/-24: Interview 2 kandidat an Arasy Subhan &amp; Susan Florencia
18/11/-24: Interview 2 kandidat  an Tjan Sri &amp; Elsa Kurniawan
12/11/-24: Mengirimkan 
5/11/-24: Interview 3 kandidat an Arin Caroline, Andrew, Andreas
08/08/-24: Psikotest kandidat an Calvin Gultom &amp; Nelson Lie
07/08/-24: Interview kandidat an Calvin Gultom &amp; Nelson Lie
31/07/-24: Follow up User kembali, belum ada feedback
24/07/-24: Mengirimkan 8 CV ke User
Razaq, Aristo Alberto, David (User belum ok dengan kandidatnya, masih perlu sourcing kembali)</t>
  </si>
  <si>
    <t>0251/FKTK-Recruitment/XII/2024</t>
  </si>
  <si>
    <t>Meta Hidayati</t>
  </si>
  <si>
    <t>002/FKTK-Recruitment/I/2025</t>
  </si>
  <si>
    <t>Lisa</t>
  </si>
  <si>
    <t>012/FKTK-Recruitment/I/2025</t>
  </si>
  <si>
    <t>Mas Dwi</t>
  </si>
  <si>
    <t>Boiler Operator</t>
  </si>
  <si>
    <t>014/FKTK-Recruitment/I/2025</t>
  </si>
  <si>
    <t>Mario Omega Ciputra</t>
  </si>
  <si>
    <t>- 4/02/-25: MCU kandidat an Dewa
20/01/-25: Proses offering kandidat an Dewa
14/01/-25: Psikotest 2 kandidat an Dimas &amp; Dewa
13/01/-25: Interview 2 kandidat an Dimas &amp; Dewa
24/12/-24: Offering kandidat an Jimmy, tidak lanjut karena expected terlalu tinggi
16/12/-24: Interview 2 kandidat an Archie &amp; Jimmy
13/12/-24: Screen call an Jimmy Christian
12/12/-24: Mengirimkan 3 CV ke User &amp; Screen call an Archie
11/12/-24: Screen call an Nicolaus &amp; Yogi (but too high salary expectation)
10/12/-24: Mengirimkan 4 CV ke User
2/12/-24: Mengirimkan 3 CV ke User
29/11/-24: Screen call an Angga Rano
 22/11/24: Mengirimkan kembali 7 CV ke User 
19/11/-24: Follow up User terkait CV yang dikirim sebelumnya
5/11/-24: Mengirimkan kembali 4 CV ke User
4/11/-24: Psikotest kandidat an Jessn
1/11/-24: Interview 2 kandidat an Jessn &amp; Yohanes
30/10/-24: Interview 2 kandidat an Ginanjar &amp; Ahmad Rizqi
23/10/-24: Mengirimkan 4 CV ke User
15/10/-24: Interview kandidat referral an Tirangga</t>
  </si>
  <si>
    <t>015/FKTK-Recruitment/II/2025</t>
  </si>
  <si>
    <t>016/FKTK-Recruitment/II/2025</t>
  </si>
  <si>
    <t>Clara Felicia</t>
  </si>
  <si>
    <t>017/FKTK-Recruitment/II/2025</t>
  </si>
  <si>
    <t>018/FKTK-Recruitment/II/2025</t>
  </si>
  <si>
    <t>Nisrina Furwaningrum</t>
  </si>
  <si>
    <t>020/FKTK-Recruitment/II/2025</t>
  </si>
  <si>
    <t>021/FKTK-Recruitment/II/2025</t>
  </si>
  <si>
    <t>022/FKTK-Recruitment/II/2025</t>
  </si>
  <si>
    <t>IT</t>
  </si>
  <si>
    <t>Rizwan S</t>
  </si>
  <si>
    <t>023/FKTK-Recruitment/II/2025</t>
  </si>
  <si>
    <t>024/FKTK-Recruitment/II/2025</t>
  </si>
  <si>
    <t>Haissul Mahrus</t>
  </si>
  <si>
    <t>025/FKTK-Recruitment/II/2025</t>
  </si>
  <si>
    <t>026/FKTK-Recruitment/II/2025</t>
  </si>
  <si>
    <t>Halim</t>
  </si>
  <si>
    <t>William Fischer Bendo Ronting</t>
  </si>
  <si>
    <t>Andika Yoga Purnama Putra</t>
  </si>
  <si>
    <t>Usman Gumanti Layn</t>
  </si>
  <si>
    <t>Peri Adrian</t>
  </si>
  <si>
    <t>Handar Benni</t>
  </si>
  <si>
    <t>Ibnu Safrediansyah</t>
  </si>
  <si>
    <t>Lokal Site</t>
  </si>
  <si>
    <t>Tesar Arpandi</t>
  </si>
  <si>
    <t>Jailani</t>
  </si>
  <si>
    <t>Bonifasius Elwi Lianus Heriyo</t>
  </si>
  <si>
    <t>Erlindawati</t>
  </si>
  <si>
    <t>Hendri Priyadi</t>
  </si>
  <si>
    <t>Nida Boit Nurfaidah Kapitanhitu</t>
  </si>
  <si>
    <t>028/FKTK-Recruitment/II/2025</t>
  </si>
  <si>
    <t>030/FKTK-Recruitment/II/2025</t>
  </si>
  <si>
    <t>031/FKTK-Recruitment/II/2025</t>
  </si>
  <si>
    <t>032/FKTK-Recruitment/II/2025</t>
  </si>
  <si>
    <t>Yanto</t>
  </si>
  <si>
    <t>Selesai PKWT</t>
  </si>
  <si>
    <t>NO</t>
  </si>
  <si>
    <t>DEPARTEMEN</t>
  </si>
  <si>
    <t>POSITION</t>
  </si>
  <si>
    <t>ADDITIONAL OR REPLACEMENT</t>
  </si>
  <si>
    <t>REPLACEMENT NAME</t>
  </si>
  <si>
    <t>HIRING QTY</t>
  </si>
  <si>
    <t>Numbers of CV have been sent</t>
  </si>
  <si>
    <t>HIRING STATUS</t>
  </si>
  <si>
    <t>CANDIDATE NAME</t>
  </si>
  <si>
    <t>SALARY</t>
  </si>
  <si>
    <t>AVAILABILITY</t>
  </si>
  <si>
    <t>REMARK</t>
  </si>
  <si>
    <t>Contract Saved by HO KPN</t>
  </si>
  <si>
    <t>pending LoA</t>
  </si>
  <si>
    <t xml:space="preserve">Business Unit Head </t>
  </si>
  <si>
    <t>not yet</t>
  </si>
  <si>
    <t>Soh Cui San</t>
  </si>
  <si>
    <t>Pending Report Duty</t>
  </si>
  <si>
    <t>In related PIC</t>
  </si>
  <si>
    <t xml:space="preserve">Operator Biodiesel </t>
  </si>
  <si>
    <t xml:space="preserve">Sofian Rahim Bin Hamzah </t>
  </si>
  <si>
    <t>Done Report Duty</t>
  </si>
  <si>
    <t>Done</t>
  </si>
  <si>
    <t xml:space="preserve">Mohd Khairil Bin A. Latif </t>
  </si>
  <si>
    <t>Support</t>
  </si>
  <si>
    <t xml:space="preserve">Muhammad Azam </t>
  </si>
  <si>
    <t>Basic Salary: RM 1.900
Trspt Allow: RM 300
Shf Allow: RM 10/night</t>
  </si>
  <si>
    <t>Production Helper (Gen. Worker)</t>
  </si>
  <si>
    <t>Not fixed to a specific dept.  
Dept. rotate based on needs.</t>
  </si>
  <si>
    <t xml:space="preserve">Utility Supervisor </t>
  </si>
  <si>
    <t>Screening</t>
  </si>
  <si>
    <t>Boiler Gr 1</t>
  </si>
  <si>
    <t>Not yet</t>
  </si>
  <si>
    <t>Boiler Gr 2</t>
  </si>
  <si>
    <t>Maheswaran</t>
  </si>
  <si>
    <t>Basic Salary: RM 2.600
Trspt Allow: RM 300
On-call Allow: RM 20/night</t>
  </si>
  <si>
    <t>Utility Helper (Gen. Worker)</t>
  </si>
  <si>
    <t xml:space="preserve">Foreman Cum Maintenance Spv </t>
  </si>
  <si>
    <t>Mechanical Engineer</t>
  </si>
  <si>
    <t>Adzra Ibrahim</t>
  </si>
  <si>
    <t>Chargeman A1</t>
  </si>
  <si>
    <t xml:space="preserve">Mohamad Nur Ariff Bin Sahrunizam </t>
  </si>
  <si>
    <t>Maintenance Helper (Gen. Worker)</t>
  </si>
  <si>
    <t>PPIC Admin</t>
  </si>
  <si>
    <t>Nordiana</t>
  </si>
  <si>
    <t>Basic Salary: RM 2.500
Trspt Allow: RM 400</t>
  </si>
  <si>
    <t xml:space="preserve">Purchasing Officer </t>
  </si>
  <si>
    <t>Muhd Hanif</t>
  </si>
  <si>
    <t>Basic Salary: RM 6800
Trspt Allow: RM 400</t>
  </si>
  <si>
    <t>QC Support (Gen. Worker)</t>
  </si>
  <si>
    <t>-</t>
  </si>
  <si>
    <t>On-call Allow: RM 20/night</t>
  </si>
  <si>
    <t>Shipping Exec</t>
  </si>
  <si>
    <t>Basic Salary: RM 3200
Trspt Allow: RM 400</t>
  </si>
  <si>
    <t>Operator Tank Farm (Gen. Worker)</t>
  </si>
  <si>
    <t>Pending Hiring</t>
  </si>
  <si>
    <t xml:space="preserve">Admin Head </t>
  </si>
  <si>
    <t xml:space="preserve">Azlina Bt Alias </t>
  </si>
  <si>
    <t>Requested : RM15,000
Recommended : -
Approved :</t>
  </si>
  <si>
    <t xml:space="preserve">Storekeeper </t>
  </si>
  <si>
    <t>Muhammad Azwan Bin Yen</t>
  </si>
  <si>
    <t>Basic Salary: RM 2000
Trspt Allow: RM 300</t>
  </si>
  <si>
    <t>Pool Driver</t>
  </si>
  <si>
    <t xml:space="preserve">Finance Admin Cum HR Exec </t>
  </si>
  <si>
    <t>Sha Nor</t>
  </si>
  <si>
    <t>QC Supervisor</t>
  </si>
  <si>
    <t>Damia</t>
  </si>
  <si>
    <t>QC Technician</t>
  </si>
  <si>
    <t>TOTAL</t>
  </si>
  <si>
    <t>PROGRESS</t>
  </si>
  <si>
    <t>Administration Supervisor</t>
  </si>
  <si>
    <t>Finance Cum Admin</t>
  </si>
  <si>
    <t>Driver Pool</t>
  </si>
  <si>
    <t>Store Admin</t>
  </si>
  <si>
    <t>Store Keeper</t>
  </si>
  <si>
    <t>Factory Manager</t>
  </si>
  <si>
    <t>Operational</t>
  </si>
  <si>
    <t>Operational Supervisor</t>
  </si>
  <si>
    <t>Tank Fam Operator</t>
  </si>
  <si>
    <t>WB Operator</t>
  </si>
  <si>
    <t>Logistic Shipping Exec</t>
  </si>
  <si>
    <t>Sedang diaturkan interview dengan User pada tanggal 12. 13. 14 Februari 2025</t>
  </si>
  <si>
    <t>QC Specialist</t>
  </si>
  <si>
    <t>Maintenance Spv</t>
  </si>
  <si>
    <t>Mechanical Technician</t>
  </si>
  <si>
    <t>Chargeman</t>
  </si>
  <si>
    <t>Electrical Engineer</t>
  </si>
  <si>
    <t>Utility Spv</t>
  </si>
  <si>
    <t>ETP Operator</t>
  </si>
  <si>
    <t>Production Spv</t>
  </si>
  <si>
    <t>Senior Operator</t>
  </si>
  <si>
    <t>Production Foreman</t>
  </si>
  <si>
    <t>Biodiesel Operator I</t>
  </si>
  <si>
    <t>Biodiesel Operator II</t>
  </si>
  <si>
    <t>Refinery Operator</t>
  </si>
  <si>
    <t>Progress Rekrutment TPG</t>
  </si>
  <si>
    <t>Count of HIRING STATUS</t>
  </si>
  <si>
    <t>Progress Rekrutment GLM</t>
  </si>
  <si>
    <t>0185/FKTK-Recruitment/X/2024</t>
  </si>
  <si>
    <t>Texturizing</t>
  </si>
  <si>
    <t>Ismail Marjuki</t>
  </si>
  <si>
    <t>- 5/12/-24: Ada bbrp ex JPN yang mau ditaro di RFI (utk isi ini), namun dr bos prefer rekrut baru, dan blm ada keputusan</t>
  </si>
  <si>
    <t>0204/FKTK-Recruitment/X/2024</t>
  </si>
  <si>
    <t>A. Bintang</t>
  </si>
  <si>
    <t>Olyvir Jonathan Latumahina</t>
  </si>
  <si>
    <t>Febri Iswanto</t>
  </si>
  <si>
    <t>Dewa Putra Pratama</t>
  </si>
  <si>
    <t>Ester Lita Cyntia</t>
  </si>
  <si>
    <t>-19/03/-25: Ester will be joined
26/02/-25: Ester MCU
25/02/-25: Offering kandidat an Ester
19/02/-25: Diaturkan 1 kandidat untuk psikotest
18/02/-25: Interview 2 kandidat
12/02/-25: Mengirimkan kembali 7 CV ke User
05/02/-25: Interview 3 kandidat
22/01/-25: Mengirimkan 7 CV ke User</t>
  </si>
  <si>
    <t>0033/FKTK-Recruitment/III/2024</t>
  </si>
  <si>
    <t>- issue sosial, melihat kepentingannya apa5/12/-24: Sedang diproses untuk interview w/ HC sembari mencari kandidat pembanding</t>
  </si>
  <si>
    <t>Ilyasa</t>
  </si>
  <si>
    <t>Josafat Gagas Octorio</t>
  </si>
  <si>
    <t>Raihan Al Muntaz Prisyan</t>
  </si>
  <si>
    <t xml:space="preserve">Kiki Dwi Setiani </t>
  </si>
  <si>
    <t>Grade2</t>
  </si>
  <si>
    <t>Version 2 Closed SLA</t>
  </si>
  <si>
    <t>Type Grade</t>
  </si>
  <si>
    <t>Hold/Cancel</t>
  </si>
  <si>
    <t>Jobstreet</t>
  </si>
  <si>
    <t xml:space="preserve">Referal </t>
  </si>
  <si>
    <t>Linkedin</t>
  </si>
  <si>
    <t>Abdul Simar</t>
  </si>
  <si>
    <t>Basic Salary: RM 5.500
Trspt Allow: RM 5300</t>
  </si>
  <si>
    <t>Hold/Cancel Total</t>
  </si>
  <si>
    <t>0072/FKTK-Recruitment/V/2024</t>
  </si>
  <si>
    <t>0132/FKTK-Recruitment/VIII/2024</t>
  </si>
  <si>
    <t>0133/FKTK-Recruitment/VIII/2024</t>
  </si>
  <si>
    <t>0034/FKTK-Recruitment/III/2024</t>
  </si>
  <si>
    <t>Winardi Wijaya</t>
  </si>
  <si>
    <t>037/FKTK-Recruitment/II/2025</t>
  </si>
  <si>
    <t>Jovan Firdy</t>
  </si>
  <si>
    <t>Ramli Suryadi</t>
  </si>
  <si>
    <t>Hiring Updates as of 10/03/2025</t>
  </si>
  <si>
    <t>Still sourcing, last candidate rejected the offer</t>
  </si>
  <si>
    <t>Zarimi</t>
  </si>
  <si>
    <t>Basic Salary: RM 4.500
Trspt Allow: RM 300
On-call Allow: RM 10/night</t>
  </si>
  <si>
    <t xml:space="preserve">Mazlah Bt Sulaiman </t>
  </si>
  <si>
    <t>On process interview user on 11 March 2025</t>
  </si>
  <si>
    <t>- (New) Harris Irwan
- Hairudin Bin Hamzah (resign on 28 Feb 2025)</t>
  </si>
  <si>
    <t>Mohamad Azizul Bin Abd Rahman (resigned on 4 Feb 2025)</t>
  </si>
  <si>
    <t>Mohd Fanniza</t>
  </si>
  <si>
    <t>Muhd Amirrul</t>
  </si>
  <si>
    <t>Basic Salary: RM 3.200
Trspt Allow: RM 300
On-call Allow: RM 10/night</t>
  </si>
  <si>
    <t>Muhd Farris</t>
  </si>
  <si>
    <t>Basic Salary: RM 2.950
Trsprt Allow: RM 300
Shift Allow: RM 10/Night</t>
  </si>
  <si>
    <t>Done report duty</t>
  </si>
  <si>
    <t>Luqman</t>
  </si>
  <si>
    <t>Pending report duty</t>
  </si>
  <si>
    <t>Latifah Binti Md Yusoff</t>
  </si>
  <si>
    <t>Basic Salary: RM 5.200
Trsprt Allow: RM 400</t>
  </si>
  <si>
    <t>Basic Salary: RM 3.200
Trsprt Allow: RM 300
Shift Allow: RM 10/Night</t>
  </si>
  <si>
    <t>HIRING UPDATES AS OF 10/03/2025</t>
  </si>
  <si>
    <t>Suhaimi</t>
  </si>
  <si>
    <t>Basic Salary: RM 4.700
Trsprt Allow: RM 300
Shift Allow: RM 10/Night</t>
  </si>
  <si>
    <t>Thiyagu Perumal</t>
  </si>
  <si>
    <t>Basic Salary: RM 7.700
Trsprt Allow: RM 400</t>
  </si>
  <si>
    <t>31 - 60 Days Total</t>
  </si>
  <si>
    <t>0178/FKTK-Recruitment/IX/2024</t>
  </si>
  <si>
    <t>Teguh Ariyanto</t>
  </si>
  <si>
    <t>0206/FKTK-Recruitment/XI/2024</t>
  </si>
  <si>
    <t>David Simatupang</t>
  </si>
  <si>
    <t>Halim Suratman</t>
  </si>
  <si>
    <t>0215/FKTK-Recruitment/XI/2024</t>
  </si>
  <si>
    <t>Rojak</t>
  </si>
  <si>
    <t>0220/FKTK-Recruitment/XI/2024</t>
  </si>
  <si>
    <t>Didik Prasetyo</t>
  </si>
  <si>
    <t>0221/FKTK-Recruitment/XI/2024</t>
  </si>
  <si>
    <t>Farhan Erviansyah</t>
  </si>
  <si>
    <t>Agus, Fuadi, Hendra, Marsel</t>
  </si>
  <si>
    <t>Doni (Mutasi dari Batam)</t>
  </si>
  <si>
    <t>0222/FKTK-Recruitment/XI/2024</t>
  </si>
  <si>
    <t>Ochtoyanrno Fadhylla</t>
  </si>
  <si>
    <t>0226/FKTK-Recruitment/XII/2024</t>
  </si>
  <si>
    <t>Kustijani</t>
  </si>
  <si>
    <t>- Rezza Rachmat, Richard Rhesa, Muhammad Farhan
- Viona Ismaya, Sapto, Wasono, John Sahetapy, Alexander Lasso, Arief Akhmadi
- Cindy Claudiaa</t>
  </si>
  <si>
    <t>Samuel Sandika</t>
  </si>
  <si>
    <t>Alfiyya</t>
  </si>
  <si>
    <t>0232/FKTK-Recruitment/XII/2024</t>
  </si>
  <si>
    <t>0234/FKTK-Recruitment/XII/2024</t>
  </si>
  <si>
    <t>POME</t>
  </si>
  <si>
    <t>Muhammad Ikbal</t>
  </si>
  <si>
    <t>001/FKTK-Recruitment/I/2025</t>
  </si>
  <si>
    <t>Bulking Palembang</t>
  </si>
  <si>
    <t>SHE</t>
  </si>
  <si>
    <t>006/FKTK-Recruitment/I/2025</t>
  </si>
  <si>
    <t>Rio Afriyandi</t>
  </si>
  <si>
    <t>007/FKTK-Recruitment/I/2025</t>
  </si>
  <si>
    <t>M. Aditya Suja</t>
  </si>
  <si>
    <t>Julindra Ananda Putra</t>
  </si>
  <si>
    <t>008/FKTK-Recruitment/I/2025</t>
  </si>
  <si>
    <t xml:space="preserve">Muhazir </t>
  </si>
  <si>
    <t>009/FKTK-Recruitment/I/2025</t>
  </si>
  <si>
    <t>Nofri Setyawan</t>
  </si>
  <si>
    <t>010/FKTK-Recruitment/I/2025</t>
  </si>
  <si>
    <t>Eko Zulkarnain</t>
  </si>
  <si>
    <t>Yovi Novebri</t>
  </si>
  <si>
    <t>033/FKTK-Recruitment/III/2025</t>
  </si>
  <si>
    <t>Operator WTP</t>
  </si>
  <si>
    <t>034/FKTK-Recruitment/III/2025</t>
  </si>
  <si>
    <t>Geri Indrawan</t>
  </si>
  <si>
    <t>035/FKTK-Recruitment/III/2025</t>
  </si>
  <si>
    <t>Muklis Aditia Sinaga</t>
  </si>
  <si>
    <t>036/FKTK-Recruitment/III/2025</t>
  </si>
  <si>
    <t>039/FKTK-Recruitment/III/2025</t>
  </si>
  <si>
    <t>Silvia Kosasih</t>
  </si>
  <si>
    <t>#N/A</t>
  </si>
  <si>
    <t>JPN</t>
  </si>
  <si>
    <t>040/FKTK-Recruitment/III/2025</t>
  </si>
  <si>
    <t>Leonardo T.</t>
  </si>
  <si>
    <t>041/FKTK-Recruitment/III/2025</t>
  </si>
  <si>
    <t>Tri Budi Prasetyo</t>
  </si>
  <si>
    <t>042/FKTK-Recruitment/III/2025</t>
  </si>
  <si>
    <t>Erlianto</t>
  </si>
  <si>
    <t>043/FKTK-Recruitment/III/2025</t>
  </si>
  <si>
    <t>Elvira Christy</t>
  </si>
  <si>
    <t>044/FKTK-Recruitment/III/2025</t>
  </si>
  <si>
    <t>PPIC</t>
  </si>
  <si>
    <t>Ester Megawati Hutagaol</t>
  </si>
  <si>
    <t>045/FKTK-Recruitment/III/2025</t>
  </si>
  <si>
    <t>Ngadirin</t>
  </si>
  <si>
    <t>047/FKTK-Recruitment/III/2025</t>
  </si>
  <si>
    <t>Tulus Hasudungan Hutagalung</t>
  </si>
  <si>
    <t>048/FKTK-Recruitment/III/2025</t>
  </si>
  <si>
    <t>Alwi Syach Awaluddin</t>
  </si>
  <si>
    <t>Tidak lulus probation</t>
  </si>
  <si>
    <t>049/FKTK-Recruitment/III/2025</t>
  </si>
  <si>
    <t>Desy Tri Nurul</t>
  </si>
  <si>
    <t>050/FKTK-Recruitment/III/2025</t>
  </si>
  <si>
    <t>HC</t>
  </si>
  <si>
    <t>Diah Puspita</t>
  </si>
  <si>
    <t>051/FKTK-Recruitment/III/2025</t>
  </si>
  <si>
    <t>Angga Riskika</t>
  </si>
  <si>
    <t>Alberth Ferdinand</t>
  </si>
  <si>
    <t xml:space="preserve">Referral </t>
  </si>
  <si>
    <t>Syamsul Bahri</t>
  </si>
  <si>
    <t>Ari Kurniawan</t>
  </si>
  <si>
    <t>Martua Sihite</t>
  </si>
  <si>
    <t>Bagus Aditya Sulaiman</t>
  </si>
  <si>
    <t>Email</t>
  </si>
  <si>
    <t>Tonggi Hartono Sihombing</t>
  </si>
  <si>
    <t>Ashabul Kahfi</t>
  </si>
  <si>
    <t>HIRING UPDATES AS OF 20/03/2025</t>
  </si>
  <si>
    <t>Weekly CV sent</t>
  </si>
  <si>
    <t>Total Numbers of CV have been sent</t>
  </si>
  <si>
    <t>rachel to schedule for interview with diva and william
experience should be &gt;=5 yrs</t>
  </si>
  <si>
    <t>CV with Saripin/Ari?</t>
  </si>
  <si>
    <t>CV with Edward?</t>
  </si>
  <si>
    <t>??</t>
  </si>
  <si>
    <t>Will be offered (tbc to pak Vict)</t>
  </si>
  <si>
    <t>check CV from Ms Soh</t>
  </si>
  <si>
    <t>qualifications not met (prev 7)</t>
  </si>
  <si>
    <t>Rachel to schedule for interview with Susanti</t>
  </si>
  <si>
    <t>3 CV's sent to Ari / Saripin / Siva</t>
  </si>
  <si>
    <t>- 1 CV been interviewed, result: unsuccessful</t>
  </si>
  <si>
    <t>Norhafizah</t>
  </si>
  <si>
    <t>Kholil/Diva to check with Ari / Saripin / Siva on the specific requirement (need to have BD experience)</t>
  </si>
  <si>
    <t>Kholil/Diva to check with Ari / Saripin / Siva on the specific requirement (need to have BD experience), check on the KIV candidate</t>
  </si>
  <si>
    <t>to check if these candidates can perform process engineer task?</t>
  </si>
  <si>
    <t>4 to be interviewed (next week 24 mar)</t>
  </si>
  <si>
    <t>no need boilerman grade 1??? Check with saripin/ari. &gt; 200c need gr 1?</t>
  </si>
  <si>
    <t>to be as process engineer in Production</t>
  </si>
  <si>
    <t>Aqil</t>
  </si>
  <si>
    <t>at least 4 persons to be recuited by mid apr</t>
  </si>
  <si>
    <t>Bayu Aditiya</t>
  </si>
  <si>
    <t>Muhammad Syawal</t>
  </si>
  <si>
    <t>053/FKTK-Recruitment/III/2025</t>
  </si>
  <si>
    <t>Muhammad Faisal</t>
  </si>
  <si>
    <t>PHK</t>
  </si>
  <si>
    <t>054/FKTK-Recruitment/III/2025</t>
  </si>
  <si>
    <t>Rizqan Fachroji</t>
  </si>
  <si>
    <t>Resign</t>
  </si>
  <si>
    <t>Achmad Syaifuddin</t>
  </si>
  <si>
    <t>056/FKTK-Recruitment/III/2025</t>
  </si>
  <si>
    <t>Dede Rizki Ramadhan</t>
  </si>
  <si>
    <t>057/FKTK-Recruitment/III/2025</t>
  </si>
  <si>
    <t>Naik ke Leader</t>
  </si>
  <si>
    <t>058/FKTK-Recruitment/III/2025</t>
  </si>
  <si>
    <t>Sahrul</t>
  </si>
  <si>
    <t>059/FKTK-Recruitment/III/2025</t>
  </si>
  <si>
    <t>Lely Destia</t>
  </si>
  <si>
    <t>Admin Utility &amp; Engineering</t>
  </si>
  <si>
    <t>Riswanto</t>
  </si>
  <si>
    <t>Operator WWTP</t>
  </si>
  <si>
    <t>Ahmad Widiyatno</t>
  </si>
  <si>
    <t>Junaidi</t>
  </si>
  <si>
    <t>Operator Tankfarm</t>
  </si>
  <si>
    <t>Marko Ginting</t>
  </si>
  <si>
    <t>Foreman Warehouse</t>
  </si>
  <si>
    <t>Electrical Section Head</t>
  </si>
  <si>
    <t>Marali Siagian</t>
  </si>
  <si>
    <t>Harnanto</t>
  </si>
  <si>
    <t>Admin Kawasan Berikat</t>
  </si>
  <si>
    <t>Benedict Syarifudin</t>
  </si>
  <si>
    <t>Foreman Weighbridge</t>
  </si>
  <si>
    <t>Head Operation</t>
  </si>
  <si>
    <t>Foreman Tankfarm</t>
  </si>
  <si>
    <t>Electrical Instrument Shift Leader</t>
  </si>
  <si>
    <t>PPIC Officer</t>
  </si>
  <si>
    <t>Tegar</t>
  </si>
  <si>
    <t>Staff Export</t>
  </si>
  <si>
    <t>Listina Lie</t>
  </si>
  <si>
    <t>Dwi Kuswoyo</t>
  </si>
  <si>
    <t>Maintenance Section Head</t>
  </si>
  <si>
    <t>GL Team Leader</t>
  </si>
  <si>
    <t>Yudith Halim</t>
  </si>
  <si>
    <t>Manager Commercial Non Palm (Dept Head)</t>
  </si>
  <si>
    <t>Rowan</t>
  </si>
  <si>
    <t>Process Engineer Sect. head</t>
  </si>
  <si>
    <t>Electrical Shift Foreman</t>
  </si>
  <si>
    <t>Muhammad Nasrun</t>
  </si>
  <si>
    <t>Driver</t>
  </si>
  <si>
    <t>Tinno Sampouw</t>
  </si>
  <si>
    <t>Rian Syam</t>
  </si>
  <si>
    <t>Kawasan Berikat Section Head</t>
  </si>
  <si>
    <t>Lina Hadi</t>
  </si>
  <si>
    <t>DCS Operator</t>
  </si>
  <si>
    <t>Enzymatic Operator</t>
  </si>
  <si>
    <t>Munazir</t>
  </si>
  <si>
    <t>PLC Foreman</t>
  </si>
  <si>
    <t>Operator Loader</t>
  </si>
  <si>
    <t>GL Accounting Staff</t>
  </si>
  <si>
    <t>Ivani</t>
  </si>
  <si>
    <t>Admin Operational</t>
  </si>
  <si>
    <t>QC Analyst</t>
  </si>
  <si>
    <t>Junius Bangun</t>
  </si>
  <si>
    <t>Rudi</t>
  </si>
  <si>
    <t>Saripin</t>
  </si>
  <si>
    <t>Kristi SM</t>
  </si>
  <si>
    <t>Operator BD</t>
  </si>
  <si>
    <t>Project IT</t>
  </si>
  <si>
    <t>Operations Manager</t>
  </si>
  <si>
    <t>GM Project</t>
  </si>
  <si>
    <t>Clifford</t>
  </si>
  <si>
    <t>Jacqueline Sitorus</t>
  </si>
  <si>
    <t>Irawaty</t>
  </si>
  <si>
    <t>Taufik Tamin</t>
  </si>
  <si>
    <t>Staff Export (Admin Officer)</t>
  </si>
  <si>
    <t>Operator Operational</t>
  </si>
  <si>
    <t>QC Analyst General</t>
  </si>
  <si>
    <t>Operator Beading</t>
  </si>
  <si>
    <t>Foreman WTP/WWTP</t>
  </si>
  <si>
    <t>Operator Weighbridge</t>
  </si>
  <si>
    <t>QC Support</t>
  </si>
  <si>
    <t>Cathy</t>
  </si>
  <si>
    <t>Andi Irawan</t>
  </si>
  <si>
    <t>Raditya Putra Arofa</t>
  </si>
  <si>
    <t>Widodo</t>
  </si>
  <si>
    <t>Khairi Saputra</t>
  </si>
  <si>
    <t>Rikardo Lumbantoruan</t>
  </si>
  <si>
    <t>Biodiesel Foreman</t>
  </si>
  <si>
    <t>Tankfarm Operator (Oleo)</t>
  </si>
  <si>
    <t>Tax Team Leader</t>
  </si>
  <si>
    <t>Import Staff</t>
  </si>
  <si>
    <t>Bonded Zone Team Leader</t>
  </si>
  <si>
    <t>Jimmy Kosta</t>
  </si>
  <si>
    <t>Seftianne</t>
  </si>
  <si>
    <t xml:space="preserve">Susanti </t>
  </si>
  <si>
    <t>Rudi H</t>
  </si>
  <si>
    <t>Surya Paskah</t>
  </si>
  <si>
    <t>AR Section Head</t>
  </si>
  <si>
    <t>Suwandi</t>
  </si>
  <si>
    <t>Inventory Section Head</t>
  </si>
  <si>
    <t>Tiksen</t>
  </si>
  <si>
    <t>Cost Control &amp; Group Reporting</t>
  </si>
  <si>
    <t>GL EUP Section Head</t>
  </si>
  <si>
    <t>Inventory Staff</t>
  </si>
  <si>
    <t>Benyamin</t>
  </si>
  <si>
    <t>Standardization Staff</t>
  </si>
  <si>
    <t>Electrical Technician</t>
  </si>
  <si>
    <t>Rusyad</t>
  </si>
  <si>
    <t>HSE Staff (Safety Officer)</t>
  </si>
  <si>
    <t>Syafril</t>
  </si>
  <si>
    <t>Packaging Operator</t>
  </si>
  <si>
    <t>Albert</t>
  </si>
  <si>
    <t>Customs Dispute Officer</t>
  </si>
  <si>
    <t>Agus Salim</t>
  </si>
  <si>
    <t>Operator SHP (Shipping Operator)</t>
  </si>
  <si>
    <t>Maria Manik</t>
  </si>
  <si>
    <t>Store Section Head</t>
  </si>
  <si>
    <t>Tindas S</t>
  </si>
  <si>
    <t>Security</t>
  </si>
  <si>
    <t>Reki</t>
  </si>
  <si>
    <t>Loading Master (Shipping Officer)</t>
  </si>
  <si>
    <t>Riski Dwi W.</t>
  </si>
  <si>
    <t>Foreman IT</t>
  </si>
  <si>
    <t>Spv. Boiler</t>
  </si>
  <si>
    <t>Tank Farm Shift Leader</t>
  </si>
  <si>
    <t>Purmala Wahyu PS</t>
  </si>
  <si>
    <t>Certification Officer (Supplier Engagement)</t>
  </si>
  <si>
    <t>Marketing Section Head</t>
  </si>
  <si>
    <t>Refinery, Fraksinasi, POME Section Head</t>
  </si>
  <si>
    <t>Pome Operator</t>
  </si>
  <si>
    <t>Engineering Department Head</t>
  </si>
  <si>
    <t>Production Department Head (Non Edible Oil)</t>
  </si>
  <si>
    <t>Leonardo</t>
  </si>
  <si>
    <t>Marketing Staff</t>
  </si>
  <si>
    <t>- informasi dari User pak Junaidi bahwa beliau mendapat arahan untuk posisi ini di Stop karena posisi ini akan dihandle Pak Kharisma 
- Tgl 21 Mar 24 : 2 kandidat interview hr dan akan dijadwalkan interview user 
- Tgl 18 Feb : Fahmisyah, Joi Fernando, Arifin, Taguh Prakoso
- Tgl 27 Des: Arifin Gani, Aidil Saragih, Ahmad Ruhamaq, Khairul Hafizhan</t>
  </si>
  <si>
    <t>Kharisma</t>
  </si>
  <si>
    <t>- Sudah Join
- lagi offering kandidat an Kiki Dwi Setiani</t>
  </si>
  <si>
    <t>- Setelah direview oleh pak Bilson untuk posisi tidak perlu dicari</t>
  </si>
  <si>
    <t>Corp Affair Manager</t>
  </si>
  <si>
    <t>Bertha Sitorus</t>
  </si>
  <si>
    <t>Andrie</t>
  </si>
  <si>
    <t>Tax Department Head</t>
  </si>
  <si>
    <t>Seftianne Hasan</t>
  </si>
  <si>
    <t>Family</t>
  </si>
  <si>
    <t>Edward</t>
  </si>
  <si>
    <t>Procurement Category Analyst</t>
  </si>
  <si>
    <t>Willy akan diproses offering</t>
  </si>
  <si>
    <t>Mario Dana Manurung</t>
  </si>
  <si>
    <t>Basic Salary: RM 2.300
Trsprt Allow: RM 400</t>
  </si>
  <si>
    <t>Pending report duty
On process interview user on 11 March 2025</t>
  </si>
  <si>
    <t>Noor Farah Adilla</t>
  </si>
  <si>
    <t>Harris Irwan</t>
  </si>
  <si>
    <t xml:space="preserve">Interviewed </t>
  </si>
  <si>
    <t>CV sent</t>
  </si>
  <si>
    <t>Finance Division Head</t>
  </si>
  <si>
    <t>Finance Officer</t>
  </si>
  <si>
    <t>Tax Admin Officer</t>
  </si>
  <si>
    <t>Hiring Updates as of 27/03/2025</t>
  </si>
  <si>
    <t>Lubuk Gaung</t>
  </si>
  <si>
    <t>Operator Forklift</t>
  </si>
  <si>
    <t>Asrul Yadi</t>
  </si>
  <si>
    <t>061/FKTK-Recruitment/IV/2025</t>
  </si>
  <si>
    <t>060/FKTK-Recruitment/IV/2025</t>
  </si>
  <si>
    <t>Operator Warehouse FG</t>
  </si>
  <si>
    <t>Wahyu Setiawan</t>
  </si>
  <si>
    <t>Cantasa Injilia Doubatty</t>
  </si>
  <si>
    <t>TPG</t>
  </si>
  <si>
    <t>Laurensya Wika Bunda</t>
  </si>
  <si>
    <t>Executive</t>
  </si>
  <si>
    <t>Johor Bahru</t>
  </si>
  <si>
    <t>Salary</t>
  </si>
  <si>
    <t>Mohamad Azizul Bin Abd Rahman</t>
  </si>
  <si>
    <t>Mohd Faniza</t>
  </si>
  <si>
    <t>Azlina</t>
  </si>
  <si>
    <t>GLM</t>
  </si>
  <si>
    <t>Pelabuhan Klang</t>
  </si>
  <si>
    <t>Apr</t>
  </si>
  <si>
    <t>People Development &amp; OD Specialist</t>
  </si>
  <si>
    <t>Abdi Daniel Sibarani</t>
  </si>
  <si>
    <t>IT Staff</t>
  </si>
  <si>
    <t>Operator Washing Plant</t>
  </si>
  <si>
    <t>Senior Operator Production</t>
  </si>
  <si>
    <t>Faila Risyal</t>
  </si>
  <si>
    <t>- 10/04/-25: Kella Charles join
26/03/-25: MCU an Kella Charles
Dijadwalkan interview around 25 - 27 Mar 2025
21/03/-25: Mengirimkan kembali 6 CV ke User
18/03/-25: Interview 1 kandidat
14/03/-25: Mengirimkan 1 CV ke User</t>
  </si>
  <si>
    <t>Kella Charles</t>
  </si>
  <si>
    <t>Vania Vindy</t>
  </si>
  <si>
    <t>Rowan Arifin</t>
  </si>
  <si>
    <t>Febi</t>
  </si>
  <si>
    <t>- Tgl 26 Maret Join</t>
  </si>
  <si>
    <t>- 07 April : konfirmasi tgl JOD  
- 20 Mar 25 : David M Simanjuntak proses Offering - MCU
- Tgl 21 &amp; 24 Feb : David M Simanjuntak, Alex 
- Tgl 18 Feb : Bambang Arianto, Alex, Teguh Prakoso, Muhammad Rizki Alfajar, Andgy Mega Marolop, Imam Rivai Harahap, Tobu Hotmauli Manalu, Norman Andika, Arya Andhika Sembiring, Rachmad Hidayatullah, Edi Prayitno 
- Tgl 1 Jan : Febrian, Ilham, Leong Seng, Furqon Ahda, Andry Rinaldo, Raja Sihombing, Andri Sitorus
- Tgl 27 Des: Iqbal Habibi, Chandra Halim Pohan, Muhammad Akbar, Alvin Prayoga, Ronal Gultom, Daniel Reagent Sihotang, Rameyza Arohman</t>
  </si>
  <si>
    <t>055/FKTK-Recruitment/III/2025</t>
  </si>
  <si>
    <t xml:space="preserve">- 8 Apr : Follow Up User untuk set jadwal interview 
- 7 Apr : Kirim 3 Cv ke User 
- Enka withdraw 25 Mar 25, mencari kandidat kembali (ada 3 kandidat potensial)
Tgl 11 Feb 25 : telah dikirim cv 5 kandidat
- Tgl 29 Nop 24 : telah dikirim cv 5 kandidat  
- Tgl 21 Ok 24 : telah dikirim cv 5 kandidat </t>
  </si>
  <si>
    <t>Anjasmoro</t>
  </si>
  <si>
    <t>- Diisi sementara oleh A.n. Musa (ST SMK)
- 21 Feb : Chairul Anwar, Ade Kristiansen, Rexi Chandra, Jaka Prona, Muhammad Nasir Lubis, Riky Bob
 Bagas, reza, Sofyan</t>
  </si>
  <si>
    <t>Pindah ke Upstream</t>
  </si>
  <si>
    <t>Cuti melahirkan di April nanti, penggantinya 1 bulan sebelum April nanti</t>
  </si>
  <si>
    <t>Tidak diperpanjang</t>
  </si>
  <si>
    <t>Pensiun</t>
  </si>
  <si>
    <t xml:space="preserve">Bornok Lumban Gaol </t>
  </si>
  <si>
    <t>Munawar Sholeh</t>
  </si>
  <si>
    <t>- 21-10-24 : Arif Tri Pambudi, Safoan Andhe Candra, Andri Yunafrison, Hervin Naibaho, Ahmad Indra Permana, Bima Gantara Hartono, Leon Agusta Raharjo
Tgl 1-11-24 : Febi Sari, Paradongan Gultom, Mugammad Rizali Akbar, Rifan</t>
  </si>
  <si>
    <t>- Efendi Harahap, Halim Suratman</t>
  </si>
  <si>
    <t xml:space="preserve">- Ashar. Dedek, Efendi, Didik, Wahyu, Dimas, Siprianus </t>
  </si>
  <si>
    <t>- 25/02/-25: Psikotest 1 kandidat
- 24/02/-25: Interview 1 kandidat
19/02/-25: Mengirimkan kembali 9 CV ke User
17/02/-25: Interview 2 kandidat
12/02/-25: Mengirimkan kembali 2 CV ke User
05/02/-25: Interview 3 kandidat
22/01/-25: Mengirimkan 7 CV ke User</t>
  </si>
  <si>
    <t>- 4 Apr 25: Join 
- Tgl 24 Mar 25 : Proses pengajuan offering - MCU
- Tgl 21 Mar 25: telah diinterview oleh user 4 kandidat</t>
  </si>
  <si>
    <t>Billy</t>
  </si>
  <si>
    <t>Pendiansyah</t>
  </si>
  <si>
    <t>Willy Anggriawan</t>
  </si>
  <si>
    <t>- 11/-4/-25: Lysa akan MCU
'- 27/03/-25: Offering 1 kandidat an Lysa Febriantie
25/03/-25: Interview 1 kandidat &amp; langsung diaturkan psikotest online
20/03/-25: Mengirimkan kembali 3 CV ke User
19/03/-25: Interview 2 kandidat
17/03/-25: Interview 1 kandidat
12/03/-25: Mengirimkan kembali 5 CV ke User 
11/03/-25: Interview 2 kandidat
10/03/-25: Deo fixed menolak offering (setelah dicoba untuk diberikan SOB)
5/03/-25: Mengirimkan kembali 5 CV ke User utk jadi buffer
20/02/-25: Offering 1 kandidat an Deo
13/02/-25: Interview 2 kandidat
11/02/-25: Interview 1 kandidat
10/02/-25: Mengirimkan kembali 5 CV ke User &amp; Interview 1 kandidat
6/02/-25: Interview 2 kandidat
5/02/-25: Interview 3 kandidat
3/02/-25: Mengirimkan 8 CV ke User</t>
  </si>
  <si>
    <t>8/04/2025
-13/12/2024</t>
  </si>
  <si>
    <t>Muhammad Gunawan</t>
  </si>
  <si>
    <t>Dwimiranti Andini</t>
  </si>
  <si>
    <t>Susy Haryanti</t>
  </si>
  <si>
    <t>0123/FKTK-Recruitment/VII/2024</t>
  </si>
  <si>
    <t>Suryana Ling</t>
  </si>
  <si>
    <t>0050/FKTK-Recruitment/IV/2024</t>
  </si>
  <si>
    <t>Alan Ardiansyah</t>
  </si>
  <si>
    <t>- 11/04/-25: Sherliana MCU
10/04/-25: Deal offering Sherliana
3/04/-25: Sherliana interview dgn bu Ira
20/03/-25: Sherliana dilanjutkan teknikal &amp; psikotest online
19/03/-25: Sherliana dilakukan interview, awalnya untuk Tax Team Leader, namun dialokasikan menjadi Tax Officer berangkat dgn FKTK ini</t>
  </si>
  <si>
    <t>Sherliana Dewi</t>
  </si>
  <si>
    <t>Syafieka</t>
  </si>
  <si>
    <t>Diisi oleh Syafieka</t>
  </si>
  <si>
    <t>QC Specialist &amp; MR</t>
  </si>
  <si>
    <t>Siva</t>
  </si>
  <si>
    <t>Diisi oleh Amirrul</t>
  </si>
  <si>
    <t>Amirrul</t>
  </si>
  <si>
    <t>Dav</t>
  </si>
  <si>
    <t>062/FKTK-Recruitment/IV/2025</t>
  </si>
  <si>
    <t>Staff Export Documentation Container</t>
  </si>
  <si>
    <t>Eneng Dahlia Sri Lestari</t>
  </si>
  <si>
    <t>-MCU Estrid 15 April 2025
 Marsha Putrinda Megatama cancel join</t>
  </si>
  <si>
    <t>Estrid</t>
  </si>
  <si>
    <t>Shipping Manager</t>
  </si>
  <si>
    <t>Darwin Fernando Pakpahan</t>
  </si>
  <si>
    <t>Rego Siswanto</t>
  </si>
  <si>
    <t>063/FKTK-Recruitment/IV/2025</t>
  </si>
  <si>
    <t>Adnan</t>
  </si>
  <si>
    <t>064/FKTK-Recruitment/IV/2025</t>
  </si>
  <si>
    <t>Dwi Candra</t>
  </si>
  <si>
    <t>065/FKTK-Recruitment/IV/2025</t>
  </si>
  <si>
    <t>Sataruddin</t>
  </si>
  <si>
    <t>WB Admin</t>
  </si>
  <si>
    <t>Muhammad Doni</t>
  </si>
  <si>
    <t>066/FKTK-Recruitment/IV/2025</t>
  </si>
  <si>
    <t>Corrective Electric Technician</t>
  </si>
  <si>
    <t>Hairul</t>
  </si>
  <si>
    <t>067/FKTK-Recruitment/IV/2025</t>
  </si>
  <si>
    <t>Production Admin</t>
  </si>
  <si>
    <t>Feby Satia Putri</t>
  </si>
  <si>
    <t>068/FKTK-Recruitment/IV/2025</t>
  </si>
  <si>
    <t>Electrical Foreman</t>
  </si>
  <si>
    <t>Jabar Subadar</t>
  </si>
  <si>
    <t>069/FKTK-Recruitment/IV/2025</t>
  </si>
  <si>
    <t>Muhammad Faiq</t>
  </si>
  <si>
    <t>Ahmad Fajar</t>
  </si>
  <si>
    <t>070/FKTK-Recruitment/IV/2025</t>
  </si>
  <si>
    <t>Tiara Arietta</t>
  </si>
  <si>
    <t>Refinery &amp; Fraksinasi Shift Leader</t>
  </si>
  <si>
    <t>Wardana Eka</t>
  </si>
  <si>
    <t>071/FKTK-Recruitment/IV/2025</t>
  </si>
  <si>
    <t>Exim Leader</t>
  </si>
  <si>
    <t>Supardi Joyo</t>
  </si>
  <si>
    <t>072/FKTK-Recruitment/IV/2025</t>
  </si>
  <si>
    <t>SHE Dept Head</t>
  </si>
  <si>
    <t>Abdullah Harry</t>
  </si>
  <si>
    <t>Production Operator</t>
  </si>
  <si>
    <t>Non Executive</t>
  </si>
  <si>
    <t>Boilerman</t>
  </si>
  <si>
    <t>CV sent weekly</t>
  </si>
  <si>
    <t>4 dan 3</t>
  </si>
  <si>
    <t>- 18/04/-24: Interview 1 candidate w/ ms Soh (after selected from pak Jimmy and bu Rica int. session)
16/04/-25: Will be interviewed by user 2 candidates
10/04/-25: Quick call 1 kandidat &amp; Interview user 2 kandidat
9/04/-25: Quick call 1 kandidat
7/04/-25: Quick call 2 kandidat</t>
  </si>
  <si>
    <t>- 18/04/-25: Interview 1 kandidat
17/04/-25: Interview 1 kandidat
14/04/-25: Send 3 CV</t>
  </si>
  <si>
    <t>-14/04/-25: Send 6 CV to User</t>
  </si>
  <si>
    <t>- 14/04/-25: Send 3 CV to User</t>
  </si>
  <si>
    <t>Zulkarnain sedang disusun offering</t>
  </si>
  <si>
    <t>- 17/04/-25: Asking payslip to candidate (Mohd Hanif)
11/04/-25: 2 candidates been interviewed by user</t>
  </si>
  <si>
    <t>2 jeu</t>
  </si>
  <si>
    <t xml:space="preserve">-19/04/-25: Interview 1 candidate with user
17/04/-25: Quick call 1 candidate
</t>
  </si>
  <si>
    <t>-17/04/-25: Interview HC 1 candidate</t>
  </si>
  <si>
    <t>- Padma offering</t>
  </si>
  <si>
    <t>Tank Farm Operator</t>
  </si>
  <si>
    <t xml:space="preserve">Rehire </t>
  </si>
  <si>
    <t>Abdullah Harry Kaswanto</t>
  </si>
  <si>
    <t>Yuyung</t>
  </si>
  <si>
    <t>073/FKTK-Recruitment/IV/2025</t>
  </si>
  <si>
    <t>Adikhara</t>
  </si>
  <si>
    <t>- 22 Apr: Erismaida N proses pengajuan offering</t>
  </si>
  <si>
    <t>Erismaida Nainggolan</t>
  </si>
  <si>
    <t>074/FKTK-Recruitment/IV/2025</t>
  </si>
  <si>
    <t>Gud Purmala Putra</t>
  </si>
  <si>
    <t>Site Supervisor Project</t>
  </si>
  <si>
    <t>Amsalnius K Ginting</t>
  </si>
  <si>
    <t>075/FKTK-Recruitment/IV/2025</t>
  </si>
  <si>
    <t>Logistic</t>
  </si>
  <si>
    <t>- 07/12/2024: M. Iqbal &amp; Gilang Tata Pradika (Interview User &amp; HC Site)</t>
  </si>
  <si>
    <t>Muhammad Iqbal</t>
  </si>
  <si>
    <t>Ari Kristian</t>
  </si>
  <si>
    <t>Career Development</t>
  </si>
  <si>
    <t>Andri</t>
  </si>
  <si>
    <t>Biodiesel Operator</t>
  </si>
  <si>
    <t>077/FKTK-Recruitment/IV/2025</t>
  </si>
  <si>
    <t>Fuady</t>
  </si>
  <si>
    <t>Junior Analis Lab</t>
  </si>
  <si>
    <t>Tanjung Morawa</t>
  </si>
  <si>
    <t>Thomson Alex Girsang</t>
  </si>
  <si>
    <t>078/FKTK-Recruitment/IV/2025</t>
  </si>
  <si>
    <t>Mendapatkan tawaran lebih baik dari perusahaan lain</t>
  </si>
  <si>
    <t>079/FKTK-Recruitment/IV/2025</t>
  </si>
  <si>
    <t>Mikael Parasian Sinaga</t>
  </si>
  <si>
    <t>- 21 Apr: An. Dody Chandra S  Join
- Proses Nego offering</t>
  </si>
  <si>
    <t>Dody Chandra Simbolon</t>
  </si>
  <si>
    <t>- 21 Apr: Akan Join tgl 23 April
- Will be offered</t>
  </si>
  <si>
    <t>Sandriano Yuhasman</t>
  </si>
  <si>
    <t xml:space="preserve">- 21 Apr: Vicky Candra menunggu konfirmasi tgl join, kandidat masih melengkapi berkas </t>
  </si>
  <si>
    <t>Vicky Candra</t>
  </si>
  <si>
    <t xml:space="preserve">Operator Discharge Fame </t>
  </si>
  <si>
    <t>Lysa Febriyantie</t>
  </si>
  <si>
    <t>- 23 Apr : hasil mcu fit dan akan join tanggal 2 Jun
- 2/06/-25: Prediksi akan bergabung
- 21/04/-25: Kandidat MCU
- 11/04/-25: Kandidat an Anti menerima offer
- 10/04/-25: menunggu kepastian dr kandidat max sore ini (16.30)
- 9/04/-25: Proses nego dgn kandidat
- 8/04/-25: Offering approved by bapak Jimmy
- 3/04/-25: Will be processed for offering
- 28/03/-25: Dilanjutkan psikotest 1 kandidat
- 27/03/-25: Interview 1 kandidat 
- 18/03/-25: Mengirimkan 3 CV ke User</t>
  </si>
  <si>
    <t>- 17 Apr : konfirmasi tanggal join 
- 14 Apr: Follow Up JOD ke kandidat
- 11 Apr: Hasil MCU Ok dan minta info tgl JOD
7-8 Apr : Follow Up jadwal MCU 
- 24 Mar 25: proses offering an. Anjasmoro - MCU
- 1 kandidat telah diajukan aproval offering, namun tdk disetujui disarankan agar dipromosi dari internal
- Anjasmoro Setyo Waluyo (candidat)
- Tgl 21 Feb : Rio Ananda Putra, Rafif Muzakki, Kasughi Nahtul Nanda, Asep Yusril Hidayat</t>
  </si>
  <si>
    <t>24/04/-25: Vincentius akan direncanakan MCU di Pangkalan Krinci
16/04/-25: Vincentius Hendri terima offer
10/04/-25: On Process offering an Vincentius Hendri
8/04/-25: Interview w/ bu Ira (kandidat an Vincentius Hendri)
Vincentius Hendri sdg diaturkan teknikal &amp; psikotest online by the end of week (6 &amp; 7 Apr)
2/04/-25: Diaturkan interview 1 kandidat an Vincentius Hendri
2 kandidat tidak lolos proses interview, 1 kandidat tidak lolos proses teknikal test
20/03/-25: Diaturkan interview 3 kandidat
13/03/-25: Mengirimkan 7 CV ke User
Chupariati cancel join
2/12/-24: Mengirimkan kembali 2 CV ke User
26/11/-24: Interview 3 kandidat an Andreas, Hernando, dan Hocky Wijaya
14/11/-24: Mengirimkan kembali 4 CV ke User 
8/11/-24: Interview 2 kandidat an Adrian Wiharso &amp; William Kwany
Mendy Jane tidak lolos interview bu Ira, sudah mengirimkan 5 CV kembali namun belum ada feedback dari User
2/08/-24: Diaturkan interview kandidat an Mendy Jane w/ bu Ira
23/07/-24: Kandidat an Eko tidak lulus interview, ingin memproses kandidat an Mendy Jane (tadinya dialokasikan utk Cost Control)
23/07/24: Diaturkan interview 1 kandidat an Eko
16/07/24: Mengirimkan 5 CV kembali untuk direview User
1 kandidat akan diaturkan interview w/ user
- Kandidat terakhir belum sesuai, masih perlu sourcing kembali
Sudah mengirim kembali 4 CV ke User, sedang direview oleh User 
M. Danial sudah diaturkan psikotest</t>
  </si>
  <si>
    <t>30/04/2025: data on prosess daftar di  Darwin box</t>
  </si>
  <si>
    <t>- 30/04/2025: data on prosess daftar di  Darwin box</t>
  </si>
  <si>
    <t>Heri Gunawan</t>
  </si>
  <si>
    <t>Referal</t>
  </si>
  <si>
    <t xml:space="preserve">Ardinen </t>
  </si>
  <si>
    <t>Email Rekrutmen</t>
  </si>
  <si>
    <t>Ima Rosalina</t>
  </si>
  <si>
    <t>Bagus</t>
  </si>
  <si>
    <t>Yobel Derby Romero Sinaga</t>
  </si>
  <si>
    <t>Annisa Herlina</t>
  </si>
  <si>
    <t>Septiadi Hendra Saputra</t>
  </si>
  <si>
    <t>080/FKTK-Recruitment/IV/2025</t>
  </si>
  <si>
    <t>Hammid Al Faras</t>
  </si>
  <si>
    <t xml:space="preserve">- 28 Apr : Join </t>
  </si>
  <si>
    <t>FA Distillation &amp; Wet Fract Operator Shift</t>
  </si>
  <si>
    <t>Muhammad Iqbal Samudra</t>
  </si>
  <si>
    <t>Abdullah harry K</t>
  </si>
  <si>
    <t>Fernando Nuarlen Simatupang</t>
  </si>
  <si>
    <t>- batal resign</t>
  </si>
  <si>
    <t>Ela Clarisa Simamora</t>
  </si>
  <si>
    <t>Valentina Merdekawani Boru Manik</t>
  </si>
  <si>
    <t>081/FKTK-Recruitment/IV/2025</t>
  </si>
  <si>
    <t>082/FKTK-Recruitment/IV/2025</t>
  </si>
  <si>
    <t>083/FKTK-Recruitment/IV/2025</t>
  </si>
  <si>
    <t>084/FKTK-Recruitment/IV/2025</t>
  </si>
  <si>
    <t>088/FKTK-Recruitment/IV/2025</t>
  </si>
  <si>
    <t>086/FKTK-Recruitment/IV/2025</t>
  </si>
  <si>
    <t>085/FKTK-Recruitment/IV/2025</t>
  </si>
  <si>
    <t>087/FKTK-Recruitment/IV/2025</t>
  </si>
  <si>
    <t>Arga Hutagaol</t>
  </si>
  <si>
    <t>Bambang Irawan</t>
  </si>
  <si>
    <t>Inda Kostarini Sanjaya</t>
  </si>
  <si>
    <t>Haris Fadhillah</t>
  </si>
  <si>
    <t>Aldo Renaldi</t>
  </si>
  <si>
    <t>Hafizh</t>
  </si>
  <si>
    <t>089/FKTK-Recruitment/IV/2025</t>
  </si>
  <si>
    <t>HE</t>
  </si>
  <si>
    <t>HE Mechanic</t>
  </si>
  <si>
    <t>Bayu Bimo</t>
  </si>
  <si>
    <t>Tax Admin Team Leader</t>
  </si>
  <si>
    <t>Ricky</t>
  </si>
  <si>
    <t>Business Development Manager</t>
  </si>
  <si>
    <t>- Proposal Offering to Bu Bertha
- Interview w/ Pak Clifford on 17 Apr 2025</t>
  </si>
  <si>
    <t>Talent Acquisition</t>
  </si>
  <si>
    <t>Tax Clearance</t>
  </si>
  <si>
    <t>Head of Engineering</t>
  </si>
  <si>
    <t>Jimmy</t>
  </si>
  <si>
    <t>Review User</t>
  </si>
  <si>
    <t>- 7 Mei : Hasil MCU Fit 
- 17/04/-25: Diaturkan interview w/ bu Ira kandidat an Robin</t>
  </si>
  <si>
    <t>End Contract</t>
  </si>
  <si>
    <t>Vincentius Hendri</t>
  </si>
  <si>
    <t>May</t>
  </si>
  <si>
    <t>Sahrul Saputra</t>
  </si>
  <si>
    <t>Ester Sihotang</t>
  </si>
  <si>
    <t>Kristi</t>
  </si>
  <si>
    <t>Tegar Nur Satria</t>
  </si>
  <si>
    <t>Operator Biodiesel</t>
  </si>
  <si>
    <t>Count of Area</t>
  </si>
  <si>
    <t>094/FKTK-Recruitment/IV/2025</t>
  </si>
  <si>
    <t>Edoh Y.</t>
  </si>
  <si>
    <t>093/FKTK-Recruitment/IV/2025</t>
  </si>
  <si>
    <t>092/FKTK-Recruitment/IV/2025</t>
  </si>
  <si>
    <t>091/FKTK-Recruitment/IV/2025</t>
  </si>
  <si>
    <t>Electrical and Instrumentation Technician</t>
  </si>
  <si>
    <t>090/FKTK-Recruitment/IV/2025</t>
  </si>
  <si>
    <t>PMC</t>
  </si>
  <si>
    <t>Procurement Officer</t>
  </si>
  <si>
    <t>SHE Officer</t>
  </si>
  <si>
    <t>Welder</t>
  </si>
  <si>
    <t>095/FKTK-Recruitment/IV/2025</t>
  </si>
  <si>
    <t>096/FKTK-Recruitment/IV/2025</t>
  </si>
  <si>
    <t>097/FKTK-Recruitment/IV/2025</t>
  </si>
  <si>
    <t>Selector Operator</t>
  </si>
  <si>
    <t>Frans</t>
  </si>
  <si>
    <t>Document Control Officer</t>
  </si>
  <si>
    <t>Ade Putra Safriansyah</t>
  </si>
  <si>
    <t>098/FKTK-Recruitment/V/2025</t>
  </si>
  <si>
    <t>Mechanical and Piping Engineer Spv</t>
  </si>
  <si>
    <t>Project Estimator Specialist</t>
  </si>
  <si>
    <t>099/FKTK-Recruitment/V/2025</t>
  </si>
  <si>
    <t>100/FKTK-Recruitment/V/2025</t>
  </si>
  <si>
    <t xml:space="preserve">Bonded Zone Officer Junior Asst. </t>
  </si>
  <si>
    <t>Moh. Syaiful Huda</t>
  </si>
  <si>
    <t>102/FKTK-Recruitment/V/2025</t>
  </si>
  <si>
    <t>Mechanical and Equipment Technician</t>
  </si>
  <si>
    <t>103/FKTK-Recruitment/V/2025</t>
  </si>
  <si>
    <t>104/FKTK-Recruitment/V/2025</t>
  </si>
  <si>
    <t>105/FKTK-Recruitment/V/2025</t>
  </si>
  <si>
    <t>Fitter</t>
  </si>
  <si>
    <t>106/FKTK-Recruitment/V/2025</t>
  </si>
  <si>
    <t>107/FKTK-Recruitment/V/2025</t>
  </si>
  <si>
    <t>EHS Officer</t>
  </si>
  <si>
    <t>Ira Monika Br. Ginting</t>
  </si>
  <si>
    <t>Operator Warehouse</t>
  </si>
  <si>
    <t>Diyo</t>
  </si>
  <si>
    <t>108/FKTK-Recruitment/V/2025</t>
  </si>
  <si>
    <t>Utility Section Head</t>
  </si>
  <si>
    <t>109/FKTK-Recruitment/V/2025</t>
  </si>
  <si>
    <t>Tank farm</t>
  </si>
  <si>
    <t>Operational Tank Farm</t>
  </si>
  <si>
    <t>Nur Aziz Mazuri</t>
  </si>
  <si>
    <t>110/FKTK-Recruitment/V/2025</t>
  </si>
  <si>
    <t>Maintenance Planner</t>
  </si>
  <si>
    <t>Khairul Khazami</t>
  </si>
  <si>
    <t>111/FKTK-Recruitment/V/2025</t>
  </si>
  <si>
    <t>Moch Mujid Ridwan</t>
  </si>
  <si>
    <t>112/FKTK-Recruitment/V/2025</t>
  </si>
  <si>
    <t>Halim Wiyanto</t>
  </si>
  <si>
    <t xml:space="preserve">Wahyudiki </t>
  </si>
  <si>
    <t>Mashot</t>
  </si>
  <si>
    <t>Sumiardi</t>
  </si>
  <si>
    <t>Administration Dept Head</t>
  </si>
  <si>
    <t>Learning and Development</t>
  </si>
  <si>
    <t>113/FKTK-Recruitment/V/2025</t>
  </si>
  <si>
    <t>114/FKTK-Recruitment/V/2025</t>
  </si>
  <si>
    <t>115/FKTK-Recruitment/V/2025</t>
  </si>
  <si>
    <t>116/FKTK-Recruitment/V/2025</t>
  </si>
  <si>
    <t>117/FKTK-Recruitment/V/2025</t>
  </si>
  <si>
    <t>118/FKTK-Recruitment/V/2025</t>
  </si>
  <si>
    <t>Gilda</t>
  </si>
  <si>
    <t>Solvent Operator</t>
  </si>
  <si>
    <t>Feri</t>
  </si>
  <si>
    <t>KCP Expeller Fabrication Technician</t>
  </si>
  <si>
    <t>Mutasi Internal</t>
  </si>
  <si>
    <t>Riyanto</t>
  </si>
  <si>
    <t>Anri Fadlin</t>
  </si>
  <si>
    <t>Fernando</t>
  </si>
  <si>
    <t>M Kurnia Sandi</t>
  </si>
  <si>
    <t>M Zul Khairu</t>
  </si>
  <si>
    <t xml:space="preserve">Tankfarm Operator </t>
  </si>
  <si>
    <t>Restu Pratama</t>
  </si>
  <si>
    <t>Ilham</t>
  </si>
  <si>
    <t>Rita</t>
  </si>
  <si>
    <t>sudah join di bulan juni</t>
  </si>
  <si>
    <t>Kawasan Berikat Officer</t>
  </si>
  <si>
    <t>120/FKTK-Recruitment/VI/2025</t>
  </si>
  <si>
    <t>Handoko</t>
  </si>
  <si>
    <t>Nur Wachid</t>
  </si>
  <si>
    <t>121/FKTK-Recruitment/VI/2025</t>
  </si>
  <si>
    <t>GA Admin</t>
  </si>
  <si>
    <t>Chairuddin</t>
  </si>
  <si>
    <t>Ginting</t>
  </si>
  <si>
    <t>Fikri Khairullah</t>
  </si>
  <si>
    <t>122/FKTK-Recruitment/VI/2025</t>
  </si>
  <si>
    <t>123/FKTK-Recruitment/VI/2025</t>
  </si>
  <si>
    <t>Ahmad Maulana</t>
  </si>
  <si>
    <t>Bonded Zone Officer</t>
  </si>
  <si>
    <t>Bonded Zone</t>
  </si>
  <si>
    <t>124/FKTK-Recruitment/VI/2025</t>
  </si>
  <si>
    <t>Alfi Syahri Ramadhana</t>
  </si>
  <si>
    <t>Habis PKWT</t>
  </si>
  <si>
    <t>125/FKTK-Recruitment/VI/2025</t>
  </si>
  <si>
    <t>Refined Glycerine Plant Operator Shift</t>
  </si>
  <si>
    <t>Suheri</t>
  </si>
  <si>
    <t>Resign dan Pidana</t>
  </si>
  <si>
    <t>- 24/05/2025: Jonson Rante Payung, Faris Salman, Rubiyanto (Interview user &amp; HC Site)</t>
  </si>
  <si>
    <t>126/FKTK-Recruitment/VI/2025</t>
  </si>
  <si>
    <t>127/FKTK-Recruitment/VI/2025</t>
  </si>
  <si>
    <t>Purchasing Officer</t>
  </si>
  <si>
    <t>Onika Restu</t>
  </si>
  <si>
    <t>128/FKTK-Recruitment/VI/2025</t>
  </si>
  <si>
    <t>129/FKTK-Recruitment/VI/2025</t>
  </si>
  <si>
    <t>130/FKTK-Recruitment/VI/2025</t>
  </si>
  <si>
    <t>Forex</t>
  </si>
  <si>
    <t>Cost Control Officer</t>
  </si>
  <si>
    <t>Treasury Officer</t>
  </si>
  <si>
    <t>Jesrida Arifin</t>
  </si>
  <si>
    <t>Muthia Liza</t>
  </si>
  <si>
    <t>Karolus</t>
  </si>
  <si>
    <t>Isma Dewi</t>
  </si>
  <si>
    <t>Okto Darmawan</t>
  </si>
  <si>
    <t>131/FKTK-Recruitment/VI/2025</t>
  </si>
  <si>
    <t>Alana Zidan</t>
  </si>
  <si>
    <t>Electrical and Instrumentation Team Leader</t>
  </si>
  <si>
    <t>IT Officer</t>
  </si>
  <si>
    <t>133/FKTK-Recruitment/VI/2025</t>
  </si>
  <si>
    <t>Trader Support</t>
  </si>
  <si>
    <t>- MCU Pulcheria
- Kandidat a.n. Pulcheria, Jessica Halim, Abizar, Raymond</t>
  </si>
  <si>
    <t>Pulcheria Teresia</t>
  </si>
  <si>
    <t>Dianti</t>
  </si>
  <si>
    <t>Admin Logistics</t>
  </si>
  <si>
    <t>Admin ETP/WTP</t>
  </si>
  <si>
    <t>Glycerine Plant Foreman Shift</t>
  </si>
  <si>
    <t>Operator Splitter</t>
  </si>
  <si>
    <t>Supervisor PPIC</t>
  </si>
  <si>
    <t>135/FKTK-Recruitment/VI/2025</t>
  </si>
  <si>
    <t>136/FKTK-Recruitment/VI/2025</t>
  </si>
  <si>
    <t>137/FKTK-Recruitment/VI/2025</t>
  </si>
  <si>
    <t>138/FKTK-Recruitment/VI/2025</t>
  </si>
  <si>
    <t>139/FKTK-Recruitment/VI/2025</t>
  </si>
  <si>
    <t>134/FKTK-Recruitment/VI/2025</t>
  </si>
  <si>
    <t>Kezia Ivana</t>
  </si>
  <si>
    <t>Marihot Hutasoit</t>
  </si>
  <si>
    <t>Arimatheus Tambunan</t>
  </si>
  <si>
    <t>Morhd. Fadly Darwis</t>
  </si>
  <si>
    <t>Fatya Nisa</t>
  </si>
  <si>
    <t>Cost Control</t>
  </si>
  <si>
    <t>140/FKTK-Recruitment/VI/2025</t>
  </si>
  <si>
    <t>Tarmin Tan</t>
  </si>
  <si>
    <t>Site Manager (project leader PKWT)</t>
  </si>
  <si>
    <t>141/FKTK-Recruitment/VI/2025</t>
  </si>
  <si>
    <t>Silvia</t>
  </si>
  <si>
    <t>Head of Legal</t>
  </si>
  <si>
    <t>Djuaman Lie</t>
  </si>
  <si>
    <t>- 18 Jun: interview Hendra Leo</t>
  </si>
  <si>
    <t>142/FKTK-Recruitment/VI/2025</t>
  </si>
  <si>
    <t>GA Officer</t>
  </si>
  <si>
    <t>143/FKTK-Recruitment/VI/2025</t>
  </si>
  <si>
    <t>144/FKTK-Recruitment/VI/2025</t>
  </si>
  <si>
    <t>145/FKTK-Recruitment/VI/2025</t>
  </si>
  <si>
    <t>146/FKTK-Recruitment/VI/2025</t>
  </si>
  <si>
    <t>147/FKTK-Recruitment/VI/2025</t>
  </si>
  <si>
    <t>148/FKTK-Recruitment/VI/2025</t>
  </si>
  <si>
    <t>149/FKTK-Recruitment/VI/2025</t>
  </si>
  <si>
    <t>150/FKTK-Recruitment/VI/2025</t>
  </si>
  <si>
    <t>151/FKTK-Recruitment/VI/2025</t>
  </si>
  <si>
    <t>152/FKTK-Recruitment/VI/2025</t>
  </si>
  <si>
    <t>153/FKTK-Recruitment/VI/2025</t>
  </si>
  <si>
    <t>154/FKTK-Recruitment/VI/2025</t>
  </si>
  <si>
    <t>155/FKTK-Recruitment/VI/2025</t>
  </si>
  <si>
    <t>156/FKTK-Recruitment/VI/2025</t>
  </si>
  <si>
    <t>157/FKTK-Recruitment/VI/2025</t>
  </si>
  <si>
    <t>158/FKTK-Recruitment/VI/2025</t>
  </si>
  <si>
    <t>159/FKTK-Recruitment/VI/2025</t>
  </si>
  <si>
    <t>160/FKTK-Recruitment/VI/2025</t>
  </si>
  <si>
    <t>161/FKTK-Recruitment/VI/2025</t>
  </si>
  <si>
    <t>162/FKTK-Recruitment/VI/2025</t>
  </si>
  <si>
    <t>163/FKTK-Recruitment/VI/2025</t>
  </si>
  <si>
    <t>164/FKTK-Recruitment/VI/2025</t>
  </si>
  <si>
    <t>165/FKTK-Recruitment/VI/2025</t>
  </si>
  <si>
    <t>HR Officer</t>
  </si>
  <si>
    <t>Loader Operator</t>
  </si>
  <si>
    <t>Preventive Maintenance</t>
  </si>
  <si>
    <t>Heavy Equipment Technician</t>
  </si>
  <si>
    <t>Workshop and Fabrication Team Leader</t>
  </si>
  <si>
    <t>WTP and WWTP Operator</t>
  </si>
  <si>
    <t>Boiler and Generator Operator</t>
  </si>
  <si>
    <t>Production Shift Leader</t>
  </si>
  <si>
    <t>Anton F Tarigan</t>
  </si>
  <si>
    <t>Toni Tantra</t>
  </si>
  <si>
    <t>Shipping Operator</t>
  </si>
  <si>
    <t>Tankfarm Foreman</t>
  </si>
  <si>
    <t>Refinery and Fractination Operator</t>
  </si>
  <si>
    <t>Refinery and Fractination Foreman</t>
  </si>
  <si>
    <t>Tankfarm Operator</t>
  </si>
  <si>
    <t>Utility Foreman</t>
  </si>
  <si>
    <t>Utility Team Leader</t>
  </si>
  <si>
    <t>HRGA and Humas Section Head</t>
  </si>
  <si>
    <t>IT Support Officer</t>
  </si>
  <si>
    <t>PPIC Section Head</t>
  </si>
  <si>
    <t>166/FKTK-Recruitment/VI/2025</t>
  </si>
  <si>
    <t>Loader  Operator</t>
  </si>
  <si>
    <t>Admin PPIC</t>
  </si>
  <si>
    <t>167/FKTK-Recruitment/VI/2025</t>
  </si>
  <si>
    <t>Agyl Muda Satriawan</t>
  </si>
  <si>
    <t>Muhammad Riyanda</t>
  </si>
  <si>
    <t>168/FKTK-Recruitment/VII/2025</t>
  </si>
  <si>
    <t>169/FKTK-Recruitment/VII/2025</t>
  </si>
  <si>
    <t>170/FKTK-Recruitment/VII/2025</t>
  </si>
  <si>
    <t>171/FKTK-Recruitment/VII/2025</t>
  </si>
  <si>
    <t>M  Iqbal</t>
  </si>
  <si>
    <t>Gilang Tata Pradika</t>
  </si>
  <si>
    <t>Evan Siregar</t>
  </si>
  <si>
    <t>BD Shift Leader</t>
  </si>
  <si>
    <t>172/FKTK-Recruitment/VII/2025</t>
  </si>
  <si>
    <t>173/FKTK-Recruitment/VII/2025</t>
  </si>
  <si>
    <t>Solvent</t>
  </si>
  <si>
    <t>Habibi</t>
  </si>
  <si>
    <t>Operator Crushing</t>
  </si>
  <si>
    <t>Muji Eha</t>
  </si>
  <si>
    <t>Admin Maintenace</t>
  </si>
  <si>
    <r>
      <t>EU</t>
    </r>
    <r>
      <rPr>
        <sz val="11"/>
        <color theme="1"/>
        <rFont val="Calibri"/>
        <family val="2"/>
        <scheme val="minor"/>
      </rPr>
      <t>P</t>
    </r>
  </si>
  <si>
    <t>Fakhry Rozi Mujoko</t>
  </si>
  <si>
    <t>Lestariati Marwassani</t>
  </si>
  <si>
    <t>Bilson RH Panjaitan</t>
  </si>
  <si>
    <t>Legal</t>
  </si>
  <si>
    <t>QA/QC Section Head</t>
  </si>
  <si>
    <t>Sustainability Head</t>
  </si>
  <si>
    <t>Nurani Legahati</t>
  </si>
  <si>
    <t>Andrea Octavianti Hariyanto</t>
  </si>
  <si>
    <t>Mendapat pekerjaan lain</t>
  </si>
  <si>
    <t>Jefri Kurniawan</t>
  </si>
  <si>
    <t>- 14/06/2025: Sri Wahyuni (Interview user &amp; HC Site)
- 18/06/2025 Mei Citra Limbong, Tsabita Aulia Rahma</t>
  </si>
  <si>
    <t>Mei Citra Limbong</t>
  </si>
  <si>
    <t>- Proses intervie</t>
  </si>
  <si>
    <t>- 30 Jun: onboarding Cut Fauziah</t>
  </si>
  <si>
    <t>Cut Fauziah</t>
  </si>
  <si>
    <t>Interview tgl 05-06-2025</t>
  </si>
  <si>
    <t>Susanti</t>
  </si>
  <si>
    <t>Import Officer</t>
  </si>
  <si>
    <t>Irawati</t>
  </si>
  <si>
    <t>Operator Produksi Solvent</t>
  </si>
  <si>
    <t>Bambang I</t>
  </si>
  <si>
    <t>Staff PE</t>
  </si>
  <si>
    <t>Muhammad Zul Khairu</t>
  </si>
  <si>
    <t>Resign dapat pekerjaan baru</t>
  </si>
  <si>
    <t>Muhammad Kurnia Sandi</t>
  </si>
  <si>
    <t>Peter</t>
  </si>
  <si>
    <t>Intan Syolihah</t>
  </si>
  <si>
    <t>Nurfadilla</t>
  </si>
  <si>
    <t>Junandi</t>
  </si>
  <si>
    <t>Reza Azriyanda</t>
  </si>
  <si>
    <t>benyamin hardinas lande</t>
  </si>
  <si>
    <t>- 20 Mei : interview kandidat 
- 5 Mei: FU user 6 cv yang telah dikirimkan 
- 29 Apr: kirim 5 CV ke user
- 22 Apr: Interview 3 kandidat dengan user</t>
  </si>
  <si>
    <t>Jose Raynaldo Prasetyo</t>
  </si>
  <si>
    <t>Harian Shipping yang diangkat jadi karyawan</t>
  </si>
  <si>
    <t xml:space="preserve">- 26/04/2025: M. Yuda Husaini &amp; Ragil Satriawan (Interview user &amp; HC Site)
- 28/04/2025: M. Ludfy, Moch Andi Setiawan &amp; Riski Fahrian (Interview user &amp; HC Site)
</t>
  </si>
  <si>
    <t xml:space="preserve">M. Yuda Husaini </t>
  </si>
  <si>
    <t xml:space="preserve">- 28/04/2025: M. Ludfy, Moch Andi Setiawan &amp; Riski Fahrian (Interview user &amp; HC Site)
</t>
  </si>
  <si>
    <t xml:space="preserve"> Muhammad Izra</t>
  </si>
  <si>
    <t>diangkat dari harian shipping</t>
  </si>
  <si>
    <t xml:space="preserve">- cdd join mathius widjaja join 12 Jun 2025
- 3 kandidat lolos proses wawancara user
- 21 Mei tes offline di PT CRC
'- 14 Mei: Mengundurkan diri dari proses 
- 23 Apr : Proses Offering Letter
-12/04/-25: Akan diaturkan test 3 orang
- 10/4/-25: Diaturkan test 2 orang
- 8/4/25: 2 Cv dikirim </t>
  </si>
  <si>
    <t>Achmad Zainuri R</t>
  </si>
  <si>
    <t>- Interview tgl 13-5-2025</t>
  </si>
  <si>
    <t xml:space="preserve">- 4 Jun: MCU
- 1 Jun: Proses Offering
- 27 Mei: proses offering letter Ferdinandus Indra
- 23 Mei: Interview user Fernindandus Indra dan Gilbert
- 22 Mei : jadwalkan interview 
- 16 Mei : kirim 4 cv ke user 
- 13 Mei : kirim 6 cv ke user </t>
  </si>
  <si>
    <t>Ferdinandus Indra</t>
  </si>
  <si>
    <t>- 21 Mei : mengajukan aproval offering 
- 16 Mei : minta slip dan espt kandidat 
- 14 Mei : kandidat telah mendapat approve BUH untuk proses 
- 2 Mei : FU hasil MCU ke user dan user mengajukan untuk interview dengan BUH 
- 29 Apr: interview dengan 3 kandidat
- 25 Apr : kirim cv ke user dan psikotes kandidat yg dipilih user 
- 15 Apr : sourcing kandidat esuai 
- 14 Apr: 4 kandidat yang dipilih dijadwalkan Selasa-Rabu (15-16 Apr)
- 11 Apr: Follow Up 7 CV kandidat baru yg dikirim tgl 9 Apr untuk direview 
- 9 -10 Apr:  interview 2 kandidat
- 8 Apr: akan dijadwalkan interview Kamis 10 Apr
- 7 Apr : Follow Up user untuk set jadwal interview 
- 25 Mar : Dikirim 3 cv kandidat ke User untuk direview
- 13 Mar 25 : Posting iklan</t>
  </si>
  <si>
    <t>- 30/05/2025: interview kandidat a.n. Delia with Pak Clifford
- 10/04/-25: follow up user kembali
8/04/-25: kirim hasil psikotest
3/04/-25: 1 kandidat sdg diaturkan psikotest an Delia
2/04/-25: Diaturkan interview 3 kandidat
24/03/-25: Follow up user kembali
20/03/-25: Follow up User terkait availability interview
17/03/-25: Mengirimkan 4 CV ke User</t>
  </si>
  <si>
    <t>Mayuni Novita Harianja</t>
  </si>
  <si>
    <t>Aji Nugroho</t>
  </si>
  <si>
    <t>- 20 Mei : pangajuan aproval offering 
- 14 Mei : Fu kandidat untuk kirim slip gaji dan espt 
- 10 Mei : user meminta proses jualiky 
- 5 Mei : kirim hasil interview ke user 
- 3 Mei: interview kandidat pembanding an. Juliaky Simbolon 
- 22 Apr: proses interview</t>
  </si>
  <si>
    <t>Juliaky Simbolon</t>
  </si>
  <si>
    <t>- 24 Mei : dijadwalkan MCU
- 21 Mei : kandidat menerima offerinf 
- 19 Mei : diajukan aproval offering 
- 6 Mei: interview 1 kandidat 
- 22 Apr : FU ke HC site untuk progress review user 
- 16 Apr : 3 kandidat akan dijadwalkan interview 
- 14 Apr : Follow Up cv yang dikirim, on proses review user
- 8-9 Apr : Follow Up untuk proses M Imam Siregar dicarikan kandidat lain 
- 24 Mar 2025 : telah disampaikan ke Site (andy) untuk memastikan apakah tetap proses? setelah didapat data bahwa ybs baru bisa join Okt 2025 dan permintaan salary dan benefit yg tinggi ~ masih tunggu konfirmasi
- 24 Mar 2025 : Proses administrasi untuk pengajuan Offering An. M Imam Siregar</t>
  </si>
  <si>
    <t>Josafat Ronald</t>
  </si>
  <si>
    <t>- 13 Mei : Pengajuan OL ditolak 
- 9 Mei: Pengajuan OL 
- 22 Apr: koordinasi dengan rekrutmen head untuk offering 
- 17/4/25: Mau diproses offering An. Ferdinan  
- 8/4/25: kirim cv ke user untuk direview
- 27/03/-25: Sudah ada 7 kandidat yang lulus int. HC, masih perlu interview &amp; teknikal dgn pak Tulus &amp; pak Bambang
- 21/11/-24: Sudah wawancara dgn User, masih menunggu keputusan User</t>
  </si>
  <si>
    <t>Ferdinan R. S. Simanjuntak</t>
  </si>
  <si>
    <t>- 1 kandidat jadi cadangan
- Lanjut proses MCU
- 13 Mei : Interview bersama user dan hc site
'- 8 Mei : Kirim cv ke user dan jadwalkan interview 
'- 7 Mei: Kirim cv ke user</t>
  </si>
  <si>
    <t>Vindy Elista</t>
  </si>
  <si>
    <t>Darma Tri Santoso</t>
  </si>
  <si>
    <t>Rezky Arifta Rahman</t>
  </si>
  <si>
    <t>Muhammad Fikri Hanafi</t>
  </si>
  <si>
    <t>Arya Dwi Anggara Putra</t>
  </si>
  <si>
    <t>Mechanical and Equipment Team Leader</t>
  </si>
  <si>
    <t>SPC</t>
  </si>
  <si>
    <t>Kumai</t>
  </si>
  <si>
    <t>Column1</t>
  </si>
  <si>
    <t>Trio Mahendra</t>
  </si>
  <si>
    <t>Naufal Alwi Nasution</t>
  </si>
  <si>
    <t>Muhammad Irfan</t>
  </si>
  <si>
    <t>David Marnaladodi Simanjuntak</t>
  </si>
  <si>
    <t>Electrical Foreman Shift</t>
  </si>
  <si>
    <t>Toni Rizki Aruan</t>
  </si>
  <si>
    <t>Refinery Section Head</t>
  </si>
  <si>
    <t>Annaviana Salsa Bahri</t>
  </si>
  <si>
    <t>Muhammad Jajuli</t>
  </si>
  <si>
    <t>Discharge FAME Operator</t>
  </si>
  <si>
    <t>Azriel Taufik</t>
  </si>
  <si>
    <t>Muh. Rezki Anugerah</t>
  </si>
  <si>
    <t>Aditya</t>
  </si>
  <si>
    <t>Abiko Simbolon</t>
  </si>
  <si>
    <t>076/FKTK-Recruitment/IV/2025</t>
  </si>
  <si>
    <t>Muji Eka</t>
  </si>
  <si>
    <t>BD Operator</t>
  </si>
  <si>
    <t>Achmad Kurnia Maspratama</t>
  </si>
  <si>
    <t>Better Offer</t>
  </si>
  <si>
    <t>M. Akram Hilmi</t>
  </si>
  <si>
    <t>WTP Operator</t>
  </si>
  <si>
    <t>Cholri Ikhwan</t>
  </si>
  <si>
    <t>Electrical Engineering</t>
  </si>
  <si>
    <t>013/FKTK-Recruitment/I/2025</t>
  </si>
  <si>
    <t>Operator Boiler</t>
  </si>
  <si>
    <t>Kurnia S. Padang BTH</t>
  </si>
  <si>
    <t>Ami Miftahul Situmorang</t>
  </si>
  <si>
    <t>Mochamad Haris</t>
  </si>
  <si>
    <t>Yogi Ardiansyah</t>
  </si>
  <si>
    <t>Apridiansyah</t>
  </si>
  <si>
    <t>Robi</t>
  </si>
  <si>
    <t>A. Diko</t>
  </si>
  <si>
    <t>Kristian</t>
  </si>
  <si>
    <t>Rohimin</t>
  </si>
  <si>
    <t>Satrio Pratama Aji</t>
  </si>
  <si>
    <t>Benyamin Hardinas Lande</t>
  </si>
  <si>
    <t>Sahril</t>
  </si>
  <si>
    <t>Sudiono</t>
  </si>
  <si>
    <t>Irnuh Muhari</t>
  </si>
  <si>
    <t>Soekarno</t>
  </si>
  <si>
    <t>Rendi</t>
  </si>
  <si>
    <t>Danieal</t>
  </si>
  <si>
    <t>Chayril Wardani</t>
  </si>
  <si>
    <t>Muhammad Toibal</t>
  </si>
  <si>
    <t>Rio Arianto</t>
  </si>
  <si>
    <t>Ahmad Ferdika Rozi</t>
  </si>
  <si>
    <t>0233/FKTK-Recruitment/XII/2024</t>
  </si>
  <si>
    <t>Ramaji</t>
  </si>
  <si>
    <t>KCP Operator</t>
  </si>
  <si>
    <t>Gunawan</t>
  </si>
  <si>
    <t>0235/FKTK-Recruitment/XII/2024</t>
  </si>
  <si>
    <t>Reza</t>
  </si>
  <si>
    <t>Oktopianto</t>
  </si>
  <si>
    <t>Aidyl Indriandi</t>
  </si>
  <si>
    <t>Restu Ramadan</t>
  </si>
  <si>
    <t>KCP Expeller Recondition Technician</t>
  </si>
  <si>
    <t>Carry Over</t>
  </si>
  <si>
    <t>New</t>
  </si>
  <si>
    <t>Dian Pertiwi</t>
  </si>
  <si>
    <t>Arif Wicaksono</t>
  </si>
  <si>
    <t>Waluyo Triyono</t>
  </si>
  <si>
    <t>176/FKTK-Recruitment/IX/2024</t>
  </si>
  <si>
    <t>Muhammad Al Faiz</t>
  </si>
  <si>
    <t>Ashari</t>
  </si>
  <si>
    <t>Naufal Abiyyi</t>
  </si>
  <si>
    <t>Bealii</t>
  </si>
  <si>
    <t>Rikki Angrijaya</t>
  </si>
  <si>
    <t>Robin William</t>
  </si>
  <si>
    <t>Elfrida Simanjuntak</t>
  </si>
  <si>
    <t>- 28 Jun: MCU an Mario Yonas
- proses offering a.n. Mario Yonas
- 4 kandidat interview a.n. Dawud, Dendy, Ade Qurniawan, Mario Yonas</t>
  </si>
  <si>
    <t>Tidak jadi dipindah ke Medan</t>
  </si>
  <si>
    <t>- 14/07/-25: Irwan Wijaya Santoso will be joined 
1/07/-25: MCU an Irwan Wijaya Santoso
27/06/-25: Offering an Irwan Wijaya Santoso</t>
  </si>
  <si>
    <t>Irwan Wijaya Santoso</t>
  </si>
  <si>
    <t>- Fatya Nisa cancel mutasi</t>
  </si>
  <si>
    <t>Hendry Ming (Eddy)</t>
  </si>
  <si>
    <t>174/FKTK-Recruitment/VII/2025</t>
  </si>
  <si>
    <t>175/FKTK-Recruitment/VII/2025</t>
  </si>
  <si>
    <t>Jayanti Setiawardani</t>
  </si>
  <si>
    <t>10/07/-25: Ashari join
07/07/-25: MCU an Ashari di RSMT Ciledug</t>
  </si>
  <si>
    <t xml:space="preserve">- 09/07/-25: </t>
  </si>
  <si>
    <t>-09/07/-25: Peter/Kezia dimutasi ke kotak ini, jd posisi ini tidak dicari lagi</t>
  </si>
  <si>
    <t>Stakeholder Management Section Head</t>
  </si>
  <si>
    <t>- 04/07/-25: Interview 2 cdd an Kapila &amp; Effendy w/ Pak Vict &amp; Bu Jacq</t>
  </si>
  <si>
    <t>rotasi, ask to BP nama yang dirotasi (pengisinya)</t>
  </si>
  <si>
    <t>-09/07/-25: Sudah diisi dari internal oleh an Alfio</t>
  </si>
  <si>
    <t>Alfio</t>
  </si>
  <si>
    <t>Arifuddin</t>
  </si>
  <si>
    <t>M. Nasirin</t>
  </si>
  <si>
    <t>Pindah ke Loader Operator</t>
  </si>
  <si>
    <t>Pindah ke KCP Expeller</t>
  </si>
  <si>
    <t>(Riyanto gantiin Khairil Khazami = field operator)</t>
  </si>
  <si>
    <t>-09/07/-25: Terinfo diisi oleh Riyanto</t>
  </si>
  <si>
    <t>Electrical</t>
  </si>
  <si>
    <t>Doni Kasih Hasibuan</t>
  </si>
  <si>
    <t>Johan Anantha Cahyadi</t>
  </si>
  <si>
    <t>Matius Widjaja</t>
  </si>
  <si>
    <t>Taufikurrohman</t>
  </si>
  <si>
    <t>Ratu Kusumo Jagad</t>
  </si>
  <si>
    <t>Logistic Operation Officer</t>
  </si>
  <si>
    <t>sudah masuk sama dengan FKTK FAME Bontang</t>
  </si>
  <si>
    <t>Marsianus Kalis</t>
  </si>
  <si>
    <t>176/FKTK-Recruitment/VII/2025</t>
  </si>
  <si>
    <t>Admin Project</t>
  </si>
  <si>
    <t>Gresik</t>
  </si>
  <si>
    <t>177/FKTK-Recruitment/VII/2025</t>
  </si>
  <si>
    <t>178/FKTK-Recruitment/VII/2025</t>
  </si>
  <si>
    <t>Store Officer/Stocker</t>
  </si>
  <si>
    <t>179/FKTK-Recruitment/VII/2025</t>
  </si>
  <si>
    <t>180/FKTK-Recruitment/VII/2025</t>
  </si>
  <si>
    <t>181/FKTK-Recruitment/VII/2025</t>
  </si>
  <si>
    <t>182/FKTK-Recruitment/VII/2025</t>
  </si>
  <si>
    <t>Warehouse</t>
  </si>
  <si>
    <t>183/FKTK-Recruitment/VII/2025</t>
  </si>
  <si>
    <t>HRGA Officer</t>
  </si>
  <si>
    <t>184/FKTK-Recruitment/VII/2025</t>
  </si>
  <si>
    <t>185/FKTK-Recruitment/VII/2025</t>
  </si>
  <si>
    <t>Forklift Operator</t>
  </si>
  <si>
    <t>186/FKTK-Recruitment/VII/2025</t>
  </si>
  <si>
    <t>Production &amp; Packing Operator</t>
  </si>
  <si>
    <t>187/FKTK-Recruitment/VII/2025</t>
  </si>
  <si>
    <t>188/FKTK-Recruitment/VII/2025</t>
  </si>
  <si>
    <t>189/FKTK-Recruitment/VII/2025</t>
  </si>
  <si>
    <t>Electrical Operator</t>
  </si>
  <si>
    <t>Dony Daniel</t>
  </si>
  <si>
    <t>190/FKTK-Recruitment/VII/2025</t>
  </si>
  <si>
    <t>M. Iqbal</t>
  </si>
  <si>
    <t>Sri Rahayu</t>
  </si>
  <si>
    <t>Wahyudiki</t>
  </si>
  <si>
    <t>- 25/08/-25: Sri Rahayu will be joined
12/07-25: MCU 1 kandidat an Sri Rahayu
 09/07/-25: Menyampaikan 1 offering ke Sri Rahayu</t>
  </si>
  <si>
    <t>Rizky Alfian Hariandja</t>
  </si>
  <si>
    <t>Satrio Nanggolo Saputro</t>
  </si>
  <si>
    <t>Muhammad Sudirman</t>
  </si>
  <si>
    <t>Rendy</t>
  </si>
  <si>
    <t>Darwin Pakpahan</t>
  </si>
  <si>
    <t>Andre</t>
  </si>
  <si>
    <t>Rangga Aliansyah</t>
  </si>
  <si>
    <t>Imam Safi'i</t>
  </si>
  <si>
    <t>Andika Ardiansyah</t>
  </si>
  <si>
    <t>Reggi Mahardhika Wibowo</t>
  </si>
  <si>
    <t>Andi Rahman</t>
  </si>
  <si>
    <t>- 15/07/-25: Aktif lagi FKTK ini dan akan diisi kary baru
07/07/-25: As per informed by BP, di hire menjadi KHL terlebih dahulu karena designation code &amp; STO belum ready</t>
  </si>
  <si>
    <t>Taufiq Umar</t>
  </si>
  <si>
    <t>Heri Kiswanto</t>
  </si>
  <si>
    <t>Muhammad Wandi</t>
  </si>
  <si>
    <t>Jun</t>
  </si>
  <si>
    <t>Jul</t>
  </si>
  <si>
    <t>Yeki Kurniawan</t>
  </si>
  <si>
    <t>Dadang Suheri</t>
  </si>
  <si>
    <t>Apri Yudha</t>
  </si>
  <si>
    <t>Frans Oktor Nando</t>
  </si>
  <si>
    <t>Ardiansyah Putra</t>
  </si>
  <si>
    <t>Anggun Saputra</t>
  </si>
  <si>
    <t>Eko Syahputra</t>
  </si>
  <si>
    <t>Muhammad Mursid</t>
  </si>
  <si>
    <t>Ray Hutapea</t>
  </si>
  <si>
    <t>AREA DETAIL</t>
  </si>
  <si>
    <t>(Multiple Items)</t>
  </si>
  <si>
    <t>Monthly Report</t>
  </si>
  <si>
    <t>June</t>
  </si>
  <si>
    <t>Apri Yudha Kusuma</t>
  </si>
  <si>
    <t>Fran Oktornando</t>
  </si>
  <si>
    <t>Details for Sum of Total Request - Monthly Report: June</t>
  </si>
  <si>
    <t>M. Naufal Abiyyi</t>
  </si>
  <si>
    <t>Siti Zubaidah</t>
  </si>
  <si>
    <t>- 13/08/-25: Ratu Kusumo will be joined 
12/07/-25: Ratu Kusumo MCU di RSMT Sudirman 
07/07/-25: Offering keluar dr pak Jimmy, akan segera di offer ke kandidatnya
04/07/-25: Menyusun offering an Ratu Kusumo &amp; masuk ke ruangan pak Jimmy untuk approval</t>
  </si>
  <si>
    <t>Mario Yonas</t>
  </si>
  <si>
    <t>Gud Purmala</t>
  </si>
  <si>
    <t>- 18/08/-25: Ilham Syaputra will be joined
 04/07/-25: Offering kandidat an Ilham Syaputra, sudah deal, kandidat akan MCU sendiri dikarenakan lokasi dia yang tidak terjangkau RSMT ataupun KF</t>
  </si>
  <si>
    <t>Ilham Syaputra</t>
  </si>
  <si>
    <t>Ibnu Hajar</t>
  </si>
  <si>
    <t>193/FKTK-Recruitment/VII/2025</t>
  </si>
  <si>
    <t>191/FKTK-Recruitment/VII/2025</t>
  </si>
  <si>
    <t>David Marnaladodi</t>
  </si>
  <si>
    <t>Oleochemical Plant Section Head</t>
  </si>
  <si>
    <t>Mohd. Fadly Darwis</t>
  </si>
  <si>
    <t>192/FKTK-Recruitment/VII/2025</t>
  </si>
  <si>
    <t>Risvan Pasaribu</t>
  </si>
  <si>
    <t>194/FKTK-Recruitment/VII/2025</t>
  </si>
  <si>
    <t>Fandi Shidik</t>
  </si>
  <si>
    <t>Muzammil</t>
  </si>
  <si>
    <t>Eko Andryansyah</t>
  </si>
  <si>
    <t>Markholijah</t>
  </si>
  <si>
    <t>Jainuddin Hasibuan</t>
  </si>
  <si>
    <t>Ariansyah Gunawan</t>
  </si>
  <si>
    <t>Kendy Josua Anderson</t>
  </si>
  <si>
    <t>Endi Saputra</t>
  </si>
  <si>
    <t>Harapan Sumisar Siringo-ringo</t>
  </si>
  <si>
    <t>Muhammad Taufik Hidayat</t>
  </si>
  <si>
    <t>Frans Ricardo Naibaho</t>
  </si>
  <si>
    <t>Raymundo Hutapea</t>
  </si>
  <si>
    <t>Harun Al Rasyid</t>
  </si>
  <si>
    <t>Erik Firnando</t>
  </si>
  <si>
    <t>Rezki Harianto</t>
  </si>
  <si>
    <t>Muhammad Patdli</t>
  </si>
  <si>
    <t>Yoga Saputra</t>
  </si>
  <si>
    <t>Kurnia Eko Saputra</t>
  </si>
  <si>
    <t>Rizki Maulana</t>
  </si>
  <si>
    <t>Iwan Saputra</t>
  </si>
  <si>
    <t>Akhbar Wirayudha</t>
  </si>
  <si>
    <t>Senior Drafter</t>
  </si>
  <si>
    <t>195/FKTK-Recruitment/VII/2025</t>
  </si>
  <si>
    <t>Rahim Halimoan</t>
  </si>
  <si>
    <t>Saliman St</t>
  </si>
  <si>
    <t>196/FKTK-Recruitment/VII/2025</t>
  </si>
  <si>
    <t>Stuffing Operator</t>
  </si>
  <si>
    <t>Ryan Fandy Satrio</t>
  </si>
  <si>
    <t>197/FKTK-Recruitment/VII/2025</t>
  </si>
  <si>
    <t>Export Document Container</t>
  </si>
  <si>
    <t>Tesar Arpandi/Arie Ardianto</t>
  </si>
  <si>
    <t>Rahmat</t>
  </si>
  <si>
    <t>Awaluddin</t>
  </si>
  <si>
    <t>- 22/07/-25: M. Arif Hidayat akan di offer oleh HC Site (ini kandidat buffer), dikarenakan Waluyo cancel join (harusnya masuk 4 Agt)
17 Jun: interview kandidat
1. Waluyo
2. Arif Hidayat
3. Yudi Yanroy
4. Sabam T.
5. Ury
6. Aminuddin Damanik
- 14 Jun: interview 
1. RyaN Dimas
2. Marina
3. Ali Akbar
4. Taufik Ahmad</t>
  </si>
  <si>
    <t>Arya Dwirangga Putra</t>
  </si>
  <si>
    <t>-22/07/-25: 1  kandidat reject offer, proses sourcing kembali</t>
  </si>
  <si>
    <t/>
  </si>
  <si>
    <t>- 22/07/-25: Ada 1 kandidat sudah di offer tp dia expect tinggi, User tidak oke</t>
  </si>
  <si>
    <t>-22/07/25: Ghatfan Afif Jiwanagara sudah deal offering, will be joined 1 Agustus 2025</t>
  </si>
  <si>
    <t>Ghatfan Afif Jiwanagara</t>
  </si>
  <si>
    <t>- 09/07/-25: Diisi oleh internal an Illyas Bagoes (sedang acting dulu selama 6 bulan)</t>
  </si>
  <si>
    <t>Ardinata</t>
  </si>
  <si>
    <t>Muhammad Saparingga</t>
  </si>
  <si>
    <t>Johan Leonard Naibaho</t>
  </si>
  <si>
    <t>- 22/07/-25: Johan Leonard Naibaho will be joined
09/07/-25: waiting CV from pak Risvan (referral)</t>
  </si>
  <si>
    <t>Deky</t>
  </si>
  <si>
    <t>Rahmat Hidayat</t>
  </si>
  <si>
    <t>-22/07/-25: Turns out 1 FKTK yang sama dengan replacement Riyanto, jadi yang ini cancel aja</t>
  </si>
  <si>
    <t xml:space="preserve">- 1/07-25: Ada interview 3 kandidat, namun expected salary terlalu tinggi, masih sourcing kembali </t>
  </si>
  <si>
    <t>- 22/07/-25: Status di hold dulu karena plant belum commissioning</t>
  </si>
  <si>
    <t>Yoga Fakhri Ananda</t>
  </si>
  <si>
    <t>- 22/07/-25: Diisi acting dari internal an Ali Kufron
Tgl 20 Des: Muhammad Imran, Dedi Agus Setiawan, Ilham Wahyudi Putra, Fajar Agustian, Syafrizal Nasution,Albert Ferdinan, Edi Syahputra</t>
  </si>
  <si>
    <t xml:space="preserve">- 22/07/-25: Hasil MCU sudah keluar, Arif will be joined 25 Agustus
16/07/-25: Kandidat an Arif akan MCU di Klinik Thamrin Dumai
15/07/-25: Kandidat setuju dgn offer
14/07/-25: Memberikan offering ke kandidatnya
11/07/-25: Dapet full approval offering Arif (baik pak Jimmy &amp; pak Domi) 
4/07/-25: Menyusun 1 offering an Arif Dwi Cahyo
- Sebelumnya posisi ini di cover oleh Khairi Saputra sejak 7 April 2025, namun as per confirmed 4 Juli 2025 by bu Lina &amp; pak Junaidi bahwa dia hanya diperbantukan sementara, ttp lanjut proses offerin an Arif Dwi Cahyo 
25 Mar 25 : akan dijadwalkan interview tgl 26 Mar 25 dari 3 hanya 1 yg jalan, 1 minta reschedule
- Tgl 24 Mar 25 : Telah dikirim 3 cv ke User untuk direview dan meminta jadwal interview </t>
  </si>
  <si>
    <t>Trader (Palm)</t>
  </si>
  <si>
    <t>Trader</t>
  </si>
  <si>
    <t>Alfred Jonan</t>
  </si>
  <si>
    <t>Business Development Officer</t>
  </si>
  <si>
    <t>Johan Anantha</t>
  </si>
  <si>
    <t>Head of Logistic</t>
  </si>
  <si>
    <t>Logistic Shipping Officer</t>
  </si>
  <si>
    <t>Waste Logistic Officer</t>
  </si>
  <si>
    <t xml:space="preserve">Lauric Logistic Officer </t>
  </si>
  <si>
    <t>Jesslyn</t>
  </si>
  <si>
    <t>Trader (Local Sales)</t>
  </si>
  <si>
    <t>Ground Staff (Local Sales)</t>
  </si>
  <si>
    <t>Ground Staff (Palm)</t>
  </si>
  <si>
    <t>Trader (Lauric)</t>
  </si>
  <si>
    <t>Ground Staff (Waste Oil &amp; Biomass)</t>
  </si>
  <si>
    <t>Trader Support (Biomass)</t>
  </si>
  <si>
    <t>Sanjaya</t>
  </si>
  <si>
    <t>Logistic Administration Officer</t>
  </si>
  <si>
    <t>Iwan</t>
  </si>
  <si>
    <t>Finance Support Officer</t>
  </si>
  <si>
    <t>Steffany</t>
  </si>
  <si>
    <t>Trading Department Head (Solar)</t>
  </si>
  <si>
    <t>Transporter Logistic Officer</t>
  </si>
  <si>
    <t>Trader (Solar)</t>
  </si>
  <si>
    <t>Trader Support (Solar)</t>
  </si>
  <si>
    <t>Customer Relation Officer (Solar)</t>
  </si>
  <si>
    <t>Administration Section Head (Solar)</t>
  </si>
  <si>
    <t>Admin Officer (Solar)</t>
  </si>
  <si>
    <t>Asset Management Division Head</t>
  </si>
  <si>
    <t>Commercial Controller Analyst</t>
  </si>
  <si>
    <t>Abdal</t>
  </si>
  <si>
    <t>Supply Chain Manager</t>
  </si>
  <si>
    <t>Supply Chain Officer</t>
  </si>
  <si>
    <t>Supplier Handling Officer</t>
  </si>
  <si>
    <t>Compliance Officer</t>
  </si>
  <si>
    <t>Quality Control Assistant Manager (Logistic)</t>
  </si>
  <si>
    <t>Quality Control Officer (Logistic)</t>
  </si>
  <si>
    <t>Logistic Excellence Section Head</t>
  </si>
  <si>
    <t>Logistic Excellence Officer</t>
  </si>
  <si>
    <t>Shipping Section Head</t>
  </si>
  <si>
    <t>Shipping and Chartering Operation Officer</t>
  </si>
  <si>
    <t>Eddy</t>
  </si>
  <si>
    <t>Felix Evan</t>
  </si>
  <si>
    <t>Time Charter Operation Officer</t>
  </si>
  <si>
    <t>Dewi Wulandari</t>
  </si>
  <si>
    <t>Pipit Heru</t>
  </si>
  <si>
    <t>Pending FKTK</t>
  </si>
  <si>
    <t>Trading Department Head (Palm &amp; Lauric)</t>
  </si>
  <si>
    <t>Count of Position</t>
  </si>
  <si>
    <t>All</t>
  </si>
  <si>
    <t xml:space="preserve">- 25/07/-25: Dawuh &amp; Safinatun lanjut teknikal &amp; psikotest online'
Mengirimkan total 8 CV ke User, 7 CV diaturkan Interview (Alfitra, Kevin, 3 orang lainnya, Dawuh, Ahlan, Safinatun)
Interview Pak Jimmy dan Pak Har a.n. Kevin. </t>
  </si>
  <si>
    <t>- 29/07/-25: MCU Erwin Dermawan
28/07/-25: Offering Erwin Dermawan, ybs menerima offer
25/07/-25: Keluar dari ruangan pak Jimmy dan ada yang perlu direvisi
21/07/-25: Menyusun offering an Erwin &amp; masukkin ke ruangan pak Jimmy 
14/07/-25: Kandidat an Erwin Darmawan psikotest
4 Jun : Interview bersama user</t>
  </si>
  <si>
    <t>- 29/07/-25: MCU Amelita Agustina
28/07-25: Memberikan offering ke kandidat an Amelita Agustina, ybs accept offer
25/07-25: Mendapat approval proposal offering dari pak Jimmy</t>
  </si>
  <si>
    <t>- 28/07/-25: Sony sudah agree dengan offeringnya, akan dilanjutkan MCU
21/07/-25: Calling Sony untuk offering , ybs masih mempertimbangkan
proses susun offering Sony, kendalanya dimana?</t>
  </si>
  <si>
    <t>- 28/07/-25: Confirmed M. Nasution will be joined 1 Oktober 2025
23/07/-25: M. Nasution perlu 2 months notice, sedang menunggu approval pak Ari apakah ok
22/07/-25: MCU an M. Nasution 
21/07/-25: Memberikan offering ke M. Nasution, ybs sudah deal 
09/07/-25: Sudah approval offering oleh pak Jimmy (kandidat an M. Nasution) akan dilanjutkan approval pak Domi</t>
  </si>
  <si>
    <t>M. Nasution</t>
  </si>
  <si>
    <t>Rahma Nuranisa Zahra</t>
  </si>
  <si>
    <t>- 1/08/-25: Alfred Warokka will be joined 
15/07/-25: MCU Alfred Warokka di KF Balikpapan
04/07/25: offering Alfred Warokka</t>
  </si>
  <si>
    <t>Alfred Warokka</t>
  </si>
  <si>
    <t>Tanmin</t>
  </si>
  <si>
    <t>198/FKTK-Recruitment/VII/2025</t>
  </si>
  <si>
    <t>Penggantian karyawan selesai PKWT</t>
  </si>
  <si>
    <t>199/FKTK-Recruitment/VII/2025</t>
  </si>
  <si>
    <t>Cika Oktavia</t>
  </si>
  <si>
    <t>QC Head</t>
  </si>
  <si>
    <t>200/FKTK-Recruitment/VII/2025</t>
  </si>
  <si>
    <t>Lusiana Tjhang</t>
  </si>
  <si>
    <t>201/FKTK-Recruitment/VII/2025</t>
  </si>
  <si>
    <t>Alfian Alif</t>
  </si>
  <si>
    <t xml:space="preserve">30/07/-25 : on boarding
28/07/-25: MCU an Rahma Nuranisa Zahra
22/07/-25: Offering kandidat an Rahma Nur Anisa Zahra (akan proses nego)
07/07/-25: Interview user </t>
  </si>
  <si>
    <t>Jerry Hakim</t>
  </si>
  <si>
    <t xml:space="preserve">Susilo Sudarman </t>
  </si>
  <si>
    <t>Mutasi internal</t>
  </si>
  <si>
    <t>Fani Destriani</t>
  </si>
  <si>
    <t>Tankfarm Team Leader</t>
  </si>
  <si>
    <t>202/FKTK-Recruitment/VII/2025</t>
  </si>
  <si>
    <t>M. Fauzan Sirait</t>
  </si>
  <si>
    <t>Project Engineer</t>
  </si>
  <si>
    <t>203/FKTK-Recruitment/VII/2025</t>
  </si>
  <si>
    <t>Shell Operator</t>
  </si>
  <si>
    <t>Dedi Irwandi</t>
  </si>
  <si>
    <t>Operational Department Head</t>
  </si>
  <si>
    <t>204/FKTK-Recruitment/VII/2025</t>
  </si>
  <si>
    <t>Mirta Situmorang</t>
  </si>
  <si>
    <t>WB &amp; TankFarm Section Head</t>
  </si>
  <si>
    <t>205/FKTK-Recruitment/VII/2025</t>
  </si>
  <si>
    <t>Refined Glycerine Plant Operator</t>
  </si>
  <si>
    <t>206/FKTK-Recruitment/VII/2025</t>
  </si>
  <si>
    <t>Mohd. Fadly</t>
  </si>
  <si>
    <t>M. Reza Azhari</t>
  </si>
  <si>
    <t>207/FKTK-Recruitment/VII/2025</t>
  </si>
  <si>
    <t>208/FKTK-Recruitment/VII/2025</t>
  </si>
  <si>
    <t>209/FKTK-Recruitment/VII/2025</t>
  </si>
  <si>
    <t>Trader Admin</t>
  </si>
  <si>
    <t>210/FKTK-Recruitment/VII/2025</t>
  </si>
  <si>
    <t>211/FKTK-Recruitment/VII/2025</t>
  </si>
  <si>
    <t>Azis Fahri</t>
  </si>
  <si>
    <t>- 1/08/-25: Rencana akan masuk kandidat di tgl 1 Agustus 2025
22/07/-25: Sudah ada 2 CV yang akan diinterview dgn User, rencananya mau ambil dari KHL</t>
  </si>
  <si>
    <t>Muhammad Nur Fadillah</t>
  </si>
  <si>
    <t>Trading Department Head (Waste &amp; Residue)</t>
  </si>
  <si>
    <t>Theresia Valentina</t>
  </si>
  <si>
    <t>- 30/07/-25: Diinfokan kalo posisi ini di hold karena ekspansi bisnis 
22/07/-25: Muhliar hanya join 1 month, tetep pakai FKTK ini. Kandidat baru sdg proses di sourcing</t>
  </si>
  <si>
    <t>'- 30/07/-25: Diinfokan kalo posisi ini di hold karena ekspansi bisnis</t>
  </si>
  <si>
    <t>Section</t>
  </si>
  <si>
    <t>Asset Management - Commercial Controller</t>
  </si>
  <si>
    <t>Logistic (Laurics, Waste and Residue)</t>
  </si>
  <si>
    <t>Asset Management</t>
  </si>
  <si>
    <t>Trading Palm &amp; Laurics</t>
  </si>
  <si>
    <t>Trading Palm</t>
  </si>
  <si>
    <t>Trading Waste &amp; Residue</t>
  </si>
  <si>
    <t>Trading Section Head (Local Sales)</t>
  </si>
  <si>
    <t>Solar</t>
  </si>
  <si>
    <t>Asset Management - Supply Chain</t>
  </si>
  <si>
    <t>Sustainability - Stakeholder Management</t>
  </si>
  <si>
    <t>Logistic - Quality Control</t>
  </si>
  <si>
    <t>Logistic Administration</t>
  </si>
  <si>
    <t>Business Development</t>
  </si>
  <si>
    <t>Trade Non Palm</t>
  </si>
  <si>
    <t>Trader Biomass</t>
  </si>
  <si>
    <t>Finance Coordinator</t>
  </si>
  <si>
    <t>Custom Dispute</t>
  </si>
  <si>
    <t>Standarization</t>
  </si>
  <si>
    <t>Tax</t>
  </si>
  <si>
    <t>Finance</t>
  </si>
  <si>
    <t>Logistic (Palm)</t>
  </si>
  <si>
    <t>Procurement excellence</t>
  </si>
  <si>
    <t>Learning Development</t>
  </si>
  <si>
    <t>Procurement Excellence Officer</t>
  </si>
  <si>
    <t>Total Open Positions</t>
  </si>
  <si>
    <t>above 91 Days</t>
  </si>
  <si>
    <t>Dept/Section</t>
  </si>
  <si>
    <t>Priority</t>
  </si>
  <si>
    <t>01-25</t>
  </si>
  <si>
    <t>02-25</t>
  </si>
  <si>
    <t>01-26</t>
  </si>
  <si>
    <t>03-25</t>
  </si>
  <si>
    <t>04-25</t>
  </si>
  <si>
    <t>05-25</t>
  </si>
  <si>
    <t>06-25</t>
  </si>
  <si>
    <t>07-25</t>
  </si>
  <si>
    <t>08-25</t>
  </si>
  <si>
    <t>09-25</t>
  </si>
  <si>
    <t>10-25</t>
  </si>
  <si>
    <t>11-25</t>
  </si>
  <si>
    <t>12-25</t>
  </si>
  <si>
    <t>02-26</t>
  </si>
  <si>
    <t>03-26</t>
  </si>
  <si>
    <t>04-26</t>
  </si>
  <si>
    <t>05-26</t>
  </si>
  <si>
    <t>06-26</t>
  </si>
  <si>
    <t>07-26</t>
  </si>
  <si>
    <t>08-26</t>
  </si>
  <si>
    <t>09-26</t>
  </si>
  <si>
    <t>10-26</t>
  </si>
  <si>
    <t>11-26</t>
  </si>
  <si>
    <t>12-26</t>
  </si>
  <si>
    <t>Job Specification and Qualifications</t>
  </si>
  <si>
    <t>Urgent / Normal</t>
  </si>
  <si>
    <t>Urgent</t>
  </si>
  <si>
    <t>Normal</t>
  </si>
  <si>
    <t>with rama</t>
  </si>
  <si>
    <t>Lauric Section Head</t>
  </si>
  <si>
    <t>to be filled by internal</t>
  </si>
  <si>
    <t>Arnold gerardy (Mutasi Internal)</t>
  </si>
  <si>
    <t>C&amp;B</t>
  </si>
  <si>
    <t>Compensation &amp; Benefit  Specialist</t>
  </si>
  <si>
    <t>Michael</t>
  </si>
  <si>
    <t>- Min S1 semua jurusan
- Min. 3 tahun pengalaman untuk mengelola structure salary, tunjangan, budgeting &amp; report
- Kemampuan analisa data yang kuat, terutama terkait data kepegawaian dan kompensasi.
- Mahir menggunakan Excel tingkat lanjut (pivot, vlookup, rumus statistik, dll).
- Teliti, detail-oriented, dan Mampu bekerja dalam tekanan dan tenggat waktu ketat (terutama saat cut off payroll)</t>
  </si>
  <si>
    <t>Data analytic, Excel, SAP (Optional), English fluent (Optional)</t>
  </si>
  <si>
    <t>Excel, SAP Accounting (optional), S1 Accounting/komputerisasi accounting</t>
  </si>
  <si>
    <t>Join Amelita</t>
  </si>
  <si>
    <t>Join Lorensia</t>
  </si>
  <si>
    <t>Join Ricky</t>
  </si>
  <si>
    <t>jobspec will be sent to Rama from bu Silvia</t>
  </si>
  <si>
    <t>-06/08/-25: still no request yet confirmed by pak Sanjaya by phone</t>
  </si>
  <si>
    <t>Trader Section Head</t>
  </si>
  <si>
    <t>Tax Admin PPN Officer</t>
  </si>
  <si>
    <t>above 91 Days Total</t>
  </si>
  <si>
    <t>Aug</t>
  </si>
  <si>
    <t>ongoing</t>
  </si>
  <si>
    <t>Logistic Department Head (Palm)</t>
  </si>
  <si>
    <t>Eddy Setiawan</t>
  </si>
  <si>
    <t xml:space="preserve">- Pendidikan minimal S1 Teknik Sipil, Mesin, Elektro, atau Industri
- Memiliki pengalaman minimal 7 tahun dalam mengelola proyek teknikal/manufaktur/konstruksi, dengan minimal 3 tahun sebagai Project Manager
- Mampu menyusun dan mengelola:
a. Project charter, WBS, dan baseline schedule (menggunakan MS Project/Primavera)
b. Anggaran proyek (RAB), cash flow projection, dan analisis risiko proyek
- Menguasai teknik estimasi dan evaluasi:
a. Volume pekerjaan, material take-off, evaluasi tender dan progress fisik
b. Pembacaan dan verifikasi drawing teknikal (P&amp;ID, GA, SLD, Isometric, Civil Layout, dsb.)
- Pengalaman dalam Koordinasi pekerjaan lintas disiplin (sipil, MEP, utilitas, piping, dsb.)
- Pengalaman dalam Pelaksanaan pre-commissioning, commissioning, dan handover proyek
- Mampu menyusun dan memeriksa dokumen proyek, ITP (Inspection &amp; Test Plan), Method Statement, NCR, RFI, dan dokumen serah terima
- Memahami standar teknis dan regulasi yang berlaku, ISO 9001, SMK3, Permen PU, Permenaker, dan standar keselamatan kerja proyek
</t>
  </si>
  <si>
    <t>Satria</t>
  </si>
  <si>
    <t>Process Engineer  Officer</t>
  </si>
  <si>
    <t>- Minimal S1 Teknik Mesin, Elektro, Sipil, Industri, atau Mechatronics.
- ≥  10 tahun pengalaman di plant engineering / project engineering / industrial services.
- Pembangunan fasilitas baru atau major revamp
- Mampu membaca dan mereview technical drawing (P&amp;ID, layout, single line diagram).
- Familiar dengan perhitungan teknis:
a. Load calculation (elektrikal)
b. Heat load &amp; thermal efficiency (mekanikal)
c. Pressure drop &amp; flow rate (piping &amp; HVAC)
- Pengalaman menggunakan software:
a. AutoCAD, SolidWorks, Revit
b. MS Project / Primavera
c. CMMS (SAP PM, Maximo, Infor EAM)</t>
  </si>
  <si>
    <t xml:space="preserve">Project Manager </t>
  </si>
  <si>
    <t>- Pendidikan minimal S1 Teknik Industri, Teknik Mesin, Teknik Kimia, atau Teknik Manufaktur.
- Pengalaman kerja minimal 8 tahun di lingkungan manufaktur/pabrikasi, dengan minimal 3 tahun sebagai Manager Operasional / Plant Manager / Production Head
- Menguasai tools dan metodologi operasional TPM (Total Productive Maintenance) dan integrasinya ke daily operation</t>
  </si>
  <si>
    <t>- Minimal S1 Teknik Sipil / Mesin / Elektro / Industri
- S2 Manajemen Proyek / Teknik / MBA menjadi nilai tambah besar
- Pengalaman minimal 10 tahun di bidang proyek teknik/industri, dengan minimal 5 tahun sebagai Project Director / GM Project
- Menguasai tools manajemen proyek (Primavera P6, MS Project, Project Dashboard (Power BI), Konsep PMBOK, EPC project cycle, dan Contract Management
- Mampu membaca dan mengevaluasi Drawing teknikal (GA, P&amp;ID, BOQ, Gambar Sipil-Struktur)</t>
  </si>
  <si>
    <t>- Pendidikan minimal S1 Teknik Kimia, Teknik Mesin, Teknik Industri, atau jurusan lain yang relevan
- Fresh graduate dipersilakan melamar
- Memiliki minat besar di bidang proses produksi dan pemecahan masalah teknis
- Mampu menggunakan Microsoft Excel dan memahami dasar-dasar pengolahan data
- Mampu membaca diagram alur proses sederhana (PFD atau P&amp;ID menjadi nilai tambah)
-Siap bekerja di lingkungan pabrik dan belajar langsung dari lapangan
- Memiliki sikap teliti, mau belajar, komunikatif, dan terbuka terhadap masukan</t>
  </si>
  <si>
    <t>Fengky Wijaya Sitorus</t>
  </si>
  <si>
    <t>Yonan</t>
  </si>
  <si>
    <t>William Fischer Bendon Ronting</t>
  </si>
  <si>
    <t>Muhammad Fauzan</t>
  </si>
  <si>
    <t>Mohammad Yuda Husaini</t>
  </si>
  <si>
    <t>Store Operation Operator</t>
  </si>
  <si>
    <t>Asriel Yoce</t>
  </si>
  <si>
    <t>Admin Head</t>
  </si>
  <si>
    <t>Mengikuti FKTK yang diajukan</t>
  </si>
  <si>
    <t>Environment &amp; Compliance Section Head</t>
  </si>
  <si>
    <t>Land Acquisition &amp; Asset Section Head</t>
  </si>
  <si>
    <t>Environment &amp; Compliance Officer</t>
  </si>
  <si>
    <t>Asset Officer</t>
  </si>
  <si>
    <t>- 11/08/-25: Christian will be joined
6/08/-25: MCU an Christian
5/08/-25: Offering kandidat an Christian, ybs terima offer
30/07/-25: Menyusun offering an Christian</t>
  </si>
  <si>
    <t>Christian</t>
  </si>
  <si>
    <t>- 08/08/-25: Proses menyusun offering kandidat yg lolos intv an Tison Marihot
29 &amp; 30 Juli: Interview 1 kandidat
09/07/-25: Ada 13 kandidat to be proceed</t>
  </si>
  <si>
    <t>- 08/08/-25: Proses menyusun offering kandidat yg lolos intv an Erwandi
29 &amp; 30 Juli: Interview 1 kandidat
09/07/-25: Ada 13 kandidat to be proceed</t>
  </si>
  <si>
    <t>- 08/08/-25: Proses menyusun offering kandidat yg lolos intv an Muhammad Rifky
29 &amp; 30 Juli: Interview 1 kandidat
09/07/-25: Ada 13 kandidat to be proceed</t>
  </si>
  <si>
    <t>- 7/08/-25: Menyusun offering an Fariz
1/08/-25: Intv 1 kandidat an Fariz</t>
  </si>
  <si>
    <t>- 9/08/-25: MCU an Jessica Melinda
7/08/-25: Offering an Jessica Melinda, ybs terima offer</t>
  </si>
  <si>
    <t>see folder Z:\HC-Downstream\40. ODPD\Job Desc\Commercial</t>
  </si>
  <si>
    <t>TBC</t>
  </si>
  <si>
    <t>Internal movement Gita Wulandari from Logistic Admin</t>
  </si>
  <si>
    <t>jobspec will be sent to Rama from Jesslyn</t>
  </si>
  <si>
    <t>Priority by month-year</t>
  </si>
  <si>
    <t>- Ricky move to tax specialist, as such position team leader remain open
- 11/04/-25: Harry teknikal &amp; psikotest online
9/04/-25: Sebelumnya dilanjutkan oleh pak Mario, namun pararel kandidat dari Recruitment DWS di interview juga. Hari ini an Harry Darmawan
7/02/-25: 2 kandidat dilanjutkan interview dgn bu Ira
28/01/-25: Interview 2 Kandidat &amp; Pararel Psikotest &amp; Teknikal Test
22/01/-25: Mengirimkan kembali 6 CV ke User &amp; Interview 1 Kandidat
16/01/-25: Mengirimkan kembali 3 CV ke User 
27/12/-25: Interview 1 kandidat
26/12/-25: Interview 2 kandidat
16/12/-25: Mengirimkan 7 CV ke User</t>
  </si>
  <si>
    <t>ada</t>
  </si>
  <si>
    <t>Erwin Santoso</t>
  </si>
  <si>
    <t>Muhammad Anas</t>
  </si>
  <si>
    <t>Fahrizal Azhar Siregar</t>
  </si>
  <si>
    <t>Fariz</t>
  </si>
  <si>
    <t>Tax Clearance Staff</t>
  </si>
  <si>
    <t>212/FKTK-Recruitment/VIII/2025</t>
  </si>
  <si>
    <t>Ondo Andreas</t>
  </si>
  <si>
    <t>213/FKTK-Recruitment/VIII/2025</t>
  </si>
  <si>
    <t>Analis</t>
  </si>
  <si>
    <t>214/FKTK-Recruitment/VIII/2025</t>
  </si>
  <si>
    <t>215/FKTK-Recruitment/VIII/2025</t>
  </si>
  <si>
    <t>216/FKTK-Recruitment/VIII/2025</t>
  </si>
  <si>
    <t>Process Engineer</t>
  </si>
  <si>
    <t>Willy Anuta Lumi</t>
  </si>
  <si>
    <t>217/FKTK-Recruitment/VIII/2025</t>
  </si>
  <si>
    <t>Batching Plant</t>
  </si>
  <si>
    <t>Batching Plant Section Head</t>
  </si>
  <si>
    <t>Imam Al Basthommy</t>
  </si>
  <si>
    <t>218/FKTK-Recruitment/VIII/2025</t>
  </si>
  <si>
    <t>219/FKTK-Recruitment/VIII/2025</t>
  </si>
  <si>
    <t>M Yudha Husaini</t>
  </si>
  <si>
    <t>220/FKTK-Recruitment/VIII/2025</t>
  </si>
  <si>
    <t>221/FKTK-Recruitment/VIII/2025</t>
  </si>
  <si>
    <t>222/FKTK-Recruitment/VIII/2025</t>
  </si>
  <si>
    <t>223/FKTK-Recruitment/VIII/2025</t>
  </si>
  <si>
    <t>Juliarto Hasiholan S</t>
  </si>
  <si>
    <t>- 1/09/-25: Ade Prihantoro will be joined
8/08/-25: MCU an Ade Prihantoro
5/08/-25: Offering kandidat an Ade, ybs terima offer
30/07/-25: Initiate proposal an Ade Prihantoro
24/07/-25: Interview 1 kandidat an Ade Prihantoro
21/07/-25: Roqi cancel join</t>
  </si>
  <si>
    <t>Ade Prihantoro</t>
  </si>
  <si>
    <t>Dendy Mariansyah Pratama</t>
  </si>
  <si>
    <t>Fuji Randa Lumban Gaol</t>
  </si>
  <si>
    <t>Tison Marihot Hutapea</t>
  </si>
  <si>
    <t>Erwandi</t>
  </si>
  <si>
    <t>Muhammad Rifky</t>
  </si>
  <si>
    <t>- 1/09/-25: Kristianus Rendra will be joined
19/08/-25: Kristianus Rendra melakukan MCU
7/08/-25: Mengajukan approval untuk offering Krist
28/07/-25: Baru dapet SPT dari kandidat an Krist 
22 - 27 July: Kendala di kandidat dalam mencari SPT &amp; Payslip &amp; Mutasi rekening dia
21/07/-25: Psikotest oke, sedang dimintakan payslip untuk diproses offering
18 - 19/07/-25: Psikotest kandidat an Krist</t>
  </si>
  <si>
    <t>Kristianus Rendra</t>
  </si>
  <si>
    <t>- 15/09/-25: Matthew Rizky will be joined
8/08/-25: Matthew MCU
7/08/-25: Memberikan offering ke Matthew, Matthew menerima offer. Jason belum ada feedback
29/07/-25: Gilbert dialokasikan untuk posisi lain (as per discussion with pak Johan, namun harus make sure ke bu BM untuk posisi apa). Matthew &amp; Jason dilanjutkan ke proses offering 
23/07/-25: Interview &amp; teknikal test an Rachel Daniella, tidak lolos. Interview an Gilbert, dilanjutkan psikotest
28/07/-25: Psikotest an Gilbert Thedy
26/07/-25: Psikotest an Jason Tanru &amp; Matthew
25/07/-25: Jason Tanru &amp; Matthew akan diinterview hari ini
23/07/-25: Daniella &amp; Jason Tanru diaturkan Teknikal Test. Daniella sekaligus interview namun hasilnya no, Gilbert interview
21/07/-25: Mengirimkan 7 CV ke User &amp; kandidat an Gilbert Thedy diaturkan Teknikal Test</t>
  </si>
  <si>
    <t>Matthew Rizky</t>
  </si>
  <si>
    <t>Career Page</t>
  </si>
  <si>
    <t>Syahrul Mustalib</t>
  </si>
  <si>
    <t>- 1/09/-25: Chistine reject offer
8/08/-25: Interview lanjutan an Chistine w/ bu Susy, bu Ira, dan bu BM
4/08/-25: Interview lanjutan an Chistine dgn Pak Clifford
23/07/-25: Interview kandidat an Chistine Virorica bersama pak Jimmy &amp; pak Abdal &amp; pak Tim
Testing the Excel Skill and will set to meet Management, kandidat an Cecilia Tania withdrawn process (sudah MCU &amp; Offering)</t>
  </si>
  <si>
    <t>Ahmad Fadhil Ramadhan</t>
  </si>
  <si>
    <t>Abdul Rasyid Ilham</t>
  </si>
  <si>
    <t>Yohansen Wahyudi Lbn Tobing</t>
  </si>
  <si>
    <t>Muhammad Arif Hidayat</t>
  </si>
  <si>
    <t>Michael Wijaya</t>
  </si>
  <si>
    <t>Lourensia Sallen</t>
  </si>
  <si>
    <t>License &amp; Permit Section Head</t>
  </si>
  <si>
    <t>Lucas Alexander</t>
  </si>
  <si>
    <t>Deksa Mahesa Cipy Sambira</t>
  </si>
  <si>
    <t>Rheannisa Priyanka</t>
  </si>
  <si>
    <t>Closing Month</t>
  </si>
  <si>
    <t>(blank) Total</t>
  </si>
  <si>
    <t>HR</t>
  </si>
  <si>
    <t>Posting</t>
  </si>
  <si>
    <t>Valentina</t>
  </si>
  <si>
    <t>Yes</t>
  </si>
  <si>
    <t>Bagus Iriandi Putra</t>
  </si>
  <si>
    <t>- 22/09/-25: Novelita will be joined
12/08/-25: Hasil MCU Novelita keluar
8/08/-25: Novelita MCU
7/08-25: Setelah diskusi, ybs baru deal dgn offeringnya
5/08/-25: Mengirimkan offering ke kandidat an Novelita</t>
  </si>
  <si>
    <t>Novelita</t>
  </si>
  <si>
    <t>- 29/09/-25: Irfananda will be joined
29/08/-25: Irfananda MCU di KF Surabaya
28/08/-25: Memberikan offering ke Irfananda, ybs menerima offeringnya
27/08/-25: Mendapatkan approval offering dari pak Jimmy, menunggu approval dari pak Domi. Pak Domi sudah approve di hari yang sama
Irfananda dilanjutkan psikotest &amp; proses penyusunan offering
4/08/-25: Interview 5 kandidat an Maryam, Hafif Bakhtiar, Putri Ghina, Irfananda Hutomo, Agung Pangaribowo 
30/07/-25: Rencana akan diaturkan interview di Senin, 4 Agustus 2025
23/07/-25: Mengirimkan 5 CV ke User</t>
  </si>
  <si>
    <t>Irfananda Setiadi Hutomo</t>
  </si>
  <si>
    <t>- 8/09/-25: Arief Affandi join
29/08/-25: Arief mengirimkan hasil MCU yang dia baru lakuin 1 Aug 2025, hasilnya fit with note
28/08/-25: Memberikan offering ke Arief Affandi, ybs sudah deal
27/08/-25: Mendapatkan approval offering dari pak Jimmy, menunggu approval pak Domi. Pak Domi sudah approve
Ada 1 kandidat referral an Arief Affandi dialokasikan untuk posisi ini
21/07/-25: Kandidat an Nanda Suvrawira reject offer</t>
  </si>
  <si>
    <t>Arief Affandi</t>
  </si>
  <si>
    <t>Muhammad Fikri Fadillah</t>
  </si>
  <si>
    <t>- 1/09/-25: Ateng rehire, join 1 Sept 2025</t>
  </si>
  <si>
    <t>Ateng</t>
  </si>
  <si>
    <t>SHE Inspector</t>
  </si>
  <si>
    <t>224/FKTK-Recruitment/IX/2025</t>
  </si>
  <si>
    <t>Fayakun Akbar</t>
  </si>
  <si>
    <t>- 08/09/-25: Interview 1 kandidat an Ramitani Siregar, dilanjutkan offering</t>
  </si>
  <si>
    <t>- 08/09/-25: Interview 1 kandidat an Irvan Marbun, dilanjutkan offering</t>
  </si>
  <si>
    <t>internal</t>
  </si>
  <si>
    <t>- lanjut diproses offering an Annisa</t>
  </si>
  <si>
    <t>- 29/09/-25: Irvanda Saputra will be joined
29/08/-25: Irvanda Saputra MCU di KF Padang
27/08/-25: Memberikan offering ke Irvanda Saputra
7/8/-25: Proses menyusun offering kandidat an Irvanda Saputra
28/07/-25: Interview an Arief (CV referral dari pak TT)
24/07/-25: Interview an Irvanda Saputra
Tio Markus coba cek cv, Nanda Arif Wicaksono</t>
  </si>
  <si>
    <t>Irvanda Saputra</t>
  </si>
  <si>
    <t>AP &amp; AR Spv</t>
  </si>
  <si>
    <t>Interview kandidat an Cindy &amp; Dewi</t>
  </si>
  <si>
    <t>Kresna Jaya Oey</t>
  </si>
  <si>
    <t>Week 1</t>
  </si>
  <si>
    <t>Week 2</t>
  </si>
  <si>
    <t>Week 3</t>
  </si>
  <si>
    <t>Week 4</t>
  </si>
  <si>
    <t>Week 5</t>
  </si>
  <si>
    <t>Week 12</t>
  </si>
  <si>
    <t>Week 23</t>
  </si>
  <si>
    <t>Week 34</t>
  </si>
  <si>
    <t>Week 45</t>
  </si>
  <si>
    <t>Week 56</t>
  </si>
  <si>
    <t>Week 13</t>
  </si>
  <si>
    <t>Week 22</t>
  </si>
  <si>
    <t>Week 32</t>
  </si>
  <si>
    <t>Week 42</t>
  </si>
  <si>
    <t>Week 52</t>
  </si>
  <si>
    <t>Week 24</t>
  </si>
  <si>
    <t>Week 14</t>
  </si>
  <si>
    <t>Week 33</t>
  </si>
  <si>
    <t>Week 43</t>
  </si>
  <si>
    <t>Week 53</t>
  </si>
  <si>
    <t>Week 15</t>
  </si>
  <si>
    <t>Week 25</t>
  </si>
  <si>
    <t>Week 35</t>
  </si>
  <si>
    <t>Week 44</t>
  </si>
  <si>
    <t>Week 54</t>
  </si>
  <si>
    <t>Week 16</t>
  </si>
  <si>
    <t>Week 26</t>
  </si>
  <si>
    <t>Week 36</t>
  </si>
  <si>
    <t>Week 46</t>
  </si>
  <si>
    <t>Week 55</t>
  </si>
  <si>
    <t>week 1</t>
  </si>
  <si>
    <t>week 2</t>
  </si>
  <si>
    <t>week 3</t>
  </si>
  <si>
    <t>week 4</t>
  </si>
  <si>
    <t>week 5</t>
  </si>
  <si>
    <t>Dimas Bagus Januarta</t>
  </si>
  <si>
    <t>Dinna Medina</t>
  </si>
  <si>
    <t>- 15/09/-25: Andrio Sitanggang join
10/09/-25: MCU Andrio Sitanggang di RS Eria Pekanbaru
4/09/-25: Memberikan offering ke Andrio Sitanggang
4/09/-25: Proposal offering keluar dr pak Jimmy, lanjut ke Pak Domi. Pak Domi sudah approve
2/09/-25: Masukkin proposal offering ke pak Jimmy
27/08/-25: Andrio Sitanggang diputuskan untuk dilanjut offering
25/08/-25: Interview kandidat Andrio Sitanggang &amp; Sendi Handoko</t>
  </si>
  <si>
    <t>Andrio Sitanggang</t>
  </si>
  <si>
    <t>- 12/09/-25: Sudah dapat offering yang di approve dari pak Jimmy dan pak Clifford, namun FKTK belum ada jd sedang dimintakan ke bu Jesslyn
Natasya Kinski dilanjutkan psikotest dan proses penyusunan offering
08/08/-25: Interview 1 kandidat an Natasya Kinski</t>
  </si>
  <si>
    <t>Erwin Darmawan</t>
  </si>
  <si>
    <t>Safina</t>
  </si>
  <si>
    <t>Sonny May</t>
  </si>
  <si>
    <t>Amelita Agustina</t>
  </si>
  <si>
    <t>Gita Wulandari</t>
  </si>
  <si>
    <t>Arrange interview Yusranudin together with Pak Ari Setyo</t>
  </si>
  <si>
    <t>- 15/9/25 - Zahrah fail interview with CT
- Yussica hasil psikotestnya di bawah Zahrah Ayudea, diputuskan untuk Zahrah interview user dulu w/ pak Clifford
Zahra Ayudea diaturkan psikotest namun hasilnya kurang memuaskan, sdg psikotest Yussica
11/08/-25: Rencana akan dilakukan intv 2 kandidat an Zahra Ayudea dan Yussica</t>
  </si>
  <si>
    <t>12/9/25 - Herry Lee withdraw from recruitment process
01/09/2025: Meenunggu response Jesslyn untuk cdd yang diberikan a.n:
1. Sandy N
2. Sofian Gao
3. Endy Liang
4. Imelly Pastika Sinaga
5. Michaelle Flavin
6. David Handjoyo
7. Herry Lee</t>
  </si>
  <si>
    <t>- 15/09/25 - process MCU 
- 12/9/25 - Offer to Fuad &amp; Accept offer
- Fuad Azhar persiapan dilanjutkan susun offering
15/08/-25: Interview 5 kandidat, dilanjutkan psikotest semuanya</t>
  </si>
  <si>
    <t>-15/09/25 - To confirm for Jordan to be posted under Palm / Business Dev't
- 15/9/25 Jordan interview with Pak CT
-3/9/25 - Jordan Interview Jess and Leo
25/08/205:
1. Jessica Amelia: Menunggu Response
2. Kevin Tan: di alihkan ke TS untuk penempatan Medan
3. Stephen Budi --&gt; ex Employee KPN (cut prosess)</t>
  </si>
  <si>
    <t>- Pending feedback dari user</t>
  </si>
  <si>
    <t>promoted to FM</t>
  </si>
  <si>
    <t>- To arrange interview with Pak Domi 
12/09/-25: Proposal offering masuk ke ruangan bapak Jimmy menunggu approval
9/09/-25: Menunggu kelengkapan dokumen utk offering dr kandidat
3/09/-25: Darwinto mengirimkan 2 dokumen tsb, namun msh ada yang kurang (infonya dr ybs menerima Tunjangan Kehadiran &amp; Uang Makan)
1/09/-25: Meminta Darwinto untuk mengirimkan slip gaji &amp; SPT 2024
28/08/-25: Mendapat feedback dr User yang akan dilanjut proses an Darwinto Sinaga
20/08/-25: Interview 2 kandidat an Darwinto Sinaga &amp; Indra Saputra</t>
  </si>
  <si>
    <t>8/9/25 - candidate not pass interview</t>
  </si>
  <si>
    <t>- Pending interview schedule</t>
  </si>
  <si>
    <t xml:space="preserve">- 12/09/-25: Pak Domi tidak setuju untuk dilanjutkan offering, dikarenakan kandidat pernah bekerja di KPN sebelumnya
9/09/-25: Keluar dan dapet approval dr pak Jimmy, harus naik dulu ke pak Domi
2/09/-25: Keluar dr ruangan pak Jimmy, ada revisi, masukkin lagi
29/08/-25: Masukkin proposal offering Bernard ke Pak Jimmy
26/08/-25: Mendapatkan payslip Bernard ke tim Payroll
18/08/-25: Meminta payslip Bernard ke tim Payroll
7/08/-25: Interview 1 kandidat an Bernard Napitopolu </t>
  </si>
  <si>
    <t>-26/8/25 - offering ke Edi Suryanto
- 22/07/-25: Interview 2 kandidat, 1 no, 1 lulus akan dilanjut offering. Kandidat yang akan dilanjut offering an Edi Suryanto</t>
  </si>
  <si>
    <t>- 11/08/25 - Ridho reject offer 
- 08/08/-25: Proses menyusun offering kandidat yg lolos intv an Ridho Alrianto
29 &amp; 30 Juli: Interview 1 kandidat
09/07/-25: Ada 13 kandidat to be proceed</t>
  </si>
  <si>
    <t>- 11/08/25 - Ridho withdraw dari proses rekrutmen
08/08/-25: Proses menyusun offering kandidat yg lolos intv an Ridho Riftanto
29 &amp; 30 Juli: Interview 1 kandidat
09/07/-25: Ada 13 kandidat to be proceed</t>
  </si>
  <si>
    <t>- 11/08/25 - Angela reject offer
- 08/08/-25: Proses menyusun offering kandidat yg lolos intv an Angela Sitanggang
29 &amp; 30 Juli: Interview 1 kandidat
09/07/-25: Ada 13 kandidat to be proceed</t>
  </si>
  <si>
    <t>Muhammad Aditya Pratama Irawan</t>
  </si>
  <si>
    <t>Moch. Mujid</t>
  </si>
  <si>
    <t>Bayu Atriyanto</t>
  </si>
  <si>
    <t>received</t>
  </si>
  <si>
    <t>Pending</t>
  </si>
  <si>
    <t>Status FKTK</t>
  </si>
  <si>
    <t>Inventory</t>
  </si>
  <si>
    <t>GL</t>
  </si>
  <si>
    <t>AP &amp; AR</t>
  </si>
  <si>
    <t>GA Support</t>
  </si>
  <si>
    <t>Recruitment</t>
  </si>
  <si>
    <t>Urgent Total</t>
  </si>
  <si>
    <t>Total CV Sent</t>
  </si>
  <si>
    <t>Total Interview</t>
  </si>
  <si>
    <t>Total Psikotest</t>
  </si>
  <si>
    <t>Total Offer</t>
  </si>
  <si>
    <t>Remark</t>
  </si>
  <si>
    <t>Total Positions</t>
  </si>
  <si>
    <t>Total Closed Positions</t>
  </si>
  <si>
    <t>Normal Total</t>
  </si>
  <si>
    <t>225/FKTK-Recruitment/IX/2025</t>
  </si>
  <si>
    <t>226/FKTK-Recruitment/IX/2025</t>
  </si>
  <si>
    <t>227/FKTK-Recruitment/IX/2025</t>
  </si>
  <si>
    <t>228/FKTK-Recruitment/IX/2025</t>
  </si>
  <si>
    <t>- 22/09/25 - Felicia already has previous MCU results
-  22/09/25 - Felicia accept offer
- 10/9/25 - Freschella interviewed and selected for the position but pending feedback from Manager
- Interview kandidat an Natalia, Levinna, Felicia, Freshella</t>
  </si>
  <si>
    <t xml:space="preserve"> - 23/09/25 - MCU Bianca
9/09/25 - Interview an Bianca, to follow up interview result
another candidate is not suitable</t>
  </si>
  <si>
    <t>M. Gandy Atrake</t>
  </si>
  <si>
    <t>Muhammad Nur Azhari</t>
  </si>
  <si>
    <t>- 24/09/-25: Oskar MCU 
15/09/-25: Oskar diaturkan untuk lanjut ke proses offering
12/09/-25: Kedua kandidat sudah mengerjakan psikotest (Dhea &amp; Oskar)
10/09/-25: Diaturkan intv lanjutan 2 kandidat ini dgn Recruitment HO (Diva)
3/09/-25: HC Site intv 2 kandidat an Oskar Lahimuda &amp; Dhea Ranty, ini sudah lolos intv User</t>
  </si>
  <si>
    <t>- 19/09/25: Interview an Dian Mardianes 
26/08/-25: Mengirimkan kembali 4 CV 
4 kandidat tidak lolos interview (tidak punya pengalaman GA)
19/08/-25: Mengirimkan 4 CV ke User</t>
  </si>
  <si>
    <t>Diambil dari KHL</t>
  </si>
  <si>
    <t>Aris</t>
  </si>
  <si>
    <t>- 
15/9/-25: M Rizki Putujaya interview with Andi dan Teguh
- 3 tidak lolos interview</t>
  </si>
  <si>
    <t>- 24/09/-25: Sedang jalan acting an M. Fauzan Rizki Sirait. Per 1 Oktober definitif aktif M. Fauzan jadi Section Head</t>
  </si>
  <si>
    <t>M. Fauzan Rizki Sirait</t>
  </si>
  <si>
    <t>- 24/09/-25: Infonya Site Gresik msh on process agar stabil, jd proses recruitment belum berjalan</t>
  </si>
  <si>
    <t>Iswahyudi Hamdanu</t>
  </si>
  <si>
    <t>- 24/09/-25: Sebelumnya sudah diisi Achmad Zainuri, namun ybs resign, lalu masuk baru an Bayu Atriyanto 
22/07/-25: Info dari HC Site -&gt; confirm to HCBP, ini sama dengan FKTK Electrical Technician di Sidoarjo (sudah diisi an Achmad Zainur)</t>
  </si>
  <si>
    <t>Arga Pradika</t>
  </si>
  <si>
    <t>- Minggu keempat Sept akan MCU
1/09/-25: Aktif lagi FKTK nya dan dijalankan proses rekrutmennya
22/07/-25: Status di hold dulu karena plant belum commissioning</t>
  </si>
  <si>
    <t>- 25/09/-25: Invite 4 kandidat untuk intv (Andre N. Simanjuntak, Jerry Sitanggang, Joy Sandres, M. Fahri Sinaga)
11/09/-25: Invite intv 8 org, yg datang hanya 4. 4 orang ini tidak lulus karena tidak sesuai kompetensi yang dibutuhkan User
10/09/-25: Kirim CV 8 ke User</t>
  </si>
  <si>
    <t>Ricki Sinaga</t>
  </si>
  <si>
    <t>- 9/9/25 - process Interview w/ user</t>
  </si>
  <si>
    <t>- 24/9/25: Interview Caitlin</t>
  </si>
  <si>
    <t>Engineering Head</t>
  </si>
  <si>
    <t>Kelvin Tamin</t>
  </si>
  <si>
    <t>Factory Head (Sulfuric Acid)</t>
  </si>
  <si>
    <t>HSE Senior Manager</t>
  </si>
  <si>
    <t>Head of HSE</t>
  </si>
  <si>
    <t>Farel Al Ghazali Abdullah</t>
  </si>
  <si>
    <t>Pending FKTK (pending approve pak J)</t>
  </si>
  <si>
    <t>Tankfarm</t>
  </si>
  <si>
    <t>Ari Setyo</t>
  </si>
  <si>
    <t>Andi Musmain</t>
  </si>
  <si>
    <t>P Aldy Primananda</t>
  </si>
  <si>
    <t>- 27/09/25: Psikotes an Ella Adhysti
12/09/-25: Memberikan offering ke kandidat an Etti Harimurti, belum ada feedback final dr ybs
11/09/-25: Mendapat approval dari pak Domi
9/09/-25: Sudah dapat approval dr pak Jimmy, lanjut ke pak Domi
4/09/-25: Proposal offering keluar dr ruangan pak Jimmy, ada yang perlu direvisi. Masukkin lg ke ruangan pak Jimmy
2/09/-25: Masukkin proposal offering ke ruangan pak Jimmy
27/08/-25: Interview 2 kandidat an Gregory Moreno &amp; Etti Harimurti</t>
  </si>
  <si>
    <t>Ivana Widjanarko</t>
  </si>
  <si>
    <t xml:space="preserve"> - 2 candidates will be interviewed (Michael &amp; Michael)</t>
  </si>
  <si>
    <t xml:space="preserve"> - 2 candidates will be interviewed (Jonathan &amp; Frishella)
- 23/09/25: Kevin withdraw from recruitment process 
- 23/09/25: Kevin MCU 
- 19/09/25: Kevin accept offer
- Cindy Kesuma withdraw from recruitment process
- 4/09/-25: Interview 1 kandidat an Cindy Kesuma
masih ada 2 kandidat a.n. citra dan roy saputra
- 4 Juni: 1 kandidat a.n. Jessica Siagian-&gt; info dari user hold dulu posisinya
- 20 Juni:  Interview 1 hanatasya laurina user hasilnya tidak ok
- 11 Juni: 1 kandidat a.n. Sylvania menyelesaikan psikotes-&gt; withdraw (diterima perusahaan lain
- 3 Mei: 1 kandidat a.n. Sylvania menyelesaikan psikotes-&gt; withdraw (diterima perusahaan lain
- 9 Mei: kirim 2 cv ke user 
- 5 Mei: interview 3 kandidat
- 28 Mei Interview Finance Op </t>
  </si>
  <si>
    <t>TBA - Arrange interview Herry Stevanus, waiting for Bu Jac
- 11/9 - Susandi withdraw from process</t>
  </si>
  <si>
    <t>- TBA - Arrange interview Selvy with Bu Ira
3 candidates are not suitable
looking for experience 5 yrs in Tax area</t>
  </si>
  <si>
    <t>- 2 candidates not suitable (Gilbert &amp; Cindy Natasya) 
TBA - Arrange interview with Gilbert
- 4 candiates are not suitable (2 less experience and another 2 beyond budget)</t>
  </si>
  <si>
    <t>- 5 candidates is not suitable</t>
  </si>
  <si>
    <t>- 26/09/25: Ferdy process offering, waiting for the documents (STP)
 17/09/25: Ferdy Psikotes 
akan dikirimkan 2 CV lagi minggu 3 sept
- 12/09/-25: Interview 1 kandidat an Aldi (hasil tidak lulus)
11/09/-25: Interview 1 kandidat an Ivan Sunis (hasil tidak lolos)
28/08/-25: Mengirimkan 8 CV ke User</t>
  </si>
  <si>
    <t xml:space="preserve"> 2 candidates will be interviewed on 03/10/25 with Pak Clifford 
- 26/09/25: Psikotes Dudi and Sri Ulina 
- 26/09/25: Interview Dudi Achsani</t>
  </si>
  <si>
    <t xml:space="preserve"> - 25/09/25: Ivana will be joined on 6/10/25 
- 23/09/25: Ivana MCU 
- 21/09/25: Ivana accept offer
- 15/9/25 - Ivanna to prepare salary proposal
- Joycelin withdraw from recruiment process 
Joycelin 2nd Offer, feedback on 19/9/25
- 7/08/-25: dapat info dari pak Leo, Joycelin akan diaturkan Intv Offline w/ pak Cliff probably on 19/20 aug
 30/07/-25: Joycelin diaturkan Psikotest, Calvin &amp; Irene tidak lolos
29/07/-25: Interview 3 kandidat an Calvin, Joycelin, Irene 
23/07/-25: Dijalankan kembali 
15/07/-25: Info dr BP di hold dulu</t>
  </si>
  <si>
    <t xml:space="preserve"> - 26/09/25: Sherlee MCU 
17/09/25: Sherlee psikotes 
17/09/25: Sherlee Interview
01/09/2025: Meenunggu response Jesslyn untuk cdd yang diberikan an:
1. Nadhira Anggitasari
2. Satrio Arif
3. Claudy Meramis</t>
  </si>
  <si>
    <t xml:space="preserve"> - 29/09/25 Cleo will be interviewed next week 
- Yesaya withdraw from recruitment process
11/8/25 - Melvin withdraw from recruitment process
- 11/08/-25: Akan diaturkan interview 1 kandidat an Antonio pada senin ini. Hasil intv, Antonio tidak lulus proses</t>
  </si>
  <si>
    <t>- Christoper not suitable
 Gilbert fail interview 
16/9/25 - Gilbert interview with HC
- 10/08/-25: Jason reject offer, kandidat buffer an Gilbert Thedy, sdg menunggu Gilbert sidang skripsi dan dapet SKL
8/08/-25: Matthew MCU, Jason belum ada feedback
7/08/-25: Memberikan offering ke Matthew, Matthew menerima offer. Jason belum ada feedback
29/07/-25: Gilbert dialokasikan untuk posisi lain (as per discussion with pak Johan, namun harus make sure ke bu BM untuk posisi apa). Matthew &amp; Jason dilanjutkan ke proses offering 
23/07/-25: Interview &amp; teknikal test an Rachel Daniella, tidak lolos. Interview an Gilbert, dilanjutkan psikotest
28/07/-25: Psikotest an Gilbert Thedy
26/07/-25: Psikotest an Jason Tanru &amp; Matthew
25/07/-25: Jason Tanru &amp; Matthew akan diinterview hari ini
23/07/-25: Daniella &amp; Jason Tanru diaturkan Teknikal Test. Daniella sekaligus interview namun hasilnya no, Gilbert interview
21/07/-25: Mengirimkan 7 CV ke User &amp; kandidat an Gilbert Thedy diaturkan Teknikal Test</t>
  </si>
  <si>
    <t xml:space="preserve">
29/7/25 - Calvin Wijaya not suit to the position</t>
  </si>
  <si>
    <t>- Kelvin Tamin will be joined on 20/10/2025
- Interview w/ Bu Jac on 16 Apr 2025</t>
  </si>
  <si>
    <t>- 01/10/25: Yunadi Bagus reschedule interview
-  26/09/25 Yunadi Bagus interview has been canceled because the user is unavailable
- Yunadi Bagus will be interviewed on 26/09/25</t>
  </si>
  <si>
    <t>Akhbel Merandes Dermawan</t>
  </si>
  <si>
    <t>Technical Services</t>
  </si>
  <si>
    <t>Duble FKTK Kebuat double, harusnya sama kayak Teknisi E&amp;I</t>
  </si>
  <si>
    <t>Double FPTK, same position with Teknisi E&amp;I</t>
  </si>
  <si>
    <t>Double FKTK with FAME Bontang</t>
  </si>
  <si>
    <t>Cancelled move to Medan</t>
  </si>
  <si>
    <t>300725: Management confirm to hold due business expantion</t>
  </si>
  <si>
    <t>090725 internal movement Illyas Bagoes</t>
  </si>
  <si>
    <t>Fatya Nisa cancel mutation</t>
  </si>
  <si>
    <t xml:space="preserve">Internal Movement, Peter/Kezia </t>
  </si>
  <si>
    <t>Double  FPTK with replacement Riyanto</t>
  </si>
  <si>
    <t>cancel resign</t>
  </si>
  <si>
    <t>Confirm from pak Bilson this longer needed</t>
  </si>
  <si>
    <t xml:space="preserve">Management confirm to hold since the position will handled by Pak Kharisma </t>
  </si>
  <si>
    <t>220725: Internal movement, Ali Kufron</t>
  </si>
  <si>
    <t>Kevin Ryan withdrew, Alex and Frishella will have interview.</t>
  </si>
  <si>
    <t>- 220725: Position hold dsince the plant not yet commissioning</t>
  </si>
  <si>
    <t>2 candidate on scheduled to interview with hiring manager</t>
  </si>
  <si>
    <t xml:space="preserve"> will  Arrange interview Selvy with Bu Ira
</t>
  </si>
  <si>
    <t>arrange interview with Librianto Trihartanto</t>
  </si>
  <si>
    <t>Darwinto Sinaga collect document to offer</t>
  </si>
  <si>
    <t>Sourcing due the candidate rijected</t>
  </si>
  <si>
    <t>confirm from user is not prioroty</t>
  </si>
  <si>
    <t>010925 - Raymundo Hutapea joined</t>
  </si>
  <si>
    <t>160725 - Muhammad Mursied joined</t>
  </si>
  <si>
    <t xml:space="preserve">290925 Oskar Joined </t>
  </si>
  <si>
    <t>290925 joined Ramitani Siregar</t>
  </si>
  <si>
    <t>240925 Joined Irvan Marbun</t>
  </si>
  <si>
    <t>- Mario will be interview with Pak Budi on Oct 3</t>
  </si>
  <si>
    <t>011025 - KIV dinna performance for this position</t>
  </si>
  <si>
    <t xml:space="preserve">- Mario to be arranged for interview
</t>
  </si>
  <si>
    <t>- Jessica Melinda
r</t>
  </si>
  <si>
    <t>Oskar</t>
  </si>
  <si>
    <t>Ramitani Siregar</t>
  </si>
  <si>
    <t>Irvan Marbun</t>
  </si>
  <si>
    <t xml:space="preserve">Muhammad Mursied </t>
  </si>
  <si>
    <t xml:space="preserve">25.08.25, Arif cancelled join, got retain from current company
</t>
  </si>
  <si>
    <t>10.09.25: Chistine reject offer</t>
  </si>
  <si>
    <t xml:space="preserve">01.10.25 Herry Stevanus ok from management, collect document.
</t>
  </si>
  <si>
    <t>12.09.25: Bernard turndown from Pak Domi since he was employee of KPN.</t>
  </si>
  <si>
    <t>01.10.25 Dewi will interviewed next week with bu ira</t>
  </si>
  <si>
    <t>01.10.25 Bianca will joined on Dec 2.</t>
  </si>
  <si>
    <t>26.09.25 Candidate Indra Baja rijected from pak Domi</t>
  </si>
  <si>
    <t xml:space="preserve">01.10.25: Ferdy on process of offering
</t>
  </si>
  <si>
    <t>11.08.25 Sourcing due  Angela reject offer</t>
  </si>
  <si>
    <t>24.09.25: Site Gresik confirm they still on the stabilazing process so recruitment is on hold.</t>
  </si>
  <si>
    <t>27.09.25: Pending confirmation from HC director regarding Ella Adhysti</t>
  </si>
  <si>
    <t xml:space="preserve">19.09.25 Dian Mardianes rijected and currently review 4 cv </t>
  </si>
  <si>
    <t>01.10.25 continue hiring process for  Yunadi Bagus</t>
  </si>
  <si>
    <t>15.09.25 - Zahrah fail interview with CT</t>
  </si>
  <si>
    <t>24.09.25: Currently M. Fauzan Rizki Sirait is acting. The decition is per 1 Oktober.</t>
  </si>
  <si>
    <t>26.09.25  M Rizki Putujaya riject offer</t>
  </si>
  <si>
    <t>29.09.25 - Calvin Wijaya not suit to the position</t>
  </si>
  <si>
    <t xml:space="preserve">25.09.25 - Christoper and Gilbert fail interview with Cliff </t>
  </si>
  <si>
    <t>29.09.25 Cleo will be interviewed next week</t>
  </si>
  <si>
    <t xml:space="preserve">29.09.25 we turn down jordan since his expectation over budget
</t>
  </si>
  <si>
    <t>01.10.25 - still waiting for Natasya Kinski additional proof document</t>
  </si>
  <si>
    <t>01.10.25 - Sherlee will join on Nov 6</t>
  </si>
  <si>
    <t>12.09.25 - Herry Lee withdraw from recruitment process</t>
  </si>
  <si>
    <t>26.09.25: Cliff will Interview Sri Ullina on Oct 3</t>
  </si>
  <si>
    <t>26.09.25: Cliff will Interview Dudi Achsani on Oct 3</t>
  </si>
  <si>
    <t>22.09.25 - Felicia already has previous MCU results and we waiting for her join date.</t>
  </si>
  <si>
    <t>01.10.25 KIV Dinna during probation period fot this position</t>
  </si>
  <si>
    <t>10.09.25: Interview 3 candidates, 2 candidates didn't come, 1 candidate didn't pass interview user</t>
  </si>
  <si>
    <t>29.09.25 - process MCU for Fuad</t>
  </si>
  <si>
    <t>06.08.25 - still no request yet confirmed by pak Sanjaya by phone</t>
  </si>
  <si>
    <t>24.09.25 - Interview Caitlin</t>
  </si>
  <si>
    <t>29.09.25 - Interview kandidat an Cindy &amp; Dewi</t>
  </si>
  <si>
    <t>01.10.25: passed interview, collect  payslip and other docs - Yusranudin</t>
  </si>
  <si>
    <t>Total Tech Test</t>
  </si>
  <si>
    <t>CV not suitable, continue sourcing</t>
  </si>
  <si>
    <t>Farhan Habiburrahman</t>
  </si>
  <si>
    <t>29.09.25: Farhan join
23.09.25: Signed offer
17.09.25: MCU Farhan
16.09.25: Negotiation offering &amp; deal
15.09.25: Interview 1 candidate (Farhan)
8.09.25: Send 1 CV to User</t>
  </si>
  <si>
    <t>01.10.25: Fahcri Adian Suseno will be joined 20 Oct 2025
23.09.25: Offering Fachri &amp; deal. MCU using his last medical result (was done 1 month before with his current company)
11.09.25: Interview &amp; technical test 2 candidates (Fachrian &amp; Abdul Afif), Abdul Afif didn't pass technical
3.09.25: Send 2 CV to User</t>
  </si>
  <si>
    <t>Fachri Adian Suseno</t>
  </si>
  <si>
    <t>29.09.25: Furqoni join
24.09.25: Furqoni MCU
23.09.25: Offering &amp; deal Furqoni, the other one expect too high on salary; 12jt
10.09.25: Interview 2 candidates (Furqoni Bulan Rizky &amp; Indra Bayu Aji)
08.09.25: Send 2 CV to User</t>
  </si>
  <si>
    <t>23.09.25: Rizky expect salary too high (10jt)
10.09.25: Interview 1 candidate (Rizky Hasiholan)
08.09.25: Send 1 CV to User (Rizky Hasiholan Hutauruk)</t>
  </si>
  <si>
    <t>Furqoni Bulan Rizki</t>
  </si>
  <si>
    <t>2.10.25: Edi Sur Yanto withdrawn process, need to source new candidate</t>
  </si>
  <si>
    <t>Annisa</t>
  </si>
  <si>
    <t>06.10.25: Annisa will be joined
12.09.25: MCU Annisa
09.09.25: Offering Annisa
02.09.25: Interview 1 candidate an Annisa</t>
  </si>
  <si>
    <t>03.10.25: Info dari HC Site, slot ini akan dipakai untuk posisi Store Keeper terlebih dahulu (pinjam dulu) dan akan di gol 3. Saat ini masih proses sourcing</t>
  </si>
  <si>
    <t>04.10.25: MCU M. Agus
03.10.25: Offering to M. Agus
02.10.25: Interview 1 candidate (M. Agus Hidayat) &amp; result; pass
30.09.25: 1 CV sent to User</t>
  </si>
  <si>
    <t>Sujatmiko</t>
  </si>
  <si>
    <t>03.10.25: As per info by HC Site, currently being hold, need to confirm first with Factory Manager. There's already 1 Driver from KHL</t>
  </si>
  <si>
    <t>Afrizal Ravi</t>
  </si>
  <si>
    <t>Defrizal</t>
  </si>
  <si>
    <t>03.10.25: As per info by HC Site, will take employee from RSB (mutasi internal), probably active on week 4 of October</t>
  </si>
  <si>
    <t>Firman Setiawan</t>
  </si>
  <si>
    <t>279/FKTK-Recruitment/X/2025</t>
  </si>
  <si>
    <t>Jak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</si>
</sst>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_-&quot;Rp&quot;* #,##0.00_-;\-&quot;Rp&quot;* #,##0.00_-;_-&quot;Rp&quot;* &quot;-&quot;??_-;_-@_-"/>
    <numFmt numFmtId="165" formatCode="_-* #,##0.00_-;\-* #,##0.00_-;_-* &quot;-&quot;??_-;_-@_-"/>
    <numFmt numFmtId="166" formatCode="[$-F800]dddd\,\ mmmm\ dd\,\ yyyy"/>
    <numFmt numFmtId="167" formatCode="[$-409]d\-mmm\-yy;@"/>
    <numFmt numFmtId="168" formatCode="[$-409]mmmm\-yy;@"/>
    <numFmt numFmtId="169" formatCode="[$-13809]d\ mmm\ yyyy;@"/>
    <numFmt numFmtId="170" formatCode="_-&quot;RM&quot;* #,##0.00_-;\-&quot;RM&quot;* #,##0.00_-;_-&quot;RM&quot;* &quot;-&quot;??_-;_-@_-"/>
    <numFmt numFmtId="171" formatCode="&quot;RM&quot;#,##0.00"/>
    <numFmt numFmtId="172" formatCode="_-* #,##0_-;\-* #,##0_-;_-* &quot;-&quot;??_-;_-@_-"/>
    <numFmt numFmtId="173" formatCode="[$MYR]\ #,##0"/>
    <numFmt numFmtId="174" formatCode="d&quot;-&quot;mmm&quot;-&quot;yyyy"/>
    <numFmt numFmtId="175" formatCode="[$-409]d\-mmm\-yy"/>
    <numFmt numFmtId="176" formatCode="d&quot;-&quot;mmm"/>
    <numFmt numFmtId="177" formatCode="_(* #,##0_);_(* \(#,##0\);_(* &quot;-&quot;??_);_(@_)"/>
  </numFmts>
  <fonts count="34" x14ac:knownFonts="1">
    <font>
      <sz val="11"/>
      <color theme="1"/>
      <name val="Calibri"/>
      <family val="2"/>
      <scheme val="minor"/>
    </font>
    <font>
      <sz val="11"/>
      <color theme="1"/>
      <name val="Calibri"/>
      <family val="2"/>
      <charset val="1"/>
      <scheme val="minor"/>
    </font>
    <font>
      <sz val="11"/>
      <color theme="1"/>
      <name val="Calibri"/>
      <family val="2"/>
      <charset val="1"/>
      <scheme val="minor"/>
    </font>
    <font>
      <b/>
      <sz val="11"/>
      <color theme="1"/>
      <name val="Calibri"/>
      <family val="2"/>
      <scheme val="minor"/>
    </font>
    <font>
      <sz val="11"/>
      <color theme="1"/>
      <name val="Calibri"/>
      <family val="2"/>
      <scheme val="minor"/>
    </font>
    <font>
      <sz val="11"/>
      <color theme="1"/>
      <name val="Calibri"/>
      <family val="2"/>
      <charset val="1"/>
      <scheme val="minor"/>
    </font>
    <font>
      <sz val="11"/>
      <name val="Calibri"/>
      <family val="2"/>
    </font>
    <font>
      <sz val="10"/>
      <color rgb="FF000000"/>
      <name val="Arial"/>
      <family val="2"/>
    </font>
    <font>
      <sz val="8"/>
      <name val="Calibri"/>
      <family val="2"/>
      <scheme val="minor"/>
    </font>
    <font>
      <sz val="11"/>
      <color theme="1"/>
      <name val="Calibri"/>
      <family val="2"/>
    </font>
    <font>
      <b/>
      <sz val="16"/>
      <color theme="1"/>
      <name val="Calibri"/>
      <family val="2"/>
      <scheme val="minor"/>
    </font>
    <font>
      <sz val="11"/>
      <color theme="1"/>
      <name val="Calibri"/>
      <family val="2"/>
      <scheme val="minor"/>
    </font>
    <font>
      <sz val="11"/>
      <color rgb="FF000000"/>
      <name val="Calibri"/>
      <family val="2"/>
      <scheme val="minor"/>
    </font>
    <font>
      <sz val="16"/>
      <color theme="1"/>
      <name val="Calibri"/>
      <family val="2"/>
      <scheme val="minor"/>
    </font>
    <font>
      <sz val="9"/>
      <color indexed="81"/>
      <name val="Tahoma"/>
      <family val="2"/>
    </font>
    <font>
      <b/>
      <sz val="9"/>
      <color indexed="81"/>
      <name val="Tahoma"/>
      <family val="2"/>
    </font>
    <font>
      <b/>
      <sz val="11"/>
      <color theme="1"/>
      <name val="Calibri"/>
      <family val="2"/>
    </font>
    <font>
      <sz val="11"/>
      <color rgb="FF006100"/>
      <name val="Calibri"/>
      <family val="2"/>
      <scheme val="minor"/>
    </font>
    <font>
      <sz val="11"/>
      <color rgb="FF9C0006"/>
      <name val="Calibri"/>
      <family val="2"/>
      <scheme val="minor"/>
    </font>
    <font>
      <sz val="11"/>
      <color rgb="FF9C5700"/>
      <name val="Calibri"/>
      <family val="2"/>
      <scheme val="minor"/>
    </font>
    <font>
      <b/>
      <sz val="8"/>
      <color theme="0"/>
      <name val="Calibri Light"/>
      <family val="2"/>
      <scheme val="major"/>
    </font>
    <font>
      <sz val="8"/>
      <color theme="0"/>
      <name val="Calibri Light"/>
      <family val="2"/>
      <scheme val="major"/>
    </font>
    <font>
      <sz val="8"/>
      <color theme="1"/>
      <name val="Calibri Light"/>
      <family val="2"/>
      <scheme val="major"/>
    </font>
    <font>
      <sz val="8"/>
      <name val="Calibri Light"/>
      <family val="2"/>
      <scheme val="major"/>
    </font>
    <font>
      <b/>
      <sz val="8"/>
      <name val="Calibri Light"/>
      <family val="2"/>
      <scheme val="major"/>
    </font>
    <font>
      <b/>
      <u/>
      <sz val="8"/>
      <color theme="0"/>
      <name val="Calibri Light"/>
      <family val="2"/>
      <scheme val="major"/>
    </font>
    <font>
      <sz val="8"/>
      <color theme="4" tint="-0.499984740745262"/>
      <name val="Calibri Light"/>
      <family val="2"/>
      <scheme val="major"/>
    </font>
    <font>
      <b/>
      <sz val="8"/>
      <color theme="1"/>
      <name val="Calibri Light"/>
      <family val="2"/>
      <scheme val="major"/>
    </font>
    <font>
      <sz val="8"/>
      <color rgb="FFFF0000"/>
      <name val="Calibri Light"/>
      <family val="2"/>
      <scheme val="major"/>
    </font>
    <font>
      <sz val="8"/>
      <color rgb="FFFFC000"/>
      <name val="Calibri Light"/>
      <family val="2"/>
      <scheme val="major"/>
    </font>
    <font>
      <sz val="11"/>
      <color theme="1"/>
      <name val="Calibri"/>
      <family val="2"/>
    </font>
    <font>
      <sz val="11"/>
      <color theme="1"/>
      <name val="Calibri"/>
      <family val="2"/>
    </font>
    <font>
      <sz val="11"/>
      <name val="Calibri"/>
      <family val="2"/>
      <scheme val="minor"/>
    </font>
    <font>
      <sz val="11"/>
      <color rgb="FFFF0000"/>
      <name val="Calibri"/>
      <family val="2"/>
      <scheme val="minor"/>
    </font>
  </fonts>
  <fills count="22">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bgColor indexed="64"/>
      </patternFill>
    </fill>
    <fill>
      <patternFill patternType="solid">
        <fgColor theme="9" tint="0.59999389629810485"/>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6D1FA"/>
        <bgColor indexed="64"/>
      </patternFill>
    </fill>
    <fill>
      <patternFill patternType="solid">
        <fgColor rgb="FFFFFF00"/>
        <bgColor indexed="64"/>
      </patternFill>
    </fill>
    <fill>
      <patternFill patternType="solid">
        <fgColor rgb="FFEE00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505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9"/>
      </left>
      <right style="thin">
        <color theme="9"/>
      </right>
      <top style="thin">
        <color theme="9"/>
      </top>
      <bottom style="medium">
        <color theme="9"/>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top/>
      <bottom style="thin">
        <color theme="4" tint="0.39997558519241921"/>
      </bottom>
      <diagonal/>
    </border>
    <border>
      <left/>
      <right/>
      <top style="thin">
        <color theme="4" tint="0.39997558519241921"/>
      </top>
      <bottom/>
      <diagonal/>
    </border>
    <border>
      <left style="thin">
        <color indexed="64"/>
      </left>
      <right/>
      <top style="thin">
        <color indexed="64"/>
      </top>
      <bottom/>
      <diagonal/>
    </border>
  </borders>
  <cellStyleXfs count="66">
    <xf numFmtId="0" fontId="0" fillId="0" borderId="0"/>
    <xf numFmtId="0" fontId="5" fillId="0" borderId="0"/>
    <xf numFmtId="0" fontId="5" fillId="0" borderId="0"/>
    <xf numFmtId="0" fontId="5" fillId="0" borderId="0"/>
    <xf numFmtId="0" fontId="6" fillId="0" borderId="0">
      <alignment vertical="center"/>
    </xf>
    <xf numFmtId="0" fontId="7" fillId="0" borderId="0"/>
    <xf numFmtId="0" fontId="4" fillId="0" borderId="0"/>
    <xf numFmtId="0" fontId="5" fillId="0" borderId="0"/>
    <xf numFmtId="0" fontId="5" fillId="0" borderId="0"/>
    <xf numFmtId="0" fontId="4" fillId="0" borderId="0"/>
    <xf numFmtId="0" fontId="5" fillId="0" borderId="0"/>
    <xf numFmtId="0" fontId="5" fillId="0" borderId="0"/>
    <xf numFmtId="0" fontId="5" fillId="0" borderId="0"/>
    <xf numFmtId="0" fontId="4" fillId="0" borderId="0"/>
    <xf numFmtId="0" fontId="5" fillId="0" borderId="0"/>
    <xf numFmtId="0" fontId="4" fillId="0" borderId="0"/>
    <xf numFmtId="0" fontId="4" fillId="0" borderId="0"/>
    <xf numFmtId="0" fontId="11" fillId="0" borderId="0"/>
    <xf numFmtId="0" fontId="2" fillId="0" borderId="0"/>
    <xf numFmtId="0" fontId="2" fillId="0" borderId="0"/>
    <xf numFmtId="0" fontId="7"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2" fillId="0" borderId="0"/>
    <xf numFmtId="0" fontId="2" fillId="0" borderId="0"/>
    <xf numFmtId="0" fontId="4" fillId="0" borderId="0"/>
    <xf numFmtId="0" fontId="2" fillId="0" borderId="0"/>
    <xf numFmtId="0" fontId="4" fillId="0" borderId="0"/>
    <xf numFmtId="0" fontId="12" fillId="0" borderId="0"/>
    <xf numFmtId="0" fontId="1" fillId="0" borderId="0"/>
    <xf numFmtId="0" fontId="4" fillId="0" borderId="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170"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cellStyleXfs>
  <cellXfs count="328">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vertic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0" fillId="0" borderId="0" xfId="0" applyAlignment="1">
      <alignment horizontal="center"/>
    </xf>
    <xf numFmtId="0" fontId="0" fillId="0" borderId="0" xfId="0" applyAlignment="1">
      <alignment horizontal="left"/>
    </xf>
    <xf numFmtId="0" fontId="0" fillId="0" borderId="1" xfId="0" applyBorder="1"/>
    <xf numFmtId="0" fontId="0" fillId="0" borderId="0" xfId="0" pivotButton="1"/>
    <xf numFmtId="0" fontId="0" fillId="0" borderId="5" xfId="0" applyBorder="1" applyAlignment="1">
      <alignment horizontal="center" vertical="center"/>
    </xf>
    <xf numFmtId="0" fontId="0" fillId="0" borderId="1" xfId="0" applyBorder="1" applyAlignment="1">
      <alignment horizontal="left"/>
    </xf>
    <xf numFmtId="167" fontId="0" fillId="0" borderId="1" xfId="0" applyNumberFormat="1" applyBorder="1" applyAlignment="1">
      <alignment horizontal="center"/>
    </xf>
    <xf numFmtId="1" fontId="0" fillId="0" borderId="1" xfId="0" applyNumberFormat="1" applyBorder="1" applyAlignment="1">
      <alignment horizontal="center" vertical="center"/>
    </xf>
    <xf numFmtId="166" fontId="0" fillId="0" borderId="1" xfId="0" applyNumberFormat="1" applyBorder="1" applyAlignment="1">
      <alignment horizontal="center"/>
    </xf>
    <xf numFmtId="0" fontId="0" fillId="0" borderId="5" xfId="0" applyBorder="1" applyAlignment="1">
      <alignment horizontal="center"/>
    </xf>
    <xf numFmtId="1" fontId="0" fillId="0" borderId="5" xfId="0" applyNumberFormat="1" applyBorder="1" applyAlignment="1">
      <alignment horizontal="center" vertical="center"/>
    </xf>
    <xf numFmtId="167" fontId="0" fillId="0" borderId="5" xfId="0" applyNumberFormat="1" applyBorder="1" applyAlignment="1">
      <alignment horizontal="center"/>
    </xf>
    <xf numFmtId="0" fontId="0" fillId="3" borderId="0" xfId="0" applyFill="1" applyAlignment="1">
      <alignment horizontal="center" vertical="center"/>
    </xf>
    <xf numFmtId="0" fontId="0" fillId="3" borderId="0" xfId="0" applyFill="1" applyAlignment="1">
      <alignment horizontal="center" vertical="center" wrapText="1"/>
    </xf>
    <xf numFmtId="0" fontId="0" fillId="0" borderId="0" xfId="0" quotePrefix="1"/>
    <xf numFmtId="0" fontId="0" fillId="0" borderId="0" xfId="0" quotePrefix="1" applyAlignment="1">
      <alignment horizontal="center" vertical="center"/>
    </xf>
    <xf numFmtId="16" fontId="0" fillId="0" borderId="0" xfId="0" quotePrefix="1" applyNumberFormat="1"/>
    <xf numFmtId="0" fontId="3" fillId="0" borderId="0" xfId="0" applyFont="1"/>
    <xf numFmtId="168" fontId="10" fillId="4" borderId="0" xfId="0" applyNumberFormat="1" applyFont="1" applyFill="1" applyAlignment="1">
      <alignment vertical="center"/>
    </xf>
    <xf numFmtId="0" fontId="0" fillId="0" borderId="0" xfId="0" applyAlignment="1">
      <alignment horizontal="left" indent="1"/>
    </xf>
    <xf numFmtId="0" fontId="13" fillId="0" borderId="0" xfId="0" applyFont="1" applyAlignment="1">
      <alignment vertical="center"/>
    </xf>
    <xf numFmtId="0" fontId="0" fillId="0" borderId="1" xfId="0" pivotButton="1" applyBorder="1"/>
    <xf numFmtId="0" fontId="0" fillId="0" borderId="1" xfId="0" applyBorder="1" applyAlignment="1">
      <alignment horizontal="left" indent="1"/>
    </xf>
    <xf numFmtId="0" fontId="0" fillId="0" borderId="0" xfId="0" applyAlignment="1">
      <alignment horizontal="left" indent="2"/>
    </xf>
    <xf numFmtId="0" fontId="16" fillId="0" borderId="1" xfId="22" applyFont="1" applyBorder="1" applyAlignment="1">
      <alignment horizontal="center" vertical="center" wrapText="1"/>
    </xf>
    <xf numFmtId="0" fontId="0" fillId="0" borderId="1" xfId="0" applyBorder="1" applyAlignment="1">
      <alignment horizontal="center" wrapText="1"/>
    </xf>
    <xf numFmtId="0" fontId="0" fillId="5" borderId="0" xfId="0" applyFill="1"/>
    <xf numFmtId="167" fontId="0" fillId="0" borderId="5" xfId="0" quotePrefix="1" applyNumberFormat="1" applyBorder="1" applyAlignment="1">
      <alignment horizontal="left" vertical="center"/>
    </xf>
    <xf numFmtId="0" fontId="22" fillId="0" borderId="0" xfId="0" applyFont="1" applyAlignment="1">
      <alignment horizontal="left" vertical="center" wrapText="1"/>
    </xf>
    <xf numFmtId="0" fontId="20" fillId="10" borderId="1" xfId="0" applyFont="1" applyFill="1" applyBorder="1" applyAlignment="1">
      <alignment horizontal="center" vertical="center" wrapText="1"/>
    </xf>
    <xf numFmtId="171" fontId="20" fillId="10" borderId="1" xfId="43" applyNumberFormat="1" applyFont="1" applyFill="1" applyBorder="1" applyAlignment="1">
      <alignment horizontal="center" vertical="center" wrapText="1"/>
    </xf>
    <xf numFmtId="169" fontId="20" fillId="10" borderId="1" xfId="0" applyNumberFormat="1" applyFont="1" applyFill="1" applyBorder="1" applyAlignment="1">
      <alignment horizontal="center" vertical="center" wrapText="1"/>
    </xf>
    <xf numFmtId="0" fontId="21" fillId="10" borderId="1" xfId="0" applyFont="1" applyFill="1" applyBorder="1" applyAlignment="1">
      <alignment horizontal="center" vertical="center" wrapText="1"/>
    </xf>
    <xf numFmtId="0" fontId="21" fillId="0" borderId="0" xfId="0" applyFont="1" applyAlignment="1">
      <alignment horizontal="center" vertical="center" wrapText="1"/>
    </xf>
    <xf numFmtId="171" fontId="21" fillId="10" borderId="1" xfId="43" applyNumberFormat="1" applyFont="1" applyFill="1" applyBorder="1" applyAlignment="1">
      <alignment horizontal="center" vertical="center" wrapText="1"/>
    </xf>
    <xf numFmtId="0" fontId="23" fillId="0" borderId="1" xfId="41" applyFont="1" applyFill="1" applyBorder="1" applyAlignment="1">
      <alignment horizontal="center" vertical="center" wrapText="1"/>
    </xf>
    <xf numFmtId="0" fontId="23" fillId="11" borderId="1" xfId="41" applyFont="1" applyFill="1" applyBorder="1" applyAlignment="1">
      <alignment horizontal="center" vertical="center" wrapText="1"/>
    </xf>
    <xf numFmtId="0" fontId="23" fillId="11" borderId="1" xfId="0" applyFont="1" applyFill="1" applyBorder="1" applyAlignment="1">
      <alignment horizontal="center" vertical="center" wrapText="1"/>
    </xf>
    <xf numFmtId="0" fontId="23" fillId="11" borderId="1" xfId="40" applyFont="1" applyFill="1" applyBorder="1" applyAlignment="1">
      <alignment horizontal="center" vertical="center" wrapText="1"/>
    </xf>
    <xf numFmtId="171" fontId="23" fillId="11" borderId="1" xfId="43" applyNumberFormat="1" applyFont="1" applyFill="1" applyBorder="1" applyAlignment="1">
      <alignment horizontal="center" vertical="center" wrapText="1"/>
    </xf>
    <xf numFmtId="169" fontId="23" fillId="11" borderId="1" xfId="40" applyNumberFormat="1" applyFont="1" applyFill="1" applyBorder="1" applyAlignment="1">
      <alignment horizontal="center" vertical="center" wrapText="1"/>
    </xf>
    <xf numFmtId="0" fontId="23" fillId="0" borderId="0" xfId="0" applyFont="1" applyAlignment="1">
      <alignment horizontal="center" vertical="center" wrapText="1"/>
    </xf>
    <xf numFmtId="0" fontId="23" fillId="0" borderId="1" xfId="0" applyFont="1" applyBorder="1" applyAlignment="1">
      <alignment horizontal="center" vertical="center" wrapText="1"/>
    </xf>
    <xf numFmtId="172" fontId="23" fillId="0" borderId="1" xfId="44" applyNumberFormat="1" applyFont="1" applyFill="1" applyBorder="1" applyAlignment="1">
      <alignment horizontal="center" vertical="center" wrapText="1"/>
    </xf>
    <xf numFmtId="172" fontId="24" fillId="0" borderId="1" xfId="44" applyNumberFormat="1" applyFont="1" applyFill="1" applyBorder="1" applyAlignment="1">
      <alignment horizontal="center" vertical="center" wrapText="1"/>
    </xf>
    <xf numFmtId="0" fontId="23" fillId="0" borderId="1" xfId="40" applyFont="1" applyFill="1" applyBorder="1" applyAlignment="1">
      <alignment horizontal="center" vertical="center" wrapText="1"/>
    </xf>
    <xf numFmtId="0" fontId="23" fillId="11" borderId="5" xfId="40" applyFont="1" applyFill="1" applyBorder="1" applyAlignment="1">
      <alignment horizontal="center" vertical="center" wrapText="1"/>
    </xf>
    <xf numFmtId="0" fontId="24" fillId="0" borderId="1" xfId="0" applyFont="1" applyBorder="1" applyAlignment="1">
      <alignment horizontal="center" vertical="center" wrapText="1"/>
    </xf>
    <xf numFmtId="0" fontId="23" fillId="12" borderId="5" xfId="40" applyFont="1" applyFill="1" applyBorder="1" applyAlignment="1">
      <alignment horizontal="center" vertical="center" wrapText="1"/>
    </xf>
    <xf numFmtId="0" fontId="23" fillId="12" borderId="1" xfId="40" applyFont="1" applyFill="1" applyBorder="1" applyAlignment="1">
      <alignment horizontal="center" vertical="center" wrapText="1"/>
    </xf>
    <xf numFmtId="0" fontId="23" fillId="12" borderId="1" xfId="0" applyFont="1" applyFill="1" applyBorder="1" applyAlignment="1">
      <alignment horizontal="center" vertical="center" wrapText="1"/>
    </xf>
    <xf numFmtId="171" fontId="23" fillId="12" borderId="1" xfId="43" applyNumberFormat="1" applyFont="1" applyFill="1" applyBorder="1" applyAlignment="1">
      <alignment horizontal="center" vertical="center" wrapText="1"/>
    </xf>
    <xf numFmtId="169" fontId="23" fillId="12" borderId="1" xfId="40" applyNumberFormat="1" applyFont="1" applyFill="1" applyBorder="1" applyAlignment="1">
      <alignment horizontal="center" vertical="center" wrapText="1"/>
    </xf>
    <xf numFmtId="0" fontId="23" fillId="12" borderId="8" xfId="40" applyFont="1" applyFill="1" applyBorder="1" applyAlignment="1">
      <alignment horizontal="center" vertical="center" wrapText="1"/>
    </xf>
    <xf numFmtId="0" fontId="23" fillId="12" borderId="2" xfId="40" applyFont="1" applyFill="1" applyBorder="1" applyAlignment="1">
      <alignment horizontal="center" vertical="center" wrapText="1"/>
    </xf>
    <xf numFmtId="171" fontId="23" fillId="0" borderId="1" xfId="43" applyNumberFormat="1" applyFont="1" applyFill="1" applyBorder="1" applyAlignment="1">
      <alignment horizontal="center" vertical="center" wrapText="1"/>
    </xf>
    <xf numFmtId="169" fontId="23" fillId="0" borderId="1" xfId="41" applyNumberFormat="1" applyFont="1" applyFill="1" applyBorder="1" applyAlignment="1">
      <alignment horizontal="center" vertical="center" wrapText="1"/>
    </xf>
    <xf numFmtId="169" fontId="23" fillId="11" borderId="1" xfId="41" applyNumberFormat="1" applyFont="1" applyFill="1" applyBorder="1" applyAlignment="1">
      <alignment horizontal="center" vertical="center" wrapText="1"/>
    </xf>
    <xf numFmtId="0" fontId="23" fillId="12" borderId="1" xfId="41" applyFont="1" applyFill="1" applyBorder="1" applyAlignment="1">
      <alignment horizontal="center" vertical="center" wrapText="1"/>
    </xf>
    <xf numFmtId="0" fontId="23" fillId="11" borderId="1" xfId="42" applyFont="1" applyFill="1" applyBorder="1" applyAlignment="1">
      <alignment horizontal="center" vertical="center" wrapText="1"/>
    </xf>
    <xf numFmtId="169" fontId="23" fillId="11" borderId="1" xfId="42" applyNumberFormat="1" applyFont="1" applyFill="1" applyBorder="1" applyAlignment="1">
      <alignment horizontal="center" vertical="center" wrapText="1"/>
    </xf>
    <xf numFmtId="0" fontId="23" fillId="11" borderId="2" xfId="42" applyFont="1" applyFill="1" applyBorder="1" applyAlignment="1">
      <alignment horizontal="center" vertical="center" wrapText="1"/>
    </xf>
    <xf numFmtId="0" fontId="23" fillId="12" borderId="1" xfId="42" applyFont="1" applyFill="1" applyBorder="1" applyAlignment="1">
      <alignment horizontal="center" vertical="center" wrapText="1"/>
    </xf>
    <xf numFmtId="171" fontId="23" fillId="11" borderId="1" xfId="42" applyNumberFormat="1" applyFont="1" applyFill="1" applyBorder="1" applyAlignment="1">
      <alignment horizontal="center" vertical="center" wrapText="1"/>
    </xf>
    <xf numFmtId="171" fontId="23" fillId="11" borderId="1" xfId="40" applyNumberFormat="1" applyFont="1" applyFill="1" applyBorder="1" applyAlignment="1">
      <alignment horizontal="center" vertical="center" wrapText="1"/>
    </xf>
    <xf numFmtId="171" fontId="23" fillId="0" borderId="1" xfId="40" applyNumberFormat="1" applyFont="1" applyFill="1" applyBorder="1" applyAlignment="1">
      <alignment horizontal="center" vertical="center" wrapText="1"/>
    </xf>
    <xf numFmtId="169" fontId="23" fillId="0" borderId="1" xfId="40" applyNumberFormat="1" applyFont="1" applyFill="1" applyBorder="1" applyAlignment="1">
      <alignment horizontal="center" vertical="center" wrapText="1"/>
    </xf>
    <xf numFmtId="0" fontId="23" fillId="0" borderId="9" xfId="40" applyFont="1" applyFill="1" applyBorder="1" applyAlignment="1">
      <alignment horizontal="center" vertical="center" wrapText="1"/>
    </xf>
    <xf numFmtId="0" fontId="24" fillId="0" borderId="0" xfId="0" applyFont="1" applyAlignment="1">
      <alignment horizontal="center" vertical="center" wrapText="1"/>
    </xf>
    <xf numFmtId="0" fontId="23" fillId="0" borderId="0" xfId="0" applyFont="1" applyAlignment="1">
      <alignment horizontal="left" vertical="center" wrapText="1"/>
    </xf>
    <xf numFmtId="0" fontId="22" fillId="0" borderId="0" xfId="0" applyFont="1" applyAlignment="1">
      <alignment horizontal="center" vertical="center" wrapText="1"/>
    </xf>
    <xf numFmtId="171" fontId="22" fillId="0" borderId="0" xfId="43" applyNumberFormat="1" applyFont="1" applyAlignment="1">
      <alignment horizontal="left" vertical="center" wrapText="1"/>
    </xf>
    <xf numFmtId="169" fontId="22" fillId="0" borderId="0" xfId="0" applyNumberFormat="1" applyFont="1" applyAlignment="1">
      <alignment horizontal="center" vertical="center" wrapText="1"/>
    </xf>
    <xf numFmtId="0" fontId="22" fillId="0" borderId="0" xfId="0" applyFont="1" applyAlignment="1">
      <alignment horizontal="left" vertical="center" wrapText="1" indent="1"/>
    </xf>
    <xf numFmtId="0" fontId="26" fillId="0" borderId="0" xfId="0" applyFont="1" applyAlignment="1">
      <alignment horizontal="left" vertical="center" wrapText="1"/>
    </xf>
    <xf numFmtId="0" fontId="26" fillId="0" borderId="0" xfId="0" applyFont="1" applyAlignment="1">
      <alignment horizontal="center" vertical="center" wrapText="1"/>
    </xf>
    <xf numFmtId="0" fontId="22" fillId="5" borderId="1" xfId="41" applyFont="1" applyFill="1" applyBorder="1" applyAlignment="1">
      <alignment horizontal="center" vertical="center" wrapText="1"/>
    </xf>
    <xf numFmtId="171" fontId="22" fillId="5" borderId="1" xfId="43" applyNumberFormat="1" applyFont="1" applyFill="1" applyBorder="1" applyAlignment="1">
      <alignment horizontal="center" vertical="center" wrapText="1"/>
    </xf>
    <xf numFmtId="0" fontId="22" fillId="5" borderId="1" xfId="40" applyFont="1" applyFill="1" applyBorder="1" applyAlignment="1">
      <alignment horizontal="center" vertical="center" wrapText="1"/>
    </xf>
    <xf numFmtId="0" fontId="27" fillId="5" borderId="1" xfId="41" applyFont="1" applyFill="1" applyBorder="1" applyAlignment="1">
      <alignment horizontal="center" vertical="center" wrapText="1"/>
    </xf>
    <xf numFmtId="0" fontId="27" fillId="5" borderId="1" xfId="40" applyFont="1" applyFill="1" applyBorder="1" applyAlignment="1">
      <alignment horizontal="center" vertical="center" wrapText="1"/>
    </xf>
    <xf numFmtId="0" fontId="22" fillId="5" borderId="1" xfId="42" applyFont="1" applyFill="1" applyBorder="1" applyAlignment="1">
      <alignment horizontal="center" vertical="center" wrapText="1"/>
    </xf>
    <xf numFmtId="0" fontId="27" fillId="5" borderId="1" xfId="42" applyFont="1" applyFill="1" applyBorder="1" applyAlignment="1">
      <alignment horizontal="center" vertical="center" wrapText="1"/>
    </xf>
    <xf numFmtId="0" fontId="22" fillId="11" borderId="1" xfId="40" applyFont="1" applyFill="1" applyBorder="1" applyAlignment="1">
      <alignment horizontal="center" vertical="center" wrapText="1"/>
    </xf>
    <xf numFmtId="0" fontId="22" fillId="11" borderId="1" xfId="41" applyFont="1" applyFill="1" applyBorder="1" applyAlignment="1">
      <alignment horizontal="center" vertical="center" wrapText="1"/>
    </xf>
    <xf numFmtId="0" fontId="27" fillId="11" borderId="1" xfId="41" applyFont="1" applyFill="1" applyBorder="1" applyAlignment="1">
      <alignment horizontal="center" vertical="center" wrapText="1"/>
    </xf>
    <xf numFmtId="171" fontId="22" fillId="11" borderId="1" xfId="43" applyNumberFormat="1" applyFont="1" applyFill="1" applyBorder="1" applyAlignment="1">
      <alignment horizontal="center" vertical="center" wrapText="1"/>
    </xf>
    <xf numFmtId="0" fontId="27" fillId="11" borderId="1" xfId="40" applyFont="1" applyFill="1" applyBorder="1" applyAlignment="1">
      <alignment horizontal="center" vertical="center" wrapText="1"/>
    </xf>
    <xf numFmtId="0" fontId="22" fillId="11" borderId="1" xfId="42" applyFont="1" applyFill="1" applyBorder="1" applyAlignment="1">
      <alignment horizontal="center" vertical="center" wrapText="1"/>
    </xf>
    <xf numFmtId="0" fontId="27" fillId="11" borderId="1" xfId="42" applyFont="1" applyFill="1" applyBorder="1" applyAlignment="1">
      <alignment horizontal="center" vertical="center" wrapText="1"/>
    </xf>
    <xf numFmtId="171" fontId="22" fillId="11" borderId="1" xfId="42" applyNumberFormat="1" applyFont="1" applyFill="1" applyBorder="1" applyAlignment="1">
      <alignment horizontal="center" vertical="center" wrapText="1"/>
    </xf>
    <xf numFmtId="171" fontId="22" fillId="11" borderId="1" xfId="40" applyNumberFormat="1" applyFont="1" applyFill="1" applyBorder="1" applyAlignment="1">
      <alignment horizontal="center" vertical="center" wrapText="1"/>
    </xf>
    <xf numFmtId="0" fontId="22" fillId="11" borderId="1" xfId="0" applyFont="1" applyFill="1" applyBorder="1" applyAlignment="1">
      <alignment horizontal="center" vertical="center" wrapText="1"/>
    </xf>
    <xf numFmtId="0" fontId="27" fillId="11" borderId="1" xfId="0" applyFont="1" applyFill="1" applyBorder="1" applyAlignment="1">
      <alignment horizontal="center" vertical="center" wrapText="1"/>
    </xf>
    <xf numFmtId="0" fontId="21" fillId="0" borderId="0" xfId="0" applyFont="1" applyAlignment="1">
      <alignment horizontal="left" vertical="center" wrapText="1"/>
    </xf>
    <xf numFmtId="0" fontId="22" fillId="13" borderId="1" xfId="4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22" fillId="13" borderId="1" xfId="41" applyFont="1" applyFill="1" applyBorder="1" applyAlignment="1">
      <alignment horizontal="center" vertical="center" wrapText="1"/>
    </xf>
    <xf numFmtId="171" fontId="22" fillId="13" borderId="1" xfId="43" applyNumberFormat="1" applyFont="1" applyFill="1" applyBorder="1" applyAlignment="1">
      <alignment horizontal="center" vertical="center" wrapText="1"/>
    </xf>
    <xf numFmtId="0" fontId="27" fillId="13" borderId="1" xfId="0" applyFont="1" applyFill="1" applyBorder="1" applyAlignment="1">
      <alignment horizontal="center" vertical="center" wrapText="1"/>
    </xf>
    <xf numFmtId="0" fontId="24" fillId="6" borderId="0" xfId="0" applyFont="1" applyFill="1" applyAlignment="1">
      <alignment horizontal="center" vertical="center" wrapText="1"/>
    </xf>
    <xf numFmtId="16" fontId="0" fillId="0" borderId="1" xfId="0" quotePrefix="1" applyNumberFormat="1" applyBorder="1" applyAlignment="1">
      <alignment horizontal="center"/>
    </xf>
    <xf numFmtId="0" fontId="9" fillId="0" borderId="6" xfId="39" applyFont="1" applyBorder="1" applyAlignment="1">
      <alignment horizontal="center"/>
    </xf>
    <xf numFmtId="0" fontId="0" fillId="0" borderId="1" xfId="0" quotePrefix="1" applyBorder="1" applyAlignment="1">
      <alignment horizontal="center" vertical="center" wrapText="1"/>
    </xf>
    <xf numFmtId="164" fontId="0" fillId="0" borderId="1" xfId="45" applyFont="1" applyBorder="1" applyAlignment="1">
      <alignment horizontal="center" vertical="center"/>
    </xf>
    <xf numFmtId="169" fontId="0" fillId="0" borderId="1" xfId="0" applyNumberFormat="1" applyBorder="1" applyAlignment="1">
      <alignment horizontal="center"/>
    </xf>
    <xf numFmtId="0" fontId="3" fillId="3" borderId="12" xfId="0" applyFont="1" applyFill="1" applyBorder="1" applyAlignment="1">
      <alignment horizontal="center" vertical="center" wrapText="1"/>
    </xf>
    <xf numFmtId="167" fontId="0" fillId="0" borderId="0" xfId="0" applyNumberFormat="1" applyAlignment="1">
      <alignment horizontal="center" vertical="center" wrapText="1"/>
    </xf>
    <xf numFmtId="167" fontId="0" fillId="0" borderId="0" xfId="0" applyNumberFormat="1" applyAlignment="1">
      <alignment horizontal="center"/>
    </xf>
    <xf numFmtId="167" fontId="0" fillId="0" borderId="5" xfId="0" quotePrefix="1" applyNumberFormat="1" applyBorder="1" applyAlignment="1">
      <alignment horizontal="left" vertical="center" wrapText="1"/>
    </xf>
    <xf numFmtId="0" fontId="23" fillId="11" borderId="1" xfId="40" quotePrefix="1" applyFont="1" applyFill="1" applyBorder="1" applyAlignment="1">
      <alignment horizontal="center" vertical="center" wrapText="1"/>
    </xf>
    <xf numFmtId="0" fontId="23" fillId="0" borderId="5" xfId="40" applyFont="1" applyFill="1" applyBorder="1" applyAlignment="1">
      <alignment horizontal="center" vertical="center" wrapText="1"/>
    </xf>
    <xf numFmtId="0" fontId="20" fillId="10" borderId="2" xfId="0" applyFont="1" applyFill="1" applyBorder="1" applyAlignment="1">
      <alignment horizontal="center" vertical="center" wrapText="1"/>
    </xf>
    <xf numFmtId="169" fontId="22" fillId="11" borderId="1" xfId="41" applyNumberFormat="1" applyFont="1" applyFill="1" applyBorder="1" applyAlignment="1">
      <alignment horizontal="center" vertical="center" wrapText="1"/>
    </xf>
    <xf numFmtId="169" fontId="22" fillId="5" borderId="1" xfId="41" applyNumberFormat="1" applyFont="1" applyFill="1" applyBorder="1" applyAlignment="1">
      <alignment horizontal="center" vertical="center" wrapText="1"/>
    </xf>
    <xf numFmtId="169" fontId="22" fillId="5" borderId="1" xfId="40" applyNumberFormat="1" applyFont="1" applyFill="1" applyBorder="1" applyAlignment="1">
      <alignment horizontal="center" vertical="center" wrapText="1"/>
    </xf>
    <xf numFmtId="169" fontId="22" fillId="5" borderId="1" xfId="42" applyNumberFormat="1" applyFont="1" applyFill="1" applyBorder="1" applyAlignment="1">
      <alignment horizontal="center" vertical="center" wrapText="1"/>
    </xf>
    <xf numFmtId="169" fontId="22" fillId="11" borderId="1" xfId="40" applyNumberFormat="1" applyFont="1" applyFill="1" applyBorder="1" applyAlignment="1">
      <alignment horizontal="center" vertical="center" wrapText="1"/>
    </xf>
    <xf numFmtId="169" fontId="22" fillId="11" borderId="1" xfId="42" applyNumberFormat="1" applyFont="1" applyFill="1" applyBorder="1" applyAlignment="1">
      <alignment horizontal="center" vertical="center" wrapText="1"/>
    </xf>
    <xf numFmtId="169" fontId="27" fillId="11" borderId="1" xfId="0" applyNumberFormat="1" applyFont="1" applyFill="1" applyBorder="1" applyAlignment="1">
      <alignment horizontal="center" vertical="center" wrapText="1"/>
    </xf>
    <xf numFmtId="169" fontId="22" fillId="13" borderId="1" xfId="0" applyNumberFormat="1" applyFont="1" applyFill="1" applyBorder="1" applyAlignment="1">
      <alignment horizontal="center" vertical="center" wrapText="1"/>
    </xf>
    <xf numFmtId="169" fontId="22" fillId="0" borderId="0" xfId="0" applyNumberFormat="1" applyFont="1" applyAlignment="1">
      <alignment horizontal="left" vertical="center" wrapText="1"/>
    </xf>
    <xf numFmtId="0" fontId="22" fillId="11" borderId="1" xfId="41" applyFont="1" applyFill="1" applyBorder="1" applyAlignment="1">
      <alignment vertical="center" wrapText="1"/>
    </xf>
    <xf numFmtId="0" fontId="22" fillId="5" borderId="1" xfId="0" applyFont="1" applyFill="1" applyBorder="1" applyAlignment="1">
      <alignment horizontal="left" vertical="center" wrapText="1"/>
    </xf>
    <xf numFmtId="0" fontId="22" fillId="11" borderId="1" xfId="0" applyFont="1" applyFill="1" applyBorder="1" applyAlignment="1">
      <alignment horizontal="left" vertical="center" wrapText="1"/>
    </xf>
    <xf numFmtId="0" fontId="21" fillId="11" borderId="1" xfId="0" applyFont="1" applyFill="1" applyBorder="1" applyAlignment="1">
      <alignment horizontal="left" vertical="center" wrapText="1"/>
    </xf>
    <xf numFmtId="0" fontId="22" fillId="13" borderId="1" xfId="0" applyFont="1" applyFill="1" applyBorder="1" applyAlignment="1">
      <alignment horizontal="left" vertical="center" wrapText="1"/>
    </xf>
    <xf numFmtId="0" fontId="9" fillId="0" borderId="5" xfId="39" applyFont="1" applyBorder="1" applyAlignment="1">
      <alignment horizontal="center"/>
    </xf>
    <xf numFmtId="167" fontId="0" fillId="0" borderId="1" xfId="0" quotePrefix="1" applyNumberFormat="1" applyBorder="1" applyAlignment="1">
      <alignment horizontal="center"/>
    </xf>
    <xf numFmtId="0" fontId="0" fillId="0" borderId="1" xfId="0" quotePrefix="1" applyBorder="1" applyAlignment="1">
      <alignment horizontal="center"/>
    </xf>
    <xf numFmtId="0" fontId="0" fillId="0" borderId="5" xfId="0" quotePrefix="1" applyBorder="1" applyAlignment="1">
      <alignment horizontal="center"/>
    </xf>
    <xf numFmtId="0" fontId="16" fillId="0" borderId="9" xfId="22" applyFont="1" applyBorder="1" applyAlignment="1">
      <alignment horizontal="center" vertical="center" wrapText="1"/>
    </xf>
    <xf numFmtId="0" fontId="9" fillId="0" borderId="15" xfId="39" applyFont="1" applyBorder="1" applyAlignment="1">
      <alignment horizontal="center"/>
    </xf>
    <xf numFmtId="0" fontId="9" fillId="0" borderId="16" xfId="39" applyFont="1" applyBorder="1" applyAlignment="1">
      <alignment horizontal="center"/>
    </xf>
    <xf numFmtId="0" fontId="0" fillId="0" borderId="16" xfId="0" applyBorder="1" applyAlignment="1">
      <alignment horizontal="center"/>
    </xf>
    <xf numFmtId="0" fontId="9" fillId="0" borderId="1" xfId="39" applyFont="1" applyBorder="1" applyAlignment="1">
      <alignment horizontal="center"/>
    </xf>
    <xf numFmtId="0" fontId="28" fillId="5" borderId="1" xfId="41" applyFont="1" applyFill="1" applyBorder="1" applyAlignment="1">
      <alignment horizontal="center" vertical="center" wrapText="1"/>
    </xf>
    <xf numFmtId="0" fontId="29" fillId="5" borderId="1" xfId="40" applyFont="1" applyFill="1" applyBorder="1" applyAlignment="1">
      <alignment horizontal="center" vertical="center" wrapText="1"/>
    </xf>
    <xf numFmtId="0" fontId="22" fillId="5" borderId="5" xfId="40" applyFont="1" applyFill="1" applyBorder="1" applyAlignment="1">
      <alignment horizontal="center" vertical="center" wrapText="1"/>
    </xf>
    <xf numFmtId="0" fontId="22" fillId="5" borderId="2" xfId="41" applyFont="1" applyFill="1" applyBorder="1" applyAlignment="1">
      <alignment horizontal="center" vertical="center" wrapText="1"/>
    </xf>
    <xf numFmtId="0" fontId="22" fillId="11" borderId="1" xfId="40" quotePrefix="1" applyFont="1" applyFill="1" applyBorder="1" applyAlignment="1">
      <alignment horizontal="center" vertical="center" wrapText="1"/>
    </xf>
    <xf numFmtId="0" fontId="22" fillId="11" borderId="5" xfId="42" applyFont="1" applyFill="1" applyBorder="1" applyAlignment="1">
      <alignment horizontal="center" vertical="center" wrapText="1"/>
    </xf>
    <xf numFmtId="0" fontId="22" fillId="11" borderId="2" xfId="42" applyFont="1" applyFill="1" applyBorder="1" applyAlignment="1">
      <alignment horizontal="center" vertical="center" wrapText="1"/>
    </xf>
    <xf numFmtId="167" fontId="0" fillId="0" borderId="5" xfId="0" applyNumberFormat="1"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center"/>
    </xf>
    <xf numFmtId="166" fontId="0" fillId="0" borderId="5" xfId="0" applyNumberFormat="1" applyBorder="1" applyAlignment="1">
      <alignment horizontal="center"/>
    </xf>
    <xf numFmtId="0" fontId="23" fillId="11" borderId="1" xfId="40" quotePrefix="1" applyFont="1" applyFill="1" applyBorder="1" applyAlignment="1">
      <alignment horizontal="center" vertical="center"/>
    </xf>
    <xf numFmtId="0" fontId="23" fillId="0" borderId="1" xfId="40" quotePrefix="1" applyFont="1" applyFill="1" applyBorder="1" applyAlignment="1">
      <alignment horizontal="center" vertical="center" wrapText="1"/>
    </xf>
    <xf numFmtId="0" fontId="27" fillId="13" borderId="1" xfId="0" applyFont="1" applyFill="1" applyBorder="1" applyAlignment="1">
      <alignment horizontal="left" vertical="center" wrapText="1"/>
    </xf>
    <xf numFmtId="0" fontId="22" fillId="0" borderId="1" xfId="0" applyFont="1" applyBorder="1" applyAlignment="1">
      <alignment horizontal="center" vertical="center" wrapText="1"/>
    </xf>
    <xf numFmtId="0" fontId="22" fillId="0" borderId="1" xfId="0" applyFont="1" applyBorder="1" applyAlignment="1">
      <alignment horizontal="left" vertical="center" wrapText="1"/>
    </xf>
    <xf numFmtId="0" fontId="26" fillId="0" borderId="1" xfId="0" applyFont="1" applyBorder="1" applyAlignment="1">
      <alignment horizontal="center" vertical="center" wrapText="1"/>
    </xf>
    <xf numFmtId="0" fontId="23" fillId="0" borderId="8" xfId="40" applyFont="1" applyFill="1" applyBorder="1" applyAlignment="1">
      <alignment horizontal="center" vertical="center" wrapText="1"/>
    </xf>
    <xf numFmtId="0" fontId="23" fillId="0" borderId="2" xfId="40" applyFont="1" applyFill="1" applyBorder="1" applyAlignment="1">
      <alignment horizontal="center" vertical="center" wrapText="1"/>
    </xf>
    <xf numFmtId="0" fontId="0" fillId="0" borderId="1" xfId="0" quotePrefix="1" applyBorder="1" applyAlignment="1">
      <alignment horizontal="center" wrapText="1"/>
    </xf>
    <xf numFmtId="169" fontId="0" fillId="0" borderId="1" xfId="0" quotePrefix="1" applyNumberFormat="1" applyBorder="1" applyAlignment="1">
      <alignment horizontal="center" wrapText="1"/>
    </xf>
    <xf numFmtId="173" fontId="0" fillId="0" borderId="1" xfId="0" applyNumberFormat="1" applyBorder="1" applyAlignment="1">
      <alignment horizontal="center" vertical="center"/>
    </xf>
    <xf numFmtId="173" fontId="0" fillId="0" borderId="0" xfId="0" applyNumberFormat="1" applyAlignment="1">
      <alignment horizontal="center" vertical="center" wrapText="1"/>
    </xf>
    <xf numFmtId="173" fontId="0" fillId="0" borderId="2" xfId="0" applyNumberFormat="1" applyBorder="1" applyAlignment="1">
      <alignment horizontal="center" vertical="center"/>
    </xf>
    <xf numFmtId="173" fontId="0" fillId="0" borderId="0" xfId="0" applyNumberFormat="1"/>
    <xf numFmtId="173" fontId="0" fillId="0" borderId="1" xfId="0" applyNumberFormat="1" applyBorder="1" applyAlignment="1">
      <alignment horizontal="center" vertical="center" wrapText="1"/>
    </xf>
    <xf numFmtId="173" fontId="0" fillId="0" borderId="5" xfId="0" applyNumberFormat="1" applyBorder="1" applyAlignment="1">
      <alignment horizontal="center" vertical="center"/>
    </xf>
    <xf numFmtId="0" fontId="0" fillId="0" borderId="1" xfId="0" quotePrefix="1" applyBorder="1" applyAlignment="1">
      <alignment horizontal="left" vertical="center" wrapText="1"/>
    </xf>
    <xf numFmtId="167" fontId="0" fillId="0" borderId="5" xfId="0" applyNumberFormat="1" applyBorder="1" applyAlignment="1">
      <alignment horizontal="left" vertical="center" wrapText="1"/>
    </xf>
    <xf numFmtId="167" fontId="0" fillId="0" borderId="5" xfId="0" applyNumberFormat="1" applyBorder="1" applyAlignment="1">
      <alignment horizontal="left" vertical="center"/>
    </xf>
    <xf numFmtId="0" fontId="0" fillId="0" borderId="5" xfId="0" quotePrefix="1" applyBorder="1" applyAlignment="1">
      <alignment horizontal="left" vertical="center"/>
    </xf>
    <xf numFmtId="16" fontId="0" fillId="0" borderId="16" xfId="0" applyNumberFormat="1" applyBorder="1" applyAlignment="1">
      <alignment horizontal="center"/>
    </xf>
    <xf numFmtId="0" fontId="0" fillId="14" borderId="5" xfId="0" applyFill="1" applyBorder="1" applyAlignment="1">
      <alignment horizontal="center"/>
    </xf>
    <xf numFmtId="0" fontId="0" fillId="14" borderId="1" xfId="0" applyFill="1" applyBorder="1" applyAlignment="1">
      <alignment horizontal="center"/>
    </xf>
    <xf numFmtId="166" fontId="0" fillId="0" borderId="1" xfId="0" applyNumberFormat="1" applyBorder="1" applyAlignment="1">
      <alignment horizontal="center" vertical="center"/>
    </xf>
    <xf numFmtId="0" fontId="31" fillId="0" borderId="1" xfId="0" applyFont="1" applyBorder="1" applyAlignment="1">
      <alignment horizontal="center" vertical="center"/>
    </xf>
    <xf numFmtId="0" fontId="9" fillId="0" borderId="1" xfId="0" applyFont="1" applyBorder="1" applyAlignment="1">
      <alignment horizontal="center" vertical="center"/>
    </xf>
    <xf numFmtId="16" fontId="0" fillId="0" borderId="1" xfId="0" applyNumberFormat="1" applyBorder="1" applyAlignment="1">
      <alignment horizontal="center" vertical="center"/>
    </xf>
    <xf numFmtId="167" fontId="0" fillId="0" borderId="1" xfId="0" applyNumberFormat="1" applyBorder="1" applyAlignment="1">
      <alignment horizontal="center" vertical="center"/>
    </xf>
    <xf numFmtId="1" fontId="9" fillId="0" borderId="1" xfId="0" applyNumberFormat="1" applyFont="1" applyBorder="1" applyAlignment="1">
      <alignment horizontal="center" vertical="center"/>
    </xf>
    <xf numFmtId="3" fontId="9"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175" fontId="9" fillId="0" borderId="1" xfId="0" applyNumberFormat="1" applyFont="1" applyBorder="1" applyAlignment="1">
      <alignment horizontal="center" vertical="center"/>
    </xf>
    <xf numFmtId="16" fontId="9" fillId="0" borderId="1" xfId="0" applyNumberFormat="1" applyFont="1" applyBorder="1" applyAlignment="1">
      <alignment horizontal="center" vertical="center"/>
    </xf>
    <xf numFmtId="176" fontId="9" fillId="0" borderId="1" xfId="0" applyNumberFormat="1" applyFont="1" applyBorder="1" applyAlignment="1">
      <alignment horizontal="center" vertical="center"/>
    </xf>
    <xf numFmtId="167" fontId="32" fillId="0" borderId="1" xfId="0" applyNumberFormat="1" applyFont="1" applyBorder="1" applyAlignment="1">
      <alignment horizontal="center" vertical="center"/>
    </xf>
    <xf numFmtId="0" fontId="4" fillId="0" borderId="1" xfId="0" applyFont="1" applyBorder="1" applyAlignment="1">
      <alignment horizontal="center" vertical="center"/>
    </xf>
    <xf numFmtId="0" fontId="30" fillId="0" borderId="1" xfId="0" applyFont="1" applyBorder="1" applyAlignment="1">
      <alignment horizontal="center" vertical="center"/>
    </xf>
    <xf numFmtId="14" fontId="9" fillId="0" borderId="1" xfId="0" applyNumberFormat="1" applyFont="1" applyBorder="1" applyAlignment="1">
      <alignment horizontal="center" vertical="center"/>
    </xf>
    <xf numFmtId="16" fontId="0" fillId="0" borderId="1" xfId="0" quotePrefix="1" applyNumberFormat="1" applyBorder="1" applyAlignment="1">
      <alignment horizontal="center" vertical="center"/>
    </xf>
    <xf numFmtId="175" fontId="9" fillId="0" borderId="1" xfId="0" quotePrefix="1" applyNumberFormat="1" applyFont="1" applyBorder="1" applyAlignment="1">
      <alignment horizontal="center" vertical="center" wrapText="1"/>
    </xf>
    <xf numFmtId="175" fontId="9" fillId="0" borderId="1" xfId="0" applyNumberFormat="1" applyFont="1" applyBorder="1" applyAlignment="1">
      <alignment horizontal="center" vertical="center" wrapText="1"/>
    </xf>
    <xf numFmtId="167" fontId="0" fillId="0" borderId="1" xfId="0" quotePrefix="1" applyNumberFormat="1" applyBorder="1" applyAlignment="1">
      <alignment horizontal="center" vertical="center"/>
    </xf>
    <xf numFmtId="15" fontId="9" fillId="0" borderId="1" xfId="0" applyNumberFormat="1" applyFont="1" applyBorder="1" applyAlignment="1">
      <alignment horizontal="center" vertical="center"/>
    </xf>
    <xf numFmtId="15" fontId="0" fillId="0" borderId="1" xfId="0" applyNumberFormat="1" applyBorder="1" applyAlignment="1">
      <alignment horizontal="center" vertical="center"/>
    </xf>
    <xf numFmtId="0" fontId="33" fillId="12" borderId="1" xfId="0" applyFont="1" applyFill="1" applyBorder="1" applyAlignment="1">
      <alignment horizontal="center" vertical="center"/>
    </xf>
    <xf numFmtId="0" fontId="32" fillId="0" borderId="1" xfId="0" applyFont="1" applyBorder="1" applyAlignment="1">
      <alignment horizontal="center" vertical="center"/>
    </xf>
    <xf numFmtId="0" fontId="0" fillId="15" borderId="0" xfId="0" applyFill="1" applyAlignment="1">
      <alignment horizontal="left"/>
    </xf>
    <xf numFmtId="0" fontId="0" fillId="15" borderId="0" xfId="0" applyFill="1"/>
    <xf numFmtId="0" fontId="3" fillId="17" borderId="17" xfId="0" applyFont="1" applyFill="1" applyBorder="1" applyAlignment="1">
      <alignment horizontal="center"/>
    </xf>
    <xf numFmtId="0" fontId="3" fillId="15" borderId="17" xfId="0" applyFont="1" applyFill="1" applyBorder="1" applyAlignment="1">
      <alignment horizontal="center"/>
    </xf>
    <xf numFmtId="0" fontId="3" fillId="15" borderId="18" xfId="0" applyFont="1" applyFill="1" applyBorder="1" applyAlignment="1">
      <alignment horizontal="left"/>
    </xf>
    <xf numFmtId="0" fontId="0" fillId="18" borderId="18" xfId="0" applyFill="1" applyBorder="1" applyAlignment="1">
      <alignment horizontal="left"/>
    </xf>
    <xf numFmtId="0" fontId="0" fillId="18" borderId="18" xfId="0" applyFill="1" applyBorder="1"/>
    <xf numFmtId="0" fontId="3" fillId="15" borderId="18" xfId="0" applyFont="1" applyFill="1" applyBorder="1"/>
    <xf numFmtId="0" fontId="0" fillId="18" borderId="0" xfId="0" applyFill="1"/>
    <xf numFmtId="14" fontId="0" fillId="0" borderId="0" xfId="0" applyNumberFormat="1"/>
    <xf numFmtId="0" fontId="0" fillId="0" borderId="0" xfId="0" applyAlignment="1">
      <alignment wrapText="1"/>
    </xf>
    <xf numFmtId="22" fontId="0" fillId="0" borderId="0" xfId="0" applyNumberFormat="1"/>
    <xf numFmtId="0" fontId="3" fillId="0" borderId="0" xfId="0" applyFont="1" applyAlignment="1">
      <alignment horizontal="left"/>
    </xf>
    <xf numFmtId="166" fontId="0" fillId="0" borderId="1" xfId="0" applyNumberFormat="1" applyBorder="1" applyAlignment="1">
      <alignment horizontal="center" vertical="center" wrapText="1"/>
    </xf>
    <xf numFmtId="1" fontId="31" fillId="0" borderId="1" xfId="0" applyNumberFormat="1" applyFont="1" applyBorder="1" applyAlignment="1">
      <alignment horizontal="center" vertical="center"/>
    </xf>
    <xf numFmtId="3" fontId="31" fillId="0" borderId="1" xfId="0" applyNumberFormat="1" applyFont="1" applyBorder="1" applyAlignment="1">
      <alignment horizontal="center" vertical="center"/>
    </xf>
    <xf numFmtId="1" fontId="31" fillId="0" borderId="1" xfId="0" applyNumberFormat="1" applyFont="1" applyBorder="1" applyAlignment="1">
      <alignment horizontal="center" vertical="center" wrapText="1"/>
    </xf>
    <xf numFmtId="175" fontId="31" fillId="0" borderId="1" xfId="0" applyNumberFormat="1" applyFont="1" applyBorder="1" applyAlignment="1">
      <alignment horizontal="center" vertical="center"/>
    </xf>
    <xf numFmtId="0" fontId="0" fillId="12" borderId="1" xfId="0" applyFill="1" applyBorder="1" applyAlignment="1">
      <alignment horizontal="center" vertical="center"/>
    </xf>
    <xf numFmtId="15" fontId="0" fillId="0" borderId="0" xfId="0" applyNumberFormat="1" applyAlignment="1">
      <alignment horizontal="center" vertical="center"/>
    </xf>
    <xf numFmtId="177" fontId="0" fillId="0" borderId="0" xfId="65" applyNumberFormat="1" applyFont="1"/>
    <xf numFmtId="177" fontId="0" fillId="0" borderId="0" xfId="0" applyNumberFormat="1"/>
    <xf numFmtId="177" fontId="0" fillId="0" borderId="0" xfId="65" quotePrefix="1" applyNumberFormat="1" applyFont="1"/>
    <xf numFmtId="167" fontId="0" fillId="0" borderId="0" xfId="0" applyNumberFormat="1" applyAlignment="1">
      <alignment horizontal="center" vertical="center"/>
    </xf>
    <xf numFmtId="0" fontId="0" fillId="0" borderId="0" xfId="0" applyAlignment="1">
      <alignment horizontal="left" vertical="center"/>
    </xf>
    <xf numFmtId="0" fontId="0" fillId="0" borderId="1" xfId="0" applyBorder="1" applyAlignment="1">
      <alignment horizontal="left" vertical="center"/>
    </xf>
    <xf numFmtId="0" fontId="0" fillId="19" borderId="1" xfId="0" applyFill="1" applyBorder="1" applyAlignment="1">
      <alignment horizontal="left" vertical="center"/>
    </xf>
    <xf numFmtId="0" fontId="9" fillId="0" borderId="1" xfId="0" applyFont="1" applyBorder="1" applyAlignment="1">
      <alignment horizontal="left" vertical="center"/>
    </xf>
    <xf numFmtId="15" fontId="0" fillId="0" borderId="1" xfId="0" applyNumberFormat="1" applyBorder="1" applyAlignment="1">
      <alignment horizontal="center" vertical="center" wrapText="1"/>
    </xf>
    <xf numFmtId="167" fontId="0" fillId="0" borderId="1" xfId="0" applyNumberFormat="1" applyBorder="1" applyAlignment="1">
      <alignment horizontal="center" vertical="center" wrapText="1"/>
    </xf>
    <xf numFmtId="1" fontId="9" fillId="0" borderId="1" xfId="0" applyNumberFormat="1" applyFont="1" applyBorder="1" applyAlignment="1">
      <alignment horizontal="center" vertical="center" wrapText="1"/>
    </xf>
    <xf numFmtId="0" fontId="32" fillId="0" borderId="1" xfId="0" quotePrefix="1" applyFont="1" applyBorder="1" applyAlignment="1">
      <alignment horizontal="center" vertical="center"/>
    </xf>
    <xf numFmtId="0" fontId="0" fillId="15" borderId="1" xfId="0" applyFill="1" applyBorder="1" applyAlignment="1">
      <alignment horizontal="center" vertical="center"/>
    </xf>
    <xf numFmtId="1" fontId="0" fillId="0" borderId="1" xfId="0" applyNumberFormat="1" applyBorder="1" applyAlignment="1">
      <alignment horizontal="center" vertical="center" wrapText="1"/>
    </xf>
    <xf numFmtId="15" fontId="31" fillId="0" borderId="1" xfId="0" applyNumberFormat="1" applyFont="1" applyBorder="1" applyAlignment="1">
      <alignment horizontal="center" vertical="center"/>
    </xf>
    <xf numFmtId="0" fontId="9" fillId="0" borderId="1" xfId="39" applyFont="1" applyBorder="1" applyAlignment="1">
      <alignment horizontal="center" vertical="center"/>
    </xf>
    <xf numFmtId="3" fontId="9" fillId="0" borderId="1" xfId="0" applyNumberFormat="1" applyFont="1" applyBorder="1" applyAlignment="1">
      <alignment horizontal="center" vertical="center" wrapText="1"/>
    </xf>
    <xf numFmtId="0" fontId="0" fillId="0" borderId="1" xfId="0" applyBorder="1" applyAlignment="1">
      <alignment horizontal="left" vertical="center" wrapText="1"/>
    </xf>
    <xf numFmtId="0" fontId="31" fillId="0" borderId="1" xfId="0" applyFont="1" applyBorder="1" applyAlignment="1">
      <alignment horizontal="left" vertical="center"/>
    </xf>
    <xf numFmtId="0" fontId="0" fillId="0" borderId="1" xfId="0" applyBorder="1" applyAlignment="1">
      <alignment vertical="center"/>
    </xf>
    <xf numFmtId="175" fontId="30" fillId="0" borderId="1" xfId="0" applyNumberFormat="1" applyFont="1" applyBorder="1" applyAlignment="1">
      <alignment horizontal="center" vertical="center"/>
    </xf>
    <xf numFmtId="0" fontId="9" fillId="0" borderId="1" xfId="0" quotePrefix="1" applyFont="1" applyBorder="1" applyAlignment="1">
      <alignment horizontal="left" vertical="center" wrapText="1"/>
    </xf>
    <xf numFmtId="167" fontId="0" fillId="0" borderId="1" xfId="0" quotePrefix="1" applyNumberFormat="1" applyBorder="1" applyAlignment="1">
      <alignment horizontal="left" vertical="center" wrapText="1"/>
    </xf>
    <xf numFmtId="175" fontId="9" fillId="0" borderId="1" xfId="0" quotePrefix="1" applyNumberFormat="1" applyFont="1" applyBorder="1" applyAlignment="1">
      <alignment horizontal="left" vertical="center" wrapText="1"/>
    </xf>
    <xf numFmtId="167" fontId="0" fillId="0" borderId="1" xfId="0" applyNumberFormat="1" applyBorder="1" applyAlignment="1">
      <alignment horizontal="left" vertical="center" wrapText="1"/>
    </xf>
    <xf numFmtId="175" fontId="30" fillId="0" borderId="1" xfId="0" applyNumberFormat="1" applyFont="1" applyBorder="1" applyAlignment="1">
      <alignment horizontal="left" vertical="center" wrapText="1"/>
    </xf>
    <xf numFmtId="175" fontId="9" fillId="0" borderId="1" xfId="0" applyNumberFormat="1" applyFont="1" applyBorder="1" applyAlignment="1">
      <alignment horizontal="left" vertical="center" wrapText="1"/>
    </xf>
    <xf numFmtId="175" fontId="31" fillId="0" borderId="1" xfId="0" applyNumberFormat="1" applyFont="1" applyBorder="1" applyAlignment="1">
      <alignment horizontal="left" vertical="center" wrapText="1"/>
    </xf>
    <xf numFmtId="175" fontId="31" fillId="0" borderId="1" xfId="0" quotePrefix="1" applyNumberFormat="1" applyFont="1" applyBorder="1" applyAlignment="1">
      <alignment horizontal="left" vertical="center" wrapText="1"/>
    </xf>
    <xf numFmtId="15" fontId="0" fillId="0" borderId="1" xfId="0" quotePrefix="1" applyNumberFormat="1" applyBorder="1" applyAlignment="1">
      <alignment horizontal="left" vertical="center" wrapText="1"/>
    </xf>
    <xf numFmtId="0" fontId="0" fillId="0" borderId="0" xfId="0" applyAlignment="1">
      <alignment horizontal="left" vertical="center" wrapText="1"/>
    </xf>
    <xf numFmtId="169" fontId="0" fillId="0" borderId="1" xfId="0" applyNumberFormat="1" applyBorder="1" applyAlignment="1">
      <alignment horizontal="center" vertical="center"/>
    </xf>
    <xf numFmtId="0" fontId="0" fillId="6" borderId="1" xfId="0" applyFill="1" applyBorder="1" applyAlignment="1">
      <alignment horizontal="left" vertical="center"/>
    </xf>
    <xf numFmtId="174" fontId="9" fillId="0" borderId="1" xfId="0" applyNumberFormat="1" applyFont="1" applyBorder="1" applyAlignment="1">
      <alignment horizontal="center" vertical="center"/>
    </xf>
    <xf numFmtId="0" fontId="0" fillId="12" borderId="1" xfId="0" applyFill="1" applyBorder="1" applyAlignment="1">
      <alignment horizontal="left" vertical="center"/>
    </xf>
    <xf numFmtId="174" fontId="30" fillId="0" borderId="1" xfId="0" applyNumberFormat="1" applyFont="1" applyBorder="1" applyAlignment="1">
      <alignment horizontal="center" vertical="center"/>
    </xf>
    <xf numFmtId="169" fontId="0" fillId="0" borderId="1" xfId="0" quotePrefix="1" applyNumberFormat="1" applyBorder="1" applyAlignment="1">
      <alignment horizontal="center" vertical="center" wrapText="1"/>
    </xf>
    <xf numFmtId="0" fontId="9" fillId="0" borderId="1" xfId="0" applyFont="1" applyBorder="1" applyAlignment="1">
      <alignment horizontal="left" vertical="center" wrapText="1"/>
    </xf>
    <xf numFmtId="0" fontId="0" fillId="10" borderId="1" xfId="0" applyFill="1" applyBorder="1" applyAlignment="1">
      <alignment horizontal="left" vertical="center"/>
    </xf>
    <xf numFmtId="0" fontId="0" fillId="16" borderId="1" xfId="0" applyFill="1" applyBorder="1" applyAlignment="1">
      <alignment horizontal="left" vertical="center"/>
    </xf>
    <xf numFmtId="167" fontId="0" fillId="16" borderId="1" xfId="0" applyNumberFormat="1" applyFill="1" applyBorder="1" applyAlignment="1">
      <alignment horizontal="left" vertical="center" wrapText="1"/>
    </xf>
    <xf numFmtId="167" fontId="9" fillId="0" borderId="1" xfId="0" applyNumberFormat="1" applyFont="1" applyBorder="1" applyAlignment="1">
      <alignment horizontal="left" vertical="center" wrapText="1"/>
    </xf>
    <xf numFmtId="167" fontId="9" fillId="0" borderId="1" xfId="0" applyNumberFormat="1" applyFont="1" applyBorder="1" applyAlignment="1">
      <alignment horizontal="center" vertical="center"/>
    </xf>
    <xf numFmtId="0" fontId="0" fillId="0" borderId="5" xfId="0" applyBorder="1" applyAlignment="1">
      <alignment horizontal="left" vertical="center"/>
    </xf>
    <xf numFmtId="166" fontId="0" fillId="0" borderId="5" xfId="0" applyNumberFormat="1" applyBorder="1" applyAlignment="1">
      <alignment horizontal="center" vertical="center"/>
    </xf>
    <xf numFmtId="1" fontId="0" fillId="0" borderId="19" xfId="0" applyNumberFormat="1" applyBorder="1" applyAlignment="1">
      <alignment horizontal="center" vertical="center"/>
    </xf>
    <xf numFmtId="1" fontId="0" fillId="0" borderId="10" xfId="0" applyNumberFormat="1" applyBorder="1" applyAlignment="1">
      <alignment horizontal="center" vertical="center"/>
    </xf>
    <xf numFmtId="0" fontId="9" fillId="10" borderId="1" xfId="0" applyFont="1" applyFill="1" applyBorder="1" applyAlignment="1">
      <alignment horizontal="left" vertical="center"/>
    </xf>
    <xf numFmtId="15" fontId="0" fillId="0" borderId="5" xfId="0" applyNumberFormat="1" applyBorder="1" applyAlignment="1">
      <alignment horizontal="center" vertical="center"/>
    </xf>
    <xf numFmtId="0" fontId="0" fillId="20" borderId="1" xfId="0" applyFill="1" applyBorder="1" applyAlignment="1">
      <alignment horizontal="center" vertical="center" wrapText="1"/>
    </xf>
    <xf numFmtId="0" fontId="3" fillId="20" borderId="1" xfId="0" applyFont="1" applyFill="1" applyBorder="1" applyAlignment="1">
      <alignment horizontal="center" vertical="center" wrapText="1"/>
    </xf>
    <xf numFmtId="0" fontId="9" fillId="0" borderId="5" xfId="0" applyFont="1" applyBorder="1" applyAlignment="1">
      <alignment horizontal="left" vertical="center" wrapText="1"/>
    </xf>
    <xf numFmtId="0" fontId="0" fillId="0" borderId="5" xfId="0" applyBorder="1" applyAlignment="1">
      <alignment horizontal="center" vertical="center" wrapText="1"/>
    </xf>
    <xf numFmtId="14" fontId="0" fillId="0" borderId="1" xfId="0" applyNumberFormat="1" applyBorder="1" applyAlignment="1">
      <alignment horizontal="center" vertical="center"/>
    </xf>
    <xf numFmtId="177" fontId="0" fillId="0" borderId="1" xfId="65" applyNumberFormat="1" applyFont="1" applyBorder="1" applyAlignment="1">
      <alignment horizontal="center" vertical="center"/>
    </xf>
    <xf numFmtId="15" fontId="0" fillId="15" borderId="5" xfId="0" applyNumberFormat="1" applyFill="1" applyBorder="1" applyAlignment="1">
      <alignment horizontal="center" vertical="center"/>
    </xf>
    <xf numFmtId="0" fontId="0" fillId="0" borderId="0" xfId="0" pivotButton="1" applyAlignment="1">
      <alignment wrapText="1"/>
    </xf>
    <xf numFmtId="167" fontId="0" fillId="12" borderId="1" xfId="0" applyNumberFormat="1" applyFill="1" applyBorder="1" applyAlignment="1">
      <alignment horizontal="center" vertical="center"/>
    </xf>
    <xf numFmtId="0" fontId="16" fillId="6" borderId="1" xfId="22" applyFont="1" applyFill="1" applyBorder="1" applyAlignment="1">
      <alignment horizontal="center" vertical="center" wrapText="1"/>
    </xf>
    <xf numFmtId="0" fontId="16" fillId="12" borderId="1" xfId="22" applyFont="1" applyFill="1" applyBorder="1" applyAlignment="1">
      <alignment horizontal="center" vertical="center" wrapText="1"/>
    </xf>
    <xf numFmtId="0" fontId="0" fillId="0" borderId="9" xfId="0" applyBorder="1" applyAlignment="1">
      <alignment horizontal="center" vertical="center"/>
    </xf>
    <xf numFmtId="0" fontId="0" fillId="15" borderId="5" xfId="0" applyFill="1" applyBorder="1" applyAlignment="1">
      <alignment horizontal="left" vertical="center"/>
    </xf>
    <xf numFmtId="0" fontId="0" fillId="15" borderId="1" xfId="0" applyFill="1" applyBorder="1" applyAlignment="1">
      <alignment horizontal="left" vertical="center"/>
    </xf>
    <xf numFmtId="0" fontId="3" fillId="0" borderId="1" xfId="0" applyFont="1" applyBorder="1" applyAlignment="1">
      <alignment horizontal="center" vertical="center" wrapText="1"/>
    </xf>
    <xf numFmtId="167" fontId="0" fillId="0" borderId="1" xfId="0" quotePrefix="1" applyNumberFormat="1" applyBorder="1" applyAlignment="1">
      <alignment horizontal="center" vertical="center" wrapText="1"/>
    </xf>
    <xf numFmtId="0" fontId="9" fillId="0" borderId="1" xfId="0" quotePrefix="1" applyFont="1" applyBorder="1" applyAlignment="1">
      <alignment horizontal="center" vertical="center" wrapText="1"/>
    </xf>
    <xf numFmtId="175" fontId="30" fillId="0" borderId="1" xfId="0" applyNumberFormat="1" applyFont="1" applyBorder="1" applyAlignment="1">
      <alignment horizontal="center" vertical="center" wrapText="1"/>
    </xf>
    <xf numFmtId="167" fontId="0" fillId="16" borderId="1" xfId="0" applyNumberFormat="1" applyFill="1" applyBorder="1" applyAlignment="1">
      <alignment horizontal="center" vertical="center" wrapText="1"/>
    </xf>
    <xf numFmtId="175" fontId="31" fillId="0" borderId="1" xfId="0" applyNumberFormat="1" applyFont="1" applyBorder="1" applyAlignment="1">
      <alignment horizontal="center" vertical="center" wrapText="1"/>
    </xf>
    <xf numFmtId="175" fontId="31" fillId="0" borderId="1" xfId="0" quotePrefix="1" applyNumberFormat="1" applyFont="1" applyBorder="1" applyAlignment="1">
      <alignment horizontal="center" vertical="center" wrapText="1"/>
    </xf>
    <xf numFmtId="167" fontId="9" fillId="0" borderId="1" xfId="0" applyNumberFormat="1" applyFont="1" applyBorder="1" applyAlignment="1">
      <alignment horizontal="center" vertical="center" wrapText="1"/>
    </xf>
    <xf numFmtId="15" fontId="0" fillId="0" borderId="1" xfId="0" quotePrefix="1" applyNumberFormat="1" applyBorder="1" applyAlignment="1">
      <alignment horizontal="center" vertical="center" wrapText="1"/>
    </xf>
    <xf numFmtId="167" fontId="0" fillId="0" borderId="5" xfId="0" applyNumberFormat="1" applyBorder="1" applyAlignment="1">
      <alignment horizontal="center" vertical="center" wrapText="1"/>
    </xf>
    <xf numFmtId="167" fontId="0" fillId="18" borderId="1" xfId="0" quotePrefix="1" applyNumberFormat="1" applyFill="1" applyBorder="1" applyAlignment="1">
      <alignment horizontal="left" vertical="center" wrapText="1"/>
    </xf>
    <xf numFmtId="167" fontId="0" fillId="21" borderId="1" xfId="0" quotePrefix="1" applyNumberFormat="1" applyFill="1" applyBorder="1" applyAlignment="1">
      <alignment horizontal="left" vertical="center" wrapText="1"/>
    </xf>
    <xf numFmtId="0" fontId="3" fillId="18" borderId="0" xfId="0" applyFont="1" applyFill="1"/>
    <xf numFmtId="0" fontId="0" fillId="0" borderId="1" xfId="65" applyNumberFormat="1" applyFont="1" applyBorder="1" applyAlignment="1">
      <alignment horizontal="center" vertical="center"/>
    </xf>
    <xf numFmtId="177" fontId="0" fillId="12" borderId="1" xfId="65" applyNumberFormat="1" applyFont="1" applyFill="1" applyBorder="1" applyAlignment="1">
      <alignment horizontal="center" vertical="center"/>
    </xf>
    <xf numFmtId="167" fontId="0" fillId="12" borderId="1" xfId="0" quotePrefix="1" applyNumberFormat="1" applyFill="1" applyBorder="1" applyAlignment="1">
      <alignment horizontal="left" vertical="center" wrapText="1"/>
    </xf>
    <xf numFmtId="0" fontId="3" fillId="0" borderId="0" xfId="0" applyFont="1" applyAlignment="1">
      <alignment horizontal="center" wrapText="1"/>
    </xf>
    <xf numFmtId="0" fontId="3" fillId="0" borderId="0" xfId="0" applyFont="1" applyAlignment="1">
      <alignment horizontal="center" vertical="center"/>
    </xf>
    <xf numFmtId="0" fontId="3" fillId="0" borderId="0" xfId="0" applyFont="1" applyAlignment="1">
      <alignment horizontal="center"/>
    </xf>
    <xf numFmtId="0" fontId="0" fillId="0" borderId="0" xfId="0" applyAlignment="1">
      <alignment horizontal="center"/>
    </xf>
    <xf numFmtId="168" fontId="10" fillId="4" borderId="0" xfId="0" applyNumberFormat="1" applyFont="1" applyFill="1" applyAlignment="1">
      <alignment horizontal="left" vertical="center"/>
    </xf>
    <xf numFmtId="0" fontId="20" fillId="10" borderId="7" xfId="0" applyFont="1" applyFill="1" applyBorder="1" applyAlignment="1">
      <alignment horizontal="center" vertical="center"/>
    </xf>
    <xf numFmtId="0" fontId="21" fillId="10" borderId="7" xfId="0" applyFont="1" applyFill="1" applyBorder="1" applyAlignment="1">
      <alignment horizontal="center" vertical="center"/>
    </xf>
    <xf numFmtId="0" fontId="23" fillId="11" borderId="5" xfId="40" applyFont="1" applyFill="1" applyBorder="1" applyAlignment="1">
      <alignment horizontal="center" vertical="center" wrapText="1"/>
    </xf>
    <xf numFmtId="0" fontId="23" fillId="11" borderId="8" xfId="40" applyFont="1" applyFill="1" applyBorder="1" applyAlignment="1">
      <alignment horizontal="center" vertical="center" wrapText="1"/>
    </xf>
    <xf numFmtId="0" fontId="23" fillId="11" borderId="2" xfId="40" applyFont="1" applyFill="1" applyBorder="1" applyAlignment="1">
      <alignment horizontal="center" vertical="center" wrapText="1"/>
    </xf>
    <xf numFmtId="0" fontId="23" fillId="11" borderId="5" xfId="41" applyFont="1" applyFill="1" applyBorder="1" applyAlignment="1">
      <alignment horizontal="center" vertical="center" wrapText="1"/>
    </xf>
    <xf numFmtId="0" fontId="23" fillId="11" borderId="2" xfId="41" applyFont="1" applyFill="1" applyBorder="1" applyAlignment="1">
      <alignment horizontal="center" vertical="center" wrapText="1"/>
    </xf>
    <xf numFmtId="0" fontId="23" fillId="12" borderId="1" xfId="41" applyFont="1" applyFill="1" applyBorder="1" applyAlignment="1">
      <alignment horizontal="center" vertical="center" wrapText="1"/>
    </xf>
    <xf numFmtId="0" fontId="20" fillId="10" borderId="13" xfId="0" applyFont="1" applyFill="1" applyBorder="1" applyAlignment="1">
      <alignment horizontal="center" vertical="center" wrapText="1"/>
    </xf>
    <xf numFmtId="0" fontId="20" fillId="10" borderId="7" xfId="0" applyFont="1" applyFill="1" applyBorder="1" applyAlignment="1">
      <alignment horizontal="center" vertical="center" wrapText="1"/>
    </xf>
    <xf numFmtId="0" fontId="20" fillId="10" borderId="14" xfId="0" applyFont="1" applyFill="1" applyBorder="1" applyAlignment="1">
      <alignment horizontal="center" vertical="center" wrapText="1"/>
    </xf>
    <xf numFmtId="0" fontId="24" fillId="0" borderId="0" xfId="0" applyFont="1" applyAlignment="1">
      <alignment horizontal="center" vertical="center" wrapText="1"/>
    </xf>
    <xf numFmtId="0" fontId="27" fillId="13" borderId="1" xfId="0" applyFont="1" applyFill="1" applyBorder="1" applyAlignment="1">
      <alignment horizontal="center" vertical="center" wrapText="1"/>
    </xf>
    <xf numFmtId="0" fontId="25" fillId="10" borderId="10" xfId="0" applyFont="1" applyFill="1" applyBorder="1" applyAlignment="1">
      <alignment horizontal="center" vertical="center" wrapText="1"/>
    </xf>
    <xf numFmtId="0" fontId="25" fillId="10" borderId="1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7" fillId="5" borderId="5" xfId="40" applyFont="1" applyFill="1" applyBorder="1" applyAlignment="1">
      <alignment horizontal="center" vertical="center" wrapText="1"/>
    </xf>
    <xf numFmtId="0" fontId="27" fillId="5" borderId="2" xfId="40" applyFont="1" applyFill="1" applyBorder="1" applyAlignment="1">
      <alignment horizontal="center" vertical="center" wrapText="1"/>
    </xf>
    <xf numFmtId="0" fontId="27" fillId="11" borderId="1" xfId="41" applyFont="1" applyFill="1" applyBorder="1" applyAlignment="1">
      <alignment horizontal="center" vertical="center" wrapText="1"/>
    </xf>
    <xf numFmtId="0" fontId="27" fillId="11" borderId="1" xfId="40" applyFont="1" applyFill="1" applyBorder="1" applyAlignment="1">
      <alignment horizontal="center" vertical="center" wrapText="1"/>
    </xf>
    <xf numFmtId="0" fontId="27" fillId="11" borderId="5" xfId="42" applyFont="1" applyFill="1" applyBorder="1" applyAlignment="1">
      <alignment horizontal="center" vertical="center" wrapText="1"/>
    </xf>
    <xf numFmtId="0" fontId="27" fillId="11" borderId="2" xfId="42" applyFont="1" applyFill="1" applyBorder="1" applyAlignment="1">
      <alignment horizontal="center" vertical="center" wrapText="1"/>
    </xf>
  </cellXfs>
  <cellStyles count="66">
    <cellStyle name="Bad" xfId="41" builtinId="27"/>
    <cellStyle name="Comma" xfId="65" builtinId="3"/>
    <cellStyle name="Comma 2" xfId="44" xr:uid="{00000000-0005-0000-0000-000002000000}"/>
    <cellStyle name="Currency" xfId="45" builtinId="4"/>
    <cellStyle name="Currency 2" xfId="43" xr:uid="{00000000-0005-0000-0000-000004000000}"/>
    <cellStyle name="Good" xfId="40" builtinId="26"/>
    <cellStyle name="Neutral" xfId="42" builtinId="28"/>
    <cellStyle name="Normal" xfId="0" builtinId="0"/>
    <cellStyle name="Normal 103 4 2" xfId="9" xr:uid="{00000000-0005-0000-0000-000008000000}"/>
    <cellStyle name="Normal 13 3" xfId="1" xr:uid="{00000000-0005-0000-0000-000009000000}"/>
    <cellStyle name="Normal 13 3 2" xfId="38" xr:uid="{00000000-0005-0000-0000-00000A000000}"/>
    <cellStyle name="Normal 13 3 20 11 5 49 13" xfId="6" xr:uid="{00000000-0005-0000-0000-00000B000000}"/>
    <cellStyle name="Normal 2" xfId="21" xr:uid="{00000000-0005-0000-0000-00000C000000}"/>
    <cellStyle name="Normal 2 2" xfId="28" xr:uid="{00000000-0005-0000-0000-00000D000000}"/>
    <cellStyle name="Normal 2 2 2" xfId="36" xr:uid="{00000000-0005-0000-0000-00000E000000}"/>
    <cellStyle name="Normal 2 3" xfId="13" xr:uid="{00000000-0005-0000-0000-00000F000000}"/>
    <cellStyle name="Normal 2 3 2" xfId="34" xr:uid="{00000000-0005-0000-0000-000010000000}"/>
    <cellStyle name="Normal 2 4" xfId="30" xr:uid="{00000000-0005-0000-0000-000011000000}"/>
    <cellStyle name="Normal 2 9" xfId="20" xr:uid="{00000000-0005-0000-0000-000012000000}"/>
    <cellStyle name="Normal 2 9 3" xfId="5" xr:uid="{00000000-0005-0000-0000-000013000000}"/>
    <cellStyle name="Normal 3" xfId="22" xr:uid="{00000000-0005-0000-0000-000014000000}"/>
    <cellStyle name="Normal 3 2" xfId="31" xr:uid="{00000000-0005-0000-0000-000015000000}"/>
    <cellStyle name="Normal 3 3 3" xfId="4" xr:uid="{00000000-0005-0000-0000-000016000000}"/>
    <cellStyle name="Normal 4" xfId="15" xr:uid="{00000000-0005-0000-0000-000017000000}"/>
    <cellStyle name="Normal 4 2" xfId="16" xr:uid="{00000000-0005-0000-0000-000018000000}"/>
    <cellStyle name="Normal 5" xfId="29" xr:uid="{00000000-0005-0000-0000-000019000000}"/>
    <cellStyle name="Normal 58 2 2 3" xfId="2" xr:uid="{00000000-0005-0000-0000-00001A000000}"/>
    <cellStyle name="Normal 58 2 2 3 2" xfId="46" xr:uid="{00000000-0005-0000-0000-00001B000000}"/>
    <cellStyle name="Normal 58 2 2 3 2 3" xfId="10" xr:uid="{00000000-0005-0000-0000-00001C000000}"/>
    <cellStyle name="Normal 58 2 2 3 2 3 2" xfId="50" xr:uid="{00000000-0005-0000-0000-00001D000000}"/>
    <cellStyle name="Normal 58 2 2 3 3" xfId="23" xr:uid="{00000000-0005-0000-0000-00001E000000}"/>
    <cellStyle name="Normal 58 2 2 3 3 2" xfId="32" xr:uid="{00000000-0005-0000-0000-00001F000000}"/>
    <cellStyle name="Normal 58 2 2 3 3 2 2" xfId="62" xr:uid="{00000000-0005-0000-0000-000020000000}"/>
    <cellStyle name="Normal 58 2 2 3 3 3" xfId="57" xr:uid="{00000000-0005-0000-0000-000021000000}"/>
    <cellStyle name="Normal 59 2 2 2" xfId="7" xr:uid="{00000000-0005-0000-0000-000022000000}"/>
    <cellStyle name="Normal 59 2 2 2 2" xfId="48" xr:uid="{00000000-0005-0000-0000-000023000000}"/>
    <cellStyle name="Normal 59 2 2 2 2 2" xfId="14" xr:uid="{00000000-0005-0000-0000-000024000000}"/>
    <cellStyle name="Normal 59 2 2 2 2 2 2" xfId="35" xr:uid="{00000000-0005-0000-0000-000025000000}"/>
    <cellStyle name="Normal 59 2 2 2 2 2 2 2" xfId="64" xr:uid="{00000000-0005-0000-0000-000026000000}"/>
    <cellStyle name="Normal 59 2 2 2 2 2 3" xfId="25" xr:uid="{00000000-0005-0000-0000-000027000000}"/>
    <cellStyle name="Normal 59 2 2 2 2 2 3 2" xfId="59" xr:uid="{00000000-0005-0000-0000-000028000000}"/>
    <cellStyle name="Normal 59 2 2 2 2 2 4" xfId="53" xr:uid="{00000000-0005-0000-0000-000029000000}"/>
    <cellStyle name="Normal 59 2 2 2 3 2" xfId="24" xr:uid="{00000000-0005-0000-0000-00002A000000}"/>
    <cellStyle name="Normal 59 2 2 2 3 2 2" xfId="33" xr:uid="{00000000-0005-0000-0000-00002B000000}"/>
    <cellStyle name="Normal 59 2 2 2 3 2 2 2" xfId="63" xr:uid="{00000000-0005-0000-0000-00002C000000}"/>
    <cellStyle name="Normal 59 2 2 2 3 2 3" xfId="58" xr:uid="{00000000-0005-0000-0000-00002D000000}"/>
    <cellStyle name="Normal 59 4 2" xfId="8" xr:uid="{00000000-0005-0000-0000-00002E000000}"/>
    <cellStyle name="Normal 59 4 2 2" xfId="49" xr:uid="{00000000-0005-0000-0000-00002F000000}"/>
    <cellStyle name="Normal 59 4 3" xfId="3" xr:uid="{00000000-0005-0000-0000-000030000000}"/>
    <cellStyle name="Normal 59 4 3 2" xfId="11" xr:uid="{00000000-0005-0000-0000-000031000000}"/>
    <cellStyle name="Normal 59 4 3 2 2" xfId="27" xr:uid="{00000000-0005-0000-0000-000032000000}"/>
    <cellStyle name="Normal 59 4 3 2 2 2" xfId="61" xr:uid="{00000000-0005-0000-0000-000033000000}"/>
    <cellStyle name="Normal 59 4 3 2 3" xfId="19" xr:uid="{00000000-0005-0000-0000-000034000000}"/>
    <cellStyle name="Normal 59 4 3 2 3 2" xfId="56" xr:uid="{00000000-0005-0000-0000-000035000000}"/>
    <cellStyle name="Normal 59 4 3 2 4" xfId="51" xr:uid="{00000000-0005-0000-0000-000036000000}"/>
    <cellStyle name="Normal 59 4 3 3" xfId="47" xr:uid="{00000000-0005-0000-0000-000037000000}"/>
    <cellStyle name="Normal 59 4 4" xfId="12" xr:uid="{00000000-0005-0000-0000-000038000000}"/>
    <cellStyle name="Normal 59 4 4 2" xfId="26" xr:uid="{00000000-0005-0000-0000-000039000000}"/>
    <cellStyle name="Normal 59 4 4 2 2" xfId="60" xr:uid="{00000000-0005-0000-0000-00003A000000}"/>
    <cellStyle name="Normal 59 4 4 3" xfId="18" xr:uid="{00000000-0005-0000-0000-00003B000000}"/>
    <cellStyle name="Normal 59 4 4 3 2" xfId="55" xr:uid="{00000000-0005-0000-0000-00003C000000}"/>
    <cellStyle name="Normal 59 4 4 4" xfId="52" xr:uid="{00000000-0005-0000-0000-00003D000000}"/>
    <cellStyle name="Normal 6" xfId="37" xr:uid="{00000000-0005-0000-0000-00003E000000}"/>
    <cellStyle name="Normal 7" xfId="17" xr:uid="{00000000-0005-0000-0000-00003F000000}"/>
    <cellStyle name="Normal 7 2" xfId="54" xr:uid="{00000000-0005-0000-0000-000040000000}"/>
    <cellStyle name="Normal 8" xfId="39" xr:uid="{00000000-0005-0000-0000-000041000000}"/>
  </cellStyles>
  <dxfs count="2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3" formatCode="[$MYR]\ #,##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6" formatCode="[$-F800]dddd\,\ mmmm\ dd\,\ 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numFmt numFmtId="167"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numFmt numFmtId="167" formatCode="[$-409]d\-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dxf>
    <dxf>
      <alignment horizontal="center" vertical="center" textRotation="0" wrapText="1" indent="0" justifyLastLine="0" shrinkToFit="0" readingOrder="0"/>
    </dxf>
    <dxf>
      <numFmt numFmtId="178" formatCode="dd/mm/yyyy\ hh:mm"/>
    </dxf>
    <dxf>
      <numFmt numFmtId="179" formatCode="dd/mm/yyyy"/>
    </dxf>
    <dxf>
      <numFmt numFmtId="179" formatCode="dd/mm/yyyy"/>
    </dxf>
    <dxf>
      <numFmt numFmtId="179" formatCode="dd/mm/yyyy"/>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F800]dddd\,\ mmmm\ dd\,\ 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F800]dddd\,\ mmmm\ dd\,\ 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409]d\-mmm\-yy;@"/>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167" formatCode="[$-409]d\-mmm\-yy;@"/>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167" formatCode="[$-409]d\-mmm\-yy;@"/>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167" formatCode="[$-409]d\-mmm\-yy;@"/>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167" formatCode="[$-409]d\-mmm\-yy;@"/>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numFmt numFmtId="167" formatCode="[$-409]d\-mmm\-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80" formatCode="dd\-mmm\-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5050"/>
      <color rgb="FF06D1FA"/>
      <color rgb="FFFD03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Downstream all - excld Intern and join 2024.xlsx]Backend!PivotTable3</c:name>
    <c:fmtId val="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pivotFmt>
      <c:pivotFmt>
        <c:idx val="16"/>
        <c:spPr>
          <a:solidFill>
            <a:schemeClr val="accent2"/>
          </a:solidFill>
          <a:ln>
            <a:noFill/>
          </a:ln>
          <a:effectLst/>
        </c:spPr>
        <c:marker>
          <c:symbol val="none"/>
        </c:marker>
      </c:pivotFmt>
      <c:pivotFmt>
        <c:idx val="17"/>
        <c:spPr>
          <a:solidFill>
            <a:schemeClr val="accent2"/>
          </a:solidFill>
          <a:ln>
            <a:noFill/>
          </a:ln>
          <a:effectLst/>
        </c:spPr>
        <c:marker>
          <c:symbol val="none"/>
        </c:marker>
      </c:pivotFmt>
      <c:pivotFmt>
        <c:idx val="18"/>
        <c:spPr>
          <a:solidFill>
            <a:schemeClr val="accent2"/>
          </a:solidFill>
          <a:ln>
            <a:noFill/>
          </a:ln>
          <a:effectLst/>
        </c:spPr>
        <c:marker>
          <c:symbol val="none"/>
        </c:marker>
      </c:pivotFmt>
      <c:pivotFmt>
        <c:idx val="19"/>
        <c:spPr>
          <a:solidFill>
            <a:srgbClr val="FFFF00"/>
          </a:solidFill>
          <a:ln>
            <a:noFill/>
          </a:ln>
          <a:effectLst/>
        </c:spPr>
        <c:marker>
          <c:symbol val="none"/>
        </c:marker>
      </c:pivotFmt>
      <c:pivotFmt>
        <c:idx val="20"/>
        <c:spPr>
          <a:solidFill>
            <a:srgbClr val="00B050"/>
          </a:solidFill>
          <a:ln>
            <a:noFill/>
          </a:ln>
          <a:effectLst/>
        </c:spPr>
        <c:marker>
          <c:symbol val="none"/>
        </c:marker>
      </c:pivotFmt>
      <c:pivotFmt>
        <c:idx val="21"/>
        <c:spPr>
          <a:solidFill>
            <a:schemeClr val="accent2"/>
          </a:solidFill>
          <a:ln>
            <a:noFill/>
          </a:ln>
          <a:effectLst/>
        </c:spPr>
        <c:marker>
          <c:symbol val="none"/>
        </c:marker>
      </c:pivotFmt>
      <c:pivotFmt>
        <c:idx val="22"/>
        <c:spPr>
          <a:solidFill>
            <a:schemeClr val="bg1">
              <a:lumMod val="65000"/>
            </a:schemeClr>
          </a:solidFill>
          <a:ln>
            <a:noFill/>
          </a:ln>
          <a:effectLst/>
        </c:spPr>
        <c:marker>
          <c:symbol val="none"/>
        </c:marker>
      </c:pivotFmt>
      <c:pivotFmt>
        <c:idx val="23"/>
        <c:spPr>
          <a:solidFill>
            <a:schemeClr val="accent2"/>
          </a:solidFill>
          <a:ln>
            <a:noFill/>
          </a:ln>
          <a:effectLst/>
        </c:spPr>
        <c:marker>
          <c:symbol val="none"/>
        </c:marker>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Backend!$B$17:$B$18</c:f>
              <c:strCache>
                <c:ptCount val="1"/>
                <c:pt idx="0">
                  <c:v>Open</c:v>
                </c:pt>
              </c:strCache>
            </c:strRef>
          </c:tx>
          <c:spPr>
            <a:solidFill>
              <a:schemeClr val="accent2"/>
            </a:solidFill>
            <a:ln>
              <a:noFill/>
            </a:ln>
            <a:effectLst/>
          </c:spPr>
          <c:invertIfNegative val="0"/>
          <c:cat>
            <c:strRef>
              <c:f>Backend!$A$19:$A$27</c:f>
              <c:strCache>
                <c:ptCount val="8"/>
                <c:pt idx="0">
                  <c:v>Kholilur Rokhman</c:v>
                </c:pt>
                <c:pt idx="1">
                  <c:v>Diva Lovita Exalanty</c:v>
                </c:pt>
                <c:pt idx="2">
                  <c:v>HC Site</c:v>
                </c:pt>
                <c:pt idx="3">
                  <c:v>Mario Omega Ciputra</c:v>
                </c:pt>
                <c:pt idx="4">
                  <c:v>Victor Sugiharto</c:v>
                </c:pt>
                <c:pt idx="5">
                  <c:v>(blank)</c:v>
                </c:pt>
                <c:pt idx="6">
                  <c:v>Lestariati Marwassani</c:v>
                </c:pt>
                <c:pt idx="7">
                  <c:v>Valentina</c:v>
                </c:pt>
              </c:strCache>
            </c:strRef>
          </c:cat>
          <c:val>
            <c:numRef>
              <c:f>Backend!$B$19:$B$27</c:f>
              <c:numCache>
                <c:formatCode>General</c:formatCode>
                <c:ptCount val="8"/>
                <c:pt idx="0">
                  <c:v>15</c:v>
                </c:pt>
                <c:pt idx="1">
                  <c:v>11</c:v>
                </c:pt>
                <c:pt idx="2">
                  <c:v>33</c:v>
                </c:pt>
                <c:pt idx="3">
                  <c:v>4</c:v>
                </c:pt>
                <c:pt idx="4">
                  <c:v>10</c:v>
                </c:pt>
                <c:pt idx="5">
                  <c:v>59</c:v>
                </c:pt>
                <c:pt idx="7">
                  <c:v>2</c:v>
                </c:pt>
              </c:numCache>
            </c:numRef>
          </c:val>
          <c:extLst>
            <c:ext xmlns:c16="http://schemas.microsoft.com/office/drawing/2014/chart" uri="{C3380CC4-5D6E-409C-BE32-E72D297353CC}">
              <c16:uniqueId val="{00000000-7A2E-4281-8CA6-26AA5F831885}"/>
            </c:ext>
          </c:extLst>
        </c:ser>
        <c:ser>
          <c:idx val="1"/>
          <c:order val="1"/>
          <c:tx>
            <c:strRef>
              <c:f>Backend!$C$17:$C$18</c:f>
              <c:strCache>
                <c:ptCount val="1"/>
                <c:pt idx="0">
                  <c:v>Closed</c:v>
                </c:pt>
              </c:strCache>
            </c:strRef>
          </c:tx>
          <c:spPr>
            <a:solidFill>
              <a:schemeClr val="accent4"/>
            </a:solidFill>
            <a:ln>
              <a:noFill/>
            </a:ln>
            <a:effectLst/>
          </c:spPr>
          <c:invertIfNegative val="0"/>
          <c:cat>
            <c:strRef>
              <c:f>Backend!$A$19:$A$27</c:f>
              <c:strCache>
                <c:ptCount val="8"/>
                <c:pt idx="0">
                  <c:v>Kholilur Rokhman</c:v>
                </c:pt>
                <c:pt idx="1">
                  <c:v>Diva Lovita Exalanty</c:v>
                </c:pt>
                <c:pt idx="2">
                  <c:v>HC Site</c:v>
                </c:pt>
                <c:pt idx="3">
                  <c:v>Mario Omega Ciputra</c:v>
                </c:pt>
                <c:pt idx="4">
                  <c:v>Victor Sugiharto</c:v>
                </c:pt>
                <c:pt idx="5">
                  <c:v>(blank)</c:v>
                </c:pt>
                <c:pt idx="6">
                  <c:v>Lestariati Marwassani</c:v>
                </c:pt>
                <c:pt idx="7">
                  <c:v>Valentina</c:v>
                </c:pt>
              </c:strCache>
            </c:strRef>
          </c:cat>
          <c:val>
            <c:numRef>
              <c:f>Backend!$C$19:$C$27</c:f>
              <c:numCache>
                <c:formatCode>General</c:formatCode>
                <c:ptCount val="8"/>
                <c:pt idx="0">
                  <c:v>41</c:v>
                </c:pt>
                <c:pt idx="1">
                  <c:v>12</c:v>
                </c:pt>
                <c:pt idx="2">
                  <c:v>196</c:v>
                </c:pt>
                <c:pt idx="3">
                  <c:v>9</c:v>
                </c:pt>
                <c:pt idx="4">
                  <c:v>7</c:v>
                </c:pt>
                <c:pt idx="5">
                  <c:v>7</c:v>
                </c:pt>
                <c:pt idx="6">
                  <c:v>1</c:v>
                </c:pt>
              </c:numCache>
            </c:numRef>
          </c:val>
          <c:extLst>
            <c:ext xmlns:c16="http://schemas.microsoft.com/office/drawing/2014/chart" uri="{C3380CC4-5D6E-409C-BE32-E72D297353CC}">
              <c16:uniqueId val="{00000002-EF28-4BA5-AD4D-CE24FEF85C9B}"/>
            </c:ext>
          </c:extLst>
        </c:ser>
        <c:ser>
          <c:idx val="2"/>
          <c:order val="2"/>
          <c:tx>
            <c:strRef>
              <c:f>Backend!$D$17:$D$18</c:f>
              <c:strCache>
                <c:ptCount val="1"/>
                <c:pt idx="0">
                  <c:v>Hold / Cancel</c:v>
                </c:pt>
              </c:strCache>
            </c:strRef>
          </c:tx>
          <c:spPr>
            <a:solidFill>
              <a:schemeClr val="accent6"/>
            </a:solidFill>
            <a:ln>
              <a:noFill/>
            </a:ln>
            <a:effectLst/>
          </c:spPr>
          <c:invertIfNegative val="0"/>
          <c:cat>
            <c:strRef>
              <c:f>Backend!$A$19:$A$27</c:f>
              <c:strCache>
                <c:ptCount val="8"/>
                <c:pt idx="0">
                  <c:v>Kholilur Rokhman</c:v>
                </c:pt>
                <c:pt idx="1">
                  <c:v>Diva Lovita Exalanty</c:v>
                </c:pt>
                <c:pt idx="2">
                  <c:v>HC Site</c:v>
                </c:pt>
                <c:pt idx="3">
                  <c:v>Mario Omega Ciputra</c:v>
                </c:pt>
                <c:pt idx="4">
                  <c:v>Victor Sugiharto</c:v>
                </c:pt>
                <c:pt idx="5">
                  <c:v>(blank)</c:v>
                </c:pt>
                <c:pt idx="6">
                  <c:v>Lestariati Marwassani</c:v>
                </c:pt>
                <c:pt idx="7">
                  <c:v>Valentina</c:v>
                </c:pt>
              </c:strCache>
            </c:strRef>
          </c:cat>
          <c:val>
            <c:numRef>
              <c:f>Backend!$D$19:$D$27</c:f>
              <c:numCache>
                <c:formatCode>General</c:formatCode>
                <c:ptCount val="8"/>
                <c:pt idx="0">
                  <c:v>8</c:v>
                </c:pt>
                <c:pt idx="1">
                  <c:v>2</c:v>
                </c:pt>
                <c:pt idx="2">
                  <c:v>10</c:v>
                </c:pt>
                <c:pt idx="3">
                  <c:v>1</c:v>
                </c:pt>
                <c:pt idx="5">
                  <c:v>1</c:v>
                </c:pt>
              </c:numCache>
            </c:numRef>
          </c:val>
          <c:extLst>
            <c:ext xmlns:c16="http://schemas.microsoft.com/office/drawing/2014/chart" uri="{C3380CC4-5D6E-409C-BE32-E72D297353CC}">
              <c16:uniqueId val="{00000000-BF50-4DE4-9F65-40313A84473C}"/>
            </c:ext>
          </c:extLst>
        </c:ser>
        <c:ser>
          <c:idx val="3"/>
          <c:order val="3"/>
          <c:tx>
            <c:strRef>
              <c:f>Backend!$E$17:$E$18</c:f>
              <c:strCache>
                <c:ptCount val="1"/>
                <c:pt idx="0">
                  <c:v>(blank)</c:v>
                </c:pt>
              </c:strCache>
            </c:strRef>
          </c:tx>
          <c:spPr>
            <a:solidFill>
              <a:schemeClr val="accent2">
                <a:lumMod val="60000"/>
              </a:schemeClr>
            </a:solidFill>
            <a:ln>
              <a:noFill/>
            </a:ln>
            <a:effectLst/>
          </c:spPr>
          <c:invertIfNegative val="0"/>
          <c:cat>
            <c:strRef>
              <c:f>Backend!$A$19:$A$27</c:f>
              <c:strCache>
                <c:ptCount val="8"/>
                <c:pt idx="0">
                  <c:v>Kholilur Rokhman</c:v>
                </c:pt>
                <c:pt idx="1">
                  <c:v>Diva Lovita Exalanty</c:v>
                </c:pt>
                <c:pt idx="2">
                  <c:v>HC Site</c:v>
                </c:pt>
                <c:pt idx="3">
                  <c:v>Mario Omega Ciputra</c:v>
                </c:pt>
                <c:pt idx="4">
                  <c:v>Victor Sugiharto</c:v>
                </c:pt>
                <c:pt idx="5">
                  <c:v>(blank)</c:v>
                </c:pt>
                <c:pt idx="6">
                  <c:v>Lestariati Marwassani</c:v>
                </c:pt>
                <c:pt idx="7">
                  <c:v>Valentina</c:v>
                </c:pt>
              </c:strCache>
            </c:strRef>
          </c:cat>
          <c:val>
            <c:numRef>
              <c:f>Backend!$E$19:$E$27</c:f>
              <c:numCache>
                <c:formatCode>General</c:formatCode>
                <c:ptCount val="8"/>
              </c:numCache>
            </c:numRef>
          </c:val>
          <c:extLst>
            <c:ext xmlns:c16="http://schemas.microsoft.com/office/drawing/2014/chart" uri="{C3380CC4-5D6E-409C-BE32-E72D297353CC}">
              <c16:uniqueId val="{00000001-7AB1-414C-8108-48374AEEA2FE}"/>
            </c:ext>
          </c:extLst>
        </c:ser>
        <c:dLbls>
          <c:showLegendKey val="0"/>
          <c:showVal val="0"/>
          <c:showCatName val="0"/>
          <c:showSerName val="0"/>
          <c:showPercent val="0"/>
          <c:showBubbleSize val="0"/>
        </c:dLbls>
        <c:gapWidth val="95"/>
        <c:overlap val="100"/>
        <c:axId val="-1884833664"/>
        <c:axId val="-1884828768"/>
      </c:barChart>
      <c:catAx>
        <c:axId val="-188483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828768"/>
        <c:crosses val="autoZero"/>
        <c:auto val="1"/>
        <c:lblAlgn val="ctr"/>
        <c:lblOffset val="100"/>
        <c:noMultiLvlLbl val="0"/>
      </c:catAx>
      <c:valAx>
        <c:axId val="-188482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833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Downstream all - excld Intern and join 2024.xlsx]Backend!PivotTable10</c:name>
    <c:fmtId val="2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pivotFmt>
      <c:pivotFmt>
        <c:idx val="10"/>
        <c:spPr>
          <a:solidFill>
            <a:srgbClr val="00B050"/>
          </a:solidFill>
          <a:ln>
            <a:noFill/>
          </a:ln>
          <a:effectLst/>
        </c:spPr>
        <c:marker>
          <c:symbol val="none"/>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Backend!$B$67:$B$68</c:f>
              <c:strCache>
                <c:ptCount val="1"/>
                <c:pt idx="0">
                  <c:v>Open</c:v>
                </c:pt>
              </c:strCache>
            </c:strRef>
          </c:tx>
          <c:spPr>
            <a:solidFill>
              <a:schemeClr val="accent1"/>
            </a:solidFill>
            <a:ln>
              <a:noFill/>
            </a:ln>
            <a:effectLst/>
          </c:spPr>
          <c:invertIfNegative val="0"/>
          <c:cat>
            <c:strRef>
              <c:f>Backend!$A$69:$A$72</c:f>
              <c:strCache>
                <c:ptCount val="3"/>
                <c:pt idx="0">
                  <c:v>Non Staff</c:v>
                </c:pt>
                <c:pt idx="1">
                  <c:v>Staff</c:v>
                </c:pt>
                <c:pt idx="2">
                  <c:v>(blank)</c:v>
                </c:pt>
              </c:strCache>
            </c:strRef>
          </c:cat>
          <c:val>
            <c:numRef>
              <c:f>Backend!$B$69:$B$72</c:f>
              <c:numCache>
                <c:formatCode>General</c:formatCode>
                <c:ptCount val="3"/>
                <c:pt idx="0">
                  <c:v>27</c:v>
                </c:pt>
                <c:pt idx="1">
                  <c:v>107</c:v>
                </c:pt>
              </c:numCache>
            </c:numRef>
          </c:val>
          <c:extLst>
            <c:ext xmlns:c16="http://schemas.microsoft.com/office/drawing/2014/chart" uri="{C3380CC4-5D6E-409C-BE32-E72D297353CC}">
              <c16:uniqueId val="{00000000-2120-43A7-8ABE-2BC33060FE05}"/>
            </c:ext>
          </c:extLst>
        </c:ser>
        <c:ser>
          <c:idx val="1"/>
          <c:order val="1"/>
          <c:tx>
            <c:strRef>
              <c:f>Backend!$C$67:$C$68</c:f>
              <c:strCache>
                <c:ptCount val="1"/>
                <c:pt idx="0">
                  <c:v>Closed</c:v>
                </c:pt>
              </c:strCache>
            </c:strRef>
          </c:tx>
          <c:spPr>
            <a:solidFill>
              <a:srgbClr val="00B050"/>
            </a:solidFill>
            <a:ln>
              <a:noFill/>
            </a:ln>
            <a:effectLst/>
          </c:spPr>
          <c:invertIfNegative val="0"/>
          <c:cat>
            <c:strRef>
              <c:f>Backend!$A$69:$A$72</c:f>
              <c:strCache>
                <c:ptCount val="3"/>
                <c:pt idx="0">
                  <c:v>Non Staff</c:v>
                </c:pt>
                <c:pt idx="1">
                  <c:v>Staff</c:v>
                </c:pt>
                <c:pt idx="2">
                  <c:v>(blank)</c:v>
                </c:pt>
              </c:strCache>
            </c:strRef>
          </c:cat>
          <c:val>
            <c:numRef>
              <c:f>Backend!$C$69:$C$72</c:f>
              <c:numCache>
                <c:formatCode>General</c:formatCode>
                <c:ptCount val="3"/>
                <c:pt idx="0">
                  <c:v>194</c:v>
                </c:pt>
                <c:pt idx="1">
                  <c:v>79</c:v>
                </c:pt>
              </c:numCache>
            </c:numRef>
          </c:val>
          <c:extLst>
            <c:ext xmlns:c16="http://schemas.microsoft.com/office/drawing/2014/chart" uri="{C3380CC4-5D6E-409C-BE32-E72D297353CC}">
              <c16:uniqueId val="{00000002-DDA8-49C4-A1BA-4FA5674ECE73}"/>
            </c:ext>
          </c:extLst>
        </c:ser>
        <c:ser>
          <c:idx val="2"/>
          <c:order val="2"/>
          <c:tx>
            <c:strRef>
              <c:f>Backend!$D$67:$D$68</c:f>
              <c:strCache>
                <c:ptCount val="1"/>
                <c:pt idx="0">
                  <c:v>Hold / Cancel</c:v>
                </c:pt>
              </c:strCache>
            </c:strRef>
          </c:tx>
          <c:spPr>
            <a:solidFill>
              <a:schemeClr val="accent3"/>
            </a:solidFill>
            <a:ln>
              <a:noFill/>
            </a:ln>
            <a:effectLst/>
          </c:spPr>
          <c:invertIfNegative val="0"/>
          <c:cat>
            <c:strRef>
              <c:f>Backend!$A$69:$A$72</c:f>
              <c:strCache>
                <c:ptCount val="3"/>
                <c:pt idx="0">
                  <c:v>Non Staff</c:v>
                </c:pt>
                <c:pt idx="1">
                  <c:v>Staff</c:v>
                </c:pt>
                <c:pt idx="2">
                  <c:v>(blank)</c:v>
                </c:pt>
              </c:strCache>
            </c:strRef>
          </c:cat>
          <c:val>
            <c:numRef>
              <c:f>Backend!$D$69:$D$72</c:f>
              <c:numCache>
                <c:formatCode>General</c:formatCode>
                <c:ptCount val="3"/>
                <c:pt idx="0">
                  <c:v>13</c:v>
                </c:pt>
                <c:pt idx="1">
                  <c:v>9</c:v>
                </c:pt>
              </c:numCache>
            </c:numRef>
          </c:val>
          <c:extLst>
            <c:ext xmlns:c16="http://schemas.microsoft.com/office/drawing/2014/chart" uri="{C3380CC4-5D6E-409C-BE32-E72D297353CC}">
              <c16:uniqueId val="{00000000-A6DF-4BCE-89EF-B7BA9AE2C41D}"/>
            </c:ext>
          </c:extLst>
        </c:ser>
        <c:ser>
          <c:idx val="3"/>
          <c:order val="3"/>
          <c:tx>
            <c:strRef>
              <c:f>Backend!$E$67:$E$68</c:f>
              <c:strCache>
                <c:ptCount val="1"/>
                <c:pt idx="0">
                  <c:v>(blank)</c:v>
                </c:pt>
              </c:strCache>
            </c:strRef>
          </c:tx>
          <c:spPr>
            <a:solidFill>
              <a:schemeClr val="accent4"/>
            </a:solidFill>
            <a:ln>
              <a:noFill/>
            </a:ln>
            <a:effectLst/>
          </c:spPr>
          <c:invertIfNegative val="0"/>
          <c:cat>
            <c:strRef>
              <c:f>Backend!$A$69:$A$72</c:f>
              <c:strCache>
                <c:ptCount val="3"/>
                <c:pt idx="0">
                  <c:v>Non Staff</c:v>
                </c:pt>
                <c:pt idx="1">
                  <c:v>Staff</c:v>
                </c:pt>
                <c:pt idx="2">
                  <c:v>(blank)</c:v>
                </c:pt>
              </c:strCache>
            </c:strRef>
          </c:cat>
          <c:val>
            <c:numRef>
              <c:f>Backend!$E$69:$E$72</c:f>
              <c:numCache>
                <c:formatCode>General</c:formatCode>
                <c:ptCount val="3"/>
              </c:numCache>
            </c:numRef>
          </c:val>
          <c:extLst>
            <c:ext xmlns:c16="http://schemas.microsoft.com/office/drawing/2014/chart" uri="{C3380CC4-5D6E-409C-BE32-E72D297353CC}">
              <c16:uniqueId val="{00000001-2BAA-4B0B-A4B2-FED9DE4858AF}"/>
            </c:ext>
          </c:extLst>
        </c:ser>
        <c:dLbls>
          <c:showLegendKey val="0"/>
          <c:showVal val="0"/>
          <c:showCatName val="0"/>
          <c:showSerName val="0"/>
          <c:showPercent val="0"/>
          <c:showBubbleSize val="0"/>
        </c:dLbls>
        <c:gapWidth val="95"/>
        <c:overlap val="100"/>
        <c:axId val="-1884839648"/>
        <c:axId val="-1884835296"/>
      </c:barChart>
      <c:catAx>
        <c:axId val="-188483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835296"/>
        <c:crosses val="autoZero"/>
        <c:auto val="1"/>
        <c:lblAlgn val="ctr"/>
        <c:lblOffset val="100"/>
        <c:noMultiLvlLbl val="0"/>
      </c:catAx>
      <c:valAx>
        <c:axId val="-1884835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8396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Downstream all - excld Intern and join 2024.xlsx]Backend!PivotTable8</c:name>
    <c:fmtId val="18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s>
    <c:plotArea>
      <c:layout/>
      <c:pieChart>
        <c:varyColors val="1"/>
        <c:ser>
          <c:idx val="0"/>
          <c:order val="0"/>
          <c:tx>
            <c:strRef>
              <c:f>Backend!$B$51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667-4918-89C9-74F5368E57D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667-4918-89C9-74F5368E57D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667-4918-89C9-74F5368E57DC}"/>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615-4B05-9854-014BCC076F3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Backend!$A$52:$A$55</c:f>
              <c:strCache>
                <c:ptCount val="3"/>
                <c:pt idx="0">
                  <c:v>Additional</c:v>
                </c:pt>
                <c:pt idx="1">
                  <c:v>Replacement</c:v>
                </c:pt>
                <c:pt idx="2">
                  <c:v>(blank)</c:v>
                </c:pt>
              </c:strCache>
            </c:strRef>
          </c:cat>
          <c:val>
            <c:numRef>
              <c:f>Backend!$B$52:$B$55</c:f>
              <c:numCache>
                <c:formatCode>General</c:formatCode>
                <c:ptCount val="3"/>
                <c:pt idx="0">
                  <c:v>239</c:v>
                </c:pt>
                <c:pt idx="1">
                  <c:v>190</c:v>
                </c:pt>
              </c:numCache>
            </c:numRef>
          </c:val>
          <c:extLst>
            <c:ext xmlns:c16="http://schemas.microsoft.com/office/drawing/2014/chart" uri="{C3380CC4-5D6E-409C-BE32-E72D297353CC}">
              <c16:uniqueId val="{00000006-5667-4918-89C9-74F5368E57D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Downstream all - excld Intern and join 2024.xlsx]Backend!PivotTable13</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spPr>
          <a:solidFill>
            <a:schemeClr val="accent1"/>
          </a:solidFill>
          <a:ln>
            <a:noFill/>
          </a:ln>
          <a:effectLst/>
        </c:spPr>
      </c:pivotFmt>
      <c:pivotFmt>
        <c:idx val="18"/>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Backend!$B$128</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1-73DA-4936-9D96-E6E38E290920}"/>
              </c:ext>
            </c:extLst>
          </c:dPt>
          <c:dPt>
            <c:idx val="3"/>
            <c:invertIfNegative val="0"/>
            <c:bubble3D val="0"/>
            <c:extLst>
              <c:ext xmlns:c16="http://schemas.microsoft.com/office/drawing/2014/chart" uri="{C3380CC4-5D6E-409C-BE32-E72D297353CC}">
                <c16:uniqueId val="{00000001-F95D-444E-8158-8FEE4970026C}"/>
              </c:ext>
            </c:extLst>
          </c:dPt>
          <c:dPt>
            <c:idx val="4"/>
            <c:invertIfNegative val="0"/>
            <c:bubble3D val="0"/>
            <c:extLst>
              <c:ext xmlns:c16="http://schemas.microsoft.com/office/drawing/2014/chart" uri="{C3380CC4-5D6E-409C-BE32-E72D297353CC}">
                <c16:uniqueId val="{00000008-A1A6-4003-AA3C-E75CB5B4A7BB}"/>
              </c:ext>
            </c:extLst>
          </c:dPt>
          <c:dPt>
            <c:idx val="5"/>
            <c:invertIfNegative val="0"/>
            <c:bubble3D val="0"/>
            <c:extLst>
              <c:ext xmlns:c16="http://schemas.microsoft.com/office/drawing/2014/chart" uri="{C3380CC4-5D6E-409C-BE32-E72D297353CC}">
                <c16:uniqueId val="{00000007-A1A6-4003-AA3C-E75CB5B4A7BB}"/>
              </c:ext>
            </c:extLst>
          </c:dPt>
          <c:dPt>
            <c:idx val="6"/>
            <c:invertIfNegative val="0"/>
            <c:bubble3D val="0"/>
            <c:extLst>
              <c:ext xmlns:c16="http://schemas.microsoft.com/office/drawing/2014/chart" uri="{C3380CC4-5D6E-409C-BE32-E72D297353CC}">
                <c16:uniqueId val="{00000013-A1A6-4003-AA3C-E75CB5B4A7BB}"/>
              </c:ext>
            </c:extLst>
          </c:dPt>
          <c:dPt>
            <c:idx val="7"/>
            <c:invertIfNegative val="0"/>
            <c:bubble3D val="0"/>
            <c:extLst>
              <c:ext xmlns:c16="http://schemas.microsoft.com/office/drawing/2014/chart" uri="{C3380CC4-5D6E-409C-BE32-E72D297353CC}">
                <c16:uniqueId val="{00000014-A1A6-4003-AA3C-E75CB5B4A7BB}"/>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Backend!$A$129:$A$139</c:f>
              <c:strCache>
                <c:ptCount val="10"/>
                <c:pt idx="0">
                  <c:v>Sourcing</c:v>
                </c:pt>
                <c:pt idx="1">
                  <c:v>Interview User</c:v>
                </c:pt>
                <c:pt idx="2">
                  <c:v>Will be joined</c:v>
                </c:pt>
                <c:pt idx="3">
                  <c:v>Join</c:v>
                </c:pt>
                <c:pt idx="4">
                  <c:v>Offering</c:v>
                </c:pt>
                <c:pt idx="5">
                  <c:v>Hold / Cancel</c:v>
                </c:pt>
                <c:pt idx="6">
                  <c:v>Mutasi</c:v>
                </c:pt>
                <c:pt idx="7">
                  <c:v>MCU</c:v>
                </c:pt>
                <c:pt idx="8">
                  <c:v>Review User</c:v>
                </c:pt>
                <c:pt idx="9">
                  <c:v>(blank)</c:v>
                </c:pt>
              </c:strCache>
            </c:strRef>
          </c:cat>
          <c:val>
            <c:numRef>
              <c:f>Backend!$B$129:$B$139</c:f>
              <c:numCache>
                <c:formatCode>General</c:formatCode>
                <c:ptCount val="10"/>
                <c:pt idx="0">
                  <c:v>99</c:v>
                </c:pt>
                <c:pt idx="1">
                  <c:v>25</c:v>
                </c:pt>
                <c:pt idx="2">
                  <c:v>11</c:v>
                </c:pt>
                <c:pt idx="3">
                  <c:v>252</c:v>
                </c:pt>
                <c:pt idx="4">
                  <c:v>3</c:v>
                </c:pt>
                <c:pt idx="5">
                  <c:v>22</c:v>
                </c:pt>
                <c:pt idx="6">
                  <c:v>10</c:v>
                </c:pt>
                <c:pt idx="7">
                  <c:v>5</c:v>
                </c:pt>
                <c:pt idx="8">
                  <c:v>2</c:v>
                </c:pt>
              </c:numCache>
            </c:numRef>
          </c:val>
          <c:extLst>
            <c:ext xmlns:c16="http://schemas.microsoft.com/office/drawing/2014/chart" uri="{C3380CC4-5D6E-409C-BE32-E72D297353CC}">
              <c16:uniqueId val="{00000000-C8B0-4465-8086-DEC9CE7F8BDC}"/>
            </c:ext>
          </c:extLst>
        </c:ser>
        <c:dLbls>
          <c:dLblPos val="outEnd"/>
          <c:showLegendKey val="0"/>
          <c:showVal val="1"/>
          <c:showCatName val="0"/>
          <c:showSerName val="0"/>
          <c:showPercent val="0"/>
          <c:showBubbleSize val="0"/>
        </c:dLbls>
        <c:gapWidth val="444"/>
        <c:overlap val="-90"/>
        <c:axId val="-1884859232"/>
        <c:axId val="-1884837472"/>
      </c:barChart>
      <c:catAx>
        <c:axId val="-1884859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84837472"/>
        <c:crosses val="autoZero"/>
        <c:auto val="1"/>
        <c:lblAlgn val="ctr"/>
        <c:lblOffset val="100"/>
        <c:noMultiLvlLbl val="0"/>
      </c:catAx>
      <c:valAx>
        <c:axId val="-1884837472"/>
        <c:scaling>
          <c:orientation val="minMax"/>
        </c:scaling>
        <c:delete val="1"/>
        <c:axPos val="l"/>
        <c:numFmt formatCode="General" sourceLinked="1"/>
        <c:majorTickMark val="none"/>
        <c:minorTickMark val="none"/>
        <c:tickLblPos val="nextTo"/>
        <c:crossAx val="-188485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Downstream all - excld Intern and join 2024.xlsx]Backend!PivotTable1</c:name>
    <c:fmtId val="184"/>
  </c:pivotSource>
  <c:chart>
    <c:autoTitleDeleted val="1"/>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Backend!$B$180:$B$181</c:f>
              <c:strCache>
                <c:ptCount val="1"/>
                <c:pt idx="0">
                  <c:v>(blank)</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Backend!$A$182:$A$196</c:f>
              <c:strCache>
                <c:ptCount val="14"/>
                <c:pt idx="0">
                  <c:v>Jan</c:v>
                </c:pt>
                <c:pt idx="1">
                  <c:v>Feb</c:v>
                </c:pt>
                <c:pt idx="2">
                  <c:v>Mar</c:v>
                </c:pt>
                <c:pt idx="3">
                  <c:v>Apr</c:v>
                </c:pt>
                <c:pt idx="4">
                  <c:v>May</c:v>
                </c:pt>
                <c:pt idx="5">
                  <c:v>Jun</c:v>
                </c:pt>
                <c:pt idx="6">
                  <c:v>Jul</c:v>
                </c:pt>
                <c:pt idx="7">
                  <c:v>Aug</c:v>
                </c:pt>
                <c:pt idx="8">
                  <c:v>Sep</c:v>
                </c:pt>
                <c:pt idx="9">
                  <c:v>Oct</c:v>
                </c:pt>
                <c:pt idx="10">
                  <c:v>Nov</c:v>
                </c:pt>
                <c:pt idx="11">
                  <c:v>Dec</c:v>
                </c:pt>
                <c:pt idx="12">
                  <c:v>ongoing</c:v>
                </c:pt>
                <c:pt idx="13">
                  <c:v>(blank)</c:v>
                </c:pt>
              </c:strCache>
            </c:strRef>
          </c:cat>
          <c:val>
            <c:numRef>
              <c:f>Backend!$B$182:$B$196</c:f>
              <c:numCache>
                <c:formatCode>General</c:formatCode>
                <c:ptCount val="14"/>
              </c:numCache>
            </c:numRef>
          </c:val>
          <c:smooth val="0"/>
          <c:extLst>
            <c:ext xmlns:c16="http://schemas.microsoft.com/office/drawing/2014/chart" uri="{C3380CC4-5D6E-409C-BE32-E72D297353CC}">
              <c16:uniqueId val="{00000000-99EB-4624-821B-3AB8B266D75B}"/>
            </c:ext>
          </c:extLst>
        </c:ser>
        <c:ser>
          <c:idx val="1"/>
          <c:order val="1"/>
          <c:tx>
            <c:strRef>
              <c:f>Backend!$C$180:$C$181</c:f>
              <c:strCache>
                <c:ptCount val="1"/>
                <c:pt idx="0">
                  <c:v>Hold / Cancel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Backend!$A$182:$A$196</c:f>
              <c:strCache>
                <c:ptCount val="14"/>
                <c:pt idx="0">
                  <c:v>Jan</c:v>
                </c:pt>
                <c:pt idx="1">
                  <c:v>Feb</c:v>
                </c:pt>
                <c:pt idx="2">
                  <c:v>Mar</c:v>
                </c:pt>
                <c:pt idx="3">
                  <c:v>Apr</c:v>
                </c:pt>
                <c:pt idx="4">
                  <c:v>May</c:v>
                </c:pt>
                <c:pt idx="5">
                  <c:v>Jun</c:v>
                </c:pt>
                <c:pt idx="6">
                  <c:v>Jul</c:v>
                </c:pt>
                <c:pt idx="7">
                  <c:v>Aug</c:v>
                </c:pt>
                <c:pt idx="8">
                  <c:v>Sep</c:v>
                </c:pt>
                <c:pt idx="9">
                  <c:v>Oct</c:v>
                </c:pt>
                <c:pt idx="10">
                  <c:v>Nov</c:v>
                </c:pt>
                <c:pt idx="11">
                  <c:v>Dec</c:v>
                </c:pt>
                <c:pt idx="12">
                  <c:v>ongoing</c:v>
                </c:pt>
                <c:pt idx="13">
                  <c:v>(blank)</c:v>
                </c:pt>
              </c:strCache>
            </c:strRef>
          </c:cat>
          <c:val>
            <c:numRef>
              <c:f>Backend!$C$182:$C$196</c:f>
              <c:numCache>
                <c:formatCode>General</c:formatCode>
                <c:ptCount val="14"/>
                <c:pt idx="0">
                  <c:v>1</c:v>
                </c:pt>
                <c:pt idx="1">
                  <c:v>3</c:v>
                </c:pt>
                <c:pt idx="2">
                  <c:v>1</c:v>
                </c:pt>
                <c:pt idx="3">
                  <c:v>3</c:v>
                </c:pt>
                <c:pt idx="4">
                  <c:v>3</c:v>
                </c:pt>
                <c:pt idx="5">
                  <c:v>4</c:v>
                </c:pt>
                <c:pt idx="6">
                  <c:v>6</c:v>
                </c:pt>
                <c:pt idx="7">
                  <c:v>2</c:v>
                </c:pt>
                <c:pt idx="8">
                  <c:v>1</c:v>
                </c:pt>
                <c:pt idx="10">
                  <c:v>2</c:v>
                </c:pt>
                <c:pt idx="11">
                  <c:v>2</c:v>
                </c:pt>
              </c:numCache>
            </c:numRef>
          </c:val>
          <c:smooth val="0"/>
          <c:extLst>
            <c:ext xmlns:c16="http://schemas.microsoft.com/office/drawing/2014/chart" uri="{C3380CC4-5D6E-409C-BE32-E72D297353CC}">
              <c16:uniqueId val="{00000007-C48A-4AEA-9519-B7CC177E7142}"/>
            </c:ext>
          </c:extLst>
        </c:ser>
        <c:ser>
          <c:idx val="2"/>
          <c:order val="2"/>
          <c:tx>
            <c:strRef>
              <c:f>Backend!$D$180:$D$181</c:f>
              <c:strCache>
                <c:ptCount val="1"/>
                <c:pt idx="0">
                  <c:v>Open</c:v>
                </c:pt>
              </c:strCache>
            </c:strRef>
          </c:tx>
          <c:spPr>
            <a:ln w="22225" cap="rnd" cmpd="sng" algn="ctr">
              <a:solidFill>
                <a:schemeClr val="accent3"/>
              </a:solidFill>
              <a:round/>
            </a:ln>
            <a:effectLst/>
          </c:spPr>
          <c:marker>
            <c:symbol val="none"/>
          </c:marker>
          <c:cat>
            <c:strRef>
              <c:f>Backend!$A$182:$A$196</c:f>
              <c:strCache>
                <c:ptCount val="14"/>
                <c:pt idx="0">
                  <c:v>Jan</c:v>
                </c:pt>
                <c:pt idx="1">
                  <c:v>Feb</c:v>
                </c:pt>
                <c:pt idx="2">
                  <c:v>Mar</c:v>
                </c:pt>
                <c:pt idx="3">
                  <c:v>Apr</c:v>
                </c:pt>
                <c:pt idx="4">
                  <c:v>May</c:v>
                </c:pt>
                <c:pt idx="5">
                  <c:v>Jun</c:v>
                </c:pt>
                <c:pt idx="6">
                  <c:v>Jul</c:v>
                </c:pt>
                <c:pt idx="7">
                  <c:v>Aug</c:v>
                </c:pt>
                <c:pt idx="8">
                  <c:v>Sep</c:v>
                </c:pt>
                <c:pt idx="9">
                  <c:v>Oct</c:v>
                </c:pt>
                <c:pt idx="10">
                  <c:v>Nov</c:v>
                </c:pt>
                <c:pt idx="11">
                  <c:v>Dec</c:v>
                </c:pt>
                <c:pt idx="12">
                  <c:v>ongoing</c:v>
                </c:pt>
                <c:pt idx="13">
                  <c:v>(blank)</c:v>
                </c:pt>
              </c:strCache>
            </c:strRef>
          </c:cat>
          <c:val>
            <c:numRef>
              <c:f>Backend!$D$182:$D$196</c:f>
              <c:numCache>
                <c:formatCode>General</c:formatCode>
                <c:ptCount val="14"/>
                <c:pt idx="2">
                  <c:v>1</c:v>
                </c:pt>
                <c:pt idx="5">
                  <c:v>3</c:v>
                </c:pt>
                <c:pt idx="7">
                  <c:v>79</c:v>
                </c:pt>
                <c:pt idx="8">
                  <c:v>1</c:v>
                </c:pt>
                <c:pt idx="12">
                  <c:v>50</c:v>
                </c:pt>
              </c:numCache>
            </c:numRef>
          </c:val>
          <c:smooth val="0"/>
          <c:extLst>
            <c:ext xmlns:c16="http://schemas.microsoft.com/office/drawing/2014/chart" uri="{C3380CC4-5D6E-409C-BE32-E72D297353CC}">
              <c16:uniqueId val="{00000008-C48A-4AEA-9519-B7CC177E7142}"/>
            </c:ext>
          </c:extLst>
        </c:ser>
        <c:ser>
          <c:idx val="3"/>
          <c:order val="3"/>
          <c:tx>
            <c:strRef>
              <c:f>Backend!$E$180:$E$181</c:f>
              <c:strCache>
                <c:ptCount val="1"/>
                <c:pt idx="0">
                  <c:v>Closed</c:v>
                </c:pt>
              </c:strCache>
            </c:strRef>
          </c:tx>
          <c:spPr>
            <a:ln w="22225" cap="rnd" cmpd="sng" algn="ctr">
              <a:solidFill>
                <a:schemeClr val="accent4"/>
              </a:solidFill>
              <a:round/>
            </a:ln>
            <a:effectLst/>
          </c:spPr>
          <c:marker>
            <c:symbol val="none"/>
          </c:marker>
          <c:cat>
            <c:strRef>
              <c:f>Backend!$A$182:$A$196</c:f>
              <c:strCache>
                <c:ptCount val="14"/>
                <c:pt idx="0">
                  <c:v>Jan</c:v>
                </c:pt>
                <c:pt idx="1">
                  <c:v>Feb</c:v>
                </c:pt>
                <c:pt idx="2">
                  <c:v>Mar</c:v>
                </c:pt>
                <c:pt idx="3">
                  <c:v>Apr</c:v>
                </c:pt>
                <c:pt idx="4">
                  <c:v>May</c:v>
                </c:pt>
                <c:pt idx="5">
                  <c:v>Jun</c:v>
                </c:pt>
                <c:pt idx="6">
                  <c:v>Jul</c:v>
                </c:pt>
                <c:pt idx="7">
                  <c:v>Aug</c:v>
                </c:pt>
                <c:pt idx="8">
                  <c:v>Sep</c:v>
                </c:pt>
                <c:pt idx="9">
                  <c:v>Oct</c:v>
                </c:pt>
                <c:pt idx="10">
                  <c:v>Nov</c:v>
                </c:pt>
                <c:pt idx="11">
                  <c:v>Dec</c:v>
                </c:pt>
                <c:pt idx="12">
                  <c:v>ongoing</c:v>
                </c:pt>
                <c:pt idx="13">
                  <c:v>(blank)</c:v>
                </c:pt>
              </c:strCache>
            </c:strRef>
          </c:cat>
          <c:val>
            <c:numRef>
              <c:f>Backend!$E$182:$E$196</c:f>
              <c:numCache>
                <c:formatCode>General</c:formatCode>
                <c:ptCount val="14"/>
                <c:pt idx="0">
                  <c:v>13</c:v>
                </c:pt>
                <c:pt idx="1">
                  <c:v>21</c:v>
                </c:pt>
                <c:pt idx="2">
                  <c:v>23</c:v>
                </c:pt>
                <c:pt idx="3">
                  <c:v>29</c:v>
                </c:pt>
                <c:pt idx="4">
                  <c:v>35</c:v>
                </c:pt>
                <c:pt idx="5">
                  <c:v>45</c:v>
                </c:pt>
                <c:pt idx="6">
                  <c:v>25</c:v>
                </c:pt>
                <c:pt idx="7">
                  <c:v>46</c:v>
                </c:pt>
                <c:pt idx="8">
                  <c:v>7</c:v>
                </c:pt>
                <c:pt idx="9">
                  <c:v>4</c:v>
                </c:pt>
                <c:pt idx="10">
                  <c:v>8</c:v>
                </c:pt>
                <c:pt idx="11">
                  <c:v>15</c:v>
                </c:pt>
                <c:pt idx="12">
                  <c:v>2</c:v>
                </c:pt>
              </c:numCache>
            </c:numRef>
          </c:val>
          <c:smooth val="0"/>
          <c:extLst>
            <c:ext xmlns:c16="http://schemas.microsoft.com/office/drawing/2014/chart" uri="{C3380CC4-5D6E-409C-BE32-E72D297353CC}">
              <c16:uniqueId val="{00000001-4E2F-4833-B1A4-AA80AA4DB96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84858688"/>
        <c:axId val="-1884835840"/>
      </c:lineChart>
      <c:catAx>
        <c:axId val="-18848586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84835840"/>
        <c:crosses val="autoZero"/>
        <c:auto val="1"/>
        <c:lblAlgn val="ctr"/>
        <c:lblOffset val="100"/>
        <c:noMultiLvlLbl val="0"/>
      </c:catAx>
      <c:valAx>
        <c:axId val="-1884835840"/>
        <c:scaling>
          <c:orientation val="minMax"/>
        </c:scaling>
        <c:delete val="0"/>
        <c:axPos val="l"/>
        <c:majorGridlines>
          <c:spPr>
            <a:ln>
              <a:solidFill>
                <a:schemeClr val="dk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84858688"/>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Downstream all - excld Intern and join 2024.xlsx]Backend!PivotTable11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
        <c:idx val="6"/>
        <c:spPr>
          <a:solidFill>
            <a:srgbClr val="00B050"/>
          </a:solidFill>
          <a:ln>
            <a:noFill/>
          </a:ln>
          <a:effectLst/>
        </c:spPr>
      </c:pivotFmt>
      <c:pivotFmt>
        <c:idx val="7"/>
        <c:spPr>
          <a:solidFill>
            <a:srgbClr val="FFC000"/>
          </a:solidFill>
          <a:ln>
            <a:noFill/>
          </a:ln>
          <a:effectLst/>
        </c:spPr>
      </c:pivotFmt>
      <c:pivotFmt>
        <c:idx val="8"/>
        <c:spPr>
          <a:solidFill>
            <a:srgbClr val="FFC000"/>
          </a:solidFill>
          <a:ln>
            <a:noFill/>
          </a:ln>
          <a:effectLst/>
        </c:spPr>
      </c:pivotFmt>
      <c:pivotFmt>
        <c:idx val="9"/>
        <c:spPr>
          <a:solidFill>
            <a:srgbClr val="FFC000"/>
          </a:solidFill>
          <a:ln>
            <a:noFill/>
          </a:ln>
          <a:effectLst/>
        </c:spPr>
      </c:pivotFmt>
      <c:pivotFmt>
        <c:idx val="10"/>
        <c:spPr>
          <a:solidFill>
            <a:srgbClr val="00B050"/>
          </a:solidFill>
          <a:ln>
            <a:noFill/>
          </a:ln>
          <a:effectLst/>
        </c:spPr>
      </c:pivotFmt>
      <c:pivotFmt>
        <c:idx val="11"/>
        <c:spPr>
          <a:solidFill>
            <a:srgbClr val="00B050"/>
          </a:solidFill>
          <a:ln>
            <a:noFill/>
          </a:ln>
          <a:effectLst/>
        </c:spPr>
      </c:pivotFmt>
      <c:pivotFmt>
        <c:idx val="12"/>
        <c:spPr>
          <a:solidFill>
            <a:schemeClr val="accent4">
              <a:lumMod val="50000"/>
            </a:schemeClr>
          </a:solidFill>
          <a:ln>
            <a:noFill/>
          </a:ln>
          <a:effectLst/>
        </c:spPr>
      </c:pivotFmt>
    </c:pivotFmts>
    <c:plotArea>
      <c:layout/>
      <c:barChart>
        <c:barDir val="col"/>
        <c:grouping val="clustered"/>
        <c:varyColors val="0"/>
        <c:ser>
          <c:idx val="0"/>
          <c:order val="0"/>
          <c:tx>
            <c:strRef>
              <c:f>Backend!$B$202</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7-35A9-4326-B250-3EAA676526F9}"/>
              </c:ext>
            </c:extLst>
          </c:dPt>
          <c:dPt>
            <c:idx val="1"/>
            <c:invertIfNegative val="0"/>
            <c:bubble3D val="0"/>
            <c:spPr>
              <a:solidFill>
                <a:srgbClr val="FFC000"/>
              </a:solidFill>
              <a:ln>
                <a:noFill/>
              </a:ln>
              <a:effectLst/>
            </c:spPr>
            <c:extLst>
              <c:ext xmlns:c16="http://schemas.microsoft.com/office/drawing/2014/chart" uri="{C3380CC4-5D6E-409C-BE32-E72D297353CC}">
                <c16:uniqueId val="{00000008-35A9-4326-B250-3EAA676526F9}"/>
              </c:ext>
            </c:extLst>
          </c:dPt>
          <c:dPt>
            <c:idx val="2"/>
            <c:invertIfNegative val="0"/>
            <c:bubble3D val="0"/>
            <c:spPr>
              <a:solidFill>
                <a:schemeClr val="accent4">
                  <a:lumMod val="50000"/>
                </a:schemeClr>
              </a:solidFill>
              <a:ln>
                <a:noFill/>
              </a:ln>
              <a:effectLst/>
            </c:spPr>
            <c:extLst>
              <c:ext xmlns:c16="http://schemas.microsoft.com/office/drawing/2014/chart" uri="{C3380CC4-5D6E-409C-BE32-E72D297353CC}">
                <c16:uniqueId val="{00000001-D6BB-4876-B274-1540EF40331D}"/>
              </c:ext>
            </c:extLst>
          </c:dPt>
          <c:dPt>
            <c:idx val="3"/>
            <c:invertIfNegative val="0"/>
            <c:bubble3D val="0"/>
            <c:extLst>
              <c:ext xmlns:c16="http://schemas.microsoft.com/office/drawing/2014/chart" uri="{C3380CC4-5D6E-409C-BE32-E72D297353CC}">
                <c16:uniqueId val="{00000007-53F2-4586-9B16-BB5A20E3C5DA}"/>
              </c:ext>
            </c:extLst>
          </c:dPt>
          <c:dPt>
            <c:idx val="4"/>
            <c:invertIfNegative val="0"/>
            <c:bubble3D val="0"/>
            <c:extLst>
              <c:ext xmlns:c16="http://schemas.microsoft.com/office/drawing/2014/chart" uri="{C3380CC4-5D6E-409C-BE32-E72D297353CC}">
                <c16:uniqueId val="{00000001-E7DB-4C63-9F0C-C32BE4EAF5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Backend!$A$203:$A$209</c:f>
              <c:strCache>
                <c:ptCount val="6"/>
                <c:pt idx="0">
                  <c:v>0 - 30 Days</c:v>
                </c:pt>
                <c:pt idx="1">
                  <c:v>61 - 90 Days</c:v>
                </c:pt>
                <c:pt idx="2">
                  <c:v>Hold/Cancel</c:v>
                </c:pt>
                <c:pt idx="3">
                  <c:v>31 - 60 Days</c:v>
                </c:pt>
                <c:pt idx="4">
                  <c:v>above 91 Days</c:v>
                </c:pt>
                <c:pt idx="5">
                  <c:v>(blank)</c:v>
                </c:pt>
              </c:strCache>
            </c:strRef>
          </c:cat>
          <c:val>
            <c:numRef>
              <c:f>Backend!$B$203:$B$209</c:f>
              <c:numCache>
                <c:formatCode>General</c:formatCode>
                <c:ptCount val="6"/>
                <c:pt idx="0">
                  <c:v>188</c:v>
                </c:pt>
                <c:pt idx="1">
                  <c:v>101</c:v>
                </c:pt>
                <c:pt idx="2">
                  <c:v>29</c:v>
                </c:pt>
                <c:pt idx="3">
                  <c:v>66</c:v>
                </c:pt>
                <c:pt idx="4">
                  <c:v>44</c:v>
                </c:pt>
                <c:pt idx="5">
                  <c:v>1</c:v>
                </c:pt>
              </c:numCache>
            </c:numRef>
          </c:val>
          <c:extLst>
            <c:ext xmlns:c16="http://schemas.microsoft.com/office/drawing/2014/chart" uri="{C3380CC4-5D6E-409C-BE32-E72D297353CC}">
              <c16:uniqueId val="{00000002-E7DB-4C63-9F0C-C32BE4EAF5B9}"/>
            </c:ext>
          </c:extLst>
        </c:ser>
        <c:dLbls>
          <c:showLegendKey val="0"/>
          <c:showVal val="0"/>
          <c:showCatName val="0"/>
          <c:showSerName val="0"/>
          <c:showPercent val="0"/>
          <c:showBubbleSize val="0"/>
        </c:dLbls>
        <c:gapWidth val="219"/>
        <c:overlap val="-27"/>
        <c:axId val="-1884854880"/>
        <c:axId val="-1884853248"/>
      </c:barChart>
      <c:catAx>
        <c:axId val="-188485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853248"/>
        <c:crosses val="autoZero"/>
        <c:auto val="1"/>
        <c:lblAlgn val="ctr"/>
        <c:lblOffset val="100"/>
        <c:noMultiLvlLbl val="0"/>
      </c:catAx>
      <c:valAx>
        <c:axId val="-1884853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85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Downstream all - excld Intern and join 2024.xlsx]Backend!PivotTable14</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Backend!$B$226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51-4E67-BB94-0DE573A1161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51-4E67-BB94-0DE573A1161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BDC-487F-BCBC-340A138B62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Backend!$A$227:$A$231</c:f>
              <c:multiLvlStrCache>
                <c:ptCount val="2"/>
                <c:lvl>
                  <c:pt idx="0">
                    <c:v>Join</c:v>
                  </c:pt>
                  <c:pt idx="1">
                    <c:v>Screening</c:v>
                  </c:pt>
                </c:lvl>
                <c:lvl>
                  <c:pt idx="0">
                    <c:v>Closed</c:v>
                  </c:pt>
                  <c:pt idx="1">
                    <c:v>Open</c:v>
                  </c:pt>
                </c:lvl>
              </c:multiLvlStrCache>
            </c:multiLvlStrRef>
          </c:cat>
          <c:val>
            <c:numRef>
              <c:f>Backend!$B$227:$B$231</c:f>
              <c:numCache>
                <c:formatCode>General</c:formatCode>
                <c:ptCount val="2"/>
                <c:pt idx="0">
                  <c:v>22</c:v>
                </c:pt>
                <c:pt idx="1">
                  <c:v>4</c:v>
                </c:pt>
              </c:numCache>
            </c:numRef>
          </c:val>
          <c:extLst>
            <c:ext xmlns:c16="http://schemas.microsoft.com/office/drawing/2014/chart" uri="{C3380CC4-5D6E-409C-BE32-E72D297353CC}">
              <c16:uniqueId val="{00000003-6467-4F23-93AF-EB40926CC3D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Downstream all - excld Intern and join 2024.xlsx]Backend!PivotTable15</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25400">
            <a:solidFill>
              <a:schemeClr val="lt1"/>
            </a:solidFill>
          </a:ln>
          <a:effectLst/>
          <a:sp3d contourW="25400">
            <a:contourClr>
              <a:schemeClr val="lt1"/>
            </a:contourClr>
          </a:sp3d>
        </c:spPr>
      </c:pivotFmt>
      <c:pivotFmt>
        <c:idx val="3"/>
        <c:marker>
          <c:symbol val="none"/>
        </c:marker>
        <c:dLbl>
          <c:idx val="0"/>
          <c:delete val="1"/>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pivotFmt>
      <c:pivotFmt>
        <c:idx val="9"/>
        <c:spPr>
          <a:solidFill>
            <a:schemeClr val="accent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Backend!$B$235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F48-4F74-A1B5-3166734FE95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774-4B40-BC81-42CFD969B06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5DA-4C4E-8EB8-5500EE1D8843}"/>
              </c:ext>
            </c:extLst>
          </c:dPt>
          <c:cat>
            <c:multiLvlStrRef>
              <c:f>Backend!$A$236:$A$241</c:f>
              <c:multiLvlStrCache>
                <c:ptCount val="3"/>
                <c:lvl>
                  <c:pt idx="0">
                    <c:v>Interview</c:v>
                  </c:pt>
                  <c:pt idx="1">
                    <c:v>Screening</c:v>
                  </c:pt>
                  <c:pt idx="2">
                    <c:v>Join</c:v>
                  </c:pt>
                </c:lvl>
                <c:lvl>
                  <c:pt idx="0">
                    <c:v>Open</c:v>
                  </c:pt>
                  <c:pt idx="2">
                    <c:v>Closed</c:v>
                  </c:pt>
                </c:lvl>
              </c:multiLvlStrCache>
            </c:multiLvlStrRef>
          </c:cat>
          <c:val>
            <c:numRef>
              <c:f>Backend!$B$236:$B$241</c:f>
              <c:numCache>
                <c:formatCode>General</c:formatCode>
                <c:ptCount val="3"/>
                <c:pt idx="0">
                  <c:v>1</c:v>
                </c:pt>
                <c:pt idx="1">
                  <c:v>42</c:v>
                </c:pt>
                <c:pt idx="2">
                  <c:v>5</c:v>
                </c:pt>
              </c:numCache>
            </c:numRef>
          </c:val>
          <c:extLst>
            <c:ext xmlns:c16="http://schemas.microsoft.com/office/drawing/2014/chart" uri="{C3380CC4-5D6E-409C-BE32-E72D297353CC}">
              <c16:uniqueId val="{00000002-3F48-4F74-A1B5-3166734FE95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263638</xdr:colOff>
      <xdr:row>6</xdr:row>
      <xdr:rowOff>168089</xdr:rowOff>
    </xdr:from>
    <xdr:to>
      <xdr:col>3</xdr:col>
      <xdr:colOff>47161</xdr:colOff>
      <xdr:row>13</xdr:row>
      <xdr:rowOff>10206</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63638" y="1624854"/>
              <a:ext cx="1815353" cy="1254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34</xdr:row>
      <xdr:rowOff>76543</xdr:rowOff>
    </xdr:from>
    <xdr:to>
      <xdr:col>3</xdr:col>
      <xdr:colOff>32039</xdr:colOff>
      <xdr:row>43</xdr:row>
      <xdr:rowOff>47625</xdr:rowOff>
    </xdr:to>
    <mc:AlternateContent xmlns:mc="http://schemas.openxmlformats.org/markup-compatibility/2006" xmlns:a14="http://schemas.microsoft.com/office/drawing/2010/main">
      <mc:Choice Requires="a14">
        <xdr:graphicFrame macro="">
          <xdr:nvGraphicFramePr>
            <xdr:cNvPr id="7" name="Recruiter">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Recruiter"/>
            </a:graphicData>
          </a:graphic>
        </xdr:graphicFrame>
      </mc:Choice>
      <mc:Fallback xmlns="">
        <xdr:sp macro="" textlink="">
          <xdr:nvSpPr>
            <xdr:cNvPr id="0" name=""/>
            <xdr:cNvSpPr>
              <a:spLocks noTextEdit="1"/>
            </xdr:cNvSpPr>
          </xdr:nvSpPr>
          <xdr:spPr>
            <a:xfrm>
              <a:off x="238125" y="6624981"/>
              <a:ext cx="1832047" cy="1685582"/>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11207</xdr:colOff>
      <xdr:row>25</xdr:row>
      <xdr:rowOff>0</xdr:rowOff>
    </xdr:from>
    <xdr:to>
      <xdr:col>11</xdr:col>
      <xdr:colOff>567499</xdr:colOff>
      <xdr:row>41</xdr:row>
      <xdr:rowOff>33619</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284075</xdr:colOff>
      <xdr:row>2</xdr:row>
      <xdr:rowOff>110385</xdr:rowOff>
    </xdr:from>
    <xdr:to>
      <xdr:col>8</xdr:col>
      <xdr:colOff>311289</xdr:colOff>
      <xdr:row>6</xdr:row>
      <xdr:rowOff>260064</xdr:rowOff>
    </xdr:to>
    <xdr:sp macro="" textlink="Backend!D62">
      <xdr:nvSpPr>
        <xdr:cNvPr id="15" name="Rectangle: Rounded Corners 14">
          <a:extLst>
            <a:ext uri="{FF2B5EF4-FFF2-40B4-BE49-F238E27FC236}">
              <a16:creationId xmlns:a16="http://schemas.microsoft.com/office/drawing/2014/main" id="{00000000-0008-0000-0000-00000F000000}"/>
            </a:ext>
          </a:extLst>
        </xdr:cNvPr>
        <xdr:cNvSpPr/>
      </xdr:nvSpPr>
      <xdr:spPr>
        <a:xfrm>
          <a:off x="3914781" y="491385"/>
          <a:ext cx="1237449" cy="1225444"/>
        </a:xfrm>
        <a:prstGeom prst="roundRect">
          <a:avLst/>
        </a:prstGeom>
        <a:ln>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3240BDB-6F9A-473D-959D-0E372E464BEA}" type="TxLink">
            <a:rPr lang="en-US" sz="3600" b="0" i="0" u="none" strike="noStrike">
              <a:solidFill>
                <a:srgbClr val="000000"/>
              </a:solidFill>
              <a:latin typeface="Calibri"/>
              <a:ea typeface="Calibri"/>
              <a:cs typeface="Calibri"/>
            </a:rPr>
            <a:pPr algn="ctr"/>
            <a:t>429</a:t>
          </a:fld>
          <a:endParaRPr lang="en-US" sz="8800" b="0"/>
        </a:p>
      </xdr:txBody>
    </xdr:sp>
    <xdr:clientData/>
  </xdr:twoCellAnchor>
  <xdr:twoCellAnchor>
    <xdr:from>
      <xdr:col>16</xdr:col>
      <xdr:colOff>302707</xdr:colOff>
      <xdr:row>2</xdr:row>
      <xdr:rowOff>110385</xdr:rowOff>
    </xdr:from>
    <xdr:to>
      <xdr:col>18</xdr:col>
      <xdr:colOff>329921</xdr:colOff>
      <xdr:row>6</xdr:row>
      <xdr:rowOff>260064</xdr:rowOff>
    </xdr:to>
    <xdr:sp macro="" textlink="Backend!D61">
      <xdr:nvSpPr>
        <xdr:cNvPr id="16" name="Rectangle: Rounded Corners 15">
          <a:extLst>
            <a:ext uri="{FF2B5EF4-FFF2-40B4-BE49-F238E27FC236}">
              <a16:creationId xmlns:a16="http://schemas.microsoft.com/office/drawing/2014/main" id="{00000000-0008-0000-0000-000010000000}"/>
            </a:ext>
          </a:extLst>
        </xdr:cNvPr>
        <xdr:cNvSpPr/>
      </xdr:nvSpPr>
      <xdr:spPr>
        <a:xfrm>
          <a:off x="9984589" y="491385"/>
          <a:ext cx="1237450" cy="1225444"/>
        </a:xfrm>
        <a:prstGeom prst="roundRect">
          <a:avLst/>
        </a:prstGeom>
        <a:ln>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21202FE-951B-4DAA-B643-23DD41E5A539}" type="TxLink">
            <a:rPr lang="en-US" sz="3600" b="0" i="0" u="none" strike="noStrike">
              <a:solidFill>
                <a:srgbClr val="000000"/>
              </a:solidFill>
              <a:latin typeface="Calibri"/>
              <a:ea typeface="Calibri"/>
              <a:cs typeface="Calibri"/>
            </a:rPr>
            <a:pPr algn="ctr"/>
            <a:t>134</a:t>
          </a:fld>
          <a:endParaRPr lang="en-US" sz="3600" b="0"/>
        </a:p>
      </xdr:txBody>
    </xdr:sp>
    <xdr:clientData/>
  </xdr:twoCellAnchor>
  <xdr:twoCellAnchor>
    <xdr:from>
      <xdr:col>25</xdr:col>
      <xdr:colOff>315074</xdr:colOff>
      <xdr:row>2</xdr:row>
      <xdr:rowOff>31944</xdr:rowOff>
    </xdr:from>
    <xdr:to>
      <xdr:col>27</xdr:col>
      <xdr:colOff>342289</xdr:colOff>
      <xdr:row>6</xdr:row>
      <xdr:rowOff>260064</xdr:rowOff>
    </xdr:to>
    <xdr:sp macro="" textlink="Backend!D60">
      <xdr:nvSpPr>
        <xdr:cNvPr id="17" name="Rectangle: Rounded Corners 16">
          <a:extLst>
            <a:ext uri="{FF2B5EF4-FFF2-40B4-BE49-F238E27FC236}">
              <a16:creationId xmlns:a16="http://schemas.microsoft.com/office/drawing/2014/main" id="{00000000-0008-0000-0000-000011000000}"/>
            </a:ext>
          </a:extLst>
        </xdr:cNvPr>
        <xdr:cNvSpPr/>
      </xdr:nvSpPr>
      <xdr:spPr>
        <a:xfrm>
          <a:off x="15443015" y="412944"/>
          <a:ext cx="1237450" cy="1303885"/>
        </a:xfrm>
        <a:prstGeom prst="roundRect">
          <a:avLst/>
        </a:prstGeom>
        <a:ln>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24F2C11-A170-47F3-9B25-215D7866D8A5}" type="TxLink">
            <a:rPr lang="en-US" sz="3600" b="0" i="0" u="none" strike="noStrike">
              <a:solidFill>
                <a:srgbClr val="000000"/>
              </a:solidFill>
              <a:latin typeface="Calibri"/>
              <a:ea typeface="Calibri"/>
              <a:cs typeface="Calibri"/>
            </a:rPr>
            <a:pPr algn="ctr"/>
            <a:t>273</a:t>
          </a:fld>
          <a:endParaRPr lang="en-US" sz="3600" b="0"/>
        </a:p>
      </xdr:txBody>
    </xdr:sp>
    <xdr:clientData/>
  </xdr:twoCellAnchor>
  <xdr:twoCellAnchor>
    <xdr:from>
      <xdr:col>20</xdr:col>
      <xdr:colOff>6184</xdr:colOff>
      <xdr:row>8</xdr:row>
      <xdr:rowOff>176894</xdr:rowOff>
    </xdr:from>
    <xdr:to>
      <xdr:col>27</xdr:col>
      <xdr:colOff>554182</xdr:colOff>
      <xdr:row>23</xdr:row>
      <xdr:rowOff>136072</xdr:rowOff>
    </xdr:to>
    <xdr:graphicFrame macro="">
      <xdr:nvGraphicFramePr>
        <xdr:cNvPr id="19" name="Chart 18">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585107</xdr:colOff>
      <xdr:row>25</xdr:row>
      <xdr:rowOff>0</xdr:rowOff>
    </xdr:from>
    <xdr:to>
      <xdr:col>20</xdr:col>
      <xdr:colOff>27214</xdr:colOff>
      <xdr:row>41</xdr:row>
      <xdr:rowOff>27214</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272142</xdr:colOff>
      <xdr:row>13</xdr:row>
      <xdr:rowOff>142876</xdr:rowOff>
    </xdr:from>
    <xdr:to>
      <xdr:col>3</xdr:col>
      <xdr:colOff>47501</xdr:colOff>
      <xdr:row>19</xdr:row>
      <xdr:rowOff>170091</xdr:rowOff>
    </xdr:to>
    <mc:AlternateContent xmlns:mc="http://schemas.openxmlformats.org/markup-compatibility/2006" xmlns:a14="http://schemas.microsoft.com/office/drawing/2010/main">
      <mc:Choice Requires="a14">
        <xdr:graphicFrame macro="">
          <xdr:nvGraphicFramePr>
            <xdr:cNvPr id="3" name="Area">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272142" y="2690814"/>
              <a:ext cx="1813492" cy="117021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95250</xdr:colOff>
      <xdr:row>8</xdr:row>
      <xdr:rowOff>176894</xdr:rowOff>
    </xdr:from>
    <xdr:to>
      <xdr:col>11</xdr:col>
      <xdr:colOff>476250</xdr:colOff>
      <xdr:row>23</xdr:row>
      <xdr:rowOff>136072</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503464</xdr:colOff>
      <xdr:row>8</xdr:row>
      <xdr:rowOff>176894</xdr:rowOff>
    </xdr:from>
    <xdr:to>
      <xdr:col>19</xdr:col>
      <xdr:colOff>544286</xdr:colOff>
      <xdr:row>23</xdr:row>
      <xdr:rowOff>103416</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57150</xdr:colOff>
      <xdr:row>25</xdr:row>
      <xdr:rowOff>0</xdr:rowOff>
    </xdr:from>
    <xdr:to>
      <xdr:col>27</xdr:col>
      <xdr:colOff>595313</xdr:colOff>
      <xdr:row>41</xdr:row>
      <xdr:rowOff>35718</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261938</xdr:colOff>
      <xdr:row>20</xdr:row>
      <xdr:rowOff>107156</xdr:rowOff>
    </xdr:from>
    <xdr:to>
      <xdr:col>3</xdr:col>
      <xdr:colOff>52605</xdr:colOff>
      <xdr:row>33</xdr:row>
      <xdr:rowOff>154781</xdr:rowOff>
    </xdr:to>
    <mc:AlternateContent xmlns:mc="http://schemas.openxmlformats.org/markup-compatibility/2006" xmlns:a14="http://schemas.microsoft.com/office/drawing/2010/main">
      <mc:Choice Requires="a14">
        <xdr:graphicFrame macro="">
          <xdr:nvGraphicFramePr>
            <xdr:cNvPr id="18" name="Area Detail">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microsoft.com/office/drawing/2010/slicer">
              <sle:slicer xmlns:sle="http://schemas.microsoft.com/office/drawing/2010/slicer" name="Area Detail"/>
            </a:graphicData>
          </a:graphic>
        </xdr:graphicFrame>
      </mc:Choice>
      <mc:Fallback xmlns="">
        <xdr:sp macro="" textlink="">
          <xdr:nvSpPr>
            <xdr:cNvPr id="0" name=""/>
            <xdr:cNvSpPr>
              <a:spLocks noTextEdit="1"/>
            </xdr:cNvSpPr>
          </xdr:nvSpPr>
          <xdr:spPr>
            <a:xfrm>
              <a:off x="261938" y="4325370"/>
              <a:ext cx="1845346"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196102</xdr:colOff>
      <xdr:row>2</xdr:row>
      <xdr:rowOff>110385</xdr:rowOff>
    </xdr:from>
    <xdr:to>
      <xdr:col>13</xdr:col>
      <xdr:colOff>223315</xdr:colOff>
      <xdr:row>6</xdr:row>
      <xdr:rowOff>260064</xdr:rowOff>
    </xdr:to>
    <xdr:sp macro="" textlink="Backend!D218">
      <xdr:nvSpPr>
        <xdr:cNvPr id="22" name="Rectangle: Rounded Corners 14">
          <a:extLst>
            <a:ext uri="{FF2B5EF4-FFF2-40B4-BE49-F238E27FC236}">
              <a16:creationId xmlns:a16="http://schemas.microsoft.com/office/drawing/2014/main" id="{00000000-0008-0000-0000-000016000000}"/>
            </a:ext>
          </a:extLst>
        </xdr:cNvPr>
        <xdr:cNvSpPr/>
      </xdr:nvSpPr>
      <xdr:spPr>
        <a:xfrm>
          <a:off x="6852396" y="491385"/>
          <a:ext cx="1237448" cy="1225444"/>
        </a:xfrm>
        <a:prstGeom prst="roundRect">
          <a:avLst/>
        </a:prstGeom>
        <a:ln>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BD424B3-59C7-4262-B58E-76CBD3C1CF75}" type="TxLink">
            <a:rPr lang="en-US" sz="3600" b="0" i="0" u="none" strike="noStrike">
              <a:solidFill>
                <a:srgbClr val="000000"/>
              </a:solidFill>
              <a:latin typeface="Calibri"/>
              <a:ea typeface="Calibri"/>
              <a:cs typeface="Calibri"/>
            </a:rPr>
            <a:pPr algn="ctr"/>
            <a:t>195</a:t>
          </a:fld>
          <a:endParaRPr lang="en-US" sz="41300" b="0"/>
        </a:p>
      </xdr:txBody>
    </xdr:sp>
    <xdr:clientData/>
  </xdr:twoCellAnchor>
  <xdr:twoCellAnchor>
    <xdr:from>
      <xdr:col>8</xdr:col>
      <xdr:colOff>579350</xdr:colOff>
      <xdr:row>2</xdr:row>
      <xdr:rowOff>110385</xdr:rowOff>
    </xdr:from>
    <xdr:to>
      <xdr:col>11</xdr:col>
      <xdr:colOff>1446</xdr:colOff>
      <xdr:row>6</xdr:row>
      <xdr:rowOff>260064</xdr:rowOff>
    </xdr:to>
    <xdr:sp macro="" textlink="Backend!D217">
      <xdr:nvSpPr>
        <xdr:cNvPr id="24" name="Rectangle: Rounded Corners 14">
          <a:extLst>
            <a:ext uri="{FF2B5EF4-FFF2-40B4-BE49-F238E27FC236}">
              <a16:creationId xmlns:a16="http://schemas.microsoft.com/office/drawing/2014/main" id="{00000000-0008-0000-0000-000018000000}"/>
            </a:ext>
          </a:extLst>
        </xdr:cNvPr>
        <xdr:cNvSpPr/>
      </xdr:nvSpPr>
      <xdr:spPr>
        <a:xfrm>
          <a:off x="5420291" y="491385"/>
          <a:ext cx="1237449" cy="1225444"/>
        </a:xfrm>
        <a:prstGeom prst="roundRect">
          <a:avLst/>
        </a:prstGeom>
        <a:ln>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1B24B72-2EBD-4FCB-812F-9E6CB44F174C}" type="TxLink">
            <a:rPr lang="en-US" sz="3600" b="0" i="0" u="none" strike="noStrike">
              <a:solidFill>
                <a:srgbClr val="000000"/>
              </a:solidFill>
              <a:latin typeface="Calibri"/>
              <a:ea typeface="Calibri"/>
              <a:cs typeface="Calibri"/>
            </a:rPr>
            <a:pPr algn="ctr"/>
            <a:t>240</a:t>
          </a:fld>
          <a:endParaRPr lang="en-US" sz="41300" b="0"/>
        </a:p>
      </xdr:txBody>
    </xdr:sp>
    <xdr:clientData/>
  </xdr:twoCellAnchor>
  <xdr:twoCellAnchor>
    <xdr:from>
      <xdr:col>20</xdr:col>
      <xdr:colOff>331847</xdr:colOff>
      <xdr:row>2</xdr:row>
      <xdr:rowOff>105902</xdr:rowOff>
    </xdr:from>
    <xdr:to>
      <xdr:col>22</xdr:col>
      <xdr:colOff>359062</xdr:colOff>
      <xdr:row>6</xdr:row>
      <xdr:rowOff>255581</xdr:rowOff>
    </xdr:to>
    <xdr:sp macro="" textlink="Backend!D9">
      <xdr:nvSpPr>
        <xdr:cNvPr id="21" name="Rectangle: Rounded Corners 15">
          <a:extLst>
            <a:ext uri="{FF2B5EF4-FFF2-40B4-BE49-F238E27FC236}">
              <a16:creationId xmlns:a16="http://schemas.microsoft.com/office/drawing/2014/main" id="{00000000-0008-0000-0000-000015000000}"/>
            </a:ext>
          </a:extLst>
        </xdr:cNvPr>
        <xdr:cNvSpPr/>
      </xdr:nvSpPr>
      <xdr:spPr>
        <a:xfrm>
          <a:off x="12434200" y="486902"/>
          <a:ext cx="1237450" cy="1225444"/>
        </a:xfrm>
        <a:prstGeom prst="roundRect">
          <a:avLst/>
        </a:prstGeom>
        <a:ln>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B114A57-F5BE-4591-9A5E-43E85DC0ECAA}" type="TxLink">
            <a:rPr lang="en-US" sz="3900" b="0" i="0" u="none" strike="noStrike">
              <a:solidFill>
                <a:srgbClr val="000000"/>
              </a:solidFill>
              <a:latin typeface="Calibri"/>
              <a:ea typeface="Calibri"/>
              <a:cs typeface="Calibri"/>
            </a:rPr>
            <a:pPr algn="ctr"/>
            <a:t>28</a:t>
          </a:fld>
          <a:endParaRPr lang="en-US" sz="3900" b="0"/>
        </a:p>
      </xdr:txBody>
    </xdr:sp>
    <xdr:clientData/>
  </xdr:twoCellAnchor>
  <xdr:twoCellAnchor editAs="oneCell">
    <xdr:from>
      <xdr:col>0</xdr:col>
      <xdr:colOff>257736</xdr:colOff>
      <xdr:row>4</xdr:row>
      <xdr:rowOff>11206</xdr:rowOff>
    </xdr:from>
    <xdr:to>
      <xdr:col>4</xdr:col>
      <xdr:colOff>993038</xdr:colOff>
      <xdr:row>5</xdr:row>
      <xdr:rowOff>156881</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7736" y="930088"/>
          <a:ext cx="3371231" cy="414617"/>
        </a:xfrm>
        <a:prstGeom prst="rect">
          <a:avLst/>
        </a:prstGeom>
      </xdr:spPr>
    </xdr:pic>
    <xdr:clientData/>
  </xdr:twoCellAnchor>
  <xdr:twoCellAnchor>
    <xdr:from>
      <xdr:col>4</xdr:col>
      <xdr:colOff>30305</xdr:colOff>
      <xdr:row>43</xdr:row>
      <xdr:rowOff>114878</xdr:rowOff>
    </xdr:from>
    <xdr:to>
      <xdr:col>11</xdr:col>
      <xdr:colOff>333374</xdr:colOff>
      <xdr:row>62</xdr:row>
      <xdr:rowOff>142874</xdr:rowOff>
    </xdr:to>
    <xdr:graphicFrame macro="">
      <xdr:nvGraphicFramePr>
        <xdr:cNvPr id="11" name="Chart 10">
          <a:extLst>
            <a:ext uri="{FF2B5EF4-FFF2-40B4-BE49-F238E27FC236}">
              <a16:creationId xmlns:a16="http://schemas.microsoft.com/office/drawing/2014/main" id="{04B4ADDE-F13B-A02D-DB9A-6711F3876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547687</xdr:colOff>
      <xdr:row>43</xdr:row>
      <xdr:rowOff>142875</xdr:rowOff>
    </xdr:from>
    <xdr:to>
      <xdr:col>20</xdr:col>
      <xdr:colOff>47623</xdr:colOff>
      <xdr:row>62</xdr:row>
      <xdr:rowOff>166687</xdr:rowOff>
    </xdr:to>
    <xdr:graphicFrame macro="">
      <xdr:nvGraphicFramePr>
        <xdr:cNvPr id="12" name="Chart 11">
          <a:extLst>
            <a:ext uri="{FF2B5EF4-FFF2-40B4-BE49-F238E27FC236}">
              <a16:creationId xmlns:a16="http://schemas.microsoft.com/office/drawing/2014/main" id="{90671D12-D6A8-4CCA-9B3B-1DB71AA44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13.%20RECRUITMENT\1.%20REPORT%20RECRUITMENT\2025\MONTHLY%202025\5.%20Mei\Recruitment%20-%20Monthly%20Downstream%20Me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Dashboard 2"/>
      <sheetName val="Dashboard Report Custom"/>
      <sheetName val="Master Data HO &amp; Site"/>
      <sheetName val="Reference Table"/>
      <sheetName val="Backend"/>
      <sheetName val="TPG Hiring Updates (old)"/>
      <sheetName val="Master Data MY Site"/>
      <sheetName val="TPG Hiring Updates"/>
      <sheetName val="GLM Hiring Updates"/>
      <sheetName val="GLM Hiring Updates (old)"/>
      <sheetName val="Dictionary"/>
    </sheetNames>
    <sheetDataSet>
      <sheetData sheetId="0"/>
      <sheetData sheetId="1"/>
      <sheetData sheetId="2"/>
      <sheetData sheetId="3"/>
      <sheetData sheetId="4" refreshError="1"/>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Shahin Maulana" id="{79926C47-3C20-4502-8854-9004375DCAEB}" userId="S-1-5-21-1861252307-2415318708-270202500-6194" providerId="AD"/>
  <person displayName="Rica Nabalia Jamilah" id="{6B6842DB-B1E0-4DF5-A091-C161DDC06C63}" userId="S-1-5-21-1861252307-2415318708-270202500-10861" providerId="AD"/>
</personList>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refreshedDate="45932.371029629627" backgroundQuery="1" createdVersion="5" refreshedVersion="8" minRefreshableVersion="3" recordCount="0" supportSubquery="1" supportAdvancedDrill="1" xr:uid="{00000000-000A-0000-FFFF-FFFF0C000000}">
  <cacheSource type="external" connectionId="1"/>
  <cacheFields count="5">
    <cacheField name="[Measures].[Count of Position]" caption="Count of Position" numFmtId="0" hierarchy="85" level="32767"/>
    <cacheField name="[Table1].[Area Detail].[Area Detail]" caption="Area Detail" numFmtId="0" hierarchy="18" level="1">
      <sharedItems count="11">
        <s v="Bekasi"/>
        <s v="Bontang"/>
        <s v="Gresik"/>
        <s v="Jakarta"/>
        <s v="Karawaci"/>
        <s v="Karawang"/>
        <s v="Kumai"/>
        <s v="Lubuk Gaung"/>
        <s v="Sidoarjo"/>
        <s v="Tanjung Morawa"/>
        <s v="Tanjung Pura"/>
      </sharedItems>
    </cacheField>
    <cacheField name="[Table1].[Grade2].[Grade2]" caption="Grade2" numFmtId="0" hierarchy="12" level="1">
      <sharedItems containsSemiMixedTypes="0" containsString="0" containsNumber="1" containsInteger="1" minValue="2" maxValue="8" count="7">
        <n v="2"/>
        <n v="3"/>
        <n v="4"/>
        <n v="5"/>
        <n v="6"/>
        <n v="7"/>
        <n v="8"/>
      </sharedItems>
      <extLst>
        <ext xmlns:x15="http://schemas.microsoft.com/office/spreadsheetml/2010/11/main" uri="{4F2E5C28-24EA-4eb8-9CBF-B6C8F9C3D259}">
          <x15:cachedUniqueNames>
            <x15:cachedUniqueName index="0" name="[Table1].[Grade2].&amp;[2]"/>
            <x15:cachedUniqueName index="1" name="[Table1].[Grade2].&amp;[3]"/>
            <x15:cachedUniqueName index="2" name="[Table1].[Grade2].&amp;[4]"/>
            <x15:cachedUniqueName index="3" name="[Table1].[Grade2].&amp;[5]"/>
            <x15:cachedUniqueName index="4" name="[Table1].[Grade2].&amp;[6]"/>
            <x15:cachedUniqueName index="5" name="[Table1].[Grade2].&amp;[7]"/>
            <x15:cachedUniqueName index="6" name="[Table1].[Grade2].&amp;[8]"/>
          </x15:cachedUniqueNames>
        </ext>
      </extLst>
    </cacheField>
    <cacheField name="[Table1].[Status].[Status]" caption="Status" numFmtId="0" hierarchy="24" level="1">
      <sharedItems containsSemiMixedTypes="0" containsNonDate="0" containsString="0"/>
    </cacheField>
    <cacheField name="[Table1].[SLA Group].[SLA Group]" caption="SLA Group" numFmtId="0" hierarchy="77" level="1">
      <sharedItems containsSemiMixedTypes="0" containsNonDate="0" containsString="0"/>
    </cacheField>
  </cacheFields>
  <cacheHierarchies count="88">
    <cacheHierarchy uniqueName="[Table1].[No]" caption="No" attribute="1" defaultMemberUniqueName="[Table1].[No].[All]" allUniqueName="[Table1].[No].[All]" dimensionUniqueName="[Table1]" displayFolder="" count="0" memberValueDatatype="20" unbalanced="0"/>
    <cacheHierarchy uniqueName="[Table1].[PT]" caption="PT" attribute="1" defaultMemberUniqueName="[Table1].[PT].[All]" allUniqueName="[Table1].[PT].[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30" unbalanced="0"/>
    <cacheHierarchy uniqueName="[Table1].[No FKTK]" caption="No FKTK" attribute="1" defaultMemberUniqueName="[Table1].[No FKTK].[All]" allUniqueName="[Table1].[No FKTK].[All]" dimensionUniqueName="[Table1]" displayFolder="" count="0" memberValueDatatype="130" unbalanced="0"/>
    <cacheHierarchy uniqueName="[Table1].[Status FKTK]" caption="Status FKTK" attribute="1" defaultMemberUniqueName="[Table1].[Status FKTK].[All]" allUniqueName="[Table1].[Status FKTK].[All]" dimensionUniqueName="[Table1]" displayFolder="" count="0" memberValueDatatype="130" unbalanced="0"/>
    <cacheHierarchy uniqueName="[Table1].[Division]" caption="Division" attribute="1" defaultMemberUniqueName="[Table1].[Division].[All]" allUniqueName="[Table1].[Division].[All]" dimensionUniqueName="[Table1]" displayFolder="" count="0" memberValueDatatype="130" unbalanced="0"/>
    <cacheHierarchy uniqueName="[Table1].[Recruiter]" caption="Recruiter" attribute="1" defaultMemberUniqueName="[Table1].[Recruiter].[All]" allUniqueName="[Table1].[Recruiter].[All]" dimensionUniqueName="[Table1]" displayFolder="" count="0" memberValueDatatype="130" unbalanced="0"/>
    <cacheHierarchy uniqueName="[Table1].[Section]" caption="Section" attribute="1" defaultMemberUniqueName="[Table1].[Section].[All]" allUniqueName="[Table1].[Section].[All]" dimensionUniqueName="[Table1]" displayFolder="" count="0" memberValueDatatype="130" unbalanced="0"/>
    <cacheHierarchy uniqueName="[Table1].[Hiring Manager]" caption="Hiring Manager" attribute="1" defaultMemberUniqueName="[Table1].[Hiring Manager].[All]" allUniqueName="[Table1].[Hiring Manager].[All]" dimensionUniqueName="[Table1]" displayFolder="" count="0" memberValueDatatype="130" unbalanced="0"/>
    <cacheHierarchy uniqueName="[Table1].[Position]" caption="Position" attribute="1" defaultMemberUniqueName="[Table1].[Position].[All]" allUniqueName="[Table1].[Position].[All]" dimensionUniqueName="[Table1]" displayFolder="" count="0" memberValueDatatype="130" unbalanced="0"/>
    <cacheHierarchy uniqueName="[Table1].[Employment Type]" caption="Employment Type" attribute="1" defaultMemberUniqueName="[Table1].[Employment Type].[All]" allUniqueName="[Table1].[Employment Type].[All]" dimensionUniqueName="[Table1]" displayFolder="" count="0" memberValueDatatype="130" unbalanced="0"/>
    <cacheHierarchy uniqueName="[Table1].[Type Grade]" caption="Type Grade" attribute="1" defaultMemberUniqueName="[Table1].[Type Grade].[All]" allUniqueName="[Table1].[Type Grade].[All]" dimensionUniqueName="[Table1]" displayFolder="" count="0" memberValueDatatype="130" unbalanced="0"/>
    <cacheHierarchy uniqueName="[Table1].[Grade2]" caption="Grade2" attribute="1" defaultMemberUniqueName="[Table1].[Grade2].[All]" allUniqueName="[Table1].[Grade2].[All]" dimensionUniqueName="[Table1]" displayFolder="" count="2" memberValueDatatype="20" unbalanced="0">
      <fieldsUsage count="2">
        <fieldUsage x="-1"/>
        <fieldUsage x="2"/>
      </fieldsUsage>
    </cacheHierarchy>
    <cacheHierarchy uniqueName="[Table1].[Urgent / Normal]" caption="Urgent / Normal" attribute="1" defaultMemberUniqueName="[Table1].[Urgent / Normal].[All]" allUniqueName="[Table1].[Urgent / Normal].[All]" dimensionUniqueName="[Table1]" displayFolder="" count="0" memberValueDatatype="130" unbalanced="0"/>
    <cacheHierarchy uniqueName="[Table1].[Priority by month-year]" caption="Priority by month-year" attribute="1" defaultMemberUniqueName="[Table1].[Priority by month-year].[All]" allUniqueName="[Table1].[Priority by month-year].[All]" dimensionUniqueName="[Table1]" displayFolder="" count="0" memberValueDatatype="130" unbalanced="0"/>
    <cacheHierarchy uniqueName="[Table1].[Job Specification and Qualifications]" caption="Job Specification and Qualifications" attribute="1" defaultMemberUniqueName="[Table1].[Job Specification and Qualifications].[All]" allUniqueName="[Table1].[Job Specification and Qualifications].[All]" dimensionUniqueName="[Table1]" displayFolder="" count="0" memberValueDatatype="130" unbalanced="0"/>
    <cacheHierarchy uniqueName="[Table1].[Criteria]" caption="Criteria" attribute="1" defaultMemberUniqueName="[Table1].[Criteria].[All]" allUniqueName="[Table1].[Criteria].[All]" dimensionUniqueName="[Table1]" displayFolder="" count="0" memberValueDatatype="130" unbalanced="0"/>
    <cacheHierarchy uniqueName="[Table1].[Area]" caption="Area" attribute="1" defaultMemberUniqueName="[Table1].[Area].[All]" allUniqueName="[Table1].[Area].[All]" dimensionUniqueName="[Table1]" displayFolder="" count="0" memberValueDatatype="130" unbalanced="0"/>
    <cacheHierarchy uniqueName="[Table1].[Area Detail]" caption="Area Detail" attribute="1" defaultMemberUniqueName="[Table1].[Area Detail].[All]" allUniqueName="[Table1].[Area Detail].[All]" dimensionUniqueName="[Table1]" displayFolder="" count="2" memberValueDatatype="130" unbalanced="0">
      <fieldsUsage count="2">
        <fieldUsage x="-1"/>
        <fieldUsage x="1"/>
      </fieldsUsage>
    </cacheHierarchy>
    <cacheHierarchy uniqueName="[Table1].[Additional or Replacement]" caption="Additional or Replacement" attribute="1" defaultMemberUniqueName="[Table1].[Additional or Replacement].[All]" allUniqueName="[Table1].[Additional or Replacement].[All]" dimensionUniqueName="[Table1]" displayFolder="" count="0" memberValueDatatype="130" unbalanced="0"/>
    <cacheHierarchy uniqueName="[Table1].[Replacement Name]" caption="Replacement Name" attribute="1" defaultMemberUniqueName="[Table1].[Replacement Name].[All]" allUniqueName="[Table1].[Replacement Name].[All]" dimensionUniqueName="[Table1]" displayFolder="" count="0" memberValueDatatype="130" unbalanced="0"/>
    <cacheHierarchy uniqueName="[Table1].[Resign Reason]" caption="Resign Reason" attribute="1" defaultMemberUniqueName="[Table1].[Resign Reason].[All]" allUniqueName="[Table1].[Resign Reason].[All]" dimensionUniqueName="[Table1]" displayFolder="" count="0" memberValueDatatype="130" unbalanced="0"/>
    <cacheHierarchy uniqueName="[Table1].[Total Request]" caption="Total Request" attribute="1" defaultMemberUniqueName="[Table1].[Total Request].[All]" allUniqueName="[Table1].[Total Request].[All]" dimensionUniqueName="[Table1]" displayFolder="" count="0" memberValueDatatype="20" unbalanced="0"/>
    <cacheHierarchy uniqueName="[Table1].[Progress]" caption="Progress" attribute="1" defaultMemberUniqueName="[Table1].[Progress].[All]" allUniqueName="[Table1].[Progress].[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Request Date]" caption="Request Date" attribute="1" time="1" defaultMemberUniqueName="[Table1].[Request Date].[All]" allUniqueName="[Table1].[Request Date].[All]" dimensionUniqueName="[Table1]" displayFolder="" count="0" memberValueDatatype="7" unbalanced="0"/>
    <cacheHierarchy uniqueName="[Table1].[Month Request Date]" caption="Month Request Date" attribute="1" defaultMemberUniqueName="[Table1].[Month Request Date].[All]" allUniqueName="[Table1].[Month Request Date].[All]" dimensionUniqueName="[Table1]" displayFolder="" count="0" memberValueDatatype="130" unbalanced="0"/>
    <cacheHierarchy uniqueName="[Table1].[Week 1]" caption="Week 1" attribute="1" defaultMemberUniqueName="[Table1].[Week 1].[All]" allUniqueName="[Table1].[Week 1].[All]" dimensionUniqueName="[Table1]" displayFolder="" count="0" memberValueDatatype="20" unbalanced="0"/>
    <cacheHierarchy uniqueName="[Table1].[Week 2]" caption="Week 2" attribute="1" defaultMemberUniqueName="[Table1].[Week 2].[All]" allUniqueName="[Table1].[Week 2].[All]" dimensionUniqueName="[Table1]" displayFolder="" count="0" memberValueDatatype="20" unbalanced="0"/>
    <cacheHierarchy uniqueName="[Table1].[Week 3]" caption="Week 3" attribute="1" defaultMemberUniqueName="[Table1].[Week 3].[All]" allUniqueName="[Table1].[Week 3].[All]" dimensionUniqueName="[Table1]" displayFolder="" count="0" memberValueDatatype="20" unbalanced="0"/>
    <cacheHierarchy uniqueName="[Table1].[Week 4]" caption="Week 4" attribute="1" defaultMemberUniqueName="[Table1].[Week 4].[All]" allUniqueName="[Table1].[Week 4].[All]" dimensionUniqueName="[Table1]" displayFolder="" count="0" memberValueDatatype="20" unbalanced="0"/>
    <cacheHierarchy uniqueName="[Table1].[Week 5]" caption="Week 5" attribute="1" defaultMemberUniqueName="[Table1].[Week 5].[All]" allUniqueName="[Table1].[Week 5].[All]" dimensionUniqueName="[Table1]" displayFolder="" count="0" memberValueDatatype="20" unbalanced="0"/>
    <cacheHierarchy uniqueName="[Table1].[Total Sent CV To User]" caption="Total Sent CV To User" attribute="1" defaultMemberUniqueName="[Table1].[Total Sent CV To User].[All]" allUniqueName="[Table1].[Total Sent CV To User].[All]" dimensionUniqueName="[Table1]" displayFolder="" count="0" memberValueDatatype="20" unbalanced="0"/>
    <cacheHierarchy uniqueName="[Table1].[Week 12]" caption="Week 12" attribute="1" defaultMemberUniqueName="[Table1].[Week 12].[All]" allUniqueName="[Table1].[Week 12].[All]" dimensionUniqueName="[Table1]" displayFolder="" count="0" memberValueDatatype="20" unbalanced="0"/>
    <cacheHierarchy uniqueName="[Table1].[Week 23]" caption="Week 23" attribute="1" defaultMemberUniqueName="[Table1].[Week 23].[All]" allUniqueName="[Table1].[Week 23].[All]" dimensionUniqueName="[Table1]" displayFolder="" count="0" memberValueDatatype="20" unbalanced="0"/>
    <cacheHierarchy uniqueName="[Table1].[Week 34]" caption="Week 34" attribute="1" defaultMemberUniqueName="[Table1].[Week 34].[All]" allUniqueName="[Table1].[Week 34].[All]" dimensionUniqueName="[Table1]" displayFolder="" count="0" memberValueDatatype="20" unbalanced="0"/>
    <cacheHierarchy uniqueName="[Table1].[Week 45]" caption="Week 45" attribute="1" defaultMemberUniqueName="[Table1].[Week 45].[All]" allUniqueName="[Table1].[Week 45].[All]" dimensionUniqueName="[Table1]" displayFolder="" count="0" memberValueDatatype="20" unbalanced="0"/>
    <cacheHierarchy uniqueName="[Table1].[Week 56]" caption="Week 56" attribute="1" defaultMemberUniqueName="[Table1].[Week 56].[All]" allUniqueName="[Table1].[Week 56].[All]" dimensionUniqueName="[Table1]" displayFolder="" count="0" memberValueDatatype="20" unbalanced="0"/>
    <cacheHierarchy uniqueName="[Table1].[Interview]" caption="Interview" attribute="1" defaultMemberUniqueName="[Table1].[Interview].[All]" allUniqueName="[Table1].[Interview].[All]" dimensionUniqueName="[Table1]" displayFolder="" count="0" memberValueDatatype="20" unbalanced="0"/>
    <cacheHierarchy uniqueName="[Table1].[Week 13]" caption="Week 13" attribute="1" defaultMemberUniqueName="[Table1].[Week 13].[All]" allUniqueName="[Table1].[Week 13].[All]" dimensionUniqueName="[Table1]" displayFolder="" count="0" memberValueDatatype="130" unbalanced="0"/>
    <cacheHierarchy uniqueName="[Table1].[Week 22]" caption="Week 22" attribute="1" defaultMemberUniqueName="[Table1].[Week 22].[All]" allUniqueName="[Table1].[Week 22].[All]" dimensionUniqueName="[Table1]" displayFolder="" count="0" memberValueDatatype="20" unbalanced="0"/>
    <cacheHierarchy uniqueName="[Table1].[Week 32]" caption="Week 32" attribute="1" defaultMemberUniqueName="[Table1].[Week 32].[All]" allUniqueName="[Table1].[Week 32].[All]" dimensionUniqueName="[Table1]" displayFolder="" count="0" memberValueDatatype="20" unbalanced="0"/>
    <cacheHierarchy uniqueName="[Table1].[Week 42]" caption="Week 42" attribute="1" defaultMemberUniqueName="[Table1].[Week 42].[All]" allUniqueName="[Table1].[Week 42].[All]" dimensionUniqueName="[Table1]" displayFolder="" count="0" memberValueDatatype="20" unbalanced="0"/>
    <cacheHierarchy uniqueName="[Table1].[Week 52]" caption="Week 52" attribute="1" defaultMemberUniqueName="[Table1].[Week 52].[All]" allUniqueName="[Table1].[Week 52].[All]" dimensionUniqueName="[Table1]" displayFolder="" count="0" memberValueDatatype="130" unbalanced="0"/>
    <cacheHierarchy uniqueName="[Table1].[Psikotest]" caption="Psikotest" attribute="1" defaultMemberUniqueName="[Table1].[Psikotest].[All]" allUniqueName="[Table1].[Psikotest].[All]" dimensionUniqueName="[Table1]" displayFolder="" count="0" memberValueDatatype="20" unbalanced="0"/>
    <cacheHierarchy uniqueName="[Table1].[Week 14]" caption="Week 14" attribute="1" defaultMemberUniqueName="[Table1].[Week 14].[All]" allUniqueName="[Table1].[Week 14].[All]" dimensionUniqueName="[Table1]" displayFolder="" count="0" memberValueDatatype="130" unbalanced="0"/>
    <cacheHierarchy uniqueName="[Table1].[Week 24]" caption="Week 24" attribute="1" defaultMemberUniqueName="[Table1].[Week 24].[All]" allUniqueName="[Table1].[Week 24].[All]" dimensionUniqueName="[Table1]" displayFolder="" count="0" memberValueDatatype="130" unbalanced="0"/>
    <cacheHierarchy uniqueName="[Table1].[Week 33]" caption="Week 33" attribute="1" defaultMemberUniqueName="[Table1].[Week 33].[All]" allUniqueName="[Table1].[Week 33].[All]" dimensionUniqueName="[Table1]" displayFolder="" count="0" memberValueDatatype="20" unbalanced="0"/>
    <cacheHierarchy uniqueName="[Table1].[Week 43]" caption="Week 43" attribute="1" defaultMemberUniqueName="[Table1].[Week 43].[All]" allUniqueName="[Table1].[Week 43].[All]" dimensionUniqueName="[Table1]" displayFolder="" count="0" memberValueDatatype="130" unbalanced="0"/>
    <cacheHierarchy uniqueName="[Table1].[Week 53]" caption="Week 53" attribute="1" defaultMemberUniqueName="[Table1].[Week 53].[All]" allUniqueName="[Table1].[Week 53].[All]" dimensionUniqueName="[Table1]" displayFolder="" count="0" memberValueDatatype="130" unbalanced="0"/>
    <cacheHierarchy uniqueName="[Table1].[Teknikal Tes]" caption="Teknikal Tes" attribute="1" defaultMemberUniqueName="[Table1].[Teknikal Tes].[All]" allUniqueName="[Table1].[Teknikal Tes].[All]" dimensionUniqueName="[Table1]" displayFolder="" count="0" memberValueDatatype="20" unbalanced="0"/>
    <cacheHierarchy uniqueName="[Table1].[Week 15]" caption="Week 15" attribute="1" defaultMemberUniqueName="[Table1].[Week 15].[All]" allUniqueName="[Table1].[Week 15].[All]" dimensionUniqueName="[Table1]" displayFolder="" count="0" memberValueDatatype="130" unbalanced="0"/>
    <cacheHierarchy uniqueName="[Table1].[Week 25]" caption="Week 25" attribute="1" defaultMemberUniqueName="[Table1].[Week 25].[All]" allUniqueName="[Table1].[Week 25].[All]" dimensionUniqueName="[Table1]" displayFolder="" count="0" memberValueDatatype="130" unbalanced="0"/>
    <cacheHierarchy uniqueName="[Table1].[Week 35]" caption="Week 35" attribute="1" defaultMemberUniqueName="[Table1].[Week 35].[All]" allUniqueName="[Table1].[Week 35].[All]" dimensionUniqueName="[Table1]" displayFolder="" count="0" memberValueDatatype="20" unbalanced="0"/>
    <cacheHierarchy uniqueName="[Table1].[Week 44]" caption="Week 44" attribute="1" defaultMemberUniqueName="[Table1].[Week 44].[All]" allUniqueName="[Table1].[Week 44].[All]" dimensionUniqueName="[Table1]" displayFolder="" count="0" memberValueDatatype="20" unbalanced="0"/>
    <cacheHierarchy uniqueName="[Table1].[Week 54]" caption="Week 54" attribute="1" defaultMemberUniqueName="[Table1].[Week 54].[All]" allUniqueName="[Table1].[Week 54].[All]" dimensionUniqueName="[Table1]" displayFolder="" count="0" memberValueDatatype="130" unbalanced="0"/>
    <cacheHierarchy uniqueName="[Table1].[Offer]" caption="Offer" attribute="1" defaultMemberUniqueName="[Table1].[Offer].[All]" allUniqueName="[Table1].[Offer].[All]" dimensionUniqueName="[Table1]" displayFolder="" count="0" memberValueDatatype="20" unbalanced="0"/>
    <cacheHierarchy uniqueName="[Table1].[Week 16]" caption="Week 16" attribute="1" defaultMemberUniqueName="[Table1].[Week 16].[All]" allUniqueName="[Table1].[Week 16].[All]" dimensionUniqueName="[Table1]" displayFolder="" count="0" memberValueDatatype="130" unbalanced="0"/>
    <cacheHierarchy uniqueName="[Table1].[Week 26]" caption="Week 26" attribute="1" defaultMemberUniqueName="[Table1].[Week 26].[All]" allUniqueName="[Table1].[Week 26].[All]" dimensionUniqueName="[Table1]" displayFolder="" count="0" memberValueDatatype="130" unbalanced="0"/>
    <cacheHierarchy uniqueName="[Table1].[Week 36]" caption="Week 36" attribute="1" defaultMemberUniqueName="[Table1].[Week 36].[All]" allUniqueName="[Table1].[Week 36].[All]" dimensionUniqueName="[Table1]" displayFolder="" count="0" memberValueDatatype="20" unbalanced="0"/>
    <cacheHierarchy uniqueName="[Table1].[Week 46]" caption="Week 46" attribute="1" defaultMemberUniqueName="[Table1].[Week 46].[All]" allUniqueName="[Table1].[Week 46].[All]" dimensionUniqueName="[Table1]" displayFolder="" count="0" memberValueDatatype="20" unbalanced="0"/>
    <cacheHierarchy uniqueName="[Table1].[Week 55]" caption="Week 55" attribute="1" defaultMemberUniqueName="[Table1].[Week 55].[All]" allUniqueName="[Table1].[Week 55].[All]" dimensionUniqueName="[Table1]" displayFolder="" count="0" memberValueDatatype="20" unbalanced="0"/>
    <cacheHierarchy uniqueName="[Table1].[MCU]" caption="MCU" attribute="1" defaultMemberUniqueName="[Table1].[MCU].[All]" allUniqueName="[Table1].[MCU].[All]" dimensionUniqueName="[Table1]" displayFolder="" count="0" memberValueDatatype="20" unbalanced="0"/>
    <cacheHierarchy uniqueName="[Table1].[Pending User]" caption="Pending User" attribute="1" defaultMemberUniqueName="[Table1].[Pending User].[All]" allUniqueName="[Table1].[Pending User].[All]" dimensionUniqueName="[Table1]" displayFolder="" count="0" memberValueDatatype="20" unbalanced="0"/>
    <cacheHierarchy uniqueName="[Table1].[Join]" caption="Join" attribute="1" defaultMemberUniqueName="[Table1].[Join].[All]" allUniqueName="[Table1].[Join].[All]" dimensionUniqueName="[Table1]" displayFolder="" count="0" memberValueDatatype="20" unbalanced="0"/>
    <cacheHierarchy uniqueName="[Table1].[Tidak Lulus Review]" caption="Tidak Lulus Review" attribute="1" defaultMemberUniqueName="[Table1].[Tidak Lulus Review].[All]" allUniqueName="[Table1].[Tidak Lulus Review].[All]" dimensionUniqueName="[Table1]" displayFolder="" count="0" memberValueDatatype="20" unbalanced="0"/>
    <cacheHierarchy uniqueName="[Table1].[Tidak Lulus Proses]" caption="Tidak Lulus Proses" attribute="1" defaultMemberUniqueName="[Table1].[Tidak Lulus Proses].[All]" allUniqueName="[Table1].[Tidak Lulus Proses].[All]" dimensionUniqueName="[Table1]" displayFolder="" count="0" memberValueDatatype="20" unbalanced="0"/>
    <cacheHierarchy uniqueName="[Table1].[Mundur Proses/menolak Offer]" caption="Mundur Proses/menolak Offer" attribute="1" defaultMemberUniqueName="[Table1].[Mundur Proses/menolak Offer].[All]" allUniqueName="[Table1].[Mundur Proses/menolak Offer].[All]" dimensionUniqueName="[Table1]" displayFolder="" count="0" memberValueDatatype="20" unbalanced="0"/>
    <cacheHierarchy uniqueName="[Table1].[Database CV/Buffer]" caption="Database CV/Buffer" attribute="1" defaultMemberUniqueName="[Table1].[Database CV/Buffer].[All]" allUniqueName="[Table1].[Database CV/Buffer].[All]" dimensionUniqueName="[Table1]" displayFolder="" count="0" memberValueDatatype="20" unbalanced="0"/>
    <cacheHierarchy uniqueName="[Table1].[Remark Last Process]" caption="Remark Last Process" attribute="1" defaultMemberUniqueName="[Table1].[Remark Last Process].[All]" allUniqueName="[Table1].[Remark Last Process].[All]" dimensionUniqueName="[Table1]" displayFolder="" count="0" memberValueDatatype="130" unbalanced="0"/>
    <cacheHierarchy uniqueName="[Table1].[Hold Date]" caption="Hold Date" attribute="1" defaultMemberUniqueName="[Table1].[Hold Date].[All]" allUniqueName="[Table1].[Hold Date].[All]" dimensionUniqueName="[Table1]" displayFolder="" count="0" memberValueDatatype="130" unbalanced="0"/>
    <cacheHierarchy uniqueName="[Table1].[Offer Date]" caption="Offer Date" attribute="1" time="1" defaultMemberUniqueName="[Table1].[Offer Date].[All]" allUniqueName="[Table1].[Offer Date].[All]" dimensionUniqueName="[Table1]" displayFolder="" count="0" memberValueDatatype="7" unbalanced="0"/>
    <cacheHierarchy uniqueName="[Table1].[Join Date]" caption="Join Date" attribute="1" time="1" defaultMemberUniqueName="[Table1].[Join Date].[All]" allUniqueName="[Table1].[Join Date].[All]" dimensionUniqueName="[Table1]" displayFolder="" count="0" memberValueDatatype="7" unbalanced="0"/>
    <cacheHierarchy uniqueName="[Table1].[Candidate Name]" caption="Candidate Name" attribute="1" defaultMemberUniqueName="[Table1].[Candidate Name].[All]" allUniqueName="[Table1].[Candidate Name].[All]" dimensionUniqueName="[Table1]" displayFolder="" count="0" memberValueDatatype="130" unbalanced="0"/>
    <cacheHierarchy uniqueName="[Table1].[Hiring Source]" caption="Hiring Source" attribute="1" defaultMemberUniqueName="[Table1].[Hiring Source].[All]" allUniqueName="[Table1].[Hiring Source].[All]" dimensionUniqueName="[Table1]" displayFolder="" count="0" memberValueDatatype="130" unbalanced="0"/>
    <cacheHierarchy uniqueName="[Table1].[Referral Name]" caption="Referral Name" attribute="1" defaultMemberUniqueName="[Table1].[Referral Name].[All]" allUniqueName="[Table1].[Referral Name].[All]" dimensionUniqueName="[Table1]" displayFolder="" count="0" memberValueDatatype="130" unbalanced="0"/>
    <cacheHierarchy uniqueName="[Table1].[Actual SLA]" caption="Actual SLA" attribute="1" defaultMemberUniqueName="[Table1].[Actual SLA].[All]" allUniqueName="[Table1].[Actual SLA].[All]" dimensionUniqueName="[Table1]" displayFolder="" count="0" memberValueDatatype="130" unbalanced="0"/>
    <cacheHierarchy uniqueName="[Table1].[SLA Group]" caption="SLA Group" attribute="1" defaultMemberUniqueName="[Table1].[SLA Group].[All]" allUniqueName="[Table1].[SLA Group].[All]" dimensionUniqueName="[Table1]" displayFolder="" count="2" memberValueDatatype="130" unbalanced="0">
      <fieldsUsage count="2">
        <fieldUsage x="-1"/>
        <fieldUsage x="4"/>
      </fieldsUsage>
    </cacheHierarchy>
    <cacheHierarchy uniqueName="[Table1].[Ongoing Vacancies Day]" caption="Ongoing Vacancies Day" attribute="1" defaultMemberUniqueName="[Table1].[Ongoing Vacancies Day].[All]" allUniqueName="[Table1].[Ongoing Vacancies Day].[All]" dimensionUniqueName="[Table1]" displayFolder="" count="0" memberValueDatatype="130" unbalanced="0"/>
    <cacheHierarchy uniqueName="[Table1].[Ongoing Vacancies Day Group]" caption="Ongoing Vacancies Day Group" attribute="1" defaultMemberUniqueName="[Table1].[Ongoing Vacancies Day Group].[All]" allUniqueName="[Table1].[Ongoing Vacancies Day Group].[All]" dimensionUniqueName="[Table1]" displayFolder="" count="0" memberValueDatatype="130" unbalanced="0"/>
    <cacheHierarchy uniqueName="[Table1].[Version 2 Closed SLA]" caption="Version 2 Closed SLA" attribute="1" defaultMemberUniqueName="[Table1].[Version 2 Closed SLA].[All]" allUniqueName="[Table1].[Version 2 Closed SLA].[All]" dimensionUniqueName="[Table1]" displayFolder="" count="0" memberValueDatatype="130" unbalanced="0"/>
    <cacheHierarchy uniqueName="[Table1].[Probation Status]" caption="Probation Status" attribute="1" defaultMemberUniqueName="[Table1].[Probation Status].[All]" allUniqueName="[Table1].[Probation Status].[All]" dimensionUniqueName="[Table1]" displayFolder="" count="0" memberValueDatatype="130" unbalanced="0"/>
    <cacheHierarchy uniqueName="[Table1].[Present Day]" caption="Present Day" attribute="1" time="1" defaultMemberUniqueName="[Table1].[Present Day].[All]" allUniqueName="[Table1].[Present Day].[All]" dimensionUniqueName="[Table1]" displayFolder="" count="0" memberValueDatatype="7" unbalanced="0"/>
    <cacheHierarchy uniqueName="[Table1].[Closing Month]" caption="Closing Month" attribute="1" defaultMemberUniqueName="[Table1].[Closing Month].[All]" allUniqueName="[Table1].[Closing Month].[All]" dimensionUniqueName="[Table1]" displayFolder="" count="0" memberValueDatatype="20" unbalanced="0"/>
    <cacheHierarchy uniqueName="[Table1].[Posting]" caption="Posting" attribute="1" defaultMemberUniqueName="[Table1].[Posting].[All]" allUniqueName="[Table1].[Posting].[All]" dimensionUniqueName="[Table1]" displayFolder="" count="0" memberValueDatatype="130" unbalanced="0"/>
    <cacheHierarchy uniqueName="[Measures].[Count of Position]" caption="Count of Position" measure="1" displayFolder="" measureGroup="Table1" count="0" oneField="1">
      <fieldsUsage count="1">
        <fieldUsage x="0"/>
      </fieldsUsage>
      <extLst>
        <ext xmlns:x15="http://schemas.microsoft.com/office/spreadsheetml/2010/11/main" uri="{B97F6D7D-B522-45F9-BDA1-12C45D357490}">
          <x15:cacheHierarchy aggregatedColumn="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mmy" refreshedDate="45932.371138310184" createdVersion="8" refreshedVersion="8" minRefreshableVersion="3" recordCount="48" xr:uid="{00000000-000A-0000-FFFF-FFFF0D000000}">
  <cacheSource type="worksheet">
    <worksheetSource ref="B2:L50" sheet="GLM Hiring Updates (old)"/>
  </cacheSource>
  <cacheFields count="11">
    <cacheField name="NO" numFmtId="0">
      <sharedItems containsSemiMixedTypes="0" containsString="0" containsNumber="1" containsInteger="1" minValue="1" maxValue="35"/>
    </cacheField>
    <cacheField name="DEPARTEMEN" numFmtId="0">
      <sharedItems/>
    </cacheField>
    <cacheField name="POSITION" numFmtId="0">
      <sharedItems/>
    </cacheField>
    <cacheField name="HIRING QTY" numFmtId="0">
      <sharedItems containsSemiMixedTypes="0" containsString="0" containsNumber="1" containsInteger="1" minValue="1" maxValue="1"/>
    </cacheField>
    <cacheField name="Numbers of CV have been sent" numFmtId="0">
      <sharedItems containsString="0" containsBlank="1" containsNumber="1" containsInteger="1" minValue="1" maxValue="22"/>
    </cacheField>
    <cacheField name="PROGRESS" numFmtId="0">
      <sharedItems count="3">
        <s v="Screening"/>
        <s v="Interview"/>
        <s v="Join"/>
      </sharedItems>
    </cacheField>
    <cacheField name="HIRING STATUS" numFmtId="0">
      <sharedItems count="3">
        <s v="Open"/>
        <s v="Closed"/>
        <s v="close" u="1"/>
      </sharedItems>
    </cacheField>
    <cacheField name="CANDIDATE NAME" numFmtId="0">
      <sharedItems containsBlank="1"/>
    </cacheField>
    <cacheField name="SALARY" numFmtId="0">
      <sharedItems containsBlank="1"/>
    </cacheField>
    <cacheField name="AVAILABILITY" numFmtId="169">
      <sharedItems containsNonDate="0" containsDate="1" containsString="0" containsBlank="1" minDate="2025-03-10T00:00:00" maxDate="2025-04-15T00:00:00"/>
    </cacheField>
    <cacheField name="REMARK"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mmy" refreshedDate="45932.371138773146" createdVersion="8" refreshedVersion="8" minRefreshableVersion="3" recordCount="26" xr:uid="{00000000-000A-0000-FFFF-FFFF0E000000}">
  <cacheSource type="worksheet">
    <worksheetSource ref="A2:N28" sheet="TPG Hiring Updates (old)"/>
  </cacheSource>
  <cacheFields count="14">
    <cacheField name="NO" numFmtId="0">
      <sharedItems containsSemiMixedTypes="0" containsString="0" containsNumber="1" containsInteger="1" minValue="1" maxValue="26"/>
    </cacheField>
    <cacheField name="DEPARTEMEN" numFmtId="0">
      <sharedItems/>
    </cacheField>
    <cacheField name="POSITION" numFmtId="0">
      <sharedItems/>
    </cacheField>
    <cacheField name="ADDITIONAL OR REPLACEMENT" numFmtId="0">
      <sharedItems/>
    </cacheField>
    <cacheField name="REPLACEMENT NAME" numFmtId="0">
      <sharedItems containsBlank="1"/>
    </cacheField>
    <cacheField name="HIRING QTY" numFmtId="0">
      <sharedItems containsSemiMixedTypes="0" containsString="0" containsNumber="1" containsInteger="1" minValue="1" maxValue="1"/>
    </cacheField>
    <cacheField name="Numbers of CV have been sent" numFmtId="0">
      <sharedItems containsBlank="1" containsMixedTypes="1" containsNumber="1" containsInteger="1" minValue="1" maxValue="21"/>
    </cacheField>
    <cacheField name="Progress" numFmtId="0">
      <sharedItems count="4">
        <s v="Join"/>
        <s v="Screening"/>
        <s v="Sourcing" u="1"/>
        <s v="Interview" u="1"/>
      </sharedItems>
    </cacheField>
    <cacheField name="HIRING STATUS" numFmtId="0">
      <sharedItems count="2">
        <s v="Closed"/>
        <s v="Open"/>
      </sharedItems>
    </cacheField>
    <cacheField name="CANDIDATE NAME" numFmtId="0">
      <sharedItems containsBlank="1"/>
    </cacheField>
    <cacheField name="SALARY" numFmtId="0">
      <sharedItems containsBlank="1" containsMixedTypes="1" containsNumber="1" containsInteger="1" minValue="1900" maxValue="3500"/>
    </cacheField>
    <cacheField name="AVAILABILITY" numFmtId="0">
      <sharedItems containsDate="1" containsBlank="1" containsMixedTypes="1" minDate="2025-01-14T00:00:00" maxDate="2025-04-02T00:00:00"/>
    </cacheField>
    <cacheField name="REMARK" numFmtId="0">
      <sharedItems containsBlank="1"/>
    </cacheField>
    <cacheField name="Contract Saved by HO KPN"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mmy" refreshedDate="45932.371139120369" missingItemsLimit="0" createdVersion="8" refreshedVersion="8" minRefreshableVersion="3" recordCount="436" xr:uid="{00000000-000A-0000-FFFF-FFFF0F000000}">
  <cacheSource type="worksheet">
    <worksheetSource name="Table1"/>
  </cacheSource>
  <cacheFields count="85">
    <cacheField name="No" numFmtId="0">
      <sharedItems containsString="0" containsBlank="1" containsNumber="1" containsInteger="1" minValue="1" maxValue="435" count="43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m/>
      </sharedItems>
    </cacheField>
    <cacheField name="PT" numFmtId="0">
      <sharedItems containsBlank="1"/>
    </cacheField>
    <cacheField name="Column1" numFmtId="0">
      <sharedItems containsBlank="1"/>
    </cacheField>
    <cacheField name="No FKTK" numFmtId="0">
      <sharedItems containsBlank="1"/>
    </cacheField>
    <cacheField name="Status FKTK" numFmtId="0">
      <sharedItems containsBlank="1" count="3">
        <s v="received"/>
        <s v="Pending"/>
        <m/>
      </sharedItems>
    </cacheField>
    <cacheField name="Division" numFmtId="0">
      <sharedItems containsBlank="1" count="31">
        <s v="FABTIC"/>
        <s v="Production"/>
        <s v="HSE"/>
        <s v="Engineering"/>
        <s v="Maintenance"/>
        <s v="Bonded Zone"/>
        <s v="Operation"/>
        <s v="Administration"/>
        <s v="Store"/>
        <s v="Utility"/>
        <s v="Commercial"/>
        <s v="Legal"/>
        <s v="Refinery"/>
        <s v="Biodiesel"/>
        <s v="POME"/>
        <s v="Quality Control"/>
        <s v="EXIM"/>
        <s v="IT"/>
        <s v="Procurement"/>
        <s v="Texturizing"/>
        <s v="HC"/>
        <s v="PPIC"/>
        <s v="Project"/>
        <s v="Tank farm"/>
        <s v="HE"/>
        <s v="SHE"/>
        <s v="Warehouse"/>
        <s v="Solvent"/>
        <s v="Batching Plant"/>
        <s v="Technical Services"/>
        <m/>
      </sharedItems>
    </cacheField>
    <cacheField name="Recruiter" numFmtId="0">
      <sharedItems containsBlank="1" count="8">
        <s v="Diva Lovita Exalanty"/>
        <s v="HC Site"/>
        <s v="Kholilur Rokhman"/>
        <s v="Mario Omega Ciputra"/>
        <s v="Victor Sugiharto"/>
        <s v="Lestariati Marwassani"/>
        <m/>
        <s v="Valentina"/>
      </sharedItems>
    </cacheField>
    <cacheField name="Section" numFmtId="0">
      <sharedItems containsBlank="1" count="47">
        <s v="Inventory"/>
        <m/>
        <s v="Bonded Zone"/>
        <s v="Sustainability - Stakeholder Management"/>
        <s v="AP &amp; AR"/>
        <s v="GL"/>
        <s v="Legal"/>
        <s v="EXIM"/>
        <s v="Business Development"/>
        <s v="IT"/>
        <s v="Purchasing"/>
        <s v="Trade Non Palm"/>
        <s v="Learning Development"/>
        <s v="GA Support"/>
        <s v="Tax"/>
        <s v="Finance"/>
        <s v="Logistic (Laurics, Waste and Residue)"/>
        <s v="Project"/>
        <s v="Recruitment"/>
        <s v="Trading Waste &amp; Residue"/>
        <s v="Forex"/>
        <s v="Logistic"/>
        <s v="Logistic Administration"/>
        <s v="Cost Control"/>
        <s v="Trader (Lauric)"/>
        <s v="Logistic (Palm)"/>
        <s v="Asset Management - Commercial Controller"/>
        <s v="Operation"/>
        <s v="Standarization"/>
        <s v="Engineering"/>
        <s v="Custom Dispute"/>
        <s v="Procurement excellence"/>
        <s v="HR"/>
        <s v="Trader (Palm)"/>
        <s v="Trader (Local Sales)"/>
        <s v="Logistic - Quality Control"/>
        <s v="C&amp;B"/>
        <s v="Asset Management"/>
        <s v="Trading Palm &amp; Laurics"/>
        <s v="Commercial"/>
        <s v="Trader Biomass"/>
        <s v="Finance Coordinator"/>
        <s v="Solar"/>
        <s v="Asset Management - Supply Chain"/>
        <s v="SHE"/>
        <s v="Technical Services"/>
        <s v="Tankfarm"/>
      </sharedItems>
    </cacheField>
    <cacheField name="Hiring Manager" numFmtId="0">
      <sharedItems containsBlank="1"/>
    </cacheField>
    <cacheField name="Position" numFmtId="0">
      <sharedItems containsBlank="1" count="266">
        <s v="Inventory Section Head"/>
        <s v="Staff PE"/>
        <s v="HSE Staff (Safety Officer)"/>
        <s v="Electrical Technician"/>
        <s v="Electrical"/>
        <s v="Customs Dispute Officer"/>
        <s v="Operator SHP (Shipping Operator)"/>
        <s v="Security"/>
        <s v="Loading Master (Shipping Officer)"/>
        <s v="Foreman IT"/>
        <s v="Store Section Head"/>
        <s v="Spv. Boiler"/>
        <s v="Tank Farm Shift Leader"/>
        <s v="Certification Officer (Supplier Engagement)"/>
        <s v="AR Section Head"/>
        <s v="GL EUP Section Head"/>
        <s v="Marketing Section Head"/>
        <s v="Corp Affair Manager"/>
        <s v="Production Department Head (Non Edible Oil)"/>
        <s v="Refinery, Fraksinasi, POME Section Head"/>
        <s v="Biodiesel Operator"/>
        <s v="KCP Expeller Fabrication Technician"/>
        <s v="KCP Operator"/>
        <s v="Pome Operator"/>
        <s v="Solvent Operator"/>
        <s v="Engineering Department Head"/>
        <s v="Marketing Staff"/>
        <s v="QC Analyst General"/>
        <s v="Staff Export (Admin Officer)"/>
        <s v="Operator Beading"/>
        <s v="Foreman WTP/WWTP"/>
        <s v="QC Support"/>
        <s v="Operator Weighbridge"/>
        <s v="Biodiesel Foreman"/>
        <s v="Operator Boiler"/>
        <s v="Tankfarm Operator (Oleo)"/>
        <s v="Business Development Manager"/>
        <s v="Project IT"/>
        <s v="QC Analyst"/>
        <s v="Import Staff"/>
        <s v="Bonded Zone Team Leader"/>
        <s v="Operator BD"/>
        <s v="IT"/>
        <s v="Admin Operational"/>
        <s v="Procurement Category Analyst"/>
        <s v="Packaging Operator"/>
        <s v="Operator Loader"/>
        <s v="PLC Foreman"/>
        <s v="DCS Operator"/>
        <s v="Enzymatic Operator"/>
        <s v="Operator Biodiesel"/>
        <s v="WTP Operator"/>
        <s v="Driver"/>
        <s v="Electrical Instrument Shift Leader"/>
        <s v="Electrical Shift Foreman"/>
        <s v="Inventory Staff"/>
        <s v="Manager Commercial Non Palm (Dept Head)"/>
        <s v="GL Team Leader"/>
        <s v="Maintenance Section Head"/>
        <s v="PPIC Officer"/>
        <s v="Staff Export"/>
        <s v="Foreman Weighbridge"/>
        <s v="Admin Kawasan Berikat"/>
        <s v="People Development &amp; OD Specialist"/>
        <s v="Tax Admin Officer"/>
        <s v="Foreman Warehouse"/>
        <s v="Operator Tankfarm"/>
        <s v="Finance Officer"/>
        <s v="Refinery Section Head"/>
        <s v="Operator WTP"/>
        <s v="Operator WWTP"/>
        <s v="Admin Utility &amp; Engineering"/>
        <s v="Tax Department Head"/>
        <s v="WB Operator"/>
        <s v="Production Admin"/>
        <s v="Refinery &amp; Fraksinasi Shift Leader"/>
        <s v="Electrical Foreman"/>
        <s v="Operator Forklift"/>
        <s v="Operator Warehouse FG"/>
        <s v="Staff Export Documentation Container"/>
        <s v="WB Admin"/>
        <s v="Corrective Electric Technician"/>
        <s v="Mechanical Technician"/>
        <s v="Exim Leader"/>
        <s v="SHE Dept Head"/>
        <s v="Waste Logistic Officer"/>
        <s v="Kawasan Berikat Officer"/>
        <s v="Site Supervisor Project"/>
        <s v="Tax Team Leader"/>
        <s v="Operational Tank Farm"/>
        <s v="Talent Acquisition"/>
        <s v="Junior Analis Lab"/>
        <s v="BD Operator"/>
        <s v="Boiler Operator"/>
        <s v="FA Distillation &amp; Wet Fract Operator Shift"/>
        <s v="Operator Discharge Fame "/>
        <s v="Discharge FAME Operator"/>
        <s v="Import Officer"/>
        <s v="Operator Warehouse"/>
        <s v="Operator Produksi Solvent"/>
        <s v="Admin Maintenace"/>
        <s v="Tax Clearance"/>
        <s v="Tax Admin PPN Officer"/>
        <s v="GL Accounting Staff"/>
        <s v="Foreman Tankfarm"/>
        <s v="HE Mechanic"/>
        <s v="Welder"/>
        <s v="SHE Officer"/>
        <s v="Procurement Officer"/>
        <s v="Document Control Officer"/>
        <s v="Electrical and Instrumentation Team Leader"/>
        <s v="Administration Dept Head"/>
        <s v="Mechanical and Piping Engineer Spv"/>
        <s v="Project Estimator Specialist"/>
        <s v="Fitter"/>
        <s v="Utility Section Head"/>
        <s v="Maintenance Planner"/>
        <s v="Tankfarm Operator "/>
        <s v="Preventive Maintenance"/>
        <s v="Utility Foreman"/>
        <s v="Operator Operational"/>
        <s v="GA Admin"/>
        <s v="Admin Project"/>
        <s v="Learning and Development"/>
        <s v="Bonded Zone Officer"/>
        <s v="Lauric Logistic Officer "/>
        <s v="Purchasing Officer"/>
        <s v="Trader Support"/>
        <s v="QA/QC Section Head"/>
        <s v="Treasury Officer"/>
        <s v="Cost Control Officer"/>
        <s v="Sustainability Head"/>
        <s v="Logistic Operation Officer"/>
        <s v="Cost Control"/>
        <s v="IT Officer"/>
        <s v="Admin Logistics"/>
        <s v="Admin ETP/WTP"/>
        <s v="Store Admin"/>
        <s v="Loader Operator"/>
        <s v="WTP and WWTP Operator"/>
        <s v="Boiler and Generator Operator"/>
        <s v="Production Shift Leader"/>
        <s v="Shipping Operator"/>
        <s v="Tankfarm Foreman"/>
        <s v="Tankfarm Operator"/>
        <s v="IT Support Officer"/>
        <s v="PPIC Section Head"/>
        <s v="Loader  Operator"/>
        <s v="Site Manager (project leader PKWT)"/>
        <s v="Admin PPIC"/>
        <s v="Selector Operator"/>
        <s v="Forklift Operator"/>
        <s v="Production &amp; Packing Operator"/>
        <s v="BD Shift Leader"/>
        <s v="Operator Crushing"/>
        <s v="Store Officer/Stocker"/>
        <s v="Tank Farm Operator"/>
        <s v="Electrical Operator"/>
        <s v="Export Document Container"/>
        <s v="Stuffing Operator"/>
        <s v="Time Charter Operation Officer"/>
        <s v="Finance Division Head"/>
        <s v="Commercial Controller Analyst"/>
        <s v="Operations Manager"/>
        <s v="GM Project"/>
        <s v="Tax Admin Team Leader"/>
        <s v="Electrical Engineering"/>
        <s v="Kawasan Berikat Section Head"/>
        <s v="Cost Control &amp; Group Reporting"/>
        <s v="Standardization Staff"/>
        <s v="Head Operation"/>
        <s v="Electrical Section Head"/>
        <s v="Logistic Shipping Officer"/>
        <s v="Head of Engineering"/>
        <s v="Process Engineer  Officer"/>
        <s v="Project Manager "/>
        <s v="Electrical and Instrumentation Technician"/>
        <s v="Mechanical and Equipment Team Leader"/>
        <s v="Bonded Zone Officer Junior Asst. "/>
        <s v="Mechanical and Equipment Technician"/>
        <s v="EHS Officer"/>
        <s v="KCP Expeller Recondition Technician"/>
        <s v="Electrical Foreman Shift"/>
        <s v="Head of Legal"/>
        <s v="Supervisor PPIC"/>
        <s v="Refined Glycerine Plant Operator Shift"/>
        <s v="Glycerine Plant Foreman Shift"/>
        <s v="Operator Splitter"/>
        <s v="GA Officer"/>
        <s v="HR Officer"/>
        <s v="Heavy Equipment Technician"/>
        <s v="Workshop and Fabrication Team Leader"/>
        <s v="Refinery and Fractination Operator"/>
        <s v="Refinery and Fractination Foreman"/>
        <s v="Utility Team Leader"/>
        <s v="HRGA and Humas Section Head"/>
        <s v="Procurement Excellence Officer"/>
        <s v="Process Engineer Sect. head"/>
        <s v="HRGA Officer"/>
        <s v="Oleochemical Plant Section Head"/>
        <s v="Admin Head"/>
        <s v="Senior Drafter"/>
        <s v="QC Head"/>
        <s v="Refined Glycerine Plant Operator"/>
        <s v="Shipping and Chartering Operation Officer"/>
        <s v="Tankfarm Team Leader"/>
        <s v="Shell Operator"/>
        <s v="WB &amp; TankFarm Section Head"/>
        <s v="Operational Department Head"/>
        <s v="Project Engineer"/>
        <s v="Trader"/>
        <s v="Business Development Officer"/>
        <s v="Trader (Palm)"/>
        <s v="Trader Section Head"/>
        <s v="Ground Staff (Local Sales)"/>
        <s v="Trader (Lauric)"/>
        <s v="Ground Staff (Waste Oil &amp; Biomass)"/>
        <s v="Quality Control Officer (Logistic)"/>
        <s v="Compensation &amp; Benefit  Specialist"/>
        <s v="Logistic Department Head (Palm)"/>
        <s v="License &amp; Permit Section Head"/>
        <s v="Environment &amp; Compliance Section Head"/>
        <s v="Land Acquisition &amp; Asset Section Head"/>
        <s v="Environment &amp; Compliance Officer"/>
        <s v="Asset Officer"/>
        <s v="Tax Clearance Staff"/>
        <s v="Analis"/>
        <s v="Process Engineer"/>
        <s v="Batching Plant Section Head"/>
        <s v="Store Operation Operator"/>
        <s v="Trading Section Head (Local Sales)"/>
        <s v="Head of Logistic"/>
        <s v="Asset Management Division Head"/>
        <s v="Trading Department Head (Palm &amp; Lauric)"/>
        <s v="Trading Department Head (Waste &amp; Residue)"/>
        <s v="Shipping Manager"/>
        <s v="Stakeholder Management Section Head"/>
        <s v="Trader Admin"/>
        <s v="Ground Staff (Palm)"/>
        <s v="Trader (Local Sales)"/>
        <s v="Trader Support (Biomass)"/>
        <s v="Logistic Administration Officer"/>
        <s v="Finance Support Officer"/>
        <s v="Transporter Logistic Officer"/>
        <s v="Trader (Solar)"/>
        <s v="Trader Support (Solar)"/>
        <s v="Customer Relation Officer (Solar)"/>
        <s v="Admin Officer (Solar)"/>
        <s v="Supply Chain Officer"/>
        <s v="Supplier Handling Officer"/>
        <s v="Compliance Officer"/>
        <s v="Logistic Excellence Officer"/>
        <s v="Administration Section Head (Solar)"/>
        <s v="Quality Control Assistant Manager (Logistic)"/>
        <s v="Logistic Excellence Section Head"/>
        <s v="Lauric Section Head"/>
        <s v="Shipping Section Head"/>
        <s v="Trading Department Head (Solar)"/>
        <s v="Supply Chain Manager"/>
        <s v="SHE Inspector"/>
        <s v="AP &amp; AR Spv"/>
        <s v="Engineering Head"/>
        <s v="HSE Senior Manager"/>
        <s v="Head of HSE"/>
        <s v="Factory Head (Sulfuric Acid)"/>
        <m/>
      </sharedItems>
    </cacheField>
    <cacheField name="Employment Type" numFmtId="0">
      <sharedItems containsBlank="1"/>
    </cacheField>
    <cacheField name="Type Grade" numFmtId="0">
      <sharedItems containsBlank="1"/>
    </cacheField>
    <cacheField name="Grade2" numFmtId="0">
      <sharedItems containsString="0" containsBlank="1" containsNumber="1" containsInteger="1" minValue="2" maxValue="8"/>
    </cacheField>
    <cacheField name="Urgent / Normal" numFmtId="0">
      <sharedItems containsBlank="1" count="3">
        <m/>
        <s v="Normal"/>
        <s v="Urgent"/>
      </sharedItems>
    </cacheField>
    <cacheField name="Priority by month-year" numFmtId="0">
      <sharedItems containsBlank="1"/>
    </cacheField>
    <cacheField name="Job Specification and Qualifications" numFmtId="0">
      <sharedItems containsBlank="1" longText="1"/>
    </cacheField>
    <cacheField name="Criteria" numFmtId="0">
      <sharedItems containsBlank="1" count="3">
        <s v="Staff"/>
        <s v="Non Staff"/>
        <m/>
      </sharedItems>
    </cacheField>
    <cacheField name="Area" numFmtId="0">
      <sharedItems containsBlank="1" count="3">
        <s v="HO"/>
        <s v="Site"/>
        <m/>
      </sharedItems>
    </cacheField>
    <cacheField name="Area Detail" numFmtId="0">
      <sharedItems containsBlank="1" count="12">
        <s v="Jakarta"/>
        <s v="Karawaci"/>
        <s v="Tanjung Pura"/>
        <s v="Bontang"/>
        <s v="Tanjung Morawa"/>
        <s v="Bekasi"/>
        <s v="Karawang"/>
        <s v="Lubuk Gaung"/>
        <s v="Sidoarjo"/>
        <s v="Kumai"/>
        <s v="Gresik"/>
        <m/>
      </sharedItems>
    </cacheField>
    <cacheField name="Additional or Replacement" numFmtId="0">
      <sharedItems containsBlank="1" count="3">
        <s v="Additional"/>
        <s v="Replacement"/>
        <m/>
      </sharedItems>
    </cacheField>
    <cacheField name="Replacement Name" numFmtId="0">
      <sharedItems containsBlank="1"/>
    </cacheField>
    <cacheField name="Resign Reason" numFmtId="0">
      <sharedItems containsBlank="1"/>
    </cacheField>
    <cacheField name="Total Request" numFmtId="0">
      <sharedItems containsString="0" containsBlank="1" containsNumber="1" containsInteger="1" minValue="1" maxValue="2"/>
    </cacheField>
    <cacheField name="Progress" numFmtId="0">
      <sharedItems containsBlank="1" count="10">
        <s v="Join"/>
        <s v="Hold / Cancel"/>
        <s v="Mutasi"/>
        <s v="Sourcing"/>
        <s v="Will be joined"/>
        <s v="Interview User"/>
        <s v="MCU"/>
        <s v="Review User"/>
        <s v="Offering"/>
        <m/>
      </sharedItems>
    </cacheField>
    <cacheField name="Status" numFmtId="0">
      <sharedItems containsBlank="1" count="4">
        <s v="Closed"/>
        <s v="Hold / Cancel"/>
        <s v="Open"/>
        <m/>
      </sharedItems>
    </cacheField>
    <cacheField name="Request Date" numFmtId="15">
      <sharedItems containsNonDate="0" containsDate="1" containsString="0" containsBlank="1" minDate="2024-03-08T00:00:00" maxDate="2025-11-02T00:00:00"/>
    </cacheField>
    <cacheField name="Month Request Date" numFmtId="167">
      <sharedItems containsBlank="1" count="14">
        <s v="Mar"/>
        <s v="Sep"/>
        <s v="Oct"/>
        <s v="Nov"/>
        <s v="Dec"/>
        <s v="Jan"/>
        <s v="Feb"/>
        <s v="Apr"/>
        <s v="May"/>
        <s v="Jun"/>
        <s v="Jul"/>
        <s v="Aug"/>
        <s v="ongoing"/>
        <m/>
      </sharedItems>
    </cacheField>
    <cacheField name="Week 1" numFmtId="0">
      <sharedItems containsString="0" containsBlank="1" containsNumber="1" containsInteger="1" minValue="0" maxValue="8"/>
    </cacheField>
    <cacheField name="Week 2" numFmtId="0">
      <sharedItems containsString="0" containsBlank="1" containsNumber="1" containsInteger="1" minValue="0" maxValue="8"/>
    </cacheField>
    <cacheField name="Week 3" numFmtId="0">
      <sharedItems containsString="0" containsBlank="1" containsNumber="1" containsInteger="1" minValue="0" maxValue="6"/>
    </cacheField>
    <cacheField name="Week 4" numFmtId="0">
      <sharedItems containsString="0" containsBlank="1" containsNumber="1" containsInteger="1" minValue="1" maxValue="5"/>
    </cacheField>
    <cacheField name="Week 5" numFmtId="0">
      <sharedItems containsString="0" containsBlank="1" containsNumber="1" containsInteger="1" minValue="1" maxValue="5"/>
    </cacheField>
    <cacheField name="Total Sent CV To User" numFmtId="0">
      <sharedItems containsString="0" containsBlank="1" containsNumber="1" containsInteger="1" minValue="1" maxValue="12"/>
    </cacheField>
    <cacheField name="Week 12" numFmtId="0">
      <sharedItems containsString="0" containsBlank="1" containsNumber="1" containsInteger="1" minValue="1" maxValue="1"/>
    </cacheField>
    <cacheField name="Week 23" numFmtId="0">
      <sharedItems containsString="0" containsBlank="1" containsNumber="1" containsInteger="1" minValue="1" maxValue="6"/>
    </cacheField>
    <cacheField name="Week 34" numFmtId="0">
      <sharedItems containsString="0" containsBlank="1" containsNumber="1" containsInteger="1" minValue="1" maxValue="3"/>
    </cacheField>
    <cacheField name="Week 45" numFmtId="0">
      <sharedItems containsString="0" containsBlank="1" containsNumber="1" containsInteger="1" minValue="1" maxValue="4"/>
    </cacheField>
    <cacheField name="Week 56" numFmtId="0">
      <sharedItems containsString="0" containsBlank="1" containsNumber="1" containsInteger="1" minValue="1" maxValue="2"/>
    </cacheField>
    <cacheField name="Interview" numFmtId="0">
      <sharedItems containsString="0" containsBlank="1" containsNumber="1" containsInteger="1" minValue="1" maxValue="13"/>
    </cacheField>
    <cacheField name="Week 13" numFmtId="0">
      <sharedItems containsNonDate="0" containsString="0" containsBlank="1"/>
    </cacheField>
    <cacheField name="Week 22" numFmtId="0">
      <sharedItems containsString="0" containsBlank="1" containsNumber="1" containsInteger="1" minValue="2" maxValue="6"/>
    </cacheField>
    <cacheField name="Week 32" numFmtId="0">
      <sharedItems containsString="0" containsBlank="1" containsNumber="1" containsInteger="1" minValue="1" maxValue="1"/>
    </cacheField>
    <cacheField name="Week 42" numFmtId="0">
      <sharedItems containsString="0" containsBlank="1" containsNumber="1" containsInteger="1" minValue="1" maxValue="3"/>
    </cacheField>
    <cacheField name="Week 52" numFmtId="0">
      <sharedItems containsNonDate="0" containsString="0" containsBlank="1"/>
    </cacheField>
    <cacheField name="Psikotest" numFmtId="0">
      <sharedItems containsString="0" containsBlank="1" containsNumber="1" containsInteger="1" minValue="0" maxValue="9"/>
    </cacheField>
    <cacheField name="Week 14" numFmtId="0">
      <sharedItems containsNonDate="0" containsString="0" containsBlank="1"/>
    </cacheField>
    <cacheField name="Week 24" numFmtId="0">
      <sharedItems containsNonDate="0" containsString="0" containsBlank="1"/>
    </cacheField>
    <cacheField name="Week 33" numFmtId="0">
      <sharedItems containsString="0" containsBlank="1" containsNumber="1" containsInteger="1" minValue="1" maxValue="1"/>
    </cacheField>
    <cacheField name="Week 43" numFmtId="0">
      <sharedItems containsNonDate="0" containsString="0" containsBlank="1"/>
    </cacheField>
    <cacheField name="Week 53" numFmtId="0">
      <sharedItems containsNonDate="0" containsString="0" containsBlank="1"/>
    </cacheField>
    <cacheField name="Teknikal Tes" numFmtId="0">
      <sharedItems containsString="0" containsBlank="1" containsNumber="1" containsInteger="1" minValue="0" maxValue="6"/>
    </cacheField>
    <cacheField name="Week 15" numFmtId="0">
      <sharedItems containsNonDate="0" containsString="0" containsBlank="1"/>
    </cacheField>
    <cacheField name="Week 25" numFmtId="0">
      <sharedItems containsNonDate="0" containsString="0" containsBlank="1"/>
    </cacheField>
    <cacheField name="Week 35" numFmtId="0">
      <sharedItems containsString="0" containsBlank="1" containsNumber="1" containsInteger="1" minValue="1" maxValue="1"/>
    </cacheField>
    <cacheField name="Week 44" numFmtId="0">
      <sharedItems containsString="0" containsBlank="1" containsNumber="1" containsInteger="1" minValue="1" maxValue="1"/>
    </cacheField>
    <cacheField name="Week 54" numFmtId="0">
      <sharedItems containsNonDate="0" containsString="0" containsBlank="1"/>
    </cacheField>
    <cacheField name="Offer " numFmtId="0">
      <sharedItems containsString="0" containsBlank="1" containsNumber="1" containsInteger="1" minValue="0" maxValue="2"/>
    </cacheField>
    <cacheField name="Week 16" numFmtId="0">
      <sharedItems containsNonDate="0" containsString="0" containsBlank="1"/>
    </cacheField>
    <cacheField name="Week 26" numFmtId="0">
      <sharedItems containsNonDate="0" containsString="0" containsBlank="1"/>
    </cacheField>
    <cacheField name="Week 36" numFmtId="0">
      <sharedItems containsString="0" containsBlank="1" containsNumber="1" containsInteger="1" minValue="1" maxValue="1"/>
    </cacheField>
    <cacheField name="Week 46" numFmtId="0">
      <sharedItems containsString="0" containsBlank="1" containsNumber="1" containsInteger="1" minValue="1" maxValue="1"/>
    </cacheField>
    <cacheField name="Week 55" numFmtId="0">
      <sharedItems containsString="0" containsBlank="1" containsNumber="1" containsInteger="1" minValue="1" maxValue="1"/>
    </cacheField>
    <cacheField name="MCU" numFmtId="0">
      <sharedItems containsString="0" containsBlank="1" containsNumber="1" containsInteger="1" minValue="0" maxValue="2"/>
    </cacheField>
    <cacheField name="Pending User" numFmtId="0">
      <sharedItems containsString="0" containsBlank="1" containsNumber="1" containsInteger="1" minValue="0" maxValue="2"/>
    </cacheField>
    <cacheField name="Join" numFmtId="0">
      <sharedItems containsString="0" containsBlank="1" containsNumber="1" containsInteger="1" minValue="1" maxValue="1"/>
    </cacheField>
    <cacheField name="Tidak Lulus Review" numFmtId="0">
      <sharedItems containsString="0" containsBlank="1" containsNumber="1" containsInteger="1" minValue="0" maxValue="8"/>
    </cacheField>
    <cacheField name="Tidak Lulus Proses " numFmtId="0">
      <sharedItems containsString="0" containsBlank="1" containsNumber="1" containsInteger="1" minValue="0" maxValue="8"/>
    </cacheField>
    <cacheField name="Mundur Proses/menolak Offer" numFmtId="0">
      <sharedItems containsString="0" containsBlank="1" containsNumber="1" containsInteger="1" minValue="0" maxValue="4"/>
    </cacheField>
    <cacheField name="Database CV/Buffer" numFmtId="0">
      <sharedItems containsString="0" containsBlank="1" containsNumber="1" containsInteger="1" minValue="1" maxValue="8"/>
    </cacheField>
    <cacheField name="Remark Last Process" numFmtId="0">
      <sharedItems containsBlank="1" longText="1"/>
    </cacheField>
    <cacheField name="Hold Date" numFmtId="0">
      <sharedItems containsDate="1" containsBlank="1" containsMixedTypes="1" minDate="2024-12-05T00:00:00" maxDate="2025-07-31T00:00:00"/>
    </cacheField>
    <cacheField name="Offer Date" numFmtId="0">
      <sharedItems containsNonDate="0" containsDate="1" containsString="0" containsBlank="1" minDate="2024-12-13T00:00:00" maxDate="2025-10-02T00:00:00"/>
    </cacheField>
    <cacheField name="Join Date" numFmtId="0">
      <sharedItems containsNonDate="0" containsDate="1" containsString="0" containsBlank="1" minDate="2025-01-01T00:00:00" maxDate="2025-10-28T00:00:00"/>
    </cacheField>
    <cacheField name="Candidate Name" numFmtId="0">
      <sharedItems containsBlank="1"/>
    </cacheField>
    <cacheField name="Hiring Source" numFmtId="0">
      <sharedItems containsBlank="1" count="12">
        <s v="Jobstreet"/>
        <s v="Lokal Site"/>
        <s v="Email Rekrutmen"/>
        <s v="Linkedin"/>
        <s v="Referral "/>
        <m/>
        <s v="Mutasi"/>
        <s v="Referal "/>
        <s v="Referal"/>
        <s v="Email"/>
        <s v="internal"/>
        <s v="Career Page"/>
      </sharedItems>
    </cacheField>
    <cacheField name="Referral Name" numFmtId="0">
      <sharedItems containsBlank="1"/>
    </cacheField>
    <cacheField name="Actual SLA" numFmtId="1">
      <sharedItems containsBlank="1" containsMixedTypes="1" containsNumber="1" minValue="-45870" maxValue="45950"/>
    </cacheField>
    <cacheField name="SLA Group" numFmtId="1">
      <sharedItems containsBlank="1" count="6">
        <s v="above 91 Days"/>
        <s v="Hold/Cancel"/>
        <s v="61 - 90 Days"/>
        <s v="31 - 60 Days"/>
        <s v="0 - 30 Days"/>
        <m/>
      </sharedItems>
    </cacheField>
    <cacheField name="Ongoing Vacancies Day" numFmtId="1">
      <sharedItems containsBlank="1" containsMixedTypes="1" containsNumber="1" minValue="-29.628915162036719" maxValue="45932.371084837963"/>
    </cacheField>
    <cacheField name="Ongoing Vacancies Day Group" numFmtId="1">
      <sharedItems containsBlank="1" count="5">
        <s v="&gt;90"/>
        <s v="Closed"/>
        <s v="&lt;90"/>
        <e v="#N/A"/>
        <m/>
      </sharedItems>
    </cacheField>
    <cacheField name="Version 2 Closed SLA" numFmtId="1">
      <sharedItems containsBlank="1"/>
    </cacheField>
    <cacheField name="Probation Status" numFmtId="0">
      <sharedItems containsNonDate="0" containsString="0" containsBlank="1"/>
    </cacheField>
    <cacheField name="Present Day" numFmtId="166">
      <sharedItems containsNonDate="0" containsDate="1" containsString="0" containsBlank="1" minDate="2025-10-02T08:54:22" maxDate="2025-10-02T08:54:22"/>
    </cacheField>
    <cacheField name="Closing Month" numFmtId="0">
      <sharedItems containsString="0" containsBlank="1" containsNumber="1" containsInteger="1" minValue="6" maxValue="9"/>
    </cacheField>
    <cacheField name="Posting" numFmtId="1">
      <sharedItems containsBlank="1"/>
    </cacheField>
  </cacheFields>
  <extLst>
    <ext xmlns:x14="http://schemas.microsoft.com/office/spreadsheetml/2009/9/main" uri="{725AE2AE-9491-48be-B2B4-4EB974FC3084}">
      <x14:pivotCacheDefinition pivotCacheId="762154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
    <s v="Support"/>
    <s v="Business Unit Head "/>
    <n v="1"/>
    <m/>
    <x v="0"/>
    <x v="0"/>
    <m/>
    <m/>
    <m/>
    <m/>
  </r>
  <r>
    <n v="2"/>
    <s v="Support"/>
    <s v="Administration Supervisor"/>
    <n v="1"/>
    <n v="2"/>
    <x v="0"/>
    <x v="0"/>
    <m/>
    <m/>
    <m/>
    <m/>
  </r>
  <r>
    <n v="3"/>
    <s v="Support"/>
    <s v="Finance Cum Admin"/>
    <n v="1"/>
    <n v="12"/>
    <x v="0"/>
    <x v="0"/>
    <m/>
    <m/>
    <m/>
    <m/>
  </r>
  <r>
    <n v="4"/>
    <s v="Support"/>
    <s v="Driver Pool"/>
    <n v="1"/>
    <m/>
    <x v="0"/>
    <x v="0"/>
    <m/>
    <m/>
    <m/>
    <m/>
  </r>
  <r>
    <n v="5"/>
    <s v="Support"/>
    <s v="Store Admin"/>
    <n v="1"/>
    <n v="1"/>
    <x v="0"/>
    <x v="0"/>
    <m/>
    <m/>
    <m/>
    <m/>
  </r>
  <r>
    <n v="6"/>
    <s v="Support"/>
    <s v="Store Keeper"/>
    <n v="1"/>
    <m/>
    <x v="0"/>
    <x v="0"/>
    <m/>
    <m/>
    <m/>
    <m/>
  </r>
  <r>
    <n v="7"/>
    <s v="Support"/>
    <s v="Purchasing"/>
    <n v="1"/>
    <n v="1"/>
    <x v="0"/>
    <x v="0"/>
    <m/>
    <m/>
    <m/>
    <m/>
  </r>
  <r>
    <n v="8"/>
    <s v="Support"/>
    <s v="PPIC Admin"/>
    <n v="1"/>
    <m/>
    <x v="0"/>
    <x v="0"/>
    <m/>
    <m/>
    <m/>
    <m/>
  </r>
  <r>
    <n v="9"/>
    <s v="Support"/>
    <s v="Factory Manager"/>
    <n v="1"/>
    <m/>
    <x v="0"/>
    <x v="0"/>
    <m/>
    <m/>
    <m/>
    <m/>
  </r>
  <r>
    <n v="10"/>
    <s v="Operational"/>
    <s v="Operational Supervisor"/>
    <n v="1"/>
    <m/>
    <x v="0"/>
    <x v="0"/>
    <m/>
    <m/>
    <m/>
    <m/>
  </r>
  <r>
    <n v="11"/>
    <s v="Operational"/>
    <s v="Tank Fam Operator"/>
    <n v="1"/>
    <n v="5"/>
    <x v="0"/>
    <x v="0"/>
    <m/>
    <m/>
    <m/>
    <m/>
  </r>
  <r>
    <n v="12"/>
    <s v="Operational"/>
    <s v="Tank Fam Operator"/>
    <n v="1"/>
    <m/>
    <x v="0"/>
    <x v="0"/>
    <m/>
    <m/>
    <m/>
    <m/>
  </r>
  <r>
    <n v="13"/>
    <s v="Operational"/>
    <s v="WB Operator"/>
    <n v="1"/>
    <m/>
    <x v="0"/>
    <x v="0"/>
    <m/>
    <m/>
    <m/>
    <m/>
  </r>
  <r>
    <n v="14"/>
    <s v="Operational"/>
    <s v="WB Operator"/>
    <n v="1"/>
    <m/>
    <x v="0"/>
    <x v="0"/>
    <m/>
    <m/>
    <m/>
    <m/>
  </r>
  <r>
    <n v="15"/>
    <s v="Operational"/>
    <s v="Logistic Shipping Exec"/>
    <n v="1"/>
    <n v="2"/>
    <x v="0"/>
    <x v="0"/>
    <m/>
    <m/>
    <m/>
    <m/>
  </r>
  <r>
    <n v="16"/>
    <s v="Operational"/>
    <s v="HSE"/>
    <n v="1"/>
    <n v="1"/>
    <x v="0"/>
    <x v="0"/>
    <m/>
    <m/>
    <m/>
    <m/>
  </r>
  <r>
    <n v="17"/>
    <s v="Operational"/>
    <s v="QC Supervisor"/>
    <n v="1"/>
    <n v="22"/>
    <x v="1"/>
    <x v="0"/>
    <m/>
    <m/>
    <m/>
    <s v="Sedang diaturkan interview dengan User pada tanggal 12. 13. 14 Februari 2025"/>
  </r>
  <r>
    <n v="18"/>
    <s v="Operational"/>
    <s v="QC Specialist"/>
    <n v="1"/>
    <m/>
    <x v="2"/>
    <x v="1"/>
    <s v="Luqman"/>
    <s v="Basic Salary: RM 5.200_x000a_Trsprt Allow: RM 400"/>
    <d v="2025-03-13T00:00:00"/>
    <s v="Pending report duty"/>
  </r>
  <r>
    <n v="19"/>
    <s v="Operational"/>
    <s v="QC Technician"/>
    <n v="1"/>
    <m/>
    <x v="2"/>
    <x v="1"/>
    <s v="Muhd Farris"/>
    <s v="Basic Salary: RM 2.950_x000a_Trsprt Allow: RM 300_x000a_Shift Allow: RM 10/Night"/>
    <d v="2025-03-10T00:00:00"/>
    <s v="Done report duty"/>
  </r>
  <r>
    <n v="20"/>
    <s v="Operational"/>
    <s v="QC Technician"/>
    <n v="1"/>
    <m/>
    <x v="2"/>
    <x v="1"/>
    <s v="Latifah Binti Md Yusoff"/>
    <s v="Basic Salary: RM 3.200_x000a_Trsprt Allow: RM 300_x000a_Shift Allow: RM 10/Night"/>
    <d v="2025-03-17T00:00:00"/>
    <s v="Pending report duty"/>
  </r>
  <r>
    <n v="21"/>
    <s v="Operational"/>
    <s v="Maintenance Spv"/>
    <n v="1"/>
    <n v="1"/>
    <x v="2"/>
    <x v="1"/>
    <s v="Thiyagu Perumal"/>
    <s v="Basic Salary: RM 7.700_x000a_Trsprt Allow: RM 400"/>
    <d v="2025-03-24T00:00:00"/>
    <s v="Pending report duty"/>
  </r>
  <r>
    <n v="22"/>
    <s v="Operational"/>
    <s v="Mechanical Technician"/>
    <n v="1"/>
    <n v="5"/>
    <x v="0"/>
    <x v="0"/>
    <m/>
    <m/>
    <m/>
    <m/>
  </r>
  <r>
    <n v="23"/>
    <s v="Operational"/>
    <s v="Mechanical Technician"/>
    <n v="1"/>
    <m/>
    <x v="0"/>
    <x v="0"/>
    <m/>
    <m/>
    <m/>
    <m/>
  </r>
  <r>
    <n v="24"/>
    <s v="Operational"/>
    <s v="Chargeman"/>
    <n v="1"/>
    <m/>
    <x v="0"/>
    <x v="0"/>
    <m/>
    <m/>
    <m/>
    <m/>
  </r>
  <r>
    <n v="25"/>
    <s v="Operational"/>
    <s v="Mechanical Engineer"/>
    <n v="1"/>
    <n v="7"/>
    <x v="0"/>
    <x v="0"/>
    <m/>
    <m/>
    <m/>
    <m/>
  </r>
  <r>
    <n v="26"/>
    <s v="Operational"/>
    <s v="Electrical Engineer"/>
    <n v="1"/>
    <m/>
    <x v="0"/>
    <x v="0"/>
    <m/>
    <m/>
    <m/>
    <m/>
  </r>
  <r>
    <n v="27"/>
    <s v="Operational"/>
    <s v="Utility Spv"/>
    <n v="1"/>
    <m/>
    <x v="0"/>
    <x v="0"/>
    <m/>
    <m/>
    <m/>
    <m/>
  </r>
  <r>
    <n v="28"/>
    <s v="Production"/>
    <s v="Boiler Operator"/>
    <n v="1"/>
    <n v="1"/>
    <x v="0"/>
    <x v="0"/>
    <m/>
    <m/>
    <m/>
    <m/>
  </r>
  <r>
    <n v="29"/>
    <s v="Production"/>
    <s v="Boiler Operator"/>
    <n v="1"/>
    <m/>
    <x v="0"/>
    <x v="0"/>
    <m/>
    <m/>
    <m/>
    <m/>
  </r>
  <r>
    <n v="30"/>
    <s v="Production"/>
    <s v="Boiler Operator"/>
    <n v="1"/>
    <m/>
    <x v="0"/>
    <x v="0"/>
    <m/>
    <m/>
    <m/>
    <m/>
  </r>
  <r>
    <n v="29"/>
    <s v="Production"/>
    <s v="ETP Operator"/>
    <n v="1"/>
    <m/>
    <x v="0"/>
    <x v="0"/>
    <m/>
    <m/>
    <m/>
    <m/>
  </r>
  <r>
    <n v="30"/>
    <s v="Production"/>
    <s v="ETP Operator"/>
    <n v="1"/>
    <m/>
    <x v="0"/>
    <x v="0"/>
    <m/>
    <m/>
    <m/>
    <m/>
  </r>
  <r>
    <n v="30"/>
    <s v="Production"/>
    <s v="Production Spv"/>
    <n v="1"/>
    <n v="6"/>
    <x v="0"/>
    <x v="0"/>
    <m/>
    <m/>
    <m/>
    <m/>
  </r>
  <r>
    <n v="31"/>
    <s v="Production"/>
    <s v="Senior Operator"/>
    <n v="1"/>
    <m/>
    <x v="0"/>
    <x v="0"/>
    <m/>
    <m/>
    <m/>
    <m/>
  </r>
  <r>
    <n v="32"/>
    <s v="Production"/>
    <s v="Production Foreman"/>
    <n v="1"/>
    <m/>
    <x v="2"/>
    <x v="1"/>
    <s v="Suhaimi"/>
    <s v="Basic Salary: RM 4.700_x000a_Trsprt Allow: RM 300_x000a_Shift Allow: RM 10/Night"/>
    <d v="2025-04-14T00:00:00"/>
    <s v="Pending report duty"/>
  </r>
  <r>
    <n v="33"/>
    <s v="Production"/>
    <s v="Production Foreman"/>
    <n v="1"/>
    <m/>
    <x v="0"/>
    <x v="0"/>
    <m/>
    <m/>
    <m/>
    <m/>
  </r>
  <r>
    <n v="31"/>
    <s v="Production"/>
    <s v="Biodiesel Operator I"/>
    <n v="1"/>
    <m/>
    <x v="0"/>
    <x v="0"/>
    <m/>
    <m/>
    <m/>
    <m/>
  </r>
  <r>
    <n v="31"/>
    <s v="Production"/>
    <s v="Biodiesel Operator I"/>
    <n v="1"/>
    <m/>
    <x v="0"/>
    <x v="0"/>
    <m/>
    <m/>
    <m/>
    <m/>
  </r>
  <r>
    <n v="32"/>
    <s v="Production"/>
    <s v="Biodiesel Operator I"/>
    <n v="1"/>
    <m/>
    <x v="0"/>
    <x v="0"/>
    <m/>
    <m/>
    <m/>
    <m/>
  </r>
  <r>
    <n v="33"/>
    <s v="Production"/>
    <s v="Biodiesel Operator I"/>
    <n v="1"/>
    <m/>
    <x v="0"/>
    <x v="0"/>
    <m/>
    <m/>
    <m/>
    <m/>
  </r>
  <r>
    <n v="32"/>
    <s v="Production"/>
    <s v="Biodiesel Operator II"/>
    <n v="1"/>
    <m/>
    <x v="0"/>
    <x v="0"/>
    <m/>
    <m/>
    <m/>
    <m/>
  </r>
  <r>
    <n v="32"/>
    <s v="Production"/>
    <s v="Biodiesel Operator II"/>
    <n v="1"/>
    <m/>
    <x v="0"/>
    <x v="0"/>
    <m/>
    <m/>
    <m/>
    <m/>
  </r>
  <r>
    <n v="33"/>
    <s v="Production"/>
    <s v="Biodiesel Operator II"/>
    <n v="1"/>
    <m/>
    <x v="0"/>
    <x v="0"/>
    <m/>
    <m/>
    <m/>
    <m/>
  </r>
  <r>
    <n v="34"/>
    <s v="Production"/>
    <s v="Biodiesel Operator II"/>
    <n v="1"/>
    <m/>
    <x v="0"/>
    <x v="0"/>
    <m/>
    <m/>
    <m/>
    <m/>
  </r>
  <r>
    <n v="33"/>
    <s v="Production"/>
    <s v="Refinery Operator"/>
    <n v="1"/>
    <m/>
    <x v="0"/>
    <x v="0"/>
    <m/>
    <m/>
    <m/>
    <m/>
  </r>
  <r>
    <n v="33"/>
    <s v="Production"/>
    <s v="Refinery Operator"/>
    <n v="1"/>
    <m/>
    <x v="0"/>
    <x v="0"/>
    <m/>
    <m/>
    <m/>
    <m/>
  </r>
  <r>
    <n v="34"/>
    <s v="Production"/>
    <s v="Refinery Operator"/>
    <n v="1"/>
    <m/>
    <x v="0"/>
    <x v="0"/>
    <m/>
    <m/>
    <m/>
    <m/>
  </r>
  <r>
    <n v="35"/>
    <s v="Production"/>
    <s v="Refinery Operator"/>
    <n v="1"/>
    <m/>
    <x v="0"/>
    <x v="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n v="1"/>
    <s v="Operation"/>
    <s v="Business Unit Head "/>
    <s v="Additional"/>
    <m/>
    <n v="1"/>
    <s v="not yet"/>
    <x v="0"/>
    <x v="0"/>
    <s v="Soh Cui San"/>
    <m/>
    <d v="2025-02-24T00:00:00"/>
    <s v="Done Report Duty"/>
    <s v="In related PIC"/>
  </r>
  <r>
    <n v="2"/>
    <s v="Production"/>
    <s v="Operator Biodiesel "/>
    <s v="Additional"/>
    <m/>
    <n v="1"/>
    <n v="21"/>
    <x v="0"/>
    <x v="0"/>
    <s v="Sofian Rahim Bin Hamzah "/>
    <n v="1900"/>
    <d v="2025-01-14T00:00:00"/>
    <s v="Done Report Duty"/>
    <s v="Done"/>
  </r>
  <r>
    <n v="3"/>
    <s v="Production"/>
    <s v="Operator Biodiesel "/>
    <s v="Additional"/>
    <m/>
    <n v="1"/>
    <m/>
    <x v="0"/>
    <x v="0"/>
    <s v="Mohd Khairil Bin A. Latif "/>
    <n v="2200"/>
    <d v="2025-01-16T00:00:00"/>
    <s v="Done Report Duty"/>
    <s v="Done"/>
  </r>
  <r>
    <n v="4"/>
    <s v="Production"/>
    <s v="Operator Biodiesel "/>
    <s v="Replacement"/>
    <s v="Mohamad Azizul Bin Abd Rahman (resigned on 4 Feb 2025)"/>
    <n v="1"/>
    <m/>
    <x v="1"/>
    <x v="1"/>
    <m/>
    <m/>
    <m/>
    <m/>
    <m/>
  </r>
  <r>
    <n v="5"/>
    <s v="Production"/>
    <s v="Operator Biodiesel "/>
    <s v="Additional"/>
    <m/>
    <n v="1"/>
    <m/>
    <x v="0"/>
    <x v="0"/>
    <s v="Muhammad Azam "/>
    <s v="Basic Salary: RM 1.900_x000a_Trspt Allow: RM 300_x000a_Shf Allow: RM 10/night"/>
    <d v="2025-01-20T00:00:00"/>
    <s v="Done Report Duty"/>
    <s v="Done"/>
  </r>
  <r>
    <n v="6"/>
    <s v="Production"/>
    <s v="Production Helper (Gen. Worker)"/>
    <s v="Additional"/>
    <m/>
    <n v="1"/>
    <m/>
    <x v="0"/>
    <x v="0"/>
    <m/>
    <m/>
    <m/>
    <s v="Not fixed to a specific dept.  _x000a_Dept. rotate based on needs."/>
    <m/>
  </r>
  <r>
    <n v="7"/>
    <s v="Production"/>
    <s v="Production Helper (Gen. Worker)"/>
    <s v="Additional"/>
    <m/>
    <n v="1"/>
    <m/>
    <x v="0"/>
    <x v="0"/>
    <m/>
    <m/>
    <m/>
    <s v="Not fixed to a specific dept.  _x000a_Dept. rotate based on needs."/>
    <m/>
  </r>
  <r>
    <n v="8"/>
    <s v="Production"/>
    <s v="Production Helper (Gen. Worker)"/>
    <s v="Additional"/>
    <m/>
    <n v="1"/>
    <m/>
    <x v="0"/>
    <x v="0"/>
    <m/>
    <m/>
    <m/>
    <s v="Not fixed to a specific dept.  _x000a_Dept. rotate based on needs."/>
    <m/>
  </r>
  <r>
    <n v="9"/>
    <s v="Operation"/>
    <s v="Utility Supervisor "/>
    <s v="Additional"/>
    <m/>
    <n v="1"/>
    <n v="9"/>
    <x v="1"/>
    <x v="1"/>
    <m/>
    <m/>
    <m/>
    <s v="Still sourcing, last candidate rejected the offer"/>
    <m/>
  </r>
  <r>
    <n v="10"/>
    <s v="Operation"/>
    <s v="Boiler Gr 1"/>
    <s v="Additional"/>
    <m/>
    <n v="1"/>
    <n v="4"/>
    <x v="0"/>
    <x v="0"/>
    <s v="Zarimi"/>
    <s v="Basic Salary: RM 4.500_x000a_Trspt Allow: RM 300_x000a_On-call Allow: RM 10/night"/>
    <d v="2025-03-04T00:00:00"/>
    <s v="Pending Report Duty"/>
    <s v="Not yet"/>
  </r>
  <r>
    <n v="11"/>
    <s v="Operation"/>
    <s v="Boiler Gr 2"/>
    <s v="Additional"/>
    <m/>
    <n v="1"/>
    <m/>
    <x v="0"/>
    <x v="0"/>
    <s v="Maheswaran"/>
    <s v="Basic Salary: RM 2.600_x000a_Trspt Allow: RM 300_x000a_On-call Allow: RM 20/night"/>
    <d v="2025-02-15T00:00:00"/>
    <s v="Pending Report Duty"/>
    <s v="Done"/>
  </r>
  <r>
    <n v="12"/>
    <s v="Operation"/>
    <s v="Utility Helper (Gen. Worker)"/>
    <s v="Additional"/>
    <m/>
    <n v="1"/>
    <m/>
    <x v="0"/>
    <x v="0"/>
    <m/>
    <m/>
    <m/>
    <s v="Not fixed to a specific dept.  _x000a_Dept. rotate based on needs."/>
    <m/>
  </r>
  <r>
    <n v="13"/>
    <s v="Operation"/>
    <s v="Foreman Cum Maintenance Spv "/>
    <s v="Additional"/>
    <m/>
    <n v="1"/>
    <n v="2"/>
    <x v="0"/>
    <x v="0"/>
    <s v="Abdul Simar"/>
    <s v="Basic Salary: RM 5.500_x000a_Trspt Allow: RM 5300"/>
    <d v="2025-02-24T00:00:00"/>
    <s v="Done Report Duty"/>
    <s v="Done"/>
  </r>
  <r>
    <n v="14"/>
    <s v="Operation"/>
    <s v="Mechanical Engineer"/>
    <s v="Additional"/>
    <m/>
    <n v="1"/>
    <n v="5"/>
    <x v="0"/>
    <x v="0"/>
    <s v="Adzra Ibrahim"/>
    <n v="3300"/>
    <d v="2025-03-17T00:00:00"/>
    <s v="Pending Report Duty"/>
    <s v="Done"/>
  </r>
  <r>
    <n v="15"/>
    <s v="Operation"/>
    <s v="Chargeman A1"/>
    <s v="Additional"/>
    <m/>
    <n v="1"/>
    <s v="not yet"/>
    <x v="0"/>
    <x v="0"/>
    <s v="Mohamad Nur Ariff Bin Sahrunizam "/>
    <n v="3500"/>
    <d v="2025-02-12T00:00:00"/>
    <s v="Done Report Duty"/>
    <s v="Done"/>
  </r>
  <r>
    <n v="16"/>
    <s v="Operation"/>
    <s v="Maintenance Helper (Gen. Worker)"/>
    <s v="Additional"/>
    <m/>
    <n v="1"/>
    <m/>
    <x v="0"/>
    <x v="0"/>
    <m/>
    <m/>
    <m/>
    <s v="Not fixed to a specific dept.  _x000a_Dept. rotate based on needs."/>
    <m/>
  </r>
  <r>
    <n v="17"/>
    <s v="Support"/>
    <s v="PPIC Admin"/>
    <s v="Additional"/>
    <m/>
    <n v="1"/>
    <n v="1"/>
    <x v="0"/>
    <x v="0"/>
    <s v="Nordiana"/>
    <s v="Basic Salary: RM 2.500_x000a_Trspt Allow: RM 400"/>
    <d v="2025-02-24T00:00:00"/>
    <s v="Done Report Duty"/>
    <s v="Done"/>
  </r>
  <r>
    <n v="18"/>
    <s v="Support"/>
    <s v="Purchasing Officer "/>
    <s v="Additional"/>
    <m/>
    <n v="1"/>
    <n v="8"/>
    <x v="0"/>
    <x v="0"/>
    <s v="Muhd Hanif"/>
    <s v="Basic Salary: RM 6800_x000a_Trspt Allow: RM 400"/>
    <d v="2025-04-01T00:00:00"/>
    <s v="Done Report Duty"/>
    <s v="Done"/>
  </r>
  <r>
    <n v="19"/>
    <s v="Operation"/>
    <s v="QC Support (Gen. Worker)"/>
    <s v="Additional"/>
    <m/>
    <n v="1"/>
    <m/>
    <x v="0"/>
    <x v="0"/>
    <s v="-"/>
    <s v="On-call Allow: RM 20/night"/>
    <s v="-"/>
    <s v="Not fixed to a specific dept.  _x000a_Dept. rotate based on needs."/>
    <m/>
  </r>
  <r>
    <n v="20"/>
    <s v="Operation"/>
    <s v="Shipping Exec"/>
    <s v="Additional"/>
    <m/>
    <n v="1"/>
    <m/>
    <x v="0"/>
    <x v="0"/>
    <s v="Mazlah Bt Sulaiman "/>
    <s v="Basic Salary: RM 3200_x000a_Trspt Allow: RM 400"/>
    <d v="2025-02-19T00:00:00"/>
    <s v="Done Report Duty"/>
    <s v="Done"/>
  </r>
  <r>
    <n v="21"/>
    <s v="Operation"/>
    <s v="Operator Tank Farm (Gen. Worker)"/>
    <s v="Additional"/>
    <m/>
    <n v="1"/>
    <m/>
    <x v="0"/>
    <x v="0"/>
    <s v="Pending Hiring"/>
    <m/>
    <m/>
    <s v="Not fixed to a specific dept.  _x000a_Dept. rotate based on needs."/>
    <m/>
  </r>
  <r>
    <n v="22"/>
    <s v="Support"/>
    <s v="Admin Head "/>
    <s v="Additional"/>
    <m/>
    <n v="1"/>
    <n v="4"/>
    <x v="0"/>
    <x v="0"/>
    <s v="Azlina Bt Alias "/>
    <s v="Requested : RM15,000_x000a_Recommended : -_x000a_Approved :"/>
    <d v="2025-01-20T00:00:00"/>
    <s v="Done Report Duty"/>
    <s v="In related PIC"/>
  </r>
  <r>
    <n v="23"/>
    <s v="Support"/>
    <s v="Storekeeper "/>
    <s v="Additional"/>
    <m/>
    <n v="1"/>
    <s v="not yet"/>
    <x v="0"/>
    <x v="0"/>
    <s v="Muhammad Azwan Bin Yen"/>
    <s v="Basic Salary: RM 2000_x000a_Trspt Allow: RM 300"/>
    <d v="2025-03-02T00:00:00"/>
    <s v="Pending Report Duty"/>
    <s v="Done"/>
  </r>
  <r>
    <n v="24"/>
    <s v="Support"/>
    <s v="Pool Driver"/>
    <s v="Additional"/>
    <m/>
    <n v="1"/>
    <s v="not yet"/>
    <x v="0"/>
    <x v="0"/>
    <s v="- (New) Harris Irwan_x000a_- Hairudin Bin Hamzah (resign on 28 Feb 2025)"/>
    <s v="Basic Salary: RM 2000_x000a_Trspt Allow: RM 300"/>
    <d v="2025-03-04T00:00:00"/>
    <s v="Done Report Duty"/>
    <s v="Not yet"/>
  </r>
  <r>
    <n v="25"/>
    <s v="Support"/>
    <s v="Finance Admin Cum HR Exec "/>
    <s v="Replacement"/>
    <s v="Sha Nor"/>
    <n v="1"/>
    <s v="not yet"/>
    <x v="1"/>
    <x v="1"/>
    <m/>
    <m/>
    <m/>
    <s v="On process interview user on 11 March 2025"/>
    <m/>
  </r>
  <r>
    <n v="26"/>
    <s v="Operation"/>
    <s v="QC Supervisor"/>
    <s v="Replacement"/>
    <s v="Damia"/>
    <n v="1"/>
    <s v="not yet"/>
    <x v="1"/>
    <x v="1"/>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6">
  <r>
    <x v="0"/>
    <s v="EUP"/>
    <s v="Done"/>
    <s v="0034/FKTK-Recruitment/III/2024"/>
    <x v="0"/>
    <x v="0"/>
    <x v="0"/>
    <x v="0"/>
    <s v="Suwandi"/>
    <x v="0"/>
    <s v="Probation"/>
    <s v="6A"/>
    <n v="6"/>
    <x v="0"/>
    <m/>
    <m/>
    <x v="0"/>
    <x v="0"/>
    <x v="0"/>
    <x v="0"/>
    <s v="-"/>
    <s v="-"/>
    <n v="1"/>
    <x v="0"/>
    <x v="0"/>
    <d v="2024-03-08T00:00:00"/>
    <x v="0"/>
    <m/>
    <m/>
    <m/>
    <m/>
    <m/>
    <m/>
    <m/>
    <m/>
    <m/>
    <m/>
    <m/>
    <m/>
    <m/>
    <m/>
    <m/>
    <m/>
    <m/>
    <m/>
    <m/>
    <m/>
    <m/>
    <m/>
    <m/>
    <m/>
    <m/>
    <m/>
    <m/>
    <m/>
    <m/>
    <m/>
    <m/>
    <m/>
    <m/>
    <m/>
    <m/>
    <m/>
    <m/>
    <n v="1"/>
    <m/>
    <m/>
    <m/>
    <m/>
    <s v="24/04/-25: Vincentius akan direncanakan MCU di Pangkalan Krinci_x000a_16/04/-25: Vincentius Hendri terima offer_x000a_10/04/-25: On Process offering an Vincentius Hendri_x000a_8/04/-25: Interview w/ bu Ira (kandidat an Vincentius Hendri)_x000a_Vincentius Hendri sdg diaturkan teknikal &amp; psikotest online by the end of week (6 &amp; 7 Apr)_x000a_2/04/-25: Diaturkan interview 1 kandidat an Vincentius Hendri_x000a_2 kandidat tidak lolos proses interview, 1 kandidat tidak lolos proses teknikal test_x000a_20/03/-25: Diaturkan interview 3 kandidat_x000a_13/03/-25: Mengirimkan 7 CV ke User_x000a_Chupariati cancel join_x000a_2/12/-24: Mengirimkan kembali 2 CV ke User_x000a_26/11/-24: Interview 3 kandidat an Andreas, Hernando, dan Hocky Wijaya_x000a_14/11/-24: Mengirimkan kembali 4 CV ke User _x000a_8/11/-24: Interview 2 kandidat an Adrian Wiharso &amp; William Kwany_x000a_Mendy Jane tidak lolos interview bu Ira, sudah mengirimkan 5 CV kembali namun belum ada feedback dari User_x000a_2/08/-24: Diaturkan interview kandidat an Mendy Jane w/ bu Ira_x000a_23/07/-24: Kandidat an Eko tidak lulus interview, ingin memproses kandidat an Mendy Jane (tadinya dialokasikan utk Cost Control)_x000a_23/07/24: Diaturkan interview 1 kandidat an Eko_x000a_16/07/24: Mengirimkan 5 CV kembali untuk direview User_x000a_1 kandidat akan diaturkan interview w/ user_x000a_- Kandidat terakhir belum sesuai, masih perlu sourcing kembali_x000a_Sudah mengirim kembali 4 CV ke User, sedang direview oleh User _x000a_M. Danial sudah diaturkan psikotest"/>
    <m/>
    <d v="2025-04-16T00:00:00"/>
    <d v="2025-06-23T00:00:00"/>
    <s v="Vincentius Hendri"/>
    <x v="0"/>
    <m/>
    <n v="472"/>
    <x v="0"/>
    <s v="Closed"/>
    <x v="0"/>
    <s v="Closed Not Meet SLA"/>
    <m/>
    <d v="2025-10-02T08:54:22"/>
    <n v="6"/>
    <m/>
  </r>
  <r>
    <x v="1"/>
    <s v="CRC"/>
    <s v="Done"/>
    <s v="0159/FKTK-Recruitment/IX/2024"/>
    <x v="0"/>
    <x v="1"/>
    <x v="1"/>
    <x v="1"/>
    <s v="Bambang I"/>
    <x v="1"/>
    <s v="Probation"/>
    <s v="3B"/>
    <n v="3"/>
    <x v="0"/>
    <m/>
    <m/>
    <x v="1"/>
    <x v="1"/>
    <x v="1"/>
    <x v="1"/>
    <s v="Monica Adinda Pricilya"/>
    <s v="Family"/>
    <n v="1"/>
    <x v="0"/>
    <x v="0"/>
    <d v="2024-09-06T00:00:00"/>
    <x v="1"/>
    <m/>
    <m/>
    <m/>
    <m/>
    <m/>
    <m/>
    <m/>
    <m/>
    <m/>
    <m/>
    <m/>
    <m/>
    <m/>
    <m/>
    <m/>
    <m/>
    <m/>
    <m/>
    <m/>
    <m/>
    <m/>
    <m/>
    <m/>
    <m/>
    <m/>
    <m/>
    <m/>
    <m/>
    <m/>
    <m/>
    <m/>
    <m/>
    <m/>
    <m/>
    <m/>
    <m/>
    <m/>
    <n v="1"/>
    <m/>
    <m/>
    <m/>
    <m/>
    <s v="- 13 Mei : Pengajuan OL ditolak _x000a_- 9 Mei: Pengajuan OL _x000a_- 22 Apr: koordinasi dengan rekrutmen head untuk offering _x000a_- 17/4/25: Mau diproses offering An. Ferdinan  _x000a_- 8/4/25: kirim cv ke user untuk direview_x000a_- 27/03/-25: Sudah ada 7 kandidat yang lulus int. HC, masih perlu interview &amp; teknikal dgn pak Tulus &amp; pak Bambang_x000a_- 21/11/-24: Sudah wawancara dgn User, masih menunggu keputusan User"/>
    <m/>
    <d v="2025-05-28T00:00:00"/>
    <d v="2025-07-11T00:00:00"/>
    <s v="Ferdinan R. S. Simanjuntak"/>
    <x v="0"/>
    <m/>
    <n v="308"/>
    <x v="0"/>
    <s v="Closed"/>
    <x v="0"/>
    <s v="Closed Not Meet SLA"/>
    <m/>
    <d v="2025-10-02T08:54:22"/>
    <n v="7"/>
    <m/>
  </r>
  <r>
    <x v="2"/>
    <s v="CRC"/>
    <s v="Done"/>
    <s v="0178/FKTK-Recruitment/IX/2024"/>
    <x v="0"/>
    <x v="2"/>
    <x v="2"/>
    <x v="1"/>
    <s v="Rusyad"/>
    <x v="2"/>
    <s v="Probation"/>
    <s v="4A"/>
    <n v="4"/>
    <x v="0"/>
    <m/>
    <m/>
    <x v="0"/>
    <x v="1"/>
    <x v="1"/>
    <x v="1"/>
    <s v="Munawar Sholeh"/>
    <s v="Resign"/>
    <n v="1"/>
    <x v="0"/>
    <x v="0"/>
    <d v="2024-09-30T00:00:00"/>
    <x v="1"/>
    <m/>
    <m/>
    <m/>
    <m/>
    <m/>
    <m/>
    <m/>
    <m/>
    <m/>
    <m/>
    <m/>
    <m/>
    <m/>
    <m/>
    <m/>
    <m/>
    <m/>
    <m/>
    <m/>
    <m/>
    <m/>
    <m/>
    <m/>
    <m/>
    <m/>
    <m/>
    <m/>
    <m/>
    <m/>
    <m/>
    <m/>
    <m/>
    <m/>
    <m/>
    <m/>
    <m/>
    <m/>
    <n v="1"/>
    <m/>
    <m/>
    <m/>
    <m/>
    <s v="- 21-10-24 : Arif Tri Pambudi, Safoan Andhe Candra, Andri Yunafrison, Hervin Naibaho, Ahmad Indra Permana, Bima Gantara Hartono, Leon Agusta Raharjo_x000a__x000a_Tgl 1-11-24 : Febi Sari, Paradongan Gultom, Mugammad Rizali Akbar, Rifan"/>
    <m/>
    <d v="2024-12-13T00:00:00"/>
    <d v="2025-02-04T00:00:00"/>
    <s v="Teguh Ariyanto"/>
    <x v="0"/>
    <m/>
    <n v="127"/>
    <x v="0"/>
    <s v="Closed"/>
    <x v="0"/>
    <s v="Closed Not Meet SLA"/>
    <m/>
    <d v="2025-10-02T08:54:22"/>
    <m/>
    <m/>
  </r>
  <r>
    <x v="3"/>
    <s v="CRC"/>
    <s v="Done"/>
    <s v="176/FKTK-Recruitment/IX/2024"/>
    <x v="0"/>
    <x v="3"/>
    <x v="1"/>
    <x v="1"/>
    <s v="Bambang Irawan"/>
    <x v="3"/>
    <s v="Probation"/>
    <s v="2B"/>
    <n v="2"/>
    <x v="0"/>
    <m/>
    <m/>
    <x v="1"/>
    <x v="1"/>
    <x v="1"/>
    <x v="1"/>
    <s v="Kasran"/>
    <s v="Resign"/>
    <n v="1"/>
    <x v="0"/>
    <x v="0"/>
    <d v="2024-09-30T00:00:00"/>
    <x v="1"/>
    <m/>
    <m/>
    <m/>
    <m/>
    <m/>
    <m/>
    <m/>
    <m/>
    <m/>
    <m/>
    <m/>
    <m/>
    <m/>
    <m/>
    <m/>
    <m/>
    <m/>
    <m/>
    <m/>
    <m/>
    <m/>
    <m/>
    <m/>
    <m/>
    <m/>
    <m/>
    <m/>
    <m/>
    <m/>
    <m/>
    <m/>
    <m/>
    <m/>
    <m/>
    <m/>
    <m/>
    <m/>
    <n v="1"/>
    <m/>
    <m/>
    <m/>
    <m/>
    <m/>
    <m/>
    <d v="2025-05-13T00:00:00"/>
    <d v="2025-05-13T00:00:00"/>
    <s v="Muhammad Al Faiz"/>
    <x v="1"/>
    <m/>
    <n v="225"/>
    <x v="0"/>
    <s v="Closed"/>
    <x v="0"/>
    <s v="Closed Not Meet SLA"/>
    <m/>
    <d v="2025-10-02T08:54:22"/>
    <m/>
    <m/>
  </r>
  <r>
    <x v="4"/>
    <s v="EUP"/>
    <s v="Done"/>
    <s v="0181/FKTK-Recruitment/X/2024"/>
    <x v="0"/>
    <x v="4"/>
    <x v="1"/>
    <x v="1"/>
    <s v="Syafril"/>
    <x v="4"/>
    <s v="Probation"/>
    <s v="2C"/>
    <n v="2"/>
    <x v="0"/>
    <m/>
    <m/>
    <x v="1"/>
    <x v="1"/>
    <x v="2"/>
    <x v="1"/>
    <s v="Arifin Galuh"/>
    <s v="Resign"/>
    <n v="1"/>
    <x v="0"/>
    <x v="0"/>
    <d v="2024-10-02T00:00:00"/>
    <x v="2"/>
    <m/>
    <m/>
    <m/>
    <m/>
    <m/>
    <m/>
    <m/>
    <m/>
    <m/>
    <m/>
    <m/>
    <m/>
    <m/>
    <m/>
    <m/>
    <m/>
    <m/>
    <m/>
    <m/>
    <m/>
    <m/>
    <m/>
    <m/>
    <m/>
    <m/>
    <m/>
    <m/>
    <m/>
    <m/>
    <m/>
    <m/>
    <m/>
    <m/>
    <m/>
    <m/>
    <m/>
    <m/>
    <n v="1"/>
    <m/>
    <m/>
    <m/>
    <m/>
    <s v="- 8 Apr : Follow Up User untuk set jadwal interview _x000a_- 7 Apr : Kirim 3 Cv ke User _x000a_- Enka withdraw 25 Mar 25, mencari kandidat kembali (ada 3 kandidat potensial)_x000a_Tgl 11 Feb 25 : telah dikirim cv 5 kandidat_x000a_- Tgl 29 Nop 24 : telah dikirim cv 5 kandidat  _x000a_- Tgl 21 Ok 24 : telah dikirim cv 5 kandidat "/>
    <m/>
    <m/>
    <d v="2025-05-01T00:00:00"/>
    <s v="Ardinen "/>
    <x v="2"/>
    <m/>
    <n v="211"/>
    <x v="0"/>
    <s v="Closed"/>
    <x v="0"/>
    <s v="Closed Not Meet SLA"/>
    <m/>
    <d v="2025-10-02T08:54:22"/>
    <m/>
    <m/>
  </r>
  <r>
    <x v="5"/>
    <s v="EUP"/>
    <s v="Done"/>
    <s v="0193/FKTK-Recruitment/X/2024"/>
    <x v="0"/>
    <x v="5"/>
    <x v="0"/>
    <x v="2"/>
    <s v="Albert"/>
    <x v="5"/>
    <s v="Probation"/>
    <s v="4B"/>
    <n v="4"/>
    <x v="0"/>
    <m/>
    <m/>
    <x v="0"/>
    <x v="0"/>
    <x v="0"/>
    <x v="0"/>
    <s v="-"/>
    <s v="-"/>
    <n v="1"/>
    <x v="0"/>
    <x v="0"/>
    <d v="2024-10-15T00:00:00"/>
    <x v="2"/>
    <m/>
    <m/>
    <m/>
    <m/>
    <m/>
    <m/>
    <m/>
    <m/>
    <m/>
    <m/>
    <m/>
    <m/>
    <m/>
    <m/>
    <m/>
    <m/>
    <m/>
    <m/>
    <m/>
    <m/>
    <m/>
    <m/>
    <m/>
    <m/>
    <m/>
    <m/>
    <m/>
    <m/>
    <m/>
    <m/>
    <m/>
    <m/>
    <m/>
    <m/>
    <m/>
    <m/>
    <m/>
    <n v="1"/>
    <m/>
    <m/>
    <m/>
    <m/>
    <s v="- 4/02/-25: MCU kandidat an Dewa_x000a_20/01/-25: Proses offering kandidat an Dewa_x000a_14/01/-25: Psikotest 2 kandidat an Dimas &amp; Dewa_x000a_13/01/-25: Interview 2 kandidat an Dimas &amp; Dewa_x000a_24/12/-24: Offering kandidat an Jimmy, tidak lanjut karena expected terlalu tinggi_x000a_16/12/-24: Interview 2 kandidat an Archie &amp; Jimmy_x000a_13/12/-24: Screen call an Jimmy Christian_x000a_12/12/-24: Mengirimkan 3 CV ke User &amp; Screen call an Archie_x000a_11/12/-24: Screen call an Nicolaus &amp; Yogi (but too high salary expectation)_x000a_10/12/-24: Mengirimkan 4 CV ke User_x000a_2/12/-24: Mengirimkan 3 CV ke User_x000a_29/11/-24: Screen call an Angga Rano_x000a_ 22/11/24: Mengirimkan kembali 7 CV ke User _x000a_19/11/-24: Follow up User terkait CV yang dikirim sebelumnya_x000a_5/11/-24: Mengirimkan kembali 4 CV ke User_x000a_4/11/-24: Psikotest kandidat an Jessn_x000a_1/11/-24: Interview 2 kandidat an Jessn &amp; Yohanes_x000a_30/10/-24: Interview 2 kandidat an Ginanjar &amp; Ahmad Rizqi_x000a_23/10/-24: Mengirimkan 4 CV ke User_x000a_15/10/-24: Interview kandidat referral an Tirangga"/>
    <m/>
    <d v="2025-02-03T00:00:00"/>
    <d v="2025-04-07T00:00:00"/>
    <s v="Dewa Putra Pratama"/>
    <x v="3"/>
    <m/>
    <n v="174"/>
    <x v="0"/>
    <s v="Closed"/>
    <x v="0"/>
    <s v="Closed Not Meet SLA"/>
    <m/>
    <d v="2025-10-02T08:54:22"/>
    <m/>
    <m/>
  </r>
  <r>
    <x v="6"/>
    <s v="EUP"/>
    <s v="Done"/>
    <s v="0193/FKTK-Recruitment/X/2024"/>
    <x v="0"/>
    <x v="5"/>
    <x v="0"/>
    <x v="2"/>
    <s v="Albert"/>
    <x v="5"/>
    <s v="Probation"/>
    <s v="4A"/>
    <n v="4"/>
    <x v="0"/>
    <m/>
    <m/>
    <x v="0"/>
    <x v="0"/>
    <x v="0"/>
    <x v="0"/>
    <s v="-"/>
    <s v="-"/>
    <n v="1"/>
    <x v="0"/>
    <x v="0"/>
    <d v="2024-10-15T00:00:00"/>
    <x v="2"/>
    <m/>
    <m/>
    <m/>
    <m/>
    <m/>
    <m/>
    <m/>
    <m/>
    <m/>
    <m/>
    <m/>
    <m/>
    <m/>
    <m/>
    <m/>
    <m/>
    <m/>
    <m/>
    <m/>
    <m/>
    <m/>
    <m/>
    <m/>
    <m/>
    <m/>
    <m/>
    <m/>
    <m/>
    <m/>
    <m/>
    <m/>
    <m/>
    <m/>
    <m/>
    <m/>
    <m/>
    <m/>
    <n v="1"/>
    <m/>
    <m/>
    <m/>
    <m/>
    <s v="- 4/02/-25: MCU kandidat an Dewa_x000a_20/01/-25: Proses offering kandidat an Dewa_x000a_14/01/-25: Psikotest 2 kandidat an Dimas &amp; Dewa_x000a_13/01/-25: Interview 2 kandidat an Dimas &amp; Dewa_x000a_24/12/-24: Offering kandidat an Jimmy, tidak lanjut karena expected terlalu tinggi_x000a_16/12/-24: Interview 2 kandidat an Archie &amp; Jimmy_x000a_13/12/-24: Screen call an Jimmy Christian_x000a_12/12/-24: Mengirimkan 3 CV ke User &amp; Screen call an Archie_x000a_11/12/-24: Screen call an Nicolaus &amp; Yogi (but too high salary expectation)_x000a_10/12/-24: Mengirimkan 4 CV ke User_x000a_2/12/-24: Mengirimkan 3 CV ke User_x000a_29/11/-24: Screen call an Angga Rano_x000a_ 22/11/24: Mengirimkan kembali 7 CV ke User _x000a_19/11/-24: Follow up User terkait CV yang dikirim sebelumnya_x000a_5/11/-24: Mengirimkan kembali 4 CV ke User_x000a_4/11/-24: Psikotest kandidat an Jessn_x000a_1/11/-24: Interview 2 kandidat an Jessn &amp; Yohanes_x000a_30/10/-24: Interview 2 kandidat an Ginanjar &amp; Ahmad Rizqi_x000a_23/10/-24: Mengirimkan 4 CV ke User_x000a_15/10/-24: Interview kandidat referral an Tirangga"/>
    <m/>
    <d v="2025-02-19T00:00:00"/>
    <d v="2025-03-24T00:00:00"/>
    <s v="Febri Iswanto"/>
    <x v="4"/>
    <s v="Syamsul Bahri"/>
    <n v="160"/>
    <x v="0"/>
    <s v="Closed"/>
    <x v="0"/>
    <s v="Closed Not Meet SLA"/>
    <m/>
    <d v="2025-10-02T08:54:22"/>
    <m/>
    <m/>
  </r>
  <r>
    <x v="7"/>
    <s v="EUP"/>
    <s v="Done"/>
    <s v="0204/FKTK-Recruitment/X/2024"/>
    <x v="0"/>
    <x v="6"/>
    <x v="1"/>
    <x v="1"/>
    <s v="Agus Salim"/>
    <x v="6"/>
    <s v="Kontrak"/>
    <s v="3A"/>
    <n v="3"/>
    <x v="0"/>
    <m/>
    <m/>
    <x v="1"/>
    <x v="1"/>
    <x v="3"/>
    <x v="1"/>
    <s v="A. Bintang"/>
    <m/>
    <n v="1"/>
    <x v="0"/>
    <x v="0"/>
    <d v="2024-10-28T00:00:00"/>
    <x v="2"/>
    <m/>
    <m/>
    <m/>
    <m/>
    <m/>
    <m/>
    <m/>
    <m/>
    <m/>
    <m/>
    <m/>
    <m/>
    <m/>
    <m/>
    <m/>
    <m/>
    <m/>
    <m/>
    <m/>
    <m/>
    <m/>
    <m/>
    <m/>
    <m/>
    <m/>
    <m/>
    <m/>
    <m/>
    <m/>
    <m/>
    <m/>
    <m/>
    <m/>
    <m/>
    <m/>
    <m/>
    <m/>
    <n v="1"/>
    <m/>
    <m/>
    <m/>
    <m/>
    <m/>
    <m/>
    <m/>
    <d v="2025-02-01T00:00:00"/>
    <s v="Olyvir Jonathan Latumahina"/>
    <x v="1"/>
    <m/>
    <n v="96"/>
    <x v="0"/>
    <s v="Closed"/>
    <x v="0"/>
    <s v="Closed Not Meet SLA"/>
    <m/>
    <d v="2025-10-02T08:54:22"/>
    <m/>
    <m/>
  </r>
  <r>
    <x v="8"/>
    <s v="EUP"/>
    <s v="Done"/>
    <s v="0209/FKTK-Recruitment/XI/2024"/>
    <x v="0"/>
    <x v="7"/>
    <x v="1"/>
    <x v="1"/>
    <s v="Tindas S"/>
    <x v="7"/>
    <s v="Kontrak"/>
    <s v="3A"/>
    <n v="3"/>
    <x v="0"/>
    <m/>
    <m/>
    <x v="1"/>
    <x v="1"/>
    <x v="2"/>
    <x v="1"/>
    <s v="Ariyansyah"/>
    <s v="Resign"/>
    <n v="1"/>
    <x v="0"/>
    <x v="0"/>
    <d v="2024-11-04T00:00:00"/>
    <x v="3"/>
    <m/>
    <m/>
    <m/>
    <m/>
    <m/>
    <m/>
    <m/>
    <m/>
    <m/>
    <m/>
    <m/>
    <m/>
    <m/>
    <m/>
    <m/>
    <m/>
    <m/>
    <m/>
    <m/>
    <m/>
    <m/>
    <m/>
    <m/>
    <m/>
    <m/>
    <m/>
    <m/>
    <m/>
    <m/>
    <m/>
    <m/>
    <m/>
    <m/>
    <m/>
    <m/>
    <m/>
    <m/>
    <n v="1"/>
    <m/>
    <m/>
    <m/>
    <m/>
    <s v="- issue sosial, melihat kepentingannya apa5/12/-24: Sedang diproses untuk interview w/ HC sembari mencari kandidat pembanding"/>
    <m/>
    <m/>
    <d v="2025-03-18T00:00:00"/>
    <s v="Ari Kurniawan"/>
    <x v="1"/>
    <m/>
    <n v="134"/>
    <x v="0"/>
    <s v="Closed"/>
    <x v="0"/>
    <s v="Closed Not Meet SLA"/>
    <m/>
    <d v="2025-10-02T08:54:22"/>
    <m/>
    <m/>
  </r>
  <r>
    <x v="9"/>
    <s v="EUP"/>
    <s v="Done"/>
    <s v="0210/FKTK-Recruitment/XI/2024"/>
    <x v="0"/>
    <x v="6"/>
    <x v="2"/>
    <x v="1"/>
    <s v="Reki"/>
    <x v="8"/>
    <s v="Probation"/>
    <s v="4A"/>
    <n v="4"/>
    <x v="0"/>
    <m/>
    <m/>
    <x v="0"/>
    <x v="1"/>
    <x v="2"/>
    <x v="1"/>
    <s v="Bagus Fajar Afandi"/>
    <s v="Resign"/>
    <n v="1"/>
    <x v="0"/>
    <x v="0"/>
    <d v="2024-11-04T00:00:00"/>
    <x v="3"/>
    <m/>
    <m/>
    <m/>
    <m/>
    <m/>
    <m/>
    <m/>
    <m/>
    <m/>
    <m/>
    <m/>
    <m/>
    <m/>
    <m/>
    <m/>
    <m/>
    <m/>
    <m/>
    <m/>
    <m/>
    <m/>
    <m/>
    <m/>
    <m/>
    <m/>
    <m/>
    <m/>
    <m/>
    <m/>
    <m/>
    <m/>
    <m/>
    <m/>
    <m/>
    <m/>
    <m/>
    <m/>
    <n v="1"/>
    <m/>
    <m/>
    <m/>
    <m/>
    <s v="- Diisi sementara oleh A.n. Musa (ST SMK)_x000a_- 21 Feb : Chairul Anwar, Ade Kristiansen, Rexi Chandra, Jaka Prona, Muhammad Nasir Lubis, Riky Bob_x000a_ Bagas, reza, Sofyan"/>
    <m/>
    <m/>
    <d v="2025-05-19T00:00:00"/>
    <s v="A. Diko"/>
    <x v="1"/>
    <m/>
    <n v="196"/>
    <x v="0"/>
    <s v="Closed"/>
    <x v="0"/>
    <s v="Closed Not Meet SLA"/>
    <m/>
    <d v="2025-10-02T08:54:22"/>
    <m/>
    <m/>
  </r>
  <r>
    <x v="10"/>
    <s v="EUP"/>
    <s v="Hold/Cancel"/>
    <s v="0215/FKTK-Recruitment/XI/2024"/>
    <x v="0"/>
    <x v="3"/>
    <x v="1"/>
    <x v="1"/>
    <s v="Riski Dwi W."/>
    <x v="9"/>
    <s v="Kontrak"/>
    <s v="3A"/>
    <n v="3"/>
    <x v="0"/>
    <m/>
    <m/>
    <x v="1"/>
    <x v="1"/>
    <x v="3"/>
    <x v="1"/>
    <s v="Rojak"/>
    <m/>
    <n v="1"/>
    <x v="1"/>
    <x v="1"/>
    <d v="2024-11-11T00:00:00"/>
    <x v="3"/>
    <m/>
    <m/>
    <m/>
    <m/>
    <m/>
    <m/>
    <m/>
    <m/>
    <m/>
    <m/>
    <m/>
    <m/>
    <m/>
    <m/>
    <m/>
    <m/>
    <m/>
    <m/>
    <m/>
    <m/>
    <m/>
    <m/>
    <m/>
    <m/>
    <m/>
    <m/>
    <m/>
    <m/>
    <m/>
    <m/>
    <m/>
    <m/>
    <m/>
    <m/>
    <m/>
    <m/>
    <m/>
    <m/>
    <m/>
    <m/>
    <m/>
    <m/>
    <s v="Double FPTK, same position with Teknisi E&amp;I"/>
    <m/>
    <m/>
    <m/>
    <m/>
    <x v="5"/>
    <m/>
    <s v="Hold/Cancel"/>
    <x v="1"/>
    <n v="325.37108483796328"/>
    <x v="1"/>
    <s v="Hold/Cancel"/>
    <m/>
    <d v="2025-10-02T08:54:22"/>
    <m/>
    <m/>
  </r>
  <r>
    <x v="11"/>
    <s v="EUP"/>
    <s v="Done"/>
    <s v="0206/FKTK-Recruitment/XI/2024"/>
    <x v="0"/>
    <x v="8"/>
    <x v="2"/>
    <x v="1"/>
    <s v="Maria Manik"/>
    <x v="10"/>
    <s v="Probation"/>
    <s v="5A"/>
    <n v="5"/>
    <x v="0"/>
    <m/>
    <m/>
    <x v="0"/>
    <x v="1"/>
    <x v="2"/>
    <x v="1"/>
    <s v="David Simatupang"/>
    <s v="Resign"/>
    <n v="1"/>
    <x v="0"/>
    <x v="0"/>
    <d v="2024-11-12T00:00:00"/>
    <x v="3"/>
    <m/>
    <m/>
    <m/>
    <m/>
    <m/>
    <m/>
    <m/>
    <m/>
    <m/>
    <m/>
    <m/>
    <m/>
    <m/>
    <m/>
    <m/>
    <m/>
    <m/>
    <m/>
    <m/>
    <m/>
    <m/>
    <m/>
    <m/>
    <m/>
    <m/>
    <m/>
    <m/>
    <m/>
    <m/>
    <m/>
    <m/>
    <m/>
    <m/>
    <m/>
    <m/>
    <m/>
    <m/>
    <n v="1"/>
    <m/>
    <m/>
    <m/>
    <m/>
    <s v="- Efendi Harahap, Halim Suratman"/>
    <m/>
    <d v="2025-01-24T00:00:00"/>
    <d v="2025-04-21T00:00:00"/>
    <s v="Halim Suratman"/>
    <x v="0"/>
    <m/>
    <n v="160"/>
    <x v="0"/>
    <s v="Closed"/>
    <x v="0"/>
    <s v="Closed Not Meet SLA"/>
    <m/>
    <d v="2025-10-02T08:54:22"/>
    <m/>
    <m/>
  </r>
  <r>
    <x v="12"/>
    <s v="EUP"/>
    <s v="Done"/>
    <s v="0220/FKTK-Recruitment/XI/2024"/>
    <x v="0"/>
    <x v="9"/>
    <x v="2"/>
    <x v="1"/>
    <s v="Marali Siagian"/>
    <x v="11"/>
    <s v="Probation"/>
    <s v="4A"/>
    <n v="4"/>
    <x v="0"/>
    <m/>
    <m/>
    <x v="0"/>
    <x v="1"/>
    <x v="3"/>
    <x v="1"/>
    <s v="Bornok Lumban Gaol "/>
    <s v="Resign"/>
    <n v="1"/>
    <x v="0"/>
    <x v="0"/>
    <d v="2024-11-15T00:00:00"/>
    <x v="3"/>
    <m/>
    <m/>
    <m/>
    <m/>
    <m/>
    <m/>
    <m/>
    <m/>
    <m/>
    <m/>
    <m/>
    <m/>
    <m/>
    <m/>
    <m/>
    <m/>
    <m/>
    <m/>
    <m/>
    <m/>
    <m/>
    <m/>
    <m/>
    <m/>
    <m/>
    <m/>
    <m/>
    <m/>
    <m/>
    <m/>
    <m/>
    <m/>
    <m/>
    <m/>
    <m/>
    <m/>
    <m/>
    <n v="1"/>
    <m/>
    <m/>
    <m/>
    <m/>
    <s v="- Ashar. Dedek, Efendi, Didik, Wahyu, Dimas, Siprianus "/>
    <m/>
    <d v="2025-01-24T00:00:00"/>
    <d v="2025-02-10T00:00:00"/>
    <s v="Didik Prasetyo"/>
    <x v="0"/>
    <m/>
    <n v="87"/>
    <x v="2"/>
    <s v="Closed"/>
    <x v="2"/>
    <s v="Closed Meet SLA"/>
    <m/>
    <d v="2025-10-02T08:54:22"/>
    <m/>
    <m/>
  </r>
  <r>
    <x v="13"/>
    <s v="EUP"/>
    <s v="Done"/>
    <s v="0221/FKTK-Recruitment/XI/2024"/>
    <x v="0"/>
    <x v="6"/>
    <x v="2"/>
    <x v="1"/>
    <s v="Reki"/>
    <x v="12"/>
    <s v="Probation"/>
    <s v="4A"/>
    <n v="4"/>
    <x v="0"/>
    <m/>
    <m/>
    <x v="0"/>
    <x v="1"/>
    <x v="2"/>
    <x v="1"/>
    <s v="Farhan Erviansyah"/>
    <s v="Resign"/>
    <n v="1"/>
    <x v="2"/>
    <x v="0"/>
    <d v="2024-11-19T00:00:00"/>
    <x v="3"/>
    <m/>
    <m/>
    <m/>
    <m/>
    <m/>
    <m/>
    <m/>
    <m/>
    <m/>
    <m/>
    <m/>
    <m/>
    <m/>
    <m/>
    <m/>
    <m/>
    <m/>
    <m/>
    <m/>
    <m/>
    <m/>
    <m/>
    <m/>
    <m/>
    <m/>
    <m/>
    <m/>
    <m/>
    <m/>
    <m/>
    <m/>
    <m/>
    <m/>
    <m/>
    <m/>
    <m/>
    <m/>
    <n v="1"/>
    <m/>
    <m/>
    <m/>
    <m/>
    <s v="Agus, Fuadi, Hendra, Marsel"/>
    <m/>
    <m/>
    <d v="2025-02-05T00:00:00"/>
    <s v="Doni (Mutasi dari Batam)"/>
    <x v="6"/>
    <m/>
    <n v="78"/>
    <x v="2"/>
    <s v="Closed"/>
    <x v="2"/>
    <s v="Closed Meet SLA"/>
    <m/>
    <d v="2025-10-02T08:54:22"/>
    <m/>
    <m/>
  </r>
  <r>
    <x v="14"/>
    <s v="EUP"/>
    <s v="Done"/>
    <s v="0222/FKTK-Recruitment/XI/2024"/>
    <x v="0"/>
    <x v="10"/>
    <x v="2"/>
    <x v="3"/>
    <s v="Purmala Wahyu PS"/>
    <x v="13"/>
    <s v="Probation"/>
    <s v="4B"/>
    <n v="4"/>
    <x v="0"/>
    <m/>
    <m/>
    <x v="0"/>
    <x v="0"/>
    <x v="0"/>
    <x v="1"/>
    <s v="Ochtoyanrno Fadhylla"/>
    <s v="Pindah ke Upstream"/>
    <n v="1"/>
    <x v="0"/>
    <x v="0"/>
    <d v="2024-11-22T00:00:00"/>
    <x v="3"/>
    <m/>
    <m/>
    <m/>
    <m/>
    <m/>
    <m/>
    <m/>
    <m/>
    <m/>
    <m/>
    <m/>
    <m/>
    <m/>
    <m/>
    <m/>
    <m/>
    <m/>
    <m/>
    <m/>
    <m/>
    <m/>
    <m/>
    <m/>
    <m/>
    <m/>
    <m/>
    <m/>
    <m/>
    <m/>
    <m/>
    <m/>
    <m/>
    <m/>
    <m/>
    <m/>
    <m/>
    <m/>
    <n v="1"/>
    <m/>
    <m/>
    <m/>
    <m/>
    <m/>
    <m/>
    <m/>
    <d v="2025-07-21T00:00:00"/>
    <s v="Pipit Heru"/>
    <x v="5"/>
    <m/>
    <n v="241"/>
    <x v="0"/>
    <s v="Closed"/>
    <x v="0"/>
    <s v="Closed Not Meet SLA"/>
    <m/>
    <d v="2025-10-02T08:54:22"/>
    <n v="7"/>
    <m/>
  </r>
  <r>
    <x v="15"/>
    <s v="EOP"/>
    <s v="Done"/>
    <s v="0032/FKTK-Recruitment/III/2024"/>
    <x v="0"/>
    <x v="0"/>
    <x v="3"/>
    <x v="4"/>
    <s v="Surya Paskah"/>
    <x v="14"/>
    <s v="Kontrak"/>
    <s v="6A"/>
    <n v="6"/>
    <x v="0"/>
    <m/>
    <m/>
    <x v="0"/>
    <x v="0"/>
    <x v="0"/>
    <x v="0"/>
    <s v="-"/>
    <s v="-"/>
    <n v="1"/>
    <x v="0"/>
    <x v="0"/>
    <d v="2024-11-29T00:00:00"/>
    <x v="3"/>
    <m/>
    <m/>
    <m/>
    <m/>
    <m/>
    <m/>
    <m/>
    <m/>
    <m/>
    <m/>
    <m/>
    <m/>
    <m/>
    <m/>
    <m/>
    <m/>
    <m/>
    <m/>
    <m/>
    <m/>
    <m/>
    <m/>
    <m/>
    <m/>
    <m/>
    <m/>
    <m/>
    <m/>
    <m/>
    <m/>
    <m/>
    <m/>
    <m/>
    <m/>
    <m/>
    <m/>
    <m/>
    <n v="1"/>
    <m/>
    <m/>
    <m/>
    <m/>
    <s v="- 10/12/-24: Mengirimkan kembali 5 CV ke User_x000a_9/12/-24: Interview User 2 kandidat an Martha &amp; Ester_x000a_2/12/-24: Mengirimkan 2 CV ke User yang sudah dilakukan HC Interview &amp; Teknikal Test_x000a_28/11/-24: Interview &amp; teknikal test 1 kandidat_x000a_25/11/-24: Interview &amp; teknikal test 2 kandidat_x000a_20/11/-24: Mengirimkan 6 CV ke User_x000a_19/11/-24: Interview 2 kandidat an Arasy Subhan &amp; Susan Florencia_x000a_18/11/-24: Interview 2 kandidat  an Tjan Sri &amp; Elsa Kurniawan_x000a_12/11/-24: Mengirimkan _x000a_5/11/-24: Interview 3 kandidat an Arin Caroline, Andrew, Andreas_x000a_08/08/-24: Psikotest kandidat an Calvin Gultom &amp; Nelson Lie_x000a_07/08/-24: Interview kandidat an Calvin Gultom &amp; Nelson Lie_x000a_31/07/-24: Follow up User kembali, belum ada feedback_x000a_24/07/-24: Mengirimkan 8 CV ke User_x000a_Razaq, Aristo Alberto, David (User belum ok dengan kandidatnya, masih perlu sourcing kembali)"/>
    <m/>
    <d v="2025-02-21T00:00:00"/>
    <d v="2025-03-24T00:00:00"/>
    <s v="Winardi Wijaya"/>
    <x v="0"/>
    <m/>
    <n v="115"/>
    <x v="0"/>
    <s v="Closed"/>
    <x v="0"/>
    <s v="Closed Not Meet SLA"/>
    <m/>
    <d v="2025-10-02T08:54:22"/>
    <m/>
    <m/>
  </r>
  <r>
    <x v="16"/>
    <s v="EUP"/>
    <s v="Done"/>
    <s v="0072/FKTK-Recruitment/V/2024"/>
    <x v="0"/>
    <x v="0"/>
    <x v="3"/>
    <x v="5"/>
    <s v="Ivani"/>
    <x v="15"/>
    <s v="Probation"/>
    <s v="6A"/>
    <n v="6"/>
    <x v="0"/>
    <m/>
    <m/>
    <x v="0"/>
    <x v="0"/>
    <x v="0"/>
    <x v="0"/>
    <s v="-"/>
    <s v="-"/>
    <n v="1"/>
    <x v="0"/>
    <x v="0"/>
    <d v="2024-11-29T00:00:00"/>
    <x v="3"/>
    <m/>
    <m/>
    <m/>
    <m/>
    <m/>
    <m/>
    <m/>
    <m/>
    <m/>
    <m/>
    <m/>
    <m/>
    <m/>
    <m/>
    <m/>
    <m/>
    <m/>
    <m/>
    <m/>
    <m/>
    <m/>
    <m/>
    <m/>
    <m/>
    <m/>
    <m/>
    <m/>
    <m/>
    <m/>
    <m/>
    <m/>
    <m/>
    <m/>
    <m/>
    <m/>
    <m/>
    <m/>
    <n v="1"/>
    <m/>
    <m/>
    <m/>
    <m/>
    <s v="-MCU Estrid 15 April 2025_x000a_ Marsha Putrinda Megatama cancel join"/>
    <m/>
    <d v="2025-04-14T00:00:00"/>
    <d v="2025-04-21T00:00:00"/>
    <s v="Estrid"/>
    <x v="3"/>
    <m/>
    <n v="143"/>
    <x v="0"/>
    <s v="Closed"/>
    <x v="0"/>
    <s v="Closed Not Meet SLA"/>
    <m/>
    <d v="2025-10-02T08:54:22"/>
    <m/>
    <m/>
  </r>
  <r>
    <x v="17"/>
    <s v="CRC"/>
    <s v="Done"/>
    <s v="0226/FKTK-Recruitment/XII/2024"/>
    <x v="0"/>
    <x v="7"/>
    <x v="2"/>
    <x v="1"/>
    <s v="Benedict Syarifudin"/>
    <x v="16"/>
    <s v="Probation"/>
    <s v="5A"/>
    <n v="5"/>
    <x v="0"/>
    <m/>
    <m/>
    <x v="0"/>
    <x v="1"/>
    <x v="1"/>
    <x v="1"/>
    <s v="Kustijani"/>
    <s v="Pensiun"/>
    <n v="1"/>
    <x v="2"/>
    <x v="0"/>
    <d v="2024-12-02T00:00:00"/>
    <x v="4"/>
    <m/>
    <m/>
    <m/>
    <m/>
    <m/>
    <m/>
    <m/>
    <m/>
    <m/>
    <m/>
    <m/>
    <m/>
    <m/>
    <m/>
    <m/>
    <m/>
    <m/>
    <m/>
    <m/>
    <m/>
    <m/>
    <m/>
    <m/>
    <m/>
    <m/>
    <m/>
    <m/>
    <m/>
    <m/>
    <m/>
    <m/>
    <m/>
    <m/>
    <m/>
    <m/>
    <m/>
    <m/>
    <n v="1"/>
    <m/>
    <m/>
    <m/>
    <m/>
    <s v="- Rezza Rachmat, Richard Rhesa, Muhammad Farhan_x000a_- Viona Ismaya, Sapto, Wasono, John Sahetapy, Alexander Lasso, Arief Akhmadi_x000a_- Cindy Claudiaa"/>
    <m/>
    <m/>
    <d v="2025-01-25T00:00:00"/>
    <s v="Samuel Sandika"/>
    <x v="6"/>
    <m/>
    <n v="54"/>
    <x v="3"/>
    <s v="Closed"/>
    <x v="2"/>
    <s v="Closed Meet SLA"/>
    <m/>
    <d v="2025-10-02T08:54:22"/>
    <m/>
    <m/>
  </r>
  <r>
    <x v="18"/>
    <s v="EUP"/>
    <s v="Done"/>
    <m/>
    <x v="1"/>
    <x v="11"/>
    <x v="4"/>
    <x v="6"/>
    <s v="Bertha Sitorus"/>
    <x v="17"/>
    <s v="Probation"/>
    <s v="7A"/>
    <n v="7"/>
    <x v="0"/>
    <m/>
    <m/>
    <x v="0"/>
    <x v="0"/>
    <x v="0"/>
    <x v="0"/>
    <s v="-"/>
    <s v="-"/>
    <n v="1"/>
    <x v="0"/>
    <x v="0"/>
    <d v="2024-12-03T00:00:00"/>
    <x v="4"/>
    <m/>
    <m/>
    <m/>
    <m/>
    <m/>
    <m/>
    <m/>
    <m/>
    <m/>
    <m/>
    <m/>
    <n v="1"/>
    <m/>
    <m/>
    <m/>
    <m/>
    <m/>
    <n v="0"/>
    <m/>
    <m/>
    <m/>
    <m/>
    <m/>
    <n v="0"/>
    <m/>
    <m/>
    <m/>
    <m/>
    <m/>
    <n v="1"/>
    <m/>
    <m/>
    <m/>
    <m/>
    <m/>
    <n v="1"/>
    <n v="0"/>
    <n v="1"/>
    <n v="0"/>
    <n v="0"/>
    <n v="0"/>
    <m/>
    <m/>
    <m/>
    <m/>
    <d v="2025-02-05T00:00:00"/>
    <s v="Andrie"/>
    <x v="3"/>
    <m/>
    <n v="64"/>
    <x v="2"/>
    <s v="Closed"/>
    <x v="2"/>
    <s v="Closed Meet SLA"/>
    <m/>
    <d v="2025-10-02T08:54:22"/>
    <m/>
    <m/>
  </r>
  <r>
    <x v="19"/>
    <s v="EOP"/>
    <s v="Done"/>
    <s v="0239/FKTK-Recruitment/XII/2024"/>
    <x v="0"/>
    <x v="1"/>
    <x v="2"/>
    <x v="1"/>
    <s v="Junaidi"/>
    <x v="18"/>
    <s v="Probation"/>
    <s v="6A"/>
    <n v="6"/>
    <x v="0"/>
    <m/>
    <m/>
    <x v="0"/>
    <x v="1"/>
    <x v="4"/>
    <x v="1"/>
    <s v="FX Bobby Nugroho"/>
    <s v="Tidak diperpanjang"/>
    <n v="1"/>
    <x v="0"/>
    <x v="0"/>
    <d v="2024-12-05T00:00:00"/>
    <x v="4"/>
    <m/>
    <m/>
    <m/>
    <m/>
    <m/>
    <m/>
    <m/>
    <m/>
    <m/>
    <m/>
    <m/>
    <m/>
    <m/>
    <m/>
    <m/>
    <m/>
    <m/>
    <m/>
    <m/>
    <m/>
    <m/>
    <m/>
    <m/>
    <m/>
    <m/>
    <m/>
    <m/>
    <m/>
    <m/>
    <m/>
    <m/>
    <m/>
    <m/>
    <m/>
    <m/>
    <m/>
    <m/>
    <n v="1"/>
    <m/>
    <m/>
    <m/>
    <m/>
    <s v="- 07 April : konfirmasi tgl JOD  _x000a_- 20 Mar 25 : David M Simanjuntak proses Offering - MCU_x000a_- Tgl 21 &amp; 24 Feb : David M Simanjuntak, Alex _x000a_- Tgl 18 Feb : Bambang Arianto, Alex, Teguh Prakoso, Muhammad Rizki Alfajar, Andgy Mega Marolop, Imam Rivai Harahap, Tobu Hotmauli Manalu, Norman Andika, Arya Andhika Sembiring, Rachmad Hidayatullah, Edi Prayitno _x000a_- Tgl 1 Jan : Febrian, Ilham, Leong Seng, Furqon Ahda, Andry Rinaldo, Raja Sihombing, Andri Sitorus_x000a_- Tgl 27 Des: Iqbal Habibi, Chandra Halim Pohan, Muhammad Akbar, Alvin Prayoga, Ronal Gultom, Daniel Reagent Sihotang, Rameyza Arohman"/>
    <m/>
    <d v="2025-03-13T00:00:00"/>
    <d v="2025-06-16T00:00:00"/>
    <s v="David Marnaladodi Simanjuntak"/>
    <x v="0"/>
    <m/>
    <n v="193"/>
    <x v="0"/>
    <s v="Closed"/>
    <x v="0"/>
    <s v="Closed Not Meet SLA"/>
    <m/>
    <d v="2025-10-02T08:54:22"/>
    <m/>
    <m/>
  </r>
  <r>
    <x v="20"/>
    <s v="EUP"/>
    <s v="Hold/Cancel"/>
    <s v="0231/FKTK-Recruitment/XII/2024"/>
    <x v="0"/>
    <x v="12"/>
    <x v="2"/>
    <x v="1"/>
    <s v="Andi Irawan"/>
    <x v="19"/>
    <s v="Probation"/>
    <s v="5A"/>
    <n v="5"/>
    <x v="0"/>
    <m/>
    <m/>
    <x v="0"/>
    <x v="1"/>
    <x v="3"/>
    <x v="1"/>
    <s v="Marisi J. Sihombing"/>
    <s v="Resign"/>
    <n v="1"/>
    <x v="1"/>
    <x v="1"/>
    <d v="2024-12-05T00:00:00"/>
    <x v="4"/>
    <m/>
    <m/>
    <m/>
    <m/>
    <m/>
    <m/>
    <m/>
    <m/>
    <m/>
    <m/>
    <m/>
    <m/>
    <m/>
    <m/>
    <m/>
    <m/>
    <m/>
    <m/>
    <m/>
    <m/>
    <m/>
    <m/>
    <m/>
    <m/>
    <m/>
    <m/>
    <m/>
    <m/>
    <m/>
    <m/>
    <m/>
    <m/>
    <m/>
    <m/>
    <m/>
    <m/>
    <m/>
    <m/>
    <m/>
    <m/>
    <m/>
    <m/>
    <s v="220725: Internal movement, Ali Kufron"/>
    <d v="2025-02-26T00:00:00"/>
    <m/>
    <m/>
    <m/>
    <x v="5"/>
    <m/>
    <s v="Hold/Cancel"/>
    <x v="1"/>
    <n v="301.37108483796328"/>
    <x v="1"/>
    <s v="Hold/Cancel"/>
    <m/>
    <d v="2025-10-02T08:54:22"/>
    <m/>
    <m/>
  </r>
  <r>
    <x v="21"/>
    <s v="EUP"/>
    <s v="Done"/>
    <s v="0232/FKTK-Recruitment/XII/2024"/>
    <x v="0"/>
    <x v="13"/>
    <x v="1"/>
    <x v="1"/>
    <s v="Saripin"/>
    <x v="20"/>
    <s v="Probation"/>
    <s v="3A"/>
    <n v="3"/>
    <x v="0"/>
    <m/>
    <m/>
    <x v="1"/>
    <x v="1"/>
    <x v="2"/>
    <x v="0"/>
    <s v="-"/>
    <s v="-"/>
    <n v="1"/>
    <x v="0"/>
    <x v="0"/>
    <d v="2024-12-05T00:00:00"/>
    <x v="4"/>
    <m/>
    <m/>
    <m/>
    <m/>
    <m/>
    <m/>
    <m/>
    <m/>
    <m/>
    <m/>
    <m/>
    <m/>
    <m/>
    <m/>
    <m/>
    <m/>
    <m/>
    <m/>
    <m/>
    <m/>
    <m/>
    <m/>
    <m/>
    <m/>
    <m/>
    <m/>
    <m/>
    <m/>
    <m/>
    <m/>
    <m/>
    <m/>
    <m/>
    <m/>
    <m/>
    <m/>
    <m/>
    <n v="1"/>
    <m/>
    <m/>
    <m/>
    <m/>
    <m/>
    <m/>
    <m/>
    <d v="2025-01-01T00:00:00"/>
    <s v="Rio Arianto"/>
    <x v="1"/>
    <m/>
    <n v="27"/>
    <x v="4"/>
    <s v="Closed"/>
    <x v="2"/>
    <s v="Closed Meet SLA"/>
    <m/>
    <d v="2025-10-02T08:54:22"/>
    <m/>
    <m/>
  </r>
  <r>
    <x v="22"/>
    <s v="EUP"/>
    <s v="Done"/>
    <s v="0232/FKTK-Recruitment/XII/2024"/>
    <x v="0"/>
    <x v="13"/>
    <x v="1"/>
    <x v="1"/>
    <s v="Saripin"/>
    <x v="20"/>
    <s v="Probation"/>
    <s v="3A"/>
    <n v="3"/>
    <x v="0"/>
    <m/>
    <m/>
    <x v="1"/>
    <x v="1"/>
    <x v="2"/>
    <x v="0"/>
    <s v="-"/>
    <s v="-"/>
    <n v="1"/>
    <x v="0"/>
    <x v="0"/>
    <d v="2024-12-05T00:00:00"/>
    <x v="4"/>
    <m/>
    <m/>
    <m/>
    <m/>
    <m/>
    <m/>
    <m/>
    <m/>
    <m/>
    <m/>
    <m/>
    <m/>
    <m/>
    <m/>
    <m/>
    <m/>
    <m/>
    <m/>
    <m/>
    <m/>
    <m/>
    <m/>
    <m/>
    <m/>
    <m/>
    <m/>
    <m/>
    <m/>
    <m/>
    <m/>
    <m/>
    <m/>
    <m/>
    <m/>
    <m/>
    <m/>
    <m/>
    <n v="1"/>
    <m/>
    <m/>
    <m/>
    <m/>
    <m/>
    <m/>
    <m/>
    <d v="2025-01-01T00:00:00"/>
    <s v="Danieal"/>
    <x v="1"/>
    <m/>
    <n v="27"/>
    <x v="4"/>
    <s v="Closed"/>
    <x v="2"/>
    <s v="Closed Meet SLA"/>
    <m/>
    <d v="2025-10-02T08:54:22"/>
    <m/>
    <m/>
  </r>
  <r>
    <x v="23"/>
    <s v="EUP"/>
    <s v="Done"/>
    <s v="0232/FKTK-Recruitment/XII/2024"/>
    <x v="0"/>
    <x v="13"/>
    <x v="1"/>
    <x v="1"/>
    <s v="Saripin"/>
    <x v="20"/>
    <s v="Probation"/>
    <s v="3A"/>
    <n v="3"/>
    <x v="0"/>
    <m/>
    <m/>
    <x v="1"/>
    <x v="1"/>
    <x v="2"/>
    <x v="0"/>
    <s v="-"/>
    <s v="-"/>
    <n v="1"/>
    <x v="0"/>
    <x v="0"/>
    <d v="2024-12-05T00:00:00"/>
    <x v="4"/>
    <m/>
    <m/>
    <m/>
    <m/>
    <m/>
    <m/>
    <m/>
    <m/>
    <m/>
    <m/>
    <m/>
    <m/>
    <m/>
    <m/>
    <m/>
    <m/>
    <m/>
    <m/>
    <m/>
    <m/>
    <m/>
    <m/>
    <m/>
    <m/>
    <m/>
    <m/>
    <m/>
    <m/>
    <m/>
    <m/>
    <m/>
    <m/>
    <m/>
    <m/>
    <m/>
    <m/>
    <m/>
    <n v="1"/>
    <m/>
    <m/>
    <m/>
    <m/>
    <m/>
    <m/>
    <m/>
    <d v="2025-01-01T00:00:00"/>
    <s v="Ahmad Ferdika Rozi"/>
    <x v="1"/>
    <m/>
    <n v="27"/>
    <x v="4"/>
    <s v="Closed"/>
    <x v="2"/>
    <s v="Closed Meet SLA"/>
    <m/>
    <d v="2025-10-02T08:54:22"/>
    <m/>
    <m/>
  </r>
  <r>
    <x v="24"/>
    <s v="EUP"/>
    <s v="Done"/>
    <s v="0233/FKTK-Recruitment/XII/2024"/>
    <x v="0"/>
    <x v="13"/>
    <x v="1"/>
    <x v="1"/>
    <s v="Saripin"/>
    <x v="21"/>
    <s v="Kontrak"/>
    <s v="2D"/>
    <n v="2"/>
    <x v="0"/>
    <m/>
    <m/>
    <x v="1"/>
    <x v="1"/>
    <x v="2"/>
    <x v="0"/>
    <m/>
    <m/>
    <n v="1"/>
    <x v="0"/>
    <x v="0"/>
    <d v="2024-12-05T00:00:00"/>
    <x v="4"/>
    <m/>
    <m/>
    <m/>
    <m/>
    <m/>
    <m/>
    <m/>
    <m/>
    <m/>
    <m/>
    <m/>
    <m/>
    <m/>
    <m/>
    <m/>
    <m/>
    <m/>
    <m/>
    <m/>
    <m/>
    <m/>
    <m/>
    <m/>
    <m/>
    <m/>
    <m/>
    <m/>
    <m/>
    <m/>
    <m/>
    <m/>
    <m/>
    <m/>
    <m/>
    <m/>
    <m/>
    <m/>
    <n v="1"/>
    <m/>
    <m/>
    <m/>
    <m/>
    <m/>
    <m/>
    <m/>
    <d v="2025-01-01T00:00:00"/>
    <s v="Ramaji"/>
    <x v="1"/>
    <m/>
    <n v="27"/>
    <x v="4"/>
    <s v="Closed"/>
    <x v="2"/>
    <s v="Closed Meet SLA"/>
    <m/>
    <d v="2025-10-02T08:54:22"/>
    <m/>
    <m/>
  </r>
  <r>
    <x v="25"/>
    <s v="EUP"/>
    <s v="Done"/>
    <s v="0233/FKTK-Recruitment/XII/2024"/>
    <x v="0"/>
    <x v="13"/>
    <x v="1"/>
    <x v="1"/>
    <s v="Saripin"/>
    <x v="22"/>
    <s v="Kontrak"/>
    <s v="2D"/>
    <n v="2"/>
    <x v="0"/>
    <m/>
    <m/>
    <x v="1"/>
    <x v="1"/>
    <x v="2"/>
    <x v="0"/>
    <m/>
    <m/>
    <n v="1"/>
    <x v="0"/>
    <x v="0"/>
    <d v="2024-12-05T00:00:00"/>
    <x v="4"/>
    <m/>
    <m/>
    <m/>
    <m/>
    <m/>
    <m/>
    <m/>
    <m/>
    <m/>
    <m/>
    <m/>
    <m/>
    <m/>
    <m/>
    <m/>
    <m/>
    <m/>
    <m/>
    <m/>
    <m/>
    <m/>
    <m/>
    <m/>
    <m/>
    <m/>
    <m/>
    <m/>
    <m/>
    <m/>
    <m/>
    <m/>
    <m/>
    <m/>
    <m/>
    <m/>
    <m/>
    <m/>
    <n v="1"/>
    <m/>
    <m/>
    <m/>
    <m/>
    <m/>
    <m/>
    <m/>
    <d v="2025-01-01T00:00:00"/>
    <s v="Gunawan"/>
    <x v="1"/>
    <m/>
    <n v="27"/>
    <x v="4"/>
    <s v="Closed"/>
    <x v="2"/>
    <s v="Closed Meet SLA"/>
    <m/>
    <d v="2025-10-02T08:54:22"/>
    <m/>
    <m/>
  </r>
  <r>
    <x v="26"/>
    <s v="EUP"/>
    <s v="Done"/>
    <s v="0234/FKTK-Recruitment/XII/2024"/>
    <x v="0"/>
    <x v="14"/>
    <x v="1"/>
    <x v="1"/>
    <s v="Saripin"/>
    <x v="23"/>
    <s v="Probation"/>
    <s v="2B"/>
    <n v="2"/>
    <x v="0"/>
    <m/>
    <m/>
    <x v="1"/>
    <x v="1"/>
    <x v="2"/>
    <x v="0"/>
    <s v="-"/>
    <s v="-"/>
    <n v="1"/>
    <x v="0"/>
    <x v="0"/>
    <d v="2024-12-05T00:00:00"/>
    <x v="4"/>
    <m/>
    <m/>
    <m/>
    <m/>
    <m/>
    <m/>
    <m/>
    <m/>
    <m/>
    <m/>
    <m/>
    <m/>
    <m/>
    <m/>
    <m/>
    <m/>
    <m/>
    <m/>
    <m/>
    <m/>
    <m/>
    <m/>
    <m/>
    <m/>
    <m/>
    <m/>
    <m/>
    <m/>
    <m/>
    <m/>
    <m/>
    <m/>
    <m/>
    <m/>
    <m/>
    <m/>
    <m/>
    <n v="1"/>
    <m/>
    <m/>
    <m/>
    <m/>
    <m/>
    <m/>
    <m/>
    <d v="2025-02-01T00:00:00"/>
    <s v="Muhammad Toibal"/>
    <x v="1"/>
    <m/>
    <n v="58"/>
    <x v="3"/>
    <s v="Closed"/>
    <x v="2"/>
    <s v="Closed Meet SLA"/>
    <m/>
    <d v="2025-10-02T08:54:22"/>
    <m/>
    <m/>
  </r>
  <r>
    <x v="27"/>
    <s v="EUP"/>
    <s v="Done"/>
    <s v="0234/FKTK-Recruitment/XII/2024"/>
    <x v="0"/>
    <x v="14"/>
    <x v="1"/>
    <x v="1"/>
    <s v="Saripin"/>
    <x v="23"/>
    <s v="Probation"/>
    <s v="2B"/>
    <n v="2"/>
    <x v="0"/>
    <m/>
    <m/>
    <x v="1"/>
    <x v="1"/>
    <x v="2"/>
    <x v="0"/>
    <s v="-"/>
    <s v="-"/>
    <n v="1"/>
    <x v="0"/>
    <x v="0"/>
    <d v="2024-12-05T00:00:00"/>
    <x v="4"/>
    <m/>
    <m/>
    <m/>
    <m/>
    <m/>
    <m/>
    <m/>
    <m/>
    <m/>
    <m/>
    <m/>
    <m/>
    <m/>
    <m/>
    <m/>
    <m/>
    <m/>
    <m/>
    <m/>
    <m/>
    <m/>
    <m/>
    <m/>
    <m/>
    <m/>
    <m/>
    <m/>
    <m/>
    <m/>
    <m/>
    <m/>
    <m/>
    <m/>
    <m/>
    <m/>
    <m/>
    <m/>
    <n v="1"/>
    <m/>
    <m/>
    <m/>
    <m/>
    <m/>
    <m/>
    <m/>
    <d v="2025-02-01T00:00:00"/>
    <s v="Muhammad Ikbal"/>
    <x v="1"/>
    <m/>
    <n v="58"/>
    <x v="3"/>
    <s v="Closed"/>
    <x v="2"/>
    <s v="Closed Meet SLA"/>
    <m/>
    <d v="2025-10-02T08:54:22"/>
    <m/>
    <m/>
  </r>
  <r>
    <x v="28"/>
    <s v="EUP"/>
    <s v="Done"/>
    <s v="0235/FKTK-Recruitment/XII/2024"/>
    <x v="0"/>
    <x v="13"/>
    <x v="1"/>
    <x v="1"/>
    <s v="Saripin"/>
    <x v="24"/>
    <s v="Probation"/>
    <s v="2D"/>
    <n v="2"/>
    <x v="0"/>
    <m/>
    <m/>
    <x v="1"/>
    <x v="1"/>
    <x v="2"/>
    <x v="0"/>
    <s v="-"/>
    <s v="-"/>
    <n v="1"/>
    <x v="0"/>
    <x v="0"/>
    <d v="2024-12-05T00:00:00"/>
    <x v="4"/>
    <m/>
    <m/>
    <m/>
    <m/>
    <m/>
    <m/>
    <m/>
    <m/>
    <m/>
    <m/>
    <m/>
    <m/>
    <m/>
    <m/>
    <m/>
    <m/>
    <m/>
    <m/>
    <m/>
    <m/>
    <m/>
    <m/>
    <m/>
    <m/>
    <m/>
    <m/>
    <m/>
    <m/>
    <m/>
    <m/>
    <m/>
    <m/>
    <m/>
    <m/>
    <m/>
    <m/>
    <m/>
    <n v="1"/>
    <m/>
    <m/>
    <m/>
    <m/>
    <m/>
    <m/>
    <m/>
    <d v="2025-01-01T00:00:00"/>
    <s v="Reza"/>
    <x v="1"/>
    <m/>
    <n v="27"/>
    <x v="4"/>
    <s v="Closed"/>
    <x v="2"/>
    <s v="Closed Meet SLA"/>
    <m/>
    <d v="2025-10-02T08:54:22"/>
    <m/>
    <m/>
  </r>
  <r>
    <x v="29"/>
    <s v="EUP"/>
    <s v="Done"/>
    <s v="0235/FKTK-Recruitment/XII/2024"/>
    <x v="0"/>
    <x v="13"/>
    <x v="1"/>
    <x v="1"/>
    <s v="Saripin"/>
    <x v="24"/>
    <s v="Probation"/>
    <s v="2D"/>
    <n v="2"/>
    <x v="0"/>
    <m/>
    <m/>
    <x v="1"/>
    <x v="1"/>
    <x v="2"/>
    <x v="0"/>
    <s v="-"/>
    <s v="-"/>
    <n v="1"/>
    <x v="0"/>
    <x v="0"/>
    <d v="2024-12-05T00:00:00"/>
    <x v="4"/>
    <m/>
    <m/>
    <m/>
    <m/>
    <m/>
    <m/>
    <m/>
    <m/>
    <m/>
    <m/>
    <m/>
    <m/>
    <m/>
    <m/>
    <m/>
    <m/>
    <m/>
    <m/>
    <m/>
    <m/>
    <m/>
    <m/>
    <m/>
    <m/>
    <m/>
    <m/>
    <m/>
    <m/>
    <m/>
    <m/>
    <m/>
    <m/>
    <m/>
    <m/>
    <m/>
    <m/>
    <m/>
    <n v="1"/>
    <m/>
    <m/>
    <m/>
    <m/>
    <m/>
    <m/>
    <m/>
    <d v="2025-01-01T00:00:00"/>
    <s v="Oktopianto"/>
    <x v="1"/>
    <m/>
    <n v="27"/>
    <x v="4"/>
    <s v="Closed"/>
    <x v="2"/>
    <s v="Closed Meet SLA"/>
    <m/>
    <d v="2025-10-02T08:54:22"/>
    <m/>
    <m/>
  </r>
  <r>
    <x v="30"/>
    <s v="EUP"/>
    <s v="Done"/>
    <s v="0235/FKTK-Recruitment/XII/2024"/>
    <x v="0"/>
    <x v="13"/>
    <x v="1"/>
    <x v="1"/>
    <s v="Saripin"/>
    <x v="24"/>
    <s v="Probation"/>
    <s v="2D"/>
    <n v="2"/>
    <x v="0"/>
    <m/>
    <m/>
    <x v="1"/>
    <x v="1"/>
    <x v="2"/>
    <x v="0"/>
    <s v="-"/>
    <s v="-"/>
    <n v="1"/>
    <x v="0"/>
    <x v="0"/>
    <d v="2024-12-05T00:00:00"/>
    <x v="4"/>
    <m/>
    <m/>
    <m/>
    <m/>
    <m/>
    <m/>
    <m/>
    <m/>
    <m/>
    <m/>
    <m/>
    <m/>
    <m/>
    <m/>
    <m/>
    <m/>
    <m/>
    <m/>
    <m/>
    <m/>
    <m/>
    <m/>
    <m/>
    <m/>
    <m/>
    <m/>
    <m/>
    <m/>
    <m/>
    <m/>
    <m/>
    <m/>
    <m/>
    <m/>
    <m/>
    <m/>
    <m/>
    <n v="1"/>
    <m/>
    <m/>
    <m/>
    <m/>
    <m/>
    <m/>
    <m/>
    <d v="2025-01-01T00:00:00"/>
    <s v="Aidyl Indriandi"/>
    <x v="1"/>
    <m/>
    <n v="27"/>
    <x v="4"/>
    <s v="Closed"/>
    <x v="2"/>
    <s v="Closed Meet SLA"/>
    <m/>
    <d v="2025-10-02T08:54:22"/>
    <m/>
    <m/>
  </r>
  <r>
    <x v="31"/>
    <s v="EUP"/>
    <s v="Done"/>
    <s v="0235/FKTK-Recruitment/XII/2024"/>
    <x v="0"/>
    <x v="13"/>
    <x v="1"/>
    <x v="1"/>
    <s v="Saripin"/>
    <x v="24"/>
    <s v="Probation"/>
    <s v="2D"/>
    <n v="2"/>
    <x v="0"/>
    <m/>
    <m/>
    <x v="1"/>
    <x v="1"/>
    <x v="2"/>
    <x v="0"/>
    <s v="-"/>
    <s v="-"/>
    <n v="1"/>
    <x v="0"/>
    <x v="0"/>
    <d v="2024-12-05T00:00:00"/>
    <x v="4"/>
    <m/>
    <m/>
    <m/>
    <m/>
    <m/>
    <m/>
    <m/>
    <m/>
    <m/>
    <m/>
    <m/>
    <m/>
    <m/>
    <m/>
    <m/>
    <m/>
    <m/>
    <m/>
    <m/>
    <m/>
    <m/>
    <m/>
    <m/>
    <m/>
    <m/>
    <m/>
    <m/>
    <m/>
    <m/>
    <m/>
    <m/>
    <m/>
    <m/>
    <m/>
    <m/>
    <m/>
    <m/>
    <n v="1"/>
    <m/>
    <m/>
    <m/>
    <m/>
    <m/>
    <m/>
    <m/>
    <d v="2025-01-01T00:00:00"/>
    <s v="Restu Ramadan"/>
    <x v="1"/>
    <m/>
    <n v="27"/>
    <x v="4"/>
    <s v="Closed"/>
    <x v="2"/>
    <s v="Closed Meet SLA"/>
    <m/>
    <d v="2025-10-02T08:54:22"/>
    <m/>
    <m/>
  </r>
  <r>
    <x v="32"/>
    <s v="EOP"/>
    <s v="Hold/Cancel"/>
    <s v="0238/FKTK-Recruitment/XII/2024"/>
    <x v="0"/>
    <x v="3"/>
    <x v="2"/>
    <x v="1"/>
    <s v="Junaidi"/>
    <x v="25"/>
    <s v="Probation"/>
    <s v="6A"/>
    <n v="6"/>
    <x v="0"/>
    <m/>
    <m/>
    <x v="0"/>
    <x v="1"/>
    <x v="4"/>
    <x v="1"/>
    <s v="Suratno"/>
    <s v="Resign"/>
    <n v="1"/>
    <x v="1"/>
    <x v="1"/>
    <d v="2024-12-05T00:00:00"/>
    <x v="4"/>
    <m/>
    <m/>
    <m/>
    <m/>
    <m/>
    <m/>
    <m/>
    <m/>
    <m/>
    <m/>
    <m/>
    <m/>
    <m/>
    <m/>
    <m/>
    <m/>
    <m/>
    <m/>
    <m/>
    <m/>
    <m/>
    <m/>
    <m/>
    <m/>
    <m/>
    <m/>
    <m/>
    <m/>
    <m/>
    <m/>
    <m/>
    <m/>
    <m/>
    <m/>
    <m/>
    <m/>
    <m/>
    <m/>
    <m/>
    <m/>
    <m/>
    <m/>
    <s v="Management confirm to hold since the position will handled by Pak Kharisma "/>
    <d v="2025-03-24T00:00:00"/>
    <m/>
    <m/>
    <s v="Kharisma"/>
    <x v="5"/>
    <m/>
    <s v="Hold/Cancel"/>
    <x v="1"/>
    <n v="301.37108483796328"/>
    <x v="1"/>
    <s v="Hold/Cancel"/>
    <m/>
    <d v="2025-10-02T08:54:22"/>
    <m/>
    <m/>
  </r>
  <r>
    <x v="33"/>
    <s v="CRC"/>
    <s v="Done"/>
    <s v="0251/FKTK-Recruitment/XII/2024"/>
    <x v="0"/>
    <x v="7"/>
    <x v="2"/>
    <x v="1"/>
    <s v="Benedict Syarifudin"/>
    <x v="26"/>
    <s v="Probation"/>
    <s v="3B"/>
    <n v="3"/>
    <x v="0"/>
    <m/>
    <m/>
    <x v="1"/>
    <x v="1"/>
    <x v="1"/>
    <x v="1"/>
    <s v="Meta Hidayati"/>
    <s v="Cuti melahirkan di April nanti, penggantinya 1 bulan sebelum April nanti"/>
    <n v="1"/>
    <x v="0"/>
    <x v="0"/>
    <d v="2024-12-24T00:00:00"/>
    <x v="4"/>
    <m/>
    <m/>
    <m/>
    <m/>
    <m/>
    <m/>
    <m/>
    <m/>
    <m/>
    <m/>
    <m/>
    <m/>
    <m/>
    <m/>
    <m/>
    <m/>
    <m/>
    <m/>
    <m/>
    <m/>
    <m/>
    <m/>
    <m/>
    <m/>
    <m/>
    <m/>
    <m/>
    <m/>
    <m/>
    <m/>
    <m/>
    <m/>
    <m/>
    <m/>
    <m/>
    <m/>
    <m/>
    <n v="1"/>
    <m/>
    <m/>
    <m/>
    <m/>
    <s v="- Sudah Join_x000a_- lagi offering kandidat an Kiki Dwi Setiani"/>
    <m/>
    <d v="2025-02-21T00:00:00"/>
    <d v="2025-02-27T00:00:00"/>
    <s v="Kiki Dwi Setiani "/>
    <x v="7"/>
    <m/>
    <n v="65"/>
    <x v="2"/>
    <s v="Closed"/>
    <x v="2"/>
    <s v="Closed Meet SLA"/>
    <m/>
    <d v="2025-10-02T08:54:22"/>
    <m/>
    <m/>
  </r>
  <r>
    <x v="34"/>
    <s v="EUP"/>
    <s v="Done"/>
    <s v="006/FKTK-Recruitment/I/2025"/>
    <x v="0"/>
    <x v="15"/>
    <x v="1"/>
    <x v="1"/>
    <s v="Raditya Putra Arofa"/>
    <x v="27"/>
    <s v="Probation"/>
    <s v="3A"/>
    <n v="3"/>
    <x v="0"/>
    <m/>
    <m/>
    <x v="1"/>
    <x v="1"/>
    <x v="2"/>
    <x v="0"/>
    <s v="-"/>
    <s v="-"/>
    <n v="1"/>
    <x v="0"/>
    <x v="0"/>
    <d v="2025-01-01T00:00:00"/>
    <x v="5"/>
    <m/>
    <m/>
    <m/>
    <m/>
    <m/>
    <m/>
    <m/>
    <m/>
    <m/>
    <m/>
    <m/>
    <m/>
    <m/>
    <m/>
    <m/>
    <m/>
    <m/>
    <m/>
    <m/>
    <m/>
    <m/>
    <m/>
    <m/>
    <m/>
    <m/>
    <m/>
    <m/>
    <m/>
    <m/>
    <m/>
    <m/>
    <m/>
    <m/>
    <m/>
    <m/>
    <m/>
    <m/>
    <n v="1"/>
    <m/>
    <m/>
    <m/>
    <m/>
    <m/>
    <m/>
    <m/>
    <d v="2025-01-01T00:00:00"/>
    <s v="Rio Afriyandi"/>
    <x v="1"/>
    <m/>
    <n v="0"/>
    <x v="4"/>
    <s v="Closed"/>
    <x v="2"/>
    <s v="Closed Meet SLA"/>
    <m/>
    <d v="2025-10-02T08:54:22"/>
    <m/>
    <m/>
  </r>
  <r>
    <x v="35"/>
    <s v="RFI"/>
    <s v="Done"/>
    <s v="002/FKTK-Recruitment/I/2025"/>
    <x v="0"/>
    <x v="16"/>
    <x v="0"/>
    <x v="7"/>
    <s v="Listina Lie"/>
    <x v="28"/>
    <s v="Probation"/>
    <s v="4A"/>
    <n v="4"/>
    <x v="0"/>
    <m/>
    <m/>
    <x v="0"/>
    <x v="0"/>
    <x v="0"/>
    <x v="1"/>
    <s v="Lisa"/>
    <s v="Resign"/>
    <n v="1"/>
    <x v="0"/>
    <x v="0"/>
    <d v="2025-01-14T00:00:00"/>
    <x v="5"/>
    <m/>
    <m/>
    <m/>
    <m/>
    <m/>
    <m/>
    <m/>
    <m/>
    <m/>
    <m/>
    <m/>
    <m/>
    <m/>
    <m/>
    <m/>
    <m/>
    <m/>
    <m/>
    <m/>
    <m/>
    <m/>
    <m/>
    <m/>
    <m/>
    <m/>
    <m/>
    <m/>
    <m/>
    <m/>
    <m/>
    <m/>
    <m/>
    <m/>
    <m/>
    <m/>
    <m/>
    <m/>
    <n v="1"/>
    <m/>
    <m/>
    <m/>
    <m/>
    <s v="-19/03/-25: Ester will be joined_x000a_26/02/-25: Ester MCU_x000a_25/02/-25: Offering kandidat an Ester_x000a_19/02/-25: Diaturkan 1 kandidat untuk psikotest_x000a_18/02/-25: Interview 2 kandidat_x000a_12/02/-25: Mengirimkan kembali 7 CV ke User_x000a_05/02/-25: Interview 3 kandidat_x000a_22/01/-25: Mengirimkan 7 CV ke User"/>
    <m/>
    <d v="2025-02-25T00:00:00"/>
    <d v="2025-03-19T00:00:00"/>
    <s v="Ester Lita Cyntia"/>
    <x v="0"/>
    <m/>
    <n v="64"/>
    <x v="2"/>
    <s v="Closed"/>
    <x v="2"/>
    <s v="Closed Meet SLA"/>
    <m/>
    <d v="2025-10-02T08:54:22"/>
    <m/>
    <m/>
  </r>
  <r>
    <x v="36"/>
    <s v="EOP"/>
    <s v="Done"/>
    <s v="007/FKTK-Recruitment/I/2025"/>
    <x v="0"/>
    <x v="1"/>
    <x v="1"/>
    <x v="1"/>
    <s v="Widodo"/>
    <x v="29"/>
    <s v="Probation"/>
    <s v="2D"/>
    <n v="2"/>
    <x v="0"/>
    <m/>
    <m/>
    <x v="1"/>
    <x v="1"/>
    <x v="4"/>
    <x v="1"/>
    <s v="M. Aditya Suja"/>
    <m/>
    <n v="1"/>
    <x v="0"/>
    <x v="0"/>
    <d v="2025-01-15T00:00:00"/>
    <x v="5"/>
    <m/>
    <m/>
    <m/>
    <m/>
    <m/>
    <m/>
    <m/>
    <m/>
    <m/>
    <m/>
    <m/>
    <m/>
    <m/>
    <m/>
    <m/>
    <m/>
    <m/>
    <m/>
    <m/>
    <m/>
    <m/>
    <m/>
    <m/>
    <m/>
    <m/>
    <m/>
    <m/>
    <m/>
    <m/>
    <m/>
    <m/>
    <m/>
    <m/>
    <m/>
    <m/>
    <m/>
    <m/>
    <n v="1"/>
    <m/>
    <m/>
    <m/>
    <m/>
    <m/>
    <m/>
    <d v="2025-01-20T00:00:00"/>
    <d v="2025-02-01T00:00:00"/>
    <s v="Julindra Ananda Putra"/>
    <x v="1"/>
    <m/>
    <n v="17"/>
    <x v="4"/>
    <s v="Closed"/>
    <x v="2"/>
    <s v="Closed Meet SLA"/>
    <m/>
    <d v="2025-10-02T08:54:22"/>
    <m/>
    <m/>
  </r>
  <r>
    <x v="37"/>
    <s v="EOP"/>
    <s v="Done"/>
    <s v="008/FKTK-Recruitment/I/2025"/>
    <x v="0"/>
    <x v="9"/>
    <x v="1"/>
    <x v="1"/>
    <s v="Khairi Saputra"/>
    <x v="30"/>
    <s v="Probation"/>
    <s v="3A"/>
    <n v="3"/>
    <x v="0"/>
    <m/>
    <m/>
    <x v="1"/>
    <x v="1"/>
    <x v="4"/>
    <x v="1"/>
    <s v="Muhazir "/>
    <m/>
    <n v="1"/>
    <x v="0"/>
    <x v="0"/>
    <d v="2025-01-15T00:00:00"/>
    <x v="5"/>
    <m/>
    <m/>
    <m/>
    <m/>
    <m/>
    <m/>
    <m/>
    <m/>
    <m/>
    <m/>
    <m/>
    <m/>
    <m/>
    <m/>
    <m/>
    <m/>
    <m/>
    <m/>
    <m/>
    <m/>
    <m/>
    <m/>
    <m/>
    <m/>
    <m/>
    <m/>
    <m/>
    <m/>
    <m/>
    <m/>
    <m/>
    <m/>
    <m/>
    <m/>
    <m/>
    <m/>
    <m/>
    <n v="1"/>
    <m/>
    <m/>
    <m/>
    <m/>
    <m/>
    <m/>
    <d v="2025-01-20T00:00:00"/>
    <d v="2025-02-03T00:00:00"/>
    <s v="Doni Kasih Hasibuan"/>
    <x v="1"/>
    <m/>
    <n v="19"/>
    <x v="4"/>
    <s v="Closed"/>
    <x v="2"/>
    <s v="Closed Meet SLA"/>
    <m/>
    <d v="2025-10-02T08:54:22"/>
    <m/>
    <m/>
  </r>
  <r>
    <x v="38"/>
    <s v="EOP"/>
    <s v="Done"/>
    <s v="010/FKTK-Recruitment/I/2025"/>
    <x v="0"/>
    <x v="15"/>
    <x v="1"/>
    <x v="1"/>
    <s v="Rikardo Lumbantoruan"/>
    <x v="31"/>
    <s v="Probation"/>
    <s v="2D"/>
    <n v="2"/>
    <x v="0"/>
    <m/>
    <m/>
    <x v="1"/>
    <x v="1"/>
    <x v="4"/>
    <x v="0"/>
    <s v="-"/>
    <s v="-"/>
    <n v="1"/>
    <x v="0"/>
    <x v="0"/>
    <d v="2025-01-15T00:00:00"/>
    <x v="5"/>
    <m/>
    <m/>
    <m/>
    <m/>
    <m/>
    <m/>
    <m/>
    <m/>
    <m/>
    <m/>
    <m/>
    <m/>
    <m/>
    <m/>
    <m/>
    <m/>
    <m/>
    <m/>
    <m/>
    <m/>
    <m/>
    <m/>
    <m/>
    <m/>
    <m/>
    <m/>
    <m/>
    <m/>
    <m/>
    <m/>
    <m/>
    <m/>
    <m/>
    <m/>
    <m/>
    <m/>
    <m/>
    <n v="1"/>
    <m/>
    <m/>
    <m/>
    <m/>
    <m/>
    <m/>
    <d v="2025-01-22T00:00:00"/>
    <d v="2025-02-01T00:00:00"/>
    <s v="Eko Zulkarnain"/>
    <x v="1"/>
    <m/>
    <n v="17"/>
    <x v="4"/>
    <s v="Closed"/>
    <x v="2"/>
    <s v="Closed Meet SLA"/>
    <m/>
    <d v="2025-10-02T08:54:22"/>
    <m/>
    <m/>
  </r>
  <r>
    <x v="39"/>
    <s v="EOP"/>
    <s v="Done"/>
    <s v="010/FKTK-Recruitment/I/2025"/>
    <x v="0"/>
    <x v="15"/>
    <x v="1"/>
    <x v="1"/>
    <s v="Rikardo Lumbantoruan"/>
    <x v="31"/>
    <s v="Probation"/>
    <s v="2D"/>
    <n v="2"/>
    <x v="0"/>
    <m/>
    <m/>
    <x v="1"/>
    <x v="1"/>
    <x v="4"/>
    <x v="0"/>
    <s v="-"/>
    <s v="-"/>
    <n v="1"/>
    <x v="0"/>
    <x v="0"/>
    <d v="2025-01-15T00:00:00"/>
    <x v="5"/>
    <m/>
    <m/>
    <m/>
    <m/>
    <m/>
    <m/>
    <m/>
    <m/>
    <m/>
    <m/>
    <m/>
    <m/>
    <m/>
    <m/>
    <m/>
    <m/>
    <m/>
    <m/>
    <m/>
    <m/>
    <m/>
    <m/>
    <m/>
    <m/>
    <m/>
    <m/>
    <m/>
    <m/>
    <m/>
    <m/>
    <m/>
    <m/>
    <m/>
    <m/>
    <m/>
    <m/>
    <m/>
    <n v="1"/>
    <m/>
    <m/>
    <m/>
    <m/>
    <m/>
    <m/>
    <d v="2025-01-22T00:00:00"/>
    <d v="2025-02-01T00:00:00"/>
    <s v="Yovi Novebri"/>
    <x v="1"/>
    <m/>
    <n v="17"/>
    <x v="4"/>
    <s v="Closed"/>
    <x v="2"/>
    <s v="Closed Meet SLA"/>
    <m/>
    <d v="2025-10-02T08:54:22"/>
    <m/>
    <m/>
  </r>
  <r>
    <x v="40"/>
    <s v="EOP"/>
    <s v="Hold/Cancel"/>
    <s v="009/FKTK-Recruitment/I/2025"/>
    <x v="0"/>
    <x v="6"/>
    <x v="1"/>
    <x v="1"/>
    <s v="Marko Ginting"/>
    <x v="32"/>
    <s v="Probation"/>
    <s v="2C"/>
    <n v="2"/>
    <x v="0"/>
    <m/>
    <m/>
    <x v="1"/>
    <x v="1"/>
    <x v="4"/>
    <x v="1"/>
    <s v="Nofri Setyawan"/>
    <s v="Resign"/>
    <n v="1"/>
    <x v="1"/>
    <x v="1"/>
    <d v="2025-01-15T00:00:00"/>
    <x v="5"/>
    <m/>
    <m/>
    <m/>
    <m/>
    <m/>
    <m/>
    <m/>
    <m/>
    <m/>
    <m/>
    <m/>
    <m/>
    <m/>
    <m/>
    <m/>
    <m/>
    <m/>
    <m/>
    <m/>
    <m/>
    <m/>
    <m/>
    <m/>
    <m/>
    <m/>
    <m/>
    <m/>
    <m/>
    <m/>
    <m/>
    <m/>
    <m/>
    <m/>
    <m/>
    <m/>
    <m/>
    <m/>
    <m/>
    <m/>
    <m/>
    <m/>
    <m/>
    <m/>
    <m/>
    <m/>
    <m/>
    <m/>
    <x v="5"/>
    <m/>
    <s v="Hold/Cancel"/>
    <x v="1"/>
    <n v="260.37108483796328"/>
    <x v="1"/>
    <s v="Hold/Cancel"/>
    <m/>
    <d v="2025-10-02T08:54:22"/>
    <m/>
    <m/>
  </r>
  <r>
    <x v="41"/>
    <s v="EUP"/>
    <s v="Done"/>
    <s v="012/FKTK-Recruitment/I/2025"/>
    <x v="0"/>
    <x v="13"/>
    <x v="1"/>
    <x v="1"/>
    <s v="Jimmy Kosta"/>
    <x v="33"/>
    <s v="Kontrak"/>
    <s v="3A"/>
    <n v="3"/>
    <x v="0"/>
    <m/>
    <m/>
    <x v="1"/>
    <x v="1"/>
    <x v="3"/>
    <x v="1"/>
    <s v="Mas Dwi"/>
    <m/>
    <n v="1"/>
    <x v="0"/>
    <x v="0"/>
    <d v="2025-01-24T00:00:00"/>
    <x v="5"/>
    <m/>
    <m/>
    <m/>
    <m/>
    <m/>
    <m/>
    <m/>
    <m/>
    <m/>
    <m/>
    <m/>
    <m/>
    <m/>
    <m/>
    <m/>
    <m/>
    <m/>
    <m/>
    <m/>
    <m/>
    <m/>
    <m/>
    <m/>
    <m/>
    <m/>
    <m/>
    <m/>
    <m/>
    <m/>
    <m/>
    <m/>
    <m/>
    <m/>
    <m/>
    <m/>
    <m/>
    <m/>
    <n v="1"/>
    <m/>
    <m/>
    <m/>
    <m/>
    <m/>
    <m/>
    <m/>
    <d v="2025-02-01T00:00:00"/>
    <s v="William Fischer Bendo Ronting"/>
    <x v="1"/>
    <m/>
    <n v="8"/>
    <x v="4"/>
    <s v="Closed"/>
    <x v="2"/>
    <s v="Closed Meet SLA"/>
    <m/>
    <d v="2025-10-02T08:54:22"/>
    <m/>
    <m/>
  </r>
  <r>
    <x v="42"/>
    <s v="EUP"/>
    <s v="Done"/>
    <s v="013/FKTK-Recruitment/I/2025"/>
    <x v="0"/>
    <x v="9"/>
    <x v="1"/>
    <x v="1"/>
    <s v="Marali Siagian"/>
    <x v="34"/>
    <s v="Kontrak"/>
    <s v="3A"/>
    <n v="3"/>
    <x v="0"/>
    <m/>
    <m/>
    <x v="1"/>
    <x v="1"/>
    <x v="3"/>
    <x v="0"/>
    <s v="-"/>
    <s v="-"/>
    <n v="1"/>
    <x v="0"/>
    <x v="0"/>
    <d v="2025-01-24T00:00:00"/>
    <x v="5"/>
    <m/>
    <m/>
    <m/>
    <m/>
    <m/>
    <m/>
    <m/>
    <m/>
    <m/>
    <m/>
    <m/>
    <m/>
    <m/>
    <m/>
    <m/>
    <m/>
    <m/>
    <m/>
    <m/>
    <m/>
    <m/>
    <m/>
    <m/>
    <m/>
    <m/>
    <m/>
    <m/>
    <m/>
    <m/>
    <m/>
    <m/>
    <m/>
    <m/>
    <m/>
    <m/>
    <m/>
    <m/>
    <n v="1"/>
    <m/>
    <m/>
    <m/>
    <m/>
    <m/>
    <m/>
    <d v="2025-03-26T00:00:00"/>
    <d v="2025-04-15T00:00:00"/>
    <s v="Kurnia S. Padang BTH"/>
    <x v="1"/>
    <m/>
    <n v="81"/>
    <x v="2"/>
    <s v="Closed"/>
    <x v="2"/>
    <s v="Closed Meet SLA"/>
    <m/>
    <d v="2025-10-02T08:54:22"/>
    <m/>
    <m/>
  </r>
  <r>
    <x v="43"/>
    <s v="EUP"/>
    <s v="Done"/>
    <s v="014/FKTK-Recruitment/I/2025"/>
    <x v="0"/>
    <x v="6"/>
    <x v="1"/>
    <x v="1"/>
    <s v="Ahmad Widiyatno"/>
    <x v="35"/>
    <s v="Kontrak"/>
    <s v="3A"/>
    <n v="3"/>
    <x v="0"/>
    <m/>
    <m/>
    <x v="1"/>
    <x v="1"/>
    <x v="3"/>
    <x v="0"/>
    <s v="-"/>
    <s v="-"/>
    <n v="1"/>
    <x v="0"/>
    <x v="0"/>
    <d v="2025-01-24T00:00:00"/>
    <x v="5"/>
    <m/>
    <m/>
    <m/>
    <m/>
    <m/>
    <m/>
    <m/>
    <m/>
    <m/>
    <m/>
    <m/>
    <m/>
    <m/>
    <m/>
    <m/>
    <m/>
    <m/>
    <m/>
    <m/>
    <m/>
    <m/>
    <m/>
    <m/>
    <m/>
    <m/>
    <m/>
    <m/>
    <m/>
    <m/>
    <m/>
    <m/>
    <m/>
    <m/>
    <m/>
    <m/>
    <m/>
    <m/>
    <n v="1"/>
    <m/>
    <m/>
    <m/>
    <m/>
    <m/>
    <m/>
    <d v="2025-01-28T00:00:00"/>
    <d v="2025-02-05T00:00:00"/>
    <s v="Andika Yoga Purnama Putra"/>
    <x v="1"/>
    <m/>
    <n v="12"/>
    <x v="4"/>
    <s v="Closed"/>
    <x v="2"/>
    <s v="Closed Meet SLA"/>
    <m/>
    <d v="2025-10-02T08:54:22"/>
    <m/>
    <m/>
  </r>
  <r>
    <x v="44"/>
    <s v="EUP"/>
    <s v="Done"/>
    <s v="014/FKTK-Recruitment/I/2025"/>
    <x v="0"/>
    <x v="6"/>
    <x v="1"/>
    <x v="1"/>
    <s v="Ahmad Widiyatno"/>
    <x v="35"/>
    <s v="Kontrak"/>
    <s v="3A"/>
    <n v="3"/>
    <x v="0"/>
    <m/>
    <m/>
    <x v="1"/>
    <x v="1"/>
    <x v="3"/>
    <x v="0"/>
    <s v="-"/>
    <s v="-"/>
    <n v="1"/>
    <x v="0"/>
    <x v="0"/>
    <d v="2025-01-24T00:00:00"/>
    <x v="5"/>
    <m/>
    <m/>
    <m/>
    <m/>
    <m/>
    <m/>
    <m/>
    <m/>
    <m/>
    <m/>
    <m/>
    <m/>
    <m/>
    <m/>
    <m/>
    <m/>
    <m/>
    <m/>
    <m/>
    <m/>
    <m/>
    <m/>
    <m/>
    <m/>
    <m/>
    <m/>
    <m/>
    <m/>
    <m/>
    <m/>
    <m/>
    <m/>
    <m/>
    <m/>
    <m/>
    <m/>
    <m/>
    <n v="1"/>
    <m/>
    <m/>
    <m/>
    <m/>
    <m/>
    <m/>
    <d v="2025-01-28T00:00:00"/>
    <d v="2025-02-05T00:00:00"/>
    <s v="Usman Gumanti Layn"/>
    <x v="1"/>
    <m/>
    <n v="12"/>
    <x v="4"/>
    <s v="Closed"/>
    <x v="2"/>
    <s v="Closed Meet SLA"/>
    <m/>
    <d v="2025-10-02T08:54:22"/>
    <m/>
    <m/>
  </r>
  <r>
    <x v="45"/>
    <s v="EUP"/>
    <s v="Done"/>
    <s v="014/FKTK-Recruitment/I/2025"/>
    <x v="0"/>
    <x v="6"/>
    <x v="1"/>
    <x v="1"/>
    <s v="Ahmad Widiyatno"/>
    <x v="35"/>
    <s v="Kontrak"/>
    <s v="3A"/>
    <n v="3"/>
    <x v="0"/>
    <m/>
    <m/>
    <x v="1"/>
    <x v="1"/>
    <x v="3"/>
    <x v="0"/>
    <s v="-"/>
    <s v="-"/>
    <n v="1"/>
    <x v="0"/>
    <x v="0"/>
    <d v="2025-01-24T00:00:00"/>
    <x v="5"/>
    <m/>
    <m/>
    <m/>
    <m/>
    <m/>
    <m/>
    <m/>
    <m/>
    <m/>
    <m/>
    <m/>
    <m/>
    <m/>
    <m/>
    <m/>
    <m/>
    <m/>
    <m/>
    <m/>
    <m/>
    <m/>
    <m/>
    <m/>
    <m/>
    <m/>
    <m/>
    <m/>
    <m/>
    <m/>
    <m/>
    <m/>
    <m/>
    <m/>
    <m/>
    <m/>
    <m/>
    <m/>
    <n v="1"/>
    <m/>
    <m/>
    <m/>
    <m/>
    <m/>
    <m/>
    <d v="2025-01-29T00:00:00"/>
    <d v="2025-02-05T00:00:00"/>
    <s v="Peri Adrian"/>
    <x v="1"/>
    <m/>
    <n v="12"/>
    <x v="4"/>
    <s v="Closed"/>
    <x v="2"/>
    <s v="Closed Meet SLA"/>
    <m/>
    <d v="2025-10-02T08:54:22"/>
    <m/>
    <m/>
  </r>
  <r>
    <x v="46"/>
    <s v="EUP"/>
    <s v="Done"/>
    <m/>
    <x v="1"/>
    <x v="10"/>
    <x v="4"/>
    <x v="8"/>
    <s v="Jacqueline Sitorus"/>
    <x v="36"/>
    <s v="Probation"/>
    <s v="7A"/>
    <n v="7"/>
    <x v="0"/>
    <m/>
    <m/>
    <x v="0"/>
    <x v="0"/>
    <x v="0"/>
    <x v="0"/>
    <s v="-"/>
    <s v="-"/>
    <n v="1"/>
    <x v="0"/>
    <x v="0"/>
    <d v="2025-01-28T00:00:00"/>
    <x v="5"/>
    <m/>
    <m/>
    <m/>
    <m/>
    <m/>
    <m/>
    <m/>
    <m/>
    <m/>
    <m/>
    <m/>
    <n v="6"/>
    <m/>
    <m/>
    <m/>
    <m/>
    <m/>
    <n v="1"/>
    <m/>
    <m/>
    <m/>
    <m/>
    <m/>
    <m/>
    <m/>
    <m/>
    <m/>
    <m/>
    <m/>
    <n v="1"/>
    <m/>
    <m/>
    <m/>
    <m/>
    <m/>
    <n v="1"/>
    <n v="0"/>
    <n v="1"/>
    <n v="0"/>
    <n v="0"/>
    <n v="0"/>
    <m/>
    <s v="- Proposal Offering to Bu Bertha_x000a_- Interview w/ Pak Clifford on 17 Apr 2025"/>
    <m/>
    <d v="2025-04-30T00:00:00"/>
    <d v="2025-06-12T00:00:00"/>
    <s v="Johan Anantha Cahyadi"/>
    <x v="3"/>
    <m/>
    <n v="135"/>
    <x v="0"/>
    <s v="Closed"/>
    <x v="0"/>
    <s v="Closed Not Meet SLA"/>
    <m/>
    <d v="2025-10-02T08:54:22"/>
    <n v="6"/>
    <m/>
  </r>
  <r>
    <x v="47"/>
    <s v="EUP"/>
    <s v="Carry Over"/>
    <m/>
    <x v="1"/>
    <x v="17"/>
    <x v="4"/>
    <x v="9"/>
    <s v="Jacqueline Sitorus"/>
    <x v="37"/>
    <s v="Probation"/>
    <s v="7A"/>
    <n v="7"/>
    <x v="0"/>
    <m/>
    <m/>
    <x v="0"/>
    <x v="0"/>
    <x v="0"/>
    <x v="0"/>
    <m/>
    <m/>
    <n v="1"/>
    <x v="0"/>
    <x v="0"/>
    <d v="2025-01-28T00:00:00"/>
    <x v="5"/>
    <m/>
    <m/>
    <m/>
    <m/>
    <m/>
    <m/>
    <m/>
    <m/>
    <m/>
    <m/>
    <m/>
    <n v="13"/>
    <m/>
    <m/>
    <m/>
    <m/>
    <m/>
    <m/>
    <m/>
    <m/>
    <m/>
    <m/>
    <m/>
    <m/>
    <m/>
    <m/>
    <m/>
    <m/>
    <m/>
    <n v="1"/>
    <m/>
    <m/>
    <m/>
    <m/>
    <m/>
    <n v="1"/>
    <m/>
    <n v="1"/>
    <n v="8"/>
    <n v="1"/>
    <n v="0"/>
    <m/>
    <s v="- 04/07/-25: Interview 2 cdd an Kapila &amp; Effendy w/ Pak Vict &amp; Bu Jacq"/>
    <m/>
    <d v="2025-07-17T00:00:00"/>
    <d v="2025-09-09T00:00:00"/>
    <s v="Jerry Hakim"/>
    <x v="3"/>
    <m/>
    <n v="224"/>
    <x v="0"/>
    <s v="Closed"/>
    <x v="0"/>
    <s v="Closed Not Meet SLA"/>
    <m/>
    <d v="2025-10-02T08:54:22"/>
    <n v="7"/>
    <m/>
  </r>
  <r>
    <x v="48"/>
    <s v="EUP"/>
    <s v="Hold/Cancel"/>
    <s v="017/FKTK-Recruitment/II/2025"/>
    <x v="0"/>
    <x v="15"/>
    <x v="1"/>
    <x v="1"/>
    <s v="Rudi H"/>
    <x v="38"/>
    <s v="Kontrak"/>
    <s v="3A"/>
    <n v="3"/>
    <x v="0"/>
    <m/>
    <m/>
    <x v="1"/>
    <x v="1"/>
    <x v="3"/>
    <x v="0"/>
    <s v="-"/>
    <s v="-"/>
    <n v="1"/>
    <x v="1"/>
    <x v="1"/>
    <d v="2025-02-05T00:00:00"/>
    <x v="6"/>
    <m/>
    <m/>
    <m/>
    <m/>
    <m/>
    <m/>
    <m/>
    <m/>
    <m/>
    <m/>
    <m/>
    <m/>
    <m/>
    <m/>
    <m/>
    <m/>
    <m/>
    <m/>
    <m/>
    <m/>
    <m/>
    <m/>
    <m/>
    <m/>
    <m/>
    <m/>
    <m/>
    <m/>
    <m/>
    <m/>
    <m/>
    <m/>
    <m/>
    <m/>
    <m/>
    <m/>
    <m/>
    <m/>
    <m/>
    <m/>
    <m/>
    <m/>
    <m/>
    <m/>
    <m/>
    <m/>
    <m/>
    <x v="5"/>
    <m/>
    <s v="Hold/Cancel"/>
    <x v="1"/>
    <n v="239.37108483796328"/>
    <x v="1"/>
    <s v="Hold/Cancel"/>
    <m/>
    <d v="2025-10-02T08:54:22"/>
    <m/>
    <m/>
  </r>
  <r>
    <x v="49"/>
    <s v="EUP"/>
    <s v="Hold/Cancel"/>
    <s v="017/FKTK-Recruitment/II/2025"/>
    <x v="0"/>
    <x v="15"/>
    <x v="1"/>
    <x v="1"/>
    <s v="Rudi H"/>
    <x v="38"/>
    <s v="Kontrak"/>
    <s v="3A"/>
    <n v="3"/>
    <x v="0"/>
    <m/>
    <m/>
    <x v="1"/>
    <x v="1"/>
    <x v="3"/>
    <x v="0"/>
    <s v="-"/>
    <s v="-"/>
    <n v="1"/>
    <x v="1"/>
    <x v="1"/>
    <d v="2025-02-05T00:00:00"/>
    <x v="6"/>
    <m/>
    <m/>
    <m/>
    <m/>
    <m/>
    <m/>
    <m/>
    <m/>
    <m/>
    <m/>
    <m/>
    <m/>
    <m/>
    <m/>
    <m/>
    <m/>
    <m/>
    <m/>
    <m/>
    <m/>
    <m/>
    <m/>
    <m/>
    <m/>
    <m/>
    <m/>
    <m/>
    <m/>
    <m/>
    <m/>
    <m/>
    <m/>
    <m/>
    <m/>
    <m/>
    <m/>
    <m/>
    <m/>
    <m/>
    <m/>
    <m/>
    <m/>
    <m/>
    <m/>
    <m/>
    <m/>
    <m/>
    <x v="5"/>
    <m/>
    <s v="Hold/Cancel"/>
    <x v="1"/>
    <n v="239.37108483796328"/>
    <x v="1"/>
    <s v="Hold/Cancel"/>
    <m/>
    <d v="2025-10-02T08:54:22"/>
    <m/>
    <m/>
  </r>
  <r>
    <x v="50"/>
    <s v="EUP"/>
    <s v="Done"/>
    <s v="016/FKTK-Recruitment/II/2025"/>
    <x v="0"/>
    <x v="16"/>
    <x v="0"/>
    <x v="7"/>
    <s v="Susanti "/>
    <x v="39"/>
    <s v="Probation"/>
    <s v="4A"/>
    <n v="4"/>
    <x v="0"/>
    <m/>
    <m/>
    <x v="0"/>
    <x v="0"/>
    <x v="0"/>
    <x v="1"/>
    <s v="Clara Felicia"/>
    <m/>
    <n v="1"/>
    <x v="0"/>
    <x v="0"/>
    <d v="2025-02-05T00:00:00"/>
    <x v="6"/>
    <m/>
    <m/>
    <m/>
    <m/>
    <m/>
    <m/>
    <m/>
    <m/>
    <m/>
    <m/>
    <m/>
    <m/>
    <m/>
    <m/>
    <m/>
    <m/>
    <m/>
    <m/>
    <m/>
    <m/>
    <m/>
    <m/>
    <m/>
    <m/>
    <m/>
    <m/>
    <m/>
    <m/>
    <m/>
    <m/>
    <m/>
    <m/>
    <m/>
    <m/>
    <m/>
    <m/>
    <m/>
    <n v="1"/>
    <m/>
    <m/>
    <m/>
    <m/>
    <s v="- 25/02/-25: Psikotest 1 kandidat_x000a_- 24/02/-25: Interview 1 kandidat_x000a_19/02/-25: Mengirimkan kembali 9 CV ke User_x000a_17/02/-25: Interview 2 kandidat_x000a_12/02/-25: Mengirimkan kembali 2 CV ke User_x000a_05/02/-25: Interview 3 kandidat_x000a_22/01/-25: Mengirimkan 7 CV ke User"/>
    <m/>
    <d v="2025-03-12T00:00:00"/>
    <d v="2025-04-07T00:00:00"/>
    <s v="Martua Sihite"/>
    <x v="0"/>
    <m/>
    <n v="61"/>
    <x v="2"/>
    <s v="Closed"/>
    <x v="2"/>
    <s v="Closed Meet SLA"/>
    <m/>
    <d v="2025-10-02T08:54:22"/>
    <m/>
    <m/>
  </r>
  <r>
    <x v="51"/>
    <s v="EUP"/>
    <s v="Done"/>
    <s v="017/FKTK-Recruitment/II/2025"/>
    <x v="0"/>
    <x v="15"/>
    <x v="1"/>
    <x v="1"/>
    <s v="Rudi H"/>
    <x v="38"/>
    <s v="Kontrak"/>
    <s v="3A"/>
    <n v="3"/>
    <x v="0"/>
    <m/>
    <m/>
    <x v="1"/>
    <x v="1"/>
    <x v="3"/>
    <x v="0"/>
    <s v="-"/>
    <s v="-"/>
    <n v="1"/>
    <x v="0"/>
    <x v="0"/>
    <d v="2025-02-05T00:00:00"/>
    <x v="6"/>
    <m/>
    <m/>
    <m/>
    <m/>
    <m/>
    <m/>
    <m/>
    <m/>
    <m/>
    <m/>
    <m/>
    <m/>
    <m/>
    <m/>
    <m/>
    <m/>
    <m/>
    <m/>
    <m/>
    <m/>
    <m/>
    <m/>
    <m/>
    <m/>
    <m/>
    <m/>
    <m/>
    <m/>
    <m/>
    <m/>
    <m/>
    <m/>
    <m/>
    <m/>
    <m/>
    <m/>
    <m/>
    <n v="1"/>
    <m/>
    <m/>
    <m/>
    <m/>
    <m/>
    <m/>
    <d v="2025-02-12T00:00:00"/>
    <d v="2025-02-24T00:00:00"/>
    <s v="Bayu Aditiya"/>
    <x v="1"/>
    <m/>
    <n v="19"/>
    <x v="4"/>
    <s v="Closed"/>
    <x v="2"/>
    <s v="Closed Meet SLA"/>
    <m/>
    <d v="2025-10-02T08:54:22"/>
    <m/>
    <m/>
  </r>
  <r>
    <x v="52"/>
    <s v="PCL"/>
    <s v="Hold/Cancel"/>
    <s v="018/FKTK-Recruitment/II/2025"/>
    <x v="0"/>
    <x v="7"/>
    <x v="2"/>
    <x v="1"/>
    <s v="Harnanto"/>
    <x v="40"/>
    <s v="Probation"/>
    <s v="4A"/>
    <n v="4"/>
    <x v="0"/>
    <m/>
    <m/>
    <x v="0"/>
    <x v="1"/>
    <x v="5"/>
    <x v="1"/>
    <s v="Nisrina Furwaningrum"/>
    <s v="Resign"/>
    <n v="1"/>
    <x v="1"/>
    <x v="1"/>
    <d v="2025-02-07T00:00:00"/>
    <x v="6"/>
    <m/>
    <m/>
    <m/>
    <m/>
    <m/>
    <m/>
    <m/>
    <m/>
    <m/>
    <m/>
    <m/>
    <m/>
    <m/>
    <m/>
    <m/>
    <m/>
    <m/>
    <m/>
    <m/>
    <m/>
    <m/>
    <m/>
    <m/>
    <m/>
    <m/>
    <m/>
    <m/>
    <m/>
    <m/>
    <m/>
    <m/>
    <m/>
    <m/>
    <m/>
    <m/>
    <m/>
    <m/>
    <m/>
    <m/>
    <m/>
    <m/>
    <m/>
    <s v="Confirm from pak Bilson this longer needed"/>
    <d v="2025-03-03T00:00:00"/>
    <m/>
    <m/>
    <m/>
    <x v="5"/>
    <m/>
    <s v="Hold/Cancel"/>
    <x v="1"/>
    <n v="237.37108483796328"/>
    <x v="1"/>
    <s v="Hold/Cancel"/>
    <m/>
    <d v="2025-10-02T08:54:22"/>
    <m/>
    <m/>
  </r>
  <r>
    <x v="53"/>
    <s v="EUP"/>
    <s v="Done"/>
    <s v="020/FKTK-Recruitment/II/2025"/>
    <x v="0"/>
    <x v="1"/>
    <x v="1"/>
    <x v="1"/>
    <s v="Saripin"/>
    <x v="33"/>
    <s v="Probation"/>
    <s v="3A"/>
    <n v="3"/>
    <x v="0"/>
    <m/>
    <m/>
    <x v="1"/>
    <x v="1"/>
    <x v="2"/>
    <x v="0"/>
    <s v="-"/>
    <s v="-"/>
    <n v="1"/>
    <x v="0"/>
    <x v="0"/>
    <d v="2025-02-10T00:00:00"/>
    <x v="6"/>
    <m/>
    <m/>
    <m/>
    <m/>
    <m/>
    <m/>
    <m/>
    <m/>
    <m/>
    <m/>
    <m/>
    <m/>
    <m/>
    <m/>
    <m/>
    <m/>
    <m/>
    <m/>
    <m/>
    <m/>
    <m/>
    <m/>
    <m/>
    <m/>
    <m/>
    <m/>
    <m/>
    <m/>
    <m/>
    <m/>
    <m/>
    <m/>
    <m/>
    <m/>
    <m/>
    <m/>
    <m/>
    <n v="1"/>
    <m/>
    <m/>
    <m/>
    <m/>
    <m/>
    <m/>
    <m/>
    <d v="2025-02-17T00:00:00"/>
    <s v="Jailani"/>
    <x v="1"/>
    <m/>
    <n v="7"/>
    <x v="4"/>
    <s v="Closed"/>
    <x v="2"/>
    <s v="Closed Meet SLA"/>
    <m/>
    <d v="2025-10-02T08:54:22"/>
    <m/>
    <m/>
  </r>
  <r>
    <x v="54"/>
    <s v="EUP"/>
    <s v="Done"/>
    <s v="020/FKTK-Recruitment/II/2025"/>
    <x v="0"/>
    <x v="1"/>
    <x v="1"/>
    <x v="1"/>
    <s v="Saripin"/>
    <x v="33"/>
    <s v="Probation"/>
    <s v="3A"/>
    <n v="3"/>
    <x v="0"/>
    <m/>
    <m/>
    <x v="1"/>
    <x v="1"/>
    <x v="2"/>
    <x v="0"/>
    <s v="-"/>
    <s v="-"/>
    <n v="1"/>
    <x v="0"/>
    <x v="0"/>
    <d v="2025-02-10T00:00:00"/>
    <x v="6"/>
    <m/>
    <m/>
    <m/>
    <m/>
    <m/>
    <m/>
    <m/>
    <m/>
    <m/>
    <m/>
    <m/>
    <m/>
    <m/>
    <m/>
    <m/>
    <m/>
    <m/>
    <m/>
    <m/>
    <m/>
    <m/>
    <m/>
    <m/>
    <m/>
    <m/>
    <m/>
    <m/>
    <m/>
    <m/>
    <m/>
    <m/>
    <m/>
    <m/>
    <m/>
    <m/>
    <m/>
    <m/>
    <n v="1"/>
    <m/>
    <m/>
    <m/>
    <m/>
    <m/>
    <m/>
    <m/>
    <d v="2025-02-17T00:00:00"/>
    <s v="Bonifasius Elwi Lianus Heriyo"/>
    <x v="1"/>
    <m/>
    <n v="7"/>
    <x v="4"/>
    <s v="Closed"/>
    <x v="2"/>
    <s v="Closed Meet SLA"/>
    <m/>
    <d v="2025-10-02T08:54:22"/>
    <m/>
    <m/>
  </r>
  <r>
    <x v="55"/>
    <s v="EUP"/>
    <s v="Done"/>
    <s v="021/FKTK-Recruitment/II/2025"/>
    <x v="0"/>
    <x v="1"/>
    <x v="1"/>
    <x v="1"/>
    <s v="Saripin"/>
    <x v="41"/>
    <s v="Probation"/>
    <s v="3A"/>
    <n v="3"/>
    <x v="0"/>
    <m/>
    <m/>
    <x v="1"/>
    <x v="1"/>
    <x v="2"/>
    <x v="0"/>
    <s v="-"/>
    <s v="-"/>
    <n v="1"/>
    <x v="0"/>
    <x v="0"/>
    <d v="2025-02-10T00:00:00"/>
    <x v="6"/>
    <m/>
    <m/>
    <m/>
    <m/>
    <m/>
    <m/>
    <m/>
    <m/>
    <m/>
    <m/>
    <m/>
    <m/>
    <m/>
    <m/>
    <m/>
    <m/>
    <m/>
    <m/>
    <m/>
    <m/>
    <m/>
    <m/>
    <m/>
    <m/>
    <m/>
    <m/>
    <m/>
    <m/>
    <m/>
    <m/>
    <m/>
    <m/>
    <m/>
    <m/>
    <m/>
    <m/>
    <m/>
    <n v="1"/>
    <m/>
    <m/>
    <m/>
    <m/>
    <m/>
    <m/>
    <m/>
    <d v="2025-04-16T00:00:00"/>
    <s v="Darwin Fernando Pakpahan"/>
    <x v="1"/>
    <m/>
    <n v="65"/>
    <x v="2"/>
    <s v="Closed"/>
    <x v="2"/>
    <s v="Closed Meet SLA"/>
    <m/>
    <d v="2025-10-02T08:54:22"/>
    <m/>
    <m/>
  </r>
  <r>
    <x v="56"/>
    <s v="EUP"/>
    <s v="Done"/>
    <s v="022/FKTK-Recruitment/II/2025"/>
    <x v="0"/>
    <x v="7"/>
    <x v="1"/>
    <x v="1"/>
    <s v="Kristi SM"/>
    <x v="42"/>
    <s v="Probation"/>
    <s v="3A"/>
    <n v="3"/>
    <x v="0"/>
    <m/>
    <m/>
    <x v="1"/>
    <x v="1"/>
    <x v="2"/>
    <x v="1"/>
    <s v="Rizwan S"/>
    <m/>
    <n v="1"/>
    <x v="0"/>
    <x v="0"/>
    <d v="2025-02-10T00:00:00"/>
    <x v="6"/>
    <m/>
    <m/>
    <m/>
    <m/>
    <m/>
    <m/>
    <m/>
    <m/>
    <m/>
    <m/>
    <m/>
    <m/>
    <m/>
    <m/>
    <m/>
    <m/>
    <m/>
    <m/>
    <m/>
    <m/>
    <m/>
    <m/>
    <m/>
    <m/>
    <m/>
    <m/>
    <m/>
    <m/>
    <m/>
    <m/>
    <m/>
    <m/>
    <m/>
    <m/>
    <m/>
    <m/>
    <m/>
    <n v="1"/>
    <m/>
    <m/>
    <m/>
    <m/>
    <m/>
    <m/>
    <d v="2025-02-19T00:00:00"/>
    <d v="2025-03-10T00:00:00"/>
    <s v="Ramli Suryadi"/>
    <x v="1"/>
    <m/>
    <n v="28"/>
    <x v="4"/>
    <s v="Closed"/>
    <x v="2"/>
    <s v="Closed Meet SLA"/>
    <m/>
    <d v="2025-10-02T08:54:22"/>
    <m/>
    <m/>
  </r>
  <r>
    <x v="57"/>
    <s v="EUP"/>
    <s v="Done"/>
    <s v="023/FKTK-Recruitment/II/2025"/>
    <x v="0"/>
    <x v="1"/>
    <x v="1"/>
    <x v="1"/>
    <s v="Saripin"/>
    <x v="33"/>
    <s v="Probation"/>
    <s v="3A"/>
    <n v="3"/>
    <x v="0"/>
    <m/>
    <m/>
    <x v="1"/>
    <x v="1"/>
    <x v="2"/>
    <x v="1"/>
    <s v="Handar Benni"/>
    <m/>
    <n v="1"/>
    <x v="0"/>
    <x v="0"/>
    <d v="2025-02-10T00:00:00"/>
    <x v="6"/>
    <m/>
    <m/>
    <m/>
    <m/>
    <m/>
    <m/>
    <m/>
    <m/>
    <m/>
    <m/>
    <m/>
    <m/>
    <m/>
    <m/>
    <m/>
    <m/>
    <m/>
    <m/>
    <m/>
    <m/>
    <m/>
    <m/>
    <m/>
    <m/>
    <m/>
    <m/>
    <m/>
    <m/>
    <m/>
    <m/>
    <m/>
    <m/>
    <m/>
    <m/>
    <m/>
    <m/>
    <m/>
    <n v="1"/>
    <m/>
    <m/>
    <m/>
    <m/>
    <m/>
    <m/>
    <d v="2025-02-13T00:00:00"/>
    <d v="2025-02-17T00:00:00"/>
    <s v="Tesar Arpandi"/>
    <x v="1"/>
    <m/>
    <n v="7"/>
    <x v="4"/>
    <s v="Closed"/>
    <x v="2"/>
    <s v="Closed Meet SLA"/>
    <m/>
    <d v="2025-10-02T08:54:22"/>
    <m/>
    <m/>
  </r>
  <r>
    <x v="58"/>
    <s v="EUP"/>
    <s v="Done"/>
    <s v="023/FKTK-Recruitment/II/2025"/>
    <x v="0"/>
    <x v="1"/>
    <x v="1"/>
    <x v="1"/>
    <s v="Saripin"/>
    <x v="33"/>
    <s v="Probation"/>
    <s v="3A"/>
    <n v="3"/>
    <x v="0"/>
    <m/>
    <m/>
    <x v="1"/>
    <x v="1"/>
    <x v="2"/>
    <x v="1"/>
    <s v="Meli"/>
    <m/>
    <n v="1"/>
    <x v="0"/>
    <x v="0"/>
    <d v="2025-02-10T00:00:00"/>
    <x v="6"/>
    <m/>
    <m/>
    <m/>
    <m/>
    <m/>
    <m/>
    <m/>
    <m/>
    <m/>
    <m/>
    <m/>
    <m/>
    <m/>
    <m/>
    <m/>
    <m/>
    <m/>
    <m/>
    <m/>
    <m/>
    <m/>
    <m/>
    <m/>
    <m/>
    <m/>
    <m/>
    <m/>
    <m/>
    <m/>
    <m/>
    <m/>
    <m/>
    <m/>
    <m/>
    <m/>
    <m/>
    <m/>
    <n v="1"/>
    <m/>
    <m/>
    <m/>
    <m/>
    <m/>
    <m/>
    <d v="2025-02-13T00:00:00"/>
    <d v="2025-02-17T00:00:00"/>
    <s v="Ibnu Safrediansyah"/>
    <x v="1"/>
    <m/>
    <n v="7"/>
    <x v="4"/>
    <s v="Closed"/>
    <x v="2"/>
    <s v="Closed Meet SLA"/>
    <m/>
    <d v="2025-10-02T08:54:22"/>
    <m/>
    <m/>
  </r>
  <r>
    <x v="59"/>
    <s v="CRC"/>
    <s v="Done"/>
    <s v="026/FKTK-Recruitment/II/2025"/>
    <x v="0"/>
    <x v="6"/>
    <x v="1"/>
    <x v="1"/>
    <m/>
    <x v="43"/>
    <s v="Probation"/>
    <s v="3A"/>
    <n v="3"/>
    <x v="0"/>
    <m/>
    <m/>
    <x v="1"/>
    <x v="1"/>
    <x v="1"/>
    <x v="1"/>
    <s v="Halim"/>
    <s v="Mutasi"/>
    <n v="1"/>
    <x v="0"/>
    <x v="0"/>
    <d v="2025-02-11T00:00:00"/>
    <x v="6"/>
    <m/>
    <m/>
    <m/>
    <m/>
    <m/>
    <m/>
    <m/>
    <m/>
    <m/>
    <m/>
    <m/>
    <m/>
    <m/>
    <m/>
    <m/>
    <m/>
    <m/>
    <m/>
    <m/>
    <m/>
    <m/>
    <m/>
    <m/>
    <m/>
    <m/>
    <m/>
    <m/>
    <m/>
    <m/>
    <m/>
    <m/>
    <m/>
    <m/>
    <m/>
    <m/>
    <m/>
    <m/>
    <n v="1"/>
    <m/>
    <m/>
    <m/>
    <m/>
    <m/>
    <m/>
    <d v="2025-02-20T00:00:00"/>
    <d v="2025-02-24T00:00:00"/>
    <s v="Nida Boit Nurfaidah Kapitanhitu"/>
    <x v="1"/>
    <m/>
    <n v="13"/>
    <x v="4"/>
    <s v="Closed"/>
    <x v="2"/>
    <s v="Closed Meet SLA"/>
    <m/>
    <d v="2025-10-02T08:54:22"/>
    <m/>
    <m/>
  </r>
  <r>
    <x v="60"/>
    <s v="EUP"/>
    <s v="Done"/>
    <s v="024/FKTK-Recruitment/II/2025"/>
    <x v="0"/>
    <x v="15"/>
    <x v="1"/>
    <x v="1"/>
    <s v="Rudi"/>
    <x v="38"/>
    <s v="Kontrak"/>
    <s v="3A"/>
    <n v="3"/>
    <x v="0"/>
    <m/>
    <m/>
    <x v="1"/>
    <x v="1"/>
    <x v="3"/>
    <x v="1"/>
    <s v="Haissul Mahrus"/>
    <m/>
    <n v="1"/>
    <x v="0"/>
    <x v="0"/>
    <d v="2025-02-11T00:00:00"/>
    <x v="6"/>
    <m/>
    <m/>
    <m/>
    <m/>
    <m/>
    <m/>
    <m/>
    <m/>
    <m/>
    <m/>
    <m/>
    <m/>
    <m/>
    <m/>
    <m/>
    <m/>
    <m/>
    <m/>
    <m/>
    <m/>
    <m/>
    <m/>
    <m/>
    <m/>
    <m/>
    <m/>
    <m/>
    <m/>
    <m/>
    <m/>
    <m/>
    <m/>
    <m/>
    <m/>
    <m/>
    <m/>
    <m/>
    <n v="1"/>
    <m/>
    <m/>
    <m/>
    <m/>
    <m/>
    <m/>
    <d v="2025-02-13T00:00:00"/>
    <d v="2025-02-15T00:00:00"/>
    <s v="Hendri Priyadi"/>
    <x v="1"/>
    <m/>
    <n v="4"/>
    <x v="4"/>
    <s v="Closed"/>
    <x v="2"/>
    <s v="Closed Meet SLA"/>
    <m/>
    <d v="2025-10-02T08:54:22"/>
    <m/>
    <m/>
  </r>
  <r>
    <x v="61"/>
    <s v="EUP"/>
    <s v="Done"/>
    <s v="025/FKTK-Recruitment/II/2025"/>
    <x v="0"/>
    <x v="15"/>
    <x v="1"/>
    <x v="1"/>
    <s v="Junius Bangun"/>
    <x v="38"/>
    <s v="Probation"/>
    <s v="3A"/>
    <n v="3"/>
    <x v="0"/>
    <m/>
    <m/>
    <x v="1"/>
    <x v="1"/>
    <x v="2"/>
    <x v="1"/>
    <m/>
    <m/>
    <n v="1"/>
    <x v="0"/>
    <x v="0"/>
    <d v="2025-02-11T00:00:00"/>
    <x v="6"/>
    <m/>
    <m/>
    <m/>
    <m/>
    <m/>
    <m/>
    <m/>
    <m/>
    <m/>
    <m/>
    <m/>
    <m/>
    <m/>
    <m/>
    <m/>
    <m/>
    <m/>
    <m/>
    <m/>
    <m/>
    <m/>
    <m/>
    <m/>
    <m/>
    <m/>
    <m/>
    <m/>
    <m/>
    <m/>
    <m/>
    <m/>
    <m/>
    <m/>
    <m/>
    <m/>
    <m/>
    <m/>
    <n v="1"/>
    <m/>
    <m/>
    <m/>
    <m/>
    <m/>
    <m/>
    <d v="2025-02-15T00:00:00"/>
    <d v="2025-02-17T00:00:00"/>
    <s v="Erlindawati"/>
    <x v="1"/>
    <m/>
    <n v="6"/>
    <x v="4"/>
    <s v="Closed"/>
    <x v="2"/>
    <s v="Closed Meet SLA"/>
    <m/>
    <d v="2025-10-02T08:54:22"/>
    <m/>
    <m/>
  </r>
  <r>
    <x v="62"/>
    <s v="EUP"/>
    <s v="Done"/>
    <s v="037/FKTK-Recruitment/II/2025"/>
    <x v="0"/>
    <x v="18"/>
    <x v="0"/>
    <x v="10"/>
    <s v="Edward"/>
    <x v="44"/>
    <s v="Probation"/>
    <s v="4A"/>
    <n v="4"/>
    <x v="0"/>
    <m/>
    <m/>
    <x v="0"/>
    <x v="0"/>
    <x v="0"/>
    <x v="1"/>
    <s v="Jovan Firdy"/>
    <m/>
    <n v="1"/>
    <x v="0"/>
    <x v="0"/>
    <d v="2025-02-20T00:00:00"/>
    <x v="6"/>
    <m/>
    <m/>
    <m/>
    <m/>
    <m/>
    <m/>
    <m/>
    <m/>
    <m/>
    <m/>
    <m/>
    <m/>
    <m/>
    <m/>
    <m/>
    <m/>
    <m/>
    <m/>
    <m/>
    <m/>
    <m/>
    <m/>
    <m/>
    <m/>
    <m/>
    <m/>
    <m/>
    <m/>
    <m/>
    <m/>
    <m/>
    <m/>
    <m/>
    <m/>
    <m/>
    <m/>
    <m/>
    <n v="1"/>
    <m/>
    <m/>
    <m/>
    <m/>
    <s v="- 11/-4/-25: Lysa akan MCU_x000a_'- 27/03/-25: Offering 1 kandidat an Lysa Febriantie_x000a_25/03/-25: Interview 1 kandidat &amp; langsung diaturkan psikotest online_x000a_20/03/-25: Mengirimkan kembali 3 CV ke User_x000a_19/03/-25: Interview 2 kandidat_x000a_17/03/-25: Interview 1 kandidat_x000a_12/03/-25: Mengirimkan kembali 5 CV ke User _x000a_11/03/-25: Interview 2 kandidat_x000a_10/03/-25: Deo fixed menolak offering (setelah dicoba untuk diberikan SOB)_x000a_5/03/-25: Mengirimkan kembali 5 CV ke User utk jadi buffer_x000a_20/02/-25: Offering 1 kandidat an Deo_x000a_13/02/-25: Interview 2 kandidat_x000a_11/02/-25: Interview 1 kandidat_x000a_10/02/-25: Mengirimkan kembali 5 CV ke User &amp; Interview 1 kandidat_x000a_6/02/-25: Interview 2 kandidat_x000a_5/02/-25: Interview 3 kandidat_x000a_3/02/-25: Mengirimkan 8 CV ke User"/>
    <m/>
    <d v="2025-04-10T00:00:00"/>
    <d v="2025-05-05T00:00:00"/>
    <s v="Lysa Febriyantie"/>
    <x v="0"/>
    <m/>
    <n v="74"/>
    <x v="2"/>
    <s v="Closed"/>
    <x v="2"/>
    <s v="Closed Meet SLA"/>
    <m/>
    <d v="2025-10-02T08:54:22"/>
    <m/>
    <m/>
  </r>
  <r>
    <x v="63"/>
    <s v="RFI"/>
    <s v="Done"/>
    <s v="0185/FKTK-Recruitment/X/2024"/>
    <x v="0"/>
    <x v="19"/>
    <x v="1"/>
    <x v="1"/>
    <s v="Harnanto"/>
    <x v="45"/>
    <s v="Kontrak"/>
    <s v="2B"/>
    <n v="2"/>
    <x v="0"/>
    <m/>
    <m/>
    <x v="1"/>
    <x v="1"/>
    <x v="5"/>
    <x v="1"/>
    <s v="Ismail Marjuki"/>
    <s v="Resign"/>
    <n v="1"/>
    <x v="0"/>
    <x v="0"/>
    <d v="2025-02-24T00:00:00"/>
    <x v="6"/>
    <m/>
    <m/>
    <m/>
    <m/>
    <m/>
    <m/>
    <m/>
    <m/>
    <m/>
    <m/>
    <m/>
    <m/>
    <m/>
    <m/>
    <m/>
    <m/>
    <m/>
    <m/>
    <m/>
    <m/>
    <m/>
    <m/>
    <m/>
    <m/>
    <m/>
    <m/>
    <m/>
    <m/>
    <m/>
    <m/>
    <m/>
    <m/>
    <m/>
    <m/>
    <m/>
    <m/>
    <m/>
    <n v="1"/>
    <m/>
    <m/>
    <m/>
    <m/>
    <s v="- 5/12/-24: Ada bbrp ex JPN yang mau ditaro di RFI (utk isi ini), namun dr bos prefer rekrut baru, dan blm ada keputusan"/>
    <d v="2024-12-05T00:00:00"/>
    <d v="2025-03-05T00:00:00"/>
    <d v="2025-03-10T00:00:00"/>
    <s v="Alberth Ferdinand"/>
    <x v="1"/>
    <m/>
    <n v="14"/>
    <x v="4"/>
    <s v="Closed"/>
    <x v="2"/>
    <s v="Closed Meet SLA"/>
    <m/>
    <d v="2025-10-02T08:54:22"/>
    <m/>
    <m/>
  </r>
  <r>
    <x v="64"/>
    <s v="EUP"/>
    <s v="Done"/>
    <s v="028/FKTK-Recruitment/II/2025"/>
    <x v="0"/>
    <x v="1"/>
    <x v="1"/>
    <x v="1"/>
    <s v="Saripin"/>
    <x v="46"/>
    <s v="Kontrak"/>
    <s v="2A"/>
    <n v="2"/>
    <x v="0"/>
    <m/>
    <m/>
    <x v="1"/>
    <x v="1"/>
    <x v="2"/>
    <x v="1"/>
    <s v="Soekarno"/>
    <m/>
    <n v="1"/>
    <x v="0"/>
    <x v="0"/>
    <d v="2025-02-27T00:00:00"/>
    <x v="6"/>
    <m/>
    <m/>
    <m/>
    <m/>
    <m/>
    <m/>
    <m/>
    <m/>
    <m/>
    <m/>
    <m/>
    <m/>
    <m/>
    <m/>
    <m/>
    <m/>
    <m/>
    <m/>
    <m/>
    <m/>
    <m/>
    <m/>
    <m/>
    <m/>
    <m/>
    <m/>
    <m/>
    <m/>
    <m/>
    <m/>
    <m/>
    <m/>
    <m/>
    <m/>
    <m/>
    <m/>
    <m/>
    <n v="1"/>
    <m/>
    <m/>
    <m/>
    <m/>
    <m/>
    <m/>
    <d v="2025-05-20T00:00:00"/>
    <d v="2025-06-01T00:00:00"/>
    <s v="Rendi"/>
    <x v="1"/>
    <m/>
    <n v="94"/>
    <x v="0"/>
    <s v="Closed"/>
    <x v="0"/>
    <s v="Closed Not Meet SLA"/>
    <m/>
    <d v="2025-10-02T08:54:22"/>
    <n v="6"/>
    <m/>
  </r>
  <r>
    <x v="65"/>
    <s v="EUP"/>
    <s v="Done"/>
    <s v="030/FKTK-Recruitment/II/2025"/>
    <x v="0"/>
    <x v="1"/>
    <x v="1"/>
    <x v="1"/>
    <m/>
    <x v="47"/>
    <s v="Probation"/>
    <s v="3A"/>
    <n v="3"/>
    <x v="0"/>
    <m/>
    <m/>
    <x v="1"/>
    <x v="1"/>
    <x v="2"/>
    <x v="1"/>
    <s v="Ilyasa"/>
    <s v="Mutasi"/>
    <n v="1"/>
    <x v="0"/>
    <x v="0"/>
    <d v="2025-02-27T00:00:00"/>
    <x v="6"/>
    <m/>
    <m/>
    <m/>
    <m/>
    <m/>
    <m/>
    <m/>
    <m/>
    <m/>
    <m/>
    <m/>
    <m/>
    <m/>
    <m/>
    <m/>
    <m/>
    <m/>
    <m/>
    <m/>
    <m/>
    <m/>
    <m/>
    <m/>
    <m/>
    <m/>
    <m/>
    <m/>
    <m/>
    <m/>
    <m/>
    <m/>
    <m/>
    <m/>
    <m/>
    <m/>
    <m/>
    <m/>
    <n v="1"/>
    <m/>
    <m/>
    <m/>
    <m/>
    <m/>
    <m/>
    <d v="2025-03-01T00:00:00"/>
    <d v="2025-03-04T00:00:00"/>
    <s v="Raihan Al Muntaz Prisyan"/>
    <x v="1"/>
    <m/>
    <n v="5"/>
    <x v="4"/>
    <s v="Closed"/>
    <x v="2"/>
    <s v="Closed Meet SLA"/>
    <m/>
    <d v="2025-10-02T08:54:22"/>
    <m/>
    <m/>
  </r>
  <r>
    <x v="66"/>
    <s v="EUP"/>
    <s v="Done"/>
    <s v="031/FKTK-Recruitment/II/2025"/>
    <x v="0"/>
    <x v="1"/>
    <x v="1"/>
    <x v="1"/>
    <s v="Munazir"/>
    <x v="48"/>
    <s v="Probation"/>
    <s v="3A"/>
    <n v="3"/>
    <x v="0"/>
    <m/>
    <m/>
    <x v="1"/>
    <x v="1"/>
    <x v="2"/>
    <x v="0"/>
    <s v="-"/>
    <s v="-"/>
    <n v="1"/>
    <x v="0"/>
    <x v="0"/>
    <d v="2025-02-27T00:00:00"/>
    <x v="6"/>
    <m/>
    <m/>
    <m/>
    <m/>
    <m/>
    <m/>
    <m/>
    <m/>
    <m/>
    <m/>
    <m/>
    <m/>
    <m/>
    <m/>
    <m/>
    <m/>
    <m/>
    <m/>
    <m/>
    <m/>
    <m/>
    <m/>
    <m/>
    <m/>
    <m/>
    <m/>
    <m/>
    <m/>
    <m/>
    <m/>
    <m/>
    <m/>
    <m/>
    <m/>
    <m/>
    <m/>
    <m/>
    <n v="1"/>
    <m/>
    <m/>
    <m/>
    <m/>
    <s v="30/04/2025: data on prosess daftar di  Darwin box"/>
    <m/>
    <d v="2025-04-20T00:00:00"/>
    <d v="2025-05-01T00:00:00"/>
    <s v="Muhammad Iqbal Samudra"/>
    <x v="8"/>
    <s v="Abdullah harry K"/>
    <n v="63"/>
    <x v="2"/>
    <s v="Closed"/>
    <x v="2"/>
    <s v="Closed Meet SLA"/>
    <m/>
    <d v="2025-10-02T08:54:22"/>
    <m/>
    <m/>
  </r>
  <r>
    <x v="67"/>
    <s v="EUP"/>
    <s v="Done"/>
    <s v="031/FKTK-Recruitment/II/2025"/>
    <x v="0"/>
    <x v="1"/>
    <x v="1"/>
    <x v="1"/>
    <s v="Munazir"/>
    <x v="48"/>
    <s v="Probation"/>
    <s v="3A"/>
    <n v="3"/>
    <x v="0"/>
    <m/>
    <m/>
    <x v="1"/>
    <x v="1"/>
    <x v="2"/>
    <x v="0"/>
    <s v="-"/>
    <s v="-"/>
    <n v="1"/>
    <x v="0"/>
    <x v="0"/>
    <d v="2025-02-27T00:00:00"/>
    <x v="6"/>
    <m/>
    <m/>
    <m/>
    <m/>
    <m/>
    <m/>
    <m/>
    <m/>
    <m/>
    <m/>
    <m/>
    <m/>
    <m/>
    <m/>
    <m/>
    <m/>
    <m/>
    <m/>
    <m/>
    <m/>
    <m/>
    <m/>
    <m/>
    <m/>
    <m/>
    <m/>
    <m/>
    <m/>
    <m/>
    <m/>
    <m/>
    <m/>
    <m/>
    <m/>
    <m/>
    <m/>
    <m/>
    <n v="1"/>
    <m/>
    <m/>
    <m/>
    <m/>
    <s v="30/04/2025: data on prosess daftar di  Darwin box"/>
    <m/>
    <d v="2025-04-20T00:00:00"/>
    <d v="2025-05-01T00:00:00"/>
    <s v="Fernando Nuarlen Simatupang"/>
    <x v="2"/>
    <m/>
    <n v="63"/>
    <x v="2"/>
    <s v="Closed"/>
    <x v="2"/>
    <s v="Closed Meet SLA"/>
    <m/>
    <d v="2025-10-02T08:54:22"/>
    <m/>
    <m/>
  </r>
  <r>
    <x v="68"/>
    <s v="EUP"/>
    <s v="Done"/>
    <s v="031/FKTK-Recruitment/II/2025"/>
    <x v="0"/>
    <x v="1"/>
    <x v="1"/>
    <x v="1"/>
    <s v="Munazir"/>
    <x v="49"/>
    <s v="Probation"/>
    <s v="3A"/>
    <n v="3"/>
    <x v="0"/>
    <m/>
    <m/>
    <x v="1"/>
    <x v="1"/>
    <x v="2"/>
    <x v="0"/>
    <m/>
    <m/>
    <n v="1"/>
    <x v="0"/>
    <x v="0"/>
    <d v="2025-02-27T00:00:00"/>
    <x v="6"/>
    <m/>
    <m/>
    <m/>
    <m/>
    <m/>
    <m/>
    <m/>
    <m/>
    <m/>
    <m/>
    <m/>
    <m/>
    <m/>
    <m/>
    <m/>
    <m/>
    <m/>
    <m/>
    <m/>
    <m/>
    <m/>
    <m/>
    <m/>
    <m/>
    <m/>
    <m/>
    <m/>
    <m/>
    <m/>
    <m/>
    <m/>
    <m/>
    <m/>
    <m/>
    <m/>
    <m/>
    <m/>
    <n v="1"/>
    <m/>
    <m/>
    <m/>
    <m/>
    <m/>
    <m/>
    <d v="2025-05-23T00:00:00"/>
    <d v="2025-06-05T00:00:00"/>
    <s v="Kristian"/>
    <x v="1"/>
    <m/>
    <n v="98"/>
    <x v="0"/>
    <s v="Closed"/>
    <x v="0"/>
    <s v="Closed Not Meet SLA"/>
    <m/>
    <d v="2025-10-02T08:54:22"/>
    <m/>
    <m/>
  </r>
  <r>
    <x v="69"/>
    <s v="EUP"/>
    <s v="Done"/>
    <s v="031/FKTK-Recruitment/II/2025"/>
    <x v="0"/>
    <x v="1"/>
    <x v="1"/>
    <x v="1"/>
    <s v="Munazir"/>
    <x v="49"/>
    <s v="Probation"/>
    <s v="3A"/>
    <n v="3"/>
    <x v="0"/>
    <m/>
    <m/>
    <x v="1"/>
    <x v="1"/>
    <x v="2"/>
    <x v="0"/>
    <m/>
    <m/>
    <n v="1"/>
    <x v="0"/>
    <x v="0"/>
    <d v="2025-02-27T00:00:00"/>
    <x v="6"/>
    <m/>
    <m/>
    <m/>
    <m/>
    <m/>
    <m/>
    <m/>
    <m/>
    <m/>
    <m/>
    <m/>
    <m/>
    <m/>
    <m/>
    <m/>
    <m/>
    <m/>
    <m/>
    <m/>
    <m/>
    <m/>
    <m/>
    <m/>
    <m/>
    <m/>
    <m/>
    <m/>
    <m/>
    <m/>
    <m/>
    <m/>
    <m/>
    <m/>
    <m/>
    <m/>
    <m/>
    <m/>
    <n v="1"/>
    <m/>
    <m/>
    <m/>
    <m/>
    <m/>
    <m/>
    <d v="2025-05-20T00:00:00"/>
    <d v="2025-06-01T00:00:00"/>
    <s v="Rohimin"/>
    <x v="1"/>
    <m/>
    <n v="94"/>
    <x v="0"/>
    <s v="Closed"/>
    <x v="0"/>
    <s v="Closed Not Meet SLA"/>
    <m/>
    <d v="2025-10-02T08:54:22"/>
    <m/>
    <m/>
  </r>
  <r>
    <x v="70"/>
    <s v="EUP"/>
    <s v="Done"/>
    <s v="031/FKTK-Recruitment/II/2025"/>
    <x v="0"/>
    <x v="1"/>
    <x v="1"/>
    <x v="1"/>
    <s v="Munazir"/>
    <x v="49"/>
    <s v="Probation"/>
    <s v="3A"/>
    <n v="3"/>
    <x v="0"/>
    <m/>
    <m/>
    <x v="1"/>
    <x v="1"/>
    <x v="2"/>
    <x v="0"/>
    <m/>
    <m/>
    <n v="1"/>
    <x v="0"/>
    <x v="0"/>
    <d v="2025-02-27T00:00:00"/>
    <x v="6"/>
    <m/>
    <m/>
    <m/>
    <m/>
    <m/>
    <m/>
    <m/>
    <m/>
    <m/>
    <m/>
    <m/>
    <m/>
    <m/>
    <m/>
    <m/>
    <m/>
    <m/>
    <m/>
    <m/>
    <m/>
    <m/>
    <m/>
    <m/>
    <m/>
    <m/>
    <m/>
    <m/>
    <m/>
    <m/>
    <m/>
    <m/>
    <m/>
    <m/>
    <m/>
    <m/>
    <m/>
    <m/>
    <n v="1"/>
    <m/>
    <m/>
    <m/>
    <m/>
    <m/>
    <m/>
    <d v="2025-05-20T00:00:00"/>
    <d v="2025-06-01T00:00:00"/>
    <s v="Satrio Pratama Aji"/>
    <x v="1"/>
    <m/>
    <n v="94"/>
    <x v="0"/>
    <s v="Closed"/>
    <x v="0"/>
    <s v="Closed Not Meet SLA"/>
    <m/>
    <d v="2025-10-02T08:54:22"/>
    <m/>
    <m/>
  </r>
  <r>
    <x v="71"/>
    <s v="EUP"/>
    <s v="Done"/>
    <s v="031/FKTK-Recruitment/II/2025"/>
    <x v="0"/>
    <x v="1"/>
    <x v="1"/>
    <x v="1"/>
    <s v="Munazir"/>
    <x v="50"/>
    <s v="Probation"/>
    <s v="3A"/>
    <n v="3"/>
    <x v="0"/>
    <m/>
    <m/>
    <x v="1"/>
    <x v="1"/>
    <x v="2"/>
    <x v="0"/>
    <s v="-"/>
    <s v="-"/>
    <n v="1"/>
    <x v="0"/>
    <x v="0"/>
    <d v="2025-02-27T00:00:00"/>
    <x v="6"/>
    <m/>
    <m/>
    <m/>
    <m/>
    <m/>
    <m/>
    <m/>
    <m/>
    <m/>
    <m/>
    <m/>
    <m/>
    <m/>
    <m/>
    <m/>
    <m/>
    <m/>
    <m/>
    <m/>
    <m/>
    <m/>
    <m/>
    <m/>
    <m/>
    <m/>
    <m/>
    <m/>
    <m/>
    <m/>
    <m/>
    <m/>
    <m/>
    <m/>
    <m/>
    <m/>
    <m/>
    <m/>
    <n v="1"/>
    <m/>
    <m/>
    <m/>
    <m/>
    <m/>
    <m/>
    <d v="2025-04-10T00:00:00"/>
    <d v="2025-04-16T00:00:00"/>
    <s v="Rego Siswanto"/>
    <x v="1"/>
    <m/>
    <n v="48"/>
    <x v="3"/>
    <s v="Closed"/>
    <x v="2"/>
    <s v="Closed Meet SLA"/>
    <m/>
    <d v="2025-10-02T08:54:22"/>
    <m/>
    <m/>
  </r>
  <r>
    <x v="72"/>
    <s v="EUP"/>
    <s v="Done"/>
    <s v="033/FKTK-Recruitment/III/2025"/>
    <x v="0"/>
    <x v="6"/>
    <x v="1"/>
    <x v="1"/>
    <s v="Rian Syam"/>
    <x v="51"/>
    <s v="Kontrak"/>
    <s v="2B"/>
    <n v="2"/>
    <x v="0"/>
    <m/>
    <m/>
    <x v="1"/>
    <x v="1"/>
    <x v="3"/>
    <x v="1"/>
    <s v="Cholri Ikhwan"/>
    <s v="Resign"/>
    <n v="1"/>
    <x v="0"/>
    <x v="0"/>
    <d v="2025-03-03T00:00:00"/>
    <x v="0"/>
    <m/>
    <m/>
    <m/>
    <m/>
    <m/>
    <m/>
    <m/>
    <m/>
    <m/>
    <m/>
    <m/>
    <m/>
    <m/>
    <m/>
    <m/>
    <m/>
    <m/>
    <m/>
    <m/>
    <m/>
    <m/>
    <m/>
    <m/>
    <m/>
    <m/>
    <m/>
    <m/>
    <m/>
    <m/>
    <m/>
    <m/>
    <m/>
    <m/>
    <m/>
    <m/>
    <m/>
    <m/>
    <n v="1"/>
    <m/>
    <m/>
    <m/>
    <m/>
    <m/>
    <m/>
    <m/>
    <d v="2025-03-05T00:00:00"/>
    <s v="Muhammad Syawal"/>
    <x v="1"/>
    <m/>
    <n v="2"/>
    <x v="4"/>
    <s v="Closed"/>
    <x v="2"/>
    <s v="Closed Meet SLA"/>
    <m/>
    <d v="2025-10-02T08:54:22"/>
    <m/>
    <m/>
  </r>
  <r>
    <x v="73"/>
    <s v="EUP"/>
    <s v="Done"/>
    <s v="034/FKTK-Recruitment/III/2025"/>
    <x v="0"/>
    <x v="20"/>
    <x v="1"/>
    <x v="1"/>
    <s v="Tinno Sampouw"/>
    <x v="52"/>
    <s v="Probation"/>
    <s v="2B"/>
    <n v="2"/>
    <x v="0"/>
    <m/>
    <m/>
    <x v="1"/>
    <x v="1"/>
    <x v="2"/>
    <x v="1"/>
    <s v="Geri Indrawan"/>
    <m/>
    <n v="1"/>
    <x v="0"/>
    <x v="0"/>
    <d v="2025-03-03T00:00:00"/>
    <x v="0"/>
    <m/>
    <m/>
    <m/>
    <m/>
    <m/>
    <m/>
    <m/>
    <m/>
    <m/>
    <m/>
    <m/>
    <m/>
    <m/>
    <m/>
    <m/>
    <m/>
    <m/>
    <m/>
    <m/>
    <m/>
    <m/>
    <m/>
    <m/>
    <m/>
    <m/>
    <m/>
    <m/>
    <m/>
    <m/>
    <m/>
    <m/>
    <m/>
    <m/>
    <m/>
    <m/>
    <m/>
    <m/>
    <n v="1"/>
    <m/>
    <m/>
    <m/>
    <m/>
    <m/>
    <m/>
    <m/>
    <d v="2025-03-10T00:00:00"/>
    <s v="Bagus Aditya Sulaiman"/>
    <x v="1"/>
    <m/>
    <n v="7"/>
    <x v="4"/>
    <s v="Closed"/>
    <x v="2"/>
    <s v="Closed Meet SLA"/>
    <m/>
    <d v="2025-10-02T08:54:22"/>
    <m/>
    <m/>
  </r>
  <r>
    <x v="74"/>
    <s v="CRC"/>
    <s v="Done"/>
    <s v="045/FKTK-Recruitment/III/2025"/>
    <x v="0"/>
    <x v="4"/>
    <x v="2"/>
    <x v="1"/>
    <s v="Bambang Irawan"/>
    <x v="53"/>
    <s v="Probation"/>
    <s v="4A"/>
    <n v="4"/>
    <x v="0"/>
    <m/>
    <m/>
    <x v="0"/>
    <x v="1"/>
    <x v="1"/>
    <x v="1"/>
    <s v="Ngadirin"/>
    <s v="Pensiun"/>
    <n v="1"/>
    <x v="0"/>
    <x v="0"/>
    <d v="2025-03-03T00:00:00"/>
    <x v="0"/>
    <m/>
    <m/>
    <m/>
    <m/>
    <m/>
    <m/>
    <m/>
    <m/>
    <m/>
    <m/>
    <m/>
    <m/>
    <m/>
    <m/>
    <m/>
    <m/>
    <m/>
    <m/>
    <m/>
    <m/>
    <m/>
    <m/>
    <m/>
    <m/>
    <m/>
    <m/>
    <m/>
    <m/>
    <m/>
    <m/>
    <m/>
    <m/>
    <m/>
    <m/>
    <m/>
    <m/>
    <m/>
    <n v="1"/>
    <m/>
    <m/>
    <m/>
    <m/>
    <s v="- 17 Apr : konfirmasi tanggal join _x000a_- 14 Apr: Follow Up JOD ke kandidat_x000a_- 11 Apr: Hasil MCU Ok dan minta info tgl JOD_x000a_7-8 Apr : Follow Up jadwal MCU _x000a_- 24 Mar 25: proses offering an. Anjasmoro - MCU_x000a_- 1 kandidat telah diajukan aproval offering, namun tdk disetujui disarankan agar dipromosi dari internal_x000a_- Anjasmoro Setyo Waluyo (candidat)_x000a_- Tgl 21 Feb : Rio Ananda Putra, Rafif Muzakki, Kasughi Nahtul Nanda, Asep Yusril Hidayat"/>
    <m/>
    <d v="2025-03-25T00:00:00"/>
    <d v="2025-06-02T00:00:00"/>
    <s v="Anjasmoro"/>
    <x v="0"/>
    <m/>
    <n v="91"/>
    <x v="0"/>
    <s v="Closed"/>
    <x v="0"/>
    <s v="Closed Not Meet SLA"/>
    <m/>
    <d v="2025-10-02T08:54:22"/>
    <n v="6"/>
    <m/>
  </r>
  <r>
    <x v="75"/>
    <s v="EOP"/>
    <s v="Done"/>
    <s v="035/FKTK-Recruitment/III/2025"/>
    <x v="0"/>
    <x v="3"/>
    <x v="1"/>
    <x v="1"/>
    <s v="Muhammad Nasrun"/>
    <x v="54"/>
    <s v="Probation"/>
    <s v="3A"/>
    <n v="3"/>
    <x v="0"/>
    <m/>
    <m/>
    <x v="1"/>
    <x v="1"/>
    <x v="4"/>
    <x v="1"/>
    <s v="Muklis Aditia Sinaga"/>
    <m/>
    <n v="1"/>
    <x v="0"/>
    <x v="0"/>
    <d v="2025-03-04T00:00:00"/>
    <x v="0"/>
    <m/>
    <m/>
    <m/>
    <m/>
    <m/>
    <m/>
    <m/>
    <m/>
    <m/>
    <m/>
    <m/>
    <m/>
    <m/>
    <m/>
    <m/>
    <m/>
    <m/>
    <m/>
    <m/>
    <m/>
    <m/>
    <m/>
    <m/>
    <m/>
    <m/>
    <m/>
    <m/>
    <m/>
    <m/>
    <m/>
    <m/>
    <m/>
    <m/>
    <m/>
    <m/>
    <m/>
    <m/>
    <n v="1"/>
    <m/>
    <m/>
    <m/>
    <m/>
    <m/>
    <m/>
    <d v="2025-03-19T00:00:00"/>
    <d v="2025-03-25T00:00:00"/>
    <s v="Mario Dana Manurung"/>
    <x v="1"/>
    <m/>
    <n v="21"/>
    <x v="4"/>
    <s v="Closed"/>
    <x v="2"/>
    <s v="Closed Meet SLA"/>
    <m/>
    <d v="2025-10-02T08:54:22"/>
    <m/>
    <m/>
  </r>
  <r>
    <x v="76"/>
    <s v="EUP"/>
    <s v="Done"/>
    <s v="0132/FKTK-Recruitment/VIII/2024"/>
    <x v="0"/>
    <x v="0"/>
    <x v="3"/>
    <x v="0"/>
    <s v="Suwandi"/>
    <x v="55"/>
    <s v="Probation"/>
    <s v="4A"/>
    <n v="4"/>
    <x v="0"/>
    <m/>
    <m/>
    <x v="0"/>
    <x v="0"/>
    <x v="0"/>
    <x v="0"/>
    <m/>
    <m/>
    <n v="1"/>
    <x v="0"/>
    <x v="0"/>
    <d v="2025-03-07T00:00:00"/>
    <x v="0"/>
    <m/>
    <m/>
    <m/>
    <m/>
    <m/>
    <m/>
    <m/>
    <m/>
    <m/>
    <m/>
    <m/>
    <n v="3"/>
    <m/>
    <m/>
    <m/>
    <m/>
    <m/>
    <n v="1"/>
    <m/>
    <m/>
    <m/>
    <m/>
    <m/>
    <m/>
    <m/>
    <m/>
    <m/>
    <m/>
    <m/>
    <n v="1"/>
    <m/>
    <m/>
    <m/>
    <m/>
    <m/>
    <n v="1"/>
    <n v="0"/>
    <n v="1"/>
    <n v="2"/>
    <n v="0"/>
    <n v="0"/>
    <m/>
    <m/>
    <m/>
    <d v="2025-04-19T00:00:00"/>
    <d v="2025-05-21T00:00:00"/>
    <s v="Bealii"/>
    <x v="0"/>
    <m/>
    <n v="75"/>
    <x v="2"/>
    <s v="Closed"/>
    <x v="2"/>
    <s v="Closed Meet SLA"/>
    <m/>
    <d v="2025-10-02T08:54:22"/>
    <m/>
    <m/>
  </r>
  <r>
    <x v="77"/>
    <s v="EUP"/>
    <s v="Done"/>
    <s v="039/FKTK-Recruitment/III/2025"/>
    <x v="0"/>
    <x v="10"/>
    <x v="4"/>
    <x v="11"/>
    <s v="Rowan"/>
    <x v="56"/>
    <s v="Probation"/>
    <s v="7A"/>
    <n v="7"/>
    <x v="0"/>
    <m/>
    <m/>
    <x v="0"/>
    <x v="0"/>
    <x v="0"/>
    <x v="1"/>
    <s v="Silvia Kosasih"/>
    <m/>
    <n v="1"/>
    <x v="0"/>
    <x v="0"/>
    <d v="2025-03-10T00:00:00"/>
    <x v="0"/>
    <m/>
    <m/>
    <m/>
    <m/>
    <m/>
    <m/>
    <m/>
    <m/>
    <m/>
    <m/>
    <m/>
    <m/>
    <m/>
    <m/>
    <m/>
    <m/>
    <m/>
    <m/>
    <m/>
    <m/>
    <m/>
    <m/>
    <m/>
    <m/>
    <m/>
    <m/>
    <m/>
    <m/>
    <m/>
    <m/>
    <m/>
    <m/>
    <m/>
    <m/>
    <m/>
    <m/>
    <m/>
    <n v="1"/>
    <m/>
    <m/>
    <m/>
    <m/>
    <s v="- 30/05/2025: interview kandidat a.n. Delia with Pak Clifford_x000a_- 10/04/-25: follow up user kembali_x000a_8/04/-25: kirim hasil psikotest_x000a_3/04/-25: 1 kandidat sdg diaturkan psikotest an Delia_x000a_2/04/-25: Diaturkan interview 3 kandidat_x000a_24/03/-25: Follow up user kembali_x000a_20/03/-25: Follow up User terkait availability interview_x000a_17/03/-25: Mengirimkan 4 CV ke User"/>
    <m/>
    <d v="2025-05-10T00:00:00"/>
    <d v="2025-06-23T00:00:00"/>
    <s v="Mayuni Novita Harianja"/>
    <x v="3"/>
    <m/>
    <n v="105"/>
    <x v="0"/>
    <s v="Closed"/>
    <x v="0"/>
    <s v="Closed Not Meet SLA"/>
    <m/>
    <d v="2025-10-02T08:54:22"/>
    <m/>
    <m/>
  </r>
  <r>
    <x v="78"/>
    <s v="JPN"/>
    <s v="Done"/>
    <s v="040/FKTK-Recruitment/III/2025"/>
    <x v="0"/>
    <x v="0"/>
    <x v="3"/>
    <x v="5"/>
    <s v="Yudith Halim"/>
    <x v="57"/>
    <s v="Probation"/>
    <s v="5A"/>
    <n v="5"/>
    <x v="0"/>
    <m/>
    <m/>
    <x v="0"/>
    <x v="0"/>
    <x v="0"/>
    <x v="1"/>
    <s v="Leonardo T."/>
    <m/>
    <n v="1"/>
    <x v="0"/>
    <x v="0"/>
    <d v="2025-03-11T00:00:00"/>
    <x v="0"/>
    <m/>
    <m/>
    <m/>
    <m/>
    <m/>
    <m/>
    <m/>
    <m/>
    <m/>
    <m/>
    <m/>
    <m/>
    <m/>
    <m/>
    <m/>
    <m/>
    <m/>
    <m/>
    <m/>
    <m/>
    <m/>
    <m/>
    <m/>
    <m/>
    <m/>
    <m/>
    <m/>
    <m/>
    <m/>
    <m/>
    <m/>
    <m/>
    <m/>
    <m/>
    <m/>
    <m/>
    <m/>
    <n v="1"/>
    <m/>
    <m/>
    <m/>
    <m/>
    <m/>
    <m/>
    <d v="2025-04-03T00:00:00"/>
    <d v="2025-05-13T00:00:00"/>
    <s v="Rikki Angrijaya"/>
    <x v="3"/>
    <m/>
    <n v="63"/>
    <x v="2"/>
    <s v="Closed"/>
    <x v="2"/>
    <s v="Closed Meet SLA"/>
    <m/>
    <d v="2025-10-02T08:54:22"/>
    <m/>
    <m/>
  </r>
  <r>
    <x v="79"/>
    <s v="PCL"/>
    <s v="Done"/>
    <s v="041/FKTK-Recruitment/III/2025"/>
    <x v="0"/>
    <x v="1"/>
    <x v="2"/>
    <x v="1"/>
    <s v="Abdi Daniel Sibarani"/>
    <x v="58"/>
    <s v="Probation"/>
    <s v="5A"/>
    <n v="5"/>
    <x v="0"/>
    <m/>
    <m/>
    <x v="0"/>
    <x v="1"/>
    <x v="5"/>
    <x v="1"/>
    <s v="Tri Budi Prasetyo"/>
    <s v="Tidak lulus probation"/>
    <n v="1"/>
    <x v="0"/>
    <x v="0"/>
    <d v="2025-03-12T00:00:00"/>
    <x v="0"/>
    <m/>
    <m/>
    <m/>
    <m/>
    <m/>
    <m/>
    <m/>
    <m/>
    <m/>
    <m/>
    <m/>
    <m/>
    <m/>
    <m/>
    <m/>
    <m/>
    <m/>
    <m/>
    <m/>
    <m/>
    <m/>
    <m/>
    <m/>
    <m/>
    <m/>
    <m/>
    <m/>
    <m/>
    <m/>
    <m/>
    <m/>
    <m/>
    <m/>
    <m/>
    <m/>
    <m/>
    <m/>
    <n v="1"/>
    <m/>
    <m/>
    <m/>
    <m/>
    <s v="- 21 Mei : mengajukan aproval offering _x000a_- 16 Mei : minta slip dan espt kandidat _x000a_- 14 Mei : kandidat telah mendapat approve BUH untuk proses _x000a_- 2 Mei : FU hasil MCU ke user dan user mengajukan untuk interview dengan BUH _x000a_- 29 Apr: interview dengan 3 kandidat_x000a_- 25 Apr : kirim cv ke user dan psikotes kandidat yg dipilih user _x000a_- 15 Apr : sourcing kandidat esuai _x000a_- 14 Apr: 4 kandidat yang dipilih dijadwalkan Selasa-Rabu (15-16 Apr)_x000a_- 11 Apr: Follow Up 7 CV kandidat baru yg dikirim tgl 9 Apr untuk direview _x000a_- 9 -10 Apr:  interview 2 kandidat_x000a_- 8 Apr: akan dijadwalkan interview Kamis 10 Apr_x000a_- 7 Apr : Follow Up user untuk set jadwal interview _x000a_- 25 Mar : Dikirim 3 cv kandidat ke User untuk direview_x000a_- 13 Mar 25 : Posting iklan"/>
    <m/>
    <d v="2025-05-30T00:00:00"/>
    <d v="2025-08-04T00:00:00"/>
    <s v="Waluyo Triyono"/>
    <x v="0"/>
    <m/>
    <n v="145"/>
    <x v="0"/>
    <s v="Closed"/>
    <x v="0"/>
    <s v="Closed Not Meet SLA"/>
    <m/>
    <d v="2025-10-02T08:54:22"/>
    <n v="7"/>
    <m/>
  </r>
  <r>
    <x v="80"/>
    <s v="RFI"/>
    <s v="Done"/>
    <s v="044/FKTK-Recruitment/III/2025"/>
    <x v="0"/>
    <x v="21"/>
    <x v="2"/>
    <x v="1"/>
    <s v="Tegar"/>
    <x v="59"/>
    <s v="Probation"/>
    <s v="4A"/>
    <n v="4"/>
    <x v="0"/>
    <m/>
    <m/>
    <x v="0"/>
    <x v="1"/>
    <x v="5"/>
    <x v="1"/>
    <s v="Ester Megawati Hutagaol"/>
    <s v="Resign"/>
    <n v="1"/>
    <x v="0"/>
    <x v="0"/>
    <d v="2025-03-12T00:00:00"/>
    <x v="0"/>
    <m/>
    <m/>
    <m/>
    <m/>
    <m/>
    <m/>
    <m/>
    <m/>
    <m/>
    <m/>
    <m/>
    <m/>
    <m/>
    <m/>
    <m/>
    <m/>
    <m/>
    <m/>
    <m/>
    <m/>
    <m/>
    <m/>
    <m/>
    <m/>
    <m/>
    <m/>
    <m/>
    <m/>
    <m/>
    <m/>
    <m/>
    <m/>
    <m/>
    <m/>
    <m/>
    <m/>
    <m/>
    <n v="1"/>
    <m/>
    <m/>
    <m/>
    <m/>
    <s v="- 4 Apr 25: Join _x000a_- Tgl 24 Mar 25 : Proses pengajuan offering - MCU_x000a_- Tgl 21 Mar 25: telah diinterview oleh user 4 kandidat"/>
    <m/>
    <d v="2025-03-25T00:00:00"/>
    <d v="2025-04-04T00:00:00"/>
    <s v="Cantasa Injilia Doubatty"/>
    <x v="9"/>
    <m/>
    <n v="23"/>
    <x v="4"/>
    <s v="Closed"/>
    <x v="2"/>
    <s v="Closed Meet SLA"/>
    <m/>
    <d v="2025-10-02T08:54:22"/>
    <m/>
    <m/>
  </r>
  <r>
    <x v="81"/>
    <s v="RFI"/>
    <s v="Done"/>
    <s v="043/FKTK-Recruitment/III/2025"/>
    <x v="0"/>
    <x v="16"/>
    <x v="0"/>
    <x v="7"/>
    <s v="Listina Lie"/>
    <x v="60"/>
    <s v="Probation"/>
    <s v="4A"/>
    <n v="4"/>
    <x v="0"/>
    <m/>
    <m/>
    <x v="0"/>
    <x v="0"/>
    <x v="0"/>
    <x v="1"/>
    <s v="Elvira Christy"/>
    <s v="Resign"/>
    <n v="1"/>
    <x v="0"/>
    <x v="0"/>
    <d v="2025-03-12T00:00:00"/>
    <x v="0"/>
    <m/>
    <m/>
    <m/>
    <m/>
    <m/>
    <m/>
    <m/>
    <m/>
    <m/>
    <m/>
    <m/>
    <m/>
    <m/>
    <m/>
    <m/>
    <m/>
    <m/>
    <m/>
    <m/>
    <m/>
    <m/>
    <m/>
    <m/>
    <m/>
    <m/>
    <m/>
    <m/>
    <m/>
    <m/>
    <m/>
    <m/>
    <m/>
    <m/>
    <m/>
    <m/>
    <m/>
    <m/>
    <n v="1"/>
    <m/>
    <m/>
    <m/>
    <m/>
    <s v="- 10/04/-25: Kella Charles join_x000a_26/03/-25: MCU an Kella Charles_x000a_Dijadwalkan interview around 25 - 27 Mar 2025_x000a_21/03/-25: Mengirimkan kembali 6 CV ke User_x000a_18/03/-25: Interview 1 kandidat_x000a_14/03/-25: Mengirimkan 1 CV ke User"/>
    <m/>
    <d v="2025-03-25T00:00:00"/>
    <d v="2025-04-10T00:00:00"/>
    <s v="Kella Charles"/>
    <x v="4"/>
    <s v="Vania Vindy"/>
    <n v="29"/>
    <x v="4"/>
    <s v="Closed"/>
    <x v="2"/>
    <s v="Closed Meet SLA"/>
    <m/>
    <d v="2025-10-02T08:54:22"/>
    <m/>
    <m/>
  </r>
  <r>
    <x v="82"/>
    <s v="CRC"/>
    <s v="Done"/>
    <s v="042/FKTK-Recruitment/III/2025"/>
    <x v="0"/>
    <x v="1"/>
    <x v="1"/>
    <x v="1"/>
    <s v="Dwi Kuswoyo"/>
    <x v="38"/>
    <s v="Kontrak"/>
    <s v="3A"/>
    <n v="3"/>
    <x v="0"/>
    <m/>
    <m/>
    <x v="1"/>
    <x v="1"/>
    <x v="1"/>
    <x v="1"/>
    <s v="Erlianto"/>
    <s v="Pensiun"/>
    <n v="1"/>
    <x v="0"/>
    <x v="0"/>
    <d v="2025-03-12T00:00:00"/>
    <x v="0"/>
    <m/>
    <m/>
    <m/>
    <m/>
    <m/>
    <m/>
    <m/>
    <m/>
    <m/>
    <m/>
    <m/>
    <m/>
    <m/>
    <m/>
    <m/>
    <m/>
    <m/>
    <m/>
    <m/>
    <m/>
    <m/>
    <m/>
    <m/>
    <m/>
    <m/>
    <m/>
    <m/>
    <m/>
    <m/>
    <m/>
    <m/>
    <m/>
    <m/>
    <m/>
    <m/>
    <m/>
    <m/>
    <n v="1"/>
    <m/>
    <m/>
    <m/>
    <m/>
    <s v="- cdd join mathius widjaja join 12 Jun 2025_x000a_- 3 kandidat lolos proses wawancara user_x000a_- 21 Mei tes offline di PT CRC_x000a_'- 14 Mei: Mengundurkan diri dari proses _x000a_- 23 Apr : Proses Offering Letter_x000a_-12/04/-25: Akan diaturkan test 3 orang_x000a_- 10/4/-25: Diaturkan test 2 orang_x000a_- 8/4/25: 2 Cv dikirim "/>
    <m/>
    <d v="2025-04-29T00:00:00"/>
    <d v="2025-06-12T00:00:00"/>
    <s v="Matius Widjaja"/>
    <x v="1"/>
    <m/>
    <n v="92"/>
    <x v="0"/>
    <s v="Closed"/>
    <x v="0"/>
    <s v="Closed Not Meet SLA"/>
    <m/>
    <d v="2025-10-02T08:54:22"/>
    <n v="6"/>
    <m/>
  </r>
  <r>
    <x v="83"/>
    <s v="EOP"/>
    <s v="Done"/>
    <s v="048/FKTK-Recruitment/III/2025"/>
    <x v="0"/>
    <x v="6"/>
    <x v="1"/>
    <x v="1"/>
    <s v="Marko Ginting"/>
    <x v="61"/>
    <s v="Probation"/>
    <s v="3A"/>
    <n v="3"/>
    <x v="0"/>
    <m/>
    <m/>
    <x v="1"/>
    <x v="1"/>
    <x v="4"/>
    <x v="1"/>
    <s v="Alwi Syach Awaluddin"/>
    <s v="Tidak lulus probation"/>
    <n v="1"/>
    <x v="0"/>
    <x v="0"/>
    <d v="2025-03-17T00:00:00"/>
    <x v="0"/>
    <m/>
    <m/>
    <m/>
    <m/>
    <m/>
    <m/>
    <m/>
    <m/>
    <m/>
    <m/>
    <m/>
    <m/>
    <m/>
    <m/>
    <m/>
    <m/>
    <m/>
    <m/>
    <m/>
    <m/>
    <m/>
    <m/>
    <m/>
    <m/>
    <m/>
    <m/>
    <m/>
    <m/>
    <m/>
    <m/>
    <m/>
    <m/>
    <m/>
    <m/>
    <m/>
    <m/>
    <m/>
    <n v="1"/>
    <m/>
    <m/>
    <m/>
    <m/>
    <m/>
    <m/>
    <d v="2025-03-18T00:00:00"/>
    <d v="2025-03-20T00:00:00"/>
    <s v="Ashabul Kahfi"/>
    <x v="1"/>
    <m/>
    <n v="3"/>
    <x v="4"/>
    <s v="Closed"/>
    <x v="2"/>
    <s v="Closed Meet SLA"/>
    <m/>
    <d v="2025-10-02T08:54:22"/>
    <m/>
    <m/>
  </r>
  <r>
    <x v="84"/>
    <s v="CRC"/>
    <s v="Done"/>
    <s v="049/FKTK-Recruitment/III/2025"/>
    <x v="0"/>
    <x v="7"/>
    <x v="1"/>
    <x v="1"/>
    <s v="Benedict Syarifudin"/>
    <x v="62"/>
    <s v="Probation"/>
    <s v="3A"/>
    <n v="3"/>
    <x v="0"/>
    <m/>
    <m/>
    <x v="1"/>
    <x v="1"/>
    <x v="1"/>
    <x v="1"/>
    <s v="Desy Tri Nurul"/>
    <m/>
    <n v="1"/>
    <x v="0"/>
    <x v="0"/>
    <d v="2025-03-17T00:00:00"/>
    <x v="0"/>
    <m/>
    <m/>
    <m/>
    <m/>
    <m/>
    <m/>
    <m/>
    <m/>
    <m/>
    <m/>
    <m/>
    <m/>
    <m/>
    <m/>
    <m/>
    <m/>
    <m/>
    <m/>
    <m/>
    <m/>
    <m/>
    <m/>
    <m/>
    <m/>
    <m/>
    <m/>
    <m/>
    <m/>
    <m/>
    <m/>
    <m/>
    <m/>
    <m/>
    <m/>
    <m/>
    <m/>
    <m/>
    <n v="1"/>
    <m/>
    <m/>
    <m/>
    <m/>
    <s v="Willy akan diproses offering"/>
    <m/>
    <d v="2025-03-20T00:00:00"/>
    <d v="2025-04-07T00:00:00"/>
    <s v="Willy Anggriawan"/>
    <x v="1"/>
    <m/>
    <n v="21"/>
    <x v="4"/>
    <s v="Closed"/>
    <x v="2"/>
    <s v="Closed Meet SLA"/>
    <m/>
    <d v="2025-10-02T08:54:22"/>
    <m/>
    <m/>
  </r>
  <r>
    <x v="85"/>
    <s v="PCL"/>
    <s v="Done"/>
    <s v="050/FKTK-Recruitment/III/2025"/>
    <x v="0"/>
    <x v="20"/>
    <x v="0"/>
    <x v="12"/>
    <s v="Harnanto"/>
    <x v="63"/>
    <s v="Probation"/>
    <s v="4B"/>
    <n v="4"/>
    <x v="0"/>
    <m/>
    <m/>
    <x v="0"/>
    <x v="0"/>
    <x v="0"/>
    <x v="1"/>
    <s v="Diah Puspita"/>
    <s v="Resign"/>
    <n v="1"/>
    <x v="0"/>
    <x v="0"/>
    <d v="2025-03-17T00:00:00"/>
    <x v="0"/>
    <m/>
    <m/>
    <m/>
    <m/>
    <m/>
    <m/>
    <m/>
    <m/>
    <m/>
    <m/>
    <m/>
    <m/>
    <m/>
    <m/>
    <m/>
    <m/>
    <m/>
    <m/>
    <m/>
    <m/>
    <m/>
    <m/>
    <m/>
    <m/>
    <m/>
    <m/>
    <m/>
    <m/>
    <m/>
    <m/>
    <m/>
    <m/>
    <m/>
    <m/>
    <m/>
    <m/>
    <m/>
    <n v="1"/>
    <m/>
    <m/>
    <m/>
    <m/>
    <s v="- 23 Apr : hasil mcu fit dan akan join tanggal 2 Jun_x000a_- 2/06/-25: Prediksi akan bergabung_x000a_- 21/04/-25: Kandidat MCU_x000a_- 11/04/-25: Kandidat an Anti menerima offer_x000a_- 10/04/-25: menunggu kepastian dr kandidat max sore ini (16.30)_x000a_- 9/04/-25: Proses nego dgn kandidat_x000a_- 8/04/-25: Offering approved by bapak Jimmy_x000a_- 3/04/-25: Will be processed for offering_x000a_- 28/03/-25: Dilanjutkan psikotest 1 kandidat_x000a_- 27/03/-25: Interview 1 kandidat _x000a_- 18/03/-25: Mengirimkan 3 CV ke User"/>
    <m/>
    <d v="2025-04-11T00:00:00"/>
    <d v="2025-06-02T00:00:00"/>
    <s v="Dwimiranti Andini"/>
    <x v="4"/>
    <m/>
    <n v="77"/>
    <x v="2"/>
    <s v="Closed"/>
    <x v="2"/>
    <s v="Closed Meet SLA"/>
    <m/>
    <d v="2025-10-02T08:54:22"/>
    <n v="6"/>
    <m/>
  </r>
  <r>
    <x v="86"/>
    <s v="EUP"/>
    <s v="Done"/>
    <m/>
    <x v="1"/>
    <x v="20"/>
    <x v="2"/>
    <x v="13"/>
    <s v="Rowan Arifin"/>
    <x v="52"/>
    <s v="Kontrak"/>
    <s v="2B"/>
    <n v="2"/>
    <x v="0"/>
    <m/>
    <m/>
    <x v="1"/>
    <x v="0"/>
    <x v="0"/>
    <x v="1"/>
    <s v="Febi"/>
    <s v="PHK"/>
    <n v="1"/>
    <x v="0"/>
    <x v="0"/>
    <d v="2025-03-18T00:00:00"/>
    <x v="0"/>
    <m/>
    <m/>
    <m/>
    <m/>
    <m/>
    <m/>
    <m/>
    <m/>
    <m/>
    <m/>
    <m/>
    <m/>
    <m/>
    <m/>
    <m/>
    <m/>
    <m/>
    <m/>
    <m/>
    <m/>
    <m/>
    <m/>
    <m/>
    <m/>
    <m/>
    <m/>
    <m/>
    <m/>
    <m/>
    <m/>
    <m/>
    <m/>
    <m/>
    <m/>
    <m/>
    <m/>
    <m/>
    <n v="1"/>
    <m/>
    <m/>
    <m/>
    <m/>
    <s v="- Tgl 26 Maret Join"/>
    <m/>
    <d v="2025-03-25T00:00:00"/>
    <d v="2025-03-26T00:00:00"/>
    <s v="Faila Risyal"/>
    <x v="0"/>
    <m/>
    <n v="8"/>
    <x v="4"/>
    <s v="Closed"/>
    <x v="2"/>
    <s v="Closed Meet SLA"/>
    <m/>
    <d v="2025-10-02T08:54:22"/>
    <m/>
    <m/>
  </r>
  <r>
    <x v="87"/>
    <s v="EOP"/>
    <s v="Done"/>
    <s v="0050/FKTK-Recruitment/IV/2024"/>
    <x v="0"/>
    <x v="0"/>
    <x v="0"/>
    <x v="14"/>
    <s v="Seftianne"/>
    <x v="64"/>
    <s v="Probation"/>
    <s v="5A"/>
    <n v="5"/>
    <x v="0"/>
    <m/>
    <m/>
    <x v="0"/>
    <x v="0"/>
    <x v="0"/>
    <x v="1"/>
    <s v="Alan Ardiansyah"/>
    <s v="Resign"/>
    <n v="1"/>
    <x v="0"/>
    <x v="0"/>
    <d v="2025-03-19T00:00:00"/>
    <x v="0"/>
    <m/>
    <m/>
    <m/>
    <m/>
    <m/>
    <m/>
    <m/>
    <m/>
    <m/>
    <m/>
    <m/>
    <n v="2"/>
    <m/>
    <m/>
    <m/>
    <m/>
    <m/>
    <n v="0"/>
    <m/>
    <m/>
    <m/>
    <m/>
    <m/>
    <m/>
    <m/>
    <m/>
    <m/>
    <m/>
    <m/>
    <n v="1"/>
    <m/>
    <m/>
    <m/>
    <m/>
    <m/>
    <n v="1"/>
    <m/>
    <n v="1"/>
    <n v="1"/>
    <n v="1"/>
    <m/>
    <m/>
    <s v="- 11/04/-25: Sherliana MCU_x000a_10/04/-25: Deal offering Sherliana_x000a_3/04/-25: Sherliana interview dgn bu Ira_x000a_20/03/-25: Sherliana dilanjutkan teknikal &amp; psikotest online_x000a_19/03/-25: Sherliana dilakukan interview, awalnya untuk Tax Team Leader, namun dialokasikan menjadi Tax Officer berangkat dgn FKTK ini"/>
    <m/>
    <d v="2025-04-10T00:00:00"/>
    <d v="2025-05-05T00:00:00"/>
    <s v="Sherliana Dewi"/>
    <x v="0"/>
    <m/>
    <n v="47"/>
    <x v="3"/>
    <s v="Closed"/>
    <x v="2"/>
    <s v="Closed Meet SLA"/>
    <m/>
    <d v="2025-10-02T08:54:22"/>
    <m/>
    <m/>
  </r>
  <r>
    <x v="88"/>
    <s v="EOP"/>
    <s v="Done"/>
    <s v="053/FKTK-Recruitment/III/2025"/>
    <x v="0"/>
    <x v="6"/>
    <x v="1"/>
    <x v="1"/>
    <s v="Marko Ginting"/>
    <x v="65"/>
    <s v="Probation"/>
    <s v="2D"/>
    <n v="2"/>
    <x v="0"/>
    <m/>
    <m/>
    <x v="1"/>
    <x v="1"/>
    <x v="4"/>
    <x v="1"/>
    <s v="Muhammad Faisal"/>
    <s v="PHK"/>
    <n v="1"/>
    <x v="0"/>
    <x v="0"/>
    <d v="2025-03-21T00:00:00"/>
    <x v="0"/>
    <m/>
    <m/>
    <m/>
    <m/>
    <m/>
    <m/>
    <m/>
    <m/>
    <m/>
    <m/>
    <m/>
    <m/>
    <m/>
    <m/>
    <m/>
    <m/>
    <m/>
    <m/>
    <m/>
    <m/>
    <m/>
    <m/>
    <m/>
    <m/>
    <m/>
    <m/>
    <m/>
    <m/>
    <m/>
    <m/>
    <m/>
    <m/>
    <m/>
    <m/>
    <m/>
    <m/>
    <m/>
    <n v="1"/>
    <m/>
    <m/>
    <m/>
    <m/>
    <s v="- 21 Apr: An. Dody Chandra S  Join_x000a_- Proses Nego offering"/>
    <m/>
    <m/>
    <d v="2025-04-21T00:00:00"/>
    <s v="Dody Chandra Simbolon"/>
    <x v="5"/>
    <m/>
    <n v="31"/>
    <x v="3"/>
    <s v="Closed"/>
    <x v="2"/>
    <s v="Closed Meet SLA"/>
    <m/>
    <d v="2025-10-02T08:54:22"/>
    <m/>
    <m/>
  </r>
  <r>
    <x v="89"/>
    <s v="EOP"/>
    <s v="Done"/>
    <s v="054/FKTK-Recruitment/III/2025"/>
    <x v="0"/>
    <x v="6"/>
    <x v="1"/>
    <x v="1"/>
    <s v="Marko Ginting"/>
    <x v="66"/>
    <s v="Probation"/>
    <s v="2D"/>
    <n v="2"/>
    <x v="0"/>
    <m/>
    <m/>
    <x v="1"/>
    <x v="1"/>
    <x v="4"/>
    <x v="1"/>
    <s v="Rizqan Fachroji"/>
    <s v="Resign"/>
    <n v="1"/>
    <x v="0"/>
    <x v="0"/>
    <d v="2025-03-21T00:00:00"/>
    <x v="0"/>
    <m/>
    <m/>
    <m/>
    <m/>
    <m/>
    <m/>
    <m/>
    <m/>
    <m/>
    <m/>
    <m/>
    <m/>
    <m/>
    <m/>
    <m/>
    <m/>
    <m/>
    <m/>
    <m/>
    <m/>
    <m/>
    <m/>
    <m/>
    <m/>
    <m/>
    <m/>
    <m/>
    <m/>
    <m/>
    <m/>
    <m/>
    <m/>
    <m/>
    <m/>
    <m/>
    <m/>
    <m/>
    <n v="1"/>
    <m/>
    <m/>
    <m/>
    <m/>
    <s v="- 21 Apr: Akan Join tgl 23 April_x000a_- Will be offered"/>
    <m/>
    <m/>
    <d v="2025-04-23T00:00:00"/>
    <s v="Sandriano Yuhasman"/>
    <x v="5"/>
    <m/>
    <n v="33"/>
    <x v="3"/>
    <s v="Closed"/>
    <x v="2"/>
    <s v="Closed Meet SLA"/>
    <m/>
    <d v="2025-10-02T08:54:22"/>
    <m/>
    <m/>
  </r>
  <r>
    <x v="90"/>
    <s v="EUP"/>
    <s v="Hold/Cancel"/>
    <s v="0123/FKTK-Recruitment/VII/2024"/>
    <x v="0"/>
    <x v="0"/>
    <x v="2"/>
    <x v="15"/>
    <s v="Suryana Ling"/>
    <x v="67"/>
    <s v="Probation"/>
    <s v="4A"/>
    <n v="4"/>
    <x v="0"/>
    <m/>
    <m/>
    <x v="0"/>
    <x v="0"/>
    <x v="0"/>
    <x v="0"/>
    <s v="-"/>
    <s v="-"/>
    <n v="1"/>
    <x v="3"/>
    <x v="2"/>
    <d v="2025-09-01T00:00:00"/>
    <x v="1"/>
    <m/>
    <n v="6"/>
    <m/>
    <n v="4"/>
    <m/>
    <n v="10"/>
    <m/>
    <n v="6"/>
    <m/>
    <n v="3"/>
    <n v="2"/>
    <n v="9"/>
    <m/>
    <n v="6"/>
    <m/>
    <n v="3"/>
    <m/>
    <n v="9"/>
    <m/>
    <m/>
    <m/>
    <m/>
    <m/>
    <m/>
    <m/>
    <m/>
    <m/>
    <n v="1"/>
    <m/>
    <n v="1"/>
    <m/>
    <m/>
    <m/>
    <n v="1"/>
    <m/>
    <n v="1"/>
    <m/>
    <m/>
    <n v="8"/>
    <n v="8"/>
    <n v="1"/>
    <m/>
    <s v="Kevin Ryan withdrew, Alex and Frishella will have interview."/>
    <d v="2025-06-17T00:00:00"/>
    <m/>
    <m/>
    <m/>
    <x v="5"/>
    <m/>
    <n v="31.371084837963281"/>
    <x v="3"/>
    <n v="31.371084837963281"/>
    <x v="2"/>
    <s v="Closed Meet SLA"/>
    <m/>
    <d v="2025-10-02T08:54:22"/>
    <m/>
    <s v="Yes"/>
  </r>
  <r>
    <x v="91"/>
    <s v="EOP"/>
    <s v="Carry Over"/>
    <s v="055/FKTK-Recruitment/III/2025"/>
    <x v="0"/>
    <x v="1"/>
    <x v="2"/>
    <x v="1"/>
    <s v="Junaidi"/>
    <x v="68"/>
    <s v="Probation"/>
    <s v="5A"/>
    <n v="5"/>
    <x v="0"/>
    <m/>
    <m/>
    <x v="0"/>
    <x v="1"/>
    <x v="4"/>
    <x v="1"/>
    <s v="Achmad Syaifuddin"/>
    <s v="Resign"/>
    <n v="1"/>
    <x v="3"/>
    <x v="2"/>
    <d v="2025-03-21T00:00:00"/>
    <x v="0"/>
    <m/>
    <m/>
    <m/>
    <m/>
    <m/>
    <m/>
    <m/>
    <m/>
    <m/>
    <m/>
    <m/>
    <m/>
    <m/>
    <m/>
    <m/>
    <m/>
    <m/>
    <m/>
    <m/>
    <m/>
    <m/>
    <m/>
    <m/>
    <m/>
    <m/>
    <m/>
    <m/>
    <m/>
    <m/>
    <m/>
    <m/>
    <m/>
    <m/>
    <m/>
    <m/>
    <m/>
    <m/>
    <m/>
    <m/>
    <m/>
    <m/>
    <m/>
    <s v="25.08.25, Arif cancelled join, got retain from current company_x000a_"/>
    <m/>
    <m/>
    <m/>
    <m/>
    <x v="5"/>
    <m/>
    <n v="195.37108483796328"/>
    <x v="0"/>
    <n v="195.37108483796328"/>
    <x v="0"/>
    <s v="Closed Not Meet SLA"/>
    <m/>
    <d v="2025-10-02T08:54:22"/>
    <n v="7"/>
    <m/>
  </r>
  <r>
    <x v="92"/>
    <s v="EUP"/>
    <s v="Done"/>
    <s v="057/FKTK-Recruitment/III/2025"/>
    <x v="0"/>
    <x v="9"/>
    <x v="1"/>
    <x v="1"/>
    <s v="Riswanto"/>
    <x v="69"/>
    <s v="Probation"/>
    <s v="2B"/>
    <n v="2"/>
    <x v="0"/>
    <m/>
    <m/>
    <x v="1"/>
    <x v="1"/>
    <x v="2"/>
    <x v="1"/>
    <s v="Chayril Wardani"/>
    <s v="Naik ke Leader"/>
    <n v="1"/>
    <x v="0"/>
    <x v="0"/>
    <d v="2025-03-21T00:00:00"/>
    <x v="0"/>
    <m/>
    <m/>
    <m/>
    <m/>
    <m/>
    <m/>
    <m/>
    <m/>
    <m/>
    <m/>
    <m/>
    <m/>
    <m/>
    <m/>
    <m/>
    <m/>
    <m/>
    <m/>
    <m/>
    <m/>
    <m/>
    <m/>
    <m/>
    <m/>
    <m/>
    <m/>
    <m/>
    <m/>
    <m/>
    <m/>
    <m/>
    <m/>
    <m/>
    <m/>
    <m/>
    <m/>
    <m/>
    <n v="1"/>
    <m/>
    <m/>
    <m/>
    <m/>
    <m/>
    <m/>
    <d v="2025-03-25T00:00:00"/>
    <d v="2025-04-09T00:00:00"/>
    <s v="Pendiansyah"/>
    <x v="1"/>
    <m/>
    <n v="19"/>
    <x v="4"/>
    <s v="Closed"/>
    <x v="2"/>
    <s v="Closed Meet SLA"/>
    <m/>
    <d v="2025-10-02T08:54:22"/>
    <m/>
    <m/>
  </r>
  <r>
    <x v="93"/>
    <s v="EUP"/>
    <s v="Done"/>
    <s v="058/FKTK-Recruitment/III/2025"/>
    <x v="0"/>
    <x v="9"/>
    <x v="1"/>
    <x v="1"/>
    <s v="Riswanto"/>
    <x v="70"/>
    <s v="Probation"/>
    <s v="2B"/>
    <n v="2"/>
    <x v="0"/>
    <m/>
    <m/>
    <x v="1"/>
    <x v="1"/>
    <x v="2"/>
    <x v="1"/>
    <s v="Sahrul"/>
    <s v="Resign"/>
    <n v="1"/>
    <x v="0"/>
    <x v="0"/>
    <d v="2025-03-21T00:00:00"/>
    <x v="0"/>
    <m/>
    <m/>
    <m/>
    <m/>
    <m/>
    <m/>
    <m/>
    <m/>
    <m/>
    <m/>
    <m/>
    <m/>
    <m/>
    <m/>
    <m/>
    <m/>
    <m/>
    <m/>
    <m/>
    <m/>
    <m/>
    <m/>
    <m/>
    <m/>
    <m/>
    <m/>
    <m/>
    <m/>
    <m/>
    <m/>
    <m/>
    <m/>
    <m/>
    <m/>
    <m/>
    <m/>
    <m/>
    <n v="1"/>
    <m/>
    <m/>
    <m/>
    <m/>
    <m/>
    <m/>
    <d v="2025-03-25T00:00:00"/>
    <d v="2025-04-09T00:00:00"/>
    <s v="Billy"/>
    <x v="1"/>
    <m/>
    <n v="19"/>
    <x v="4"/>
    <s v="Closed"/>
    <x v="2"/>
    <s v="Closed Meet SLA"/>
    <m/>
    <d v="2025-10-02T08:54:22"/>
    <m/>
    <m/>
  </r>
  <r>
    <x v="94"/>
    <s v="EUP"/>
    <s v="Hold/Cancel"/>
    <s v="059/FKTK-Recruitment/III/2025"/>
    <x v="0"/>
    <x v="9"/>
    <x v="1"/>
    <x v="1"/>
    <s v="Riswanto"/>
    <x v="71"/>
    <s v="Kontrak"/>
    <s v="3A"/>
    <n v="3"/>
    <x v="0"/>
    <m/>
    <m/>
    <x v="1"/>
    <x v="1"/>
    <x v="2"/>
    <x v="1"/>
    <s v="Lely Destia"/>
    <s v="Resign"/>
    <n v="1"/>
    <x v="1"/>
    <x v="1"/>
    <d v="2025-03-21T00:00:00"/>
    <x v="0"/>
    <m/>
    <m/>
    <m/>
    <m/>
    <m/>
    <m/>
    <m/>
    <m/>
    <m/>
    <m/>
    <m/>
    <m/>
    <m/>
    <m/>
    <m/>
    <m/>
    <m/>
    <m/>
    <m/>
    <m/>
    <m/>
    <m/>
    <m/>
    <m/>
    <m/>
    <m/>
    <m/>
    <m/>
    <m/>
    <m/>
    <m/>
    <m/>
    <m/>
    <m/>
    <m/>
    <m/>
    <m/>
    <m/>
    <m/>
    <m/>
    <m/>
    <m/>
    <s v="cancel resign"/>
    <m/>
    <m/>
    <m/>
    <m/>
    <x v="5"/>
    <m/>
    <s v="Hold/Cancel"/>
    <x v="1"/>
    <n v="195.37108483796328"/>
    <x v="1"/>
    <s v="Hold/Cancel"/>
    <m/>
    <d v="2025-10-02T08:54:22"/>
    <m/>
    <m/>
  </r>
  <r>
    <x v="95"/>
    <s v="EUP"/>
    <s v="Done"/>
    <s v="083/FKTK-Recruitment/IV/2025"/>
    <x v="0"/>
    <x v="0"/>
    <x v="3"/>
    <x v="14"/>
    <s v="Irawaty"/>
    <x v="72"/>
    <s v="Probation"/>
    <s v="7A"/>
    <n v="7"/>
    <x v="0"/>
    <m/>
    <m/>
    <x v="0"/>
    <x v="0"/>
    <x v="0"/>
    <x v="1"/>
    <s v="Seftianne Hasan"/>
    <s v="Family"/>
    <n v="1"/>
    <x v="0"/>
    <x v="0"/>
    <d v="2025-03-21T00:00:00"/>
    <x v="0"/>
    <m/>
    <m/>
    <m/>
    <m/>
    <m/>
    <m/>
    <m/>
    <m/>
    <m/>
    <m/>
    <m/>
    <n v="4"/>
    <m/>
    <m/>
    <m/>
    <m/>
    <m/>
    <n v="3"/>
    <m/>
    <m/>
    <m/>
    <m/>
    <m/>
    <m/>
    <m/>
    <m/>
    <m/>
    <m/>
    <m/>
    <n v="1"/>
    <m/>
    <m/>
    <m/>
    <m/>
    <m/>
    <n v="1"/>
    <m/>
    <n v="1"/>
    <n v="3"/>
    <n v="3"/>
    <n v="0"/>
    <m/>
    <s v="- 7 Mei : Hasil MCU Fit _x000a_- 17/04/-25: Diaturkan interview w/ bu Ira kandidat an Robin"/>
    <m/>
    <d v="2025-05-23T00:00:00"/>
    <d v="2025-07-14T00:00:00"/>
    <s v="Robin William"/>
    <x v="5"/>
    <m/>
    <n v="115"/>
    <x v="0"/>
    <s v="Closed"/>
    <x v="0"/>
    <s v="Closed Not Meet SLA"/>
    <m/>
    <d v="2025-10-02T08:54:22"/>
    <n v="7"/>
    <m/>
  </r>
  <r>
    <x v="96"/>
    <s v="EUP"/>
    <s v="Done"/>
    <s v="056/FKTK-Recruitment/III/2025"/>
    <x v="0"/>
    <x v="6"/>
    <x v="1"/>
    <x v="1"/>
    <s v="Ahmad Widiyatno"/>
    <x v="73"/>
    <s v="Kontrak"/>
    <s v="2B"/>
    <n v="2"/>
    <x v="0"/>
    <m/>
    <m/>
    <x v="1"/>
    <x v="1"/>
    <x v="3"/>
    <x v="1"/>
    <s v="Dede Rizki Ramadhan"/>
    <s v="End Contract"/>
    <n v="1"/>
    <x v="0"/>
    <x v="0"/>
    <d v="2025-03-21T00:00:00"/>
    <x v="0"/>
    <m/>
    <m/>
    <m/>
    <m/>
    <m/>
    <m/>
    <m/>
    <m/>
    <m/>
    <m/>
    <m/>
    <m/>
    <m/>
    <m/>
    <m/>
    <m/>
    <m/>
    <m/>
    <m/>
    <m/>
    <m/>
    <m/>
    <m/>
    <m/>
    <m/>
    <m/>
    <m/>
    <m/>
    <m/>
    <m/>
    <m/>
    <m/>
    <m/>
    <m/>
    <m/>
    <m/>
    <m/>
    <n v="1"/>
    <m/>
    <m/>
    <m/>
    <m/>
    <m/>
    <m/>
    <m/>
    <d v="2025-05-15T00:00:00"/>
    <s v="Taufikurrohman"/>
    <x v="5"/>
    <m/>
    <n v="55"/>
    <x v="3"/>
    <s v="Closed"/>
    <x v="2"/>
    <s v="Closed Meet SLA"/>
    <m/>
    <d v="2025-10-02T08:54:22"/>
    <m/>
    <m/>
  </r>
  <r>
    <x v="97"/>
    <s v="EUP"/>
    <s v="Done"/>
    <s v="067/FKTK-Recruitment/IV/2025"/>
    <x v="0"/>
    <x v="1"/>
    <x v="1"/>
    <x v="1"/>
    <s v="Kristi SM"/>
    <x v="74"/>
    <s v="Probation"/>
    <s v="3A"/>
    <n v="3"/>
    <x v="0"/>
    <m/>
    <m/>
    <x v="1"/>
    <x v="1"/>
    <x v="2"/>
    <x v="1"/>
    <s v="Feby Satia Putri"/>
    <m/>
    <n v="1"/>
    <x v="0"/>
    <x v="0"/>
    <d v="2025-04-01T00:00:00"/>
    <x v="7"/>
    <m/>
    <m/>
    <m/>
    <m/>
    <m/>
    <m/>
    <m/>
    <m/>
    <m/>
    <m/>
    <m/>
    <m/>
    <m/>
    <m/>
    <m/>
    <m/>
    <m/>
    <m/>
    <m/>
    <m/>
    <m/>
    <m/>
    <m/>
    <m/>
    <m/>
    <m/>
    <m/>
    <m/>
    <m/>
    <m/>
    <m/>
    <m/>
    <m/>
    <m/>
    <m/>
    <m/>
    <m/>
    <n v="1"/>
    <m/>
    <m/>
    <m/>
    <m/>
    <m/>
    <m/>
    <m/>
    <d v="2025-04-16T00:00:00"/>
    <s v="Ester Sihotang"/>
    <x v="5"/>
    <m/>
    <n v="15"/>
    <x v="4"/>
    <s v="Closed"/>
    <x v="2"/>
    <s v="Closed Meet SLA"/>
    <m/>
    <d v="2025-10-02T08:54:22"/>
    <m/>
    <m/>
  </r>
  <r>
    <x v="98"/>
    <s v="EUP"/>
    <s v="Carry Over"/>
    <s v="070/FKTK-Recruitment/IV/2025"/>
    <x v="0"/>
    <x v="1"/>
    <x v="1"/>
    <x v="1"/>
    <s v="Tiara Arietta"/>
    <x v="75"/>
    <s v="Kontrak"/>
    <s v="4A"/>
    <n v="4"/>
    <x v="0"/>
    <m/>
    <m/>
    <x v="0"/>
    <x v="1"/>
    <x v="2"/>
    <x v="1"/>
    <s v="Wardana Eka"/>
    <m/>
    <n v="1"/>
    <x v="0"/>
    <x v="0"/>
    <d v="2025-04-01T00:00:00"/>
    <x v="7"/>
    <m/>
    <m/>
    <m/>
    <m/>
    <m/>
    <m/>
    <m/>
    <m/>
    <m/>
    <m/>
    <m/>
    <m/>
    <m/>
    <m/>
    <m/>
    <m/>
    <m/>
    <m/>
    <m/>
    <m/>
    <m/>
    <m/>
    <m/>
    <m/>
    <m/>
    <m/>
    <m/>
    <m/>
    <m/>
    <m/>
    <m/>
    <m/>
    <m/>
    <m/>
    <m/>
    <m/>
    <m/>
    <n v="1"/>
    <m/>
    <m/>
    <m/>
    <m/>
    <m/>
    <m/>
    <d v="2025-03-01T00:00:00"/>
    <d v="2025-03-04T00:00:00"/>
    <s v="Josafat Gagas Octorio"/>
    <x v="5"/>
    <m/>
    <n v="-28"/>
    <x v="1"/>
    <s v="Closed"/>
    <x v="3"/>
    <s v="Hold/Cancel"/>
    <m/>
    <d v="2025-10-02T08:54:22"/>
    <m/>
    <m/>
  </r>
  <r>
    <x v="99"/>
    <s v="EUP"/>
    <s v="Done"/>
    <s v="068/FKTK-Recruitment/IV/2025"/>
    <x v="0"/>
    <x v="3"/>
    <x v="1"/>
    <x v="1"/>
    <s v="Syafril"/>
    <x v="76"/>
    <s v="Kontrak"/>
    <s v="3A"/>
    <n v="3"/>
    <x v="0"/>
    <m/>
    <m/>
    <x v="1"/>
    <x v="1"/>
    <x v="2"/>
    <x v="1"/>
    <s v="Jabar Subadar"/>
    <s v="Resign"/>
    <n v="1"/>
    <x v="0"/>
    <x v="0"/>
    <d v="2025-04-01T00:00:00"/>
    <x v="7"/>
    <m/>
    <m/>
    <m/>
    <m/>
    <m/>
    <m/>
    <m/>
    <m/>
    <m/>
    <m/>
    <m/>
    <m/>
    <m/>
    <m/>
    <m/>
    <m/>
    <m/>
    <m/>
    <m/>
    <m/>
    <m/>
    <m/>
    <m/>
    <m/>
    <m/>
    <m/>
    <m/>
    <m/>
    <m/>
    <m/>
    <m/>
    <m/>
    <m/>
    <m/>
    <m/>
    <m/>
    <m/>
    <n v="1"/>
    <m/>
    <m/>
    <m/>
    <m/>
    <m/>
    <m/>
    <d v="2025-04-02T00:00:00"/>
    <d v="2025-04-04T00:00:00"/>
    <s v="Bagus"/>
    <x v="5"/>
    <m/>
    <n v="3"/>
    <x v="4"/>
    <s v="Closed"/>
    <x v="2"/>
    <s v="Closed Meet SLA"/>
    <m/>
    <d v="2025-10-02T08:54:22"/>
    <m/>
    <m/>
  </r>
  <r>
    <x v="100"/>
    <s v="EOP"/>
    <s v="Done"/>
    <s v="060/FKTK-Recruitment/IV/2025"/>
    <x v="0"/>
    <x v="6"/>
    <x v="1"/>
    <x v="1"/>
    <s v="Marko Ginting"/>
    <x v="77"/>
    <s v="Probation"/>
    <s v="3A"/>
    <n v="3"/>
    <x v="0"/>
    <m/>
    <m/>
    <x v="1"/>
    <x v="1"/>
    <x v="4"/>
    <x v="1"/>
    <s v="Asrul Yadi"/>
    <s v="PHK"/>
    <n v="1"/>
    <x v="0"/>
    <x v="0"/>
    <d v="2025-04-02T00:00:00"/>
    <x v="7"/>
    <m/>
    <m/>
    <m/>
    <m/>
    <m/>
    <m/>
    <m/>
    <m/>
    <m/>
    <m/>
    <m/>
    <m/>
    <m/>
    <m/>
    <m/>
    <m/>
    <m/>
    <m/>
    <m/>
    <m/>
    <m/>
    <m/>
    <m/>
    <m/>
    <m/>
    <m/>
    <m/>
    <m/>
    <m/>
    <m/>
    <m/>
    <m/>
    <m/>
    <m/>
    <m/>
    <m/>
    <m/>
    <n v="1"/>
    <m/>
    <m/>
    <m/>
    <m/>
    <m/>
    <m/>
    <d v="2025-04-07T00:00:00"/>
    <d v="2025-04-12T00:00:00"/>
    <s v="Muhammad Gunawan"/>
    <x v="1"/>
    <m/>
    <n v="10"/>
    <x v="4"/>
    <s v="Closed"/>
    <x v="2"/>
    <s v="Closed Meet SLA"/>
    <m/>
    <d v="2025-10-02T08:54:22"/>
    <m/>
    <m/>
  </r>
  <r>
    <x v="101"/>
    <s v="EOP"/>
    <s v="Done"/>
    <s v="061/FKTK-Recruitment/IV/2025"/>
    <x v="0"/>
    <x v="6"/>
    <x v="1"/>
    <x v="1"/>
    <s v="Marko Ginting"/>
    <x v="78"/>
    <s v="Probation"/>
    <s v="2D"/>
    <n v="2"/>
    <x v="0"/>
    <m/>
    <m/>
    <x v="1"/>
    <x v="1"/>
    <x v="4"/>
    <x v="1"/>
    <s v="Wahyu Setiawan"/>
    <s v="PHK"/>
    <n v="1"/>
    <x v="0"/>
    <x v="0"/>
    <d v="2025-04-02T00:00:00"/>
    <x v="7"/>
    <m/>
    <m/>
    <m/>
    <m/>
    <m/>
    <m/>
    <m/>
    <m/>
    <m/>
    <m/>
    <m/>
    <m/>
    <m/>
    <m/>
    <m/>
    <m/>
    <m/>
    <m/>
    <m/>
    <m/>
    <m/>
    <m/>
    <m/>
    <m/>
    <m/>
    <m/>
    <m/>
    <m/>
    <m/>
    <m/>
    <m/>
    <m/>
    <m/>
    <m/>
    <m/>
    <m/>
    <m/>
    <n v="1"/>
    <m/>
    <m/>
    <m/>
    <m/>
    <s v="- 21 Apr: Vicky Candra menunggu konfirmasi tgl join, kandidat masih melengkapi berkas "/>
    <m/>
    <m/>
    <d v="2025-04-25T00:00:00"/>
    <s v="Vicky Candra"/>
    <x v="1"/>
    <m/>
    <n v="23"/>
    <x v="4"/>
    <s v="Closed"/>
    <x v="2"/>
    <s v="Closed Meet SLA"/>
    <m/>
    <d v="2025-10-02T08:54:22"/>
    <m/>
    <m/>
  </r>
  <r>
    <x v="102"/>
    <s v="EUP"/>
    <s v="Done"/>
    <s v="062/FKTK-Recruitment/IV/2025"/>
    <x v="0"/>
    <x v="16"/>
    <x v="2"/>
    <x v="7"/>
    <s v="Listina Lie"/>
    <x v="79"/>
    <s v="Probation"/>
    <s v="4A"/>
    <n v="4"/>
    <x v="0"/>
    <m/>
    <m/>
    <x v="0"/>
    <x v="0"/>
    <x v="0"/>
    <x v="1"/>
    <s v="Eneng Dahlia Sri Lestari"/>
    <m/>
    <n v="1"/>
    <x v="0"/>
    <x v="0"/>
    <d v="2025-04-15T00:00:00"/>
    <x v="7"/>
    <m/>
    <m/>
    <m/>
    <m/>
    <m/>
    <m/>
    <m/>
    <m/>
    <m/>
    <m/>
    <m/>
    <m/>
    <m/>
    <m/>
    <m/>
    <m/>
    <m/>
    <m/>
    <m/>
    <m/>
    <m/>
    <m/>
    <m/>
    <m/>
    <m/>
    <m/>
    <m/>
    <m/>
    <m/>
    <m/>
    <m/>
    <m/>
    <m/>
    <m/>
    <m/>
    <m/>
    <m/>
    <n v="1"/>
    <m/>
    <m/>
    <m/>
    <m/>
    <s v="- 24 Mei : dijadwalkan MCU_x000a_- 21 Mei : kandidat menerima offerinf _x000a_- 19 Mei : diajukan aproval offering _x000a_- 6 Mei: interview 1 kandidat _x000a_- 22 Apr : FU ke HC site untuk progress review user _x000a_- 16 Apr : 3 kandidat akan dijadwalkan interview _x000a_- 14 Apr : Follow Up cv yang dikirim, on proses review user_x000a_- 8-9 Apr : Follow Up untuk proses M Imam Siregar dicarikan kandidat lain _x000a_- 24 Mar 2025 : telah disampaikan ke Site (andy) untuk memastikan apakah tetap proses? setelah didapat data bahwa ybs baru bisa join Okt 2025 dan permintaan salary dan benefit yg tinggi ~ masih tunggu konfirmasi_x000a_- 24 Mar 2025 : Proses administrasi untuk pengajuan Offering An. M Imam Siregar"/>
    <m/>
    <d v="2025-05-21T00:00:00"/>
    <d v="2025-06-23T00:00:00"/>
    <s v="Josafat Ronald"/>
    <x v="0"/>
    <m/>
    <n v="69"/>
    <x v="2"/>
    <s v="Closed"/>
    <x v="2"/>
    <s v="Closed Meet SLA"/>
    <m/>
    <d v="2025-10-02T08:54:22"/>
    <m/>
    <m/>
  </r>
  <r>
    <x v="103"/>
    <s v="EUP"/>
    <s v="Done"/>
    <s v="063/FKTK-Recruitment/IV/2025"/>
    <x v="0"/>
    <x v="15"/>
    <x v="1"/>
    <x v="1"/>
    <s v="Rudi"/>
    <x v="38"/>
    <s v="Kontrak"/>
    <s v="3A"/>
    <n v="3"/>
    <x v="0"/>
    <m/>
    <m/>
    <x v="1"/>
    <x v="1"/>
    <x v="3"/>
    <x v="1"/>
    <s v="Adnan"/>
    <s v="Resign"/>
    <n v="1"/>
    <x v="0"/>
    <x v="0"/>
    <d v="2025-04-15T00:00:00"/>
    <x v="7"/>
    <m/>
    <m/>
    <m/>
    <m/>
    <m/>
    <m/>
    <m/>
    <m/>
    <m/>
    <m/>
    <m/>
    <m/>
    <m/>
    <m/>
    <m/>
    <m/>
    <m/>
    <m/>
    <m/>
    <m/>
    <m/>
    <m/>
    <m/>
    <m/>
    <m/>
    <m/>
    <m/>
    <m/>
    <m/>
    <m/>
    <m/>
    <m/>
    <m/>
    <m/>
    <m/>
    <m/>
    <m/>
    <n v="1"/>
    <m/>
    <m/>
    <m/>
    <m/>
    <s v="- 07/12/2024: M. Iqbal &amp; Gilang Tata Pradika (Interview User &amp; HC Site)"/>
    <m/>
    <d v="2025-04-12T00:00:00"/>
    <d v="2025-04-15T00:00:00"/>
    <s v="Muhammad Iqbal"/>
    <x v="1"/>
    <m/>
    <n v="0"/>
    <x v="4"/>
    <s v="Closed"/>
    <x v="2"/>
    <s v="Closed Meet SLA"/>
    <m/>
    <d v="2025-10-02T08:54:22"/>
    <m/>
    <m/>
  </r>
  <r>
    <x v="104"/>
    <s v="EUP"/>
    <s v="Done"/>
    <s v="064/FKTK-Recruitment/IV/2025"/>
    <x v="0"/>
    <x v="6"/>
    <x v="1"/>
    <x v="1"/>
    <s v="Reki"/>
    <x v="66"/>
    <s v="Probation"/>
    <s v="2B"/>
    <n v="2"/>
    <x v="0"/>
    <m/>
    <m/>
    <x v="1"/>
    <x v="1"/>
    <x v="2"/>
    <x v="1"/>
    <s v="Dwi Candra"/>
    <s v="Resign dan Pidana"/>
    <n v="1"/>
    <x v="0"/>
    <x v="0"/>
    <d v="2025-04-15T00:00:00"/>
    <x v="7"/>
    <m/>
    <m/>
    <m/>
    <m/>
    <m/>
    <m/>
    <m/>
    <m/>
    <m/>
    <m/>
    <m/>
    <m/>
    <m/>
    <m/>
    <m/>
    <m/>
    <m/>
    <m/>
    <m/>
    <m/>
    <m/>
    <m/>
    <m/>
    <m/>
    <m/>
    <m/>
    <m/>
    <m/>
    <m/>
    <m/>
    <m/>
    <m/>
    <m/>
    <m/>
    <m/>
    <m/>
    <m/>
    <n v="1"/>
    <m/>
    <m/>
    <m/>
    <m/>
    <s v="- 30/04/2025: data on prosess daftar di  Darwin box"/>
    <m/>
    <d v="2025-04-18T00:00:00"/>
    <d v="2025-05-01T00:00:00"/>
    <s v="Heri Gunawan"/>
    <x v="1"/>
    <m/>
    <n v="16"/>
    <x v="4"/>
    <s v="Closed"/>
    <x v="2"/>
    <s v="Closed Meet SLA"/>
    <m/>
    <d v="2025-10-02T08:54:22"/>
    <m/>
    <m/>
  </r>
  <r>
    <x v="105"/>
    <s v="EUP"/>
    <s v="Done"/>
    <s v="064/FKTK-Recruitment/IV/2025"/>
    <x v="0"/>
    <x v="6"/>
    <x v="1"/>
    <x v="1"/>
    <s v="Reki"/>
    <x v="66"/>
    <s v="Probation"/>
    <s v="2B"/>
    <n v="2"/>
    <x v="0"/>
    <m/>
    <m/>
    <x v="1"/>
    <x v="1"/>
    <x v="2"/>
    <x v="1"/>
    <s v="Muhammad Doni"/>
    <s v="Resign dan Pidana"/>
    <n v="1"/>
    <x v="0"/>
    <x v="0"/>
    <d v="2025-04-15T00:00:00"/>
    <x v="7"/>
    <m/>
    <m/>
    <m/>
    <m/>
    <m/>
    <m/>
    <m/>
    <m/>
    <m/>
    <m/>
    <m/>
    <m/>
    <m/>
    <m/>
    <m/>
    <m/>
    <m/>
    <m/>
    <m/>
    <m/>
    <m/>
    <m/>
    <m/>
    <m/>
    <m/>
    <m/>
    <m/>
    <m/>
    <m/>
    <m/>
    <m/>
    <m/>
    <m/>
    <m/>
    <m/>
    <m/>
    <m/>
    <n v="1"/>
    <m/>
    <m/>
    <m/>
    <m/>
    <s v="- 30/04/2025: data on prosess daftar di  Darwin box"/>
    <m/>
    <d v="2025-04-18T00:00:00"/>
    <d v="2025-05-19T00:00:00"/>
    <s v="Apridiansyah"/>
    <x v="1"/>
    <m/>
    <n v="34"/>
    <x v="3"/>
    <s v="Closed"/>
    <x v="2"/>
    <s v="Closed Meet SLA"/>
    <m/>
    <d v="2025-10-02T08:54:22"/>
    <m/>
    <m/>
  </r>
  <r>
    <x v="106"/>
    <s v="EUP"/>
    <s v="Done"/>
    <s v="064/FKTK-Recruitment/IV/2025"/>
    <x v="0"/>
    <x v="6"/>
    <x v="1"/>
    <x v="1"/>
    <s v="Reki"/>
    <x v="66"/>
    <s v="Probation"/>
    <s v="2B"/>
    <n v="2"/>
    <x v="0"/>
    <m/>
    <m/>
    <x v="1"/>
    <x v="1"/>
    <x v="2"/>
    <x v="1"/>
    <s v="Sahrul Saputra"/>
    <s v="Resign dan Pidana"/>
    <n v="1"/>
    <x v="0"/>
    <x v="0"/>
    <d v="2025-04-15T00:00:00"/>
    <x v="7"/>
    <m/>
    <m/>
    <m/>
    <m/>
    <m/>
    <m/>
    <m/>
    <m/>
    <m/>
    <m/>
    <m/>
    <m/>
    <m/>
    <m/>
    <m/>
    <m/>
    <m/>
    <m/>
    <m/>
    <m/>
    <m/>
    <m/>
    <m/>
    <m/>
    <m/>
    <m/>
    <m/>
    <m/>
    <m/>
    <m/>
    <m/>
    <m/>
    <m/>
    <m/>
    <m/>
    <m/>
    <m/>
    <n v="1"/>
    <m/>
    <m/>
    <m/>
    <m/>
    <m/>
    <m/>
    <d v="2025-04-21T00:00:00"/>
    <d v="2025-05-01T00:00:00"/>
    <s v="Robi"/>
    <x v="1"/>
    <m/>
    <n v="16"/>
    <x v="4"/>
    <s v="Closed"/>
    <x v="2"/>
    <s v="Closed Meet SLA"/>
    <m/>
    <d v="2025-10-02T08:54:22"/>
    <m/>
    <m/>
  </r>
  <r>
    <x v="107"/>
    <s v="EUP"/>
    <s v="Done"/>
    <s v="064/FKTK-Recruitment/IV/2025"/>
    <x v="0"/>
    <x v="6"/>
    <x v="1"/>
    <x v="1"/>
    <s v="Reki"/>
    <x v="66"/>
    <s v="Probation"/>
    <s v="2B"/>
    <n v="2"/>
    <x v="0"/>
    <m/>
    <m/>
    <x v="1"/>
    <x v="1"/>
    <x v="2"/>
    <x v="1"/>
    <s v="Ade Putra Safriansyah"/>
    <s v="Resign dan Pidana"/>
    <n v="1"/>
    <x v="0"/>
    <x v="0"/>
    <d v="2025-04-15T00:00:00"/>
    <x v="7"/>
    <m/>
    <m/>
    <m/>
    <m/>
    <m/>
    <m/>
    <m/>
    <m/>
    <m/>
    <m/>
    <m/>
    <m/>
    <m/>
    <m/>
    <m/>
    <m/>
    <m/>
    <m/>
    <m/>
    <m/>
    <m/>
    <m/>
    <m/>
    <m/>
    <m/>
    <m/>
    <m/>
    <m/>
    <m/>
    <m/>
    <m/>
    <m/>
    <m/>
    <m/>
    <m/>
    <m/>
    <m/>
    <n v="1"/>
    <m/>
    <m/>
    <m/>
    <m/>
    <s v="Harian Shipping yang diangkat jadi karyawan"/>
    <m/>
    <d v="2025-05-15T00:00:00"/>
    <d v="2025-05-19T00:00:00"/>
    <s v="Mochamad Haris"/>
    <x v="1"/>
    <m/>
    <n v="34"/>
    <x v="3"/>
    <s v="Closed"/>
    <x v="2"/>
    <s v="Closed Meet SLA"/>
    <m/>
    <d v="2025-10-02T08:54:22"/>
    <m/>
    <m/>
  </r>
  <r>
    <x v="108"/>
    <s v="EUP"/>
    <s v="Done"/>
    <s v="065/FKTK-Recruitment/IV/2025"/>
    <x v="0"/>
    <x v="6"/>
    <x v="1"/>
    <x v="1"/>
    <s v="Sataruddin"/>
    <x v="80"/>
    <s v="Probation"/>
    <s v="2B"/>
    <n v="2"/>
    <x v="0"/>
    <m/>
    <m/>
    <x v="1"/>
    <x v="1"/>
    <x v="2"/>
    <x v="1"/>
    <s v="Ela Clarisa Simamora"/>
    <s v="Resign"/>
    <n v="1"/>
    <x v="0"/>
    <x v="0"/>
    <d v="2025-04-15T00:00:00"/>
    <x v="7"/>
    <m/>
    <m/>
    <m/>
    <m/>
    <m/>
    <m/>
    <m/>
    <m/>
    <m/>
    <m/>
    <m/>
    <m/>
    <m/>
    <m/>
    <m/>
    <m/>
    <m/>
    <m/>
    <m/>
    <m/>
    <m/>
    <m/>
    <m/>
    <m/>
    <m/>
    <m/>
    <m/>
    <m/>
    <m/>
    <m/>
    <m/>
    <m/>
    <m/>
    <m/>
    <m/>
    <m/>
    <m/>
    <n v="1"/>
    <m/>
    <m/>
    <m/>
    <m/>
    <m/>
    <m/>
    <d v="2025-04-18T00:00:00"/>
    <d v="2025-05-01T00:00:00"/>
    <s v="Annisa Herlina"/>
    <x v="5"/>
    <m/>
    <n v="16"/>
    <x v="4"/>
    <s v="Closed"/>
    <x v="2"/>
    <s v="Closed Meet SLA"/>
    <m/>
    <d v="2025-10-02T08:54:22"/>
    <m/>
    <m/>
  </r>
  <r>
    <x v="109"/>
    <s v="EUP"/>
    <s v="Done"/>
    <s v="066/FKTK-Recruitment/IV/2025"/>
    <x v="0"/>
    <x v="3"/>
    <x v="1"/>
    <x v="1"/>
    <s v="Syafril"/>
    <x v="81"/>
    <s v="Probation"/>
    <s v="2C"/>
    <n v="2"/>
    <x v="0"/>
    <m/>
    <m/>
    <x v="1"/>
    <x v="1"/>
    <x v="2"/>
    <x v="1"/>
    <s v="Hairul"/>
    <s v="Resign"/>
    <n v="1"/>
    <x v="0"/>
    <x v="0"/>
    <d v="2025-04-15T00:00:00"/>
    <x v="7"/>
    <m/>
    <m/>
    <m/>
    <m/>
    <m/>
    <m/>
    <m/>
    <m/>
    <m/>
    <m/>
    <m/>
    <m/>
    <m/>
    <m/>
    <m/>
    <m/>
    <m/>
    <m/>
    <m/>
    <m/>
    <m/>
    <m/>
    <m/>
    <m/>
    <m/>
    <m/>
    <m/>
    <m/>
    <m/>
    <m/>
    <m/>
    <m/>
    <m/>
    <m/>
    <m/>
    <m/>
    <m/>
    <n v="1"/>
    <m/>
    <m/>
    <m/>
    <m/>
    <s v="- 30/04/2025: data on prosess daftar di  Darwin box"/>
    <m/>
    <d v="2025-04-21T00:00:00"/>
    <d v="2025-05-01T00:00:00"/>
    <s v="Septiadi Hendra Saputra"/>
    <x v="8"/>
    <s v="Ima Rosalina"/>
    <n v="16"/>
    <x v="4"/>
    <s v="Closed"/>
    <x v="2"/>
    <s v="Closed Meet SLA"/>
    <m/>
    <d v="2025-10-02T08:54:22"/>
    <m/>
    <m/>
  </r>
  <r>
    <x v="110"/>
    <s v="EUP"/>
    <s v="Done"/>
    <s v="069/FKTK-Recruitment/IV/2025"/>
    <x v="0"/>
    <x v="4"/>
    <x v="1"/>
    <x v="1"/>
    <s v="Muhammad Faiq"/>
    <x v="82"/>
    <s v="Probation"/>
    <s v="3A"/>
    <n v="3"/>
    <x v="0"/>
    <m/>
    <m/>
    <x v="1"/>
    <x v="1"/>
    <x v="2"/>
    <x v="1"/>
    <s v="Ahmad Fajar"/>
    <s v="Resign"/>
    <n v="1"/>
    <x v="0"/>
    <x v="0"/>
    <d v="2025-04-15T00:00:00"/>
    <x v="7"/>
    <m/>
    <m/>
    <m/>
    <m/>
    <m/>
    <m/>
    <m/>
    <m/>
    <m/>
    <m/>
    <m/>
    <m/>
    <m/>
    <m/>
    <m/>
    <m/>
    <m/>
    <m/>
    <m/>
    <m/>
    <m/>
    <m/>
    <m/>
    <m/>
    <m/>
    <m/>
    <m/>
    <m/>
    <m/>
    <m/>
    <m/>
    <m/>
    <m/>
    <m/>
    <m/>
    <m/>
    <m/>
    <n v="1"/>
    <m/>
    <m/>
    <m/>
    <m/>
    <s v="- 30/04/2025: data on prosess daftar di  Darwin box"/>
    <m/>
    <d v="2025-04-15T00:00:00"/>
    <d v="2025-04-16T00:00:00"/>
    <s v="Yobel Derby Romero Sinaga"/>
    <x v="1"/>
    <m/>
    <n v="1"/>
    <x v="4"/>
    <s v="Closed"/>
    <x v="2"/>
    <s v="Closed Meet SLA"/>
    <m/>
    <d v="2025-10-02T08:54:22"/>
    <m/>
    <m/>
  </r>
  <r>
    <x v="111"/>
    <s v="EUP"/>
    <s v="Done"/>
    <s v="071/FKTK-Recruitment/IV/2025"/>
    <x v="0"/>
    <x v="6"/>
    <x v="1"/>
    <x v="1"/>
    <s v="Kristi SM"/>
    <x v="83"/>
    <s v="Probation"/>
    <s v="3A"/>
    <n v="3"/>
    <x v="0"/>
    <m/>
    <m/>
    <x v="1"/>
    <x v="1"/>
    <x v="2"/>
    <x v="1"/>
    <s v="Supardi Joyo"/>
    <s v="Resign"/>
    <n v="1"/>
    <x v="0"/>
    <x v="0"/>
    <d v="2025-04-15T00:00:00"/>
    <x v="7"/>
    <m/>
    <m/>
    <m/>
    <m/>
    <m/>
    <m/>
    <m/>
    <m/>
    <m/>
    <m/>
    <m/>
    <m/>
    <m/>
    <m/>
    <m/>
    <m/>
    <m/>
    <m/>
    <m/>
    <m/>
    <m/>
    <m/>
    <m/>
    <m/>
    <m/>
    <m/>
    <m/>
    <m/>
    <m/>
    <m/>
    <m/>
    <m/>
    <m/>
    <m/>
    <m/>
    <m/>
    <m/>
    <n v="1"/>
    <m/>
    <m/>
    <m/>
    <m/>
    <s v="- 30/04/2025: data on prosess daftar di  Darwin box"/>
    <m/>
    <m/>
    <d v="2025-05-01T00:00:00"/>
    <s v="Valentina Merdekawani Boru Manik"/>
    <x v="1"/>
    <m/>
    <n v="16"/>
    <x v="4"/>
    <s v="Closed"/>
    <x v="2"/>
    <s v="Closed Meet SLA"/>
    <m/>
    <d v="2025-10-02T08:54:22"/>
    <m/>
    <m/>
  </r>
  <r>
    <x v="112"/>
    <s v="EUP"/>
    <s v="Done"/>
    <s v="072/FKTK-Recruitment/IV/2025"/>
    <x v="0"/>
    <x v="7"/>
    <x v="1"/>
    <x v="1"/>
    <s v="Kristi SM"/>
    <x v="84"/>
    <s v="Kontrak"/>
    <s v="6B"/>
    <n v="6"/>
    <x v="0"/>
    <m/>
    <m/>
    <x v="0"/>
    <x v="1"/>
    <x v="2"/>
    <x v="1"/>
    <s v="Abdullah Harry"/>
    <s v="Pensiun"/>
    <n v="1"/>
    <x v="0"/>
    <x v="0"/>
    <d v="2025-04-15T00:00:00"/>
    <x v="7"/>
    <m/>
    <m/>
    <m/>
    <m/>
    <m/>
    <m/>
    <m/>
    <m/>
    <m/>
    <m/>
    <m/>
    <m/>
    <m/>
    <m/>
    <m/>
    <m/>
    <m/>
    <m/>
    <m/>
    <m/>
    <m/>
    <m/>
    <m/>
    <m/>
    <m/>
    <m/>
    <m/>
    <m/>
    <m/>
    <m/>
    <m/>
    <m/>
    <m/>
    <m/>
    <m/>
    <m/>
    <m/>
    <n v="1"/>
    <m/>
    <m/>
    <m/>
    <m/>
    <s v="Rehire "/>
    <m/>
    <d v="2025-04-21T00:00:00"/>
    <d v="2025-04-25T00:00:00"/>
    <s v="Abdullah Harry Kaswanto"/>
    <x v="1"/>
    <m/>
    <n v="10"/>
    <x v="4"/>
    <s v="Closed"/>
    <x v="2"/>
    <s v="Closed Meet SLA"/>
    <m/>
    <d v="2025-10-02T08:54:22"/>
    <m/>
    <m/>
  </r>
  <r>
    <x v="113"/>
    <s v="EUP"/>
    <s v="Carry Over"/>
    <s v="001/FKTK-Recruitment/I/2025"/>
    <x v="0"/>
    <x v="10"/>
    <x v="3"/>
    <x v="16"/>
    <s v="Cathy"/>
    <x v="85"/>
    <s v="Probation"/>
    <s v="4A"/>
    <n v="4"/>
    <x v="0"/>
    <m/>
    <m/>
    <x v="0"/>
    <x v="0"/>
    <x v="0"/>
    <x v="1"/>
    <s v="Rizky Alfian Hariandja"/>
    <s v="Tidak lulus probation"/>
    <n v="1"/>
    <x v="0"/>
    <x v="0"/>
    <d v="2025-04-17T00:00:00"/>
    <x v="7"/>
    <m/>
    <m/>
    <m/>
    <m/>
    <m/>
    <m/>
    <m/>
    <m/>
    <m/>
    <m/>
    <m/>
    <m/>
    <m/>
    <m/>
    <m/>
    <m/>
    <m/>
    <m/>
    <m/>
    <m/>
    <m/>
    <m/>
    <m/>
    <m/>
    <m/>
    <m/>
    <m/>
    <m/>
    <m/>
    <m/>
    <m/>
    <m/>
    <m/>
    <m/>
    <m/>
    <m/>
    <m/>
    <n v="1"/>
    <m/>
    <m/>
    <m/>
    <m/>
    <s v="- 20 Mei : interview kandidat _x000a_- 5 Mei: FU user 6 cv yang telah dikirimkan _x000a_- 29 Apr: kirim 5 CV ke user_x000a_- 22 Apr: Interview 3 kandidat dengan user"/>
    <m/>
    <d v="2025-05-14T00:00:00"/>
    <d v="2025-08-01T00:00:00"/>
    <s v="Jose Raynaldo Prasetyo"/>
    <x v="3"/>
    <m/>
    <n v="106"/>
    <x v="0"/>
    <s v="Closed"/>
    <x v="0"/>
    <s v="Closed Not Meet SLA"/>
    <m/>
    <d v="2025-10-02T08:54:22"/>
    <n v="7"/>
    <m/>
  </r>
  <r>
    <x v="114"/>
    <s v="PCL"/>
    <s v="Done"/>
    <s v="073/FKTK-Recruitment/IV/2025"/>
    <x v="0"/>
    <x v="7"/>
    <x v="2"/>
    <x v="1"/>
    <s v="Yuyung"/>
    <x v="86"/>
    <s v="Probation"/>
    <s v="4A"/>
    <n v="4"/>
    <x v="0"/>
    <m/>
    <m/>
    <x v="0"/>
    <x v="1"/>
    <x v="6"/>
    <x v="1"/>
    <s v="Adikhara"/>
    <s v="Resign"/>
    <n v="1"/>
    <x v="0"/>
    <x v="0"/>
    <d v="2025-04-22T00:00:00"/>
    <x v="7"/>
    <m/>
    <m/>
    <m/>
    <m/>
    <m/>
    <m/>
    <m/>
    <m/>
    <m/>
    <m/>
    <m/>
    <m/>
    <m/>
    <m/>
    <m/>
    <m/>
    <m/>
    <m/>
    <m/>
    <m/>
    <m/>
    <m/>
    <m/>
    <m/>
    <m/>
    <m/>
    <m/>
    <m/>
    <m/>
    <m/>
    <m/>
    <m/>
    <m/>
    <m/>
    <m/>
    <m/>
    <m/>
    <n v="1"/>
    <m/>
    <m/>
    <m/>
    <m/>
    <s v="- 22 Apr: Erismaida N proses pengajuan offering"/>
    <m/>
    <d v="2025-04-25T00:00:00"/>
    <d v="2025-05-02T00:00:00"/>
    <s v="Erismaida Nainggolan"/>
    <x v="1"/>
    <m/>
    <n v="10"/>
    <x v="4"/>
    <s v="Closed"/>
    <x v="2"/>
    <s v="Closed Meet SLA"/>
    <m/>
    <d v="2025-10-02T08:54:22"/>
    <m/>
    <m/>
  </r>
  <r>
    <x v="115"/>
    <s v="EUP"/>
    <s v="Done"/>
    <s v="074/FKTK-Recruitment/IV/2025"/>
    <x v="0"/>
    <x v="22"/>
    <x v="2"/>
    <x v="17"/>
    <s v="Gud Purmala Putra"/>
    <x v="87"/>
    <s v="Probation"/>
    <s v="4B"/>
    <n v="4"/>
    <x v="0"/>
    <m/>
    <m/>
    <x v="0"/>
    <x v="0"/>
    <x v="0"/>
    <x v="1"/>
    <s v="Amsalnius K Ginting"/>
    <m/>
    <n v="1"/>
    <x v="0"/>
    <x v="0"/>
    <d v="2025-04-22T00:00:00"/>
    <x v="7"/>
    <m/>
    <m/>
    <m/>
    <m/>
    <m/>
    <m/>
    <m/>
    <m/>
    <m/>
    <m/>
    <m/>
    <m/>
    <m/>
    <m/>
    <m/>
    <m/>
    <m/>
    <m/>
    <m/>
    <m/>
    <m/>
    <m/>
    <m/>
    <m/>
    <m/>
    <m/>
    <m/>
    <m/>
    <m/>
    <m/>
    <m/>
    <m/>
    <m/>
    <m/>
    <m/>
    <m/>
    <m/>
    <n v="1"/>
    <m/>
    <m/>
    <m/>
    <m/>
    <s v="- 20 Mei : pangajuan aproval offering _x000a_- 14 Mei : Fu kandidat untuk kirim slip gaji dan espt _x000a_- 10 Mei : user meminta proses jualiky _x000a_- 5 Mei : kirim hasil interview ke user _x000a_- 3 Mei: interview kandidat pembanding an. Juliaky Simbolon _x000a_- 22 Apr: proses interview"/>
    <m/>
    <d v="2025-05-21T00:00:00"/>
    <d v="2025-06-09T00:00:00"/>
    <s v="Juliaky Simbolon"/>
    <x v="1"/>
    <m/>
    <n v="48"/>
    <x v="3"/>
    <s v="Closed"/>
    <x v="2"/>
    <s v="Closed Meet SLA"/>
    <m/>
    <d v="2025-10-02T08:54:22"/>
    <m/>
    <m/>
  </r>
  <r>
    <x v="116"/>
    <s v="EUP"/>
    <s v="Hold/Cancel"/>
    <m/>
    <x v="1"/>
    <x v="0"/>
    <x v="3"/>
    <x v="14"/>
    <s v="Irawati"/>
    <x v="88"/>
    <s v="Probation"/>
    <s v="5A"/>
    <n v="5"/>
    <x v="0"/>
    <m/>
    <m/>
    <x v="0"/>
    <x v="0"/>
    <x v="0"/>
    <x v="0"/>
    <m/>
    <m/>
    <n v="1"/>
    <x v="1"/>
    <x v="1"/>
    <d v="2025-04-23T00:00:00"/>
    <x v="7"/>
    <m/>
    <m/>
    <m/>
    <m/>
    <m/>
    <m/>
    <m/>
    <m/>
    <m/>
    <m/>
    <m/>
    <m/>
    <m/>
    <m/>
    <m/>
    <m/>
    <m/>
    <m/>
    <m/>
    <m/>
    <m/>
    <m/>
    <m/>
    <m/>
    <m/>
    <m/>
    <m/>
    <m/>
    <m/>
    <m/>
    <m/>
    <m/>
    <m/>
    <m/>
    <m/>
    <m/>
    <m/>
    <m/>
    <m/>
    <m/>
    <m/>
    <m/>
    <m/>
    <m/>
    <m/>
    <m/>
    <m/>
    <x v="5"/>
    <m/>
    <s v="Hold/Cancel"/>
    <x v="1"/>
    <n v="162.37108483796328"/>
    <x v="1"/>
    <s v="Hold/Cancel"/>
    <m/>
    <d v="2025-10-02T08:54:22"/>
    <m/>
    <m/>
  </r>
  <r>
    <x v="117"/>
    <s v="EUP"/>
    <s v="Done"/>
    <s v="109/FKTK-Recruitment/V/2025"/>
    <x v="0"/>
    <x v="23"/>
    <x v="1"/>
    <x v="1"/>
    <s v="Reki"/>
    <x v="89"/>
    <s v="Probation"/>
    <s v="2B"/>
    <n v="2"/>
    <x v="0"/>
    <m/>
    <m/>
    <x v="1"/>
    <x v="1"/>
    <x v="2"/>
    <x v="1"/>
    <s v="Nur Aziz Mazuri"/>
    <s v="Resign dapat pekerjaan baru"/>
    <n v="1"/>
    <x v="0"/>
    <x v="0"/>
    <d v="2025-04-23T00:00:00"/>
    <x v="7"/>
    <m/>
    <m/>
    <m/>
    <m/>
    <m/>
    <m/>
    <m/>
    <m/>
    <m/>
    <m/>
    <m/>
    <m/>
    <m/>
    <m/>
    <m/>
    <m/>
    <m/>
    <m/>
    <m/>
    <m/>
    <m/>
    <m/>
    <m/>
    <m/>
    <m/>
    <m/>
    <m/>
    <m/>
    <m/>
    <m/>
    <m/>
    <m/>
    <m/>
    <m/>
    <m/>
    <m/>
    <m/>
    <n v="1"/>
    <m/>
    <m/>
    <m/>
    <m/>
    <m/>
    <m/>
    <m/>
    <d v="2025-06-11T00:00:00"/>
    <s v="Yogi Ardiansyah"/>
    <x v="1"/>
    <m/>
    <n v="49"/>
    <x v="3"/>
    <s v="Closed"/>
    <x v="2"/>
    <s v="Closed Meet SLA"/>
    <m/>
    <d v="2025-10-02T08:54:22"/>
    <m/>
    <m/>
  </r>
  <r>
    <x v="118"/>
    <s v="EUP"/>
    <s v="Carry Over"/>
    <m/>
    <x v="1"/>
    <x v="20"/>
    <x v="3"/>
    <x v="18"/>
    <s v="Jimmy"/>
    <x v="90"/>
    <s v="Probation"/>
    <s v="6A"/>
    <n v="6"/>
    <x v="0"/>
    <m/>
    <m/>
    <x v="0"/>
    <x v="0"/>
    <x v="0"/>
    <x v="0"/>
    <m/>
    <m/>
    <n v="1"/>
    <x v="0"/>
    <x v="0"/>
    <d v="2025-04-23T00:00:00"/>
    <x v="7"/>
    <m/>
    <m/>
    <m/>
    <m/>
    <m/>
    <m/>
    <m/>
    <m/>
    <m/>
    <m/>
    <m/>
    <m/>
    <m/>
    <m/>
    <m/>
    <m/>
    <m/>
    <m/>
    <m/>
    <m/>
    <m/>
    <m/>
    <m/>
    <m/>
    <m/>
    <m/>
    <m/>
    <m/>
    <m/>
    <m/>
    <m/>
    <m/>
    <m/>
    <m/>
    <m/>
    <m/>
    <m/>
    <n v="1"/>
    <m/>
    <m/>
    <m/>
    <m/>
    <m/>
    <m/>
    <m/>
    <d v="2025-09-01T00:00:00"/>
    <s v="Theresia Valentina"/>
    <x v="5"/>
    <m/>
    <n v="131"/>
    <x v="0"/>
    <s v="Closed"/>
    <x v="0"/>
    <s v="Closed Not Meet SLA"/>
    <m/>
    <d v="2025-10-02T08:54:22"/>
    <n v="7"/>
    <m/>
  </r>
  <r>
    <x v="119"/>
    <s v="EOP"/>
    <s v="Done"/>
    <s v="078/FKTK-Recruitment/IV/2025"/>
    <x v="0"/>
    <x v="15"/>
    <x v="1"/>
    <x v="1"/>
    <s v="Lina Hadi"/>
    <x v="91"/>
    <s v="Probation"/>
    <s v="3A"/>
    <n v="3"/>
    <x v="0"/>
    <m/>
    <m/>
    <x v="1"/>
    <x v="1"/>
    <x v="4"/>
    <x v="1"/>
    <s v="Thomson Alex Girsang"/>
    <s v="Mendapatkan tawaran lebih baik dari perusahaan lain"/>
    <n v="1"/>
    <x v="0"/>
    <x v="0"/>
    <d v="2025-04-24T00:00:00"/>
    <x v="7"/>
    <m/>
    <m/>
    <m/>
    <m/>
    <m/>
    <m/>
    <m/>
    <m/>
    <m/>
    <m/>
    <m/>
    <m/>
    <m/>
    <m/>
    <m/>
    <m/>
    <m/>
    <m/>
    <m/>
    <m/>
    <m/>
    <m/>
    <m/>
    <m/>
    <m/>
    <m/>
    <m/>
    <m/>
    <m/>
    <m/>
    <m/>
    <m/>
    <m/>
    <m/>
    <m/>
    <m/>
    <m/>
    <n v="1"/>
    <m/>
    <m/>
    <m/>
    <m/>
    <s v="- 28 Apr : Join "/>
    <m/>
    <m/>
    <d v="2025-04-28T00:00:00"/>
    <s v="Hammid Al Faras"/>
    <x v="5"/>
    <m/>
    <n v="4"/>
    <x v="4"/>
    <s v="Closed"/>
    <x v="2"/>
    <s v="Closed Meet SLA"/>
    <m/>
    <d v="2025-10-02T08:54:22"/>
    <m/>
    <m/>
  </r>
  <r>
    <x v="120"/>
    <s v="EUP"/>
    <s v="Done"/>
    <s v="076/FKTK-Recruitment/IV/2025"/>
    <x v="0"/>
    <x v="13"/>
    <x v="1"/>
    <x v="1"/>
    <s v="Muji Eka"/>
    <x v="92"/>
    <s v="Kontrak"/>
    <s v="3A"/>
    <n v="3"/>
    <x v="0"/>
    <m/>
    <m/>
    <x v="1"/>
    <x v="1"/>
    <x v="3"/>
    <x v="1"/>
    <s v="Achmad Kurnia Maspratama"/>
    <s v="Better Offer"/>
    <n v="1"/>
    <x v="0"/>
    <x v="0"/>
    <d v="2025-04-24T00:00:00"/>
    <x v="7"/>
    <m/>
    <m/>
    <m/>
    <m/>
    <m/>
    <m/>
    <m/>
    <m/>
    <m/>
    <m/>
    <m/>
    <m/>
    <m/>
    <m/>
    <m/>
    <m/>
    <m/>
    <m/>
    <m/>
    <m/>
    <m/>
    <m/>
    <m/>
    <m/>
    <m/>
    <m/>
    <m/>
    <m/>
    <m/>
    <m/>
    <m/>
    <m/>
    <m/>
    <m/>
    <m/>
    <m/>
    <m/>
    <n v="1"/>
    <m/>
    <m/>
    <m/>
    <m/>
    <m/>
    <m/>
    <d v="2025-05-03T00:00:00"/>
    <d v="2025-05-05T00:00:00"/>
    <s v="M. Akram Hilmi"/>
    <x v="1"/>
    <m/>
    <n v="11"/>
    <x v="4"/>
    <s v="Closed"/>
    <x v="2"/>
    <s v="Closed Meet SLA"/>
    <m/>
    <d v="2025-10-02T08:54:22"/>
    <m/>
    <m/>
  </r>
  <r>
    <x v="121"/>
    <s v="EUP"/>
    <s v="Done"/>
    <s v="077/FKTK-Recruitment/IV/2025"/>
    <x v="0"/>
    <x v="13"/>
    <x v="1"/>
    <x v="1"/>
    <s v="Marali Siagian"/>
    <x v="93"/>
    <s v="Kontrak"/>
    <s v="3A"/>
    <n v="3"/>
    <x v="0"/>
    <m/>
    <m/>
    <x v="1"/>
    <x v="1"/>
    <x v="3"/>
    <x v="1"/>
    <s v="Ari Kristian"/>
    <s v="Career Development"/>
    <n v="1"/>
    <x v="0"/>
    <x v="0"/>
    <d v="2025-04-24T00:00:00"/>
    <x v="7"/>
    <m/>
    <m/>
    <m/>
    <m/>
    <m/>
    <m/>
    <m/>
    <m/>
    <m/>
    <m/>
    <m/>
    <m/>
    <m/>
    <m/>
    <m/>
    <m/>
    <m/>
    <m/>
    <m/>
    <m/>
    <m/>
    <m/>
    <m/>
    <m/>
    <m/>
    <m/>
    <m/>
    <m/>
    <m/>
    <m/>
    <m/>
    <m/>
    <m/>
    <m/>
    <m/>
    <m/>
    <m/>
    <n v="1"/>
    <m/>
    <m/>
    <m/>
    <m/>
    <m/>
    <m/>
    <d v="2025-05-26T00:00:00"/>
    <d v="2025-06-01T00:00:00"/>
    <s v="Muh. Rezki Anugerah"/>
    <x v="1"/>
    <m/>
    <n v="38"/>
    <x v="3"/>
    <s v="Closed"/>
    <x v="2"/>
    <s v="Closed Meet SLA"/>
    <m/>
    <d v="2025-10-02T08:54:22"/>
    <m/>
    <m/>
  </r>
  <r>
    <x v="122"/>
    <s v="EOP"/>
    <s v="Carry Over"/>
    <s v="079/FKTK-Recruitment/IV/2025"/>
    <x v="0"/>
    <x v="1"/>
    <x v="1"/>
    <x v="1"/>
    <s v="Lina Hadi"/>
    <x v="94"/>
    <s v="Probation"/>
    <s v="3A"/>
    <n v="3"/>
    <x v="0"/>
    <m/>
    <m/>
    <x v="1"/>
    <x v="1"/>
    <x v="4"/>
    <x v="1"/>
    <s v="Mikael Parasian Sinaga"/>
    <s v="Mendapatkan tawaran lebih baik dari perusahaan lain"/>
    <n v="1"/>
    <x v="0"/>
    <x v="0"/>
    <d v="2025-04-24T00:00:00"/>
    <x v="7"/>
    <m/>
    <m/>
    <m/>
    <m/>
    <m/>
    <m/>
    <m/>
    <m/>
    <m/>
    <m/>
    <m/>
    <m/>
    <m/>
    <m/>
    <m/>
    <m/>
    <m/>
    <m/>
    <m/>
    <m/>
    <m/>
    <m/>
    <m/>
    <m/>
    <m/>
    <m/>
    <m/>
    <m/>
    <m/>
    <m/>
    <m/>
    <m/>
    <m/>
    <m/>
    <m/>
    <m/>
    <m/>
    <n v="1"/>
    <m/>
    <m/>
    <m/>
    <m/>
    <m/>
    <m/>
    <d v="2025-06-18T00:00:00"/>
    <d v="2025-07-25T00:00:00"/>
    <s v="Ibnu Hajar"/>
    <x v="1"/>
    <m/>
    <n v="92"/>
    <x v="0"/>
    <s v="Closed"/>
    <x v="0"/>
    <s v="Closed Not Meet SLA"/>
    <m/>
    <d v="2025-10-02T08:54:22"/>
    <n v="7"/>
    <m/>
  </r>
  <r>
    <x v="123"/>
    <s v="EUP"/>
    <s v="Done"/>
    <s v="080/FKTK-Recruitment/IV/2025"/>
    <x v="0"/>
    <x v="6"/>
    <x v="1"/>
    <x v="1"/>
    <s v="Ahmad Widiyatno"/>
    <x v="95"/>
    <s v="Kontrak"/>
    <s v="3A"/>
    <n v="3"/>
    <x v="0"/>
    <m/>
    <m/>
    <x v="1"/>
    <x v="1"/>
    <x v="3"/>
    <x v="0"/>
    <m/>
    <m/>
    <n v="1"/>
    <x v="1"/>
    <x v="1"/>
    <d v="2025-04-24T00:00:00"/>
    <x v="7"/>
    <m/>
    <m/>
    <m/>
    <m/>
    <m/>
    <m/>
    <m/>
    <m/>
    <m/>
    <m/>
    <m/>
    <m/>
    <m/>
    <m/>
    <m/>
    <m/>
    <m/>
    <m/>
    <m/>
    <m/>
    <m/>
    <m/>
    <m/>
    <m/>
    <m/>
    <m/>
    <m/>
    <m/>
    <m/>
    <m/>
    <m/>
    <m/>
    <m/>
    <m/>
    <m/>
    <m/>
    <m/>
    <m/>
    <m/>
    <m/>
    <m/>
    <m/>
    <s v="Double FKTK with FAME Bontang"/>
    <m/>
    <m/>
    <m/>
    <m/>
    <x v="5"/>
    <m/>
    <s v="Hold/Cancel"/>
    <x v="1"/>
    <n v="161.37108483796328"/>
    <x v="1"/>
    <s v="Hold/Cancel"/>
    <m/>
    <d v="2025-10-02T08:54:22"/>
    <m/>
    <m/>
  </r>
  <r>
    <x v="124"/>
    <s v="EUP"/>
    <s v="Done"/>
    <s v="080/FKTK-Recruitment/IV/2025"/>
    <x v="0"/>
    <x v="6"/>
    <x v="1"/>
    <x v="1"/>
    <s v="Ahmad Widiyatno"/>
    <x v="95"/>
    <s v="Kontrak"/>
    <s v="3A"/>
    <n v="3"/>
    <x v="0"/>
    <m/>
    <m/>
    <x v="1"/>
    <x v="1"/>
    <x v="3"/>
    <x v="0"/>
    <m/>
    <m/>
    <n v="1"/>
    <x v="1"/>
    <x v="1"/>
    <d v="2025-04-24T00:00:00"/>
    <x v="7"/>
    <m/>
    <m/>
    <m/>
    <m/>
    <m/>
    <m/>
    <m/>
    <m/>
    <m/>
    <m/>
    <m/>
    <m/>
    <m/>
    <m/>
    <m/>
    <m/>
    <m/>
    <m/>
    <m/>
    <m/>
    <m/>
    <m/>
    <m/>
    <m/>
    <m/>
    <m/>
    <m/>
    <m/>
    <m/>
    <m/>
    <m/>
    <m/>
    <m/>
    <m/>
    <m/>
    <m/>
    <m/>
    <m/>
    <m/>
    <m/>
    <m/>
    <m/>
    <s v="Double FKTK with FAME Bontang"/>
    <m/>
    <m/>
    <m/>
    <m/>
    <x v="5"/>
    <m/>
    <s v="Hold/Cancel"/>
    <x v="1"/>
    <n v="161.37108483796328"/>
    <x v="1"/>
    <s v="Hold/Cancel"/>
    <m/>
    <d v="2025-10-02T08:54:22"/>
    <m/>
    <m/>
  </r>
  <r>
    <x v="125"/>
    <s v="EUP"/>
    <s v="Done"/>
    <s v="080/FKTK-Recruitment/IV/2025"/>
    <x v="0"/>
    <x v="6"/>
    <x v="1"/>
    <x v="1"/>
    <s v="Ahmad Widiyatno"/>
    <x v="96"/>
    <s v="Kontrak"/>
    <s v="3A"/>
    <n v="3"/>
    <x v="0"/>
    <m/>
    <m/>
    <x v="1"/>
    <x v="1"/>
    <x v="3"/>
    <x v="0"/>
    <m/>
    <m/>
    <n v="1"/>
    <x v="0"/>
    <x v="0"/>
    <d v="2025-04-24T00:00:00"/>
    <x v="7"/>
    <m/>
    <m/>
    <m/>
    <m/>
    <m/>
    <m/>
    <m/>
    <m/>
    <m/>
    <m/>
    <m/>
    <m/>
    <m/>
    <m/>
    <m/>
    <m/>
    <m/>
    <m/>
    <m/>
    <m/>
    <m/>
    <m/>
    <m/>
    <m/>
    <m/>
    <m/>
    <m/>
    <m/>
    <m/>
    <m/>
    <m/>
    <m/>
    <m/>
    <m/>
    <m/>
    <m/>
    <m/>
    <n v="1"/>
    <m/>
    <m/>
    <m/>
    <m/>
    <s v="- 26/04/2025: M. Yuda Husaini &amp; Ragil Satriawan (Interview user &amp; HC Site)_x000a_- 28/04/2025: M. Ludfy, Moch Andi Setiawan &amp; Riski Fahrian (Interview user &amp; HC Site)_x000a_"/>
    <m/>
    <d v="2025-05-09T00:00:00"/>
    <d v="2025-05-23T00:00:00"/>
    <s v="M. Yuda Husaini "/>
    <x v="1"/>
    <m/>
    <n v="29"/>
    <x v="4"/>
    <s v="Closed"/>
    <x v="2"/>
    <s v="Closed Meet SLA"/>
    <m/>
    <d v="2025-10-02T08:54:22"/>
    <m/>
    <m/>
  </r>
  <r>
    <x v="126"/>
    <s v="EUP"/>
    <s v="Done"/>
    <s v="080/FKTK-Recruitment/IV/2025"/>
    <x v="0"/>
    <x v="6"/>
    <x v="1"/>
    <x v="1"/>
    <s v="Ahmad Widiyatno"/>
    <x v="96"/>
    <s v="Kontrak"/>
    <s v="3A"/>
    <n v="3"/>
    <x v="0"/>
    <m/>
    <m/>
    <x v="1"/>
    <x v="1"/>
    <x v="3"/>
    <x v="0"/>
    <m/>
    <m/>
    <n v="1"/>
    <x v="0"/>
    <x v="0"/>
    <d v="2025-04-24T00:00:00"/>
    <x v="7"/>
    <m/>
    <m/>
    <m/>
    <m/>
    <m/>
    <m/>
    <m/>
    <m/>
    <m/>
    <m/>
    <m/>
    <m/>
    <m/>
    <m/>
    <m/>
    <m/>
    <m/>
    <m/>
    <m/>
    <m/>
    <m/>
    <m/>
    <m/>
    <m/>
    <m/>
    <m/>
    <m/>
    <m/>
    <m/>
    <m/>
    <m/>
    <m/>
    <m/>
    <m/>
    <m/>
    <m/>
    <m/>
    <n v="1"/>
    <m/>
    <m/>
    <m/>
    <m/>
    <s v="- 28/04/2025: M. Ludfy, Moch Andi Setiawan &amp; Riski Fahrian (Interview user &amp; HC Site)_x000a_"/>
    <m/>
    <d v="2025-05-09T00:00:00"/>
    <d v="2025-05-23T00:00:00"/>
    <s v=" Muhammad Izra"/>
    <x v="1"/>
    <m/>
    <n v="29"/>
    <x v="4"/>
    <s v="Closed"/>
    <x v="2"/>
    <s v="Closed Meet SLA"/>
    <m/>
    <d v="2025-10-02T08:54:22"/>
    <m/>
    <m/>
  </r>
  <r>
    <x v="127"/>
    <s v="EUP"/>
    <s v="Done"/>
    <s v="080/FKTK-Recruitment/IV/2025"/>
    <x v="0"/>
    <x v="6"/>
    <x v="1"/>
    <x v="1"/>
    <s v="Ahmad Widiyatno"/>
    <x v="96"/>
    <s v="Kontrak"/>
    <s v="3A"/>
    <n v="3"/>
    <x v="0"/>
    <m/>
    <m/>
    <x v="1"/>
    <x v="1"/>
    <x v="3"/>
    <x v="0"/>
    <m/>
    <m/>
    <n v="1"/>
    <x v="0"/>
    <x v="0"/>
    <d v="2025-04-24T00:00:00"/>
    <x v="7"/>
    <m/>
    <m/>
    <m/>
    <m/>
    <m/>
    <m/>
    <m/>
    <m/>
    <m/>
    <m/>
    <m/>
    <m/>
    <m/>
    <m/>
    <m/>
    <m/>
    <m/>
    <m/>
    <m/>
    <m/>
    <m/>
    <m/>
    <m/>
    <m/>
    <m/>
    <m/>
    <m/>
    <m/>
    <m/>
    <m/>
    <m/>
    <m/>
    <m/>
    <m/>
    <m/>
    <m/>
    <m/>
    <n v="1"/>
    <m/>
    <m/>
    <m/>
    <m/>
    <s v="- 28/04/2025: M. Ludfy, Moch Andi Setiawan &amp; Riski Fahrian (Interview user &amp; HC Site)_x000a_"/>
    <m/>
    <d v="2025-05-09T00:00:00"/>
    <d v="2025-05-23T00:00:00"/>
    <s v="Azriel Taufik"/>
    <x v="1"/>
    <m/>
    <n v="29"/>
    <x v="4"/>
    <s v="Closed"/>
    <x v="2"/>
    <s v="Closed Meet SLA"/>
    <m/>
    <d v="2025-10-02T08:54:22"/>
    <m/>
    <m/>
  </r>
  <r>
    <x v="128"/>
    <s v="EUP"/>
    <s v="Done"/>
    <s v="080/FKTK-Recruitment/IV/2025"/>
    <x v="0"/>
    <x v="6"/>
    <x v="1"/>
    <x v="1"/>
    <s v="Ahmad Widiyatno"/>
    <x v="96"/>
    <s v="Kontrak"/>
    <s v="3A"/>
    <n v="3"/>
    <x v="0"/>
    <m/>
    <m/>
    <x v="1"/>
    <x v="1"/>
    <x v="3"/>
    <x v="0"/>
    <m/>
    <m/>
    <n v="1"/>
    <x v="0"/>
    <x v="0"/>
    <d v="2025-04-24T00:00:00"/>
    <x v="7"/>
    <m/>
    <m/>
    <m/>
    <m/>
    <m/>
    <m/>
    <m/>
    <m/>
    <m/>
    <m/>
    <m/>
    <m/>
    <m/>
    <m/>
    <m/>
    <m/>
    <m/>
    <m/>
    <m/>
    <m/>
    <m/>
    <m/>
    <m/>
    <m/>
    <m/>
    <m/>
    <m/>
    <m/>
    <m/>
    <m/>
    <m/>
    <m/>
    <m/>
    <m/>
    <m/>
    <m/>
    <m/>
    <n v="1"/>
    <m/>
    <m/>
    <m/>
    <m/>
    <s v="- 28/04/2025: M. Ludfy, Moch Andi Setiawan &amp; Riski Fahrian (Interview user &amp; HC Site)_x000a_"/>
    <m/>
    <d v="2025-05-09T00:00:00"/>
    <d v="2025-06-09T00:00:00"/>
    <s v="Muhammad Jajuli"/>
    <x v="1"/>
    <m/>
    <n v="46"/>
    <x v="3"/>
    <s v="Closed"/>
    <x v="2"/>
    <s v="Closed Meet SLA"/>
    <m/>
    <d v="2025-10-02T08:54:22"/>
    <m/>
    <m/>
  </r>
  <r>
    <x v="129"/>
    <s v="EUP"/>
    <s v="Hold/Cancel"/>
    <m/>
    <x v="1"/>
    <x v="16"/>
    <x v="2"/>
    <x v="7"/>
    <s v="Susanti"/>
    <x v="97"/>
    <s v="Probation"/>
    <s v="4B"/>
    <n v="4"/>
    <x v="0"/>
    <m/>
    <m/>
    <x v="0"/>
    <x v="0"/>
    <x v="0"/>
    <x v="1"/>
    <s v="Intan Syolihah"/>
    <m/>
    <n v="1"/>
    <x v="1"/>
    <x v="1"/>
    <d v="2025-05-01T00:00:00"/>
    <x v="8"/>
    <m/>
    <m/>
    <m/>
    <m/>
    <m/>
    <m/>
    <m/>
    <m/>
    <m/>
    <m/>
    <m/>
    <m/>
    <m/>
    <m/>
    <m/>
    <m/>
    <m/>
    <m/>
    <m/>
    <m/>
    <m/>
    <m/>
    <m/>
    <m/>
    <m/>
    <m/>
    <m/>
    <m/>
    <m/>
    <m/>
    <m/>
    <m/>
    <m/>
    <m/>
    <m/>
    <m/>
    <m/>
    <m/>
    <m/>
    <m/>
    <m/>
    <m/>
    <m/>
    <m/>
    <m/>
    <m/>
    <m/>
    <x v="5"/>
    <m/>
    <s v="Hold/Cancel"/>
    <x v="1"/>
    <n v="154.37108483796328"/>
    <x v="1"/>
    <s v="Hold/Cancel"/>
    <m/>
    <d v="2025-10-02T08:54:22"/>
    <m/>
    <m/>
  </r>
  <r>
    <x v="130"/>
    <s v="EUP"/>
    <s v="Done"/>
    <s v="107/FKTK-Recruitment/V/2025"/>
    <x v="0"/>
    <x v="1"/>
    <x v="1"/>
    <x v="1"/>
    <s v="Saripin"/>
    <x v="98"/>
    <s v="Probation"/>
    <s v="2B"/>
    <n v="2"/>
    <x v="0"/>
    <m/>
    <m/>
    <x v="1"/>
    <x v="1"/>
    <x v="2"/>
    <x v="1"/>
    <s v="Diyo"/>
    <s v="Resign dapat pekerjaan baru"/>
    <n v="1"/>
    <x v="0"/>
    <x v="0"/>
    <d v="2025-05-01T00:00:00"/>
    <x v="8"/>
    <m/>
    <m/>
    <m/>
    <m/>
    <m/>
    <m/>
    <m/>
    <m/>
    <m/>
    <m/>
    <m/>
    <m/>
    <m/>
    <m/>
    <m/>
    <m/>
    <m/>
    <m/>
    <m/>
    <m/>
    <m/>
    <m/>
    <m/>
    <m/>
    <m/>
    <m/>
    <m/>
    <m/>
    <m/>
    <m/>
    <m/>
    <m/>
    <m/>
    <m/>
    <m/>
    <m/>
    <m/>
    <n v="1"/>
    <m/>
    <m/>
    <m/>
    <m/>
    <s v="diangkat dari harian shipping"/>
    <m/>
    <d v="2025-05-31T00:00:00"/>
    <d v="2025-06-01T00:00:00"/>
    <s v="Irnuh Muhari"/>
    <x v="1"/>
    <m/>
    <n v="31"/>
    <x v="3"/>
    <s v="Closed"/>
    <x v="2"/>
    <s v="Closed Meet SLA"/>
    <m/>
    <d v="2025-10-02T08:54:22"/>
    <m/>
    <m/>
  </r>
  <r>
    <x v="131"/>
    <s v="EUP"/>
    <s v="Done"/>
    <m/>
    <x v="1"/>
    <x v="1"/>
    <x v="1"/>
    <x v="1"/>
    <s v="Munazir"/>
    <x v="48"/>
    <s v="Probation"/>
    <s v="3A"/>
    <n v="3"/>
    <x v="0"/>
    <m/>
    <m/>
    <x v="1"/>
    <x v="1"/>
    <x v="2"/>
    <x v="1"/>
    <s v="Muhammad Zul Khairu"/>
    <s v="Resign dapat pekerjaan baru"/>
    <n v="1"/>
    <x v="0"/>
    <x v="0"/>
    <d v="2025-05-01T00:00:00"/>
    <x v="8"/>
    <m/>
    <m/>
    <m/>
    <m/>
    <m/>
    <m/>
    <m/>
    <m/>
    <m/>
    <m/>
    <m/>
    <m/>
    <m/>
    <m/>
    <m/>
    <m/>
    <m/>
    <m/>
    <m/>
    <m/>
    <m/>
    <m/>
    <m/>
    <m/>
    <m/>
    <m/>
    <m/>
    <m/>
    <m/>
    <m/>
    <m/>
    <m/>
    <m/>
    <m/>
    <m/>
    <m/>
    <m/>
    <n v="1"/>
    <m/>
    <m/>
    <m/>
    <m/>
    <s v="Junandi"/>
    <m/>
    <d v="2025-05-31T00:00:00"/>
    <d v="2025-06-01T00:00:00"/>
    <s v="Junandi"/>
    <x v="5"/>
    <m/>
    <n v="31"/>
    <x v="3"/>
    <s v="Closed"/>
    <x v="2"/>
    <s v="Closed Meet SLA"/>
    <m/>
    <d v="2025-10-02T08:54:22"/>
    <n v="6"/>
    <m/>
  </r>
  <r>
    <x v="132"/>
    <s v="EUP"/>
    <s v="Done"/>
    <m/>
    <x v="1"/>
    <x v="1"/>
    <x v="1"/>
    <x v="1"/>
    <s v="Munazir"/>
    <x v="48"/>
    <s v="Probation"/>
    <s v="3A"/>
    <n v="3"/>
    <x v="0"/>
    <m/>
    <m/>
    <x v="1"/>
    <x v="1"/>
    <x v="2"/>
    <x v="1"/>
    <s v="Muhammad Kurnia Sandi"/>
    <s v="Resign dapat pekerjaan baru"/>
    <n v="1"/>
    <x v="0"/>
    <x v="0"/>
    <d v="2025-05-01T00:00:00"/>
    <x v="8"/>
    <m/>
    <m/>
    <m/>
    <m/>
    <m/>
    <m/>
    <m/>
    <m/>
    <m/>
    <m/>
    <m/>
    <m/>
    <m/>
    <m/>
    <m/>
    <m/>
    <m/>
    <m/>
    <m/>
    <m/>
    <m/>
    <m/>
    <m/>
    <m/>
    <m/>
    <m/>
    <m/>
    <m/>
    <m/>
    <m/>
    <m/>
    <m/>
    <m/>
    <m/>
    <m/>
    <m/>
    <m/>
    <n v="1"/>
    <m/>
    <m/>
    <m/>
    <m/>
    <s v="Reza Azriyanda"/>
    <m/>
    <d v="2025-05-31T00:00:00"/>
    <d v="2025-06-01T00:00:00"/>
    <s v="Reza Azriyanda"/>
    <x v="5"/>
    <m/>
    <n v="31"/>
    <x v="3"/>
    <s v="Closed"/>
    <x v="2"/>
    <s v="Closed Meet SLA"/>
    <m/>
    <d v="2025-10-02T08:54:22"/>
    <n v="6"/>
    <m/>
  </r>
  <r>
    <x v="133"/>
    <s v="EUP"/>
    <s v="Done"/>
    <m/>
    <x v="1"/>
    <x v="1"/>
    <x v="1"/>
    <x v="1"/>
    <s v="Munazir"/>
    <x v="48"/>
    <s v="Probation"/>
    <s v="3A"/>
    <n v="3"/>
    <x v="0"/>
    <m/>
    <m/>
    <x v="1"/>
    <x v="1"/>
    <x v="2"/>
    <x v="1"/>
    <s v="Fernando"/>
    <s v="Resign dapat pekerjaan baru"/>
    <n v="1"/>
    <x v="0"/>
    <x v="0"/>
    <d v="2025-05-01T00:00:00"/>
    <x v="8"/>
    <m/>
    <m/>
    <m/>
    <m/>
    <m/>
    <m/>
    <m/>
    <m/>
    <m/>
    <m/>
    <m/>
    <m/>
    <m/>
    <m/>
    <m/>
    <m/>
    <m/>
    <m/>
    <m/>
    <m/>
    <m/>
    <m/>
    <m/>
    <m/>
    <m/>
    <m/>
    <m/>
    <m/>
    <m/>
    <m/>
    <m/>
    <m/>
    <m/>
    <m/>
    <m/>
    <m/>
    <m/>
    <n v="1"/>
    <m/>
    <m/>
    <m/>
    <m/>
    <s v="benyamin hardinas lande"/>
    <m/>
    <d v="2025-05-31T00:00:00"/>
    <d v="2025-06-01T00:00:00"/>
    <s v="Benyamin Hardinas Lande"/>
    <x v="1"/>
    <m/>
    <n v="31"/>
    <x v="3"/>
    <s v="Closed"/>
    <x v="2"/>
    <s v="Closed Meet SLA"/>
    <m/>
    <d v="2025-10-02T08:54:22"/>
    <n v="6"/>
    <m/>
  </r>
  <r>
    <x v="134"/>
    <s v="EUP"/>
    <s v="Carry Over"/>
    <m/>
    <x v="1"/>
    <x v="1"/>
    <x v="1"/>
    <x v="1"/>
    <s v="Saripin"/>
    <x v="99"/>
    <s v="Probation"/>
    <s v="3A"/>
    <n v="3"/>
    <x v="0"/>
    <m/>
    <m/>
    <x v="1"/>
    <x v="1"/>
    <x v="2"/>
    <x v="1"/>
    <s v="Riyanto"/>
    <s v="(Riyanto gantiin Khairil Khazami = field operator)"/>
    <n v="1"/>
    <x v="1"/>
    <x v="1"/>
    <d v="2025-05-01T00:00:00"/>
    <x v="8"/>
    <m/>
    <m/>
    <m/>
    <m/>
    <m/>
    <m/>
    <m/>
    <m/>
    <m/>
    <m/>
    <m/>
    <m/>
    <m/>
    <m/>
    <m/>
    <m/>
    <m/>
    <m/>
    <m/>
    <m/>
    <m/>
    <m/>
    <m/>
    <m/>
    <m/>
    <m/>
    <m/>
    <m/>
    <m/>
    <m/>
    <m/>
    <m/>
    <m/>
    <m/>
    <m/>
    <m/>
    <m/>
    <m/>
    <m/>
    <m/>
    <m/>
    <m/>
    <s v="Double  FPTK with replacement Riyanto"/>
    <d v="2025-07-22T00:00:00"/>
    <m/>
    <m/>
    <m/>
    <x v="5"/>
    <m/>
    <s v="Hold/Cancel"/>
    <x v="1"/>
    <n v="154.37108483796328"/>
    <x v="1"/>
    <s v="Hold/Cancel"/>
    <m/>
    <d v="2025-10-02T08:54:22"/>
    <m/>
    <m/>
  </r>
  <r>
    <x v="135"/>
    <s v="CRC"/>
    <s v="Done"/>
    <s v="082/FKTK-Recruitment/IV/2025"/>
    <x v="0"/>
    <x v="3"/>
    <x v="1"/>
    <x v="1"/>
    <s v="Bambang Irawan"/>
    <x v="100"/>
    <s v="Probation"/>
    <s v="3A"/>
    <n v="3"/>
    <x v="0"/>
    <m/>
    <m/>
    <x v="1"/>
    <x v="1"/>
    <x v="1"/>
    <x v="1"/>
    <s v="Nurfadilla"/>
    <s v="Resign"/>
    <n v="1"/>
    <x v="0"/>
    <x v="0"/>
    <d v="2025-05-02T00:00:00"/>
    <x v="8"/>
    <m/>
    <m/>
    <m/>
    <m/>
    <m/>
    <m/>
    <m/>
    <m/>
    <m/>
    <m/>
    <m/>
    <m/>
    <m/>
    <m/>
    <m/>
    <m/>
    <m/>
    <m/>
    <m/>
    <m/>
    <m/>
    <m/>
    <m/>
    <m/>
    <m/>
    <m/>
    <m/>
    <m/>
    <m/>
    <m/>
    <m/>
    <m/>
    <m/>
    <m/>
    <m/>
    <m/>
    <m/>
    <n v="1"/>
    <m/>
    <m/>
    <m/>
    <m/>
    <s v="- 1 kandidat jadi cadangan_x000a_- Lanjut proses MCU_x000a_- 13 Mei : Interview bersama user dan hc site_x000a_'- 8 Mei : Kirim cv ke user dan jadwalkan interview _x000a_'- 7 Mei: Kirim cv ke user"/>
    <m/>
    <m/>
    <d v="2025-06-12T00:00:00"/>
    <s v="Vindy Elista"/>
    <x v="1"/>
    <m/>
    <n v="41"/>
    <x v="3"/>
    <s v="Closed"/>
    <x v="2"/>
    <s v="Closed Meet SLA"/>
    <m/>
    <d v="2025-10-02T08:54:22"/>
    <m/>
    <m/>
  </r>
  <r>
    <x v="136"/>
    <s v="PCL"/>
    <s v="Done"/>
    <s v="081/FKTK-Recruitment/IV/2025"/>
    <x v="0"/>
    <x v="21"/>
    <x v="2"/>
    <x v="1"/>
    <s v="Arga Hutagaol"/>
    <x v="59"/>
    <s v="Probation"/>
    <s v="4B"/>
    <n v="4"/>
    <x v="0"/>
    <m/>
    <m/>
    <x v="0"/>
    <x v="1"/>
    <x v="5"/>
    <x v="1"/>
    <s v="Inda Kostarini Sanjaya"/>
    <s v="Resign"/>
    <n v="1"/>
    <x v="2"/>
    <x v="0"/>
    <d v="2025-05-02T00:00:00"/>
    <x v="8"/>
    <m/>
    <m/>
    <m/>
    <m/>
    <m/>
    <m/>
    <m/>
    <m/>
    <m/>
    <m/>
    <m/>
    <m/>
    <m/>
    <m/>
    <m/>
    <m/>
    <m/>
    <m/>
    <m/>
    <m/>
    <m/>
    <m/>
    <m/>
    <m/>
    <m/>
    <m/>
    <m/>
    <m/>
    <m/>
    <m/>
    <m/>
    <m/>
    <m/>
    <m/>
    <m/>
    <m/>
    <m/>
    <n v="1"/>
    <m/>
    <m/>
    <m/>
    <m/>
    <m/>
    <m/>
    <d v="2025-07-01T00:00:00"/>
    <d v="2025-07-01T00:00:00"/>
    <s v="M. Naufal Abiyyi"/>
    <x v="6"/>
    <m/>
    <n v="60"/>
    <x v="3"/>
    <s v="Closed"/>
    <x v="2"/>
    <s v="Closed Meet SLA"/>
    <m/>
    <d v="2025-10-02T08:54:22"/>
    <n v="7"/>
    <m/>
  </r>
  <r>
    <x v="137"/>
    <s v="EUP"/>
    <s v="Carry Over"/>
    <s v="175/FKTK-Recruitment/VII/2025"/>
    <x v="0"/>
    <x v="0"/>
    <x v="3"/>
    <x v="14"/>
    <s v="Seftianne"/>
    <x v="101"/>
    <s v="Probation"/>
    <s v="4B"/>
    <n v="4"/>
    <x v="0"/>
    <m/>
    <s v="Join Ricky"/>
    <x v="0"/>
    <x v="0"/>
    <x v="0"/>
    <x v="1"/>
    <s v="Elfrida Simanjuntak"/>
    <m/>
    <n v="1"/>
    <x v="0"/>
    <x v="0"/>
    <d v="2025-05-07T00:00:00"/>
    <x v="8"/>
    <m/>
    <m/>
    <m/>
    <m/>
    <m/>
    <m/>
    <m/>
    <m/>
    <m/>
    <m/>
    <m/>
    <m/>
    <m/>
    <m/>
    <m/>
    <m/>
    <m/>
    <m/>
    <m/>
    <m/>
    <m/>
    <m/>
    <m/>
    <m/>
    <m/>
    <m/>
    <m/>
    <m/>
    <m/>
    <m/>
    <m/>
    <m/>
    <m/>
    <m/>
    <m/>
    <m/>
    <m/>
    <n v="1"/>
    <m/>
    <m/>
    <m/>
    <m/>
    <s v="- Ricky move to tax specialist, as such position team leader remain open_x000a_- 11/04/-25: Harry teknikal &amp; psikotest online_x000a_9/04/-25: Sebelumnya dilanjutkan oleh pak Mario, namun pararel kandidat dari Recruitment DWS di interview juga. Hari ini an Harry Darmawan_x000a_7/02/-25: 2 kandidat dilanjutkan interview dgn bu Ira_x000a_28/01/-25: Interview 2 Kandidat &amp; Pararel Psikotest &amp; Teknikal Test_x000a_22/01/-25: Mengirimkan kembali 6 CV ke User &amp; Interview 1 Kandidat_x000a_16/01/-25: Mengirimkan kembali 3 CV ke User _x000a_27/12/-25: Interview 1 kandidat_x000a_26/12/-25: Interview 2 kandidat_x000a_16/12/-25: Mengirimkan 7 CV ke User"/>
    <m/>
    <d v="2025-04-10T00:00:00"/>
    <d v="2025-05-19T00:00:00"/>
    <s v="Ricky"/>
    <x v="0"/>
    <m/>
    <n v="12"/>
    <x v="4"/>
    <s v="Closed"/>
    <x v="2"/>
    <s v="Closed Meet SLA"/>
    <m/>
    <d v="2025-10-02T08:54:22"/>
    <m/>
    <m/>
  </r>
  <r>
    <x v="138"/>
    <s v="EUP"/>
    <s v="Carry Over"/>
    <s v="084/FKTK-Recruitment/IV/2025"/>
    <x v="0"/>
    <x v="0"/>
    <x v="2"/>
    <x v="14"/>
    <s v="Seftianne"/>
    <x v="102"/>
    <s v="Probation"/>
    <s v="4B"/>
    <n v="4"/>
    <x v="0"/>
    <m/>
    <s v="Join Lorensia"/>
    <x v="0"/>
    <x v="0"/>
    <x v="0"/>
    <x v="1"/>
    <s v="Haris Fadhillah"/>
    <s v="Resign"/>
    <n v="1"/>
    <x v="0"/>
    <x v="0"/>
    <d v="2025-05-07T00:00:00"/>
    <x v="8"/>
    <m/>
    <m/>
    <m/>
    <m/>
    <m/>
    <m/>
    <m/>
    <m/>
    <m/>
    <m/>
    <m/>
    <m/>
    <m/>
    <m/>
    <m/>
    <m/>
    <m/>
    <m/>
    <m/>
    <m/>
    <m/>
    <m/>
    <m/>
    <m/>
    <m/>
    <m/>
    <m/>
    <m/>
    <m/>
    <m/>
    <m/>
    <m/>
    <m/>
    <m/>
    <m/>
    <m/>
    <m/>
    <n v="1"/>
    <m/>
    <m/>
    <m/>
    <m/>
    <m/>
    <m/>
    <d v="2025-07-16T00:00:00"/>
    <d v="2025-08-18T00:00:00"/>
    <s v="Lourensia Sallen"/>
    <x v="5"/>
    <m/>
    <n v="103"/>
    <x v="0"/>
    <s v="Closed"/>
    <x v="0"/>
    <s v="Closed Not Meet SLA"/>
    <m/>
    <d v="2025-10-02T08:54:22"/>
    <m/>
    <m/>
  </r>
  <r>
    <x v="139"/>
    <s v="EOP"/>
    <s v="Done"/>
    <s v="085/FKTK-Recruitment/IV/2025"/>
    <x v="0"/>
    <x v="0"/>
    <x v="2"/>
    <x v="5"/>
    <s v="Ivani"/>
    <x v="103"/>
    <s v="Probation"/>
    <s v="4B"/>
    <n v="4"/>
    <x v="0"/>
    <m/>
    <m/>
    <x v="0"/>
    <x v="0"/>
    <x v="0"/>
    <x v="1"/>
    <s v="Aldo Renaldi"/>
    <s v="Resign"/>
    <n v="1"/>
    <x v="0"/>
    <x v="0"/>
    <d v="2025-05-07T00:00:00"/>
    <x v="8"/>
    <m/>
    <m/>
    <m/>
    <m/>
    <m/>
    <m/>
    <m/>
    <m/>
    <m/>
    <m/>
    <m/>
    <m/>
    <m/>
    <m/>
    <m/>
    <m/>
    <m/>
    <m/>
    <m/>
    <m/>
    <m/>
    <m/>
    <m/>
    <m/>
    <m/>
    <m/>
    <m/>
    <m/>
    <m/>
    <m/>
    <m/>
    <m/>
    <m/>
    <m/>
    <m/>
    <m/>
    <m/>
    <n v="1"/>
    <m/>
    <m/>
    <m/>
    <m/>
    <s v="- 4 Jun: MCU_x000a_- 1 Jun: Proses Offering_x000a_- 27 Mei: proses offering letter Ferdinandus Indra_x000a_- 23 Mei: Interview user Fernindandus Indra dan Gilbert_x000a_- 22 Mei : jadwalkan interview _x000a_- 16 Mei : kirim 4 cv ke user _x000a_- 13 Mei : kirim 6 cv ke user "/>
    <m/>
    <d v="2025-06-01T00:00:00"/>
    <d v="2025-07-09T00:00:00"/>
    <s v="Ferdinandus Indra"/>
    <x v="0"/>
    <m/>
    <n v="63"/>
    <x v="2"/>
    <s v="Closed"/>
    <x v="2"/>
    <s v="Closed Meet SLA"/>
    <m/>
    <d v="2025-10-02T08:54:22"/>
    <n v="7"/>
    <m/>
  </r>
  <r>
    <x v="140"/>
    <s v="EOP"/>
    <s v="Done"/>
    <s v="086/FKTK-Recruitment/IV/2025"/>
    <x v="0"/>
    <x v="6"/>
    <x v="1"/>
    <x v="1"/>
    <s v="Marko Ginting"/>
    <x v="104"/>
    <s v="Probation"/>
    <s v="3A"/>
    <n v="3"/>
    <x v="0"/>
    <m/>
    <m/>
    <x v="1"/>
    <x v="1"/>
    <x v="4"/>
    <x v="1"/>
    <s v="Tonggi Hartono Sihombing"/>
    <s v="Mendapatkan tawaran lebih baik dari perusahaan lain"/>
    <n v="1"/>
    <x v="0"/>
    <x v="0"/>
    <d v="2025-05-07T00:00:00"/>
    <x v="8"/>
    <m/>
    <m/>
    <m/>
    <m/>
    <m/>
    <m/>
    <m/>
    <m/>
    <m/>
    <m/>
    <m/>
    <m/>
    <m/>
    <m/>
    <m/>
    <m/>
    <m/>
    <m/>
    <m/>
    <m/>
    <m/>
    <m/>
    <m/>
    <m/>
    <m/>
    <m/>
    <m/>
    <m/>
    <m/>
    <m/>
    <m/>
    <m/>
    <m/>
    <m/>
    <m/>
    <m/>
    <m/>
    <n v="1"/>
    <m/>
    <m/>
    <m/>
    <m/>
    <s v="- Interview tgl 13-5-2025"/>
    <m/>
    <m/>
    <d v="2025-06-09T00:00:00"/>
    <s v="Muhammad Irfan"/>
    <x v="1"/>
    <m/>
    <n v="33"/>
    <x v="3"/>
    <s v="Closed"/>
    <x v="2"/>
    <s v="Closed Meet SLA"/>
    <m/>
    <d v="2025-10-02T08:54:22"/>
    <n v="6"/>
    <m/>
  </r>
  <r>
    <x v="141"/>
    <s v="EUP"/>
    <s v="Carry Over"/>
    <s v="089/FKTK-Recruitment/IV/2025"/>
    <x v="0"/>
    <x v="24"/>
    <x v="1"/>
    <x v="1"/>
    <s v="Marali Siagian"/>
    <x v="105"/>
    <s v="Kontrak"/>
    <s v="3A"/>
    <n v="3"/>
    <x v="0"/>
    <m/>
    <m/>
    <x v="1"/>
    <x v="1"/>
    <x v="3"/>
    <x v="1"/>
    <s v="Bayu Bimo"/>
    <s v="Mendapatkan tawaran lebih baik dari perusahaan lain"/>
    <n v="1"/>
    <x v="0"/>
    <x v="0"/>
    <d v="2025-05-07T00:00:00"/>
    <x v="8"/>
    <m/>
    <m/>
    <m/>
    <m/>
    <m/>
    <m/>
    <m/>
    <m/>
    <m/>
    <m/>
    <m/>
    <m/>
    <m/>
    <m/>
    <m/>
    <m/>
    <m/>
    <m/>
    <m/>
    <m/>
    <m/>
    <m/>
    <m/>
    <m/>
    <m/>
    <m/>
    <m/>
    <m/>
    <m/>
    <m/>
    <m/>
    <m/>
    <m/>
    <m/>
    <m/>
    <m/>
    <m/>
    <n v="1"/>
    <m/>
    <m/>
    <m/>
    <m/>
    <s v="- 24/05/2025: Jonson Rante Payung, Faris Salman, Rubiyanto (Interview user &amp; HC Site)"/>
    <m/>
    <d v="2025-06-15T00:00:00"/>
    <d v="2025-07-01T00:00:00"/>
    <s v="Arif Wicaksono"/>
    <x v="1"/>
    <m/>
    <n v="55"/>
    <x v="3"/>
    <s v="Closed"/>
    <x v="2"/>
    <s v="Closed Meet SLA"/>
    <m/>
    <d v="2025-10-02T08:54:22"/>
    <n v="7"/>
    <m/>
  </r>
  <r>
    <x v="142"/>
    <s v="EUP"/>
    <s v="Done"/>
    <s v="088/FKTK-Recruitment/IV/2025"/>
    <x v="0"/>
    <x v="15"/>
    <x v="1"/>
    <x v="1"/>
    <s v="Junius Bangun"/>
    <x v="31"/>
    <s v="Probation"/>
    <s v="2B"/>
    <n v="2"/>
    <x v="0"/>
    <m/>
    <m/>
    <x v="1"/>
    <x v="1"/>
    <x v="2"/>
    <x v="1"/>
    <s v="Raditya Putra Arofa"/>
    <m/>
    <n v="1"/>
    <x v="0"/>
    <x v="0"/>
    <d v="2025-05-07T00:00:00"/>
    <x v="8"/>
    <m/>
    <m/>
    <m/>
    <m/>
    <m/>
    <m/>
    <m/>
    <m/>
    <m/>
    <m/>
    <m/>
    <m/>
    <m/>
    <m/>
    <m/>
    <m/>
    <m/>
    <m/>
    <m/>
    <m/>
    <m/>
    <m/>
    <m/>
    <m/>
    <m/>
    <m/>
    <m/>
    <m/>
    <m/>
    <m/>
    <m/>
    <m/>
    <m/>
    <m/>
    <m/>
    <m/>
    <m/>
    <n v="1"/>
    <m/>
    <m/>
    <m/>
    <m/>
    <m/>
    <m/>
    <d v="2025-05-16T00:00:00"/>
    <d v="2025-06-01T00:00:00"/>
    <s v="Ricky"/>
    <x v="1"/>
    <m/>
    <n v="25"/>
    <x v="4"/>
    <s v="Closed"/>
    <x v="2"/>
    <s v="Closed Meet SLA"/>
    <m/>
    <d v="2025-10-02T08:54:22"/>
    <n v="6"/>
    <m/>
  </r>
  <r>
    <x v="143"/>
    <s v="PMC"/>
    <s v="Carry Over"/>
    <s v="090/FKTK-Recruitment/IV/2025"/>
    <x v="0"/>
    <x v="3"/>
    <x v="1"/>
    <x v="1"/>
    <s v="Riswanto"/>
    <x v="106"/>
    <s v="Kontrak"/>
    <s v="2D"/>
    <n v="2"/>
    <x v="0"/>
    <m/>
    <m/>
    <x v="1"/>
    <x v="1"/>
    <x v="7"/>
    <x v="0"/>
    <m/>
    <m/>
    <n v="1"/>
    <x v="0"/>
    <x v="0"/>
    <d v="2025-05-09T00:00:00"/>
    <x v="8"/>
    <m/>
    <m/>
    <m/>
    <m/>
    <m/>
    <m/>
    <m/>
    <m/>
    <m/>
    <m/>
    <m/>
    <m/>
    <m/>
    <m/>
    <m/>
    <m/>
    <m/>
    <m/>
    <m/>
    <m/>
    <m/>
    <m/>
    <m/>
    <m/>
    <m/>
    <m/>
    <m/>
    <m/>
    <m/>
    <m/>
    <m/>
    <m/>
    <m/>
    <m/>
    <m/>
    <m/>
    <m/>
    <n v="1"/>
    <m/>
    <m/>
    <m/>
    <m/>
    <m/>
    <m/>
    <d v="2025-07-11T00:00:00"/>
    <d v="2025-07-16T00:00:00"/>
    <s v="Fran Oktornando"/>
    <x v="1"/>
    <m/>
    <n v="68"/>
    <x v="2"/>
    <s v="Closed"/>
    <x v="2"/>
    <s v="Closed Meet SLA"/>
    <m/>
    <d v="2025-10-02T08:54:22"/>
    <n v="7"/>
    <m/>
  </r>
  <r>
    <x v="144"/>
    <s v="EUP"/>
    <s v="Done"/>
    <s v="091/FKTK-Recruitment/IV/2025"/>
    <x v="0"/>
    <x v="25"/>
    <x v="2"/>
    <x v="1"/>
    <s v="Marali Siagian"/>
    <x v="107"/>
    <s v="Probation"/>
    <s v="4B"/>
    <n v="4"/>
    <x v="0"/>
    <m/>
    <m/>
    <x v="0"/>
    <x v="1"/>
    <x v="7"/>
    <x v="0"/>
    <m/>
    <m/>
    <n v="1"/>
    <x v="0"/>
    <x v="0"/>
    <d v="2025-05-09T00:00:00"/>
    <x v="8"/>
    <m/>
    <m/>
    <m/>
    <m/>
    <m/>
    <m/>
    <m/>
    <m/>
    <m/>
    <m/>
    <m/>
    <m/>
    <m/>
    <m/>
    <m/>
    <m/>
    <m/>
    <m/>
    <m/>
    <m/>
    <m/>
    <m/>
    <m/>
    <m/>
    <m/>
    <m/>
    <m/>
    <m/>
    <m/>
    <m/>
    <m/>
    <m/>
    <m/>
    <m/>
    <m/>
    <m/>
    <m/>
    <n v="1"/>
    <m/>
    <m/>
    <m/>
    <m/>
    <m/>
    <m/>
    <d v="2025-05-12T00:00:00"/>
    <d v="2025-06-30T00:00:00"/>
    <s v="Darma Tri Santoso"/>
    <x v="1"/>
    <m/>
    <n v="52"/>
    <x v="3"/>
    <s v="Closed"/>
    <x v="2"/>
    <s v="Closed Meet SLA"/>
    <m/>
    <d v="2025-10-02T08:54:22"/>
    <n v="6"/>
    <m/>
  </r>
  <r>
    <x v="145"/>
    <s v="EUP"/>
    <s v="Carry Over"/>
    <s v="092/FKTK-Recruitment/IV/2025"/>
    <x v="0"/>
    <x v="18"/>
    <x v="1"/>
    <x v="1"/>
    <s v="Riswanto"/>
    <x v="108"/>
    <s v="Kontrak"/>
    <s v="3A"/>
    <n v="3"/>
    <x v="0"/>
    <m/>
    <m/>
    <x v="1"/>
    <x v="1"/>
    <x v="7"/>
    <x v="0"/>
    <m/>
    <m/>
    <n v="1"/>
    <x v="0"/>
    <x v="0"/>
    <d v="2025-05-09T00:00:00"/>
    <x v="8"/>
    <m/>
    <m/>
    <m/>
    <m/>
    <m/>
    <m/>
    <m/>
    <m/>
    <m/>
    <m/>
    <m/>
    <m/>
    <m/>
    <m/>
    <m/>
    <m/>
    <m/>
    <m/>
    <m/>
    <m/>
    <m/>
    <m/>
    <m/>
    <m/>
    <m/>
    <m/>
    <m/>
    <m/>
    <m/>
    <m/>
    <m/>
    <m/>
    <m/>
    <m/>
    <m/>
    <m/>
    <m/>
    <n v="1"/>
    <m/>
    <m/>
    <m/>
    <m/>
    <m/>
    <m/>
    <d v="2025-07-17T00:00:00"/>
    <d v="2025-08-01T00:00:00"/>
    <s v="Harun Al Rasyid"/>
    <x v="1"/>
    <m/>
    <n v="84"/>
    <x v="2"/>
    <s v="Closed"/>
    <x v="2"/>
    <s v="Closed Meet SLA"/>
    <m/>
    <d v="2025-10-02T08:54:22"/>
    <n v="7"/>
    <m/>
  </r>
  <r>
    <x v="146"/>
    <s v="PMC"/>
    <s v="Carry Over"/>
    <s v="093/FKTK-Recruitment/IV/2025"/>
    <x v="0"/>
    <x v="15"/>
    <x v="1"/>
    <x v="1"/>
    <s v="Wahyudiki "/>
    <x v="31"/>
    <s v="Probation"/>
    <s v="2B"/>
    <n v="2"/>
    <x v="0"/>
    <m/>
    <m/>
    <x v="1"/>
    <x v="1"/>
    <x v="7"/>
    <x v="0"/>
    <m/>
    <m/>
    <n v="1"/>
    <x v="0"/>
    <x v="0"/>
    <d v="2025-05-09T00:00:00"/>
    <x v="8"/>
    <m/>
    <m/>
    <m/>
    <m/>
    <m/>
    <m/>
    <m/>
    <m/>
    <m/>
    <m/>
    <m/>
    <m/>
    <m/>
    <m/>
    <m/>
    <m/>
    <m/>
    <m/>
    <m/>
    <m/>
    <m/>
    <m/>
    <m/>
    <m/>
    <m/>
    <m/>
    <m/>
    <m/>
    <m/>
    <m/>
    <m/>
    <m/>
    <m/>
    <m/>
    <m/>
    <m/>
    <m/>
    <n v="1"/>
    <m/>
    <m/>
    <m/>
    <m/>
    <m/>
    <m/>
    <d v="2025-07-11T00:00:00"/>
    <d v="2025-07-16T00:00:00"/>
    <s v="Anggun Saputra"/>
    <x v="1"/>
    <m/>
    <n v="68"/>
    <x v="2"/>
    <s v="Closed"/>
    <x v="2"/>
    <s v="Closed Meet SLA"/>
    <m/>
    <d v="2025-10-02T08:54:22"/>
    <n v="7"/>
    <m/>
  </r>
  <r>
    <x v="147"/>
    <s v="PMC"/>
    <s v="Carry Over"/>
    <s v="093/FKTK-Recruitment/IV/2025"/>
    <x v="0"/>
    <x v="15"/>
    <x v="1"/>
    <x v="1"/>
    <s v="Wahyudiki "/>
    <x v="31"/>
    <s v="Kontrak"/>
    <s v="2D"/>
    <n v="2"/>
    <x v="0"/>
    <m/>
    <m/>
    <x v="1"/>
    <x v="1"/>
    <x v="7"/>
    <x v="0"/>
    <m/>
    <m/>
    <n v="1"/>
    <x v="0"/>
    <x v="0"/>
    <d v="2025-05-09T00:00:00"/>
    <x v="8"/>
    <m/>
    <m/>
    <m/>
    <m/>
    <m/>
    <m/>
    <m/>
    <m/>
    <m/>
    <m/>
    <m/>
    <m/>
    <m/>
    <m/>
    <m/>
    <m/>
    <m/>
    <m/>
    <m/>
    <m/>
    <m/>
    <m/>
    <m/>
    <m/>
    <m/>
    <m/>
    <m/>
    <m/>
    <m/>
    <m/>
    <m/>
    <m/>
    <m/>
    <m/>
    <m/>
    <m/>
    <m/>
    <n v="1"/>
    <m/>
    <m/>
    <m/>
    <m/>
    <m/>
    <m/>
    <d v="2025-07-11T00:00:00"/>
    <d v="2025-07-16T00:00:00"/>
    <s v="Eko Andryansyah"/>
    <x v="1"/>
    <m/>
    <n v="68"/>
    <x v="2"/>
    <s v="Closed"/>
    <x v="2"/>
    <s v="Closed Meet SLA"/>
    <m/>
    <d v="2025-10-02T08:54:22"/>
    <n v="7"/>
    <m/>
  </r>
  <r>
    <x v="148"/>
    <s v="PMC"/>
    <s v="Carry Over"/>
    <s v="093/FKTK-Recruitment/IV/2025"/>
    <x v="0"/>
    <x v="15"/>
    <x v="1"/>
    <x v="1"/>
    <s v="Wahyudiki "/>
    <x v="31"/>
    <s v="Kontrak"/>
    <s v="2D"/>
    <n v="2"/>
    <x v="0"/>
    <m/>
    <m/>
    <x v="1"/>
    <x v="1"/>
    <x v="7"/>
    <x v="0"/>
    <m/>
    <m/>
    <n v="1"/>
    <x v="0"/>
    <x v="0"/>
    <d v="2025-05-09T00:00:00"/>
    <x v="8"/>
    <m/>
    <m/>
    <m/>
    <m/>
    <m/>
    <m/>
    <m/>
    <m/>
    <m/>
    <m/>
    <m/>
    <m/>
    <m/>
    <m/>
    <m/>
    <m/>
    <m/>
    <m/>
    <m/>
    <m/>
    <m/>
    <m/>
    <m/>
    <m/>
    <m/>
    <m/>
    <m/>
    <m/>
    <m/>
    <m/>
    <m/>
    <m/>
    <m/>
    <m/>
    <m/>
    <m/>
    <m/>
    <n v="1"/>
    <m/>
    <m/>
    <m/>
    <m/>
    <m/>
    <m/>
    <d v="2025-07-11T00:00:00"/>
    <d v="2025-07-16T00:00:00"/>
    <s v="Muhammad Mursid"/>
    <x v="1"/>
    <m/>
    <n v="68"/>
    <x v="2"/>
    <s v="Closed"/>
    <x v="2"/>
    <s v="Closed Meet SLA"/>
    <m/>
    <d v="2025-10-02T08:54:22"/>
    <n v="7"/>
    <m/>
  </r>
  <r>
    <x v="149"/>
    <s v="EUP"/>
    <s v="Carry Over"/>
    <s v="096/FKTK-Recruitment/IV/2025"/>
    <x v="0"/>
    <x v="15"/>
    <x v="2"/>
    <x v="1"/>
    <s v="Wahyudiki "/>
    <x v="109"/>
    <s v="Probation"/>
    <s v="4A"/>
    <n v="4"/>
    <x v="0"/>
    <m/>
    <m/>
    <x v="0"/>
    <x v="1"/>
    <x v="7"/>
    <x v="0"/>
    <m/>
    <m/>
    <n v="1"/>
    <x v="0"/>
    <x v="0"/>
    <d v="2025-05-09T00:00:00"/>
    <x v="8"/>
    <m/>
    <m/>
    <m/>
    <m/>
    <m/>
    <m/>
    <m/>
    <m/>
    <m/>
    <m/>
    <m/>
    <m/>
    <m/>
    <m/>
    <m/>
    <m/>
    <m/>
    <m/>
    <m/>
    <m/>
    <m/>
    <m/>
    <m/>
    <m/>
    <m/>
    <m/>
    <m/>
    <m/>
    <m/>
    <m/>
    <m/>
    <m/>
    <m/>
    <m/>
    <m/>
    <m/>
    <m/>
    <n v="1"/>
    <m/>
    <m/>
    <m/>
    <m/>
    <s v="- 25/08/-25: Sri Rahayu will be joined_x000a_12/07-25: MCU 1 kandidat an Sri Rahayu_x000a_ 09/07/-25: Menyampaikan 1 offering ke Sri Rahayu"/>
    <m/>
    <d v="2025-07-11T00:00:00"/>
    <d v="2025-08-25T00:00:00"/>
    <s v="Sri Rahayu"/>
    <x v="4"/>
    <s v="Wahyudiki"/>
    <n v="108"/>
    <x v="0"/>
    <s v="Closed"/>
    <x v="0"/>
    <s v="Closed Not Meet SLA"/>
    <m/>
    <d v="2025-10-02T08:54:22"/>
    <n v="7"/>
    <m/>
  </r>
  <r>
    <x v="150"/>
    <s v="EUP"/>
    <s v="Done"/>
    <s v="159/FKTK-Recruitment/VI/2025"/>
    <x v="0"/>
    <x v="3"/>
    <x v="2"/>
    <x v="1"/>
    <s v="Riswanto"/>
    <x v="110"/>
    <s v="Probation"/>
    <s v="4B"/>
    <n v="4"/>
    <x v="0"/>
    <m/>
    <m/>
    <x v="0"/>
    <x v="1"/>
    <x v="7"/>
    <x v="0"/>
    <s v="-"/>
    <s v="-"/>
    <n v="1"/>
    <x v="0"/>
    <x v="0"/>
    <d v="2025-05-09T00:00:00"/>
    <x v="8"/>
    <m/>
    <m/>
    <m/>
    <m/>
    <m/>
    <m/>
    <m/>
    <m/>
    <m/>
    <m/>
    <m/>
    <m/>
    <m/>
    <m/>
    <m/>
    <m/>
    <m/>
    <m/>
    <m/>
    <m/>
    <m/>
    <m/>
    <m/>
    <m/>
    <m/>
    <m/>
    <m/>
    <m/>
    <m/>
    <m/>
    <m/>
    <m/>
    <m/>
    <m/>
    <m/>
    <m/>
    <m/>
    <n v="1"/>
    <m/>
    <m/>
    <m/>
    <m/>
    <m/>
    <m/>
    <d v="2025-05-15T00:00:00"/>
    <d v="2025-06-30T00:00:00"/>
    <s v="Rezky Arifta Rahman"/>
    <x v="1"/>
    <m/>
    <n v="52"/>
    <x v="3"/>
    <s v="Closed"/>
    <x v="2"/>
    <s v="Closed Meet SLA"/>
    <m/>
    <d v="2025-10-02T08:54:22"/>
    <n v="6"/>
    <m/>
  </r>
  <r>
    <x v="151"/>
    <s v="EUP"/>
    <s v="Carry Over"/>
    <s v="104/FKTK-Recruitment/V/2025"/>
    <x v="0"/>
    <x v="7"/>
    <x v="2"/>
    <x v="1"/>
    <s v="Chairuddin"/>
    <x v="111"/>
    <s v="Probation"/>
    <s v="6B"/>
    <n v="6"/>
    <x v="0"/>
    <m/>
    <m/>
    <x v="0"/>
    <x v="1"/>
    <x v="7"/>
    <x v="1"/>
    <s v="Frans"/>
    <s v="Resign"/>
    <n v="1"/>
    <x v="0"/>
    <x v="0"/>
    <d v="2025-05-15T00:00:00"/>
    <x v="8"/>
    <m/>
    <m/>
    <m/>
    <m/>
    <m/>
    <m/>
    <m/>
    <m/>
    <m/>
    <m/>
    <m/>
    <m/>
    <m/>
    <m/>
    <m/>
    <m/>
    <m/>
    <m/>
    <m/>
    <m/>
    <m/>
    <m/>
    <m/>
    <m/>
    <m/>
    <m/>
    <m/>
    <m/>
    <m/>
    <m/>
    <m/>
    <m/>
    <m/>
    <m/>
    <m/>
    <m/>
    <m/>
    <n v="1"/>
    <m/>
    <m/>
    <m/>
    <m/>
    <s v="- 18/08/-25: Ilham Syaputra will be joined_x000a_ 04/07/-25: Offering kandidat an Ilham Syaputra, sudah deal, kandidat akan MCU sendiri dikarenakan lokasi dia yang tidak terjangkau RSMT ataupun KF"/>
    <m/>
    <d v="2025-07-04T00:00:00"/>
    <d v="2025-08-18T00:00:00"/>
    <s v="Ilham Syaputra"/>
    <x v="0"/>
    <m/>
    <n v="95"/>
    <x v="0"/>
    <s v="Closed"/>
    <x v="0"/>
    <s v="Closed Not Meet SLA"/>
    <m/>
    <d v="2025-10-02T08:54:22"/>
    <n v="7"/>
    <m/>
  </r>
  <r>
    <x v="152"/>
    <s v="EUP"/>
    <s v="Done"/>
    <s v="098/FKTK-Recruitment/V/2025"/>
    <x v="0"/>
    <x v="22"/>
    <x v="2"/>
    <x v="17"/>
    <s v="Sumiardi"/>
    <x v="112"/>
    <s v="Probation"/>
    <s v="5A"/>
    <n v="5"/>
    <x v="0"/>
    <m/>
    <m/>
    <x v="0"/>
    <x v="0"/>
    <x v="0"/>
    <x v="0"/>
    <m/>
    <m/>
    <n v="1"/>
    <x v="0"/>
    <x v="0"/>
    <d v="2025-05-19T00:00:00"/>
    <x v="8"/>
    <m/>
    <m/>
    <m/>
    <m/>
    <m/>
    <m/>
    <m/>
    <m/>
    <m/>
    <m/>
    <m/>
    <m/>
    <m/>
    <m/>
    <m/>
    <m/>
    <m/>
    <m/>
    <m/>
    <m/>
    <m/>
    <m/>
    <m/>
    <m/>
    <m/>
    <m/>
    <m/>
    <m/>
    <m/>
    <m/>
    <m/>
    <m/>
    <m/>
    <m/>
    <m/>
    <m/>
    <m/>
    <n v="1"/>
    <m/>
    <m/>
    <m/>
    <m/>
    <m/>
    <m/>
    <m/>
    <d v="2025-06-10T00:00:00"/>
    <s v="Aji Nugroho"/>
    <x v="0"/>
    <m/>
    <n v="22"/>
    <x v="4"/>
    <s v="Closed"/>
    <x v="2"/>
    <s v="Closed Meet SLA"/>
    <m/>
    <d v="2025-10-02T08:54:22"/>
    <m/>
    <m/>
  </r>
  <r>
    <x v="153"/>
    <s v="EUP"/>
    <s v="Carry Over"/>
    <s v="099/FKTK-Recruitment/V/2025"/>
    <x v="0"/>
    <x v="22"/>
    <x v="2"/>
    <x v="17"/>
    <s v="Sumiardi"/>
    <x v="113"/>
    <s v="Probation"/>
    <s v="4B"/>
    <n v="4"/>
    <x v="0"/>
    <m/>
    <m/>
    <x v="0"/>
    <x v="0"/>
    <x v="0"/>
    <x v="0"/>
    <m/>
    <m/>
    <n v="1"/>
    <x v="1"/>
    <x v="1"/>
    <d v="2025-05-19T00:00:00"/>
    <x v="8"/>
    <m/>
    <m/>
    <m/>
    <m/>
    <m/>
    <m/>
    <m/>
    <m/>
    <m/>
    <m/>
    <m/>
    <m/>
    <m/>
    <m/>
    <m/>
    <m/>
    <m/>
    <m/>
    <m/>
    <m/>
    <m/>
    <m/>
    <m/>
    <m/>
    <m/>
    <m/>
    <m/>
    <m/>
    <m/>
    <m/>
    <m/>
    <m/>
    <m/>
    <m/>
    <m/>
    <m/>
    <m/>
    <m/>
    <m/>
    <m/>
    <m/>
    <m/>
    <s v="Internal Movement, Peter/Kezia "/>
    <d v="2025-07-09T00:00:00"/>
    <m/>
    <m/>
    <m/>
    <x v="5"/>
    <m/>
    <s v="Hold/Cancel"/>
    <x v="1"/>
    <n v="136.37108483796328"/>
    <x v="1"/>
    <s v="Hold/Cancel"/>
    <m/>
    <d v="2025-10-02T08:54:22"/>
    <m/>
    <m/>
  </r>
  <r>
    <x v="154"/>
    <s v="EUP"/>
    <s v="Carry Over"/>
    <s v="105/FKTK-Recruitment/V/2025"/>
    <x v="0"/>
    <x v="3"/>
    <x v="1"/>
    <x v="1"/>
    <s v="Riswanto"/>
    <x v="114"/>
    <s v="Probation"/>
    <s v="2D"/>
    <n v="2"/>
    <x v="0"/>
    <m/>
    <m/>
    <x v="1"/>
    <x v="1"/>
    <x v="7"/>
    <x v="0"/>
    <m/>
    <m/>
    <n v="1"/>
    <x v="0"/>
    <x v="0"/>
    <d v="2025-05-21T00:00:00"/>
    <x v="8"/>
    <m/>
    <m/>
    <m/>
    <m/>
    <m/>
    <m/>
    <m/>
    <m/>
    <m/>
    <m/>
    <m/>
    <m/>
    <m/>
    <m/>
    <m/>
    <m/>
    <m/>
    <m/>
    <m/>
    <m/>
    <m/>
    <m/>
    <m/>
    <m/>
    <m/>
    <m/>
    <m/>
    <m/>
    <m/>
    <m/>
    <m/>
    <m/>
    <m/>
    <m/>
    <m/>
    <m/>
    <m/>
    <n v="1"/>
    <m/>
    <m/>
    <m/>
    <m/>
    <m/>
    <m/>
    <d v="2025-07-11T00:00:00"/>
    <d v="2025-07-16T00:00:00"/>
    <s v="Ardiansyah Putra"/>
    <x v="1"/>
    <m/>
    <n v="56"/>
    <x v="3"/>
    <s v="Closed"/>
    <x v="2"/>
    <s v="Closed Meet SLA"/>
    <m/>
    <d v="2025-10-02T08:54:22"/>
    <n v="7"/>
    <m/>
  </r>
  <r>
    <x v="155"/>
    <s v="EUP"/>
    <s v="Carry Over"/>
    <s v="108/FKTK-Recruitment/V/2025"/>
    <x v="0"/>
    <x v="3"/>
    <x v="2"/>
    <x v="1"/>
    <s v="Marali Siagian"/>
    <x v="115"/>
    <s v="Probation"/>
    <s v="6A"/>
    <n v="6"/>
    <x v="0"/>
    <m/>
    <m/>
    <x v="0"/>
    <x v="1"/>
    <x v="3"/>
    <x v="1"/>
    <s v="Didik Prasetyo"/>
    <s v="Resign"/>
    <n v="1"/>
    <x v="0"/>
    <x v="0"/>
    <d v="2025-05-21T00:00:00"/>
    <x v="8"/>
    <m/>
    <m/>
    <m/>
    <m/>
    <m/>
    <m/>
    <m/>
    <m/>
    <m/>
    <m/>
    <m/>
    <m/>
    <m/>
    <m/>
    <m/>
    <m/>
    <m/>
    <m/>
    <m/>
    <m/>
    <m/>
    <m/>
    <m/>
    <m/>
    <m/>
    <m/>
    <m/>
    <m/>
    <m/>
    <m/>
    <m/>
    <m/>
    <m/>
    <m/>
    <m/>
    <m/>
    <m/>
    <n v="1"/>
    <m/>
    <m/>
    <m/>
    <m/>
    <s v="- 28/07/-25: Sony sudah agree dengan offeringnya, akan dilanjutkan MCU_x000a_21/07/-25: Calling Sony untuk offering , ybs masih mempertimbangkan_x000a_proses susun offering Sony, kendalanya dimana?"/>
    <m/>
    <d v="2025-07-18T00:00:00"/>
    <d v="2025-08-18T00:00:00"/>
    <s v="Sonny May"/>
    <x v="0"/>
    <m/>
    <n v="89"/>
    <x v="2"/>
    <s v="Closed"/>
    <x v="2"/>
    <s v="Closed Meet SLA"/>
    <m/>
    <d v="2025-10-02T08:54:22"/>
    <m/>
    <m/>
  </r>
  <r>
    <x v="156"/>
    <s v="JPN"/>
    <s v="Done"/>
    <s v="111/FKTK-Recruitment/V/2025"/>
    <x v="0"/>
    <x v="3"/>
    <x v="1"/>
    <x v="1"/>
    <s v="Gilda"/>
    <x v="3"/>
    <s v="Kontrak"/>
    <s v="3A"/>
    <n v="3"/>
    <x v="0"/>
    <m/>
    <m/>
    <x v="1"/>
    <x v="1"/>
    <x v="8"/>
    <x v="1"/>
    <s v="Moch Mujid Ridwan"/>
    <m/>
    <n v="1"/>
    <x v="0"/>
    <x v="0"/>
    <d v="2025-05-23T00:00:00"/>
    <x v="8"/>
    <m/>
    <m/>
    <m/>
    <m/>
    <m/>
    <m/>
    <m/>
    <m/>
    <m/>
    <m/>
    <m/>
    <m/>
    <m/>
    <m/>
    <m/>
    <m/>
    <m/>
    <m/>
    <m/>
    <m/>
    <m/>
    <m/>
    <m/>
    <m/>
    <m/>
    <m/>
    <m/>
    <m/>
    <m/>
    <m/>
    <m/>
    <m/>
    <m/>
    <m/>
    <m/>
    <m/>
    <m/>
    <n v="1"/>
    <m/>
    <m/>
    <m/>
    <m/>
    <m/>
    <m/>
    <d v="2025-05-26T00:00:00"/>
    <d v="2025-06-12T00:00:00"/>
    <s v="Achmad Zainuri R"/>
    <x v="1"/>
    <m/>
    <n v="20"/>
    <x v="4"/>
    <s v="Closed"/>
    <x v="2"/>
    <s v="Closed Meet SLA"/>
    <m/>
    <d v="2025-10-02T08:54:22"/>
    <m/>
    <m/>
  </r>
  <r>
    <x v="157"/>
    <s v="EUP"/>
    <s v="Carry Over"/>
    <s v="110/FKTK-Recruitment/V/2025"/>
    <x v="0"/>
    <x v="3"/>
    <x v="1"/>
    <x v="1"/>
    <s v="Feri"/>
    <x v="116"/>
    <s v="Probation"/>
    <s v="2B"/>
    <n v="2"/>
    <x v="0"/>
    <m/>
    <m/>
    <x v="1"/>
    <x v="1"/>
    <x v="2"/>
    <x v="1"/>
    <s v="Khairul Khazami"/>
    <s v="Resign dapat pekerjaan baru"/>
    <n v="1"/>
    <x v="2"/>
    <x v="0"/>
    <d v="2025-05-23T00:00:00"/>
    <x v="8"/>
    <m/>
    <m/>
    <m/>
    <m/>
    <m/>
    <m/>
    <m/>
    <m/>
    <m/>
    <m/>
    <m/>
    <m/>
    <m/>
    <m/>
    <m/>
    <m/>
    <m/>
    <m/>
    <m/>
    <m/>
    <m/>
    <m/>
    <m/>
    <m/>
    <m/>
    <m/>
    <m/>
    <m/>
    <m/>
    <m/>
    <m/>
    <m/>
    <m/>
    <m/>
    <m/>
    <m/>
    <m/>
    <n v="1"/>
    <m/>
    <m/>
    <m/>
    <m/>
    <s v="-09/07/-25: Terinfo diisi oleh Riyanto"/>
    <m/>
    <d v="2025-07-09T00:00:00"/>
    <d v="2025-07-09T00:00:00"/>
    <s v="Riyanto"/>
    <x v="6"/>
    <m/>
    <n v="47"/>
    <x v="3"/>
    <s v="Closed"/>
    <x v="2"/>
    <s v="Closed Meet SLA"/>
    <m/>
    <d v="2025-10-02T08:54:22"/>
    <n v="7"/>
    <m/>
  </r>
  <r>
    <x v="158"/>
    <s v="CRC"/>
    <s v="Done"/>
    <s v="112/FKTK-Recruitment/V/2025"/>
    <x v="0"/>
    <x v="6"/>
    <x v="1"/>
    <x v="1"/>
    <s v="Ginting"/>
    <x v="43"/>
    <s v="Kontrak"/>
    <s v="3A"/>
    <n v="3"/>
    <x v="0"/>
    <m/>
    <m/>
    <x v="1"/>
    <x v="1"/>
    <x v="1"/>
    <x v="1"/>
    <s v="Halim Wiyanto"/>
    <s v="Resign"/>
    <n v="1"/>
    <x v="0"/>
    <x v="0"/>
    <d v="2025-05-23T00:00:00"/>
    <x v="8"/>
    <m/>
    <m/>
    <m/>
    <m/>
    <m/>
    <m/>
    <m/>
    <m/>
    <m/>
    <m/>
    <m/>
    <m/>
    <m/>
    <m/>
    <m/>
    <m/>
    <m/>
    <m/>
    <m/>
    <m/>
    <m/>
    <m/>
    <m/>
    <m/>
    <m/>
    <m/>
    <m/>
    <m/>
    <m/>
    <m/>
    <m/>
    <m/>
    <m/>
    <m/>
    <m/>
    <m/>
    <m/>
    <n v="1"/>
    <m/>
    <m/>
    <m/>
    <m/>
    <s v="10/07/-25: Ashari join_x000a_07/07/-25: MCU an Ashari di RSMT Ciledug"/>
    <m/>
    <d v="2025-07-01T00:00:00"/>
    <d v="2025-07-10T00:00:00"/>
    <s v="Ashari"/>
    <x v="1"/>
    <m/>
    <n v="48"/>
    <x v="3"/>
    <s v="Closed"/>
    <x v="2"/>
    <s v="Closed Meet SLA"/>
    <m/>
    <d v="2025-10-02T08:54:22"/>
    <n v="7"/>
    <m/>
  </r>
  <r>
    <x v="159"/>
    <s v="EUP"/>
    <s v="Carry Over"/>
    <s v="116/FKTK-Recruitment/V/2025"/>
    <x v="0"/>
    <x v="1"/>
    <x v="1"/>
    <x v="1"/>
    <s v="Feri"/>
    <x v="20"/>
    <s v="Probation"/>
    <s v="3A"/>
    <n v="3"/>
    <x v="0"/>
    <m/>
    <m/>
    <x v="1"/>
    <x v="1"/>
    <x v="2"/>
    <x v="1"/>
    <s v="Anri Fadlin"/>
    <s v="Resign"/>
    <n v="1"/>
    <x v="2"/>
    <x v="0"/>
    <d v="2025-05-30T00:00:00"/>
    <x v="8"/>
    <m/>
    <m/>
    <m/>
    <m/>
    <m/>
    <m/>
    <m/>
    <m/>
    <m/>
    <m/>
    <m/>
    <m/>
    <m/>
    <m/>
    <m/>
    <m/>
    <m/>
    <m/>
    <m/>
    <m/>
    <m/>
    <m/>
    <m/>
    <m/>
    <m/>
    <m/>
    <m/>
    <m/>
    <m/>
    <m/>
    <m/>
    <m/>
    <m/>
    <m/>
    <m/>
    <m/>
    <m/>
    <n v="1"/>
    <m/>
    <m/>
    <m/>
    <m/>
    <s v="rotasi, ask to BP nama yang dirotasi (pengisinya)"/>
    <m/>
    <m/>
    <d v="2025-06-01T00:00:00"/>
    <m/>
    <x v="5"/>
    <m/>
    <n v="2"/>
    <x v="4"/>
    <s v="Closed"/>
    <x v="2"/>
    <s v="Closed Meet SLA"/>
    <m/>
    <d v="2025-10-02T08:54:22"/>
    <m/>
    <m/>
  </r>
  <r>
    <x v="160"/>
    <s v="EUP"/>
    <s v="Carry Over"/>
    <s v="116/FKTK-Recruitment/V/2025"/>
    <x v="0"/>
    <x v="1"/>
    <x v="1"/>
    <x v="1"/>
    <s v="Feri"/>
    <x v="20"/>
    <s v="Probation"/>
    <s v="3A"/>
    <n v="3"/>
    <x v="0"/>
    <m/>
    <m/>
    <x v="1"/>
    <x v="1"/>
    <x v="2"/>
    <x v="1"/>
    <s v="Fernando"/>
    <s v="Resign"/>
    <n v="1"/>
    <x v="2"/>
    <x v="0"/>
    <d v="2025-05-30T00:00:00"/>
    <x v="8"/>
    <m/>
    <m/>
    <m/>
    <m/>
    <m/>
    <m/>
    <m/>
    <m/>
    <m/>
    <m/>
    <m/>
    <m/>
    <m/>
    <m/>
    <m/>
    <m/>
    <m/>
    <m/>
    <m/>
    <m/>
    <m/>
    <m/>
    <m/>
    <m/>
    <m/>
    <m/>
    <m/>
    <m/>
    <m/>
    <m/>
    <m/>
    <m/>
    <m/>
    <m/>
    <m/>
    <m/>
    <m/>
    <n v="1"/>
    <m/>
    <m/>
    <m/>
    <m/>
    <s v="rotasi, ask to BP nama yang dirotasi (pengisinya)"/>
    <m/>
    <m/>
    <d v="2025-06-01T00:00:00"/>
    <m/>
    <x v="5"/>
    <m/>
    <n v="2"/>
    <x v="4"/>
    <s v="Closed"/>
    <x v="2"/>
    <s v="Closed Meet SLA"/>
    <m/>
    <d v="2025-10-02T08:54:22"/>
    <m/>
    <m/>
  </r>
  <r>
    <x v="161"/>
    <s v="EUP"/>
    <s v="Carry Over"/>
    <s v="116/FKTK-Recruitment/V/2025"/>
    <x v="0"/>
    <x v="1"/>
    <x v="1"/>
    <x v="1"/>
    <s v="Feri"/>
    <x v="20"/>
    <s v="Probation"/>
    <s v="3A"/>
    <n v="3"/>
    <x v="0"/>
    <m/>
    <m/>
    <x v="1"/>
    <x v="1"/>
    <x v="2"/>
    <x v="1"/>
    <s v="M Kurnia Sandi"/>
    <s v="Resign"/>
    <n v="1"/>
    <x v="2"/>
    <x v="0"/>
    <d v="2025-05-30T00:00:00"/>
    <x v="8"/>
    <m/>
    <m/>
    <m/>
    <m/>
    <m/>
    <m/>
    <m/>
    <m/>
    <m/>
    <m/>
    <m/>
    <m/>
    <m/>
    <m/>
    <m/>
    <m/>
    <m/>
    <m/>
    <m/>
    <m/>
    <m/>
    <m/>
    <m/>
    <m/>
    <m/>
    <m/>
    <m/>
    <m/>
    <m/>
    <m/>
    <m/>
    <m/>
    <m/>
    <m/>
    <m/>
    <m/>
    <m/>
    <n v="1"/>
    <m/>
    <m/>
    <m/>
    <m/>
    <s v="rotasi, ask to BP nama yang dirotasi (pengisinya)"/>
    <m/>
    <m/>
    <d v="2025-06-01T00:00:00"/>
    <m/>
    <x v="5"/>
    <m/>
    <n v="2"/>
    <x v="4"/>
    <s v="Closed"/>
    <x v="2"/>
    <s v="Closed Meet SLA"/>
    <m/>
    <d v="2025-10-02T08:54:22"/>
    <m/>
    <m/>
  </r>
  <r>
    <x v="162"/>
    <s v="EUP"/>
    <s v="Carry Over"/>
    <s v="116/FKTK-Recruitment/V/2025"/>
    <x v="0"/>
    <x v="1"/>
    <x v="1"/>
    <x v="1"/>
    <s v="Feri"/>
    <x v="20"/>
    <s v="Probation"/>
    <s v="3A"/>
    <n v="3"/>
    <x v="0"/>
    <m/>
    <m/>
    <x v="1"/>
    <x v="1"/>
    <x v="2"/>
    <x v="1"/>
    <s v="M Zul Khairu"/>
    <s v="Resign"/>
    <n v="1"/>
    <x v="0"/>
    <x v="0"/>
    <d v="2025-05-30T00:00:00"/>
    <x v="8"/>
    <m/>
    <m/>
    <m/>
    <m/>
    <m/>
    <m/>
    <m/>
    <m/>
    <m/>
    <m/>
    <m/>
    <m/>
    <m/>
    <m/>
    <m/>
    <m/>
    <m/>
    <m/>
    <m/>
    <m/>
    <m/>
    <m/>
    <m/>
    <m/>
    <m/>
    <m/>
    <m/>
    <m/>
    <m/>
    <m/>
    <m/>
    <m/>
    <m/>
    <m/>
    <m/>
    <m/>
    <m/>
    <n v="1"/>
    <m/>
    <m/>
    <m/>
    <m/>
    <m/>
    <m/>
    <d v="2025-07-17T00:00:00"/>
    <d v="2025-07-17T00:00:00"/>
    <s v="Muzammil"/>
    <x v="1"/>
    <m/>
    <n v="48"/>
    <x v="3"/>
    <s v="Closed"/>
    <x v="2"/>
    <s v="Closed Meet SLA"/>
    <m/>
    <d v="2025-10-02T08:54:22"/>
    <n v="7"/>
    <m/>
  </r>
  <r>
    <x v="163"/>
    <s v="EUP"/>
    <s v="Done"/>
    <s v="114/FKTK-Recruitment/V/2025"/>
    <x v="0"/>
    <x v="1"/>
    <x v="1"/>
    <x v="1"/>
    <s v="Feri"/>
    <x v="21"/>
    <s v="Probation"/>
    <s v="2B"/>
    <n v="2"/>
    <x v="0"/>
    <m/>
    <m/>
    <x v="1"/>
    <x v="1"/>
    <x v="2"/>
    <x v="1"/>
    <s v="Marsianus Kalis"/>
    <s v="Mutasi Internal"/>
    <n v="1"/>
    <x v="0"/>
    <x v="0"/>
    <d v="2025-05-30T00:00:00"/>
    <x v="8"/>
    <m/>
    <m/>
    <m/>
    <m/>
    <m/>
    <m/>
    <m/>
    <m/>
    <m/>
    <m/>
    <m/>
    <m/>
    <m/>
    <m/>
    <m/>
    <m/>
    <m/>
    <m/>
    <m/>
    <m/>
    <m/>
    <m/>
    <m/>
    <m/>
    <m/>
    <m/>
    <m/>
    <m/>
    <m/>
    <m/>
    <m/>
    <m/>
    <m/>
    <m/>
    <m/>
    <m/>
    <m/>
    <n v="1"/>
    <m/>
    <m/>
    <m/>
    <m/>
    <m/>
    <m/>
    <d v="2025-05-30T00:00:00"/>
    <d v="2025-06-01T00:00:00"/>
    <s v="Sudiono"/>
    <x v="1"/>
    <m/>
    <n v="2"/>
    <x v="4"/>
    <s v="Closed"/>
    <x v="2"/>
    <s v="Closed Meet SLA"/>
    <m/>
    <d v="2025-10-02T08:54:22"/>
    <n v="6"/>
    <m/>
  </r>
  <r>
    <x v="164"/>
    <s v="EUP"/>
    <s v="Done"/>
    <s v="115/FKTK-Recruitment/V/2025"/>
    <x v="0"/>
    <x v="1"/>
    <x v="1"/>
    <x v="1"/>
    <s v="Feri"/>
    <x v="24"/>
    <s v="Probation"/>
    <s v="3A"/>
    <n v="3"/>
    <x v="0"/>
    <m/>
    <m/>
    <x v="1"/>
    <x v="1"/>
    <x v="2"/>
    <x v="1"/>
    <s v="Riyanto"/>
    <s v="Mutasi"/>
    <n v="1"/>
    <x v="0"/>
    <x v="0"/>
    <d v="2025-05-30T00:00:00"/>
    <x v="8"/>
    <m/>
    <m/>
    <m/>
    <m/>
    <m/>
    <m/>
    <m/>
    <m/>
    <m/>
    <m/>
    <m/>
    <m/>
    <m/>
    <m/>
    <m/>
    <m/>
    <m/>
    <m/>
    <m/>
    <m/>
    <m/>
    <m/>
    <m/>
    <m/>
    <m/>
    <m/>
    <m/>
    <m/>
    <m/>
    <m/>
    <m/>
    <m/>
    <m/>
    <m/>
    <m/>
    <m/>
    <m/>
    <n v="1"/>
    <m/>
    <m/>
    <m/>
    <m/>
    <m/>
    <m/>
    <d v="2025-05-30T00:00:00"/>
    <d v="2025-06-01T00:00:00"/>
    <s v="Sahril"/>
    <x v="1"/>
    <m/>
    <n v="2"/>
    <x v="4"/>
    <s v="Closed"/>
    <x v="2"/>
    <s v="Closed Meet SLA"/>
    <m/>
    <d v="2025-10-02T08:54:22"/>
    <n v="6"/>
    <m/>
  </r>
  <r>
    <x v="165"/>
    <s v="EUP"/>
    <s v="Done"/>
    <s v="117/FKTK-Recruitment/V/2025"/>
    <x v="0"/>
    <x v="23"/>
    <x v="1"/>
    <x v="1"/>
    <s v="Reki"/>
    <x v="117"/>
    <s v="Probation"/>
    <s v="2B"/>
    <n v="2"/>
    <x v="0"/>
    <m/>
    <m/>
    <x v="1"/>
    <x v="1"/>
    <x v="2"/>
    <x v="1"/>
    <s v="Restu Pratama"/>
    <s v="Resign"/>
    <n v="1"/>
    <x v="0"/>
    <x v="0"/>
    <d v="2025-05-30T00:00:00"/>
    <x v="8"/>
    <m/>
    <m/>
    <m/>
    <m/>
    <m/>
    <m/>
    <m/>
    <m/>
    <m/>
    <m/>
    <m/>
    <m/>
    <m/>
    <m/>
    <m/>
    <m/>
    <m/>
    <m/>
    <m/>
    <m/>
    <m/>
    <m/>
    <m/>
    <m/>
    <m/>
    <m/>
    <m/>
    <m/>
    <m/>
    <m/>
    <m/>
    <m/>
    <m/>
    <m/>
    <m/>
    <m/>
    <m/>
    <n v="1"/>
    <m/>
    <m/>
    <m/>
    <m/>
    <s v="sudah join di bulan juni"/>
    <m/>
    <d v="2025-06-10T00:00:00"/>
    <d v="2025-07-01T00:00:00"/>
    <s v="Agyl Muda Satriawan"/>
    <x v="1"/>
    <m/>
    <n v="32"/>
    <x v="3"/>
    <s v="Closed"/>
    <x v="2"/>
    <s v="Closed Meet SLA"/>
    <m/>
    <d v="2025-10-02T08:54:22"/>
    <n v="7"/>
    <m/>
  </r>
  <r>
    <x v="166"/>
    <s v="EUP"/>
    <s v="Done"/>
    <s v="117/FKTK-Recruitment/V/2025"/>
    <x v="0"/>
    <x v="23"/>
    <x v="1"/>
    <x v="1"/>
    <s v="Reki"/>
    <x v="117"/>
    <s v="Probation"/>
    <s v="2D"/>
    <n v="2"/>
    <x v="0"/>
    <m/>
    <m/>
    <x v="1"/>
    <x v="1"/>
    <x v="2"/>
    <x v="1"/>
    <s v="Ilham"/>
    <s v="Resign"/>
    <n v="1"/>
    <x v="0"/>
    <x v="0"/>
    <d v="2025-05-30T00:00:00"/>
    <x v="8"/>
    <m/>
    <m/>
    <m/>
    <m/>
    <m/>
    <m/>
    <m/>
    <m/>
    <m/>
    <m/>
    <m/>
    <m/>
    <m/>
    <m/>
    <m/>
    <m/>
    <m/>
    <m/>
    <m/>
    <m/>
    <m/>
    <m/>
    <m/>
    <m/>
    <m/>
    <m/>
    <m/>
    <m/>
    <m/>
    <m/>
    <m/>
    <m/>
    <m/>
    <m/>
    <m/>
    <m/>
    <m/>
    <n v="1"/>
    <m/>
    <m/>
    <m/>
    <m/>
    <s v="sudah join di bulan juni"/>
    <m/>
    <d v="2025-06-10T00:00:00"/>
    <d v="2025-07-01T00:00:00"/>
    <s v="Muhammad Riyanda"/>
    <x v="1"/>
    <m/>
    <n v="32"/>
    <x v="3"/>
    <s v="Closed"/>
    <x v="2"/>
    <s v="Closed Meet SLA"/>
    <m/>
    <d v="2025-10-02T08:54:22"/>
    <n v="7"/>
    <m/>
  </r>
  <r>
    <x v="167"/>
    <s v="EUP"/>
    <s v="Done"/>
    <s v="147/FKTK-Recruitment/VI/2025"/>
    <x v="0"/>
    <x v="3"/>
    <x v="1"/>
    <x v="1"/>
    <s v="Riswanto"/>
    <x v="118"/>
    <s v="Probation"/>
    <s v="3A"/>
    <n v="3"/>
    <x v="0"/>
    <m/>
    <m/>
    <x v="1"/>
    <x v="1"/>
    <x v="7"/>
    <x v="0"/>
    <s v="-"/>
    <s v="-"/>
    <n v="1"/>
    <x v="0"/>
    <x v="0"/>
    <d v="2025-06-02T00:00:00"/>
    <x v="9"/>
    <m/>
    <m/>
    <m/>
    <m/>
    <m/>
    <m/>
    <m/>
    <m/>
    <m/>
    <m/>
    <m/>
    <m/>
    <m/>
    <m/>
    <m/>
    <m/>
    <m/>
    <m/>
    <m/>
    <m/>
    <m/>
    <m/>
    <m/>
    <m/>
    <m/>
    <m/>
    <m/>
    <m/>
    <m/>
    <m/>
    <m/>
    <m/>
    <m/>
    <m/>
    <m/>
    <m/>
    <m/>
    <n v="1"/>
    <m/>
    <m/>
    <m/>
    <m/>
    <m/>
    <m/>
    <d v="2025-06-01T00:00:00"/>
    <d v="2025-06-02T00:00:00"/>
    <s v="Muhammad Fikri Hanafi"/>
    <x v="1"/>
    <m/>
    <n v="0"/>
    <x v="4"/>
    <s v="Closed"/>
    <x v="2"/>
    <s v="Closed Meet SLA"/>
    <m/>
    <d v="2025-10-02T08:54:22"/>
    <n v="6"/>
    <m/>
  </r>
  <r>
    <x v="168"/>
    <s v="EUP"/>
    <s v="Done"/>
    <s v="160/FKTK-Recruitment/VI/2025"/>
    <x v="0"/>
    <x v="3"/>
    <x v="1"/>
    <x v="1"/>
    <s v="Riswanto"/>
    <x v="119"/>
    <s v="Probation"/>
    <s v="3A"/>
    <n v="3"/>
    <x v="0"/>
    <m/>
    <m/>
    <x v="1"/>
    <x v="1"/>
    <x v="7"/>
    <x v="0"/>
    <s v="-"/>
    <s v="-"/>
    <n v="1"/>
    <x v="0"/>
    <x v="0"/>
    <d v="2025-06-02T00:00:00"/>
    <x v="9"/>
    <m/>
    <m/>
    <m/>
    <m/>
    <m/>
    <m/>
    <m/>
    <m/>
    <m/>
    <m/>
    <m/>
    <m/>
    <m/>
    <m/>
    <m/>
    <m/>
    <m/>
    <m/>
    <m/>
    <m/>
    <m/>
    <m/>
    <m/>
    <m/>
    <m/>
    <m/>
    <m/>
    <m/>
    <m/>
    <m/>
    <m/>
    <m/>
    <m/>
    <m/>
    <m/>
    <m/>
    <m/>
    <n v="1"/>
    <m/>
    <m/>
    <m/>
    <m/>
    <m/>
    <m/>
    <d v="2025-06-01T00:00:00"/>
    <d v="2025-06-02T00:00:00"/>
    <s v="Arya Dwirangga Putra"/>
    <x v="1"/>
    <m/>
    <n v="0"/>
    <x v="4"/>
    <s v="Closed"/>
    <x v="2"/>
    <s v="Closed Meet SLA"/>
    <m/>
    <d v="2025-10-02T08:54:22"/>
    <n v="6"/>
    <m/>
  </r>
  <r>
    <x v="169"/>
    <s v="EUP"/>
    <s v="Done"/>
    <s v="120/FKTK-Recruitment/VI/2025"/>
    <x v="0"/>
    <x v="8"/>
    <x v="1"/>
    <x v="1"/>
    <s v="Handoko"/>
    <x v="120"/>
    <s v="Probation"/>
    <s v="2C"/>
    <n v="2"/>
    <x v="0"/>
    <m/>
    <m/>
    <x v="1"/>
    <x v="1"/>
    <x v="9"/>
    <x v="1"/>
    <s v="Nur Wachid"/>
    <s v="Resign"/>
    <n v="1"/>
    <x v="0"/>
    <x v="0"/>
    <d v="2025-06-04T00:00:00"/>
    <x v="9"/>
    <m/>
    <m/>
    <m/>
    <m/>
    <m/>
    <m/>
    <m/>
    <m/>
    <m/>
    <m/>
    <m/>
    <m/>
    <m/>
    <m/>
    <m/>
    <m/>
    <m/>
    <m/>
    <m/>
    <m/>
    <m/>
    <m/>
    <m/>
    <m/>
    <m/>
    <m/>
    <m/>
    <m/>
    <m/>
    <m/>
    <m/>
    <m/>
    <m/>
    <m/>
    <m/>
    <m/>
    <m/>
    <n v="1"/>
    <m/>
    <m/>
    <m/>
    <m/>
    <m/>
    <m/>
    <d v="2025-06-05T00:00:00"/>
    <d v="2025-06-12T00:00:00"/>
    <s v="Trio Mahendra"/>
    <x v="1"/>
    <m/>
    <n v="8"/>
    <x v="4"/>
    <s v="Closed"/>
    <x v="2"/>
    <s v="Closed Meet SLA"/>
    <m/>
    <d v="2025-10-02T08:54:22"/>
    <n v="6"/>
    <m/>
  </r>
  <r>
    <x v="170"/>
    <s v="EUP"/>
    <s v="Done"/>
    <s v="121/FKTK-Recruitment/VI/2025"/>
    <x v="0"/>
    <x v="7"/>
    <x v="1"/>
    <x v="1"/>
    <s v="Andi Irawan"/>
    <x v="121"/>
    <s v="Kontrak"/>
    <s v="3A"/>
    <n v="3"/>
    <x v="0"/>
    <m/>
    <m/>
    <x v="1"/>
    <x v="1"/>
    <x v="3"/>
    <x v="0"/>
    <s v="-"/>
    <s v="-"/>
    <n v="1"/>
    <x v="0"/>
    <x v="0"/>
    <d v="2025-06-04T00:00:00"/>
    <x v="9"/>
    <m/>
    <m/>
    <m/>
    <m/>
    <m/>
    <m/>
    <m/>
    <m/>
    <m/>
    <m/>
    <m/>
    <m/>
    <m/>
    <m/>
    <m/>
    <m/>
    <m/>
    <m/>
    <m/>
    <m/>
    <m/>
    <m/>
    <m/>
    <m/>
    <m/>
    <m/>
    <m/>
    <m/>
    <m/>
    <m/>
    <m/>
    <m/>
    <m/>
    <m/>
    <m/>
    <m/>
    <m/>
    <n v="1"/>
    <m/>
    <m/>
    <m/>
    <m/>
    <m/>
    <m/>
    <d v="2025-06-05T00:00:00"/>
    <d v="2025-06-09T00:00:00"/>
    <s v="Annaviana Salsa Bahri"/>
    <x v="1"/>
    <m/>
    <n v="5"/>
    <x v="4"/>
    <s v="Closed"/>
    <x v="2"/>
    <s v="Closed Meet SLA"/>
    <m/>
    <d v="2025-10-02T08:54:22"/>
    <n v="6"/>
    <m/>
  </r>
  <r>
    <x v="171"/>
    <s v="JPN"/>
    <s v="New"/>
    <s v="176/FKTK-Recruitment/VII/2025"/>
    <x v="0"/>
    <x v="22"/>
    <x v="1"/>
    <x v="1"/>
    <s v="Gud Purmala Putra"/>
    <x v="122"/>
    <s v="Kontrak"/>
    <s v="3A"/>
    <n v="3"/>
    <x v="0"/>
    <m/>
    <m/>
    <x v="1"/>
    <x v="1"/>
    <x v="10"/>
    <x v="0"/>
    <m/>
    <m/>
    <n v="1"/>
    <x v="0"/>
    <x v="0"/>
    <d v="2025-06-06T00:00:00"/>
    <x v="9"/>
    <m/>
    <m/>
    <m/>
    <m/>
    <m/>
    <m/>
    <m/>
    <m/>
    <m/>
    <m/>
    <m/>
    <m/>
    <m/>
    <m/>
    <m/>
    <m/>
    <m/>
    <m/>
    <m/>
    <m/>
    <m/>
    <m/>
    <m/>
    <m/>
    <m/>
    <m/>
    <m/>
    <m/>
    <m/>
    <m/>
    <m/>
    <m/>
    <m/>
    <m/>
    <m/>
    <m/>
    <m/>
    <n v="1"/>
    <m/>
    <m/>
    <m/>
    <m/>
    <m/>
    <m/>
    <d v="2025-06-06T00:00:00"/>
    <d v="2025-06-07T00:00:00"/>
    <s v="Siti Zubaidah"/>
    <x v="1"/>
    <m/>
    <n v="1"/>
    <x v="4"/>
    <s v="Closed"/>
    <x v="2"/>
    <s v="Closed Meet SLA"/>
    <m/>
    <d v="2025-10-02T08:54:22"/>
    <n v="6"/>
    <m/>
  </r>
  <r>
    <x v="172"/>
    <s v="EUP"/>
    <s v="Carry Over"/>
    <m/>
    <x v="1"/>
    <x v="20"/>
    <x v="2"/>
    <x v="13"/>
    <s v="Harnanto"/>
    <x v="121"/>
    <s v="Probation"/>
    <s v="4A"/>
    <n v="4"/>
    <x v="0"/>
    <m/>
    <m/>
    <x v="0"/>
    <x v="0"/>
    <x v="0"/>
    <x v="1"/>
    <s v="Fikri Khairullah"/>
    <s v="Resign"/>
    <n v="1"/>
    <x v="0"/>
    <x v="0"/>
    <d v="2025-06-09T00:00:00"/>
    <x v="9"/>
    <m/>
    <m/>
    <m/>
    <m/>
    <m/>
    <m/>
    <m/>
    <m/>
    <m/>
    <m/>
    <m/>
    <m/>
    <m/>
    <m/>
    <m/>
    <m/>
    <m/>
    <m/>
    <m/>
    <m/>
    <m/>
    <m/>
    <m/>
    <m/>
    <m/>
    <m/>
    <m/>
    <m/>
    <m/>
    <m/>
    <m/>
    <m/>
    <m/>
    <m/>
    <m/>
    <m/>
    <m/>
    <n v="1"/>
    <m/>
    <m/>
    <m/>
    <m/>
    <s v="- 25/07/-25: Dawuh &amp; Safinatun lanjut teknikal &amp; psikotest online'_x000a_Mengirimkan total 8 CV ke User, 7 CV diaturkan Interview (Alfitra, Kevin, 3 orang lainnya, Dawuh, Ahlan, Safinatun)_x000a_Interview Pak Jimmy dan Pak Har a.n. Kevin. "/>
    <m/>
    <d v="2025-08-07T00:00:00"/>
    <d v="2025-09-08T00:00:00"/>
    <s v="Safina"/>
    <x v="4"/>
    <m/>
    <n v="91"/>
    <x v="0"/>
    <s v="Closed"/>
    <x v="0"/>
    <s v="Closed Not Meet SLA"/>
    <m/>
    <d v="2025-10-02T08:54:22"/>
    <m/>
    <m/>
  </r>
  <r>
    <x v="173"/>
    <s v="EUP"/>
    <s v="Carry Over"/>
    <m/>
    <x v="1"/>
    <x v="20"/>
    <x v="2"/>
    <x v="12"/>
    <s v="Jimmy"/>
    <x v="123"/>
    <s v="Probation"/>
    <s v="4A"/>
    <n v="4"/>
    <x v="0"/>
    <m/>
    <m/>
    <x v="0"/>
    <x v="0"/>
    <x v="0"/>
    <x v="1"/>
    <s v="Satria"/>
    <s v="Resign"/>
    <n v="1"/>
    <x v="0"/>
    <x v="0"/>
    <d v="2025-06-09T00:00:00"/>
    <x v="9"/>
    <m/>
    <m/>
    <m/>
    <m/>
    <m/>
    <m/>
    <m/>
    <m/>
    <m/>
    <m/>
    <m/>
    <m/>
    <m/>
    <m/>
    <m/>
    <m/>
    <m/>
    <m/>
    <m/>
    <m/>
    <m/>
    <m/>
    <m/>
    <m/>
    <m/>
    <m/>
    <m/>
    <m/>
    <m/>
    <m/>
    <m/>
    <m/>
    <m/>
    <m/>
    <m/>
    <m/>
    <m/>
    <n v="1"/>
    <m/>
    <m/>
    <m/>
    <m/>
    <s v="- 29/07/-25: MCU Erwin Dermawan_x000a_28/07/-25: Offering Erwin Dermawan, ybs menerima offer_x000a_25/07/-25: Keluar dari ruangan pak Jimmy dan ada yang perlu direvisi_x000a_21/07/-25: Menyusun offering an Erwin &amp; masukkin ke ruangan pak Jimmy _x000a_14/07/-25: Kandidat an Erwin Darmawan psikotest_x000a_4 Jun : Interview bersama user"/>
    <m/>
    <d v="2025-07-28T00:00:00"/>
    <d v="2025-09-08T00:00:00"/>
    <s v="Erwin Darmawan"/>
    <x v="4"/>
    <m/>
    <n v="91"/>
    <x v="0"/>
    <s v="Closed"/>
    <x v="0"/>
    <s v="Closed Not Meet SLA"/>
    <m/>
    <d v="2025-10-02T08:54:22"/>
    <m/>
    <m/>
  </r>
  <r>
    <x v="174"/>
    <s v="EOP"/>
    <s v="Done"/>
    <s v="124/FKTK-Recruitment/VI/2025"/>
    <x v="0"/>
    <x v="7"/>
    <x v="1"/>
    <x v="1"/>
    <s v="Yanto"/>
    <x v="124"/>
    <s v="Probation"/>
    <s v="3B"/>
    <n v="3"/>
    <x v="0"/>
    <m/>
    <m/>
    <x v="1"/>
    <x v="1"/>
    <x v="4"/>
    <x v="1"/>
    <s v="Alfi Syahri Ramadhana"/>
    <s v="Habis PKWT"/>
    <n v="1"/>
    <x v="0"/>
    <x v="0"/>
    <d v="2025-06-09T00:00:00"/>
    <x v="9"/>
    <m/>
    <m/>
    <m/>
    <m/>
    <m/>
    <m/>
    <m/>
    <m/>
    <m/>
    <m/>
    <m/>
    <m/>
    <m/>
    <m/>
    <m/>
    <m/>
    <m/>
    <m/>
    <m/>
    <m/>
    <m/>
    <m/>
    <m/>
    <m/>
    <m/>
    <m/>
    <m/>
    <m/>
    <m/>
    <m/>
    <m/>
    <m/>
    <m/>
    <m/>
    <m/>
    <m/>
    <m/>
    <n v="1"/>
    <m/>
    <m/>
    <m/>
    <m/>
    <m/>
    <m/>
    <m/>
    <d v="2025-06-13T00:00:00"/>
    <s v="Naufal Alwi Nasution"/>
    <x v="1"/>
    <m/>
    <n v="4"/>
    <x v="4"/>
    <s v="Closed"/>
    <x v="2"/>
    <s v="Closed Meet SLA"/>
    <m/>
    <d v="2025-10-02T08:54:22"/>
    <n v="6"/>
    <m/>
  </r>
  <r>
    <x v="175"/>
    <s v="EUP"/>
    <s v="Carry Over"/>
    <s v="126/FKTK-Recruitment/VI/2025"/>
    <x v="0"/>
    <x v="10"/>
    <x v="2"/>
    <x v="16"/>
    <s v="Cathy"/>
    <x v="125"/>
    <s v="Probation"/>
    <s v="4A"/>
    <n v="4"/>
    <x v="0"/>
    <m/>
    <m/>
    <x v="0"/>
    <x v="0"/>
    <x v="0"/>
    <x v="0"/>
    <s v="-"/>
    <s v="-"/>
    <n v="1"/>
    <x v="0"/>
    <x v="0"/>
    <d v="2025-06-10T00:00:00"/>
    <x v="9"/>
    <m/>
    <m/>
    <m/>
    <m/>
    <m/>
    <m/>
    <m/>
    <m/>
    <m/>
    <m/>
    <m/>
    <m/>
    <m/>
    <m/>
    <m/>
    <m/>
    <m/>
    <m/>
    <m/>
    <m/>
    <m/>
    <m/>
    <m/>
    <m/>
    <m/>
    <m/>
    <m/>
    <m/>
    <m/>
    <m/>
    <m/>
    <m/>
    <m/>
    <m/>
    <m/>
    <m/>
    <m/>
    <n v="1"/>
    <m/>
    <m/>
    <m/>
    <m/>
    <s v="- 13/08/-25: Ratu Kusumo will be joined _x000a_12/07/-25: Ratu Kusumo MCU di RSMT Sudirman _x000a_07/07/-25: Offering keluar dr pak Jimmy, akan segera di offer ke kandidatnya_x000a_04/07/-25: Menyusun offering an Ratu Kusumo &amp; masuk ke ruangan pak Jimmy untuk approval"/>
    <m/>
    <d v="2025-07-09T00:00:00"/>
    <d v="2025-08-13T00:00:00"/>
    <s v="Ratu Kusumo Jagad"/>
    <x v="4"/>
    <s v="Fatya Nisa"/>
    <n v="64"/>
    <x v="2"/>
    <s v="Closed"/>
    <x v="2"/>
    <s v="Closed Meet SLA"/>
    <m/>
    <d v="2025-10-02T08:54:22"/>
    <n v="7"/>
    <m/>
  </r>
  <r>
    <x v="176"/>
    <s v="JPN"/>
    <s v="Done"/>
    <s v="127/FKTK-Recruitment/VI/2025"/>
    <x v="0"/>
    <x v="7"/>
    <x v="1"/>
    <x v="1"/>
    <s v="Gilda"/>
    <x v="126"/>
    <s v="Probation"/>
    <s v="3B"/>
    <n v="3"/>
    <x v="0"/>
    <m/>
    <m/>
    <x v="1"/>
    <x v="1"/>
    <x v="8"/>
    <x v="1"/>
    <s v="Onika Restu"/>
    <s v="Resign"/>
    <n v="1"/>
    <x v="0"/>
    <x v="0"/>
    <d v="2025-06-10T00:00:00"/>
    <x v="9"/>
    <m/>
    <m/>
    <m/>
    <m/>
    <m/>
    <m/>
    <m/>
    <m/>
    <m/>
    <m/>
    <m/>
    <m/>
    <m/>
    <m/>
    <m/>
    <m/>
    <m/>
    <m/>
    <m/>
    <m/>
    <m/>
    <m/>
    <m/>
    <m/>
    <m/>
    <m/>
    <m/>
    <m/>
    <m/>
    <m/>
    <m/>
    <m/>
    <m/>
    <m/>
    <m/>
    <m/>
    <m/>
    <n v="1"/>
    <m/>
    <m/>
    <m/>
    <m/>
    <m/>
    <m/>
    <d v="2025-06-23T00:00:00"/>
    <d v="2025-06-23T00:00:00"/>
    <s v="Ami Miftahul Situmorang"/>
    <x v="1"/>
    <m/>
    <n v="13"/>
    <x v="4"/>
    <s v="Closed"/>
    <x v="2"/>
    <s v="Closed Meet SLA"/>
    <m/>
    <d v="2025-10-02T08:54:22"/>
    <n v="6"/>
    <m/>
  </r>
  <r>
    <x v="177"/>
    <s v="EUP"/>
    <s v="Carry Over"/>
    <m/>
    <x v="1"/>
    <x v="10"/>
    <x v="2"/>
    <x v="19"/>
    <s v="Leonardo"/>
    <x v="127"/>
    <s v="Probation"/>
    <s v="4A"/>
    <n v="4"/>
    <x v="0"/>
    <m/>
    <m/>
    <x v="0"/>
    <x v="0"/>
    <x v="0"/>
    <x v="1"/>
    <s v="-"/>
    <s v="-"/>
    <n v="1"/>
    <x v="0"/>
    <x v="0"/>
    <d v="2025-06-10T00:00:00"/>
    <x v="9"/>
    <m/>
    <m/>
    <m/>
    <m/>
    <m/>
    <m/>
    <m/>
    <m/>
    <m/>
    <m/>
    <m/>
    <m/>
    <m/>
    <m/>
    <m/>
    <m/>
    <m/>
    <m/>
    <m/>
    <m/>
    <m/>
    <m/>
    <m/>
    <m/>
    <m/>
    <m/>
    <m/>
    <m/>
    <m/>
    <m/>
    <m/>
    <m/>
    <m/>
    <m/>
    <m/>
    <m/>
    <m/>
    <n v="1"/>
    <m/>
    <m/>
    <m/>
    <m/>
    <s v="- MCU Pulcheria_x000a_- Kandidat a.n. Pulcheria, Jessica Halim, Abizar, Raymond"/>
    <m/>
    <d v="2025-06-18T00:00:00"/>
    <d v="2025-06-23T00:00:00"/>
    <s v="Pulcheria Teresia"/>
    <x v="5"/>
    <m/>
    <n v="13"/>
    <x v="4"/>
    <s v="Closed"/>
    <x v="2"/>
    <s v="Closed Meet SLA"/>
    <m/>
    <d v="2025-10-02T08:54:22"/>
    <n v="6"/>
    <m/>
  </r>
  <r>
    <x v="178"/>
    <s v="EUP"/>
    <s v="Carry Over"/>
    <s v="128/FKTK-Recruitment/VI/2025"/>
    <x v="0"/>
    <x v="22"/>
    <x v="2"/>
    <x v="17"/>
    <s v="Gud Purmala Putra"/>
    <x v="128"/>
    <s v="Probation"/>
    <s v="5A"/>
    <n v="5"/>
    <x v="0"/>
    <m/>
    <m/>
    <x v="0"/>
    <x v="0"/>
    <x v="0"/>
    <x v="0"/>
    <m/>
    <m/>
    <n v="1"/>
    <x v="0"/>
    <x v="0"/>
    <d v="2025-06-12T00:00:00"/>
    <x v="9"/>
    <m/>
    <m/>
    <m/>
    <m/>
    <m/>
    <m/>
    <m/>
    <m/>
    <m/>
    <m/>
    <m/>
    <m/>
    <m/>
    <m/>
    <m/>
    <m/>
    <m/>
    <m/>
    <m/>
    <m/>
    <m/>
    <m/>
    <m/>
    <m/>
    <m/>
    <m/>
    <m/>
    <m/>
    <m/>
    <m/>
    <m/>
    <m/>
    <m/>
    <m/>
    <m/>
    <m/>
    <m/>
    <n v="1"/>
    <m/>
    <m/>
    <m/>
    <m/>
    <s v="- 28 Jun: MCU an Mario Yonas_x000a_- proses offering a.n. Mario Yonas_x000a_- 4 kandidat interview a.n. Dawud, Dendy, Ade Qurniawan, Mario Yonas"/>
    <m/>
    <d v="2025-06-26T00:00:00"/>
    <d v="2025-09-01T00:00:00"/>
    <s v="Mario Yonas"/>
    <x v="4"/>
    <s v="Gud Purmala"/>
    <n v="81"/>
    <x v="2"/>
    <s v="Closed"/>
    <x v="2"/>
    <s v="Closed Meet SLA"/>
    <m/>
    <d v="2025-10-02T08:54:22"/>
    <n v="7"/>
    <m/>
  </r>
  <r>
    <x v="179"/>
    <s v="EUP"/>
    <s v="Carry Over"/>
    <s v="129/FKTK-Recruitment/VI/2025"/>
    <x v="0"/>
    <x v="0"/>
    <x v="2"/>
    <x v="20"/>
    <s v="Karolus"/>
    <x v="129"/>
    <s v="Probation"/>
    <s v="4B"/>
    <n v="4"/>
    <x v="0"/>
    <m/>
    <s v="Join Amelita"/>
    <x v="0"/>
    <x v="0"/>
    <x v="0"/>
    <x v="1"/>
    <s v="Jesrida Arifin"/>
    <s v="Resign"/>
    <n v="1"/>
    <x v="0"/>
    <x v="0"/>
    <d v="2025-06-13T00:00:00"/>
    <x v="9"/>
    <m/>
    <m/>
    <m/>
    <m/>
    <m/>
    <m/>
    <m/>
    <m/>
    <m/>
    <m/>
    <m/>
    <m/>
    <m/>
    <m/>
    <m/>
    <m/>
    <m/>
    <m/>
    <m/>
    <m/>
    <m/>
    <m/>
    <m/>
    <m/>
    <m/>
    <m/>
    <m/>
    <m/>
    <m/>
    <m/>
    <m/>
    <m/>
    <m/>
    <m/>
    <m/>
    <m/>
    <m/>
    <n v="1"/>
    <m/>
    <m/>
    <m/>
    <m/>
    <s v="- 29/07/-25: MCU Amelita Agustina_x000a_28/07-25: Memberikan offering ke kandidat an Amelita Agustina, ybs accept offer_x000a_25/07-25: Mendapat approval proposal offering dari pak Jimmy"/>
    <m/>
    <d v="2025-07-28T00:00:00"/>
    <d v="2025-08-05T00:00:00"/>
    <s v="Amelita Agustina"/>
    <x v="0"/>
    <m/>
    <n v="53"/>
    <x v="3"/>
    <s v="Closed"/>
    <x v="2"/>
    <s v="Closed Meet SLA"/>
    <m/>
    <d v="2025-10-02T08:54:22"/>
    <m/>
    <m/>
  </r>
  <r>
    <x v="180"/>
    <s v="EUP"/>
    <s v="Hold/Cancel"/>
    <s v="130/FKTK-Recruitment/VI/2025"/>
    <x v="0"/>
    <x v="22"/>
    <x v="2"/>
    <x v="17"/>
    <s v="Isma Dewi"/>
    <x v="130"/>
    <s v="Probation"/>
    <s v="4A"/>
    <n v="4"/>
    <x v="0"/>
    <m/>
    <m/>
    <x v="0"/>
    <x v="0"/>
    <x v="0"/>
    <x v="1"/>
    <s v="Muthia Liza"/>
    <s v="Resign"/>
    <n v="1"/>
    <x v="1"/>
    <x v="1"/>
    <d v="2025-06-13T00:00:00"/>
    <x v="9"/>
    <m/>
    <m/>
    <m/>
    <m/>
    <m/>
    <m/>
    <m/>
    <m/>
    <m/>
    <m/>
    <m/>
    <m/>
    <m/>
    <m/>
    <m/>
    <m/>
    <m/>
    <m/>
    <m/>
    <m/>
    <m/>
    <m/>
    <m/>
    <m/>
    <m/>
    <m/>
    <m/>
    <m/>
    <m/>
    <m/>
    <m/>
    <m/>
    <m/>
    <m/>
    <m/>
    <m/>
    <m/>
    <m/>
    <m/>
    <m/>
    <m/>
    <m/>
    <s v="Cancelled move to Medan"/>
    <m/>
    <m/>
    <m/>
    <m/>
    <x v="5"/>
    <m/>
    <s v="Hold/Cancel"/>
    <x v="1"/>
    <n v="111.37108483796328"/>
    <x v="1"/>
    <s v="Hold/Cancel"/>
    <m/>
    <d v="2025-10-02T08:54:22"/>
    <m/>
    <m/>
  </r>
  <r>
    <x v="181"/>
    <s v="EUP"/>
    <s v="Carry Over"/>
    <s v="Pending FKTK"/>
    <x v="1"/>
    <x v="10"/>
    <x v="4"/>
    <x v="3"/>
    <s v="Jacqueline Sitorus"/>
    <x v="131"/>
    <s v="Probation"/>
    <s v="8A"/>
    <n v="8"/>
    <x v="0"/>
    <m/>
    <m/>
    <x v="0"/>
    <x v="0"/>
    <x v="0"/>
    <x v="0"/>
    <s v="-"/>
    <s v="-"/>
    <n v="1"/>
    <x v="0"/>
    <x v="0"/>
    <d v="2025-06-13T00:00:00"/>
    <x v="9"/>
    <m/>
    <m/>
    <m/>
    <m/>
    <m/>
    <m/>
    <m/>
    <m/>
    <m/>
    <m/>
    <m/>
    <n v="6"/>
    <m/>
    <m/>
    <m/>
    <m/>
    <m/>
    <m/>
    <m/>
    <m/>
    <m/>
    <m/>
    <m/>
    <m/>
    <m/>
    <m/>
    <m/>
    <m/>
    <m/>
    <m/>
    <m/>
    <m/>
    <m/>
    <m/>
    <m/>
    <m/>
    <m/>
    <n v="1"/>
    <m/>
    <m/>
    <m/>
    <m/>
    <s v="- Proses intervie"/>
    <m/>
    <d v="2025-07-26T00:00:00"/>
    <d v="2025-09-01T00:00:00"/>
    <s v="Susilo Sudarman "/>
    <x v="3"/>
    <m/>
    <n v="80"/>
    <x v="2"/>
    <s v="Closed"/>
    <x v="2"/>
    <s v="Closed Meet SLA"/>
    <m/>
    <d v="2025-10-02T08:54:22"/>
    <n v="7"/>
    <m/>
  </r>
  <r>
    <x v="182"/>
    <s v="EUP"/>
    <s v="Done"/>
    <s v="131/FKTK-Recruitment/VI/2025"/>
    <x v="0"/>
    <x v="10"/>
    <x v="2"/>
    <x v="21"/>
    <s v="Hendry Ming (Eddy)"/>
    <x v="132"/>
    <s v="Probation"/>
    <s v="4B"/>
    <n v="4"/>
    <x v="0"/>
    <m/>
    <m/>
    <x v="0"/>
    <x v="0"/>
    <x v="0"/>
    <x v="1"/>
    <s v="Alana Zidan"/>
    <s v="Resign"/>
    <n v="1"/>
    <x v="0"/>
    <x v="0"/>
    <d v="2025-06-16T00:00:00"/>
    <x v="9"/>
    <m/>
    <m/>
    <m/>
    <m/>
    <m/>
    <m/>
    <m/>
    <m/>
    <m/>
    <m/>
    <m/>
    <m/>
    <m/>
    <m/>
    <m/>
    <m/>
    <m/>
    <m/>
    <m/>
    <m/>
    <m/>
    <m/>
    <m/>
    <m/>
    <m/>
    <m/>
    <m/>
    <m/>
    <m/>
    <m/>
    <m/>
    <m/>
    <m/>
    <m/>
    <m/>
    <m/>
    <m/>
    <n v="1"/>
    <m/>
    <m/>
    <m/>
    <m/>
    <s v="- 14/07/-25: Irwan Wijaya Santoso will be joined _x000a_1/07/-25: MCU an Irwan Wijaya Santoso_x000a_27/06/-25: Offering an Irwan Wijaya Santoso"/>
    <m/>
    <d v="2025-06-27T00:00:00"/>
    <d v="2025-07-14T00:00:00"/>
    <s v="Irwan Wijaya Santoso"/>
    <x v="0"/>
    <m/>
    <n v="28"/>
    <x v="4"/>
    <s v="Closed"/>
    <x v="2"/>
    <s v="Closed Meet SLA"/>
    <m/>
    <d v="2025-10-02T08:54:22"/>
    <n v="7"/>
    <m/>
  </r>
  <r>
    <x v="183"/>
    <s v="PCL"/>
    <s v="Done"/>
    <m/>
    <x v="1"/>
    <x v="0"/>
    <x v="5"/>
    <x v="1"/>
    <s v="Bilson RH Panjaitan"/>
    <x v="133"/>
    <s v="Kontrak"/>
    <s v="2B"/>
    <n v="2"/>
    <x v="0"/>
    <m/>
    <m/>
    <x v="1"/>
    <x v="1"/>
    <x v="6"/>
    <x v="1"/>
    <s v="Andrea Octavianti Hariyanto"/>
    <s v="Mendapat pekerjaan lain"/>
    <n v="1"/>
    <x v="0"/>
    <x v="0"/>
    <d v="2025-06-17T00:00:00"/>
    <x v="9"/>
    <m/>
    <m/>
    <m/>
    <m/>
    <m/>
    <m/>
    <m/>
    <m/>
    <m/>
    <m/>
    <m/>
    <m/>
    <m/>
    <m/>
    <m/>
    <m/>
    <m/>
    <m/>
    <m/>
    <m/>
    <m/>
    <m/>
    <m/>
    <m/>
    <m/>
    <m/>
    <m/>
    <m/>
    <m/>
    <m/>
    <m/>
    <m/>
    <m/>
    <m/>
    <m/>
    <m/>
    <m/>
    <n v="1"/>
    <m/>
    <m/>
    <m/>
    <m/>
    <m/>
    <m/>
    <d v="2025-07-01T00:00:00"/>
    <d v="2025-07-01T00:00:00"/>
    <s v="Jayanti Setiawardani"/>
    <x v="1"/>
    <m/>
    <n v="14"/>
    <x v="4"/>
    <s v="Closed"/>
    <x v="2"/>
    <s v="Closed Meet SLA"/>
    <m/>
    <d v="2025-10-02T08:54:22"/>
    <n v="7"/>
    <m/>
  </r>
  <r>
    <x v="184"/>
    <s v="EUP"/>
    <s v="Carry Over"/>
    <s v="133/FKTK-Recruitment/VI/2025"/>
    <x v="0"/>
    <x v="7"/>
    <x v="1"/>
    <x v="1"/>
    <s v="Andi Irawan"/>
    <x v="134"/>
    <s v="Probation"/>
    <s v="4B"/>
    <n v="4"/>
    <x v="0"/>
    <m/>
    <m/>
    <x v="0"/>
    <x v="1"/>
    <x v="3"/>
    <x v="0"/>
    <s v="-"/>
    <s v="-"/>
    <n v="1"/>
    <x v="4"/>
    <x v="0"/>
    <d v="2025-06-18T00:00:00"/>
    <x v="9"/>
    <m/>
    <m/>
    <m/>
    <m/>
    <m/>
    <m/>
    <m/>
    <m/>
    <m/>
    <m/>
    <m/>
    <m/>
    <m/>
    <m/>
    <m/>
    <m/>
    <m/>
    <m/>
    <m/>
    <m/>
    <m/>
    <m/>
    <m/>
    <m/>
    <m/>
    <m/>
    <m/>
    <m/>
    <m/>
    <m/>
    <m/>
    <m/>
    <m/>
    <m/>
    <m/>
    <m/>
    <m/>
    <n v="1"/>
    <m/>
    <m/>
    <m/>
    <m/>
    <s v="- 28/07/-25: Confirmed M. Nasution will be joined 1 Oktober 2025_x000a_23/07/-25: M. Nasution perlu 2 months notice, sedang menunggu approval pak Ari apakah ok_x000a_22/07/-25: MCU an M. Nasution _x000a_21/07/-25: Memberikan offering ke M. Nasution, ybs sudah deal _x000a_09/07/-25: Sudah approval offering oleh pak Jimmy (kandidat an M. Nasution) akan dilanjutkan approval pak Domi"/>
    <m/>
    <d v="2025-07-21T00:00:00"/>
    <d v="2025-10-01T00:00:00"/>
    <s v="M. Nasution"/>
    <x v="0"/>
    <m/>
    <n v="105"/>
    <x v="0"/>
    <s v="Closed"/>
    <x v="0"/>
    <s v="Closed Not Meet SLA"/>
    <m/>
    <d v="2025-10-02T08:54:22"/>
    <n v="7"/>
    <m/>
  </r>
  <r>
    <x v="185"/>
    <s v="EUP"/>
    <s v="Hold/Cancel"/>
    <s v="134/FKTK-Recruitment/VI/2025"/>
    <x v="0"/>
    <x v="10"/>
    <x v="2"/>
    <x v="22"/>
    <s v="Dianti"/>
    <x v="135"/>
    <s v="Probation"/>
    <s v="5A"/>
    <n v="5"/>
    <x v="0"/>
    <m/>
    <m/>
    <x v="0"/>
    <x v="0"/>
    <x v="0"/>
    <x v="1"/>
    <s v="Fatya Nisa"/>
    <s v="Mutasi"/>
    <n v="1"/>
    <x v="1"/>
    <x v="1"/>
    <d v="2025-06-20T00:00:00"/>
    <x v="9"/>
    <m/>
    <m/>
    <m/>
    <m/>
    <m/>
    <m/>
    <m/>
    <m/>
    <m/>
    <m/>
    <m/>
    <m/>
    <m/>
    <m/>
    <m/>
    <m/>
    <m/>
    <m/>
    <m/>
    <m/>
    <m/>
    <m/>
    <m/>
    <m/>
    <m/>
    <m/>
    <m/>
    <m/>
    <m/>
    <m/>
    <m/>
    <m/>
    <m/>
    <m/>
    <m/>
    <m/>
    <m/>
    <m/>
    <m/>
    <m/>
    <m/>
    <m/>
    <s v="Fatya Nisa cancel mutation"/>
    <m/>
    <m/>
    <m/>
    <m/>
    <x v="5"/>
    <m/>
    <s v="Hold/Cancel"/>
    <x v="1"/>
    <n v="104.37108483796328"/>
    <x v="1"/>
    <s v="Hold/Cancel"/>
    <m/>
    <d v="2025-10-02T08:54:22"/>
    <m/>
    <m/>
  </r>
  <r>
    <x v="186"/>
    <s v="EUP"/>
    <s v="Carry Over"/>
    <s v="136/FKTK-Recruitment/VI/2025"/>
    <x v="0"/>
    <x v="22"/>
    <x v="2"/>
    <x v="23"/>
    <s v="Isma Dewi"/>
    <x v="133"/>
    <s v="Probation"/>
    <s v="3B"/>
    <n v="3"/>
    <x v="0"/>
    <m/>
    <m/>
    <x v="1"/>
    <x v="0"/>
    <x v="0"/>
    <x v="1"/>
    <s v="Kezia Ivana"/>
    <s v="Mutasi"/>
    <n v="1"/>
    <x v="0"/>
    <x v="0"/>
    <d v="2025-06-23T00:00:00"/>
    <x v="9"/>
    <m/>
    <m/>
    <m/>
    <m/>
    <m/>
    <m/>
    <m/>
    <m/>
    <m/>
    <m/>
    <m/>
    <m/>
    <m/>
    <m/>
    <m/>
    <m/>
    <m/>
    <m/>
    <m/>
    <m/>
    <m/>
    <m/>
    <m/>
    <m/>
    <m/>
    <m/>
    <m/>
    <m/>
    <m/>
    <m/>
    <m/>
    <m/>
    <m/>
    <m/>
    <m/>
    <m/>
    <m/>
    <n v="1"/>
    <m/>
    <m/>
    <m/>
    <m/>
    <m/>
    <m/>
    <m/>
    <d v="2025-10-01T00:00:00"/>
    <s v="Arnold gerardy (Mutasi Internal)"/>
    <x v="6"/>
    <m/>
    <n v="100"/>
    <x v="0"/>
    <s v="Closed"/>
    <x v="0"/>
    <s v="Closed Not Meet SLA"/>
    <m/>
    <d v="2025-10-02T08:54:22"/>
    <n v="7"/>
    <m/>
  </r>
  <r>
    <x v="187"/>
    <s v="EUP"/>
    <s v="Done"/>
    <s v="137/FKTK-Recruitment/VI/2025"/>
    <x v="0"/>
    <x v="7"/>
    <x v="1"/>
    <x v="1"/>
    <s v="Utility"/>
    <x v="136"/>
    <s v="Kontrak"/>
    <s v="3A"/>
    <n v="3"/>
    <x v="0"/>
    <m/>
    <m/>
    <x v="1"/>
    <x v="1"/>
    <x v="3"/>
    <x v="1"/>
    <s v="Nurani Legahati"/>
    <s v="Mutasi"/>
    <n v="1"/>
    <x v="0"/>
    <x v="0"/>
    <d v="2025-06-23T00:00:00"/>
    <x v="9"/>
    <m/>
    <m/>
    <m/>
    <m/>
    <m/>
    <m/>
    <m/>
    <m/>
    <m/>
    <m/>
    <m/>
    <m/>
    <m/>
    <m/>
    <m/>
    <m/>
    <m/>
    <m/>
    <m/>
    <m/>
    <m/>
    <m/>
    <m/>
    <m/>
    <m/>
    <m/>
    <m/>
    <m/>
    <m/>
    <m/>
    <m/>
    <m/>
    <m/>
    <m/>
    <m/>
    <m/>
    <m/>
    <n v="1"/>
    <m/>
    <m/>
    <m/>
    <m/>
    <s v="- 14/06/2025: Sri Wahyuni (Interview user &amp; HC Site)_x000a_- 18/06/2025 Mei Citra Limbong, Tsabita Aulia Rahma"/>
    <m/>
    <d v="2025-06-30T00:00:00"/>
    <d v="2025-07-01T00:00:00"/>
    <s v="Mei Citra Limbong"/>
    <x v="1"/>
    <m/>
    <n v="8"/>
    <x v="4"/>
    <s v="Closed"/>
    <x v="2"/>
    <s v="Closed Meet SLA"/>
    <m/>
    <d v="2025-10-02T08:54:22"/>
    <n v="7"/>
    <m/>
  </r>
  <r>
    <x v="188"/>
    <s v="EUP"/>
    <s v="Carry Over"/>
    <s v="140/FKTK-Recruitment/VI/2025"/>
    <x v="0"/>
    <x v="10"/>
    <x v="2"/>
    <x v="24"/>
    <s v="Silvia"/>
    <x v="127"/>
    <s v="Probation"/>
    <s v="4A"/>
    <n v="4"/>
    <x v="0"/>
    <m/>
    <m/>
    <x v="0"/>
    <x v="0"/>
    <x v="0"/>
    <x v="0"/>
    <s v="-"/>
    <s v="-"/>
    <n v="1"/>
    <x v="0"/>
    <x v="0"/>
    <d v="2025-06-25T00:00:00"/>
    <x v="9"/>
    <m/>
    <m/>
    <m/>
    <m/>
    <m/>
    <m/>
    <m/>
    <m/>
    <m/>
    <m/>
    <m/>
    <m/>
    <m/>
    <m/>
    <m/>
    <m/>
    <m/>
    <m/>
    <m/>
    <m/>
    <m/>
    <m/>
    <m/>
    <m/>
    <m/>
    <m/>
    <m/>
    <m/>
    <m/>
    <m/>
    <m/>
    <m/>
    <m/>
    <m/>
    <m/>
    <m/>
    <m/>
    <n v="1"/>
    <m/>
    <m/>
    <m/>
    <m/>
    <s v="- 11/08/-25: Christian will be joined_x000a_6/08/-25: MCU an Christian_x000a_5/08/-25: Offering kandidat an Christian, ybs terima offer_x000a_30/07/-25: Menyusun offering an Christian"/>
    <m/>
    <d v="2025-08-05T00:00:00"/>
    <d v="2025-08-11T00:00:00"/>
    <s v="Christian"/>
    <x v="0"/>
    <m/>
    <n v="47"/>
    <x v="3"/>
    <s v="Closed"/>
    <x v="2"/>
    <s v="Closed Meet SLA"/>
    <m/>
    <d v="2025-10-02T08:54:22"/>
    <n v="7"/>
    <m/>
  </r>
  <r>
    <x v="189"/>
    <s v="EUP"/>
    <s v="Carry Over"/>
    <s v="144/FKTK-Recruitment/VI/2025"/>
    <x v="0"/>
    <x v="7"/>
    <x v="1"/>
    <x v="1"/>
    <s v="Chairuddin"/>
    <x v="137"/>
    <s v="Probation"/>
    <s v="3A"/>
    <n v="3"/>
    <x v="0"/>
    <m/>
    <m/>
    <x v="1"/>
    <x v="1"/>
    <x v="7"/>
    <x v="0"/>
    <s v="-"/>
    <s v="-"/>
    <n v="1"/>
    <x v="0"/>
    <x v="0"/>
    <d v="2025-06-25T00:00:00"/>
    <x v="9"/>
    <m/>
    <m/>
    <m/>
    <m/>
    <m/>
    <m/>
    <m/>
    <m/>
    <m/>
    <m/>
    <m/>
    <m/>
    <m/>
    <m/>
    <m/>
    <m/>
    <m/>
    <m/>
    <m/>
    <m/>
    <m/>
    <m/>
    <m/>
    <m/>
    <m/>
    <m/>
    <m/>
    <m/>
    <m/>
    <m/>
    <m/>
    <m/>
    <m/>
    <m/>
    <m/>
    <m/>
    <m/>
    <n v="1"/>
    <m/>
    <m/>
    <m/>
    <m/>
    <s v="-22/07/25: Ghatfan Afif Jiwanagara sudah deal offering, will be joined 1 Agustus 2025"/>
    <m/>
    <d v="2025-08-01T00:00:00"/>
    <d v="2025-08-16T00:00:00"/>
    <s v="Ghatfan Afif Jiwanagara"/>
    <x v="1"/>
    <m/>
    <n v="52"/>
    <x v="3"/>
    <s v="Closed"/>
    <x v="2"/>
    <s v="Closed Meet SLA"/>
    <m/>
    <d v="2025-10-02T08:54:22"/>
    <n v="7"/>
    <m/>
  </r>
  <r>
    <x v="190"/>
    <s v="EUP"/>
    <s v="Carry Over"/>
    <s v="146/FKTK-Recruitment/VI/2025"/>
    <x v="0"/>
    <x v="3"/>
    <x v="1"/>
    <x v="1"/>
    <s v="Riswanto"/>
    <x v="138"/>
    <s v="Probation"/>
    <s v="2B"/>
    <n v="2"/>
    <x v="0"/>
    <m/>
    <m/>
    <x v="1"/>
    <x v="1"/>
    <x v="7"/>
    <x v="0"/>
    <s v="-"/>
    <s v="-"/>
    <n v="1"/>
    <x v="3"/>
    <x v="2"/>
    <d v="2025-06-25T00:00:00"/>
    <x v="9"/>
    <m/>
    <m/>
    <m/>
    <m/>
    <m/>
    <m/>
    <m/>
    <m/>
    <m/>
    <m/>
    <m/>
    <m/>
    <m/>
    <m/>
    <m/>
    <m/>
    <m/>
    <m/>
    <m/>
    <m/>
    <m/>
    <m/>
    <m/>
    <m/>
    <m/>
    <m/>
    <m/>
    <m/>
    <m/>
    <m/>
    <m/>
    <m/>
    <m/>
    <m/>
    <m/>
    <m/>
    <m/>
    <m/>
    <m/>
    <m/>
    <m/>
    <m/>
    <m/>
    <m/>
    <d v="2025-07-17T00:00:00"/>
    <d v="2025-07-21T00:00:00"/>
    <s v="Muhammad Yopi"/>
    <x v="1"/>
    <m/>
    <s v="Closed"/>
    <x v="1"/>
    <s v="Closed"/>
    <x v="1"/>
    <s v="Hold/Cancel"/>
    <m/>
    <d v="2025-10-02T08:54:22"/>
    <n v="7"/>
    <m/>
  </r>
  <r>
    <x v="191"/>
    <s v="EUP"/>
    <s v="Carry Over"/>
    <s v="146/FKTK-Recruitment/VI/2025"/>
    <x v="0"/>
    <x v="3"/>
    <x v="1"/>
    <x v="1"/>
    <s v="Riswanto"/>
    <x v="138"/>
    <s v="Kontrak"/>
    <s v="2B"/>
    <n v="2"/>
    <x v="0"/>
    <m/>
    <m/>
    <x v="1"/>
    <x v="1"/>
    <x v="7"/>
    <x v="0"/>
    <s v="-"/>
    <s v="-"/>
    <n v="1"/>
    <x v="3"/>
    <x v="2"/>
    <d v="2025-06-25T00:00:00"/>
    <x v="9"/>
    <m/>
    <m/>
    <m/>
    <m/>
    <m/>
    <m/>
    <m/>
    <m/>
    <m/>
    <m/>
    <m/>
    <m/>
    <m/>
    <m/>
    <m/>
    <m/>
    <m/>
    <m/>
    <m/>
    <m/>
    <m/>
    <m/>
    <m/>
    <m/>
    <m/>
    <m/>
    <m/>
    <m/>
    <m/>
    <m/>
    <m/>
    <m/>
    <m/>
    <m/>
    <m/>
    <m/>
    <m/>
    <m/>
    <m/>
    <m/>
    <m/>
    <m/>
    <m/>
    <m/>
    <m/>
    <m/>
    <s v="Doddy Yahya"/>
    <x v="10"/>
    <m/>
    <n v="99.371084837963281"/>
    <x v="0"/>
    <n v="99.371084837963281"/>
    <x v="0"/>
    <s v="Closed Not Meet SLA"/>
    <m/>
    <d v="2025-10-02T08:54:22"/>
    <n v="7"/>
    <m/>
  </r>
  <r>
    <x v="192"/>
    <s v="EUP"/>
    <s v="Carry Over"/>
    <s v="146/FKTK-Recruitment/VI/2025"/>
    <x v="0"/>
    <x v="3"/>
    <x v="1"/>
    <x v="1"/>
    <s v="Riswanto"/>
    <x v="138"/>
    <s v="Kontrak"/>
    <s v="2D"/>
    <n v="2"/>
    <x v="0"/>
    <m/>
    <m/>
    <x v="1"/>
    <x v="1"/>
    <x v="7"/>
    <x v="0"/>
    <s v="-"/>
    <s v="-"/>
    <n v="1"/>
    <x v="3"/>
    <x v="2"/>
    <d v="2025-06-25T00:00:00"/>
    <x v="9"/>
    <m/>
    <m/>
    <m/>
    <m/>
    <m/>
    <m/>
    <m/>
    <m/>
    <m/>
    <m/>
    <m/>
    <m/>
    <m/>
    <m/>
    <m/>
    <m/>
    <m/>
    <m/>
    <m/>
    <m/>
    <m/>
    <m/>
    <m/>
    <m/>
    <m/>
    <m/>
    <m/>
    <m/>
    <m/>
    <m/>
    <m/>
    <m/>
    <m/>
    <m/>
    <m/>
    <m/>
    <m/>
    <m/>
    <m/>
    <m/>
    <m/>
    <m/>
    <m/>
    <m/>
    <d v="2025-07-17T00:00:00"/>
    <d v="2025-07-21T00:00:00"/>
    <s v="Livia Anzelika"/>
    <x v="1"/>
    <m/>
    <s v="Closed"/>
    <x v="1"/>
    <s v="Closed"/>
    <x v="1"/>
    <s v="Hold/Cancel"/>
    <m/>
    <d v="2025-10-02T08:54:22"/>
    <n v="7"/>
    <m/>
  </r>
  <r>
    <x v="193"/>
    <s v="EUP"/>
    <s v="Carry Over"/>
    <s v="150/FKTK-Recruitment/VI/2025"/>
    <x v="0"/>
    <x v="3"/>
    <x v="1"/>
    <x v="1"/>
    <s v="Riswanto"/>
    <x v="139"/>
    <s v="Probation"/>
    <s v="2D"/>
    <n v="2"/>
    <x v="0"/>
    <m/>
    <m/>
    <x v="1"/>
    <x v="1"/>
    <x v="7"/>
    <x v="0"/>
    <s v="-"/>
    <s v="-"/>
    <n v="1"/>
    <x v="0"/>
    <x v="0"/>
    <d v="2025-06-25T00:00:00"/>
    <x v="9"/>
    <m/>
    <m/>
    <m/>
    <m/>
    <m/>
    <m/>
    <m/>
    <m/>
    <m/>
    <m/>
    <m/>
    <m/>
    <m/>
    <m/>
    <m/>
    <m/>
    <m/>
    <m/>
    <m/>
    <m/>
    <m/>
    <m/>
    <m/>
    <m/>
    <m/>
    <m/>
    <m/>
    <m/>
    <m/>
    <m/>
    <m/>
    <m/>
    <m/>
    <m/>
    <m/>
    <m/>
    <m/>
    <n v="1"/>
    <m/>
    <m/>
    <m/>
    <m/>
    <m/>
    <m/>
    <d v="2025-07-14T00:00:00"/>
    <d v="2025-07-21T00:00:00"/>
    <s v="Yeki Kurniawan"/>
    <x v="1"/>
    <m/>
    <n v="26"/>
    <x v="4"/>
    <s v="Closed"/>
    <x v="2"/>
    <s v="Closed Meet SLA"/>
    <m/>
    <d v="2025-10-02T08:54:22"/>
    <n v="7"/>
    <m/>
  </r>
  <r>
    <x v="194"/>
    <s v="EUP"/>
    <s v="Carry Over"/>
    <s v="151/FKTK-Recruitment/VI/2025"/>
    <x v="0"/>
    <x v="3"/>
    <x v="1"/>
    <x v="1"/>
    <s v="Riswanto"/>
    <x v="140"/>
    <s v="Probation"/>
    <s v="2D"/>
    <n v="2"/>
    <x v="0"/>
    <m/>
    <m/>
    <x v="1"/>
    <x v="1"/>
    <x v="7"/>
    <x v="0"/>
    <s v="-"/>
    <s v="-"/>
    <n v="1"/>
    <x v="0"/>
    <x v="0"/>
    <d v="2025-06-25T00:00:00"/>
    <x v="9"/>
    <m/>
    <m/>
    <m/>
    <m/>
    <m/>
    <m/>
    <m/>
    <m/>
    <m/>
    <m/>
    <m/>
    <m/>
    <m/>
    <m/>
    <m/>
    <m/>
    <m/>
    <m/>
    <m/>
    <m/>
    <m/>
    <m/>
    <m/>
    <m/>
    <m/>
    <m/>
    <m/>
    <m/>
    <m/>
    <m/>
    <m/>
    <m/>
    <m/>
    <m/>
    <m/>
    <m/>
    <m/>
    <n v="1"/>
    <m/>
    <m/>
    <m/>
    <m/>
    <m/>
    <m/>
    <d v="2025-07-11T00:00:00"/>
    <d v="2025-07-21T00:00:00"/>
    <s v="Dadang Suheri"/>
    <x v="1"/>
    <m/>
    <n v="26"/>
    <x v="4"/>
    <s v="Closed"/>
    <x v="2"/>
    <s v="Closed Meet SLA"/>
    <m/>
    <d v="2025-10-02T08:54:22"/>
    <n v="7"/>
    <m/>
  </r>
  <r>
    <x v="195"/>
    <s v="EUP"/>
    <s v="Carry Over"/>
    <s v="152/FKTK-Recruitment/VI/2025"/>
    <x v="0"/>
    <x v="1"/>
    <x v="2"/>
    <x v="1"/>
    <s v="Anton F Tarigan"/>
    <x v="141"/>
    <s v="Probation"/>
    <s v="4A"/>
    <n v="4"/>
    <x v="0"/>
    <m/>
    <m/>
    <x v="0"/>
    <x v="1"/>
    <x v="7"/>
    <x v="0"/>
    <s v="-"/>
    <s v="-"/>
    <n v="1"/>
    <x v="1"/>
    <x v="1"/>
    <d v="2025-06-25T00:00:00"/>
    <x v="9"/>
    <m/>
    <m/>
    <m/>
    <m/>
    <m/>
    <m/>
    <m/>
    <m/>
    <m/>
    <m/>
    <m/>
    <m/>
    <m/>
    <m/>
    <m/>
    <m/>
    <m/>
    <m/>
    <m/>
    <m/>
    <m/>
    <m/>
    <m/>
    <m/>
    <m/>
    <m/>
    <m/>
    <m/>
    <m/>
    <m/>
    <m/>
    <m/>
    <m/>
    <m/>
    <m/>
    <m/>
    <m/>
    <m/>
    <m/>
    <m/>
    <m/>
    <m/>
    <s v="090725 internal movement Illyas Bagoes"/>
    <d v="2025-07-09T00:00:00"/>
    <m/>
    <m/>
    <m/>
    <x v="5"/>
    <m/>
    <s v="Hold/Cancel"/>
    <x v="1"/>
    <n v="99.371084837963281"/>
    <x v="1"/>
    <s v="Hold/Cancel"/>
    <m/>
    <d v="2025-10-02T08:54:22"/>
    <m/>
    <m/>
  </r>
  <r>
    <x v="196"/>
    <s v="EUP"/>
    <s v="Done"/>
    <s v="154/FKTK-Recruitment/VI/2025"/>
    <x v="0"/>
    <x v="6"/>
    <x v="1"/>
    <x v="1"/>
    <s v="Toni Tantra"/>
    <x v="142"/>
    <s v="Kontrak"/>
    <s v="2D"/>
    <n v="2"/>
    <x v="0"/>
    <m/>
    <m/>
    <x v="1"/>
    <x v="1"/>
    <x v="7"/>
    <x v="0"/>
    <s v="-"/>
    <s v="-"/>
    <n v="1"/>
    <x v="0"/>
    <x v="0"/>
    <d v="2025-06-25T00:00:00"/>
    <x v="9"/>
    <m/>
    <m/>
    <m/>
    <m/>
    <m/>
    <m/>
    <m/>
    <m/>
    <m/>
    <m/>
    <m/>
    <m/>
    <m/>
    <m/>
    <m/>
    <m/>
    <m/>
    <m/>
    <m/>
    <m/>
    <m/>
    <m/>
    <m/>
    <m/>
    <m/>
    <m/>
    <m/>
    <m/>
    <m/>
    <m/>
    <m/>
    <m/>
    <m/>
    <m/>
    <m/>
    <m/>
    <m/>
    <n v="1"/>
    <m/>
    <m/>
    <m/>
    <m/>
    <m/>
    <m/>
    <d v="2025-06-02T00:00:00"/>
    <d v="2025-07-04T00:00:00"/>
    <s v="Fakhry Rozi Mujoko"/>
    <x v="1"/>
    <m/>
    <n v="9"/>
    <x v="4"/>
    <s v="Closed"/>
    <x v="2"/>
    <s v="Closed Meet SLA"/>
    <m/>
    <d v="2025-10-02T08:54:22"/>
    <n v="7"/>
    <m/>
  </r>
  <r>
    <x v="197"/>
    <s v="EUP"/>
    <s v="Carry Over"/>
    <s v="154/FKTK-Recruitment/VI/2025"/>
    <x v="0"/>
    <x v="6"/>
    <x v="1"/>
    <x v="1"/>
    <s v="Toni Tantra"/>
    <x v="142"/>
    <s v="Probation"/>
    <s v="2B"/>
    <n v="2"/>
    <x v="0"/>
    <m/>
    <m/>
    <x v="1"/>
    <x v="1"/>
    <x v="7"/>
    <x v="0"/>
    <s v="-"/>
    <s v="-"/>
    <n v="1"/>
    <x v="0"/>
    <x v="0"/>
    <d v="2025-06-25T00:00:00"/>
    <x v="9"/>
    <m/>
    <m/>
    <m/>
    <m/>
    <m/>
    <m/>
    <m/>
    <m/>
    <m/>
    <m/>
    <m/>
    <m/>
    <m/>
    <m/>
    <m/>
    <m/>
    <m/>
    <m/>
    <m/>
    <m/>
    <m/>
    <m/>
    <m/>
    <m/>
    <m/>
    <m/>
    <m/>
    <m/>
    <m/>
    <m/>
    <m/>
    <m/>
    <m/>
    <m/>
    <m/>
    <m/>
    <m/>
    <n v="1"/>
    <m/>
    <m/>
    <m/>
    <m/>
    <m/>
    <m/>
    <d v="2025-07-17T00:00:00"/>
    <d v="2025-07-21T00:00:00"/>
    <s v="Kendy Josua Anderson"/>
    <x v="1"/>
    <m/>
    <n v="26"/>
    <x v="4"/>
    <s v="Closed"/>
    <x v="2"/>
    <s v="Closed Meet SLA"/>
    <m/>
    <d v="2025-10-02T08:54:22"/>
    <n v="7"/>
    <m/>
  </r>
  <r>
    <x v="198"/>
    <s v="EUP"/>
    <s v="Carry Over"/>
    <s v="154/FKTK-Recruitment/VI/2025"/>
    <x v="0"/>
    <x v="6"/>
    <x v="1"/>
    <x v="1"/>
    <s v="Toni Tantra"/>
    <x v="142"/>
    <s v="Probation"/>
    <s v="2D"/>
    <n v="2"/>
    <x v="0"/>
    <m/>
    <m/>
    <x v="1"/>
    <x v="1"/>
    <x v="7"/>
    <x v="0"/>
    <s v="-"/>
    <s v="-"/>
    <n v="1"/>
    <x v="0"/>
    <x v="0"/>
    <d v="2025-06-25T00:00:00"/>
    <x v="9"/>
    <m/>
    <m/>
    <m/>
    <m/>
    <m/>
    <m/>
    <m/>
    <m/>
    <m/>
    <m/>
    <m/>
    <m/>
    <m/>
    <m/>
    <m/>
    <m/>
    <m/>
    <m/>
    <m/>
    <m/>
    <m/>
    <m/>
    <m/>
    <m/>
    <m/>
    <m/>
    <m/>
    <m/>
    <m/>
    <m/>
    <m/>
    <m/>
    <m/>
    <m/>
    <m/>
    <m/>
    <m/>
    <n v="1"/>
    <m/>
    <m/>
    <m/>
    <m/>
    <m/>
    <m/>
    <d v="2025-07-17T00:00:00"/>
    <d v="2025-07-21T00:00:00"/>
    <s v="Rizki Maulana"/>
    <x v="1"/>
    <m/>
    <n v="26"/>
    <x v="4"/>
    <s v="Closed"/>
    <x v="2"/>
    <s v="Closed Meet SLA"/>
    <m/>
    <d v="2025-10-02T08:54:22"/>
    <n v="7"/>
    <m/>
  </r>
  <r>
    <x v="199"/>
    <s v="SPC"/>
    <s v="Carry Over"/>
    <s v="155/FKTK-Recruitment/VI/2025"/>
    <x v="0"/>
    <x v="6"/>
    <x v="1"/>
    <x v="1"/>
    <s v="Toni Tantra"/>
    <x v="143"/>
    <s v="Probation"/>
    <s v="3A"/>
    <n v="3"/>
    <x v="0"/>
    <m/>
    <m/>
    <x v="1"/>
    <x v="1"/>
    <x v="7"/>
    <x v="0"/>
    <s v="-"/>
    <s v="-"/>
    <n v="1"/>
    <x v="0"/>
    <x v="0"/>
    <d v="2025-06-25T00:00:00"/>
    <x v="9"/>
    <m/>
    <m/>
    <m/>
    <m/>
    <m/>
    <m/>
    <m/>
    <m/>
    <m/>
    <m/>
    <m/>
    <m/>
    <m/>
    <m/>
    <m/>
    <m/>
    <m/>
    <m/>
    <m/>
    <m/>
    <m/>
    <m/>
    <m/>
    <m/>
    <m/>
    <m/>
    <m/>
    <m/>
    <m/>
    <m/>
    <m/>
    <m/>
    <m/>
    <m/>
    <m/>
    <m/>
    <m/>
    <n v="1"/>
    <m/>
    <m/>
    <m/>
    <m/>
    <s v="- 09/07/-25: "/>
    <m/>
    <d v="2025-07-17T00:00:00"/>
    <d v="2025-07-21T00:00:00"/>
    <s v="Erik Firnando"/>
    <x v="1"/>
    <m/>
    <n v="26"/>
    <x v="4"/>
    <s v="Closed"/>
    <x v="2"/>
    <s v="Closed Meet SLA"/>
    <m/>
    <d v="2025-10-02T08:54:22"/>
    <n v="7"/>
    <m/>
  </r>
  <r>
    <x v="200"/>
    <s v="SPC"/>
    <s v="Carry Over"/>
    <s v="155/FKTK-Recruitment/VI/2025"/>
    <x v="0"/>
    <x v="6"/>
    <x v="1"/>
    <x v="1"/>
    <s v="Toni Tantra"/>
    <x v="143"/>
    <s v="Probation"/>
    <s v="3A"/>
    <n v="3"/>
    <x v="0"/>
    <m/>
    <m/>
    <x v="1"/>
    <x v="1"/>
    <x v="7"/>
    <x v="0"/>
    <s v="-"/>
    <s v="-"/>
    <n v="1"/>
    <x v="0"/>
    <x v="0"/>
    <d v="2025-06-25T00:00:00"/>
    <x v="9"/>
    <m/>
    <m/>
    <m/>
    <m/>
    <m/>
    <m/>
    <m/>
    <m/>
    <m/>
    <m/>
    <m/>
    <m/>
    <m/>
    <m/>
    <m/>
    <m/>
    <m/>
    <m/>
    <m/>
    <m/>
    <m/>
    <m/>
    <m/>
    <m/>
    <m/>
    <m/>
    <m/>
    <m/>
    <m/>
    <m/>
    <m/>
    <m/>
    <m/>
    <m/>
    <m/>
    <m/>
    <m/>
    <n v="1"/>
    <m/>
    <m/>
    <m/>
    <m/>
    <m/>
    <m/>
    <d v="2025-07-17T00:00:00"/>
    <d v="2025-07-21T00:00:00"/>
    <s v="Rezki Harianto"/>
    <x v="1"/>
    <m/>
    <n v="26"/>
    <x v="4"/>
    <s v="Closed"/>
    <x v="2"/>
    <s v="Closed Meet SLA"/>
    <m/>
    <d v="2025-10-02T08:54:22"/>
    <n v="7"/>
    <m/>
  </r>
  <r>
    <x v="201"/>
    <s v="SPC"/>
    <s v="Carry Over"/>
    <s v="155/FKTK-Recruitment/VI/2025"/>
    <x v="0"/>
    <x v="6"/>
    <x v="1"/>
    <x v="1"/>
    <s v="Toni Tantra"/>
    <x v="143"/>
    <s v="Probation"/>
    <s v="3A"/>
    <n v="3"/>
    <x v="0"/>
    <m/>
    <m/>
    <x v="1"/>
    <x v="1"/>
    <x v="7"/>
    <x v="0"/>
    <s v="-"/>
    <s v="-"/>
    <n v="1"/>
    <x v="0"/>
    <x v="0"/>
    <d v="2025-06-25T00:00:00"/>
    <x v="9"/>
    <m/>
    <m/>
    <m/>
    <m/>
    <m/>
    <m/>
    <m/>
    <m/>
    <m/>
    <m/>
    <m/>
    <m/>
    <m/>
    <m/>
    <m/>
    <m/>
    <m/>
    <m/>
    <m/>
    <m/>
    <m/>
    <m/>
    <m/>
    <m/>
    <m/>
    <m/>
    <m/>
    <m/>
    <m/>
    <m/>
    <m/>
    <m/>
    <m/>
    <m/>
    <m/>
    <m/>
    <m/>
    <n v="1"/>
    <m/>
    <m/>
    <m/>
    <m/>
    <m/>
    <m/>
    <d v="2025-07-17T00:00:00"/>
    <d v="2025-07-21T00:00:00"/>
    <s v="Iwan Saputra"/>
    <x v="1"/>
    <m/>
    <n v="26"/>
    <x v="4"/>
    <s v="Closed"/>
    <x v="2"/>
    <s v="Closed Meet SLA"/>
    <m/>
    <d v="2025-10-02T08:54:22"/>
    <n v="7"/>
    <m/>
  </r>
  <r>
    <x v="202"/>
    <s v="PMC"/>
    <s v="Carry Over"/>
    <s v="158/FKTK-Recruitment/VI/2025"/>
    <x v="0"/>
    <x v="6"/>
    <x v="1"/>
    <x v="1"/>
    <s v="Toni Tantra"/>
    <x v="144"/>
    <s v="Kontrak"/>
    <s v="2C"/>
    <n v="2"/>
    <x v="0"/>
    <m/>
    <m/>
    <x v="1"/>
    <x v="1"/>
    <x v="7"/>
    <x v="0"/>
    <s v="-"/>
    <s v="-"/>
    <n v="1"/>
    <x v="0"/>
    <x v="0"/>
    <d v="2025-06-25T00:00:00"/>
    <x v="9"/>
    <m/>
    <m/>
    <m/>
    <m/>
    <m/>
    <m/>
    <m/>
    <m/>
    <m/>
    <m/>
    <m/>
    <m/>
    <m/>
    <m/>
    <m/>
    <m/>
    <m/>
    <m/>
    <m/>
    <m/>
    <m/>
    <m/>
    <m/>
    <m/>
    <m/>
    <m/>
    <m/>
    <m/>
    <m/>
    <m/>
    <m/>
    <m/>
    <m/>
    <m/>
    <m/>
    <m/>
    <m/>
    <n v="1"/>
    <m/>
    <m/>
    <m/>
    <m/>
    <m/>
    <m/>
    <d v="2025-07-11T00:00:00"/>
    <d v="2025-07-16T00:00:00"/>
    <s v="Apri Yudha Kusuma"/>
    <x v="1"/>
    <m/>
    <n v="21"/>
    <x v="4"/>
    <s v="Closed"/>
    <x v="2"/>
    <s v="Closed Meet SLA"/>
    <m/>
    <d v="2025-10-02T08:54:22"/>
    <n v="7"/>
    <m/>
  </r>
  <r>
    <x v="203"/>
    <s v="PMC"/>
    <s v="Carry Over"/>
    <s v="158/FKTK-Recruitment/VI/2025"/>
    <x v="0"/>
    <x v="6"/>
    <x v="1"/>
    <x v="1"/>
    <s v="Toni Tantra"/>
    <x v="144"/>
    <s v="Probation"/>
    <s v="3A"/>
    <n v="3"/>
    <x v="0"/>
    <m/>
    <m/>
    <x v="1"/>
    <x v="1"/>
    <x v="7"/>
    <x v="0"/>
    <s v="-"/>
    <s v="-"/>
    <n v="1"/>
    <x v="0"/>
    <x v="0"/>
    <d v="2025-06-25T00:00:00"/>
    <x v="9"/>
    <m/>
    <m/>
    <m/>
    <m/>
    <m/>
    <m/>
    <m/>
    <m/>
    <m/>
    <m/>
    <m/>
    <m/>
    <m/>
    <m/>
    <m/>
    <m/>
    <m/>
    <m/>
    <m/>
    <m/>
    <m/>
    <m/>
    <m/>
    <m/>
    <m/>
    <m/>
    <m/>
    <m/>
    <m/>
    <m/>
    <m/>
    <m/>
    <m/>
    <m/>
    <m/>
    <m/>
    <m/>
    <n v="1"/>
    <m/>
    <m/>
    <m/>
    <m/>
    <m/>
    <m/>
    <d v="2025-07-17T00:00:00"/>
    <d v="2025-07-21T00:00:00"/>
    <s v="Ardinata"/>
    <x v="1"/>
    <m/>
    <n v="26"/>
    <x v="4"/>
    <s v="Closed"/>
    <x v="2"/>
    <s v="Closed Meet SLA"/>
    <m/>
    <d v="2025-10-02T08:54:22"/>
    <n v="7"/>
    <m/>
  </r>
  <r>
    <x v="204"/>
    <s v="PMC"/>
    <s v="Carry Over"/>
    <s v="158/FKTK-Recruitment/VI/2025"/>
    <x v="0"/>
    <x v="6"/>
    <x v="1"/>
    <x v="1"/>
    <s v="Toni Tantra"/>
    <x v="144"/>
    <s v="Probation"/>
    <s v="3A"/>
    <n v="3"/>
    <x v="0"/>
    <m/>
    <m/>
    <x v="1"/>
    <x v="1"/>
    <x v="7"/>
    <x v="0"/>
    <s v="-"/>
    <s v="-"/>
    <n v="1"/>
    <x v="0"/>
    <x v="0"/>
    <d v="2025-06-25T00:00:00"/>
    <x v="9"/>
    <m/>
    <m/>
    <m/>
    <m/>
    <m/>
    <m/>
    <m/>
    <m/>
    <m/>
    <m/>
    <m/>
    <m/>
    <m/>
    <m/>
    <m/>
    <m/>
    <m/>
    <m/>
    <m/>
    <m/>
    <m/>
    <m/>
    <m/>
    <m/>
    <m/>
    <m/>
    <m/>
    <m/>
    <m/>
    <m/>
    <m/>
    <m/>
    <m/>
    <m/>
    <m/>
    <m/>
    <m/>
    <n v="1"/>
    <m/>
    <m/>
    <m/>
    <m/>
    <m/>
    <m/>
    <d v="2025-07-17T00:00:00"/>
    <d v="2025-07-21T00:00:00"/>
    <s v="Muhammad Saparingga"/>
    <x v="1"/>
    <m/>
    <n v="26"/>
    <x v="4"/>
    <s v="Closed"/>
    <x v="2"/>
    <s v="Closed Meet SLA"/>
    <m/>
    <d v="2025-10-02T08:54:22"/>
    <n v="7"/>
    <m/>
  </r>
  <r>
    <x v="205"/>
    <s v="SPC"/>
    <s v="Carry Over"/>
    <s v="158/FKTK-Recruitment/VI/2025"/>
    <x v="0"/>
    <x v="6"/>
    <x v="1"/>
    <x v="1"/>
    <s v="Toni Tantra"/>
    <x v="144"/>
    <s v="Probation"/>
    <s v="2B"/>
    <n v="2"/>
    <x v="0"/>
    <m/>
    <m/>
    <x v="1"/>
    <x v="1"/>
    <x v="7"/>
    <x v="0"/>
    <s v="-"/>
    <s v="-"/>
    <n v="1"/>
    <x v="0"/>
    <x v="0"/>
    <d v="2025-06-25T00:00:00"/>
    <x v="9"/>
    <m/>
    <m/>
    <m/>
    <m/>
    <m/>
    <m/>
    <m/>
    <m/>
    <m/>
    <m/>
    <m/>
    <m/>
    <m/>
    <m/>
    <m/>
    <m/>
    <m/>
    <m/>
    <m/>
    <m/>
    <m/>
    <m/>
    <m/>
    <m/>
    <m/>
    <m/>
    <m/>
    <m/>
    <m/>
    <m/>
    <m/>
    <m/>
    <m/>
    <m/>
    <m/>
    <m/>
    <m/>
    <n v="1"/>
    <m/>
    <m/>
    <m/>
    <m/>
    <m/>
    <m/>
    <d v="2025-07-17T00:00:00"/>
    <d v="2025-07-21T00:00:00"/>
    <s v="Frans Ricardo Naibaho"/>
    <x v="1"/>
    <m/>
    <n v="26"/>
    <x v="4"/>
    <s v="Closed"/>
    <x v="2"/>
    <s v="Closed Meet SLA"/>
    <m/>
    <d v="2025-10-02T08:54:22"/>
    <n v="7"/>
    <m/>
  </r>
  <r>
    <x v="206"/>
    <s v="SPC"/>
    <s v="Carry Over"/>
    <s v="158/FKTK-Recruitment/VI/2025"/>
    <x v="0"/>
    <x v="6"/>
    <x v="1"/>
    <x v="1"/>
    <s v="Toni Tantra"/>
    <x v="144"/>
    <s v="Probation"/>
    <s v="2B"/>
    <n v="2"/>
    <x v="0"/>
    <m/>
    <m/>
    <x v="1"/>
    <x v="1"/>
    <x v="7"/>
    <x v="0"/>
    <s v="-"/>
    <s v="-"/>
    <n v="1"/>
    <x v="0"/>
    <x v="0"/>
    <d v="2025-06-25T00:00:00"/>
    <x v="9"/>
    <m/>
    <m/>
    <m/>
    <m/>
    <m/>
    <m/>
    <m/>
    <m/>
    <m/>
    <m/>
    <m/>
    <m/>
    <m/>
    <m/>
    <m/>
    <m/>
    <m/>
    <m/>
    <m/>
    <m/>
    <m/>
    <m/>
    <m/>
    <m/>
    <m/>
    <m/>
    <m/>
    <m/>
    <m/>
    <m/>
    <m/>
    <m/>
    <m/>
    <m/>
    <m/>
    <m/>
    <m/>
    <n v="1"/>
    <m/>
    <m/>
    <m/>
    <m/>
    <m/>
    <m/>
    <d v="2025-07-17T00:00:00"/>
    <d v="2025-07-21T00:00:00"/>
    <s v="Muhammad Patdli"/>
    <x v="1"/>
    <m/>
    <n v="26"/>
    <x v="4"/>
    <s v="Closed"/>
    <x v="2"/>
    <s v="Closed Meet SLA"/>
    <m/>
    <d v="2025-10-02T08:54:22"/>
    <n v="7"/>
    <m/>
  </r>
  <r>
    <x v="207"/>
    <s v="SPC"/>
    <s v="Carry Over"/>
    <s v="158/FKTK-Recruitment/VI/2025"/>
    <x v="0"/>
    <x v="6"/>
    <x v="1"/>
    <x v="1"/>
    <s v="Toni Tantra"/>
    <x v="144"/>
    <s v="Probation"/>
    <s v="2B"/>
    <n v="2"/>
    <x v="0"/>
    <m/>
    <m/>
    <x v="1"/>
    <x v="1"/>
    <x v="7"/>
    <x v="0"/>
    <s v="-"/>
    <s v="-"/>
    <n v="1"/>
    <x v="0"/>
    <x v="0"/>
    <d v="2025-06-25T00:00:00"/>
    <x v="9"/>
    <m/>
    <m/>
    <m/>
    <m/>
    <m/>
    <m/>
    <m/>
    <m/>
    <m/>
    <m/>
    <m/>
    <m/>
    <m/>
    <m/>
    <m/>
    <m/>
    <m/>
    <m/>
    <m/>
    <m/>
    <m/>
    <m/>
    <m/>
    <m/>
    <m/>
    <m/>
    <m/>
    <m/>
    <m/>
    <m/>
    <m/>
    <m/>
    <m/>
    <m/>
    <m/>
    <m/>
    <m/>
    <n v="1"/>
    <m/>
    <m/>
    <m/>
    <m/>
    <m/>
    <m/>
    <d v="2025-07-17T00:00:00"/>
    <d v="2025-07-21T00:00:00"/>
    <s v="Akhbar Wirayudha"/>
    <x v="1"/>
    <m/>
    <n v="26"/>
    <x v="4"/>
    <s v="Closed"/>
    <x v="2"/>
    <s v="Closed Meet SLA"/>
    <m/>
    <d v="2025-10-02T08:54:22"/>
    <n v="7"/>
    <m/>
  </r>
  <r>
    <x v="208"/>
    <s v="EUP"/>
    <s v="Carry Over"/>
    <s v="163/FKTK-Recruitment/VI/2025"/>
    <x v="0"/>
    <x v="7"/>
    <x v="1"/>
    <x v="1"/>
    <s v="Chairuddin"/>
    <x v="145"/>
    <s v="Kontrak"/>
    <s v="3A"/>
    <n v="3"/>
    <x v="0"/>
    <m/>
    <m/>
    <x v="1"/>
    <x v="1"/>
    <x v="7"/>
    <x v="0"/>
    <s v="-"/>
    <s v="-"/>
    <n v="1"/>
    <x v="0"/>
    <x v="0"/>
    <d v="2025-06-25T00:00:00"/>
    <x v="9"/>
    <m/>
    <m/>
    <m/>
    <m/>
    <m/>
    <m/>
    <m/>
    <m/>
    <m/>
    <m/>
    <m/>
    <m/>
    <m/>
    <m/>
    <m/>
    <m/>
    <m/>
    <m/>
    <m/>
    <m/>
    <m/>
    <m/>
    <m/>
    <m/>
    <m/>
    <m/>
    <m/>
    <m/>
    <m/>
    <m/>
    <m/>
    <m/>
    <m/>
    <m/>
    <m/>
    <m/>
    <m/>
    <n v="1"/>
    <m/>
    <m/>
    <m/>
    <m/>
    <s v="- 22/07/-25: Johan Leonard Naibaho will be joined_x000a_09/07/-25: waiting CV from pak Risvan (referral)"/>
    <m/>
    <d v="2025-07-21T00:00:00"/>
    <d v="2025-08-01T00:00:00"/>
    <s v="Johan Leonard Naibaho"/>
    <x v="4"/>
    <s v="Deky"/>
    <n v="37"/>
    <x v="3"/>
    <s v="Closed"/>
    <x v="2"/>
    <s v="Closed Meet SLA"/>
    <m/>
    <d v="2025-10-02T08:54:22"/>
    <n v="7"/>
    <m/>
  </r>
  <r>
    <x v="209"/>
    <s v="PMC"/>
    <s v="Done"/>
    <s v="165/FKTK-Recruitment/VI/2025"/>
    <x v="0"/>
    <x v="21"/>
    <x v="1"/>
    <x v="1"/>
    <s v="Okto Darmawan"/>
    <x v="146"/>
    <s v="Kontrak"/>
    <s v="5A"/>
    <n v="5"/>
    <x v="0"/>
    <m/>
    <m/>
    <x v="0"/>
    <x v="1"/>
    <x v="7"/>
    <x v="0"/>
    <s v="-"/>
    <s v="-"/>
    <n v="1"/>
    <x v="0"/>
    <x v="0"/>
    <d v="2025-06-25T00:00:00"/>
    <x v="9"/>
    <m/>
    <m/>
    <m/>
    <m/>
    <m/>
    <m/>
    <m/>
    <m/>
    <m/>
    <m/>
    <m/>
    <m/>
    <m/>
    <m/>
    <m/>
    <m/>
    <m/>
    <m/>
    <m/>
    <m/>
    <m/>
    <m/>
    <m/>
    <m/>
    <m/>
    <m/>
    <m/>
    <m/>
    <m/>
    <m/>
    <m/>
    <m/>
    <m/>
    <m/>
    <m/>
    <m/>
    <m/>
    <n v="1"/>
    <m/>
    <m/>
    <m/>
    <m/>
    <s v="- 30 Jun: onboarding Cut Fauziah"/>
    <m/>
    <d v="2025-06-27T00:00:00"/>
    <d v="2025-06-30T00:00:00"/>
    <s v="Cut Fauziah"/>
    <x v="4"/>
    <m/>
    <n v="5"/>
    <x v="4"/>
    <s v="Closed"/>
    <x v="2"/>
    <s v="Closed Meet SLA"/>
    <m/>
    <d v="2025-10-02T08:54:22"/>
    <n v="6"/>
    <m/>
  </r>
  <r>
    <x v="210"/>
    <s v="EUP"/>
    <s v="Carry Over"/>
    <s v="166/FKTK-Recruitment/VI/2025"/>
    <x v="0"/>
    <x v="6"/>
    <x v="1"/>
    <x v="1"/>
    <s v="Toni Tantra"/>
    <x v="147"/>
    <s v="Probation"/>
    <s v="2B"/>
    <n v="2"/>
    <x v="0"/>
    <m/>
    <m/>
    <x v="1"/>
    <x v="1"/>
    <x v="7"/>
    <x v="0"/>
    <s v="-"/>
    <s v="-"/>
    <n v="1"/>
    <x v="0"/>
    <x v="0"/>
    <d v="2025-06-25T00:00:00"/>
    <x v="9"/>
    <m/>
    <m/>
    <m/>
    <m/>
    <m/>
    <m/>
    <m/>
    <m/>
    <m/>
    <m/>
    <m/>
    <m/>
    <m/>
    <m/>
    <m/>
    <m/>
    <m/>
    <m/>
    <m/>
    <m/>
    <m/>
    <m/>
    <m/>
    <m/>
    <m/>
    <m/>
    <m/>
    <m/>
    <m/>
    <m/>
    <m/>
    <m/>
    <m/>
    <m/>
    <m/>
    <m/>
    <m/>
    <n v="1"/>
    <m/>
    <m/>
    <m/>
    <m/>
    <m/>
    <m/>
    <d v="2025-07-17T00:00:00"/>
    <d v="2025-07-21T00:00:00"/>
    <s v="Yoga Saputra"/>
    <x v="1"/>
    <m/>
    <n v="26"/>
    <x v="4"/>
    <s v="Closed"/>
    <x v="2"/>
    <s v="Closed Meet SLA"/>
    <m/>
    <d v="2025-10-02T08:54:22"/>
    <n v="7"/>
    <m/>
  </r>
  <r>
    <x v="211"/>
    <s v="EUP"/>
    <s v="Carry Over"/>
    <s v="166/FKTK-Recruitment/VI/2025"/>
    <x v="0"/>
    <x v="6"/>
    <x v="1"/>
    <x v="1"/>
    <s v="Toni Tantra"/>
    <x v="147"/>
    <s v="Kontrak"/>
    <s v="2B"/>
    <n v="2"/>
    <x v="0"/>
    <m/>
    <m/>
    <x v="1"/>
    <x v="1"/>
    <x v="7"/>
    <x v="0"/>
    <s v="-"/>
    <s v="-"/>
    <n v="1"/>
    <x v="0"/>
    <x v="0"/>
    <d v="2025-06-25T00:00:00"/>
    <x v="9"/>
    <m/>
    <m/>
    <m/>
    <m/>
    <m/>
    <m/>
    <m/>
    <m/>
    <m/>
    <m/>
    <m/>
    <m/>
    <m/>
    <m/>
    <m/>
    <m/>
    <m/>
    <m/>
    <m/>
    <m/>
    <m/>
    <m/>
    <m/>
    <m/>
    <m/>
    <m/>
    <m/>
    <m/>
    <m/>
    <m/>
    <m/>
    <m/>
    <m/>
    <m/>
    <m/>
    <m/>
    <m/>
    <n v="1"/>
    <m/>
    <m/>
    <m/>
    <m/>
    <m/>
    <m/>
    <d v="2025-07-17T00:00:00"/>
    <d v="2025-07-21T00:00:00"/>
    <s v="Kurnia Eko Saputra"/>
    <x v="1"/>
    <m/>
    <n v="26"/>
    <x v="4"/>
    <s v="Closed"/>
    <x v="2"/>
    <s v="Closed Meet SLA"/>
    <m/>
    <d v="2025-10-02T08:54:22"/>
    <n v="7"/>
    <m/>
  </r>
  <r>
    <x v="212"/>
    <s v="EUP"/>
    <s v="Carry Over"/>
    <s v="166/FKTK-Recruitment/VI/2025"/>
    <x v="0"/>
    <x v="6"/>
    <x v="1"/>
    <x v="1"/>
    <s v="Toni Tantra"/>
    <x v="147"/>
    <s v="Probation"/>
    <s v="2D"/>
    <n v="2"/>
    <x v="0"/>
    <m/>
    <m/>
    <x v="1"/>
    <x v="1"/>
    <x v="7"/>
    <x v="0"/>
    <s v="-"/>
    <s v="-"/>
    <n v="1"/>
    <x v="0"/>
    <x v="0"/>
    <d v="2025-06-25T00:00:00"/>
    <x v="9"/>
    <m/>
    <m/>
    <m/>
    <m/>
    <m/>
    <m/>
    <m/>
    <m/>
    <m/>
    <m/>
    <m/>
    <m/>
    <m/>
    <m/>
    <m/>
    <m/>
    <m/>
    <m/>
    <m/>
    <m/>
    <m/>
    <m/>
    <m/>
    <m/>
    <m/>
    <m/>
    <m/>
    <m/>
    <m/>
    <m/>
    <m/>
    <m/>
    <m/>
    <m/>
    <m/>
    <m/>
    <m/>
    <n v="1"/>
    <m/>
    <m/>
    <m/>
    <m/>
    <m/>
    <m/>
    <d v="2025-07-17T00:00:00"/>
    <d v="2025-07-21T00:00:00"/>
    <s v="Endi Saputra"/>
    <x v="1"/>
    <m/>
    <n v="26"/>
    <x v="4"/>
    <s v="Closed"/>
    <x v="2"/>
    <s v="Closed Meet SLA"/>
    <m/>
    <d v="2025-10-02T08:54:22"/>
    <n v="7"/>
    <m/>
  </r>
  <r>
    <x v="213"/>
    <s v="EUP"/>
    <s v="Carry Over"/>
    <s v="166/FKTK-Recruitment/VI/2025"/>
    <x v="0"/>
    <x v="6"/>
    <x v="1"/>
    <x v="1"/>
    <s v="Toni Tantra"/>
    <x v="147"/>
    <s v="Probation"/>
    <s v="2D"/>
    <n v="2"/>
    <x v="0"/>
    <m/>
    <m/>
    <x v="1"/>
    <x v="1"/>
    <x v="7"/>
    <x v="0"/>
    <s v="-"/>
    <s v="-"/>
    <n v="1"/>
    <x v="0"/>
    <x v="0"/>
    <d v="2025-06-25T00:00:00"/>
    <x v="9"/>
    <m/>
    <m/>
    <m/>
    <m/>
    <m/>
    <m/>
    <m/>
    <m/>
    <m/>
    <m/>
    <m/>
    <m/>
    <m/>
    <m/>
    <m/>
    <m/>
    <m/>
    <m/>
    <m/>
    <m/>
    <m/>
    <m/>
    <m/>
    <m/>
    <m/>
    <m/>
    <m/>
    <m/>
    <m/>
    <m/>
    <m/>
    <m/>
    <m/>
    <m/>
    <m/>
    <m/>
    <m/>
    <n v="1"/>
    <m/>
    <m/>
    <m/>
    <m/>
    <m/>
    <m/>
    <d v="2025-07-17T00:00:00"/>
    <d v="2025-07-21T00:00:00"/>
    <s v="Harapan Sumisar Siringo-ringo"/>
    <x v="1"/>
    <m/>
    <n v="26"/>
    <x v="4"/>
    <s v="Closed"/>
    <x v="2"/>
    <s v="Closed Meet SLA"/>
    <m/>
    <d v="2025-10-02T08:54:22"/>
    <n v="7"/>
    <m/>
  </r>
  <r>
    <x v="214"/>
    <s v="EUP"/>
    <s v="Carry Over"/>
    <s v="166/FKTK-Recruitment/VI/2025"/>
    <x v="0"/>
    <x v="6"/>
    <x v="1"/>
    <x v="1"/>
    <s v="Toni Tantra"/>
    <x v="147"/>
    <s v="Probation"/>
    <s v="2D"/>
    <n v="2"/>
    <x v="0"/>
    <m/>
    <m/>
    <x v="1"/>
    <x v="1"/>
    <x v="7"/>
    <x v="0"/>
    <s v="-"/>
    <s v="-"/>
    <n v="1"/>
    <x v="0"/>
    <x v="0"/>
    <d v="2025-06-25T00:00:00"/>
    <x v="9"/>
    <m/>
    <m/>
    <m/>
    <m/>
    <m/>
    <m/>
    <m/>
    <m/>
    <m/>
    <m/>
    <m/>
    <m/>
    <m/>
    <m/>
    <m/>
    <m/>
    <m/>
    <m/>
    <m/>
    <m/>
    <m/>
    <m/>
    <m/>
    <m/>
    <m/>
    <m/>
    <m/>
    <m/>
    <m/>
    <m/>
    <m/>
    <m/>
    <m/>
    <m/>
    <m/>
    <m/>
    <m/>
    <n v="1"/>
    <m/>
    <m/>
    <m/>
    <m/>
    <m/>
    <m/>
    <d v="2025-07-17T00:00:00"/>
    <d v="2025-07-21T00:00:00"/>
    <s v="Muhammad Taufik Hidayat"/>
    <x v="1"/>
    <m/>
    <n v="26"/>
    <x v="4"/>
    <s v="Closed"/>
    <x v="2"/>
    <s v="Closed Meet SLA"/>
    <m/>
    <d v="2025-10-02T08:54:22"/>
    <n v="7"/>
    <m/>
  </r>
  <r>
    <x v="215"/>
    <s v="EUP"/>
    <s v="Carry Over"/>
    <s v="166/FKTK-Recruitment/VI/2025"/>
    <x v="0"/>
    <x v="6"/>
    <x v="1"/>
    <x v="1"/>
    <s v="Toni Tantra"/>
    <x v="147"/>
    <s v="Probation"/>
    <s v="2D"/>
    <n v="2"/>
    <x v="0"/>
    <m/>
    <m/>
    <x v="1"/>
    <x v="1"/>
    <x v="7"/>
    <x v="0"/>
    <s v="-"/>
    <s v="-"/>
    <n v="1"/>
    <x v="0"/>
    <x v="0"/>
    <d v="2025-06-25T00:00:00"/>
    <x v="9"/>
    <m/>
    <m/>
    <m/>
    <m/>
    <m/>
    <m/>
    <m/>
    <m/>
    <m/>
    <m/>
    <m/>
    <m/>
    <m/>
    <m/>
    <m/>
    <m/>
    <m/>
    <m/>
    <m/>
    <m/>
    <m/>
    <m/>
    <m/>
    <m/>
    <m/>
    <m/>
    <m/>
    <m/>
    <m/>
    <m/>
    <m/>
    <m/>
    <m/>
    <m/>
    <m/>
    <m/>
    <m/>
    <n v="1"/>
    <m/>
    <m/>
    <m/>
    <m/>
    <m/>
    <m/>
    <d v="2025-07-17T00:00:00"/>
    <d v="2025-07-21T00:00:00"/>
    <s v="Rahmat Hidayat"/>
    <x v="1"/>
    <m/>
    <n v="26"/>
    <x v="4"/>
    <s v="Closed"/>
    <x v="2"/>
    <s v="Closed Meet SLA"/>
    <m/>
    <d v="2025-10-02T08:54:22"/>
    <n v="7"/>
    <m/>
  </r>
  <r>
    <x v="216"/>
    <s v="EUP"/>
    <s v="Carry Over"/>
    <s v="141/FKTK-Recruitment/VI/2025"/>
    <x v="0"/>
    <x v="22"/>
    <x v="2"/>
    <x v="17"/>
    <s v="Tarmin Tan"/>
    <x v="148"/>
    <s v="Probation"/>
    <s v="6A"/>
    <n v="6"/>
    <x v="0"/>
    <m/>
    <m/>
    <x v="0"/>
    <x v="0"/>
    <x v="0"/>
    <x v="0"/>
    <s v="-"/>
    <s v="-"/>
    <n v="1"/>
    <x v="0"/>
    <x v="0"/>
    <d v="2025-06-25T00:00:00"/>
    <x v="9"/>
    <m/>
    <m/>
    <m/>
    <m/>
    <m/>
    <m/>
    <m/>
    <m/>
    <m/>
    <m/>
    <m/>
    <m/>
    <m/>
    <m/>
    <m/>
    <m/>
    <m/>
    <m/>
    <m/>
    <m/>
    <m/>
    <m/>
    <m/>
    <m/>
    <m/>
    <m/>
    <m/>
    <m/>
    <m/>
    <m/>
    <m/>
    <m/>
    <m/>
    <m/>
    <m/>
    <m/>
    <m/>
    <n v="1"/>
    <m/>
    <m/>
    <m/>
    <m/>
    <s v="- 1/08/-25: Alfred Warokka will be joined _x000a_15/07/-25: MCU Alfred Warokka di KF Balikpapan_x000a_04/07/25: offering Alfred Warokka"/>
    <m/>
    <d v="2025-07-04T00:00:00"/>
    <d v="2025-08-01T00:00:00"/>
    <s v="Alfred Warokka"/>
    <x v="4"/>
    <s v="Tanmin"/>
    <n v="37"/>
    <x v="3"/>
    <s v="Closed"/>
    <x v="2"/>
    <s v="Closed Meet SLA"/>
    <m/>
    <d v="2025-10-02T08:54:22"/>
    <n v="7"/>
    <m/>
  </r>
  <r>
    <x v="217"/>
    <s v="CRC"/>
    <s v="Carry Over"/>
    <s v="167/FKTK-Recruitment/VI/2025"/>
    <x v="0"/>
    <x v="21"/>
    <x v="1"/>
    <x v="1"/>
    <s v="Benedict Syarifudin"/>
    <x v="149"/>
    <s v="Probation"/>
    <s v="3A"/>
    <n v="3"/>
    <x v="0"/>
    <m/>
    <m/>
    <x v="1"/>
    <x v="1"/>
    <x v="1"/>
    <x v="0"/>
    <s v="Naufal Abiyyi"/>
    <s v="Mutasi"/>
    <n v="1"/>
    <x v="0"/>
    <x v="0"/>
    <d v="2025-06-26T00:00:00"/>
    <x v="9"/>
    <m/>
    <m/>
    <m/>
    <m/>
    <m/>
    <m/>
    <m/>
    <m/>
    <m/>
    <m/>
    <m/>
    <m/>
    <m/>
    <m/>
    <m/>
    <m/>
    <m/>
    <m/>
    <m/>
    <m/>
    <m/>
    <m/>
    <m/>
    <m/>
    <m/>
    <m/>
    <m/>
    <m/>
    <m/>
    <m/>
    <m/>
    <m/>
    <m/>
    <m/>
    <m/>
    <m/>
    <m/>
    <n v="1"/>
    <m/>
    <m/>
    <m/>
    <m/>
    <s v="30/07/-25 : on boarding_x000a_28/07/-25: MCU an Rahma Nuranisa Zahra_x000a_22/07/-25: Offering kandidat an Rahma Nur Anisa Zahra (akan proses nego)_x000a_07/07/-25: Interview user "/>
    <m/>
    <d v="2025-07-22T00:00:00"/>
    <d v="2025-08-01T00:00:00"/>
    <s v="Rahma Nuranisa Zahra"/>
    <x v="1"/>
    <m/>
    <n v="36"/>
    <x v="3"/>
    <s v="Closed"/>
    <x v="2"/>
    <s v="Closed Meet SLA"/>
    <m/>
    <d v="2025-10-02T08:54:22"/>
    <n v="7"/>
    <m/>
  </r>
  <r>
    <x v="218"/>
    <s v="PCL"/>
    <s v="Done"/>
    <s v="097/FKTK-Recruitment/IV/2025"/>
    <x v="0"/>
    <x v="1"/>
    <x v="1"/>
    <x v="1"/>
    <s v="Mashot"/>
    <x v="150"/>
    <s v="Kontrak"/>
    <s v="2B"/>
    <n v="2"/>
    <x v="0"/>
    <m/>
    <m/>
    <x v="1"/>
    <x v="1"/>
    <x v="6"/>
    <x v="1"/>
    <s v="Edoh Y."/>
    <s v="Resign"/>
    <n v="1"/>
    <x v="1"/>
    <x v="1"/>
    <d v="2025-06-28T00:00:00"/>
    <x v="9"/>
    <m/>
    <m/>
    <m/>
    <m/>
    <m/>
    <m/>
    <m/>
    <m/>
    <m/>
    <m/>
    <m/>
    <m/>
    <m/>
    <m/>
    <m/>
    <m/>
    <m/>
    <m/>
    <m/>
    <m/>
    <m/>
    <m/>
    <m/>
    <m/>
    <m/>
    <m/>
    <m/>
    <m/>
    <m/>
    <m/>
    <m/>
    <m/>
    <m/>
    <m/>
    <m/>
    <m/>
    <m/>
    <m/>
    <m/>
    <m/>
    <m/>
    <m/>
    <s v="300725: Management confirm to hold due business expantion"/>
    <d v="2025-07-30T00:00:00"/>
    <m/>
    <m/>
    <m/>
    <x v="1"/>
    <m/>
    <s v="Hold/Cancel"/>
    <x v="1"/>
    <n v="96.371084837963281"/>
    <x v="1"/>
    <s v="Hold/Cancel"/>
    <m/>
    <d v="2025-10-02T08:54:22"/>
    <m/>
    <m/>
  </r>
  <r>
    <x v="219"/>
    <s v="JPN"/>
    <s v="New"/>
    <s v="185/FKTK-Recruitment/VII/2025"/>
    <x v="0"/>
    <x v="26"/>
    <x v="1"/>
    <x v="1"/>
    <s v="Gilda"/>
    <x v="151"/>
    <s v="Kontrak"/>
    <s v="2B"/>
    <n v="2"/>
    <x v="0"/>
    <m/>
    <m/>
    <x v="1"/>
    <x v="1"/>
    <x v="10"/>
    <x v="0"/>
    <m/>
    <m/>
    <n v="1"/>
    <x v="0"/>
    <x v="0"/>
    <d v="2025-07-01T00:00:00"/>
    <x v="10"/>
    <m/>
    <m/>
    <m/>
    <m/>
    <m/>
    <m/>
    <m/>
    <m/>
    <m/>
    <m/>
    <m/>
    <m/>
    <m/>
    <m/>
    <m/>
    <m/>
    <m/>
    <m/>
    <m/>
    <m/>
    <m/>
    <m/>
    <m/>
    <m/>
    <m/>
    <m/>
    <m/>
    <m/>
    <m/>
    <m/>
    <m/>
    <m/>
    <m/>
    <m/>
    <m/>
    <m/>
    <m/>
    <n v="1"/>
    <m/>
    <m/>
    <m/>
    <m/>
    <m/>
    <m/>
    <d v="2025-07-01T00:00:00"/>
    <d v="2025-07-01T00:00:00"/>
    <s v="Imam Safi'i"/>
    <x v="1"/>
    <m/>
    <n v="0"/>
    <x v="4"/>
    <s v="Closed"/>
    <x v="2"/>
    <s v="Closed Meet SLA"/>
    <m/>
    <d v="2025-10-02T08:54:22"/>
    <n v="7"/>
    <m/>
  </r>
  <r>
    <x v="220"/>
    <s v="JPN"/>
    <s v="New"/>
    <s v="186/FKTK-Recruitment/VII/2025"/>
    <x v="0"/>
    <x v="1"/>
    <x v="1"/>
    <x v="1"/>
    <s v="Gilda"/>
    <x v="152"/>
    <s v="Kontrak"/>
    <s v="2B"/>
    <n v="2"/>
    <x v="0"/>
    <m/>
    <m/>
    <x v="1"/>
    <x v="1"/>
    <x v="10"/>
    <x v="0"/>
    <m/>
    <m/>
    <n v="1"/>
    <x v="0"/>
    <x v="0"/>
    <d v="2025-07-01T00:00:00"/>
    <x v="10"/>
    <m/>
    <m/>
    <m/>
    <m/>
    <m/>
    <m/>
    <m/>
    <m/>
    <m/>
    <m/>
    <m/>
    <m/>
    <m/>
    <m/>
    <m/>
    <m/>
    <m/>
    <m/>
    <m/>
    <m/>
    <m/>
    <m/>
    <m/>
    <m/>
    <m/>
    <m/>
    <m/>
    <m/>
    <m/>
    <m/>
    <m/>
    <m/>
    <m/>
    <m/>
    <m/>
    <m/>
    <m/>
    <n v="1"/>
    <m/>
    <m/>
    <m/>
    <m/>
    <m/>
    <m/>
    <d v="2025-07-01T00:00:00"/>
    <d v="2025-07-01T00:00:00"/>
    <s v="Rangga Aliansyah"/>
    <x v="1"/>
    <m/>
    <n v="0"/>
    <x v="4"/>
    <s v="Closed"/>
    <x v="2"/>
    <s v="Closed Meet SLA"/>
    <m/>
    <d v="2025-10-02T08:54:22"/>
    <n v="7"/>
    <m/>
  </r>
  <r>
    <x v="221"/>
    <s v="EUP"/>
    <s v="New"/>
    <s v="168/FKTK-Recruitment/VII/2025"/>
    <x v="0"/>
    <x v="15"/>
    <x v="1"/>
    <x v="1"/>
    <s v="Rudi"/>
    <x v="38"/>
    <s v="Kontrak"/>
    <s v="3A"/>
    <n v="3"/>
    <x v="0"/>
    <m/>
    <m/>
    <x v="1"/>
    <x v="1"/>
    <x v="3"/>
    <x v="1"/>
    <s v="M  Iqbal"/>
    <s v="Resign"/>
    <n v="1"/>
    <x v="0"/>
    <x v="0"/>
    <d v="2025-07-01T00:00:00"/>
    <x v="10"/>
    <m/>
    <m/>
    <m/>
    <m/>
    <m/>
    <m/>
    <m/>
    <m/>
    <m/>
    <m/>
    <m/>
    <m/>
    <m/>
    <m/>
    <m/>
    <m/>
    <m/>
    <m/>
    <m/>
    <m/>
    <m/>
    <m/>
    <m/>
    <m/>
    <m/>
    <m/>
    <m/>
    <m/>
    <m/>
    <m/>
    <m/>
    <m/>
    <m/>
    <m/>
    <m/>
    <m/>
    <m/>
    <n v="1"/>
    <m/>
    <m/>
    <m/>
    <m/>
    <m/>
    <m/>
    <m/>
    <d v="2025-07-14T00:00:00"/>
    <s v="Satrio Nanggolo Saputro"/>
    <x v="1"/>
    <m/>
    <n v="13"/>
    <x v="4"/>
    <s v="Closed"/>
    <x v="2"/>
    <s v="Closed Meet SLA"/>
    <m/>
    <d v="2025-10-02T08:54:22"/>
    <n v="7"/>
    <m/>
  </r>
  <r>
    <x v="222"/>
    <s v="EUP"/>
    <s v="New"/>
    <s v="169/FKTK-Recruitment/VII/2025"/>
    <x v="0"/>
    <x v="15"/>
    <x v="1"/>
    <x v="1"/>
    <s v="Rudi"/>
    <x v="38"/>
    <s v="Kontrak"/>
    <s v="3A"/>
    <n v="3"/>
    <x v="0"/>
    <m/>
    <m/>
    <x v="1"/>
    <x v="1"/>
    <x v="3"/>
    <x v="1"/>
    <s v="Gilang Tata Pradika"/>
    <s v="Resign"/>
    <n v="1"/>
    <x v="0"/>
    <x v="0"/>
    <d v="2025-07-01T00:00:00"/>
    <x v="10"/>
    <m/>
    <m/>
    <m/>
    <m/>
    <m/>
    <m/>
    <m/>
    <m/>
    <m/>
    <m/>
    <m/>
    <m/>
    <m/>
    <m/>
    <m/>
    <m/>
    <m/>
    <m/>
    <m/>
    <m/>
    <m/>
    <m/>
    <m/>
    <m/>
    <m/>
    <m/>
    <m/>
    <m/>
    <m/>
    <m/>
    <m/>
    <m/>
    <m/>
    <m/>
    <m/>
    <m/>
    <m/>
    <n v="1"/>
    <m/>
    <m/>
    <m/>
    <m/>
    <m/>
    <m/>
    <m/>
    <d v="2025-07-14T00:00:00"/>
    <s v="Muhammad Sudirman"/>
    <x v="1"/>
    <m/>
    <n v="13"/>
    <x v="4"/>
    <s v="Closed"/>
    <x v="2"/>
    <s v="Closed Meet SLA"/>
    <m/>
    <d v="2025-10-02T08:54:22"/>
    <n v="7"/>
    <m/>
  </r>
  <r>
    <x v="223"/>
    <s v="EUP"/>
    <s v="New"/>
    <s v="170/FKTK-Recruitment/VII/2025"/>
    <x v="0"/>
    <x v="1"/>
    <x v="1"/>
    <x v="1"/>
    <s v="Munazir"/>
    <x v="153"/>
    <s v="Probation"/>
    <s v="5B"/>
    <n v="5"/>
    <x v="0"/>
    <m/>
    <m/>
    <x v="0"/>
    <x v="1"/>
    <x v="2"/>
    <x v="1"/>
    <s v="Evan Siregar"/>
    <s v="Resign"/>
    <n v="1"/>
    <x v="2"/>
    <x v="0"/>
    <d v="2025-07-01T00:00:00"/>
    <x v="10"/>
    <m/>
    <m/>
    <m/>
    <m/>
    <m/>
    <m/>
    <m/>
    <m/>
    <m/>
    <m/>
    <m/>
    <m/>
    <m/>
    <m/>
    <m/>
    <m/>
    <m/>
    <m/>
    <m/>
    <m/>
    <m/>
    <m/>
    <m/>
    <m/>
    <m/>
    <m/>
    <m/>
    <m/>
    <m/>
    <m/>
    <m/>
    <m/>
    <m/>
    <m/>
    <m/>
    <m/>
    <m/>
    <n v="1"/>
    <m/>
    <m/>
    <m/>
    <m/>
    <s v="-09/07/-25: Sudah diisi dari internal oleh an Alfio"/>
    <m/>
    <m/>
    <d v="2025-07-09T00:00:00"/>
    <s v="Alfio"/>
    <x v="6"/>
    <m/>
    <n v="8"/>
    <x v="4"/>
    <s v="Closed"/>
    <x v="2"/>
    <s v="Closed Meet SLA"/>
    <m/>
    <d v="2025-10-02T08:54:22"/>
    <n v="7"/>
    <m/>
  </r>
  <r>
    <x v="224"/>
    <s v="EUP"/>
    <s v="New"/>
    <s v="172/FKTK-Recruitment/VII/2025"/>
    <x v="0"/>
    <x v="8"/>
    <x v="1"/>
    <x v="1"/>
    <s v="Aditya"/>
    <x v="137"/>
    <s v="Probation"/>
    <s v="3A"/>
    <n v="3"/>
    <x v="0"/>
    <m/>
    <m/>
    <x v="1"/>
    <x v="1"/>
    <x v="3"/>
    <x v="1"/>
    <s v="Alfiyya"/>
    <s v="Mutasi"/>
    <n v="1"/>
    <x v="0"/>
    <x v="0"/>
    <d v="2025-07-01T00:00:00"/>
    <x v="10"/>
    <m/>
    <m/>
    <m/>
    <m/>
    <m/>
    <m/>
    <m/>
    <m/>
    <m/>
    <m/>
    <m/>
    <m/>
    <m/>
    <m/>
    <m/>
    <m/>
    <m/>
    <m/>
    <m/>
    <m/>
    <m/>
    <m/>
    <m/>
    <m/>
    <m/>
    <m/>
    <m/>
    <m/>
    <m/>
    <m/>
    <m/>
    <m/>
    <m/>
    <m/>
    <m/>
    <m/>
    <m/>
    <n v="1"/>
    <m/>
    <m/>
    <m/>
    <m/>
    <m/>
    <m/>
    <m/>
    <d v="2025-07-01T00:00:00"/>
    <s v="Dian Pertiwi"/>
    <x v="1"/>
    <m/>
    <n v="0"/>
    <x v="4"/>
    <s v="Closed"/>
    <x v="2"/>
    <s v="Closed Meet SLA"/>
    <m/>
    <d v="2025-10-02T08:54:22"/>
    <n v="7"/>
    <m/>
  </r>
  <r>
    <x v="225"/>
    <s v="EUP"/>
    <s v="New"/>
    <s v="173/FKTK-Recruitment/VII/2025"/>
    <x v="0"/>
    <x v="27"/>
    <x v="1"/>
    <x v="1"/>
    <s v="Muji Eha"/>
    <x v="154"/>
    <s v="Kontrak"/>
    <s v="3A"/>
    <n v="3"/>
    <x v="0"/>
    <m/>
    <m/>
    <x v="1"/>
    <x v="1"/>
    <x v="3"/>
    <x v="1"/>
    <s v="Habibi"/>
    <s v="Mutasi"/>
    <n v="1"/>
    <x v="0"/>
    <x v="0"/>
    <d v="2025-07-01T00:00:00"/>
    <x v="10"/>
    <m/>
    <m/>
    <m/>
    <m/>
    <m/>
    <m/>
    <m/>
    <m/>
    <m/>
    <m/>
    <m/>
    <m/>
    <m/>
    <m/>
    <m/>
    <m/>
    <m/>
    <m/>
    <m/>
    <m/>
    <m/>
    <m/>
    <m/>
    <m/>
    <m/>
    <m/>
    <m/>
    <m/>
    <m/>
    <m/>
    <m/>
    <m/>
    <m/>
    <m/>
    <m/>
    <m/>
    <m/>
    <n v="1"/>
    <m/>
    <m/>
    <m/>
    <m/>
    <m/>
    <m/>
    <m/>
    <d v="2025-07-14T00:00:00"/>
    <s v="Rendy"/>
    <x v="1"/>
    <m/>
    <n v="13"/>
    <x v="4"/>
    <s v="Closed"/>
    <x v="2"/>
    <s v="Closed Meet SLA"/>
    <m/>
    <d v="2025-10-02T08:54:22"/>
    <n v="7"/>
    <m/>
  </r>
  <r>
    <x v="226"/>
    <s v="SPC"/>
    <s v="New"/>
    <s v="177/FKTK-Recruitment/VII/2025"/>
    <x v="0"/>
    <x v="22"/>
    <x v="1"/>
    <x v="1"/>
    <s v="Gud Purmala Putra"/>
    <x v="122"/>
    <s v="Kontrak"/>
    <s v="3A"/>
    <n v="3"/>
    <x v="0"/>
    <m/>
    <m/>
    <x v="1"/>
    <x v="1"/>
    <x v="7"/>
    <x v="0"/>
    <m/>
    <m/>
    <n v="1"/>
    <x v="0"/>
    <x v="0"/>
    <d v="2025-07-01T00:00:00"/>
    <x v="10"/>
    <m/>
    <m/>
    <m/>
    <m/>
    <m/>
    <m/>
    <m/>
    <m/>
    <m/>
    <m/>
    <m/>
    <m/>
    <m/>
    <m/>
    <m/>
    <m/>
    <m/>
    <m/>
    <m/>
    <m/>
    <m/>
    <m/>
    <m/>
    <m/>
    <m/>
    <m/>
    <m/>
    <m/>
    <m/>
    <m/>
    <m/>
    <m/>
    <m/>
    <m/>
    <m/>
    <m/>
    <m/>
    <n v="1"/>
    <m/>
    <m/>
    <m/>
    <m/>
    <m/>
    <m/>
    <d v="2025-07-01T00:00:00"/>
    <d v="2025-07-01T00:00:00"/>
    <s v="Markholijah"/>
    <x v="1"/>
    <m/>
    <n v="0"/>
    <x v="4"/>
    <s v="Closed"/>
    <x v="2"/>
    <s v="Closed Meet SLA"/>
    <m/>
    <d v="2025-10-02T08:54:22"/>
    <n v="7"/>
    <m/>
  </r>
  <r>
    <x v="227"/>
    <s v="PMC"/>
    <s v="New"/>
    <s v="178/FKTK-Recruitment/VII/2025"/>
    <x v="0"/>
    <x v="22"/>
    <x v="1"/>
    <x v="1"/>
    <s v="Gud Purmala Putra"/>
    <x v="155"/>
    <s v="Kontrak"/>
    <s v="3A"/>
    <n v="3"/>
    <x v="0"/>
    <m/>
    <m/>
    <x v="1"/>
    <x v="1"/>
    <x v="7"/>
    <x v="0"/>
    <m/>
    <m/>
    <n v="1"/>
    <x v="0"/>
    <x v="0"/>
    <d v="2025-07-01T00:00:00"/>
    <x v="10"/>
    <m/>
    <m/>
    <m/>
    <m/>
    <m/>
    <m/>
    <m/>
    <m/>
    <m/>
    <m/>
    <m/>
    <m/>
    <m/>
    <m/>
    <m/>
    <m/>
    <m/>
    <m/>
    <m/>
    <m/>
    <m/>
    <m/>
    <m/>
    <m/>
    <m/>
    <m/>
    <m/>
    <m/>
    <m/>
    <m/>
    <m/>
    <m/>
    <m/>
    <m/>
    <m/>
    <m/>
    <m/>
    <n v="1"/>
    <m/>
    <m/>
    <m/>
    <m/>
    <m/>
    <m/>
    <d v="2025-07-01T00:00:00"/>
    <d v="2025-07-01T00:00:00"/>
    <s v="Jainuddin Hasibuan"/>
    <x v="1"/>
    <m/>
    <n v="0"/>
    <x v="4"/>
    <s v="Closed"/>
    <x v="2"/>
    <s v="Closed Meet SLA"/>
    <m/>
    <d v="2025-10-02T08:54:22"/>
    <n v="7"/>
    <m/>
  </r>
  <r>
    <x v="228"/>
    <s v="SPC"/>
    <s v="New"/>
    <s v="179/FKTK-Recruitment/VII/2025"/>
    <x v="0"/>
    <x v="22"/>
    <x v="1"/>
    <x v="1"/>
    <s v="Gud Purmala Putra"/>
    <x v="155"/>
    <s v="Kontrak"/>
    <s v="3A"/>
    <n v="3"/>
    <x v="0"/>
    <m/>
    <m/>
    <x v="1"/>
    <x v="1"/>
    <x v="7"/>
    <x v="0"/>
    <m/>
    <m/>
    <n v="1"/>
    <x v="0"/>
    <x v="0"/>
    <d v="2025-07-01T00:00:00"/>
    <x v="10"/>
    <m/>
    <m/>
    <m/>
    <m/>
    <m/>
    <m/>
    <m/>
    <m/>
    <m/>
    <m/>
    <m/>
    <m/>
    <m/>
    <m/>
    <m/>
    <m/>
    <m/>
    <m/>
    <m/>
    <m/>
    <m/>
    <m/>
    <m/>
    <m/>
    <m/>
    <m/>
    <m/>
    <m/>
    <m/>
    <m/>
    <m/>
    <m/>
    <m/>
    <m/>
    <m/>
    <m/>
    <m/>
    <n v="1"/>
    <m/>
    <m/>
    <m/>
    <m/>
    <m/>
    <m/>
    <d v="2025-07-01T00:00:00"/>
    <d v="2025-07-01T00:00:00"/>
    <s v="Ariansyah Gunawan"/>
    <x v="1"/>
    <m/>
    <n v="0"/>
    <x v="4"/>
    <s v="Closed"/>
    <x v="2"/>
    <s v="Closed Meet SLA"/>
    <m/>
    <d v="2025-10-02T08:54:22"/>
    <n v="7"/>
    <m/>
  </r>
  <r>
    <x v="229"/>
    <s v="JPN"/>
    <s v="New"/>
    <s v="181/FKTK-Recruitment/VII/2025"/>
    <x v="0"/>
    <x v="1"/>
    <x v="1"/>
    <x v="1"/>
    <s v="Gilda"/>
    <x v="156"/>
    <s v="Kontrak"/>
    <s v="3A"/>
    <n v="3"/>
    <x v="0"/>
    <m/>
    <m/>
    <x v="1"/>
    <x v="1"/>
    <x v="10"/>
    <x v="0"/>
    <m/>
    <m/>
    <n v="1"/>
    <x v="0"/>
    <x v="0"/>
    <d v="2025-07-01T00:00:00"/>
    <x v="10"/>
    <m/>
    <m/>
    <m/>
    <m/>
    <m/>
    <m/>
    <m/>
    <m/>
    <m/>
    <m/>
    <m/>
    <m/>
    <m/>
    <m/>
    <m/>
    <m/>
    <m/>
    <m/>
    <m/>
    <m/>
    <m/>
    <m/>
    <m/>
    <m/>
    <m/>
    <m/>
    <m/>
    <m/>
    <m/>
    <m/>
    <m/>
    <m/>
    <m/>
    <m/>
    <m/>
    <m/>
    <m/>
    <n v="1"/>
    <m/>
    <m/>
    <m/>
    <m/>
    <m/>
    <m/>
    <d v="2025-07-01T00:00:00"/>
    <d v="2025-07-01T00:00:00"/>
    <s v="Andika Ardiansyah"/>
    <x v="1"/>
    <m/>
    <n v="0"/>
    <x v="4"/>
    <s v="Closed"/>
    <x v="2"/>
    <s v="Closed Meet SLA"/>
    <m/>
    <d v="2025-10-02T08:54:22"/>
    <n v="7"/>
    <m/>
  </r>
  <r>
    <x v="230"/>
    <s v="JPN"/>
    <s v="New"/>
    <s v="180/FKTK-Recruitment/VII/2025"/>
    <x v="0"/>
    <x v="3"/>
    <x v="1"/>
    <x v="1"/>
    <s v="Gilda"/>
    <x v="82"/>
    <s v="Kontrak"/>
    <s v="3A"/>
    <n v="3"/>
    <x v="0"/>
    <m/>
    <m/>
    <x v="1"/>
    <x v="1"/>
    <x v="10"/>
    <x v="0"/>
    <m/>
    <m/>
    <n v="1"/>
    <x v="4"/>
    <x v="0"/>
    <d v="2025-09-01T00:00:00"/>
    <x v="1"/>
    <m/>
    <n v="1"/>
    <m/>
    <m/>
    <m/>
    <n v="1"/>
    <m/>
    <m/>
    <n v="1"/>
    <m/>
    <m/>
    <n v="1"/>
    <m/>
    <m/>
    <m/>
    <m/>
    <m/>
    <m/>
    <m/>
    <m/>
    <n v="1"/>
    <m/>
    <m/>
    <n v="1"/>
    <m/>
    <m/>
    <n v="1"/>
    <m/>
    <m/>
    <n v="1"/>
    <m/>
    <m/>
    <m/>
    <n v="1"/>
    <m/>
    <n v="1"/>
    <m/>
    <n v="1"/>
    <m/>
    <m/>
    <m/>
    <m/>
    <s v="- Minggu keempat Sept akan MCU_x000a_1/09/-25: Aktif lagi FKTK nya dan dijalankan proses rekrutmennya_x000a_22/07/-25: Status di hold dulu karena plant belum commissioning"/>
    <d v="2025-07-22T00:00:00"/>
    <d v="2025-09-17T00:00:00"/>
    <d v="2025-10-01T00:00:00"/>
    <s v="Arga Pradika"/>
    <x v="1"/>
    <m/>
    <n v="30"/>
    <x v="4"/>
    <s v="Closed"/>
    <x v="2"/>
    <s v="Closed Meet SLA"/>
    <m/>
    <d v="2025-10-02T08:54:22"/>
    <n v="9"/>
    <m/>
  </r>
  <r>
    <x v="231"/>
    <s v="JPN"/>
    <s v="New"/>
    <s v="180/FKTK-Recruitment/VII/2025"/>
    <x v="0"/>
    <x v="3"/>
    <x v="1"/>
    <x v="1"/>
    <s v="Gilda"/>
    <x v="82"/>
    <s v="Kontrak"/>
    <s v="3A"/>
    <n v="3"/>
    <x v="1"/>
    <s v="11-25"/>
    <m/>
    <x v="1"/>
    <x v="1"/>
    <x v="10"/>
    <x v="0"/>
    <m/>
    <m/>
    <n v="1"/>
    <x v="1"/>
    <x v="1"/>
    <d v="2025-11-01T00:00:00"/>
    <x v="3"/>
    <m/>
    <m/>
    <m/>
    <m/>
    <m/>
    <m/>
    <m/>
    <m/>
    <m/>
    <m/>
    <m/>
    <m/>
    <m/>
    <m/>
    <m/>
    <m/>
    <m/>
    <m/>
    <m/>
    <m/>
    <m/>
    <m/>
    <m/>
    <m/>
    <m/>
    <m/>
    <m/>
    <m/>
    <m/>
    <m/>
    <m/>
    <m/>
    <m/>
    <m/>
    <m/>
    <m/>
    <m/>
    <m/>
    <m/>
    <m/>
    <m/>
    <m/>
    <s v="- 220725: Position hold dsince the plant not yet commissioning"/>
    <d v="2025-07-22T00:00:00"/>
    <m/>
    <m/>
    <m/>
    <x v="5"/>
    <m/>
    <s v="Hold/Cancel"/>
    <x v="1"/>
    <n v="-29.628915162036719"/>
    <x v="1"/>
    <s v="Hold/Cancel"/>
    <m/>
    <d v="2025-10-02T08:54:22"/>
    <m/>
    <m/>
  </r>
  <r>
    <x v="232"/>
    <s v="JPN"/>
    <s v="New"/>
    <s v="181/FKTK-Recruitment/VII/2025"/>
    <x v="0"/>
    <x v="1"/>
    <x v="1"/>
    <x v="1"/>
    <s v="Gilda"/>
    <x v="156"/>
    <s v="Kontrak"/>
    <s v="2B"/>
    <n v="2"/>
    <x v="0"/>
    <m/>
    <m/>
    <x v="1"/>
    <x v="1"/>
    <x v="10"/>
    <x v="0"/>
    <m/>
    <m/>
    <n v="1"/>
    <x v="0"/>
    <x v="0"/>
    <d v="2025-07-08T00:00:00"/>
    <x v="10"/>
    <m/>
    <m/>
    <m/>
    <m/>
    <m/>
    <m/>
    <m/>
    <m/>
    <m/>
    <m/>
    <m/>
    <m/>
    <m/>
    <m/>
    <m/>
    <m/>
    <m/>
    <m/>
    <m/>
    <m/>
    <m/>
    <m/>
    <m/>
    <m/>
    <m/>
    <m/>
    <m/>
    <m/>
    <m/>
    <m/>
    <m/>
    <m/>
    <m/>
    <m/>
    <m/>
    <m/>
    <m/>
    <n v="1"/>
    <m/>
    <m/>
    <m/>
    <m/>
    <m/>
    <m/>
    <d v="2025-07-14T00:00:00"/>
    <d v="2025-07-14T00:00:00"/>
    <s v="Muhammad Wandi"/>
    <x v="1"/>
    <m/>
    <n v="6"/>
    <x v="4"/>
    <s v="Closed"/>
    <x v="2"/>
    <s v="Closed Meet SLA"/>
    <m/>
    <d v="2025-10-02T08:54:22"/>
    <n v="7"/>
    <m/>
  </r>
  <r>
    <x v="233"/>
    <s v="JPN"/>
    <s v="New"/>
    <s v="182/FKTK-Recruitment/VII/2025"/>
    <x v="0"/>
    <x v="26"/>
    <x v="1"/>
    <x v="1"/>
    <s v="Gilda"/>
    <x v="73"/>
    <s v="Kontrak"/>
    <s v="2B"/>
    <n v="2"/>
    <x v="0"/>
    <m/>
    <m/>
    <x v="1"/>
    <x v="1"/>
    <x v="10"/>
    <x v="0"/>
    <m/>
    <m/>
    <n v="1"/>
    <x v="0"/>
    <x v="0"/>
    <d v="2025-07-08T00:00:00"/>
    <x v="10"/>
    <m/>
    <m/>
    <m/>
    <m/>
    <m/>
    <m/>
    <m/>
    <m/>
    <m/>
    <m/>
    <m/>
    <m/>
    <m/>
    <m/>
    <m/>
    <m/>
    <m/>
    <m/>
    <m/>
    <m/>
    <m/>
    <m/>
    <m/>
    <m/>
    <m/>
    <m/>
    <m/>
    <m/>
    <m/>
    <m/>
    <m/>
    <m/>
    <m/>
    <m/>
    <m/>
    <m/>
    <m/>
    <n v="1"/>
    <m/>
    <m/>
    <m/>
    <m/>
    <m/>
    <m/>
    <d v="2025-07-14T00:00:00"/>
    <d v="2025-07-14T00:00:00"/>
    <s v="Yoga Fakhri Ananda"/>
    <x v="1"/>
    <m/>
    <n v="6"/>
    <x v="4"/>
    <s v="Closed"/>
    <x v="2"/>
    <s v="Closed Meet SLA"/>
    <m/>
    <d v="2025-10-02T08:54:22"/>
    <n v="7"/>
    <m/>
  </r>
  <r>
    <x v="234"/>
    <s v="JPN"/>
    <s v="New"/>
    <s v="184/FKTK-Recruitment/VII/2025"/>
    <x v="0"/>
    <x v="3"/>
    <x v="1"/>
    <x v="1"/>
    <s v="Gilda"/>
    <x v="3"/>
    <s v="Kontrak"/>
    <s v="3A"/>
    <n v="3"/>
    <x v="0"/>
    <m/>
    <m/>
    <x v="1"/>
    <x v="1"/>
    <x v="10"/>
    <x v="0"/>
    <m/>
    <m/>
    <n v="1"/>
    <x v="0"/>
    <x v="0"/>
    <d v="2025-09-01T00:00:00"/>
    <x v="1"/>
    <m/>
    <m/>
    <m/>
    <m/>
    <m/>
    <m/>
    <m/>
    <m/>
    <m/>
    <m/>
    <m/>
    <m/>
    <m/>
    <m/>
    <m/>
    <m/>
    <m/>
    <m/>
    <m/>
    <m/>
    <m/>
    <m/>
    <m/>
    <m/>
    <m/>
    <m/>
    <m/>
    <m/>
    <m/>
    <m/>
    <m/>
    <m/>
    <m/>
    <m/>
    <m/>
    <m/>
    <m/>
    <n v="1"/>
    <m/>
    <m/>
    <m/>
    <m/>
    <s v="- 24/09/-25: Sebelumnya sudah diisi Achmad Zainuri, namun ybs resign, lalu masuk baru an Bayu Atriyanto _x000a_22/07/-25: Info dari HC Site -&gt; confirm to HCBP, ini sama dengan FKTK Electrical Technician di Sidoarjo (sudah diisi an Achmad Zainur)"/>
    <d v="2025-07-22T00:00:00"/>
    <d v="2025-09-02T00:00:00"/>
    <d v="2025-09-02T00:00:00"/>
    <s v="Bayu Atriyanto"/>
    <x v="5"/>
    <m/>
    <n v="1"/>
    <x v="4"/>
    <s v="Closed"/>
    <x v="2"/>
    <s v="Closed Meet SLA"/>
    <m/>
    <d v="2025-10-02T08:54:22"/>
    <m/>
    <m/>
  </r>
  <r>
    <x v="235"/>
    <s v="JPN"/>
    <s v="New"/>
    <s v="185/FKTK-Recruitment/VII/2025"/>
    <x v="0"/>
    <x v="26"/>
    <x v="1"/>
    <x v="1"/>
    <s v="Gilda"/>
    <x v="151"/>
    <s v="Kontrak"/>
    <s v="2B"/>
    <n v="2"/>
    <x v="0"/>
    <m/>
    <m/>
    <x v="1"/>
    <x v="1"/>
    <x v="10"/>
    <x v="0"/>
    <m/>
    <m/>
    <n v="1"/>
    <x v="0"/>
    <x v="0"/>
    <d v="2025-07-08T00:00:00"/>
    <x v="10"/>
    <m/>
    <m/>
    <m/>
    <m/>
    <m/>
    <m/>
    <m/>
    <m/>
    <m/>
    <m/>
    <m/>
    <m/>
    <m/>
    <m/>
    <m/>
    <m/>
    <m/>
    <m/>
    <m/>
    <m/>
    <m/>
    <m/>
    <m/>
    <m/>
    <m/>
    <m/>
    <m/>
    <m/>
    <m/>
    <m/>
    <m/>
    <m/>
    <m/>
    <m/>
    <m/>
    <m/>
    <m/>
    <n v="1"/>
    <m/>
    <m/>
    <m/>
    <m/>
    <m/>
    <m/>
    <d v="2025-07-08T00:00:00"/>
    <d v="2025-07-08T00:00:00"/>
    <s v="Reggi Mahardhika Wibowo"/>
    <x v="1"/>
    <m/>
    <n v="0"/>
    <x v="4"/>
    <s v="Closed"/>
    <x v="2"/>
    <s v="Closed Meet SLA"/>
    <m/>
    <d v="2025-10-02T08:54:22"/>
    <n v="7"/>
    <m/>
  </r>
  <r>
    <x v="236"/>
    <s v="JPN"/>
    <s v="New"/>
    <s v="186/FKTK-Recruitment/VII/2025"/>
    <x v="0"/>
    <x v="1"/>
    <x v="1"/>
    <x v="1"/>
    <s v="Gilda"/>
    <x v="152"/>
    <s v="Kontrak"/>
    <s v="2B"/>
    <n v="2"/>
    <x v="0"/>
    <m/>
    <m/>
    <x v="1"/>
    <x v="1"/>
    <x v="10"/>
    <x v="0"/>
    <m/>
    <m/>
    <n v="1"/>
    <x v="0"/>
    <x v="0"/>
    <d v="2025-07-08T00:00:00"/>
    <x v="10"/>
    <m/>
    <m/>
    <m/>
    <m/>
    <m/>
    <m/>
    <m/>
    <m/>
    <m/>
    <m/>
    <m/>
    <m/>
    <m/>
    <m/>
    <m/>
    <m/>
    <m/>
    <m/>
    <m/>
    <m/>
    <m/>
    <m/>
    <m/>
    <m/>
    <m/>
    <m/>
    <m/>
    <m/>
    <m/>
    <m/>
    <m/>
    <m/>
    <m/>
    <m/>
    <m/>
    <m/>
    <m/>
    <n v="1"/>
    <m/>
    <m/>
    <m/>
    <m/>
    <m/>
    <m/>
    <d v="2025-07-14T00:00:00"/>
    <d v="2025-07-14T00:00:00"/>
    <s v="Andi Rahman"/>
    <x v="1"/>
    <m/>
    <n v="6"/>
    <x v="4"/>
    <s v="Closed"/>
    <x v="2"/>
    <s v="Closed Meet SLA"/>
    <m/>
    <d v="2025-10-02T08:54:22"/>
    <n v="7"/>
    <m/>
  </r>
  <r>
    <x v="237"/>
    <s v="SPC"/>
    <s v="New"/>
    <s v="187/FKTK-Recruitment/VII/2025"/>
    <x v="0"/>
    <x v="15"/>
    <x v="1"/>
    <x v="1"/>
    <s v="Wahyudiki "/>
    <x v="31"/>
    <s v="Probation"/>
    <s v="2B"/>
    <n v="2"/>
    <x v="0"/>
    <m/>
    <m/>
    <x v="1"/>
    <x v="1"/>
    <x v="7"/>
    <x v="0"/>
    <m/>
    <m/>
    <n v="1"/>
    <x v="0"/>
    <x v="0"/>
    <d v="2025-07-10T00:00:00"/>
    <x v="10"/>
    <m/>
    <m/>
    <m/>
    <m/>
    <m/>
    <m/>
    <m/>
    <m/>
    <m/>
    <m/>
    <m/>
    <m/>
    <m/>
    <m/>
    <m/>
    <m/>
    <m/>
    <m/>
    <m/>
    <m/>
    <m/>
    <m/>
    <m/>
    <m/>
    <m/>
    <m/>
    <m/>
    <m/>
    <m/>
    <m/>
    <m/>
    <m/>
    <m/>
    <m/>
    <m/>
    <m/>
    <m/>
    <n v="1"/>
    <m/>
    <m/>
    <m/>
    <m/>
    <m/>
    <m/>
    <d v="2025-07-18T00:00:00"/>
    <d v="2025-08-01T00:00:00"/>
    <s v="Raymundo Hutapea"/>
    <x v="1"/>
    <m/>
    <n v="22"/>
    <x v="4"/>
    <s v="Closed"/>
    <x v="2"/>
    <s v="Closed Meet SLA"/>
    <m/>
    <d v="2025-10-02T08:54:22"/>
    <n v="7"/>
    <m/>
  </r>
  <r>
    <x v="238"/>
    <s v="EUP"/>
    <s v="New"/>
    <s v="188/FKTK-Recruitment/VII/2025"/>
    <x v="0"/>
    <x v="13"/>
    <x v="1"/>
    <x v="1"/>
    <s v="Saripin"/>
    <x v="49"/>
    <s v="Probation"/>
    <s v="3A"/>
    <n v="3"/>
    <x v="0"/>
    <m/>
    <m/>
    <x v="1"/>
    <x v="1"/>
    <x v="2"/>
    <x v="1"/>
    <s v="Tesar Arpandi/Arie Ardianto"/>
    <m/>
    <n v="1"/>
    <x v="0"/>
    <x v="0"/>
    <d v="2025-07-10T00:00:00"/>
    <x v="10"/>
    <m/>
    <m/>
    <m/>
    <m/>
    <m/>
    <m/>
    <m/>
    <m/>
    <m/>
    <m/>
    <m/>
    <m/>
    <m/>
    <m/>
    <m/>
    <m/>
    <m/>
    <m/>
    <m/>
    <m/>
    <m/>
    <m/>
    <m/>
    <m/>
    <m/>
    <m/>
    <m/>
    <m/>
    <m/>
    <m/>
    <m/>
    <m/>
    <m/>
    <m/>
    <m/>
    <m/>
    <m/>
    <n v="1"/>
    <m/>
    <m/>
    <m/>
    <m/>
    <m/>
    <m/>
    <m/>
    <d v="2025-07-21T00:00:00"/>
    <s v="Rahmat"/>
    <x v="1"/>
    <m/>
    <n v="11"/>
    <x v="4"/>
    <s v="Closed"/>
    <x v="2"/>
    <s v="Closed Meet SLA"/>
    <m/>
    <d v="2025-10-02T08:54:22"/>
    <n v="7"/>
    <m/>
  </r>
  <r>
    <x v="239"/>
    <s v="EUP"/>
    <s v="New"/>
    <s v="189/FKTK-Recruitment/VII/2025"/>
    <x v="0"/>
    <x v="3"/>
    <x v="1"/>
    <x v="1"/>
    <s v="Syafril"/>
    <x v="157"/>
    <s v="Probation"/>
    <s v="2D"/>
    <n v="2"/>
    <x v="0"/>
    <m/>
    <m/>
    <x v="1"/>
    <x v="1"/>
    <x v="2"/>
    <x v="1"/>
    <s v="Dony Daniel"/>
    <m/>
    <n v="1"/>
    <x v="0"/>
    <x v="0"/>
    <d v="2025-07-10T00:00:00"/>
    <x v="10"/>
    <m/>
    <m/>
    <m/>
    <m/>
    <m/>
    <m/>
    <m/>
    <m/>
    <m/>
    <m/>
    <m/>
    <m/>
    <m/>
    <m/>
    <m/>
    <m/>
    <m/>
    <m/>
    <m/>
    <m/>
    <m/>
    <m/>
    <m/>
    <m/>
    <m/>
    <m/>
    <m/>
    <m/>
    <m/>
    <m/>
    <m/>
    <m/>
    <m/>
    <m/>
    <m/>
    <m/>
    <m/>
    <n v="1"/>
    <m/>
    <m/>
    <m/>
    <m/>
    <m/>
    <m/>
    <m/>
    <d v="2025-07-23T00:00:00"/>
    <s v="Awaluddin"/>
    <x v="1"/>
    <m/>
    <n v="13"/>
    <x v="4"/>
    <s v="Closed"/>
    <x v="2"/>
    <s v="Closed Meet SLA"/>
    <m/>
    <d v="2025-10-02T08:54:22"/>
    <n v="7"/>
    <m/>
  </r>
  <r>
    <x v="240"/>
    <s v="EUP"/>
    <s v="New"/>
    <s v="193/FKTK-Recruitment/VII/2025"/>
    <x v="0"/>
    <x v="13"/>
    <x v="1"/>
    <x v="1"/>
    <s v="Saripin"/>
    <x v="49"/>
    <s v="Probation"/>
    <s v="3A"/>
    <n v="3"/>
    <x v="0"/>
    <m/>
    <m/>
    <x v="1"/>
    <x v="1"/>
    <x v="2"/>
    <x v="1"/>
    <s v="Darwin Pakpahan"/>
    <m/>
    <n v="1"/>
    <x v="0"/>
    <x v="0"/>
    <d v="2025-07-14T00:00:00"/>
    <x v="10"/>
    <m/>
    <m/>
    <m/>
    <m/>
    <m/>
    <m/>
    <m/>
    <m/>
    <m/>
    <m/>
    <m/>
    <m/>
    <m/>
    <m/>
    <m/>
    <m/>
    <m/>
    <m/>
    <m/>
    <m/>
    <m/>
    <m/>
    <m/>
    <m/>
    <m/>
    <m/>
    <m/>
    <m/>
    <m/>
    <m/>
    <m/>
    <m/>
    <m/>
    <m/>
    <m/>
    <m/>
    <m/>
    <n v="1"/>
    <m/>
    <m/>
    <m/>
    <m/>
    <m/>
    <m/>
    <m/>
    <d v="2025-07-15T00:00:00"/>
    <s v="Andre"/>
    <x v="1"/>
    <m/>
    <n v="1"/>
    <x v="4"/>
    <s v="Closed"/>
    <x v="2"/>
    <s v="Closed Meet SLA"/>
    <m/>
    <d v="2025-10-02T08:54:22"/>
    <n v="7"/>
    <m/>
  </r>
  <r>
    <x v="241"/>
    <s v="JPN"/>
    <s v="New"/>
    <s v="113/FKTK-Recruitment/V/2025"/>
    <x v="0"/>
    <x v="1"/>
    <x v="1"/>
    <x v="1"/>
    <s v="Gilda"/>
    <x v="152"/>
    <s v="Probation"/>
    <s v="2D"/>
    <n v="2"/>
    <x v="0"/>
    <m/>
    <m/>
    <x v="1"/>
    <x v="1"/>
    <x v="8"/>
    <x v="0"/>
    <m/>
    <m/>
    <n v="1"/>
    <x v="0"/>
    <x v="0"/>
    <d v="2025-07-14T00:00:00"/>
    <x v="10"/>
    <m/>
    <m/>
    <m/>
    <m/>
    <m/>
    <m/>
    <m/>
    <m/>
    <m/>
    <m/>
    <m/>
    <m/>
    <m/>
    <m/>
    <m/>
    <m/>
    <m/>
    <m/>
    <m/>
    <m/>
    <m/>
    <m/>
    <m/>
    <m/>
    <m/>
    <m/>
    <m/>
    <m/>
    <m/>
    <m/>
    <m/>
    <m/>
    <m/>
    <m/>
    <m/>
    <m/>
    <m/>
    <n v="1"/>
    <m/>
    <m/>
    <m/>
    <m/>
    <s v="- 15/07/-25: Aktif lagi FKTK ini dan akan diisi kary baru_x000a_07/07/-25: As per informed by BP, di hire menjadi KHL terlebih dahulu karena designation code &amp; STO belum ready"/>
    <m/>
    <d v="2025-07-14T00:00:00"/>
    <d v="2025-07-14T00:00:00"/>
    <s v="Taufiq Umar"/>
    <x v="1"/>
    <m/>
    <n v="0"/>
    <x v="4"/>
    <s v="Closed"/>
    <x v="2"/>
    <s v="Closed Meet SLA"/>
    <m/>
    <d v="2025-10-02T08:54:22"/>
    <n v="7"/>
    <m/>
  </r>
  <r>
    <x v="242"/>
    <s v="JPN"/>
    <s v="New"/>
    <s v="113/FKTK-Recruitment/V/2025"/>
    <x v="0"/>
    <x v="1"/>
    <x v="1"/>
    <x v="1"/>
    <s v="Gilda"/>
    <x v="152"/>
    <s v="Probation"/>
    <s v="2D"/>
    <n v="2"/>
    <x v="0"/>
    <m/>
    <m/>
    <x v="1"/>
    <x v="1"/>
    <x v="8"/>
    <x v="0"/>
    <m/>
    <m/>
    <n v="1"/>
    <x v="0"/>
    <x v="0"/>
    <d v="2025-07-14T00:00:00"/>
    <x v="10"/>
    <m/>
    <m/>
    <m/>
    <m/>
    <m/>
    <m/>
    <m/>
    <m/>
    <m/>
    <m/>
    <m/>
    <m/>
    <m/>
    <m/>
    <m/>
    <m/>
    <m/>
    <m/>
    <m/>
    <m/>
    <m/>
    <m/>
    <m/>
    <m/>
    <m/>
    <m/>
    <m/>
    <m/>
    <m/>
    <m/>
    <m/>
    <m/>
    <m/>
    <m/>
    <m/>
    <m/>
    <m/>
    <n v="1"/>
    <m/>
    <m/>
    <m/>
    <m/>
    <s v="- 15/07/-25: Aktif lagi FKTK ini dan akan diisi kary baru_x000a_07/07/-25: As per informed by BP, di hire menjadi KHL terlebih dahulu karena designation code &amp; STO belum ready"/>
    <m/>
    <d v="2025-07-14T00:00:00"/>
    <d v="2025-07-14T00:00:00"/>
    <s v="Heri Kiswanto"/>
    <x v="1"/>
    <m/>
    <n v="0"/>
    <x v="4"/>
    <s v="Closed"/>
    <x v="2"/>
    <s v="Closed Meet SLA"/>
    <m/>
    <d v="2025-10-02T08:54:22"/>
    <n v="7"/>
    <m/>
  </r>
  <r>
    <x v="243"/>
    <s v="PCL"/>
    <s v="New"/>
    <s v="197/FKTK-Recruitment/VII/2025"/>
    <x v="0"/>
    <x v="16"/>
    <x v="3"/>
    <x v="7"/>
    <s v="Susanti"/>
    <x v="158"/>
    <s v="Probation"/>
    <s v="4A"/>
    <n v="4"/>
    <x v="0"/>
    <m/>
    <m/>
    <x v="0"/>
    <x v="0"/>
    <x v="0"/>
    <x v="1"/>
    <s v="Peter"/>
    <m/>
    <n v="1"/>
    <x v="0"/>
    <x v="0"/>
    <d v="2025-07-21T00:00:00"/>
    <x v="10"/>
    <m/>
    <m/>
    <m/>
    <m/>
    <m/>
    <m/>
    <m/>
    <m/>
    <m/>
    <m/>
    <m/>
    <m/>
    <m/>
    <m/>
    <m/>
    <m/>
    <m/>
    <m/>
    <m/>
    <m/>
    <m/>
    <m/>
    <m/>
    <m/>
    <m/>
    <m/>
    <m/>
    <m/>
    <m/>
    <m/>
    <m/>
    <m/>
    <m/>
    <m/>
    <m/>
    <m/>
    <m/>
    <n v="1"/>
    <m/>
    <m/>
    <m/>
    <m/>
    <m/>
    <m/>
    <d v="2025-07-23T00:00:00"/>
    <d v="2025-08-25T00:00:00"/>
    <s v="Fani Destriani"/>
    <x v="0"/>
    <m/>
    <n v="35"/>
    <x v="3"/>
    <s v="Closed"/>
    <x v="2"/>
    <s v="Closed Meet SLA"/>
    <m/>
    <d v="2025-10-02T08:54:22"/>
    <n v="7"/>
    <m/>
  </r>
  <r>
    <x v="244"/>
    <s v="RFI"/>
    <s v="New"/>
    <s v="196/FKTK-Recruitment/VII/2025"/>
    <x v="0"/>
    <x v="19"/>
    <x v="1"/>
    <x v="1"/>
    <s v="Susanti"/>
    <x v="159"/>
    <s v="Probation"/>
    <s v="2D"/>
    <n v="2"/>
    <x v="0"/>
    <m/>
    <m/>
    <x v="1"/>
    <x v="1"/>
    <x v="5"/>
    <x v="1"/>
    <s v="Ryan Fandy Satrio"/>
    <m/>
    <n v="1"/>
    <x v="0"/>
    <x v="0"/>
    <d v="2025-07-21T00:00:00"/>
    <x v="10"/>
    <m/>
    <m/>
    <m/>
    <m/>
    <m/>
    <m/>
    <m/>
    <m/>
    <m/>
    <m/>
    <m/>
    <m/>
    <m/>
    <m/>
    <m/>
    <m/>
    <m/>
    <m/>
    <m/>
    <m/>
    <m/>
    <m/>
    <m/>
    <m/>
    <m/>
    <m/>
    <m/>
    <m/>
    <m/>
    <m/>
    <m/>
    <m/>
    <m/>
    <m/>
    <m/>
    <m/>
    <m/>
    <n v="1"/>
    <m/>
    <m/>
    <m/>
    <m/>
    <s v="- 1/08/-25: Rencana akan masuk kandidat di tgl 1 Agustus 2025_x000a_22/07/-25: Sudah ada 2 CV yang akan diinterview dgn User, rencananya mau ambil dari KHL"/>
    <m/>
    <m/>
    <d v="2025-08-01T00:00:00"/>
    <s v="Muhammad Nur Fadillah"/>
    <x v="1"/>
    <m/>
    <n v="11"/>
    <x v="4"/>
    <s v="Closed"/>
    <x v="2"/>
    <s v="Closed Meet SLA"/>
    <m/>
    <d v="2025-10-02T08:54:22"/>
    <n v="7"/>
    <m/>
  </r>
  <r>
    <x v="245"/>
    <s v="RFI"/>
    <s v="New"/>
    <s v="198/FKTK-Recruitment/VII/2025"/>
    <x v="0"/>
    <x v="1"/>
    <x v="1"/>
    <x v="1"/>
    <s v="Mashot"/>
    <x v="150"/>
    <s v="Kontrak"/>
    <s v="2D"/>
    <n v="2"/>
    <x v="0"/>
    <m/>
    <m/>
    <x v="1"/>
    <x v="1"/>
    <x v="6"/>
    <x v="1"/>
    <m/>
    <s v="Penggantian karyawan selesai PKWT"/>
    <m/>
    <x v="1"/>
    <x v="1"/>
    <d v="2025-07-23T00:00:00"/>
    <x v="10"/>
    <m/>
    <m/>
    <m/>
    <m/>
    <m/>
    <m/>
    <m/>
    <m/>
    <m/>
    <m/>
    <m/>
    <m/>
    <m/>
    <m/>
    <m/>
    <m/>
    <m/>
    <m/>
    <m/>
    <m/>
    <m/>
    <m/>
    <m/>
    <m/>
    <m/>
    <m/>
    <m/>
    <m/>
    <m/>
    <m/>
    <m/>
    <m/>
    <m/>
    <m/>
    <m/>
    <m/>
    <m/>
    <m/>
    <m/>
    <m/>
    <m/>
    <m/>
    <s v="300725: Management confirm to hold due business expantion"/>
    <m/>
    <m/>
    <m/>
    <m/>
    <x v="5"/>
    <m/>
    <s v="Hold/Cancel"/>
    <x v="1"/>
    <n v="71.371084837963281"/>
    <x v="1"/>
    <s v="Hold/Cancel"/>
    <m/>
    <d v="2025-10-02T08:54:22"/>
    <m/>
    <m/>
  </r>
  <r>
    <x v="246"/>
    <s v="RFI"/>
    <s v="New"/>
    <s v="198/FKTK-Recruitment/VII/2025"/>
    <x v="0"/>
    <x v="1"/>
    <x v="1"/>
    <x v="1"/>
    <s v="Mashot"/>
    <x v="150"/>
    <s v="Kontrak"/>
    <s v="2D"/>
    <n v="2"/>
    <x v="0"/>
    <m/>
    <m/>
    <x v="1"/>
    <x v="1"/>
    <x v="6"/>
    <x v="1"/>
    <m/>
    <s v="Penggantian karyawan selesai PKWT"/>
    <m/>
    <x v="1"/>
    <x v="1"/>
    <d v="2025-07-23T00:00:00"/>
    <x v="10"/>
    <m/>
    <m/>
    <m/>
    <m/>
    <m/>
    <m/>
    <m/>
    <m/>
    <m/>
    <m/>
    <m/>
    <m/>
    <m/>
    <m/>
    <m/>
    <m/>
    <m/>
    <m/>
    <m/>
    <m/>
    <m/>
    <m/>
    <m/>
    <m/>
    <m/>
    <m/>
    <m/>
    <m/>
    <m/>
    <m/>
    <m/>
    <m/>
    <m/>
    <m/>
    <m/>
    <m/>
    <m/>
    <m/>
    <m/>
    <m/>
    <m/>
    <m/>
    <s v="300725: Management confirm to hold due business expantion"/>
    <m/>
    <m/>
    <m/>
    <m/>
    <x v="5"/>
    <m/>
    <s v="Hold/Cancel"/>
    <x v="1"/>
    <n v="71.371084837963281"/>
    <x v="1"/>
    <s v="Hold/Cancel"/>
    <m/>
    <d v="2025-10-02T08:54:22"/>
    <m/>
    <m/>
  </r>
  <r>
    <x v="247"/>
    <s v="RFI"/>
    <s v="New"/>
    <s v="198/FKTK-Recruitment/VII/2025"/>
    <x v="0"/>
    <x v="1"/>
    <x v="1"/>
    <x v="1"/>
    <s v="Mashot"/>
    <x v="150"/>
    <s v="Kontrak"/>
    <s v="2D"/>
    <n v="2"/>
    <x v="0"/>
    <m/>
    <m/>
    <x v="1"/>
    <x v="1"/>
    <x v="6"/>
    <x v="1"/>
    <m/>
    <s v="Penggantian karyawan selesai PKWT"/>
    <m/>
    <x v="1"/>
    <x v="1"/>
    <d v="2025-07-23T00:00:00"/>
    <x v="10"/>
    <m/>
    <m/>
    <m/>
    <m/>
    <m/>
    <m/>
    <m/>
    <m/>
    <m/>
    <m/>
    <m/>
    <m/>
    <m/>
    <m/>
    <m/>
    <m/>
    <m/>
    <m/>
    <m/>
    <m/>
    <m/>
    <m/>
    <m/>
    <m/>
    <m/>
    <m/>
    <m/>
    <m/>
    <m/>
    <m/>
    <m/>
    <m/>
    <m/>
    <m/>
    <m/>
    <m/>
    <m/>
    <m/>
    <m/>
    <m/>
    <m/>
    <m/>
    <s v="300725: Management confirm to hold due business expantion"/>
    <m/>
    <m/>
    <m/>
    <m/>
    <x v="5"/>
    <m/>
    <s v="Hold/Cancel"/>
    <x v="1"/>
    <n v="71.371084837963281"/>
    <x v="1"/>
    <s v="Hold/Cancel"/>
    <m/>
    <d v="2025-10-02T08:54:22"/>
    <m/>
    <m/>
  </r>
  <r>
    <x v="248"/>
    <s v="RFI"/>
    <s v="New"/>
    <s v="198/FKTK-Recruitment/VII/2025"/>
    <x v="0"/>
    <x v="1"/>
    <x v="1"/>
    <x v="1"/>
    <s v="Mashot"/>
    <x v="150"/>
    <s v="Kontrak"/>
    <s v="2D"/>
    <n v="2"/>
    <x v="0"/>
    <m/>
    <m/>
    <x v="1"/>
    <x v="1"/>
    <x v="6"/>
    <x v="1"/>
    <m/>
    <s v="Penggantian karyawan selesai PKWT"/>
    <m/>
    <x v="1"/>
    <x v="1"/>
    <d v="2025-07-23T00:00:00"/>
    <x v="10"/>
    <m/>
    <m/>
    <m/>
    <m/>
    <m/>
    <m/>
    <m/>
    <m/>
    <m/>
    <m/>
    <m/>
    <m/>
    <m/>
    <m/>
    <m/>
    <m/>
    <m/>
    <m/>
    <m/>
    <m/>
    <m/>
    <m/>
    <m/>
    <m/>
    <m/>
    <m/>
    <m/>
    <m/>
    <m/>
    <m/>
    <m/>
    <m/>
    <m/>
    <m/>
    <m/>
    <m/>
    <m/>
    <m/>
    <m/>
    <m/>
    <m/>
    <m/>
    <s v="300725: Management confirm to hold due business expantion"/>
    <m/>
    <m/>
    <m/>
    <m/>
    <x v="5"/>
    <m/>
    <s v="Hold/Cancel"/>
    <x v="1"/>
    <n v="71.371084837963281"/>
    <x v="1"/>
    <s v="Hold/Cancel"/>
    <m/>
    <d v="2025-10-02T08:54:22"/>
    <m/>
    <m/>
  </r>
  <r>
    <x v="249"/>
    <s v="RFI"/>
    <s v="New"/>
    <s v="198/FKTK-Recruitment/VII/2025"/>
    <x v="0"/>
    <x v="1"/>
    <x v="1"/>
    <x v="1"/>
    <s v="Mashot"/>
    <x v="150"/>
    <s v="Kontrak"/>
    <s v="2D"/>
    <n v="2"/>
    <x v="0"/>
    <m/>
    <m/>
    <x v="1"/>
    <x v="1"/>
    <x v="6"/>
    <x v="1"/>
    <m/>
    <s v="Penggantian karyawan selesai PKWT"/>
    <m/>
    <x v="1"/>
    <x v="1"/>
    <d v="2025-07-23T00:00:00"/>
    <x v="10"/>
    <m/>
    <m/>
    <m/>
    <m/>
    <m/>
    <m/>
    <m/>
    <m/>
    <m/>
    <m/>
    <m/>
    <m/>
    <m/>
    <m/>
    <m/>
    <m/>
    <m/>
    <m/>
    <m/>
    <m/>
    <m/>
    <m/>
    <m/>
    <m/>
    <m/>
    <m/>
    <m/>
    <m/>
    <m/>
    <m/>
    <m/>
    <m/>
    <m/>
    <m/>
    <m/>
    <m/>
    <m/>
    <m/>
    <m/>
    <m/>
    <m/>
    <m/>
    <s v="300725: Management confirm to hold due business expantion"/>
    <m/>
    <m/>
    <m/>
    <m/>
    <x v="5"/>
    <m/>
    <s v="Hold/Cancel"/>
    <x v="1"/>
    <n v="71.371084837963281"/>
    <x v="1"/>
    <s v="Hold/Cancel"/>
    <m/>
    <d v="2025-10-02T08:54:22"/>
    <m/>
    <m/>
  </r>
  <r>
    <x v="250"/>
    <s v="PCL"/>
    <s v="New"/>
    <s v="199/FKTK-Recruitment/VII/2025"/>
    <x v="0"/>
    <x v="1"/>
    <x v="1"/>
    <x v="1"/>
    <s v="Mashot"/>
    <x v="150"/>
    <s v="Kontrak"/>
    <s v="2D"/>
    <n v="2"/>
    <x v="0"/>
    <m/>
    <m/>
    <x v="1"/>
    <x v="1"/>
    <x v="6"/>
    <x v="1"/>
    <s v="Cika Oktavia"/>
    <m/>
    <m/>
    <x v="1"/>
    <x v="1"/>
    <d v="2025-07-23T00:00:00"/>
    <x v="10"/>
    <m/>
    <m/>
    <m/>
    <m/>
    <m/>
    <m/>
    <m/>
    <m/>
    <m/>
    <m/>
    <m/>
    <m/>
    <m/>
    <m/>
    <m/>
    <m/>
    <m/>
    <m/>
    <m/>
    <m/>
    <m/>
    <m/>
    <m/>
    <m/>
    <m/>
    <m/>
    <m/>
    <m/>
    <m/>
    <m/>
    <m/>
    <m/>
    <m/>
    <m/>
    <m/>
    <m/>
    <m/>
    <m/>
    <m/>
    <m/>
    <m/>
    <m/>
    <s v="300725: Management confirm to hold due business expantion"/>
    <m/>
    <m/>
    <m/>
    <m/>
    <x v="5"/>
    <m/>
    <s v="Hold/Cancel"/>
    <x v="1"/>
    <n v="71.371084837963281"/>
    <x v="1"/>
    <s v="Hold/Cancel"/>
    <m/>
    <d v="2025-10-02T08:54:22"/>
    <m/>
    <m/>
  </r>
  <r>
    <x v="251"/>
    <s v="EUP"/>
    <s v="New"/>
    <s v="208/FKTK-Recruitment/VII/2025"/>
    <x v="0"/>
    <x v="10"/>
    <x v="6"/>
    <x v="25"/>
    <s v="Eddy"/>
    <x v="160"/>
    <s v="Probation"/>
    <s v="4A"/>
    <n v="4"/>
    <x v="1"/>
    <s v="01-26"/>
    <s v="see folder Z:\HC-Downstream\40. ODPD\Job Desc\Commercial"/>
    <x v="0"/>
    <x v="0"/>
    <x v="0"/>
    <x v="1"/>
    <s v="Dewi Wulandari"/>
    <m/>
    <n v="1"/>
    <x v="2"/>
    <x v="0"/>
    <d v="2025-07-24T00:00:00"/>
    <x v="10"/>
    <m/>
    <m/>
    <m/>
    <m/>
    <m/>
    <m/>
    <m/>
    <m/>
    <m/>
    <m/>
    <m/>
    <m/>
    <m/>
    <m/>
    <m/>
    <m/>
    <m/>
    <m/>
    <m/>
    <m/>
    <m/>
    <m/>
    <m/>
    <m/>
    <m/>
    <m/>
    <m/>
    <m/>
    <m/>
    <m/>
    <m/>
    <m/>
    <m/>
    <m/>
    <m/>
    <m/>
    <m/>
    <n v="1"/>
    <m/>
    <m/>
    <m/>
    <m/>
    <s v="Internal movement Gita Wulandari from Logistic Admin"/>
    <m/>
    <m/>
    <d v="2025-09-01T00:00:00"/>
    <s v="Gita Wulandari"/>
    <x v="5"/>
    <m/>
    <n v="39"/>
    <x v="3"/>
    <s v="Closed"/>
    <x v="2"/>
    <s v="Closed Meet SLA"/>
    <m/>
    <d v="2025-10-02T08:54:22"/>
    <m/>
    <m/>
  </r>
  <r>
    <x v="252"/>
    <s v="EUP"/>
    <s v="Carry Over"/>
    <s v="ada"/>
    <x v="0"/>
    <x v="0"/>
    <x v="3"/>
    <x v="15"/>
    <s v="Susy Haryanti"/>
    <x v="161"/>
    <s v="Probation"/>
    <s v="8A"/>
    <n v="8"/>
    <x v="2"/>
    <s v="11-25"/>
    <s v="Mengikuti FKTK yang diajukan"/>
    <x v="0"/>
    <x v="0"/>
    <x v="0"/>
    <x v="0"/>
    <m/>
    <m/>
    <n v="1"/>
    <x v="5"/>
    <x v="2"/>
    <d v="2025-08-01T00:00:00"/>
    <x v="11"/>
    <n v="0"/>
    <n v="8"/>
    <m/>
    <m/>
    <m/>
    <n v="8"/>
    <m/>
    <m/>
    <m/>
    <m/>
    <n v="2"/>
    <n v="2"/>
    <m/>
    <m/>
    <m/>
    <m/>
    <m/>
    <m/>
    <m/>
    <m/>
    <m/>
    <m/>
    <m/>
    <m/>
    <m/>
    <m/>
    <m/>
    <m/>
    <m/>
    <m/>
    <m/>
    <m/>
    <m/>
    <m/>
    <m/>
    <m/>
    <m/>
    <m/>
    <n v="7"/>
    <n v="7"/>
    <m/>
    <n v="7"/>
    <s v="2 candidate on scheduled to interview with hiring manager"/>
    <m/>
    <m/>
    <m/>
    <m/>
    <x v="5"/>
    <m/>
    <n v="62.371084837963281"/>
    <x v="2"/>
    <n v="62.371084837963281"/>
    <x v="2"/>
    <s v="Closed Meet SLA"/>
    <m/>
    <d v="2025-10-02T08:54:22"/>
    <m/>
    <s v="Yes"/>
  </r>
  <r>
    <x v="253"/>
    <s v="EUP"/>
    <s v="Done"/>
    <s v="Pending FKTK"/>
    <x v="1"/>
    <x v="10"/>
    <x v="2"/>
    <x v="26"/>
    <s v="Abdal"/>
    <x v="162"/>
    <s v="Probation"/>
    <s v="6A"/>
    <n v="6"/>
    <x v="2"/>
    <s v="10-25"/>
    <s v="see folder Z:\HC-Downstream\40. ODPD\Job Desc\Commercial"/>
    <x v="0"/>
    <x v="0"/>
    <x v="0"/>
    <x v="0"/>
    <s v="-"/>
    <s v="-"/>
    <n v="1"/>
    <x v="5"/>
    <x v="2"/>
    <d v="2025-08-01T00:00:00"/>
    <x v="11"/>
    <n v="0"/>
    <n v="0"/>
    <m/>
    <m/>
    <m/>
    <n v="4"/>
    <m/>
    <m/>
    <m/>
    <m/>
    <m/>
    <n v="2"/>
    <m/>
    <m/>
    <m/>
    <m/>
    <m/>
    <n v="1"/>
    <m/>
    <m/>
    <m/>
    <m/>
    <m/>
    <m/>
    <m/>
    <m/>
    <m/>
    <m/>
    <m/>
    <m/>
    <m/>
    <m/>
    <m/>
    <m/>
    <m/>
    <n v="1"/>
    <m/>
    <m/>
    <m/>
    <m/>
    <n v="2"/>
    <m/>
    <s v="10.09.25: Chistine reject offer"/>
    <m/>
    <m/>
    <m/>
    <m/>
    <x v="5"/>
    <m/>
    <n v="62.371084837963281"/>
    <x v="2"/>
    <n v="62.371084837963281"/>
    <x v="2"/>
    <s v="Closed Meet SLA"/>
    <m/>
    <d v="2025-10-02T08:54:22"/>
    <m/>
    <s v="Yes"/>
  </r>
  <r>
    <x v="254"/>
    <s v="EUP"/>
    <s v="Carry Over"/>
    <s v="Pending FKTK"/>
    <x v="1"/>
    <x v="6"/>
    <x v="4"/>
    <x v="27"/>
    <s v="Taufik Tamin"/>
    <x v="163"/>
    <s v="Probation"/>
    <s v="7B"/>
    <n v="7"/>
    <x v="2"/>
    <s v="09-25"/>
    <s v="- Pendidikan minimal S1 Teknik Industri, Teknik Mesin, Teknik Kimia, atau Teknik Manufaktur._x000a_- Pengalaman kerja minimal 8 tahun di lingkungan manufaktur/pabrikasi, dengan minimal 3 tahun sebagai Manager Operasional / Plant Manager / Production Head_x000a_- Menguasai tools dan metodologi operasional TPM (Total Productive Maintenance) dan integrasinya ke daily operation"/>
    <x v="0"/>
    <x v="0"/>
    <x v="0"/>
    <x v="1"/>
    <m/>
    <m/>
    <n v="1"/>
    <x v="5"/>
    <x v="2"/>
    <d v="2025-08-01T00:00:00"/>
    <x v="11"/>
    <n v="1"/>
    <n v="0"/>
    <m/>
    <m/>
    <m/>
    <m/>
    <m/>
    <m/>
    <n v="1"/>
    <m/>
    <m/>
    <n v="2"/>
    <m/>
    <m/>
    <m/>
    <m/>
    <m/>
    <n v="0"/>
    <m/>
    <m/>
    <m/>
    <m/>
    <m/>
    <n v="0"/>
    <m/>
    <m/>
    <m/>
    <m/>
    <m/>
    <m/>
    <m/>
    <m/>
    <m/>
    <m/>
    <m/>
    <m/>
    <m/>
    <m/>
    <m/>
    <m/>
    <n v="0"/>
    <n v="2"/>
    <s v="01.10.25: passed interview, collect  payslip and other docs - Yusranudin"/>
    <m/>
    <m/>
    <m/>
    <m/>
    <x v="5"/>
    <m/>
    <n v="62.371084837963281"/>
    <x v="2"/>
    <n v="62.371084837963281"/>
    <x v="2"/>
    <s v="Closed Meet SLA"/>
    <m/>
    <d v="2025-10-02T08:54:22"/>
    <m/>
    <m/>
  </r>
  <r>
    <x v="255"/>
    <s v="EUP"/>
    <s v="Carry Over"/>
    <s v="Pending FKTK"/>
    <x v="1"/>
    <x v="22"/>
    <x v="4"/>
    <x v="17"/>
    <s v="Taufik Tamin"/>
    <x v="164"/>
    <s v="Probation"/>
    <s v="8A"/>
    <n v="8"/>
    <x v="2"/>
    <s v="10-25"/>
    <s v="- Minimal S1 Teknik Sipil / Mesin / Elektro / Industri_x000a_- S2 Manajemen Proyek / Teknik / MBA menjadi nilai tambah besar_x000a_- Pengalaman minimal 10 tahun di bidang proyek teknik/industri, dengan minimal 5 tahun sebagai Project Director / GM Project_x000a_- Menguasai tools manajemen proyek (Primavera P6, MS Project, Project Dashboard (Power BI), Konsep PMBOK, EPC project cycle, dan Contract Management_x000a_- Mampu membaca dan mengevaluasi Drawing teknikal (GA, P&amp;ID, BOQ, Gambar Sipil-Struktur)"/>
    <x v="0"/>
    <x v="0"/>
    <x v="0"/>
    <x v="0"/>
    <m/>
    <m/>
    <n v="1"/>
    <x v="5"/>
    <x v="2"/>
    <d v="2025-08-01T00:00:00"/>
    <x v="11"/>
    <n v="0"/>
    <n v="1"/>
    <n v="1"/>
    <m/>
    <m/>
    <n v="2"/>
    <m/>
    <m/>
    <m/>
    <m/>
    <n v="1"/>
    <m/>
    <m/>
    <m/>
    <m/>
    <m/>
    <m/>
    <m/>
    <m/>
    <m/>
    <m/>
    <m/>
    <m/>
    <n v="0"/>
    <m/>
    <m/>
    <m/>
    <m/>
    <m/>
    <m/>
    <m/>
    <m/>
    <m/>
    <m/>
    <m/>
    <m/>
    <m/>
    <m/>
    <m/>
    <m/>
    <n v="1"/>
    <n v="7"/>
    <s v="01.10.25 Herry Stevanus ok from management, collect document._x000a_"/>
    <m/>
    <m/>
    <m/>
    <m/>
    <x v="5"/>
    <m/>
    <n v="62.371084837963281"/>
    <x v="2"/>
    <n v="62.371084837963281"/>
    <x v="2"/>
    <s v="Closed Meet SLA"/>
    <m/>
    <d v="2025-10-02T08:54:22"/>
    <m/>
    <m/>
  </r>
  <r>
    <x v="256"/>
    <s v="EUP"/>
    <s v="Done"/>
    <s v="015/FKTK-Recruitment/II/2025"/>
    <x v="0"/>
    <x v="0"/>
    <x v="3"/>
    <x v="14"/>
    <s v="Robin William"/>
    <x v="165"/>
    <s v="Probation"/>
    <s v="4B"/>
    <n v="4"/>
    <x v="1"/>
    <s v="12-25"/>
    <s v="Mengikuti FKTK yang diajukan"/>
    <x v="0"/>
    <x v="0"/>
    <x v="0"/>
    <x v="1"/>
    <s v="Monika"/>
    <m/>
    <n v="1"/>
    <x v="3"/>
    <x v="2"/>
    <d v="2025-08-01T00:00:00"/>
    <x v="11"/>
    <n v="2"/>
    <n v="1"/>
    <n v="1"/>
    <m/>
    <n v="1"/>
    <n v="5"/>
    <m/>
    <m/>
    <m/>
    <m/>
    <n v="1"/>
    <n v="1"/>
    <m/>
    <m/>
    <m/>
    <m/>
    <m/>
    <m/>
    <m/>
    <m/>
    <m/>
    <m/>
    <m/>
    <m/>
    <m/>
    <m/>
    <m/>
    <m/>
    <m/>
    <m/>
    <m/>
    <m/>
    <m/>
    <m/>
    <m/>
    <m/>
    <m/>
    <m/>
    <n v="4"/>
    <n v="4"/>
    <m/>
    <m/>
    <s v=" will  Arrange interview Selvy with Bu Ira_x000a_"/>
    <m/>
    <m/>
    <m/>
    <m/>
    <x v="5"/>
    <m/>
    <n v="62.371084837963281"/>
    <x v="2"/>
    <n v="62.371084837963281"/>
    <x v="2"/>
    <s v="Closed Meet SLA"/>
    <m/>
    <d v="2025-10-02T08:54:22"/>
    <m/>
    <m/>
  </r>
  <r>
    <x v="257"/>
    <s v="EUP"/>
    <s v="Carry Over"/>
    <s v="0217/FKTK-Recruitment/XI/2024"/>
    <x v="0"/>
    <x v="3"/>
    <x v="2"/>
    <x v="1"/>
    <s v="Riski Dwi W."/>
    <x v="166"/>
    <s v="Probation"/>
    <s v="4A"/>
    <n v="4"/>
    <x v="2"/>
    <s v="09-25"/>
    <s v="Mengikuti FKTK yang diajukan"/>
    <x v="0"/>
    <x v="1"/>
    <x v="3"/>
    <x v="1"/>
    <s v="Matris"/>
    <s v="Resign"/>
    <n v="1"/>
    <x v="3"/>
    <x v="2"/>
    <d v="2025-08-01T00:00:00"/>
    <x v="11"/>
    <n v="0"/>
    <n v="1"/>
    <n v="0"/>
    <m/>
    <m/>
    <m/>
    <m/>
    <m/>
    <m/>
    <m/>
    <m/>
    <m/>
    <m/>
    <m/>
    <m/>
    <m/>
    <m/>
    <m/>
    <m/>
    <m/>
    <m/>
    <m/>
    <m/>
    <m/>
    <m/>
    <m/>
    <m/>
    <m/>
    <m/>
    <m/>
    <m/>
    <m/>
    <m/>
    <m/>
    <m/>
    <m/>
    <n v="1"/>
    <m/>
    <m/>
    <m/>
    <m/>
    <m/>
    <s v="arrange interview with Librianto Trihartanto"/>
    <m/>
    <m/>
    <m/>
    <m/>
    <x v="5"/>
    <m/>
    <n v="62.371084837963281"/>
    <x v="2"/>
    <n v="62.371084837963281"/>
    <x v="2"/>
    <s v="Closed Meet SLA"/>
    <m/>
    <d v="2025-10-02T08:54:22"/>
    <m/>
    <s v="Yes"/>
  </r>
  <r>
    <x v="258"/>
    <s v="EOP"/>
    <s v="Carry Over"/>
    <s v="032/FKTK-Recruitment/II/2025"/>
    <x v="0"/>
    <x v="1"/>
    <x v="2"/>
    <x v="1"/>
    <s v="Lina Hadi"/>
    <x v="167"/>
    <s v="Probation"/>
    <s v="5A"/>
    <n v="5"/>
    <x v="2"/>
    <s v="09-25"/>
    <s v="Mengikuti FKTK yang diajukan"/>
    <x v="0"/>
    <x v="1"/>
    <x v="4"/>
    <x v="1"/>
    <s v="Yanto"/>
    <s v="Selesai PKWT"/>
    <n v="1"/>
    <x v="3"/>
    <x v="2"/>
    <d v="2025-08-01T00:00:00"/>
    <x v="11"/>
    <m/>
    <m/>
    <m/>
    <m/>
    <m/>
    <n v="1"/>
    <m/>
    <m/>
    <m/>
    <m/>
    <m/>
    <n v="1"/>
    <m/>
    <m/>
    <m/>
    <m/>
    <m/>
    <m/>
    <m/>
    <m/>
    <m/>
    <m/>
    <m/>
    <m/>
    <m/>
    <m/>
    <m/>
    <m/>
    <m/>
    <m/>
    <m/>
    <m/>
    <m/>
    <m/>
    <m/>
    <m/>
    <m/>
    <m/>
    <m/>
    <n v="1"/>
    <m/>
    <m/>
    <s v="12.09.25: Bernard turndown from Pak Domi since he was employee of KPN."/>
    <d v="2025-05-26T00:00:00"/>
    <m/>
    <m/>
    <m/>
    <x v="5"/>
    <m/>
    <n v="62.371084837963281"/>
    <x v="2"/>
    <n v="62.371084837963281"/>
    <x v="2"/>
    <s v="Closed Meet SLA"/>
    <m/>
    <d v="2025-10-02T08:54:22"/>
    <m/>
    <m/>
  </r>
  <r>
    <x v="259"/>
    <s v="EUP"/>
    <s v="Hold/Cancel"/>
    <s v="0033/FKTK-Recruitment/III/2024"/>
    <x v="0"/>
    <x v="0"/>
    <x v="0"/>
    <x v="23"/>
    <s v="Tiksen"/>
    <x v="168"/>
    <s v="Probation"/>
    <s v="4A"/>
    <n v="4"/>
    <x v="2"/>
    <s v="10-25"/>
    <s v="Data analytic, Excel, SAP (Optional), English fluent (Optional)"/>
    <x v="0"/>
    <x v="0"/>
    <x v="0"/>
    <x v="0"/>
    <s v="-"/>
    <s v="-"/>
    <n v="1"/>
    <x v="5"/>
    <x v="2"/>
    <d v="2025-08-01T00:00:00"/>
    <x v="11"/>
    <n v="3"/>
    <n v="0"/>
    <n v="1"/>
    <m/>
    <m/>
    <n v="4"/>
    <m/>
    <m/>
    <n v="1"/>
    <n v="1"/>
    <m/>
    <n v="2"/>
    <m/>
    <m/>
    <m/>
    <m/>
    <m/>
    <m/>
    <m/>
    <m/>
    <m/>
    <m/>
    <m/>
    <m/>
    <m/>
    <m/>
    <m/>
    <m/>
    <m/>
    <m/>
    <m/>
    <m/>
    <m/>
    <m/>
    <m/>
    <m/>
    <m/>
    <m/>
    <m/>
    <m/>
    <m/>
    <m/>
    <s v="01.10.25 Dewi will interviewed next week with bu ira"/>
    <s v="8/04/2025_x000a_-13/12/2024"/>
    <m/>
    <m/>
    <m/>
    <x v="5"/>
    <m/>
    <n v="62.371084837963281"/>
    <x v="2"/>
    <n v="62.371084837963281"/>
    <x v="2"/>
    <s v="Closed Meet SLA"/>
    <m/>
    <d v="2025-10-02T08:54:22"/>
    <m/>
    <m/>
  </r>
  <r>
    <x v="260"/>
    <s v="EUP"/>
    <s v="Hold/Cancel"/>
    <s v="0133/FKTK-Recruitment/VIII/2024"/>
    <x v="0"/>
    <x v="0"/>
    <x v="2"/>
    <x v="28"/>
    <s v="Benyamin"/>
    <x v="169"/>
    <s v="Probation"/>
    <s v="5A"/>
    <n v="5"/>
    <x v="2"/>
    <s v="10-25"/>
    <s v="Excel, SAP Accounting (optional), S1 Accounting/komputerisasi accounting"/>
    <x v="0"/>
    <x v="0"/>
    <x v="0"/>
    <x v="0"/>
    <m/>
    <m/>
    <n v="1"/>
    <x v="6"/>
    <x v="2"/>
    <d v="2025-08-01T00:00:00"/>
    <x v="11"/>
    <n v="2"/>
    <n v="0"/>
    <n v="0"/>
    <m/>
    <m/>
    <n v="1"/>
    <m/>
    <n v="1"/>
    <m/>
    <m/>
    <m/>
    <n v="1"/>
    <m/>
    <m/>
    <m/>
    <m/>
    <m/>
    <m/>
    <m/>
    <m/>
    <m/>
    <m/>
    <m/>
    <m/>
    <m/>
    <m/>
    <m/>
    <n v="1"/>
    <m/>
    <n v="1"/>
    <m/>
    <m/>
    <m/>
    <n v="1"/>
    <m/>
    <n v="1"/>
    <m/>
    <m/>
    <m/>
    <m/>
    <m/>
    <m/>
    <s v="01.10.25 Bianca will joined on Dec 2."/>
    <m/>
    <m/>
    <m/>
    <m/>
    <x v="5"/>
    <m/>
    <n v="62.371084837963281"/>
    <x v="2"/>
    <n v="62.371084837963281"/>
    <x v="2"/>
    <s v="Closed Meet SLA"/>
    <m/>
    <d v="2025-10-02T08:54:22"/>
    <m/>
    <s v="Yes"/>
  </r>
  <r>
    <x v="261"/>
    <s v="CRC"/>
    <s v="Carry Over"/>
    <s v="047/FKTK-Recruitment/III/2025"/>
    <x v="0"/>
    <x v="6"/>
    <x v="2"/>
    <x v="27"/>
    <s v="Tulus Hasudungan Hutagalung"/>
    <x v="170"/>
    <s v="Probation"/>
    <s v="7A"/>
    <n v="7"/>
    <x v="2"/>
    <s v="09-25"/>
    <s v="Mengikuti FKTK yang diajukan"/>
    <x v="0"/>
    <x v="1"/>
    <x v="1"/>
    <x v="1"/>
    <s v="Tulus Hasudungan Hutagalung"/>
    <s v="promoted to FM"/>
    <n v="1"/>
    <x v="5"/>
    <x v="2"/>
    <d v="2025-08-01T00:00:00"/>
    <x v="11"/>
    <n v="2"/>
    <n v="0"/>
    <n v="0"/>
    <m/>
    <m/>
    <n v="2"/>
    <m/>
    <m/>
    <n v="1"/>
    <m/>
    <m/>
    <n v="2"/>
    <m/>
    <m/>
    <m/>
    <m/>
    <m/>
    <m/>
    <m/>
    <m/>
    <m/>
    <m/>
    <m/>
    <m/>
    <m/>
    <m/>
    <m/>
    <m/>
    <m/>
    <m/>
    <m/>
    <m/>
    <m/>
    <m/>
    <m/>
    <m/>
    <m/>
    <m/>
    <m/>
    <m/>
    <m/>
    <m/>
    <s v="Darwinto Sinaga collect document to offer"/>
    <m/>
    <m/>
    <m/>
    <m/>
    <x v="5"/>
    <m/>
    <n v="62.371084837963281"/>
    <x v="2"/>
    <n v="62.371084837963281"/>
    <x v="2"/>
    <s v="Closed Meet SLA"/>
    <m/>
    <d v="2025-10-02T08:54:22"/>
    <m/>
    <s v="Yes"/>
  </r>
  <r>
    <x v="262"/>
    <s v="EUP"/>
    <s v="Carry Over"/>
    <s v="051/FKTK-Recruitment/III/2025"/>
    <x v="0"/>
    <x v="3"/>
    <x v="2"/>
    <x v="1"/>
    <s v="Marali Siagian"/>
    <x v="171"/>
    <s v="Probation"/>
    <s v="5A"/>
    <n v="5"/>
    <x v="2"/>
    <s v="09-25"/>
    <s v="Mengikuti FKTK yang diajukan"/>
    <x v="0"/>
    <x v="1"/>
    <x v="3"/>
    <x v="1"/>
    <s v="Angga Riskika"/>
    <m/>
    <n v="1"/>
    <x v="3"/>
    <x v="2"/>
    <d v="2025-08-01T00:00:00"/>
    <x v="11"/>
    <n v="0"/>
    <n v="0"/>
    <n v="0"/>
    <m/>
    <m/>
    <m/>
    <m/>
    <m/>
    <m/>
    <m/>
    <m/>
    <m/>
    <m/>
    <m/>
    <m/>
    <m/>
    <m/>
    <m/>
    <m/>
    <m/>
    <m/>
    <m/>
    <m/>
    <m/>
    <m/>
    <m/>
    <m/>
    <m/>
    <m/>
    <m/>
    <m/>
    <m/>
    <m/>
    <m/>
    <m/>
    <m/>
    <m/>
    <m/>
    <m/>
    <m/>
    <m/>
    <m/>
    <m/>
    <m/>
    <m/>
    <m/>
    <m/>
    <x v="5"/>
    <m/>
    <n v="62.371084837963281"/>
    <x v="2"/>
    <n v="62.371084837963281"/>
    <x v="2"/>
    <s v="Closed Meet SLA"/>
    <m/>
    <d v="2025-10-02T08:54:22"/>
    <m/>
    <s v="Yes"/>
  </r>
  <r>
    <x v="263"/>
    <s v="EUP"/>
    <s v="Done"/>
    <s v="075/FKTK-Recruitment/IV/2025"/>
    <x v="0"/>
    <x v="10"/>
    <x v="0"/>
    <x v="16"/>
    <s v="Cathy"/>
    <x v="172"/>
    <s v="Probation"/>
    <s v="4B"/>
    <n v="4"/>
    <x v="2"/>
    <s v="09-25"/>
    <s v="Mengikuti FKTK yang diajukan"/>
    <x v="0"/>
    <x v="0"/>
    <x v="0"/>
    <x v="0"/>
    <m/>
    <m/>
    <n v="1"/>
    <x v="5"/>
    <x v="2"/>
    <d v="2025-08-01T00:00:00"/>
    <x v="11"/>
    <n v="0"/>
    <n v="0"/>
    <n v="0"/>
    <n v="5"/>
    <m/>
    <n v="5"/>
    <m/>
    <m/>
    <m/>
    <n v="3"/>
    <m/>
    <n v="3"/>
    <m/>
    <m/>
    <m/>
    <m/>
    <m/>
    <m/>
    <m/>
    <m/>
    <m/>
    <m/>
    <m/>
    <m/>
    <m/>
    <m/>
    <m/>
    <m/>
    <m/>
    <m/>
    <m/>
    <m/>
    <m/>
    <m/>
    <m/>
    <m/>
    <m/>
    <m/>
    <n v="2"/>
    <n v="3"/>
    <m/>
    <m/>
    <s v="- 5 candidates is not suitable"/>
    <m/>
    <m/>
    <m/>
    <m/>
    <x v="5"/>
    <m/>
    <n v="62.371084837963281"/>
    <x v="2"/>
    <n v="62.371084837963281"/>
    <x v="2"/>
    <s v="Closed Meet SLA"/>
    <m/>
    <d v="2025-10-02T08:54:22"/>
    <m/>
    <s v="Yes"/>
  </r>
  <r>
    <x v="264"/>
    <s v="EUP"/>
    <s v="Carry Over"/>
    <s v="Pending FKTK"/>
    <x v="1"/>
    <x v="22"/>
    <x v="4"/>
    <x v="29"/>
    <s v="Taufik Tamin"/>
    <x v="173"/>
    <s v="Probation"/>
    <s v="7A"/>
    <n v="7"/>
    <x v="2"/>
    <s v="10-25"/>
    <s v="- Minimal S1 Teknik Mesin, Elektro, Sipil, Industri, atau Mechatronics._x000a_- ≥  10 tahun pengalaman di plant engineering / project engineering / industrial services._x000a_- Pembangunan fasilitas baru atau major revamp_x000a_- Mampu membaca dan mereview technical drawing (P&amp;ID, layout, single line diagram)._x000a_- Familiar dengan perhitungan teknis:_x000a_a. Load calculation (elektrikal)_x000a_b. Heat load &amp; thermal efficiency (mekanikal)_x000a_c. Pressure drop &amp; flow rate (piping &amp; HVAC)_x000a__x000a_- Pengalaman menggunakan software:_x000a_a. AutoCAD, SolidWorks, Revit_x000a_b. MS Project / Primavera_x000a_c. CMMS (SAP PM, Maximo, Infor EAM)"/>
    <x v="0"/>
    <x v="0"/>
    <x v="0"/>
    <x v="0"/>
    <m/>
    <m/>
    <n v="1"/>
    <x v="7"/>
    <x v="2"/>
    <d v="2025-08-01T00:00:00"/>
    <x v="11"/>
    <n v="0"/>
    <n v="0"/>
    <n v="0"/>
    <m/>
    <m/>
    <m/>
    <m/>
    <m/>
    <m/>
    <m/>
    <m/>
    <m/>
    <m/>
    <m/>
    <m/>
    <m/>
    <m/>
    <m/>
    <m/>
    <m/>
    <m/>
    <m/>
    <m/>
    <m/>
    <m/>
    <m/>
    <m/>
    <m/>
    <m/>
    <m/>
    <m/>
    <m/>
    <m/>
    <m/>
    <m/>
    <m/>
    <m/>
    <m/>
    <m/>
    <m/>
    <m/>
    <m/>
    <s v="26.09.25 Candidate Indra Baja rijected from pak Domi"/>
    <m/>
    <m/>
    <m/>
    <m/>
    <x v="5"/>
    <m/>
    <n v="62.371084837963281"/>
    <x v="2"/>
    <n v="62.371084837963281"/>
    <x v="2"/>
    <s v="Closed Meet SLA"/>
    <m/>
    <d v="2025-10-02T08:54:22"/>
    <m/>
    <m/>
  </r>
  <r>
    <x v="265"/>
    <s v="EUP"/>
    <s v="Carry Over"/>
    <s v="Pending FKTK"/>
    <x v="1"/>
    <x v="22"/>
    <x v="4"/>
    <x v="29"/>
    <s v="Taufik Tamin"/>
    <x v="174"/>
    <s v="Probation"/>
    <s v="4A"/>
    <n v="4"/>
    <x v="2"/>
    <s v="10-25"/>
    <s v="- Pendidikan minimal S1 Teknik Kimia, Teknik Mesin, Teknik Industri, atau jurusan lain yang relevan_x000a_- Fresh graduate dipersilakan melamar_x000a_- Memiliki minat besar di bidang proses produksi dan pemecahan masalah teknis_x000a_- Mampu menggunakan Microsoft Excel dan memahami dasar-dasar pengolahan data_x000a_- Mampu membaca diagram alur proses sederhana (PFD atau P&amp;ID menjadi nilai tambah)_x000a_-Siap bekerja di lingkungan pabrik dan belajar langsung dari lapangan_x000a_- Memiliki sikap teliti, mau belajar, komunikatif, dan terbuka terhadap masukan"/>
    <x v="0"/>
    <x v="0"/>
    <x v="0"/>
    <x v="0"/>
    <m/>
    <m/>
    <n v="1"/>
    <x v="7"/>
    <x v="2"/>
    <d v="2025-08-01T00:00:00"/>
    <x v="11"/>
    <n v="0"/>
    <n v="0"/>
    <n v="0"/>
    <m/>
    <m/>
    <m/>
    <m/>
    <m/>
    <m/>
    <m/>
    <m/>
    <m/>
    <m/>
    <m/>
    <m/>
    <m/>
    <m/>
    <m/>
    <m/>
    <m/>
    <m/>
    <m/>
    <m/>
    <m/>
    <m/>
    <m/>
    <m/>
    <m/>
    <m/>
    <m/>
    <m/>
    <m/>
    <m/>
    <m/>
    <m/>
    <m/>
    <m/>
    <m/>
    <m/>
    <m/>
    <m/>
    <m/>
    <m/>
    <m/>
    <m/>
    <m/>
    <m/>
    <x v="5"/>
    <m/>
    <n v="62.371084837963281"/>
    <x v="2"/>
    <n v="62.371084837963281"/>
    <x v="2"/>
    <s v="Closed Meet SLA"/>
    <m/>
    <d v="2025-10-02T08:54:22"/>
    <m/>
    <m/>
  </r>
  <r>
    <x v="266"/>
    <s v="EUP"/>
    <s v="Carry Over"/>
    <s v="Pending FKTK"/>
    <x v="1"/>
    <x v="22"/>
    <x v="4"/>
    <x v="17"/>
    <s v="Taufik Tamin"/>
    <x v="175"/>
    <s v="Probation"/>
    <s v="7A"/>
    <n v="7"/>
    <x v="1"/>
    <s v="12-25"/>
    <s v="- Pendidikan minimal S1 Teknik Sipil, Mesin, Elektro, atau Industri_x000a_- Memiliki pengalaman minimal 7 tahun dalam mengelola proyek teknikal/manufaktur/konstruksi, dengan minimal 3 tahun sebagai Project Manager_x000a__x000a_- Mampu menyusun dan mengelola:_x000a_a. Project charter, WBS, dan baseline schedule (menggunakan MS Project/Primavera)_x000a_b. Anggaran proyek (RAB), cash flow projection, dan analisis risiko proyek_x000a__x000a_- Menguasai teknik estimasi dan evaluasi:_x000a_a. Volume pekerjaan, material take-off, evaluasi tender dan progress fisik_x000a_b. Pembacaan dan verifikasi drawing teknikal (P&amp;ID, GA, SLD, Isometric, Civil Layout, dsb.)_x000a__x000a_- Pengalaman dalam Koordinasi pekerjaan lintas disiplin (sipil, MEP, utilitas, piping, dsb.)_x000a_- Pengalaman dalam Pelaksanaan pre-commissioning, commissioning, dan handover proyek_x000a_- Mampu menyusun dan memeriksa dokumen proyek, ITP (Inspection &amp; Test Plan), Method Statement, NCR, RFI, dan dokumen serah terima_x000a_- Memahami standar teknis dan regulasi yang berlaku, ISO 9001, SMK3, Permen PU, Permenaker, dan standar keselamatan kerja proyek_x000a_"/>
    <x v="0"/>
    <x v="0"/>
    <x v="0"/>
    <x v="0"/>
    <m/>
    <m/>
    <n v="1"/>
    <x v="5"/>
    <x v="2"/>
    <d v="2025-08-01T00:00:00"/>
    <x v="11"/>
    <n v="0"/>
    <n v="0"/>
    <n v="0"/>
    <m/>
    <m/>
    <m/>
    <m/>
    <m/>
    <m/>
    <m/>
    <m/>
    <n v="1"/>
    <m/>
    <m/>
    <m/>
    <m/>
    <m/>
    <m/>
    <m/>
    <m/>
    <m/>
    <m/>
    <m/>
    <m/>
    <m/>
    <m/>
    <m/>
    <m/>
    <m/>
    <n v="1"/>
    <m/>
    <m/>
    <m/>
    <m/>
    <m/>
    <m/>
    <m/>
    <m/>
    <m/>
    <m/>
    <m/>
    <n v="1"/>
    <m/>
    <m/>
    <m/>
    <m/>
    <m/>
    <x v="5"/>
    <m/>
    <n v="62.371084837963281"/>
    <x v="2"/>
    <n v="62.371084837963281"/>
    <x v="2"/>
    <s v="Closed Meet SLA"/>
    <m/>
    <d v="2025-10-02T08:54:22"/>
    <m/>
    <m/>
  </r>
  <r>
    <x v="267"/>
    <s v="EOP"/>
    <s v="Carry Over"/>
    <s v="087/FKTK-Recruitment/IV/2025"/>
    <x v="0"/>
    <x v="1"/>
    <x v="1"/>
    <x v="1"/>
    <s v="Lina Hadi"/>
    <x v="94"/>
    <s v="Probation"/>
    <s v="3A"/>
    <n v="3"/>
    <x v="2"/>
    <s v="10-25"/>
    <s v="Mengikuti FKTK yang diajukan"/>
    <x v="1"/>
    <x v="1"/>
    <x v="4"/>
    <x v="1"/>
    <s v="Hafizh"/>
    <s v="Resign"/>
    <n v="1"/>
    <x v="0"/>
    <x v="0"/>
    <d v="2025-08-01T00:00:00"/>
    <x v="11"/>
    <m/>
    <m/>
    <m/>
    <m/>
    <m/>
    <m/>
    <m/>
    <m/>
    <m/>
    <m/>
    <m/>
    <m/>
    <m/>
    <m/>
    <m/>
    <m/>
    <m/>
    <m/>
    <m/>
    <m/>
    <m/>
    <m/>
    <m/>
    <m/>
    <m/>
    <m/>
    <m/>
    <m/>
    <m/>
    <m/>
    <m/>
    <m/>
    <m/>
    <m/>
    <m/>
    <m/>
    <m/>
    <n v="1"/>
    <m/>
    <m/>
    <m/>
    <m/>
    <m/>
    <m/>
    <d v="2025-08-08T00:00:00"/>
    <d v="2025-08-11T00:00:00"/>
    <s v="Muhammad Anas"/>
    <x v="1"/>
    <m/>
    <n v="10"/>
    <x v="4"/>
    <s v="Closed"/>
    <x v="2"/>
    <s v="Closed Meet SLA"/>
    <m/>
    <d v="2025-10-02T08:54:22"/>
    <n v="7"/>
    <m/>
  </r>
  <r>
    <x v="268"/>
    <s v="PMC"/>
    <s v="Carry Over"/>
    <s v="090/FKTK-Recruitment/IV/2025"/>
    <x v="0"/>
    <x v="3"/>
    <x v="1"/>
    <x v="1"/>
    <s v="Riswanto"/>
    <x v="106"/>
    <s v="Kontrak"/>
    <s v="3A"/>
    <n v="3"/>
    <x v="1"/>
    <s v="10-25"/>
    <s v="Mengikuti FKTK yang diajukan"/>
    <x v="1"/>
    <x v="1"/>
    <x v="7"/>
    <x v="0"/>
    <m/>
    <m/>
    <n v="1"/>
    <x v="5"/>
    <x v="2"/>
    <d v="2025-08-01T00:00:00"/>
    <x v="11"/>
    <m/>
    <n v="1"/>
    <n v="6"/>
    <m/>
    <m/>
    <n v="1"/>
    <m/>
    <m/>
    <m/>
    <m/>
    <m/>
    <n v="1"/>
    <m/>
    <m/>
    <m/>
    <m/>
    <m/>
    <m/>
    <m/>
    <m/>
    <m/>
    <m/>
    <m/>
    <m/>
    <m/>
    <m/>
    <m/>
    <m/>
    <m/>
    <m/>
    <m/>
    <m/>
    <m/>
    <m/>
    <m/>
    <m/>
    <m/>
    <m/>
    <n v="1"/>
    <m/>
    <m/>
    <m/>
    <s v="010125 Fahcri Adian Suseno will be join Oct 20"/>
    <m/>
    <m/>
    <m/>
    <m/>
    <x v="5"/>
    <m/>
    <n v="62.371084837963281"/>
    <x v="2"/>
    <n v="62.371084837963281"/>
    <x v="2"/>
    <s v="Closed Meet SLA"/>
    <m/>
    <d v="2025-10-02T08:54:22"/>
    <m/>
    <m/>
  </r>
  <r>
    <x v="269"/>
    <s v="EUP"/>
    <s v="Carry Over"/>
    <s v="094/FKTK-Recruitment/IV/2025"/>
    <x v="0"/>
    <x v="3"/>
    <x v="1"/>
    <x v="1"/>
    <s v="Riswanto"/>
    <x v="176"/>
    <s v="Probation"/>
    <s v="3A"/>
    <n v="3"/>
    <x v="2"/>
    <s v="09-25"/>
    <s v="Mengikuti FKTK yang diajukan"/>
    <x v="1"/>
    <x v="1"/>
    <x v="7"/>
    <x v="0"/>
    <m/>
    <m/>
    <n v="1"/>
    <x v="3"/>
    <x v="2"/>
    <d v="2025-08-01T00:00:00"/>
    <x v="11"/>
    <m/>
    <m/>
    <n v="2"/>
    <m/>
    <m/>
    <m/>
    <m/>
    <m/>
    <m/>
    <m/>
    <m/>
    <m/>
    <m/>
    <m/>
    <m/>
    <m/>
    <m/>
    <m/>
    <m/>
    <m/>
    <m/>
    <m/>
    <m/>
    <m/>
    <m/>
    <m/>
    <m/>
    <m/>
    <m/>
    <m/>
    <m/>
    <m/>
    <m/>
    <m/>
    <m/>
    <m/>
    <m/>
    <m/>
    <m/>
    <m/>
    <m/>
    <m/>
    <s v="Sourcing due the candidate withdrew"/>
    <m/>
    <m/>
    <m/>
    <m/>
    <x v="5"/>
    <m/>
    <n v="62.371084837963281"/>
    <x v="2"/>
    <n v="62.371084837963281"/>
    <x v="2"/>
    <s v="Closed Meet SLA"/>
    <m/>
    <d v="2025-10-02T08:54:22"/>
    <m/>
    <m/>
  </r>
  <r>
    <x v="270"/>
    <s v="EUP"/>
    <s v="Carry Over"/>
    <s v="094/FKTK-Recruitment/IV/2025"/>
    <x v="0"/>
    <x v="3"/>
    <x v="1"/>
    <x v="1"/>
    <s v="Riswanto"/>
    <x v="176"/>
    <s v="Probation"/>
    <s v="3A"/>
    <n v="3"/>
    <x v="2"/>
    <s v="09-25"/>
    <s v="Mengikuti FKTK yang diajukan"/>
    <x v="1"/>
    <x v="1"/>
    <x v="7"/>
    <x v="0"/>
    <s v="-"/>
    <m/>
    <n v="1"/>
    <x v="3"/>
    <x v="2"/>
    <d v="2025-08-01T00:00:00"/>
    <x v="11"/>
    <m/>
    <m/>
    <n v="1"/>
    <m/>
    <m/>
    <m/>
    <m/>
    <m/>
    <m/>
    <m/>
    <m/>
    <m/>
    <m/>
    <m/>
    <m/>
    <m/>
    <m/>
    <m/>
    <m/>
    <m/>
    <m/>
    <m/>
    <m/>
    <m/>
    <m/>
    <m/>
    <m/>
    <m/>
    <m/>
    <m/>
    <m/>
    <m/>
    <m/>
    <m/>
    <m/>
    <m/>
    <m/>
    <m/>
    <m/>
    <m/>
    <m/>
    <m/>
    <s v=""/>
    <m/>
    <m/>
    <m/>
    <m/>
    <x v="5"/>
    <m/>
    <n v="62.371084837963281"/>
    <x v="2"/>
    <n v="62.371084837963281"/>
    <x v="2"/>
    <s v="Closed Meet SLA"/>
    <m/>
    <d v="2025-10-02T08:54:22"/>
    <m/>
    <m/>
  </r>
  <r>
    <x v="271"/>
    <s v="EUP"/>
    <s v="Carry Over"/>
    <s v="095/FKTK-Recruitment/IV/2025"/>
    <x v="0"/>
    <x v="3"/>
    <x v="1"/>
    <x v="1"/>
    <s v="Riswanto"/>
    <x v="177"/>
    <s v="Probation"/>
    <s v="4A"/>
    <n v="4"/>
    <x v="2"/>
    <s v="09-25"/>
    <s v="Mengikuti FKTK yang diajukan"/>
    <x v="0"/>
    <x v="1"/>
    <x v="7"/>
    <x v="0"/>
    <m/>
    <m/>
    <n v="1"/>
    <x v="0"/>
    <x v="0"/>
    <d v="2025-08-01T00:00:00"/>
    <x v="11"/>
    <m/>
    <m/>
    <m/>
    <m/>
    <m/>
    <n v="2"/>
    <m/>
    <m/>
    <m/>
    <m/>
    <m/>
    <n v="2"/>
    <m/>
    <m/>
    <m/>
    <m/>
    <m/>
    <m/>
    <m/>
    <m/>
    <m/>
    <m/>
    <m/>
    <m/>
    <m/>
    <m/>
    <m/>
    <m/>
    <m/>
    <n v="2"/>
    <m/>
    <m/>
    <m/>
    <m/>
    <m/>
    <n v="2"/>
    <m/>
    <n v="1"/>
    <m/>
    <m/>
    <m/>
    <m/>
    <s v="- 1/09/-25: Ade Prihantoro will be joined_x000a_8/08/-25: MCU an Ade Prihantoro_x000a_5/08/-25: Offering kandidat an Ade, ybs terima offer_x000a_30/07/-25: Initiate proposal an Ade Prihantoro_x000a_24/07/-25: Interview 1 kandidat an Ade Prihantoro_x000a_21/07/-25: Roqi cancel join"/>
    <m/>
    <d v="2025-08-05T00:00:00"/>
    <d v="2025-09-01T00:00:00"/>
    <s v="Ade Prihantoro"/>
    <x v="0"/>
    <m/>
    <n v="31"/>
    <x v="3"/>
    <s v="Closed"/>
    <x v="2"/>
    <s v="Closed Meet SLA"/>
    <m/>
    <d v="2025-10-02T08:54:22"/>
    <n v="8"/>
    <m/>
  </r>
  <r>
    <x v="272"/>
    <s v="EUP"/>
    <s v="Carry Over"/>
    <s v="100/FKTK-Recruitment/V/2025"/>
    <x v="0"/>
    <x v="5"/>
    <x v="2"/>
    <x v="2"/>
    <s v="Albert"/>
    <x v="178"/>
    <s v="Probation"/>
    <s v="4B"/>
    <n v="4"/>
    <x v="1"/>
    <s v="12-25"/>
    <s v="Mengikuti FKTK yang diajukan"/>
    <x v="0"/>
    <x v="0"/>
    <x v="0"/>
    <x v="1"/>
    <s v="Moh. Syaiful Huda"/>
    <s v="Resign"/>
    <n v="1"/>
    <x v="5"/>
    <x v="2"/>
    <d v="2025-08-01T00:00:00"/>
    <x v="11"/>
    <n v="8"/>
    <n v="0"/>
    <n v="2"/>
    <m/>
    <m/>
    <n v="10"/>
    <m/>
    <n v="2"/>
    <n v="1"/>
    <m/>
    <m/>
    <n v="3"/>
    <m/>
    <m/>
    <n v="1"/>
    <m/>
    <m/>
    <n v="1"/>
    <m/>
    <m/>
    <m/>
    <m/>
    <m/>
    <m/>
    <m/>
    <m/>
    <m/>
    <m/>
    <m/>
    <m/>
    <m/>
    <m/>
    <m/>
    <m/>
    <m/>
    <m/>
    <m/>
    <m/>
    <n v="4"/>
    <n v="2"/>
    <n v="2"/>
    <m/>
    <s v="01.10.25: Ferdy on process of offering_x000a_"/>
    <m/>
    <m/>
    <m/>
    <m/>
    <x v="5"/>
    <m/>
    <n v="62.371084837963281"/>
    <x v="2"/>
    <n v="62.371084837963281"/>
    <x v="2"/>
    <s v="Closed Meet SLA"/>
    <m/>
    <d v="2025-10-02T08:54:22"/>
    <m/>
    <m/>
  </r>
  <r>
    <x v="273"/>
    <s v="EUP"/>
    <s v="Carry Over"/>
    <s v="102/FKTK-Recruitment/V/2025"/>
    <x v="0"/>
    <x v="5"/>
    <x v="2"/>
    <x v="30"/>
    <s v="Albert"/>
    <x v="5"/>
    <s v="Probation"/>
    <s v="5A"/>
    <n v="5"/>
    <x v="1"/>
    <s v="12-25"/>
    <s v="Mengikuti FKTK yang diajukan"/>
    <x v="0"/>
    <x v="0"/>
    <x v="0"/>
    <x v="0"/>
    <m/>
    <m/>
    <n v="1"/>
    <x v="3"/>
    <x v="2"/>
    <d v="2025-08-01T00:00:00"/>
    <x v="11"/>
    <n v="0"/>
    <n v="0"/>
    <n v="0"/>
    <m/>
    <m/>
    <m/>
    <m/>
    <m/>
    <m/>
    <m/>
    <m/>
    <m/>
    <m/>
    <m/>
    <m/>
    <m/>
    <m/>
    <m/>
    <m/>
    <m/>
    <m/>
    <m/>
    <m/>
    <m/>
    <m/>
    <m/>
    <m/>
    <m/>
    <m/>
    <m/>
    <m/>
    <m/>
    <m/>
    <m/>
    <m/>
    <m/>
    <m/>
    <m/>
    <m/>
    <m/>
    <m/>
    <m/>
    <m/>
    <m/>
    <m/>
    <m/>
    <m/>
    <x v="5"/>
    <m/>
    <n v="62.371084837963281"/>
    <x v="2"/>
    <n v="62.371084837963281"/>
    <x v="2"/>
    <s v="Closed Meet SLA"/>
    <m/>
    <d v="2025-10-02T08:54:22"/>
    <m/>
    <m/>
  </r>
  <r>
    <x v="274"/>
    <s v="EUP"/>
    <s v="Carry Over"/>
    <s v="103/FKTK-Recruitment/V/2025"/>
    <x v="0"/>
    <x v="3"/>
    <x v="1"/>
    <x v="1"/>
    <s v="Riswanto"/>
    <x v="179"/>
    <s v="Kontrak"/>
    <s v="3A"/>
    <n v="3"/>
    <x v="2"/>
    <s v="09-25"/>
    <s v="Mengikuti FKTK yang diajukan"/>
    <x v="1"/>
    <x v="1"/>
    <x v="7"/>
    <x v="0"/>
    <m/>
    <m/>
    <n v="1"/>
    <x v="3"/>
    <x v="2"/>
    <d v="2025-08-01T00:00:00"/>
    <x v="11"/>
    <m/>
    <m/>
    <n v="2"/>
    <m/>
    <m/>
    <m/>
    <m/>
    <m/>
    <m/>
    <m/>
    <m/>
    <m/>
    <m/>
    <m/>
    <m/>
    <m/>
    <m/>
    <m/>
    <m/>
    <m/>
    <m/>
    <m/>
    <m/>
    <m/>
    <m/>
    <m/>
    <m/>
    <m/>
    <m/>
    <m/>
    <m/>
    <m/>
    <m/>
    <m/>
    <m/>
    <m/>
    <m/>
    <m/>
    <m/>
    <m/>
    <m/>
    <m/>
    <s v="Sourcing due the candidate withdrew"/>
    <m/>
    <m/>
    <m/>
    <m/>
    <x v="5"/>
    <m/>
    <n v="62.371084837963281"/>
    <x v="2"/>
    <n v="62.371084837963281"/>
    <x v="2"/>
    <s v="Closed Meet SLA"/>
    <m/>
    <d v="2025-10-02T08:54:22"/>
    <m/>
    <m/>
  </r>
  <r>
    <x v="275"/>
    <s v="EUP"/>
    <s v="Carry Over"/>
    <s v="103/FKTK-Recruitment/V/2025"/>
    <x v="0"/>
    <x v="3"/>
    <x v="1"/>
    <x v="1"/>
    <s v="Riswanto"/>
    <x v="179"/>
    <s v="Kontrak"/>
    <s v="3A"/>
    <n v="3"/>
    <x v="2"/>
    <s v="09-25"/>
    <s v="Mengikuti FKTK yang diajukan"/>
    <x v="1"/>
    <x v="1"/>
    <x v="7"/>
    <x v="0"/>
    <m/>
    <m/>
    <n v="1"/>
    <x v="4"/>
    <x v="0"/>
    <d v="2025-08-01T00:00:00"/>
    <x v="11"/>
    <m/>
    <m/>
    <m/>
    <m/>
    <m/>
    <m/>
    <m/>
    <m/>
    <m/>
    <m/>
    <m/>
    <m/>
    <m/>
    <m/>
    <m/>
    <m/>
    <m/>
    <m/>
    <m/>
    <m/>
    <m/>
    <m/>
    <m/>
    <m/>
    <m/>
    <m/>
    <m/>
    <m/>
    <m/>
    <n v="1"/>
    <m/>
    <m/>
    <m/>
    <m/>
    <m/>
    <m/>
    <m/>
    <n v="1"/>
    <m/>
    <m/>
    <m/>
    <m/>
    <s v="-26/8/25 - offering ke Edi Suryanto_x000a_- 22/07/-25: Interview 2 kandidat, 1 no, 1 lulus akan dilanjut offering. Kandidat yang akan dilanjut offering an Edi Suryanto"/>
    <m/>
    <m/>
    <d v="2025-10-01T00:00:00"/>
    <s v="Edi Sur yanto"/>
    <x v="5"/>
    <m/>
    <n v="61"/>
    <x v="2"/>
    <s v="Closed"/>
    <x v="2"/>
    <s v="Closed Meet SLA"/>
    <m/>
    <d v="2025-10-02T08:54:22"/>
    <m/>
    <m/>
  </r>
  <r>
    <x v="276"/>
    <s v="EOP"/>
    <s v="Carry Over"/>
    <s v="106/FKTK-Recruitment/V/2025"/>
    <x v="0"/>
    <x v="7"/>
    <x v="1"/>
    <x v="1"/>
    <s v="Lina Hadi"/>
    <x v="180"/>
    <s v="Probation"/>
    <s v="3B"/>
    <n v="3"/>
    <x v="2"/>
    <s v="10-25"/>
    <s v="Mengikuti FKTK yang diajukan"/>
    <x v="1"/>
    <x v="1"/>
    <x v="4"/>
    <x v="1"/>
    <s v="Ira Monika Br. Ginting"/>
    <s v="Resign"/>
    <n v="1"/>
    <x v="0"/>
    <x v="0"/>
    <d v="2025-08-01T00:00:00"/>
    <x v="11"/>
    <m/>
    <m/>
    <m/>
    <m/>
    <m/>
    <m/>
    <m/>
    <m/>
    <m/>
    <m/>
    <m/>
    <m/>
    <m/>
    <m/>
    <m/>
    <m/>
    <m/>
    <m/>
    <m/>
    <m/>
    <m/>
    <m/>
    <m/>
    <m/>
    <m/>
    <m/>
    <m/>
    <m/>
    <m/>
    <m/>
    <m/>
    <m/>
    <m/>
    <m/>
    <m/>
    <m/>
    <m/>
    <n v="1"/>
    <m/>
    <m/>
    <m/>
    <m/>
    <m/>
    <m/>
    <d v="2025-08-05T00:00:00"/>
    <d v="2025-08-08T00:00:00"/>
    <s v="Fahrizal Azhar Siregar"/>
    <x v="1"/>
    <m/>
    <n v="7"/>
    <x v="4"/>
    <s v="Closed"/>
    <x v="2"/>
    <s v="Closed Meet SLA"/>
    <m/>
    <d v="2025-10-02T08:54:22"/>
    <n v="7"/>
    <m/>
  </r>
  <r>
    <x v="277"/>
    <s v="EOP"/>
    <s v="Carry Over"/>
    <s v="118/FKTK-Recruitment/V/2025"/>
    <x v="0"/>
    <x v="7"/>
    <x v="2"/>
    <x v="1"/>
    <s v="Lina Hadi"/>
    <x v="108"/>
    <s v="Probation"/>
    <s v="4B"/>
    <n v="4"/>
    <x v="1"/>
    <s v="11-25"/>
    <s v="Mengikuti FKTK yang diajukan"/>
    <x v="0"/>
    <x v="1"/>
    <x v="4"/>
    <x v="1"/>
    <s v="Rita"/>
    <s v="Resign"/>
    <n v="1"/>
    <x v="4"/>
    <x v="0"/>
    <d v="2025-08-01T00:00:00"/>
    <x v="11"/>
    <m/>
    <m/>
    <m/>
    <m/>
    <m/>
    <m/>
    <m/>
    <m/>
    <m/>
    <m/>
    <m/>
    <m/>
    <m/>
    <m/>
    <m/>
    <m/>
    <m/>
    <m/>
    <m/>
    <m/>
    <m/>
    <m/>
    <m/>
    <m/>
    <m/>
    <m/>
    <m/>
    <m/>
    <m/>
    <n v="1"/>
    <m/>
    <m/>
    <m/>
    <m/>
    <m/>
    <n v="1"/>
    <m/>
    <n v="1"/>
    <m/>
    <m/>
    <m/>
    <m/>
    <s v="- 22/09/-25: Novelita will be joined_x000a_12/08/-25: Hasil MCU Novelita keluar_x000a_8/08/-25: Novelita MCU_x000a_7/08-25: Setelah diskusi, ybs baru deal dgn offeringnya_x000a_5/08/-25: Mengirimkan offering ke kandidat an Novelita"/>
    <m/>
    <d v="2025-08-05T00:00:00"/>
    <d v="2025-09-22T00:00:00"/>
    <s v="Novelita"/>
    <x v="1"/>
    <m/>
    <n v="52"/>
    <x v="3"/>
    <s v="Closed"/>
    <x v="2"/>
    <s v="Closed Meet SLA"/>
    <m/>
    <d v="2025-10-02T08:54:22"/>
    <n v="8"/>
    <m/>
  </r>
  <r>
    <x v="278"/>
    <s v="EUP"/>
    <s v="Carry Over"/>
    <s v="122/FKTK-Recruitment/VI/2025"/>
    <x v="0"/>
    <x v="1"/>
    <x v="1"/>
    <x v="1"/>
    <s v="Feri"/>
    <x v="181"/>
    <s v="Probation"/>
    <s v="3A"/>
    <n v="3"/>
    <x v="2"/>
    <s v="09-25"/>
    <s v="Mengikuti FKTK yang diajukan"/>
    <x v="1"/>
    <x v="1"/>
    <x v="2"/>
    <x v="0"/>
    <s v="-"/>
    <s v="-"/>
    <n v="1"/>
    <x v="3"/>
    <x v="2"/>
    <d v="2025-08-01T00:00:00"/>
    <x v="11"/>
    <m/>
    <m/>
    <m/>
    <m/>
    <m/>
    <m/>
    <m/>
    <m/>
    <m/>
    <m/>
    <m/>
    <m/>
    <m/>
    <m/>
    <m/>
    <m/>
    <m/>
    <m/>
    <m/>
    <m/>
    <m/>
    <m/>
    <m/>
    <m/>
    <m/>
    <m/>
    <m/>
    <m/>
    <m/>
    <m/>
    <m/>
    <m/>
    <m/>
    <m/>
    <m/>
    <m/>
    <m/>
    <m/>
    <m/>
    <m/>
    <m/>
    <m/>
    <m/>
    <m/>
    <m/>
    <m/>
    <m/>
    <x v="5"/>
    <m/>
    <n v="62.371084837963281"/>
    <x v="2"/>
    <n v="62.371084837963281"/>
    <x v="2"/>
    <s v="Closed Meet SLA"/>
    <m/>
    <d v="2025-10-02T08:54:22"/>
    <m/>
    <m/>
  </r>
  <r>
    <x v="279"/>
    <s v="EUP"/>
    <s v="Carry Over"/>
    <s v="122/FKTK-Recruitment/VI/2025"/>
    <x v="0"/>
    <x v="1"/>
    <x v="1"/>
    <x v="1"/>
    <s v="Feri"/>
    <x v="22"/>
    <s v="Probation"/>
    <s v="3A"/>
    <n v="3"/>
    <x v="2"/>
    <s v="10-25"/>
    <s v="Mengikuti FKTK yang diajukan"/>
    <x v="1"/>
    <x v="1"/>
    <x v="2"/>
    <x v="1"/>
    <s v="Arifuddin"/>
    <s v="Pindah ke KCP Expeller"/>
    <n v="1"/>
    <x v="3"/>
    <x v="2"/>
    <d v="2025-08-01T00:00:00"/>
    <x v="11"/>
    <m/>
    <m/>
    <m/>
    <m/>
    <m/>
    <m/>
    <m/>
    <m/>
    <m/>
    <m/>
    <m/>
    <m/>
    <m/>
    <m/>
    <m/>
    <m/>
    <m/>
    <m/>
    <m/>
    <m/>
    <m/>
    <m/>
    <m/>
    <m/>
    <m/>
    <m/>
    <m/>
    <m/>
    <m/>
    <m/>
    <m/>
    <m/>
    <m/>
    <m/>
    <m/>
    <m/>
    <m/>
    <m/>
    <m/>
    <m/>
    <m/>
    <m/>
    <m/>
    <m/>
    <m/>
    <m/>
    <m/>
    <x v="5"/>
    <m/>
    <n v="62.371084837963281"/>
    <x v="2"/>
    <n v="62.371084837963281"/>
    <x v="2"/>
    <s v="Closed Meet SLA"/>
    <m/>
    <d v="2025-10-02T08:54:22"/>
    <m/>
    <m/>
  </r>
  <r>
    <x v="280"/>
    <s v="EUP"/>
    <s v="Carry Over"/>
    <s v="122/FKTK-Recruitment/VI/2025"/>
    <x v="0"/>
    <x v="1"/>
    <x v="1"/>
    <x v="1"/>
    <s v="Feri"/>
    <x v="22"/>
    <s v="Probation"/>
    <s v="3A"/>
    <n v="3"/>
    <x v="2"/>
    <s v="10-25"/>
    <s v="Mengikuti FKTK yang diajukan"/>
    <x v="1"/>
    <x v="1"/>
    <x v="2"/>
    <x v="1"/>
    <s v="M. Nasirin"/>
    <s v="Pindah ke Loader Operator"/>
    <n v="1"/>
    <x v="3"/>
    <x v="2"/>
    <d v="2025-08-01T00:00:00"/>
    <x v="11"/>
    <m/>
    <m/>
    <m/>
    <m/>
    <m/>
    <m/>
    <m/>
    <m/>
    <m/>
    <m/>
    <m/>
    <m/>
    <m/>
    <m/>
    <m/>
    <m/>
    <m/>
    <m/>
    <m/>
    <m/>
    <m/>
    <m/>
    <m/>
    <m/>
    <m/>
    <m/>
    <m/>
    <m/>
    <m/>
    <m/>
    <m/>
    <m/>
    <m/>
    <m/>
    <m/>
    <m/>
    <m/>
    <m/>
    <m/>
    <m/>
    <m/>
    <m/>
    <m/>
    <m/>
    <m/>
    <m/>
    <m/>
    <x v="5"/>
    <m/>
    <n v="62.371084837963281"/>
    <x v="2"/>
    <n v="62.371084837963281"/>
    <x v="2"/>
    <s v="Closed Meet SLA"/>
    <m/>
    <d v="2025-10-02T08:54:22"/>
    <m/>
    <m/>
  </r>
  <r>
    <x v="281"/>
    <s v="EOP"/>
    <s v="Carry Over"/>
    <s v="123/FKTK-Recruitment/VI/2025"/>
    <x v="0"/>
    <x v="3"/>
    <x v="1"/>
    <x v="1"/>
    <s v="Muhammad Nasrun"/>
    <x v="182"/>
    <s v="Probation"/>
    <s v="3A"/>
    <n v="3"/>
    <x v="2"/>
    <s v="10-25"/>
    <s v="Mengikuti FKTK yang diajukan"/>
    <x v="1"/>
    <x v="1"/>
    <x v="4"/>
    <x v="1"/>
    <s v="Ahmad Maulana"/>
    <s v="Resign"/>
    <n v="1"/>
    <x v="0"/>
    <x v="0"/>
    <d v="2025-08-01T00:00:00"/>
    <x v="11"/>
    <m/>
    <m/>
    <m/>
    <m/>
    <m/>
    <n v="6"/>
    <m/>
    <m/>
    <m/>
    <m/>
    <m/>
    <n v="6"/>
    <m/>
    <m/>
    <m/>
    <m/>
    <m/>
    <n v="6"/>
    <m/>
    <m/>
    <m/>
    <m/>
    <m/>
    <n v="6"/>
    <m/>
    <m/>
    <m/>
    <m/>
    <m/>
    <n v="0"/>
    <m/>
    <m/>
    <m/>
    <m/>
    <m/>
    <n v="0"/>
    <n v="2"/>
    <n v="1"/>
    <n v="0"/>
    <n v="4"/>
    <n v="0"/>
    <n v="4"/>
    <s v="- 22/07/-25: M. Arif Hidayat akan di offer oleh HC Site (ini kandidat buffer), dikarenakan Waluyo cancel join (harusnya masuk 4 Agt)_x000a_17 Jun: interview kandidat_x000a_1. Waluyo_x000a_2. Arif Hidayat_x000a_3. Yudi Yanroy_x000a_4. Sabam T._x000a_5. Ury_x000a_6. Aminuddin Damanik_x000a_- 14 Jun: interview _x000a_1. RyaN Dimas_x000a_2. Marina_x000a_3. Ali Akbar_x000a_4. Taufik Ahmad"/>
    <m/>
    <m/>
    <d v="2025-09-01T00:00:00"/>
    <s v="Muhammad Arif Hidayat"/>
    <x v="1"/>
    <m/>
    <n v="31"/>
    <x v="3"/>
    <s v="Closed"/>
    <x v="2"/>
    <s v="Closed Meet SLA"/>
    <m/>
    <d v="2025-10-02T08:54:22"/>
    <n v="8"/>
    <m/>
  </r>
  <r>
    <x v="282"/>
    <s v="EUP"/>
    <s v="Carry Over"/>
    <s v="126/FKTK-Recruitment/VI/2025"/>
    <x v="0"/>
    <x v="10"/>
    <x v="2"/>
    <x v="16"/>
    <s v="Cathy"/>
    <x v="125"/>
    <s v="Probation"/>
    <s v="4A"/>
    <n v="4"/>
    <x v="2"/>
    <s v="10-25"/>
    <s v="Mengikuti FKTK yang diajukan"/>
    <x v="0"/>
    <x v="0"/>
    <x v="0"/>
    <x v="0"/>
    <s v="-"/>
    <s v="-"/>
    <n v="1"/>
    <x v="3"/>
    <x v="2"/>
    <d v="2025-08-01T00:00:00"/>
    <x v="11"/>
    <n v="0"/>
    <n v="0"/>
    <n v="0"/>
    <m/>
    <m/>
    <n v="7"/>
    <m/>
    <m/>
    <m/>
    <m/>
    <m/>
    <m/>
    <m/>
    <m/>
    <m/>
    <m/>
    <m/>
    <m/>
    <m/>
    <m/>
    <m/>
    <m/>
    <m/>
    <m/>
    <m/>
    <m/>
    <m/>
    <m/>
    <m/>
    <m/>
    <m/>
    <m/>
    <m/>
    <m/>
    <m/>
    <m/>
    <m/>
    <m/>
    <m/>
    <m/>
    <m/>
    <m/>
    <s v="CV not suitable, continue sourcing"/>
    <m/>
    <m/>
    <m/>
    <m/>
    <x v="5"/>
    <m/>
    <n v="62.371084837963281"/>
    <x v="2"/>
    <n v="62.371084837963281"/>
    <x v="2"/>
    <s v="Closed Meet SLA"/>
    <m/>
    <d v="2025-10-02T08:54:22"/>
    <m/>
    <m/>
  </r>
  <r>
    <x v="283"/>
    <s v="EUP"/>
    <s v="Carry Over"/>
    <s v="Pending FKTK"/>
    <x v="1"/>
    <x v="11"/>
    <x v="4"/>
    <x v="6"/>
    <s v="Djuaman Lie"/>
    <x v="183"/>
    <s v="Probation"/>
    <s v="8A"/>
    <n v="8"/>
    <x v="2"/>
    <s v="10-25"/>
    <s v="TBC"/>
    <x v="0"/>
    <x v="0"/>
    <x v="0"/>
    <x v="1"/>
    <s v="Ricky"/>
    <s v="Resign"/>
    <n v="1"/>
    <x v="0"/>
    <x v="0"/>
    <d v="2025-08-01T00:00:00"/>
    <x v="11"/>
    <m/>
    <m/>
    <m/>
    <m/>
    <m/>
    <n v="1"/>
    <m/>
    <m/>
    <m/>
    <m/>
    <m/>
    <n v="1"/>
    <m/>
    <m/>
    <m/>
    <m/>
    <m/>
    <m/>
    <m/>
    <m/>
    <m/>
    <m/>
    <m/>
    <m/>
    <m/>
    <m/>
    <m/>
    <m/>
    <m/>
    <m/>
    <m/>
    <m/>
    <m/>
    <m/>
    <m/>
    <m/>
    <m/>
    <n v="1"/>
    <m/>
    <m/>
    <m/>
    <n v="2"/>
    <s v="- 18 Jun: interview Hendra Leo"/>
    <m/>
    <m/>
    <d v="2025-09-01T00:00:00"/>
    <s v="Erwin Santoso"/>
    <x v="5"/>
    <m/>
    <n v="31"/>
    <x v="3"/>
    <s v="Closed"/>
    <x v="2"/>
    <s v="Closed Meet SLA"/>
    <m/>
    <d v="2025-10-02T08:54:22"/>
    <n v="7"/>
    <m/>
  </r>
  <r>
    <x v="284"/>
    <s v="PCL"/>
    <s v="Carry Over"/>
    <s v="135/FKTK-Recruitment/VI/2025"/>
    <x v="0"/>
    <x v="21"/>
    <x v="2"/>
    <x v="1"/>
    <s v="Okto Darmawan"/>
    <x v="184"/>
    <s v="Probation"/>
    <s v="5A"/>
    <n v="5"/>
    <x v="2"/>
    <s v="09-25"/>
    <s v="Mengikuti FKTK yang diajukan"/>
    <x v="0"/>
    <x v="1"/>
    <x v="5"/>
    <x v="1"/>
    <s v="Arga Hutagaol"/>
    <s v="Resign"/>
    <n v="1"/>
    <x v="4"/>
    <x v="0"/>
    <d v="2025-08-01T00:00:00"/>
    <x v="11"/>
    <m/>
    <m/>
    <m/>
    <m/>
    <m/>
    <n v="5"/>
    <m/>
    <m/>
    <m/>
    <m/>
    <m/>
    <n v="5"/>
    <m/>
    <m/>
    <m/>
    <m/>
    <m/>
    <n v="1"/>
    <m/>
    <m/>
    <m/>
    <m/>
    <m/>
    <m/>
    <m/>
    <m/>
    <m/>
    <m/>
    <m/>
    <n v="1"/>
    <m/>
    <m/>
    <m/>
    <m/>
    <m/>
    <n v="1"/>
    <m/>
    <n v="1"/>
    <m/>
    <m/>
    <m/>
    <m/>
    <s v="- 29/09/-25: Irfananda will be joined_x000a_29/08/-25: Irfananda MCU di KF Surabaya_x000a_28/08/-25: Memberikan offering ke Irfananda, ybs menerima offeringnya_x000a_27/08/-25: Mendapatkan approval offering dari pak Jimmy, menunggu approval dari pak Domi. Pak Domi sudah approve di hari yang sama_x000a_Irfananda dilanjutkan psikotest &amp; proses penyusunan offering_x000a_4/08/-25: Interview 5 kandidat an Maryam, Hafif Bakhtiar, Putri Ghina, Irfananda Hutomo, Agung Pangaribowo _x000a_30/07/-25: Rencana akan diaturkan interview di Senin, 4 Agustus 2025_x000a_23/07/-25: Mengirimkan 5 CV ke User"/>
    <m/>
    <d v="2025-08-28T00:00:00"/>
    <d v="2025-09-29T00:00:00"/>
    <s v="Irfananda Setiadi Hutomo"/>
    <x v="0"/>
    <m/>
    <n v="59"/>
    <x v="3"/>
    <s v="Closed"/>
    <x v="2"/>
    <s v="Closed Meet SLA"/>
    <m/>
    <d v="2025-10-02T08:54:22"/>
    <n v="8"/>
    <m/>
  </r>
  <r>
    <x v="285"/>
    <s v="EOP"/>
    <s v="Carry Over"/>
    <s v="125/FKTK-Recruitment/VI/2025"/>
    <x v="0"/>
    <x v="1"/>
    <x v="1"/>
    <x v="1"/>
    <s v="Suheri"/>
    <x v="185"/>
    <s v="Probation"/>
    <s v="3B"/>
    <n v="3"/>
    <x v="2"/>
    <s v="09-25"/>
    <s v="Mengikuti FKTK yang diajukan"/>
    <x v="1"/>
    <x v="1"/>
    <x v="4"/>
    <x v="1"/>
    <s v="Jefri Kurniawan"/>
    <s v="Resign"/>
    <n v="1"/>
    <x v="0"/>
    <x v="0"/>
    <d v="2025-08-01T00:00:00"/>
    <x v="11"/>
    <m/>
    <m/>
    <m/>
    <m/>
    <m/>
    <n v="6"/>
    <m/>
    <m/>
    <m/>
    <m/>
    <m/>
    <n v="6"/>
    <m/>
    <m/>
    <m/>
    <m/>
    <m/>
    <n v="6"/>
    <m/>
    <m/>
    <m/>
    <m/>
    <m/>
    <n v="6"/>
    <m/>
    <m/>
    <m/>
    <m/>
    <m/>
    <m/>
    <m/>
    <m/>
    <m/>
    <m/>
    <m/>
    <m/>
    <m/>
    <n v="1"/>
    <m/>
    <m/>
    <m/>
    <m/>
    <s v="Interview tgl 05-06-2025"/>
    <m/>
    <m/>
    <d v="2025-08-25T00:00:00"/>
    <s v="Ahmad Fadhil Ramadhan"/>
    <x v="1"/>
    <m/>
    <n v="24"/>
    <x v="4"/>
    <s v="Closed"/>
    <x v="2"/>
    <s v="Closed Meet SLA"/>
    <m/>
    <d v="2025-10-02T08:54:22"/>
    <n v="8"/>
    <m/>
  </r>
  <r>
    <x v="286"/>
    <s v="EUP"/>
    <s v="Carry Over"/>
    <s v="138/FKTK-Recruitment/VI/2025"/>
    <x v="0"/>
    <x v="6"/>
    <x v="1"/>
    <x v="1"/>
    <s v="Morhd. Fadly Darwis"/>
    <x v="186"/>
    <s v="Probation"/>
    <s v="3A"/>
    <n v="3"/>
    <x v="2"/>
    <s v="09-25"/>
    <s v="Mengikuti FKTK yang diajukan"/>
    <x v="1"/>
    <x v="1"/>
    <x v="4"/>
    <x v="1"/>
    <s v="Arimatheus Tambunan"/>
    <s v="Resign"/>
    <n v="1"/>
    <x v="3"/>
    <x v="2"/>
    <d v="2025-08-01T00:00:00"/>
    <x v="11"/>
    <m/>
    <n v="8"/>
    <m/>
    <n v="4"/>
    <m/>
    <n v="12"/>
    <m/>
    <n v="4"/>
    <m/>
    <n v="4"/>
    <m/>
    <n v="8"/>
    <m/>
    <m/>
    <m/>
    <m/>
    <m/>
    <m/>
    <m/>
    <m/>
    <m/>
    <m/>
    <m/>
    <m/>
    <m/>
    <m/>
    <m/>
    <m/>
    <m/>
    <m/>
    <m/>
    <m/>
    <m/>
    <m/>
    <m/>
    <m/>
    <m/>
    <m/>
    <m/>
    <n v="4"/>
    <n v="4"/>
    <m/>
    <s v="Sourcing due the candidate rijected"/>
    <m/>
    <m/>
    <m/>
    <m/>
    <x v="5"/>
    <m/>
    <n v="62.371084837963281"/>
    <x v="2"/>
    <n v="62.371084837963281"/>
    <x v="2"/>
    <s v="Closed Meet SLA"/>
    <m/>
    <d v="2025-10-02T08:54:22"/>
    <m/>
    <m/>
  </r>
  <r>
    <x v="287"/>
    <s v="EUP"/>
    <s v="Carry Over"/>
    <s v="139/FKTK-Recruitment/VI/2025"/>
    <x v="0"/>
    <x v="1"/>
    <x v="1"/>
    <x v="1"/>
    <s v="Marihot Hutasoit"/>
    <x v="187"/>
    <s v="Probation"/>
    <s v="3A"/>
    <n v="3"/>
    <x v="1"/>
    <s v="11-26"/>
    <s v="Mengikuti FKTK yang diajukan"/>
    <x v="1"/>
    <x v="1"/>
    <x v="3"/>
    <x v="1"/>
    <s v="Abiko Simbolon"/>
    <m/>
    <n v="1"/>
    <x v="2"/>
    <x v="0"/>
    <d v="2025-07-01T00:00:00"/>
    <x v="10"/>
    <m/>
    <m/>
    <m/>
    <m/>
    <m/>
    <m/>
    <m/>
    <m/>
    <m/>
    <m/>
    <m/>
    <m/>
    <m/>
    <m/>
    <m/>
    <m/>
    <m/>
    <m/>
    <m/>
    <m/>
    <m/>
    <m/>
    <m/>
    <m/>
    <m/>
    <m/>
    <m/>
    <m/>
    <m/>
    <m/>
    <m/>
    <m/>
    <m/>
    <m/>
    <m/>
    <m/>
    <m/>
    <n v="1"/>
    <m/>
    <m/>
    <m/>
    <m/>
    <m/>
    <m/>
    <d v="2025-07-01T00:00:00"/>
    <d v="2025-07-01T00:00:00"/>
    <s v="Muji Eka"/>
    <x v="6"/>
    <m/>
    <n v="0"/>
    <x v="4"/>
    <s v="Closed"/>
    <x v="2"/>
    <s v="Closed Meet SLA"/>
    <m/>
    <d v="2025-10-02T08:54:22"/>
    <m/>
    <m/>
  </r>
  <r>
    <x v="288"/>
    <s v="EUP"/>
    <s v="Carry Over"/>
    <s v="142/FKTK-Recruitment/VI/2025"/>
    <x v="0"/>
    <x v="7"/>
    <x v="1"/>
    <x v="1"/>
    <s v="Chairuddin"/>
    <x v="188"/>
    <s v="Probation"/>
    <s v="4A"/>
    <n v="4"/>
    <x v="1"/>
    <s v="11-25"/>
    <s v="Mengikuti FKTK yang diajukan"/>
    <x v="0"/>
    <x v="1"/>
    <x v="7"/>
    <x v="0"/>
    <s v="-"/>
    <s v="-"/>
    <n v="1"/>
    <x v="0"/>
    <x v="0"/>
    <d v="2025-08-01T00:00:00"/>
    <x v="11"/>
    <m/>
    <m/>
    <m/>
    <m/>
    <m/>
    <n v="1"/>
    <m/>
    <m/>
    <m/>
    <m/>
    <m/>
    <n v="1"/>
    <m/>
    <m/>
    <m/>
    <m/>
    <m/>
    <n v="1"/>
    <m/>
    <m/>
    <m/>
    <m/>
    <m/>
    <m/>
    <m/>
    <m/>
    <m/>
    <m/>
    <m/>
    <n v="1"/>
    <m/>
    <m/>
    <m/>
    <m/>
    <m/>
    <n v="1"/>
    <m/>
    <n v="1"/>
    <m/>
    <m/>
    <m/>
    <m/>
    <s v="- 8/09/-25: Arief Affandi join_x000a_29/08/-25: Arief mengirimkan hasil MCU yang dia baru lakuin 1 Aug 2025, hasilnya fit with note_x000a_28/08/-25: Memberikan offering ke Arief Affandi, ybs sudah deal_x000a_27/08/-25: Mendapatkan approval offering dari pak Jimmy, menunggu approval pak Domi. Pak Domi sudah approve_x000a_Ada 1 kandidat referral an Arief Affandi dialokasikan untuk posisi ini_x000a_21/07/-25: Kandidat an Nanda Suvrawira reject offer"/>
    <m/>
    <d v="2025-09-28T00:00:00"/>
    <d v="2025-09-08T00:00:00"/>
    <s v="Arief Affandi"/>
    <x v="4"/>
    <s v="Taufik Tamin"/>
    <n v="38"/>
    <x v="3"/>
    <s v="Closed"/>
    <x v="2"/>
    <s v="Closed Meet SLA"/>
    <m/>
    <d v="2025-10-02T08:54:22"/>
    <n v="8"/>
    <m/>
  </r>
  <r>
    <x v="289"/>
    <s v="EUP"/>
    <s v="Carry Over"/>
    <s v="143/FKTK-Recruitment/VI/2025"/>
    <x v="0"/>
    <x v="15"/>
    <x v="1"/>
    <x v="1"/>
    <s v="Wahyudiki "/>
    <x v="38"/>
    <s v="Probation"/>
    <s v="3A"/>
    <n v="3"/>
    <x v="2"/>
    <s v="10-25"/>
    <s v="Mengikuti FKTK yang diajukan"/>
    <x v="1"/>
    <x v="1"/>
    <x v="7"/>
    <x v="0"/>
    <s v="-"/>
    <s v="-"/>
    <n v="1"/>
    <x v="0"/>
    <x v="0"/>
    <d v="2025-08-01T00:00:00"/>
    <x v="11"/>
    <m/>
    <m/>
    <m/>
    <m/>
    <m/>
    <m/>
    <m/>
    <m/>
    <m/>
    <m/>
    <m/>
    <m/>
    <m/>
    <m/>
    <m/>
    <m/>
    <m/>
    <m/>
    <m/>
    <m/>
    <m/>
    <m/>
    <m/>
    <m/>
    <m/>
    <m/>
    <m/>
    <m/>
    <m/>
    <m/>
    <m/>
    <m/>
    <m/>
    <m/>
    <m/>
    <m/>
    <m/>
    <n v="1"/>
    <m/>
    <m/>
    <m/>
    <m/>
    <m/>
    <m/>
    <d v="2025-08-21T00:00:00"/>
    <d v="2025-08-25T00:00:00"/>
    <s v="Dendy Mariansyah Pratama"/>
    <x v="1"/>
    <m/>
    <n v="24"/>
    <x v="4"/>
    <s v="Closed"/>
    <x v="2"/>
    <s v="Closed Meet SLA"/>
    <m/>
    <d v="2025-10-02T08:54:22"/>
    <n v="8"/>
    <m/>
  </r>
  <r>
    <x v="290"/>
    <s v="EUP"/>
    <s v="Carry Over"/>
    <s v="143/FKTK-Recruitment/VI/2025"/>
    <x v="0"/>
    <x v="15"/>
    <x v="1"/>
    <x v="1"/>
    <s v="Wahyudiki "/>
    <x v="38"/>
    <s v="Probation"/>
    <s v="3A"/>
    <n v="3"/>
    <x v="2"/>
    <s v="10-25"/>
    <s v="Mengikuti FKTK yang diajukan"/>
    <x v="1"/>
    <x v="1"/>
    <x v="7"/>
    <x v="0"/>
    <s v="-"/>
    <s v="-"/>
    <n v="1"/>
    <x v="0"/>
    <x v="0"/>
    <d v="2025-08-01T00:00:00"/>
    <x v="11"/>
    <m/>
    <m/>
    <m/>
    <m/>
    <m/>
    <m/>
    <m/>
    <m/>
    <m/>
    <m/>
    <m/>
    <m/>
    <m/>
    <m/>
    <m/>
    <m/>
    <m/>
    <m/>
    <m/>
    <m/>
    <m/>
    <m/>
    <m/>
    <m/>
    <m/>
    <m/>
    <m/>
    <m/>
    <m/>
    <m/>
    <m/>
    <m/>
    <m/>
    <m/>
    <m/>
    <m/>
    <m/>
    <n v="1"/>
    <m/>
    <m/>
    <m/>
    <m/>
    <m/>
    <m/>
    <d v="2025-08-21T00:00:00"/>
    <d v="2025-08-25T00:00:00"/>
    <s v="Fuji Randa Lumban Gaol"/>
    <x v="1"/>
    <m/>
    <n v="24"/>
    <x v="4"/>
    <s v="Closed"/>
    <x v="2"/>
    <s v="Closed Meet SLA"/>
    <m/>
    <d v="2025-10-02T08:54:22"/>
    <n v="8"/>
    <m/>
  </r>
  <r>
    <x v="291"/>
    <s v="EUP"/>
    <s v="Carry Over"/>
    <s v="143/FKTK-Recruitment/VI/2025"/>
    <x v="0"/>
    <x v="15"/>
    <x v="1"/>
    <x v="1"/>
    <s v="Wahyudiki "/>
    <x v="38"/>
    <s v="Probation"/>
    <s v="3A"/>
    <n v="3"/>
    <x v="2"/>
    <s v="10-25"/>
    <s v="Mengikuti FKTK yang diajukan"/>
    <x v="1"/>
    <x v="1"/>
    <x v="7"/>
    <x v="0"/>
    <s v="-"/>
    <s v="-"/>
    <n v="1"/>
    <x v="0"/>
    <x v="0"/>
    <d v="2025-08-01T00:00:00"/>
    <x v="11"/>
    <m/>
    <m/>
    <m/>
    <m/>
    <m/>
    <m/>
    <m/>
    <m/>
    <m/>
    <m/>
    <m/>
    <m/>
    <m/>
    <m/>
    <m/>
    <m/>
    <m/>
    <m/>
    <m/>
    <m/>
    <m/>
    <m/>
    <m/>
    <m/>
    <m/>
    <m/>
    <m/>
    <m/>
    <m/>
    <m/>
    <m/>
    <m/>
    <m/>
    <m/>
    <m/>
    <m/>
    <m/>
    <n v="1"/>
    <m/>
    <m/>
    <m/>
    <m/>
    <m/>
    <m/>
    <d v="2025-09-01T00:00:00"/>
    <d v="2025-09-08T00:00:00"/>
    <s v="Muhammad Fikri Fadillah"/>
    <x v="1"/>
    <m/>
    <n v="38"/>
    <x v="3"/>
    <s v="Closed"/>
    <x v="2"/>
    <s v="Closed Meet SLA"/>
    <m/>
    <d v="2025-10-02T08:54:22"/>
    <n v="8"/>
    <m/>
  </r>
  <r>
    <x v="292"/>
    <s v="EUP"/>
    <s v="Carry Over"/>
    <s v="145/FKTK-Recruitment/VI/2025"/>
    <x v="0"/>
    <x v="7"/>
    <x v="1"/>
    <x v="1"/>
    <s v="Chairuddin"/>
    <x v="189"/>
    <s v="Probation"/>
    <s v="4B"/>
    <n v="4"/>
    <x v="2"/>
    <s v="10-25"/>
    <s v="Mengikuti FKTK yang diajukan"/>
    <x v="0"/>
    <x v="1"/>
    <x v="7"/>
    <x v="0"/>
    <s v="-"/>
    <s v="-"/>
    <n v="1"/>
    <x v="0"/>
    <x v="0"/>
    <d v="2025-08-01T00:00:00"/>
    <x v="11"/>
    <m/>
    <m/>
    <m/>
    <m/>
    <m/>
    <n v="2"/>
    <m/>
    <m/>
    <m/>
    <m/>
    <m/>
    <n v="2"/>
    <m/>
    <m/>
    <m/>
    <m/>
    <m/>
    <n v="2"/>
    <m/>
    <m/>
    <m/>
    <m/>
    <m/>
    <m/>
    <m/>
    <m/>
    <m/>
    <m/>
    <m/>
    <n v="1"/>
    <m/>
    <m/>
    <m/>
    <n v="1"/>
    <m/>
    <n v="1"/>
    <m/>
    <n v="1"/>
    <m/>
    <m/>
    <n v="1"/>
    <m/>
    <s v="290925 Oskar Joined "/>
    <m/>
    <m/>
    <d v="2025-09-29T00:00:00"/>
    <s v="Oskar"/>
    <x v="5"/>
    <m/>
    <n v="59"/>
    <x v="3"/>
    <s v="Closed"/>
    <x v="2"/>
    <s v="Closed Meet SLA"/>
    <m/>
    <d v="2025-10-02T08:54:22"/>
    <m/>
    <m/>
  </r>
  <r>
    <x v="293"/>
    <s v="EUP"/>
    <s v="Carry Over"/>
    <s v="148/FKTK-Recruitment/VI/2025"/>
    <x v="0"/>
    <x v="3"/>
    <x v="1"/>
    <x v="1"/>
    <s v="Riswanto"/>
    <x v="190"/>
    <s v="Probation"/>
    <s v="3A"/>
    <n v="3"/>
    <x v="2"/>
    <s v="09-25"/>
    <s v="Mengikuti FKTK yang diajukan"/>
    <x v="1"/>
    <x v="1"/>
    <x v="7"/>
    <x v="0"/>
    <s v="-"/>
    <s v="-"/>
    <n v="1"/>
    <x v="8"/>
    <x v="2"/>
    <d v="2025-08-01T00:00:00"/>
    <x v="11"/>
    <m/>
    <n v="1"/>
    <m/>
    <m/>
    <m/>
    <n v="2"/>
    <m/>
    <m/>
    <m/>
    <m/>
    <m/>
    <n v="2"/>
    <m/>
    <m/>
    <m/>
    <m/>
    <m/>
    <m/>
    <m/>
    <m/>
    <m/>
    <m/>
    <m/>
    <m/>
    <m/>
    <m/>
    <m/>
    <m/>
    <m/>
    <m/>
    <m/>
    <m/>
    <m/>
    <m/>
    <m/>
    <m/>
    <m/>
    <m/>
    <m/>
    <m/>
    <m/>
    <m/>
    <s v="01.10.25 offering Annisa"/>
    <m/>
    <m/>
    <m/>
    <m/>
    <x v="5"/>
    <m/>
    <n v="62.371084837963281"/>
    <x v="2"/>
    <n v="62.371084837963281"/>
    <x v="2"/>
    <s v="Closed Meet SLA"/>
    <m/>
    <d v="2025-10-02T08:54:22"/>
    <m/>
    <m/>
  </r>
  <r>
    <x v="294"/>
    <s v="EUP"/>
    <s v="Carry Over"/>
    <s v="148/FKTK-Recruitment/VI/2025"/>
    <x v="0"/>
    <x v="3"/>
    <x v="1"/>
    <x v="1"/>
    <s v="Riswanto"/>
    <x v="190"/>
    <s v="Probation"/>
    <s v="3A"/>
    <n v="3"/>
    <x v="2"/>
    <s v="10-25"/>
    <s v="Mengikuti FKTK yang diajukan"/>
    <x v="1"/>
    <x v="1"/>
    <x v="7"/>
    <x v="0"/>
    <s v="-"/>
    <s v="-"/>
    <n v="1"/>
    <x v="3"/>
    <x v="2"/>
    <d v="2025-08-01T00:00:00"/>
    <x v="11"/>
    <m/>
    <m/>
    <m/>
    <m/>
    <m/>
    <m/>
    <m/>
    <m/>
    <m/>
    <m/>
    <m/>
    <m/>
    <m/>
    <m/>
    <m/>
    <m/>
    <m/>
    <m/>
    <m/>
    <m/>
    <m/>
    <m/>
    <m/>
    <m/>
    <m/>
    <m/>
    <m/>
    <m/>
    <m/>
    <m/>
    <m/>
    <m/>
    <m/>
    <m/>
    <m/>
    <m/>
    <m/>
    <m/>
    <m/>
    <m/>
    <m/>
    <m/>
    <m/>
    <m/>
    <m/>
    <m/>
    <m/>
    <x v="5"/>
    <m/>
    <n v="62.371084837963281"/>
    <x v="2"/>
    <n v="62.371084837963281"/>
    <x v="2"/>
    <s v="Closed Meet SLA"/>
    <m/>
    <d v="2025-10-02T08:54:22"/>
    <m/>
    <m/>
  </r>
  <r>
    <x v="295"/>
    <s v="EUP"/>
    <s v="Carry Over"/>
    <s v="148/FKTK-Recruitment/VI/2025"/>
    <x v="0"/>
    <x v="3"/>
    <x v="1"/>
    <x v="1"/>
    <s v="Riswanto"/>
    <x v="190"/>
    <s v="Probation"/>
    <s v="3A"/>
    <n v="3"/>
    <x v="1"/>
    <s v="11-25"/>
    <s v="Mengikuti FKTK yang diajukan"/>
    <x v="1"/>
    <x v="1"/>
    <x v="7"/>
    <x v="0"/>
    <s v="-"/>
    <s v="-"/>
    <n v="1"/>
    <x v="3"/>
    <x v="2"/>
    <d v="2025-08-01T00:00:00"/>
    <x v="11"/>
    <m/>
    <m/>
    <m/>
    <m/>
    <m/>
    <m/>
    <m/>
    <m/>
    <m/>
    <m/>
    <m/>
    <m/>
    <m/>
    <m/>
    <m/>
    <m/>
    <m/>
    <m/>
    <m/>
    <m/>
    <m/>
    <m/>
    <m/>
    <m/>
    <m/>
    <m/>
    <m/>
    <m/>
    <m/>
    <m/>
    <m/>
    <m/>
    <m/>
    <m/>
    <m/>
    <m/>
    <m/>
    <m/>
    <m/>
    <m/>
    <m/>
    <m/>
    <m/>
    <m/>
    <m/>
    <m/>
    <m/>
    <x v="5"/>
    <m/>
    <n v="62.371084837963281"/>
    <x v="2"/>
    <n v="62.371084837963281"/>
    <x v="2"/>
    <s v="Closed Meet SLA"/>
    <m/>
    <d v="2025-10-02T08:54:22"/>
    <m/>
    <m/>
  </r>
  <r>
    <x v="296"/>
    <s v="EUP"/>
    <s v="Carry Over"/>
    <s v="149/FKTK-Recruitment/VI/2025"/>
    <x v="0"/>
    <x v="3"/>
    <x v="1"/>
    <x v="1"/>
    <s v="Riswanto"/>
    <x v="191"/>
    <s v="Probation"/>
    <s v="4A"/>
    <n v="4"/>
    <x v="2"/>
    <s v="10-25"/>
    <s v="Mengikuti FKTK yang diajukan"/>
    <x v="0"/>
    <x v="1"/>
    <x v="7"/>
    <x v="0"/>
    <s v="-"/>
    <s v="-"/>
    <n v="1"/>
    <x v="3"/>
    <x v="2"/>
    <d v="2025-08-01T00:00:00"/>
    <x v="11"/>
    <m/>
    <m/>
    <m/>
    <m/>
    <m/>
    <m/>
    <m/>
    <m/>
    <m/>
    <m/>
    <m/>
    <m/>
    <m/>
    <m/>
    <m/>
    <m/>
    <m/>
    <m/>
    <m/>
    <m/>
    <m/>
    <m/>
    <m/>
    <m/>
    <m/>
    <m/>
    <m/>
    <m/>
    <m/>
    <m/>
    <m/>
    <m/>
    <m/>
    <m/>
    <m/>
    <m/>
    <m/>
    <m/>
    <m/>
    <m/>
    <m/>
    <m/>
    <m/>
    <m/>
    <m/>
    <m/>
    <m/>
    <x v="5"/>
    <m/>
    <n v="62.371084837963281"/>
    <x v="2"/>
    <n v="62.371084837963281"/>
    <x v="2"/>
    <s v="Closed Meet SLA"/>
    <m/>
    <d v="2025-10-02T08:54:22"/>
    <m/>
    <m/>
  </r>
  <r>
    <x v="297"/>
    <s v="EUP"/>
    <s v="Carry Over"/>
    <s v="150/FKTK-Recruitment/VI/2025"/>
    <x v="0"/>
    <x v="3"/>
    <x v="1"/>
    <x v="1"/>
    <s v="Riswanto"/>
    <x v="139"/>
    <s v="Probation"/>
    <s v="2D"/>
    <n v="2"/>
    <x v="2"/>
    <s v="09-25"/>
    <s v="Mengikuti FKTK yang diajukan"/>
    <x v="1"/>
    <x v="1"/>
    <x v="7"/>
    <x v="0"/>
    <s v="-"/>
    <s v="-"/>
    <n v="1"/>
    <x v="0"/>
    <x v="0"/>
    <d v="2025-08-01T00:00:00"/>
    <x v="11"/>
    <m/>
    <m/>
    <n v="3"/>
    <m/>
    <m/>
    <m/>
    <m/>
    <m/>
    <m/>
    <m/>
    <m/>
    <m/>
    <m/>
    <m/>
    <m/>
    <m/>
    <m/>
    <m/>
    <m/>
    <m/>
    <m/>
    <m/>
    <m/>
    <m/>
    <m/>
    <m/>
    <m/>
    <m/>
    <m/>
    <m/>
    <m/>
    <m/>
    <m/>
    <m/>
    <m/>
    <m/>
    <m/>
    <n v="1"/>
    <m/>
    <m/>
    <m/>
    <m/>
    <m/>
    <m/>
    <d v="2025-09-19T00:00:00"/>
    <d v="2025-09-22T00:00:00"/>
    <s v="Muhammad Nur Azhari"/>
    <x v="1"/>
    <m/>
    <n v="52"/>
    <x v="3"/>
    <s v="Closed"/>
    <x v="2"/>
    <s v="Closed Meet SLA"/>
    <m/>
    <d v="2025-10-02T08:54:22"/>
    <m/>
    <m/>
  </r>
  <r>
    <x v="298"/>
    <s v="EUP"/>
    <s v="Carry Over"/>
    <s v="150/FKTK-Recruitment/VI/2025"/>
    <x v="0"/>
    <x v="3"/>
    <x v="1"/>
    <x v="1"/>
    <s v="Riswanto"/>
    <x v="139"/>
    <s v="Probation"/>
    <s v="3A"/>
    <n v="3"/>
    <x v="1"/>
    <s v="11-25"/>
    <s v="Mengikuti FKTK yang diajukan"/>
    <x v="1"/>
    <x v="1"/>
    <x v="7"/>
    <x v="0"/>
    <s v="-"/>
    <s v="-"/>
    <n v="1"/>
    <x v="3"/>
    <x v="2"/>
    <d v="2025-08-01T00:00:00"/>
    <x v="11"/>
    <m/>
    <m/>
    <n v="3"/>
    <m/>
    <m/>
    <m/>
    <m/>
    <m/>
    <m/>
    <m/>
    <m/>
    <m/>
    <m/>
    <m/>
    <m/>
    <m/>
    <m/>
    <m/>
    <m/>
    <m/>
    <m/>
    <m/>
    <m/>
    <m/>
    <m/>
    <m/>
    <m/>
    <m/>
    <m/>
    <m/>
    <m/>
    <m/>
    <m/>
    <m/>
    <m/>
    <m/>
    <m/>
    <m/>
    <m/>
    <m/>
    <m/>
    <m/>
    <m/>
    <m/>
    <m/>
    <m/>
    <m/>
    <x v="5"/>
    <m/>
    <n v="62.371084837963281"/>
    <x v="2"/>
    <n v="62.371084837963281"/>
    <x v="2"/>
    <s v="Closed Meet SLA"/>
    <m/>
    <d v="2025-10-02T08:54:22"/>
    <m/>
    <m/>
  </r>
  <r>
    <x v="299"/>
    <s v="EUP"/>
    <s v="Carry Over"/>
    <s v="151/FKTK-Recruitment/VI/2025"/>
    <x v="0"/>
    <x v="3"/>
    <x v="1"/>
    <x v="1"/>
    <s v="Riswanto"/>
    <x v="140"/>
    <s v="Probation"/>
    <s v="3A"/>
    <n v="3"/>
    <x v="2"/>
    <s v="09-25"/>
    <s v="Mengikuti FKTK yang diajukan"/>
    <x v="1"/>
    <x v="1"/>
    <x v="7"/>
    <x v="0"/>
    <s v="-"/>
    <s v="-"/>
    <n v="1"/>
    <x v="0"/>
    <x v="0"/>
    <d v="2025-08-01T00:00:00"/>
    <x v="11"/>
    <m/>
    <n v="2"/>
    <m/>
    <m/>
    <m/>
    <n v="1"/>
    <m/>
    <n v="1"/>
    <m/>
    <m/>
    <m/>
    <n v="1"/>
    <m/>
    <m/>
    <m/>
    <m/>
    <m/>
    <m/>
    <m/>
    <m/>
    <m/>
    <m/>
    <m/>
    <m/>
    <m/>
    <m/>
    <m/>
    <m/>
    <m/>
    <n v="1"/>
    <m/>
    <m/>
    <m/>
    <m/>
    <m/>
    <m/>
    <m/>
    <n v="1"/>
    <m/>
    <m/>
    <m/>
    <m/>
    <s v="290925 joined Ramitani Siregar"/>
    <m/>
    <m/>
    <d v="2025-09-29T00:00:00"/>
    <s v="Ramitani Siregar"/>
    <x v="5"/>
    <m/>
    <n v="59"/>
    <x v="3"/>
    <s v="Closed"/>
    <x v="2"/>
    <s v="Closed Meet SLA"/>
    <m/>
    <d v="2025-10-02T08:54:22"/>
    <m/>
    <m/>
  </r>
  <r>
    <x v="300"/>
    <s v="EUP"/>
    <s v="Carry Over"/>
    <s v="151/FKTK-Recruitment/VI/2025"/>
    <x v="0"/>
    <x v="3"/>
    <x v="1"/>
    <x v="1"/>
    <s v="Riswanto"/>
    <x v="140"/>
    <s v="Probation"/>
    <s v="3A"/>
    <n v="3"/>
    <x v="2"/>
    <s v="09-25"/>
    <s v="Mengikuti FKTK yang diajukan"/>
    <x v="1"/>
    <x v="1"/>
    <x v="7"/>
    <x v="0"/>
    <s v="-"/>
    <s v="-"/>
    <n v="1"/>
    <x v="0"/>
    <x v="0"/>
    <d v="2025-08-01T00:00:00"/>
    <x v="11"/>
    <m/>
    <m/>
    <m/>
    <m/>
    <m/>
    <n v="1"/>
    <m/>
    <n v="1"/>
    <m/>
    <m/>
    <m/>
    <n v="1"/>
    <m/>
    <m/>
    <m/>
    <m/>
    <m/>
    <m/>
    <m/>
    <m/>
    <m/>
    <m/>
    <m/>
    <m/>
    <m/>
    <m/>
    <m/>
    <m/>
    <m/>
    <n v="1"/>
    <m/>
    <m/>
    <m/>
    <m/>
    <m/>
    <m/>
    <m/>
    <n v="1"/>
    <m/>
    <m/>
    <m/>
    <m/>
    <s v="240925 Joined Irvan Marbun"/>
    <m/>
    <m/>
    <d v="2025-09-24T00:00:00"/>
    <s v="Irvan Marbun"/>
    <x v="5"/>
    <m/>
    <n v="54"/>
    <x v="3"/>
    <s v="Closed"/>
    <x v="2"/>
    <s v="Closed Meet SLA"/>
    <m/>
    <d v="2025-10-02T08:54:22"/>
    <m/>
    <m/>
  </r>
  <r>
    <x v="301"/>
    <s v="EUP"/>
    <s v="Carry Over"/>
    <s v="151/FKTK-Recruitment/VI/2025"/>
    <x v="0"/>
    <x v="3"/>
    <x v="1"/>
    <x v="1"/>
    <s v="Riswanto"/>
    <x v="140"/>
    <s v="Probation"/>
    <s v="3A"/>
    <n v="3"/>
    <x v="1"/>
    <s v="10-25"/>
    <s v="Mengikuti FKTK yang diajukan"/>
    <x v="1"/>
    <x v="1"/>
    <x v="7"/>
    <x v="0"/>
    <s v="-"/>
    <s v="-"/>
    <n v="1"/>
    <x v="3"/>
    <x v="2"/>
    <d v="2025-08-01T00:00:00"/>
    <x v="11"/>
    <m/>
    <m/>
    <m/>
    <m/>
    <m/>
    <m/>
    <m/>
    <m/>
    <m/>
    <m/>
    <m/>
    <m/>
    <m/>
    <m/>
    <m/>
    <m/>
    <m/>
    <m/>
    <m/>
    <m/>
    <m/>
    <m/>
    <m/>
    <m/>
    <m/>
    <m/>
    <m/>
    <m/>
    <m/>
    <m/>
    <m/>
    <m/>
    <m/>
    <m/>
    <m/>
    <m/>
    <m/>
    <m/>
    <m/>
    <m/>
    <m/>
    <m/>
    <m/>
    <m/>
    <m/>
    <m/>
    <m/>
    <x v="5"/>
    <m/>
    <n v="62.371084837963281"/>
    <x v="2"/>
    <n v="62.371084837963281"/>
    <x v="2"/>
    <s v="Closed Meet SLA"/>
    <m/>
    <d v="2025-10-02T08:54:22"/>
    <m/>
    <m/>
  </r>
  <r>
    <x v="302"/>
    <s v="EUP"/>
    <s v="Carry Over"/>
    <s v="151/FKTK-Recruitment/VI/2025"/>
    <x v="0"/>
    <x v="3"/>
    <x v="1"/>
    <x v="1"/>
    <s v="Riswanto"/>
    <x v="140"/>
    <s v="Probation"/>
    <s v="3A"/>
    <n v="3"/>
    <x v="1"/>
    <s v="10-25"/>
    <s v="Mengikuti FKTK yang diajukan"/>
    <x v="1"/>
    <x v="1"/>
    <x v="7"/>
    <x v="0"/>
    <s v="-"/>
    <s v="-"/>
    <n v="1"/>
    <x v="3"/>
    <x v="2"/>
    <d v="2025-08-01T00:00:00"/>
    <x v="11"/>
    <m/>
    <m/>
    <m/>
    <m/>
    <m/>
    <m/>
    <m/>
    <m/>
    <m/>
    <m/>
    <m/>
    <m/>
    <m/>
    <m/>
    <m/>
    <m/>
    <m/>
    <m/>
    <m/>
    <m/>
    <m/>
    <m/>
    <m/>
    <m/>
    <m/>
    <m/>
    <m/>
    <m/>
    <m/>
    <m/>
    <m/>
    <m/>
    <m/>
    <m/>
    <m/>
    <m/>
    <m/>
    <m/>
    <m/>
    <m/>
    <m/>
    <m/>
    <m/>
    <m/>
    <m/>
    <m/>
    <m/>
    <x v="5"/>
    <m/>
    <n v="62.371084837963281"/>
    <x v="2"/>
    <n v="62.371084837963281"/>
    <x v="2"/>
    <s v="Closed Meet SLA"/>
    <m/>
    <d v="2025-10-02T08:54:22"/>
    <m/>
    <m/>
  </r>
  <r>
    <x v="303"/>
    <s v="EUP"/>
    <s v="Carry Over"/>
    <s v="152/FKTK-Recruitment/VI/2025"/>
    <x v="0"/>
    <x v="1"/>
    <x v="2"/>
    <x v="1"/>
    <s v="Anton F Tarigan"/>
    <x v="141"/>
    <s v="Probation"/>
    <s v="4A"/>
    <n v="4"/>
    <x v="2"/>
    <s v="09-25"/>
    <s v="Mengikuti FKTK yang diajukan"/>
    <x v="0"/>
    <x v="1"/>
    <x v="7"/>
    <x v="0"/>
    <s v="-"/>
    <s v="-"/>
    <n v="1"/>
    <x v="0"/>
    <x v="0"/>
    <d v="2025-08-01T00:00:00"/>
    <x v="11"/>
    <m/>
    <m/>
    <m/>
    <m/>
    <m/>
    <n v="2"/>
    <m/>
    <m/>
    <m/>
    <m/>
    <m/>
    <n v="2"/>
    <m/>
    <m/>
    <m/>
    <m/>
    <m/>
    <m/>
    <m/>
    <m/>
    <m/>
    <m/>
    <m/>
    <m/>
    <m/>
    <m/>
    <m/>
    <m/>
    <m/>
    <n v="1"/>
    <m/>
    <m/>
    <m/>
    <m/>
    <m/>
    <n v="1"/>
    <m/>
    <n v="1"/>
    <m/>
    <m/>
    <m/>
    <m/>
    <s v="- 15/09/-25: Andrio Sitanggang join_x000a_10/09/-25: MCU Andrio Sitanggang di RS Eria Pekanbaru_x000a_4/09/-25: Memberikan offering ke Andrio Sitanggang_x000a_4/09/-25: Proposal offering keluar dr pak Jimmy, lanjut ke Pak Domi. Pak Domi sudah approve_x000a_2/09/-25: Masukkin proposal offering ke pak Jimmy_x000a_27/08/-25: Andrio Sitanggang diputuskan untuk dilanjut offering_x000a_25/08/-25: Interview kandidat Andrio Sitanggang &amp; Sendi Handoko"/>
    <m/>
    <d v="2025-09-04T00:00:00"/>
    <d v="2025-09-15T00:00:00"/>
    <s v="Andrio Sitanggang"/>
    <x v="1"/>
    <m/>
    <n v="45"/>
    <x v="3"/>
    <s v="Closed"/>
    <x v="2"/>
    <s v="Closed Meet SLA"/>
    <m/>
    <d v="2025-10-02T08:54:22"/>
    <m/>
    <m/>
  </r>
  <r>
    <x v="304"/>
    <s v="EUP"/>
    <s v="Carry Over"/>
    <s v="152/FKTK-Recruitment/VI/2025"/>
    <x v="0"/>
    <x v="1"/>
    <x v="2"/>
    <x v="1"/>
    <s v="Anton F Tarigan"/>
    <x v="141"/>
    <s v="Probation"/>
    <s v="4A"/>
    <n v="4"/>
    <x v="2"/>
    <s v="09-25"/>
    <s v="Mengikuti FKTK yang diajukan"/>
    <x v="0"/>
    <x v="1"/>
    <x v="7"/>
    <x v="0"/>
    <s v="-"/>
    <s v="-"/>
    <n v="1"/>
    <x v="3"/>
    <x v="2"/>
    <d v="2025-08-01T00:00:00"/>
    <x v="11"/>
    <m/>
    <m/>
    <m/>
    <m/>
    <m/>
    <m/>
    <m/>
    <m/>
    <m/>
    <m/>
    <m/>
    <m/>
    <m/>
    <m/>
    <m/>
    <m/>
    <m/>
    <m/>
    <m/>
    <m/>
    <m/>
    <m/>
    <m/>
    <m/>
    <m/>
    <m/>
    <m/>
    <m/>
    <m/>
    <m/>
    <m/>
    <m/>
    <m/>
    <m/>
    <m/>
    <m/>
    <m/>
    <m/>
    <m/>
    <m/>
    <m/>
    <m/>
    <m/>
    <m/>
    <m/>
    <m/>
    <m/>
    <x v="5"/>
    <m/>
    <n v="62.371084837963281"/>
    <x v="2"/>
    <n v="62.371084837963281"/>
    <x v="2"/>
    <s v="Closed Meet SLA"/>
    <m/>
    <d v="2025-10-02T08:54:22"/>
    <m/>
    <m/>
  </r>
  <r>
    <x v="305"/>
    <s v="EUP"/>
    <s v="Carry Over"/>
    <s v="153/FKTK-Recruitment/VI/2025"/>
    <x v="0"/>
    <x v="7"/>
    <x v="1"/>
    <x v="1"/>
    <s v="Chairuddin"/>
    <x v="52"/>
    <s v="Probation"/>
    <s v="3A"/>
    <n v="3"/>
    <x v="1"/>
    <s v="11-25"/>
    <s v="Mengikuti FKTK yang diajukan"/>
    <x v="1"/>
    <x v="1"/>
    <x v="7"/>
    <x v="0"/>
    <s v="-"/>
    <s v="-"/>
    <n v="1"/>
    <x v="3"/>
    <x v="2"/>
    <d v="2025-08-01T00:00:00"/>
    <x v="11"/>
    <m/>
    <m/>
    <m/>
    <m/>
    <m/>
    <m/>
    <m/>
    <m/>
    <m/>
    <m/>
    <m/>
    <m/>
    <m/>
    <m/>
    <m/>
    <m/>
    <m/>
    <m/>
    <m/>
    <m/>
    <m/>
    <m/>
    <m/>
    <m/>
    <m/>
    <m/>
    <m/>
    <m/>
    <m/>
    <m/>
    <m/>
    <m/>
    <m/>
    <m/>
    <m/>
    <m/>
    <m/>
    <m/>
    <m/>
    <m/>
    <m/>
    <m/>
    <m/>
    <m/>
    <m/>
    <m/>
    <m/>
    <x v="5"/>
    <m/>
    <n v="62.371084837963281"/>
    <x v="2"/>
    <n v="62.371084837963281"/>
    <x v="2"/>
    <s v="Closed Meet SLA"/>
    <m/>
    <d v="2025-10-02T08:54:22"/>
    <m/>
    <m/>
  </r>
  <r>
    <x v="306"/>
    <s v="SPC"/>
    <s v="Carry Over"/>
    <s v="156/FKTK-Recruitment/VI/2025"/>
    <x v="0"/>
    <x v="1"/>
    <x v="1"/>
    <x v="1"/>
    <s v="Anton F Tarigan"/>
    <x v="192"/>
    <s v="Probation"/>
    <s v="3A"/>
    <n v="3"/>
    <x v="2"/>
    <s v="09-25"/>
    <s v="Mengikuti FKTK yang diajukan"/>
    <x v="1"/>
    <x v="1"/>
    <x v="7"/>
    <x v="0"/>
    <s v="-"/>
    <s v="-"/>
    <n v="1"/>
    <x v="0"/>
    <x v="0"/>
    <d v="2025-08-01T00:00:00"/>
    <x v="11"/>
    <m/>
    <m/>
    <m/>
    <m/>
    <m/>
    <n v="1"/>
    <m/>
    <m/>
    <m/>
    <m/>
    <m/>
    <n v="1"/>
    <m/>
    <m/>
    <m/>
    <m/>
    <m/>
    <m/>
    <m/>
    <m/>
    <m/>
    <m/>
    <m/>
    <m/>
    <m/>
    <m/>
    <m/>
    <m/>
    <m/>
    <n v="1"/>
    <m/>
    <m/>
    <m/>
    <m/>
    <m/>
    <m/>
    <m/>
    <n v="1"/>
    <m/>
    <m/>
    <m/>
    <m/>
    <s v="- 08/08/-25: Proses menyusun offering kandidat yg lolos intv an Tison Marihot_x000a_29 &amp; 30 Juli: Interview 1 kandidat_x000a_09/07/-25: Ada 13 kandidat to be proceed"/>
    <m/>
    <d v="2025-08-21T00:00:00"/>
    <d v="2025-08-25T00:00:00"/>
    <s v="Tison Marihot Hutapea"/>
    <x v="1"/>
    <m/>
    <n v="24"/>
    <x v="4"/>
    <s v="Closed"/>
    <x v="2"/>
    <s v="Closed Meet SLA"/>
    <m/>
    <d v="2025-10-02T08:54:22"/>
    <n v="8"/>
    <m/>
  </r>
  <r>
    <x v="307"/>
    <s v="SPC"/>
    <s v="Carry Over"/>
    <s v="156/FKTK-Recruitment/VI/2025"/>
    <x v="0"/>
    <x v="1"/>
    <x v="1"/>
    <x v="1"/>
    <s v="Anton F Tarigan"/>
    <x v="192"/>
    <s v="Probation"/>
    <s v="3A"/>
    <n v="3"/>
    <x v="2"/>
    <s v="09-25"/>
    <s v="Mengikuti FKTK yang diajukan"/>
    <x v="1"/>
    <x v="1"/>
    <x v="7"/>
    <x v="0"/>
    <s v="-"/>
    <s v="-"/>
    <n v="1"/>
    <x v="0"/>
    <x v="0"/>
    <d v="2025-08-01T00:00:00"/>
    <x v="11"/>
    <m/>
    <m/>
    <m/>
    <m/>
    <m/>
    <n v="1"/>
    <m/>
    <m/>
    <m/>
    <m/>
    <m/>
    <n v="1"/>
    <m/>
    <m/>
    <m/>
    <m/>
    <m/>
    <m/>
    <m/>
    <m/>
    <m/>
    <m/>
    <m/>
    <m/>
    <m/>
    <m/>
    <m/>
    <m/>
    <m/>
    <n v="1"/>
    <m/>
    <m/>
    <m/>
    <m/>
    <m/>
    <m/>
    <m/>
    <n v="1"/>
    <m/>
    <m/>
    <m/>
    <m/>
    <s v="- 08/08/-25: Proses menyusun offering kandidat yg lolos intv an Erwandi_x000a_29 &amp; 30 Juli: Interview 1 kandidat_x000a_09/07/-25: Ada 13 kandidat to be proceed"/>
    <m/>
    <d v="2025-08-21T00:00:00"/>
    <d v="2025-08-25T00:00:00"/>
    <s v="Erwandi"/>
    <x v="1"/>
    <m/>
    <n v="24"/>
    <x v="4"/>
    <s v="Closed"/>
    <x v="2"/>
    <s v="Closed Meet SLA"/>
    <m/>
    <d v="2025-10-02T08:54:22"/>
    <n v="8"/>
    <m/>
  </r>
  <r>
    <x v="308"/>
    <s v="SPC"/>
    <s v="Carry Over"/>
    <s v="156/FKTK-Recruitment/VI/2025"/>
    <x v="0"/>
    <x v="1"/>
    <x v="1"/>
    <x v="1"/>
    <s v="Anton F Tarigan"/>
    <x v="192"/>
    <s v="Probation"/>
    <s v="3A"/>
    <n v="3"/>
    <x v="2"/>
    <s v="09-25"/>
    <s v="Mengikuti FKTK yang diajukan"/>
    <x v="1"/>
    <x v="1"/>
    <x v="7"/>
    <x v="0"/>
    <s v="-"/>
    <s v="-"/>
    <n v="1"/>
    <x v="0"/>
    <x v="0"/>
    <d v="2025-08-01T00:00:00"/>
    <x v="11"/>
    <m/>
    <m/>
    <m/>
    <m/>
    <m/>
    <n v="1"/>
    <m/>
    <m/>
    <m/>
    <m/>
    <m/>
    <n v="1"/>
    <m/>
    <m/>
    <m/>
    <m/>
    <m/>
    <m/>
    <m/>
    <m/>
    <m/>
    <m/>
    <m/>
    <m/>
    <m/>
    <m/>
    <m/>
    <m/>
    <m/>
    <n v="1"/>
    <m/>
    <m/>
    <m/>
    <m/>
    <m/>
    <m/>
    <m/>
    <n v="1"/>
    <m/>
    <m/>
    <m/>
    <m/>
    <s v="- 08/08/-25: Proses menyusun offering kandidat yg lolos intv an Muhammad Rifky_x000a_29 &amp; 30 Juli: Interview 1 kandidat_x000a_09/07/-25: Ada 13 kandidat to be proceed"/>
    <m/>
    <d v="2025-08-21T00:00:00"/>
    <d v="2025-08-25T00:00:00"/>
    <s v="Muhammad Rifky"/>
    <x v="1"/>
    <m/>
    <n v="24"/>
    <x v="4"/>
    <s v="Closed"/>
    <x v="2"/>
    <s v="Closed Meet SLA"/>
    <m/>
    <d v="2025-10-02T08:54:22"/>
    <n v="8"/>
    <m/>
  </r>
  <r>
    <x v="309"/>
    <s v="SPC"/>
    <s v="Carry Over"/>
    <s v="157/FKTK-Recruitment/VI/2025"/>
    <x v="0"/>
    <x v="1"/>
    <x v="1"/>
    <x v="1"/>
    <s v="Anton F Tarigan"/>
    <x v="193"/>
    <s v="Probation"/>
    <s v="3A"/>
    <n v="3"/>
    <x v="2"/>
    <s v="09-25"/>
    <s v="Mengikuti FKTK yang diajukan"/>
    <x v="1"/>
    <x v="1"/>
    <x v="7"/>
    <x v="0"/>
    <s v="-"/>
    <s v="-"/>
    <n v="1"/>
    <x v="0"/>
    <x v="0"/>
    <d v="2025-08-01T00:00:00"/>
    <x v="11"/>
    <m/>
    <m/>
    <m/>
    <m/>
    <m/>
    <n v="1"/>
    <m/>
    <m/>
    <m/>
    <m/>
    <m/>
    <n v="1"/>
    <m/>
    <m/>
    <m/>
    <m/>
    <m/>
    <m/>
    <m/>
    <m/>
    <m/>
    <m/>
    <m/>
    <m/>
    <m/>
    <m/>
    <m/>
    <m/>
    <m/>
    <n v="1"/>
    <m/>
    <m/>
    <m/>
    <m/>
    <m/>
    <m/>
    <m/>
    <n v="1"/>
    <m/>
    <m/>
    <n v="1"/>
    <m/>
    <s v="- 11/08/25 - Ridho withdraw dari proses rekrutmen_x000a_08/08/-25: Proses menyusun offering kandidat yg lolos intv an Ridho Riftanto_x000a_29 &amp; 30 Juli: Interview 1 kandidat_x000a_09/07/-25: Ada 13 kandidat to be proceed"/>
    <m/>
    <d v="2025-09-19T00:00:00"/>
    <d v="2025-09-22T00:00:00"/>
    <s v="M. Gandy Atrake"/>
    <x v="1"/>
    <m/>
    <n v="52"/>
    <x v="3"/>
    <s v="Closed"/>
    <x v="2"/>
    <s v="Closed Meet SLA"/>
    <m/>
    <d v="2025-10-02T08:54:22"/>
    <m/>
    <m/>
  </r>
  <r>
    <x v="310"/>
    <s v="SPC"/>
    <s v="Carry Over"/>
    <s v="157/FKTK-Recruitment/VI/2025"/>
    <x v="0"/>
    <x v="1"/>
    <x v="1"/>
    <x v="1"/>
    <s v="Anton F Tarigan"/>
    <x v="193"/>
    <s v="Probation"/>
    <s v="3A"/>
    <n v="3"/>
    <x v="1"/>
    <s v="11-25"/>
    <s v="Mengikuti FKTK yang diajukan"/>
    <x v="1"/>
    <x v="1"/>
    <x v="7"/>
    <x v="0"/>
    <s v="-"/>
    <s v="-"/>
    <n v="1"/>
    <x v="0"/>
    <x v="0"/>
    <d v="2025-08-01T00:00:00"/>
    <x v="11"/>
    <m/>
    <m/>
    <m/>
    <m/>
    <m/>
    <n v="1"/>
    <m/>
    <m/>
    <m/>
    <m/>
    <m/>
    <n v="1"/>
    <m/>
    <m/>
    <m/>
    <m/>
    <m/>
    <m/>
    <m/>
    <m/>
    <m/>
    <m/>
    <m/>
    <m/>
    <m/>
    <m/>
    <m/>
    <m/>
    <m/>
    <n v="1"/>
    <m/>
    <m/>
    <m/>
    <m/>
    <m/>
    <m/>
    <m/>
    <m/>
    <m/>
    <m/>
    <n v="1"/>
    <m/>
    <s v="240925  Ridho joined"/>
    <m/>
    <m/>
    <m/>
    <m/>
    <x v="5"/>
    <m/>
    <n v="-45870"/>
    <x v="1"/>
    <n v="62.371084837963281"/>
    <x v="3"/>
    <s v="Hold/Cancel"/>
    <m/>
    <d v="2025-10-02T08:54:22"/>
    <m/>
    <m/>
  </r>
  <r>
    <x v="311"/>
    <s v="SPC"/>
    <s v="Carry Over"/>
    <s v="157/FKTK-Recruitment/VI/2025"/>
    <x v="0"/>
    <x v="1"/>
    <x v="1"/>
    <x v="1"/>
    <s v="Anton F Tarigan"/>
    <x v="193"/>
    <s v="Probation"/>
    <s v="3A"/>
    <n v="3"/>
    <x v="1"/>
    <s v="12-25"/>
    <s v="Mengikuti FKTK yang diajukan"/>
    <x v="1"/>
    <x v="1"/>
    <x v="7"/>
    <x v="0"/>
    <s v="-"/>
    <s v="-"/>
    <n v="1"/>
    <x v="5"/>
    <x v="2"/>
    <d v="2025-08-01T00:00:00"/>
    <x v="11"/>
    <m/>
    <m/>
    <m/>
    <m/>
    <m/>
    <n v="1"/>
    <m/>
    <m/>
    <m/>
    <m/>
    <m/>
    <n v="1"/>
    <m/>
    <m/>
    <m/>
    <m/>
    <m/>
    <m/>
    <m/>
    <m/>
    <m/>
    <m/>
    <m/>
    <m/>
    <m/>
    <m/>
    <m/>
    <m/>
    <m/>
    <n v="1"/>
    <m/>
    <m/>
    <m/>
    <m/>
    <m/>
    <m/>
    <m/>
    <m/>
    <m/>
    <m/>
    <n v="1"/>
    <m/>
    <s v="11.08.25 Sourcing due  Angela reject offer"/>
    <m/>
    <m/>
    <m/>
    <m/>
    <x v="5"/>
    <m/>
    <n v="62.371084837963281"/>
    <x v="2"/>
    <n v="62.371084837963281"/>
    <x v="2"/>
    <s v="Closed Meet SLA"/>
    <m/>
    <d v="2025-10-02T08:54:22"/>
    <m/>
    <m/>
  </r>
  <r>
    <x v="312"/>
    <s v="EUP"/>
    <s v="Carry Over"/>
    <s v="161/FKTK-Recruitment/VI/2025"/>
    <x v="0"/>
    <x v="3"/>
    <x v="1"/>
    <x v="1"/>
    <s v="Riswanto"/>
    <x v="194"/>
    <s v="Probation"/>
    <s v="4B"/>
    <n v="4"/>
    <x v="2"/>
    <s v="09-25"/>
    <s v="Mengikuti FKTK yang diajukan"/>
    <x v="0"/>
    <x v="1"/>
    <x v="7"/>
    <x v="0"/>
    <s v="-"/>
    <s v="-"/>
    <n v="1"/>
    <x v="4"/>
    <x v="0"/>
    <d v="2025-08-01T00:00:00"/>
    <x v="11"/>
    <m/>
    <m/>
    <m/>
    <m/>
    <m/>
    <m/>
    <m/>
    <m/>
    <m/>
    <m/>
    <m/>
    <n v="2"/>
    <m/>
    <m/>
    <m/>
    <m/>
    <m/>
    <m/>
    <m/>
    <m/>
    <m/>
    <m/>
    <m/>
    <m/>
    <m/>
    <m/>
    <m/>
    <m/>
    <m/>
    <n v="1"/>
    <m/>
    <m/>
    <m/>
    <m/>
    <m/>
    <n v="1"/>
    <m/>
    <n v="1"/>
    <m/>
    <m/>
    <m/>
    <m/>
    <s v="- 29/09/-25: Irvanda Saputra will be joined_x000a_29/08/-25: Irvanda Saputra MCU di KF Padang_x000a_27/08/-25: Memberikan offering ke Irvanda Saputra_x000a_7/8/-25: Proses menyusun offering kandidat an Irvanda Saputra_x000a_28/07/-25: Interview an Arief (CV referral dari pak TT)_x000a_24/07/-25: Interview an Irvanda Saputra_x000a_Tio Markus coba cek cv, Nanda Arif Wicaksono"/>
    <m/>
    <d v="2025-08-28T00:00:00"/>
    <d v="2025-09-29T00:00:00"/>
    <s v="Irvanda Saputra"/>
    <x v="0"/>
    <m/>
    <n v="59"/>
    <x v="3"/>
    <s v="Closed"/>
    <x v="2"/>
    <s v="Closed Meet SLA"/>
    <m/>
    <d v="2025-10-02T08:54:22"/>
    <m/>
    <m/>
  </r>
  <r>
    <x v="313"/>
    <s v="EUP"/>
    <s v="Carry Over"/>
    <s v="162/FKTK-Recruitment/VI/2025"/>
    <x v="0"/>
    <x v="7"/>
    <x v="1"/>
    <x v="1"/>
    <s v="Chairuddin"/>
    <x v="195"/>
    <s v="Probation"/>
    <s v="5B"/>
    <n v="5"/>
    <x v="1"/>
    <s v="11-25"/>
    <s v="Mengikuti FKTK yang diajukan"/>
    <x v="0"/>
    <x v="1"/>
    <x v="7"/>
    <x v="0"/>
    <s v="-"/>
    <s v="-"/>
    <n v="1"/>
    <x v="3"/>
    <x v="2"/>
    <d v="2025-08-01T00:00:00"/>
    <x v="11"/>
    <m/>
    <m/>
    <m/>
    <m/>
    <m/>
    <m/>
    <m/>
    <m/>
    <m/>
    <m/>
    <m/>
    <m/>
    <m/>
    <m/>
    <m/>
    <m/>
    <m/>
    <m/>
    <m/>
    <m/>
    <m/>
    <m/>
    <m/>
    <m/>
    <m/>
    <m/>
    <m/>
    <m/>
    <m/>
    <m/>
    <m/>
    <m/>
    <m/>
    <m/>
    <m/>
    <m/>
    <m/>
    <m/>
    <m/>
    <m/>
    <m/>
    <m/>
    <s v="confirm from user is not prioroty"/>
    <m/>
    <m/>
    <m/>
    <m/>
    <x v="5"/>
    <m/>
    <n v="62.371084837963281"/>
    <x v="2"/>
    <n v="62.371084837963281"/>
    <x v="2"/>
    <s v="Closed Meet SLA"/>
    <m/>
    <d v="2025-10-02T08:54:22"/>
    <m/>
    <m/>
  </r>
  <r>
    <x v="314"/>
    <s v="EUP"/>
    <s v="Carry Over"/>
    <s v="164/FKTK-Recruitment/VI/2025"/>
    <x v="0"/>
    <x v="6"/>
    <x v="2"/>
    <x v="1"/>
    <s v="Toni Tantra"/>
    <x v="124"/>
    <s v="Probation"/>
    <s v="4A"/>
    <n v="4"/>
    <x v="2"/>
    <s v="09-25"/>
    <s v="Mengikuti FKTK yang diajukan"/>
    <x v="0"/>
    <x v="1"/>
    <x v="7"/>
    <x v="0"/>
    <s v="-"/>
    <s v="-"/>
    <n v="1"/>
    <x v="5"/>
    <x v="2"/>
    <d v="2025-08-01T00:00:00"/>
    <x v="11"/>
    <m/>
    <m/>
    <m/>
    <m/>
    <m/>
    <m/>
    <m/>
    <n v="3"/>
    <m/>
    <m/>
    <m/>
    <n v="3"/>
    <m/>
    <m/>
    <m/>
    <m/>
    <m/>
    <m/>
    <m/>
    <m/>
    <m/>
    <m/>
    <m/>
    <m/>
    <m/>
    <m/>
    <m/>
    <m/>
    <m/>
    <m/>
    <m/>
    <m/>
    <m/>
    <m/>
    <m/>
    <m/>
    <m/>
    <m/>
    <m/>
    <m/>
    <m/>
    <m/>
    <m/>
    <m/>
    <m/>
    <m/>
    <m/>
    <x v="5"/>
    <m/>
    <n v="62.371084837963281"/>
    <x v="2"/>
    <n v="62.371084837963281"/>
    <x v="2"/>
    <s v="Closed Meet SLA"/>
    <m/>
    <d v="2025-10-02T08:54:22"/>
    <m/>
    <m/>
  </r>
  <r>
    <x v="315"/>
    <s v="JPN"/>
    <s v="New"/>
    <s v="186/FKTK-Recruitment/VII/2025"/>
    <x v="0"/>
    <x v="1"/>
    <x v="1"/>
    <x v="1"/>
    <s v="Gilda"/>
    <x v="152"/>
    <s v="Kontrak"/>
    <s v="2B"/>
    <n v="2"/>
    <x v="2"/>
    <s v="10-25"/>
    <s v="Mengikuti FKTK yang diajukan"/>
    <x v="1"/>
    <x v="1"/>
    <x v="10"/>
    <x v="0"/>
    <m/>
    <m/>
    <n v="1"/>
    <x v="0"/>
    <x v="0"/>
    <d v="2025-08-01T00:00:00"/>
    <x v="11"/>
    <m/>
    <m/>
    <m/>
    <m/>
    <m/>
    <m/>
    <m/>
    <m/>
    <m/>
    <m/>
    <m/>
    <m/>
    <m/>
    <m/>
    <m/>
    <m/>
    <m/>
    <m/>
    <m/>
    <m/>
    <m/>
    <m/>
    <m/>
    <m/>
    <m/>
    <m/>
    <m/>
    <m/>
    <m/>
    <m/>
    <m/>
    <m/>
    <m/>
    <m/>
    <m/>
    <m/>
    <m/>
    <n v="1"/>
    <m/>
    <m/>
    <m/>
    <m/>
    <m/>
    <m/>
    <d v="2025-08-30T00:00:00"/>
    <d v="2025-09-01T00:00:00"/>
    <s v="Dimas Bagus Januarta"/>
    <x v="1"/>
    <m/>
    <n v="31"/>
    <x v="3"/>
    <s v="Closed"/>
    <x v="2"/>
    <s v="Closed Meet SLA"/>
    <m/>
    <d v="2025-10-02T08:54:22"/>
    <n v="9"/>
    <m/>
  </r>
  <r>
    <x v="316"/>
    <s v="EUP"/>
    <s v="New"/>
    <s v="171/FKTK-Recruitment/VII/2025"/>
    <x v="0"/>
    <x v="8"/>
    <x v="1"/>
    <x v="1"/>
    <s v="Kristi SM"/>
    <x v="10"/>
    <s v="Probation"/>
    <s v="5B"/>
    <n v="5"/>
    <x v="2"/>
    <s v="09-25"/>
    <s v="Mengikuti FKTK yang diajukan"/>
    <x v="0"/>
    <x v="1"/>
    <x v="2"/>
    <x v="1"/>
    <s v="Halim Suratman"/>
    <s v="Resign"/>
    <n v="1"/>
    <x v="0"/>
    <x v="0"/>
    <d v="2025-08-01T00:00:00"/>
    <x v="11"/>
    <m/>
    <m/>
    <m/>
    <m/>
    <m/>
    <m/>
    <m/>
    <m/>
    <m/>
    <m/>
    <m/>
    <n v="3"/>
    <m/>
    <m/>
    <m/>
    <m/>
    <m/>
    <n v="1"/>
    <m/>
    <m/>
    <m/>
    <m/>
    <m/>
    <m/>
    <m/>
    <m/>
    <m/>
    <m/>
    <m/>
    <n v="1"/>
    <m/>
    <m/>
    <m/>
    <m/>
    <m/>
    <n v="1"/>
    <m/>
    <n v="1"/>
    <m/>
    <m/>
    <m/>
    <m/>
    <s v="- 1/09/-25: Kristianus Rendra will be joined_x000a_19/08/-25: Kristianus Rendra melakukan MCU_x000a_7/08/-25: Mengajukan approval untuk offering Krist_x000a_28/07/-25: Baru dapet SPT dari kandidat an Krist _x000a_22 - 27 July: Kendala di kandidat dalam mencari SPT &amp; Payslip &amp; Mutasi rekening dia_x000a_21/07/-25: Psikotest oke, sedang dimintakan payslip untuk diproses offering_x000a_18 - 19/07/-25: Psikotest kandidat an Krist"/>
    <m/>
    <d v="2025-08-17T00:00:00"/>
    <d v="2025-09-01T00:00:00"/>
    <s v="Kristianus Rendra"/>
    <x v="1"/>
    <m/>
    <n v="31"/>
    <x v="3"/>
    <s v="Closed"/>
    <x v="2"/>
    <s v="Closed Meet SLA"/>
    <m/>
    <d v="2025-10-02T08:54:22"/>
    <n v="8"/>
    <m/>
  </r>
  <r>
    <x v="317"/>
    <s v="EUP"/>
    <s v="New"/>
    <s v="174/FKTK-Recruitment/VII/2025"/>
    <x v="0"/>
    <x v="18"/>
    <x v="2"/>
    <x v="31"/>
    <s v="Edward"/>
    <x v="196"/>
    <s v="Probation"/>
    <s v="4A"/>
    <n v="4"/>
    <x v="2"/>
    <s v="10-25"/>
    <s v="Mengikuti FKTK yang diajukan"/>
    <x v="0"/>
    <x v="0"/>
    <x v="0"/>
    <x v="0"/>
    <m/>
    <m/>
    <n v="1"/>
    <x v="3"/>
    <x v="2"/>
    <d v="2025-08-01T00:00:00"/>
    <x v="11"/>
    <n v="0"/>
    <n v="1"/>
    <n v="1"/>
    <m/>
    <m/>
    <m/>
    <m/>
    <m/>
    <m/>
    <m/>
    <m/>
    <m/>
    <m/>
    <m/>
    <m/>
    <m/>
    <m/>
    <m/>
    <m/>
    <m/>
    <m/>
    <m/>
    <m/>
    <m/>
    <m/>
    <m/>
    <m/>
    <m/>
    <m/>
    <m/>
    <m/>
    <m/>
    <m/>
    <m/>
    <m/>
    <m/>
    <m/>
    <m/>
    <m/>
    <m/>
    <m/>
    <m/>
    <m/>
    <m/>
    <m/>
    <m/>
    <m/>
    <x v="5"/>
    <m/>
    <n v="62.371084837963281"/>
    <x v="2"/>
    <n v="62.371084837963281"/>
    <x v="2"/>
    <s v="Closed Meet SLA"/>
    <m/>
    <d v="2025-10-02T08:54:22"/>
    <m/>
    <m/>
  </r>
  <r>
    <x v="318"/>
    <s v="EOP"/>
    <s v="Carry Over"/>
    <s v="036/FKTK-Recruitment/III/2025"/>
    <x v="0"/>
    <x v="1"/>
    <x v="2"/>
    <x v="1"/>
    <s v="Junaidi"/>
    <x v="197"/>
    <s v="Probation"/>
    <s v="4A"/>
    <n v="4"/>
    <x v="1"/>
    <s v="11-25"/>
    <s v="Mengikuti FKTK yang diajukan"/>
    <x v="0"/>
    <x v="1"/>
    <x v="4"/>
    <x v="1"/>
    <s v="Toni Rizki Aruan"/>
    <s v="Resign"/>
    <n v="1"/>
    <x v="4"/>
    <x v="0"/>
    <d v="2025-08-01T00:00:00"/>
    <x v="11"/>
    <m/>
    <m/>
    <m/>
    <m/>
    <m/>
    <m/>
    <m/>
    <m/>
    <m/>
    <m/>
    <m/>
    <n v="3"/>
    <m/>
    <m/>
    <m/>
    <m/>
    <m/>
    <n v="1"/>
    <m/>
    <m/>
    <m/>
    <m/>
    <m/>
    <m/>
    <m/>
    <m/>
    <m/>
    <m/>
    <m/>
    <n v="1"/>
    <m/>
    <m/>
    <m/>
    <m/>
    <m/>
    <m/>
    <m/>
    <m/>
    <m/>
    <m/>
    <n v="1"/>
    <m/>
    <m/>
    <d v="2025-03-18T00:00:00"/>
    <m/>
    <d v="2025-10-21T00:00:00"/>
    <s v="Ricki Sinaga"/>
    <x v="5"/>
    <m/>
    <n v="81"/>
    <x v="2"/>
    <s v="Closed"/>
    <x v="2"/>
    <s v="Closed Meet SLA"/>
    <m/>
    <d v="2025-10-02T08:54:22"/>
    <m/>
    <m/>
  </r>
  <r>
    <x v="319"/>
    <s v="JPN"/>
    <s v="New"/>
    <s v="181/FKTK-Recruitment/VII/2025"/>
    <x v="0"/>
    <x v="1"/>
    <x v="1"/>
    <x v="1"/>
    <s v="Gilda"/>
    <x v="156"/>
    <s v="Kontrak"/>
    <s v="3A"/>
    <n v="3"/>
    <x v="1"/>
    <s v="11-25"/>
    <s v="Mengikuti FKTK yang diajukan"/>
    <x v="1"/>
    <x v="1"/>
    <x v="10"/>
    <x v="0"/>
    <m/>
    <m/>
    <n v="1"/>
    <x v="3"/>
    <x v="2"/>
    <d v="2025-08-01T00:00:00"/>
    <x v="11"/>
    <m/>
    <m/>
    <m/>
    <m/>
    <m/>
    <m/>
    <m/>
    <m/>
    <m/>
    <m/>
    <m/>
    <m/>
    <m/>
    <m/>
    <m/>
    <m/>
    <m/>
    <m/>
    <m/>
    <m/>
    <m/>
    <m/>
    <m/>
    <m/>
    <m/>
    <m/>
    <m/>
    <m/>
    <m/>
    <m/>
    <m/>
    <m/>
    <m/>
    <m/>
    <m/>
    <m/>
    <m/>
    <m/>
    <m/>
    <m/>
    <m/>
    <m/>
    <s v="24.09.25: Site Gresik confirm they still on the stabilazing process so recruitment is on hold."/>
    <m/>
    <m/>
    <m/>
    <m/>
    <x v="5"/>
    <m/>
    <n v="62.371084837963281"/>
    <x v="2"/>
    <n v="62.371084837963281"/>
    <x v="2"/>
    <s v="Closed Meet SLA"/>
    <m/>
    <d v="2025-10-02T08:54:22"/>
    <m/>
    <m/>
  </r>
  <r>
    <x v="320"/>
    <s v="JPN"/>
    <s v="New"/>
    <s v="182/FKTK-Recruitment/VII/2025"/>
    <x v="0"/>
    <x v="26"/>
    <x v="1"/>
    <x v="1"/>
    <s v="Gilda"/>
    <x v="73"/>
    <s v="Kontrak"/>
    <s v="3A"/>
    <n v="3"/>
    <x v="1"/>
    <s v="11-25"/>
    <s v="Mengikuti FKTK yang diajukan"/>
    <x v="1"/>
    <x v="1"/>
    <x v="10"/>
    <x v="0"/>
    <m/>
    <m/>
    <n v="1"/>
    <x v="3"/>
    <x v="2"/>
    <d v="2025-08-01T00:00:00"/>
    <x v="11"/>
    <m/>
    <m/>
    <m/>
    <m/>
    <m/>
    <m/>
    <m/>
    <m/>
    <m/>
    <m/>
    <m/>
    <m/>
    <m/>
    <m/>
    <m/>
    <m/>
    <m/>
    <m/>
    <m/>
    <m/>
    <m/>
    <m/>
    <m/>
    <m/>
    <m/>
    <m/>
    <m/>
    <m/>
    <m/>
    <m/>
    <m/>
    <m/>
    <m/>
    <m/>
    <m/>
    <m/>
    <m/>
    <m/>
    <m/>
    <m/>
    <m/>
    <m/>
    <s v="24.09.25: Site Gresik confirm they still on the stabilazing process so recruitment is on hold."/>
    <m/>
    <m/>
    <m/>
    <m/>
    <x v="5"/>
    <m/>
    <n v="62.371084837963281"/>
    <x v="2"/>
    <n v="62.371084837963281"/>
    <x v="2"/>
    <s v="Closed Meet SLA"/>
    <m/>
    <d v="2025-10-02T08:54:22"/>
    <m/>
    <m/>
  </r>
  <r>
    <x v="321"/>
    <s v="JPN"/>
    <s v="New"/>
    <s v="182/FKTK-Recruitment/VII/2025"/>
    <x v="0"/>
    <x v="26"/>
    <x v="1"/>
    <x v="1"/>
    <s v="Gilda"/>
    <x v="73"/>
    <s v="Kontrak"/>
    <s v="3A"/>
    <n v="3"/>
    <x v="1"/>
    <s v="11-25"/>
    <s v="Mengikuti FKTK yang diajukan"/>
    <x v="1"/>
    <x v="1"/>
    <x v="10"/>
    <x v="0"/>
    <m/>
    <m/>
    <n v="1"/>
    <x v="3"/>
    <x v="2"/>
    <d v="2025-08-01T00:00:00"/>
    <x v="11"/>
    <m/>
    <m/>
    <m/>
    <m/>
    <m/>
    <m/>
    <m/>
    <m/>
    <m/>
    <m/>
    <m/>
    <m/>
    <m/>
    <m/>
    <m/>
    <m/>
    <m/>
    <m/>
    <m/>
    <m/>
    <m/>
    <m/>
    <m/>
    <m/>
    <m/>
    <m/>
    <m/>
    <m/>
    <m/>
    <m/>
    <m/>
    <m/>
    <m/>
    <m/>
    <m/>
    <m/>
    <m/>
    <m/>
    <m/>
    <m/>
    <m/>
    <m/>
    <s v="24.09.25: Site Gresik confirm they still on the stabilazing process so recruitment is on hold."/>
    <m/>
    <m/>
    <m/>
    <m/>
    <x v="5"/>
    <m/>
    <n v="62.371084837963281"/>
    <x v="2"/>
    <n v="62.371084837963281"/>
    <x v="2"/>
    <s v="Closed Meet SLA"/>
    <m/>
    <d v="2025-10-02T08:54:22"/>
    <m/>
    <m/>
  </r>
  <r>
    <x v="322"/>
    <s v="JPN"/>
    <s v="New"/>
    <s v="183/FKTK-Recruitment/VII/2025"/>
    <x v="0"/>
    <x v="7"/>
    <x v="2"/>
    <x v="1"/>
    <s v="Gilda"/>
    <x v="198"/>
    <s v="Kontrak"/>
    <s v="3A"/>
    <n v="3"/>
    <x v="2"/>
    <s v="10-25"/>
    <s v="Mengikuti FKTK yang diajukan"/>
    <x v="1"/>
    <x v="1"/>
    <x v="10"/>
    <x v="0"/>
    <m/>
    <m/>
    <n v="1"/>
    <x v="0"/>
    <x v="0"/>
    <d v="2025-08-01T00:00:00"/>
    <x v="11"/>
    <m/>
    <m/>
    <m/>
    <m/>
    <m/>
    <m/>
    <m/>
    <m/>
    <m/>
    <m/>
    <m/>
    <n v="1"/>
    <m/>
    <m/>
    <m/>
    <m/>
    <m/>
    <m/>
    <m/>
    <m/>
    <m/>
    <m/>
    <m/>
    <m/>
    <m/>
    <m/>
    <m/>
    <m/>
    <m/>
    <n v="1"/>
    <m/>
    <m/>
    <m/>
    <m/>
    <m/>
    <n v="1"/>
    <m/>
    <n v="1"/>
    <m/>
    <m/>
    <m/>
    <m/>
    <s v="- 7/08/-25: Menyusun offering an Fariz_x000a_1/08/-25: Intv 1 kandidat an Fariz"/>
    <m/>
    <m/>
    <d v="2025-08-14T00:00:00"/>
    <s v="Fariz"/>
    <x v="1"/>
    <m/>
    <n v="13"/>
    <x v="4"/>
    <s v="Closed"/>
    <x v="2"/>
    <s v="Closed Meet SLA"/>
    <m/>
    <d v="2025-10-02T08:54:22"/>
    <n v="7"/>
    <m/>
  </r>
  <r>
    <x v="323"/>
    <s v="JPN"/>
    <s v="New"/>
    <s v="185/FKTK-Recruitment/VII/2025"/>
    <x v="0"/>
    <x v="26"/>
    <x v="1"/>
    <x v="1"/>
    <s v="Gilda"/>
    <x v="151"/>
    <s v="Kontrak"/>
    <s v="2B"/>
    <n v="2"/>
    <x v="2"/>
    <s v="10-25"/>
    <s v="Mengikuti FKTK yang diajukan"/>
    <x v="1"/>
    <x v="1"/>
    <x v="10"/>
    <x v="0"/>
    <m/>
    <m/>
    <n v="1"/>
    <x v="0"/>
    <x v="0"/>
    <d v="2025-08-01T00:00:00"/>
    <x v="11"/>
    <m/>
    <m/>
    <m/>
    <m/>
    <m/>
    <m/>
    <m/>
    <m/>
    <m/>
    <m/>
    <m/>
    <m/>
    <m/>
    <m/>
    <m/>
    <m/>
    <m/>
    <m/>
    <m/>
    <m/>
    <m/>
    <m/>
    <m/>
    <m/>
    <m/>
    <m/>
    <m/>
    <m/>
    <m/>
    <m/>
    <m/>
    <m/>
    <m/>
    <m/>
    <m/>
    <m/>
    <m/>
    <n v="1"/>
    <m/>
    <m/>
    <m/>
    <m/>
    <m/>
    <m/>
    <m/>
    <d v="2025-09-01T00:00:00"/>
    <s v="Muhammad Aditya Pratama Irawan"/>
    <x v="1"/>
    <m/>
    <n v="31"/>
    <x v="3"/>
    <s v="Closed"/>
    <x v="2"/>
    <s v="Closed Meet SLA"/>
    <m/>
    <d v="2025-10-02T08:54:22"/>
    <n v="9"/>
    <m/>
  </r>
  <r>
    <x v="324"/>
    <s v="PMC"/>
    <s v="New"/>
    <s v="187/FKTK-Recruitment/VII/2025"/>
    <x v="0"/>
    <x v="15"/>
    <x v="1"/>
    <x v="1"/>
    <s v="Wahyudiki "/>
    <x v="31"/>
    <s v="Probation"/>
    <s v="3A"/>
    <n v="3"/>
    <x v="1"/>
    <s v="12-25"/>
    <s v="Mengikuti FKTK yang diajukan"/>
    <x v="1"/>
    <x v="1"/>
    <x v="7"/>
    <x v="0"/>
    <m/>
    <m/>
    <n v="1"/>
    <x v="0"/>
    <x v="0"/>
    <d v="2025-08-01T00:00:00"/>
    <x v="11"/>
    <m/>
    <n v="3"/>
    <m/>
    <m/>
    <m/>
    <m/>
    <m/>
    <m/>
    <m/>
    <m/>
    <m/>
    <m/>
    <m/>
    <m/>
    <m/>
    <m/>
    <m/>
    <m/>
    <m/>
    <m/>
    <m/>
    <m/>
    <m/>
    <m/>
    <m/>
    <m/>
    <m/>
    <m/>
    <m/>
    <m/>
    <m/>
    <m/>
    <m/>
    <m/>
    <m/>
    <m/>
    <m/>
    <m/>
    <m/>
    <m/>
    <m/>
    <m/>
    <s v="010925 - Raymundo Hutapea joined"/>
    <m/>
    <m/>
    <m/>
    <m/>
    <x v="5"/>
    <m/>
    <n v="-45870"/>
    <x v="1"/>
    <n v="62.371084837963281"/>
    <x v="3"/>
    <s v="Hold/Cancel"/>
    <m/>
    <d v="2025-10-02T08:54:22"/>
    <m/>
    <m/>
  </r>
  <r>
    <x v="325"/>
    <s v="EUP"/>
    <s v="New"/>
    <s v="190/FKTK-Recruitment/VII/2025"/>
    <x v="0"/>
    <x v="3"/>
    <x v="1"/>
    <x v="1"/>
    <s v="Syafril"/>
    <x v="3"/>
    <s v="Probation"/>
    <s v="3A"/>
    <n v="3"/>
    <x v="2"/>
    <s v="10-25"/>
    <s v="Mengikuti FKTK yang diajukan"/>
    <x v="1"/>
    <x v="1"/>
    <x v="2"/>
    <x v="1"/>
    <s v="M. Iqbal"/>
    <m/>
    <n v="1"/>
    <x v="0"/>
    <x v="0"/>
    <d v="2025-08-01T00:00:00"/>
    <x v="11"/>
    <m/>
    <m/>
    <m/>
    <m/>
    <m/>
    <m/>
    <m/>
    <m/>
    <m/>
    <m/>
    <m/>
    <m/>
    <m/>
    <m/>
    <m/>
    <m/>
    <m/>
    <m/>
    <m/>
    <m/>
    <m/>
    <m/>
    <m/>
    <m/>
    <m/>
    <m/>
    <m/>
    <m/>
    <m/>
    <m/>
    <m/>
    <m/>
    <m/>
    <m/>
    <m/>
    <m/>
    <m/>
    <n v="1"/>
    <m/>
    <m/>
    <m/>
    <m/>
    <s v="- 1/07-25: Ada interview 3 kandidat, namun expected salary terlalu tinggi, masih sourcing kembali "/>
    <m/>
    <m/>
    <d v="2025-08-22T00:00:00"/>
    <s v="Deksa Mahesa Cipy Sambira"/>
    <x v="1"/>
    <m/>
    <n v="21"/>
    <x v="4"/>
    <s v="Closed"/>
    <x v="2"/>
    <s v="Closed Meet SLA"/>
    <m/>
    <d v="2025-10-02T08:54:22"/>
    <m/>
    <m/>
  </r>
  <r>
    <x v="326"/>
    <s v="SPC"/>
    <s v="New"/>
    <s v="187/FKTK-Recruitment/VII/2025"/>
    <x v="0"/>
    <x v="15"/>
    <x v="1"/>
    <x v="1"/>
    <s v="Wahyudiki "/>
    <x v="31"/>
    <s v="Kontrak"/>
    <s v="3A"/>
    <n v="3"/>
    <x v="2"/>
    <s v="10-25"/>
    <s v="Mengikuti FKTK yang diajukan"/>
    <x v="1"/>
    <x v="1"/>
    <x v="7"/>
    <x v="0"/>
    <m/>
    <m/>
    <n v="1"/>
    <x v="0"/>
    <x v="0"/>
    <d v="2025-08-01T00:00:00"/>
    <x v="11"/>
    <m/>
    <m/>
    <m/>
    <m/>
    <m/>
    <m/>
    <m/>
    <m/>
    <m/>
    <m/>
    <m/>
    <m/>
    <m/>
    <m/>
    <m/>
    <m/>
    <m/>
    <m/>
    <m/>
    <m/>
    <m/>
    <m/>
    <m/>
    <m/>
    <m/>
    <m/>
    <m/>
    <m/>
    <m/>
    <m/>
    <m/>
    <m/>
    <m/>
    <m/>
    <m/>
    <m/>
    <m/>
    <n v="1"/>
    <m/>
    <m/>
    <m/>
    <m/>
    <s v="160725 - Muhammad Mursied joined"/>
    <m/>
    <m/>
    <d v="2025-07-16T00:00:00"/>
    <s v="Muhammad Mursied "/>
    <x v="5"/>
    <m/>
    <n v="-16"/>
    <x v="1"/>
    <s v="Closed"/>
    <x v="3"/>
    <s v="Hold/Cancel"/>
    <m/>
    <d v="2025-10-02T08:54:22"/>
    <m/>
    <m/>
  </r>
  <r>
    <x v="327"/>
    <s v="EOP"/>
    <s v="New"/>
    <s v="191/FKTK-Recruitment/VII/2025"/>
    <x v="0"/>
    <x v="1"/>
    <x v="1"/>
    <x v="1"/>
    <s v="David Marnaladodi"/>
    <x v="199"/>
    <s v="Probation"/>
    <s v="5B"/>
    <n v="5"/>
    <x v="2"/>
    <s v="10-25"/>
    <s v="Mengikuti FKTK yang diajukan"/>
    <x v="0"/>
    <x v="1"/>
    <x v="4"/>
    <x v="1"/>
    <s v="Mohd. Fadly Darwis"/>
    <m/>
    <n v="1"/>
    <x v="3"/>
    <x v="2"/>
    <d v="2025-08-01T00:00:00"/>
    <x v="11"/>
    <m/>
    <m/>
    <m/>
    <m/>
    <m/>
    <m/>
    <m/>
    <m/>
    <m/>
    <m/>
    <m/>
    <m/>
    <m/>
    <m/>
    <m/>
    <m/>
    <m/>
    <m/>
    <m/>
    <m/>
    <m/>
    <m/>
    <m/>
    <m/>
    <m/>
    <m/>
    <m/>
    <m/>
    <m/>
    <m/>
    <m/>
    <m/>
    <m/>
    <m/>
    <m/>
    <m/>
    <m/>
    <m/>
    <m/>
    <m/>
    <m/>
    <m/>
    <m/>
    <m/>
    <m/>
    <m/>
    <m/>
    <x v="5"/>
    <m/>
    <n v="62.371084837963281"/>
    <x v="2"/>
    <n v="62.371084837963281"/>
    <x v="2"/>
    <s v="Closed Meet SLA"/>
    <m/>
    <d v="2025-10-02T08:54:22"/>
    <m/>
    <s v="Yes"/>
  </r>
  <r>
    <x v="328"/>
    <s v="EOP"/>
    <s v="New"/>
    <s v="192/FKTK-Recruitment/VII/2025"/>
    <x v="0"/>
    <x v="7"/>
    <x v="1"/>
    <x v="32"/>
    <s v="Lina Hadi"/>
    <x v="189"/>
    <s v="Probation"/>
    <s v="4A"/>
    <n v="4"/>
    <x v="2"/>
    <s v="10-25"/>
    <s v="Mengikuti FKTK yang diajukan"/>
    <x v="0"/>
    <x v="1"/>
    <x v="4"/>
    <x v="1"/>
    <s v="Risvan Pasaribu"/>
    <m/>
    <n v="1"/>
    <x v="5"/>
    <x v="2"/>
    <d v="2025-08-01T00:00:00"/>
    <x v="11"/>
    <m/>
    <m/>
    <m/>
    <m/>
    <m/>
    <n v="2"/>
    <m/>
    <m/>
    <m/>
    <m/>
    <m/>
    <n v="2"/>
    <m/>
    <m/>
    <m/>
    <n v="1"/>
    <m/>
    <m/>
    <m/>
    <m/>
    <m/>
    <m/>
    <m/>
    <m/>
    <m/>
    <m/>
    <m/>
    <m/>
    <m/>
    <n v="1"/>
    <m/>
    <m/>
    <m/>
    <m/>
    <m/>
    <m/>
    <m/>
    <m/>
    <m/>
    <m/>
    <m/>
    <m/>
    <s v="27.09.25: Pending confirmation from HC director regarding Ella Adhysti"/>
    <m/>
    <m/>
    <m/>
    <m/>
    <x v="5"/>
    <m/>
    <n v="62.371084837963281"/>
    <x v="2"/>
    <n v="62.371084837963281"/>
    <x v="2"/>
    <s v="Closed Meet SLA"/>
    <m/>
    <d v="2025-10-02T08:54:22"/>
    <m/>
    <m/>
  </r>
  <r>
    <x v="329"/>
    <s v="JPN"/>
    <s v="New"/>
    <s v="113/FKTK-Recruitment/V/2025"/>
    <x v="0"/>
    <x v="1"/>
    <x v="1"/>
    <x v="1"/>
    <s v="Gilda"/>
    <x v="152"/>
    <s v="Kontrak"/>
    <s v="2B"/>
    <n v="2"/>
    <x v="2"/>
    <s v="10-25"/>
    <s v="Mengikuti FKTK yang diajukan"/>
    <x v="1"/>
    <x v="1"/>
    <x v="10"/>
    <x v="0"/>
    <m/>
    <m/>
    <n v="1"/>
    <x v="0"/>
    <x v="0"/>
    <d v="2025-08-01T00:00:00"/>
    <x v="11"/>
    <m/>
    <m/>
    <m/>
    <m/>
    <m/>
    <m/>
    <m/>
    <m/>
    <m/>
    <m/>
    <m/>
    <m/>
    <m/>
    <m/>
    <m/>
    <m/>
    <m/>
    <m/>
    <m/>
    <m/>
    <m/>
    <m/>
    <m/>
    <m/>
    <m/>
    <m/>
    <m/>
    <m/>
    <m/>
    <m/>
    <m/>
    <m/>
    <m/>
    <m/>
    <m/>
    <m/>
    <m/>
    <n v="1"/>
    <m/>
    <m/>
    <m/>
    <m/>
    <s v="- 15/07/-25: Aktif lagi FKTK ini dan akan diisi kary baru_x000a_07/07/-25: As per informed by BP, di hire menjadi KHL terlebih dahulu karena designation code &amp; STO belum ready"/>
    <m/>
    <d v="2025-08-01T00:00:00"/>
    <d v="2025-08-01T00:00:00"/>
    <s v="Iswahyudi Hamdanu"/>
    <x v="1"/>
    <m/>
    <n v="0"/>
    <x v="4"/>
    <s v="Closed"/>
    <x v="2"/>
    <s v="Closed Meet SLA"/>
    <m/>
    <d v="2025-10-02T08:54:22"/>
    <n v="8"/>
    <m/>
  </r>
  <r>
    <x v="330"/>
    <s v="EUP"/>
    <s v="New"/>
    <s v="194/FKTK-Recruitment/VII/2025"/>
    <x v="0"/>
    <x v="7"/>
    <x v="1"/>
    <x v="1"/>
    <s v="Kristi SM"/>
    <x v="200"/>
    <s v="Probation"/>
    <s v="6A"/>
    <n v="6"/>
    <x v="2"/>
    <s v="10-25"/>
    <s v="Mengikuti FKTK yang diajukan"/>
    <x v="0"/>
    <x v="1"/>
    <x v="2"/>
    <x v="1"/>
    <s v="Fandi Shidik"/>
    <m/>
    <n v="1"/>
    <x v="5"/>
    <x v="2"/>
    <d v="2025-08-01T00:00:00"/>
    <x v="11"/>
    <m/>
    <m/>
    <m/>
    <m/>
    <m/>
    <n v="8"/>
    <m/>
    <m/>
    <n v="1"/>
    <m/>
    <m/>
    <n v="3"/>
    <m/>
    <m/>
    <m/>
    <m/>
    <m/>
    <m/>
    <m/>
    <m/>
    <m/>
    <m/>
    <m/>
    <m/>
    <m/>
    <m/>
    <m/>
    <m/>
    <m/>
    <m/>
    <m/>
    <m/>
    <m/>
    <m/>
    <m/>
    <m/>
    <m/>
    <m/>
    <n v="6"/>
    <n v="2"/>
    <m/>
    <m/>
    <s v="19.09.25 Dian Mardianes rijected and currently review 4 cv "/>
    <m/>
    <m/>
    <m/>
    <m/>
    <x v="5"/>
    <m/>
    <n v="62.371084837963281"/>
    <x v="2"/>
    <n v="62.371084837963281"/>
    <x v="2"/>
    <s v="Closed Meet SLA"/>
    <m/>
    <d v="2025-10-02T08:54:22"/>
    <m/>
    <s v="Yes"/>
  </r>
  <r>
    <x v="331"/>
    <s v="EUP"/>
    <s v="New"/>
    <s v="195/FKTK-Recruitment/VII/2025"/>
    <x v="0"/>
    <x v="22"/>
    <x v="2"/>
    <x v="17"/>
    <s v="Rahim Halimoan"/>
    <x v="201"/>
    <s v="Probation"/>
    <s v="5B"/>
    <n v="5"/>
    <x v="2"/>
    <s v="10-25"/>
    <s v="Mengikuti FKTK yang diajukan"/>
    <x v="0"/>
    <x v="0"/>
    <x v="0"/>
    <x v="1"/>
    <s v="Saliman St"/>
    <m/>
    <n v="1"/>
    <x v="5"/>
    <x v="2"/>
    <d v="2025-08-01T00:00:00"/>
    <x v="11"/>
    <n v="0"/>
    <n v="0"/>
    <n v="1"/>
    <m/>
    <m/>
    <m/>
    <m/>
    <m/>
    <m/>
    <m/>
    <n v="1"/>
    <n v="1"/>
    <m/>
    <m/>
    <m/>
    <m/>
    <m/>
    <m/>
    <m/>
    <m/>
    <m/>
    <m/>
    <m/>
    <m/>
    <m/>
    <m/>
    <m/>
    <m/>
    <m/>
    <m/>
    <m/>
    <m/>
    <m/>
    <m/>
    <m/>
    <m/>
    <m/>
    <m/>
    <m/>
    <m/>
    <m/>
    <m/>
    <s v="01.10.25 continue hiring process for  Yunadi Bagus"/>
    <m/>
    <m/>
    <m/>
    <m/>
    <x v="5"/>
    <m/>
    <n v="62.371084837963281"/>
    <x v="2"/>
    <n v="62.371084837963281"/>
    <x v="2"/>
    <s v="Closed Meet SLA"/>
    <m/>
    <d v="2025-10-02T08:54:22"/>
    <m/>
    <s v="Yes"/>
  </r>
  <r>
    <x v="332"/>
    <s v="EUP"/>
    <s v="Carry Over"/>
    <s v="Pending FKTK"/>
    <x v="1"/>
    <x v="10"/>
    <x v="2"/>
    <x v="19"/>
    <s v="Leonardo"/>
    <x v="127"/>
    <s v="Probation"/>
    <s v="4A"/>
    <n v="4"/>
    <x v="2"/>
    <s v="11-25"/>
    <s v="jobspec will be sent to Rama from bu Silvia"/>
    <x v="0"/>
    <x v="0"/>
    <x v="0"/>
    <x v="0"/>
    <s v="-"/>
    <s v="-"/>
    <n v="1"/>
    <x v="4"/>
    <x v="0"/>
    <d v="2025-08-01T00:00:00"/>
    <x v="11"/>
    <n v="2"/>
    <n v="0"/>
    <n v="0"/>
    <m/>
    <m/>
    <n v="3"/>
    <m/>
    <n v="2"/>
    <m/>
    <m/>
    <m/>
    <n v="3"/>
    <m/>
    <n v="2"/>
    <m/>
    <m/>
    <m/>
    <n v="1"/>
    <m/>
    <m/>
    <m/>
    <m/>
    <m/>
    <m/>
    <m/>
    <m/>
    <m/>
    <n v="1"/>
    <m/>
    <n v="1"/>
    <m/>
    <m/>
    <m/>
    <n v="1"/>
    <m/>
    <n v="1"/>
    <m/>
    <n v="1"/>
    <m/>
    <n v="2"/>
    <m/>
    <m/>
    <s v=" - 25/09/25: Ivana will be joined on 6/10/25 _x000a_- 23/09/25: Ivana MCU _x000a_- 21/09/25: Ivana accept offer_x000a_- 15/9/25 - Ivanna to prepare salary proposal_x000a_- Joycelin withdraw from recruiment process _x000a_Joycelin 2nd Offer, feedback on 19/9/25_x000a_- 7/08/-25: dapat info dari pak Leo, Joycelin akan diaturkan Intv Offline w/ pak Cliff probably on 19/20 aug_x000a_ 30/07/-25: Joycelin diaturkan Psikotest, Calvin &amp; Irene tidak lolos_x000a_29/07/-25: Interview 3 kandidat an Calvin, Joycelin, Irene _x000a_23/07/-25: Dijalankan kembali _x000a_15/07/-25: Info dr BP di hold dulu"/>
    <d v="2025-07-15T00:00:00"/>
    <d v="2025-09-21T00:00:00"/>
    <d v="2025-10-06T00:00:00"/>
    <s v="Ivana Widjanarko"/>
    <x v="5"/>
    <m/>
    <n v="66"/>
    <x v="2"/>
    <s v="Closed"/>
    <x v="2"/>
    <s v="Closed Meet SLA"/>
    <m/>
    <d v="2025-10-02T08:54:22"/>
    <m/>
    <s v="Yes"/>
  </r>
  <r>
    <x v="333"/>
    <s v="CRC"/>
    <s v="New"/>
    <s v="200/FKTK-Recruitment/VII/2025"/>
    <x v="0"/>
    <x v="15"/>
    <x v="0"/>
    <x v="1"/>
    <s v="Lusiana Tjhang"/>
    <x v="202"/>
    <s v="Kontrak"/>
    <s v="6B"/>
    <n v="6"/>
    <x v="2"/>
    <s v="10-25"/>
    <s v="Mengikuti FKTK yang diajukan"/>
    <x v="0"/>
    <x v="1"/>
    <x v="1"/>
    <x v="1"/>
    <m/>
    <m/>
    <n v="1"/>
    <x v="0"/>
    <x v="0"/>
    <d v="2025-08-01T00:00:00"/>
    <x v="11"/>
    <m/>
    <m/>
    <m/>
    <m/>
    <m/>
    <m/>
    <m/>
    <m/>
    <m/>
    <m/>
    <m/>
    <m/>
    <m/>
    <m/>
    <m/>
    <m/>
    <m/>
    <m/>
    <m/>
    <m/>
    <m/>
    <m/>
    <m/>
    <m/>
    <m/>
    <m/>
    <m/>
    <m/>
    <m/>
    <m/>
    <m/>
    <m/>
    <m/>
    <m/>
    <m/>
    <m/>
    <m/>
    <n v="1"/>
    <m/>
    <m/>
    <m/>
    <m/>
    <s v="- 1/09/-25: Ateng rehire, join 1 Sept 2025"/>
    <m/>
    <m/>
    <d v="2025-09-01T00:00:00"/>
    <s v="Ateng"/>
    <x v="1"/>
    <m/>
    <n v="31"/>
    <x v="3"/>
    <s v="Closed"/>
    <x v="2"/>
    <s v="Closed Meet SLA"/>
    <m/>
    <d v="2025-10-02T08:54:22"/>
    <n v="8"/>
    <m/>
  </r>
  <r>
    <x v="334"/>
    <s v="EOP"/>
    <s v="New"/>
    <s v="206/FKTK-Recruitment/VII/2025"/>
    <x v="0"/>
    <x v="1"/>
    <x v="1"/>
    <x v="1"/>
    <s v="Mohd. Fadly"/>
    <x v="203"/>
    <s v="Probation"/>
    <s v="3A"/>
    <n v="3"/>
    <x v="2"/>
    <s v="10-25"/>
    <s v="Mengikuti FKTK yang diajukan"/>
    <x v="1"/>
    <x v="1"/>
    <x v="4"/>
    <x v="1"/>
    <s v="M. Reza Azhari"/>
    <m/>
    <n v="1"/>
    <x v="0"/>
    <x v="0"/>
    <d v="2025-08-01T00:00:00"/>
    <x v="11"/>
    <m/>
    <m/>
    <m/>
    <m/>
    <m/>
    <m/>
    <m/>
    <m/>
    <m/>
    <m/>
    <m/>
    <m/>
    <m/>
    <m/>
    <m/>
    <m/>
    <m/>
    <m/>
    <m/>
    <m/>
    <m/>
    <m/>
    <m/>
    <m/>
    <m/>
    <m/>
    <m/>
    <m/>
    <m/>
    <m/>
    <m/>
    <m/>
    <m/>
    <m/>
    <m/>
    <m/>
    <m/>
    <n v="1"/>
    <m/>
    <m/>
    <m/>
    <m/>
    <m/>
    <m/>
    <m/>
    <d v="2025-08-25T00:00:00"/>
    <s v="Abdul Rasyid Ilham"/>
    <x v="1"/>
    <m/>
    <n v="24"/>
    <x v="4"/>
    <s v="Closed"/>
    <x v="2"/>
    <s v="Closed Meet SLA"/>
    <m/>
    <d v="2025-10-02T08:54:22"/>
    <n v="8"/>
    <m/>
  </r>
  <r>
    <x v="335"/>
    <s v="JPN"/>
    <s v="New"/>
    <s v="207/FKTK-Recruitment/VII/2025"/>
    <x v="0"/>
    <x v="1"/>
    <x v="1"/>
    <x v="1"/>
    <s v="Gilda"/>
    <x v="152"/>
    <s v="Probation"/>
    <s v="3A"/>
    <n v="3"/>
    <x v="1"/>
    <s v="11-25"/>
    <s v="Mengikuti FKTK yang diajukan"/>
    <x v="1"/>
    <x v="1"/>
    <x v="10"/>
    <x v="0"/>
    <m/>
    <m/>
    <n v="1"/>
    <x v="3"/>
    <x v="2"/>
    <d v="2025-08-01T00:00:00"/>
    <x v="11"/>
    <m/>
    <m/>
    <m/>
    <m/>
    <n v="5"/>
    <n v="5"/>
    <m/>
    <m/>
    <m/>
    <m/>
    <m/>
    <m/>
    <m/>
    <m/>
    <m/>
    <m/>
    <m/>
    <m/>
    <m/>
    <m/>
    <m/>
    <m/>
    <m/>
    <m/>
    <m/>
    <m/>
    <m/>
    <m/>
    <m/>
    <m/>
    <m/>
    <m/>
    <m/>
    <m/>
    <m/>
    <m/>
    <m/>
    <m/>
    <m/>
    <m/>
    <m/>
    <m/>
    <m/>
    <m/>
    <m/>
    <m/>
    <m/>
    <x v="5"/>
    <m/>
    <n v="62.371084837963281"/>
    <x v="2"/>
    <n v="62.371084837963281"/>
    <x v="2"/>
    <s v="Closed Meet SLA"/>
    <m/>
    <d v="2025-10-02T08:54:22"/>
    <m/>
    <m/>
  </r>
  <r>
    <x v="336"/>
    <s v="JPN"/>
    <s v="New"/>
    <s v="207/FKTK-Recruitment/VII/2025"/>
    <x v="0"/>
    <x v="1"/>
    <x v="1"/>
    <x v="1"/>
    <s v="Gilda"/>
    <x v="152"/>
    <s v="Probation"/>
    <s v="3A"/>
    <n v="3"/>
    <x v="1"/>
    <s v="11-25"/>
    <s v="Mengikuti FKTK yang diajukan"/>
    <x v="1"/>
    <x v="1"/>
    <x v="10"/>
    <x v="0"/>
    <m/>
    <m/>
    <n v="1"/>
    <x v="3"/>
    <x v="2"/>
    <d v="2025-08-01T00:00:00"/>
    <x v="11"/>
    <m/>
    <m/>
    <m/>
    <m/>
    <n v="5"/>
    <n v="5"/>
    <m/>
    <m/>
    <m/>
    <m/>
    <m/>
    <m/>
    <m/>
    <m/>
    <m/>
    <m/>
    <m/>
    <m/>
    <m/>
    <m/>
    <m/>
    <m/>
    <m/>
    <m/>
    <m/>
    <m/>
    <m/>
    <m/>
    <m/>
    <m/>
    <m/>
    <m/>
    <m/>
    <m/>
    <m/>
    <m/>
    <m/>
    <m/>
    <m/>
    <m/>
    <m/>
    <m/>
    <m/>
    <m/>
    <m/>
    <m/>
    <m/>
    <x v="5"/>
    <m/>
    <n v="62.371084837963281"/>
    <x v="2"/>
    <n v="62.371084837963281"/>
    <x v="2"/>
    <s v="Closed Meet SLA"/>
    <m/>
    <d v="2025-10-02T08:54:22"/>
    <m/>
    <m/>
  </r>
  <r>
    <x v="337"/>
    <s v="EUP"/>
    <s v="New"/>
    <s v="209/FKTK-Recruitment/VII/2025"/>
    <x v="0"/>
    <x v="10"/>
    <x v="6"/>
    <x v="25"/>
    <s v="Eddy"/>
    <x v="204"/>
    <s v="Probation"/>
    <s v="4B"/>
    <n v="4"/>
    <x v="2"/>
    <s v="10-25"/>
    <s v="see folder Z:\HC-Downstream\40. ODPD\Job Desc\Commercial"/>
    <x v="0"/>
    <x v="0"/>
    <x v="0"/>
    <x v="1"/>
    <s v="Felix Evan"/>
    <m/>
    <n v="1"/>
    <x v="5"/>
    <x v="2"/>
    <d v="2025-08-01T00:00:00"/>
    <x v="11"/>
    <n v="0"/>
    <n v="0"/>
    <n v="0"/>
    <m/>
    <m/>
    <n v="2"/>
    <m/>
    <n v="1"/>
    <m/>
    <m/>
    <m/>
    <n v="2"/>
    <m/>
    <m/>
    <m/>
    <m/>
    <m/>
    <n v="2"/>
    <m/>
    <m/>
    <m/>
    <m/>
    <m/>
    <m/>
    <m/>
    <m/>
    <m/>
    <m/>
    <m/>
    <m/>
    <m/>
    <m/>
    <m/>
    <m/>
    <m/>
    <m/>
    <m/>
    <m/>
    <n v="1"/>
    <n v="1"/>
    <m/>
    <m/>
    <s v="15.09.25 - Zahrah fail interview with CT"/>
    <m/>
    <m/>
    <m/>
    <m/>
    <x v="5"/>
    <m/>
    <n v="62.371084837963281"/>
    <x v="2"/>
    <n v="62.371084837963281"/>
    <x v="2"/>
    <s v="Closed Meet SLA"/>
    <m/>
    <d v="2025-10-02T08:54:22"/>
    <m/>
    <s v="Yes"/>
  </r>
  <r>
    <x v="338"/>
    <s v="EUP"/>
    <s v="New"/>
    <s v="202/FKTK-Recruitment/VII/2025"/>
    <x v="0"/>
    <x v="6"/>
    <x v="1"/>
    <x v="1"/>
    <s v="Rudi"/>
    <x v="205"/>
    <s v="Probation"/>
    <s v="4A"/>
    <n v="4"/>
    <x v="2"/>
    <s v="09-25"/>
    <s v="Mengikuti FKTK yang diajukan"/>
    <x v="0"/>
    <x v="1"/>
    <x v="3"/>
    <x v="1"/>
    <s v="M. Fauzan Sirait"/>
    <s v="Mutasi Internal"/>
    <n v="1"/>
    <x v="3"/>
    <x v="2"/>
    <d v="2025-08-01T00:00:00"/>
    <x v="11"/>
    <n v="0"/>
    <n v="0"/>
    <n v="0"/>
    <m/>
    <m/>
    <m/>
    <m/>
    <m/>
    <m/>
    <m/>
    <m/>
    <m/>
    <m/>
    <m/>
    <m/>
    <m/>
    <m/>
    <m/>
    <m/>
    <m/>
    <m/>
    <m/>
    <m/>
    <m/>
    <m/>
    <m/>
    <m/>
    <m/>
    <m/>
    <m/>
    <m/>
    <m/>
    <m/>
    <m/>
    <m/>
    <m/>
    <m/>
    <m/>
    <m/>
    <m/>
    <m/>
    <m/>
    <m/>
    <m/>
    <m/>
    <m/>
    <m/>
    <x v="5"/>
    <m/>
    <n v="62.371084837963281"/>
    <x v="2"/>
    <n v="62.371084837963281"/>
    <x v="2"/>
    <s v="Closed Meet SLA"/>
    <m/>
    <d v="2025-10-02T08:54:22"/>
    <m/>
    <m/>
  </r>
  <r>
    <x v="339"/>
    <s v="EUP"/>
    <s v="New"/>
    <s v="203/FKTK-Recruitment/VII/2025"/>
    <x v="0"/>
    <x v="6"/>
    <x v="1"/>
    <x v="1"/>
    <s v="Agus Salim"/>
    <x v="206"/>
    <s v="Kontrak"/>
    <s v="3A"/>
    <n v="3"/>
    <x v="2"/>
    <s v="09-25"/>
    <s v="Mengikuti FKTK yang diajukan"/>
    <x v="1"/>
    <x v="1"/>
    <x v="3"/>
    <x v="1"/>
    <s v="Dedi Irwandi"/>
    <m/>
    <n v="1"/>
    <x v="0"/>
    <x v="0"/>
    <d v="2025-08-01T00:00:00"/>
    <x v="11"/>
    <n v="1"/>
    <m/>
    <m/>
    <m/>
    <m/>
    <n v="1"/>
    <n v="1"/>
    <m/>
    <m/>
    <m/>
    <m/>
    <n v="1"/>
    <m/>
    <m/>
    <m/>
    <m/>
    <m/>
    <m/>
    <m/>
    <m/>
    <m/>
    <m/>
    <m/>
    <m/>
    <m/>
    <m/>
    <n v="1"/>
    <m/>
    <m/>
    <n v="1"/>
    <m/>
    <m/>
    <n v="1"/>
    <m/>
    <m/>
    <n v="1"/>
    <m/>
    <n v="1"/>
    <m/>
    <m/>
    <m/>
    <m/>
    <s v="Diambil dari KHL"/>
    <m/>
    <d v="2025-09-18T00:00:00"/>
    <d v="2025-09-22T00:00:00"/>
    <s v="Aris"/>
    <x v="1"/>
    <m/>
    <n v="52"/>
    <x v="3"/>
    <s v="Closed"/>
    <x v="2"/>
    <s v="Closed Meet SLA"/>
    <m/>
    <d v="2025-10-02T08:54:22"/>
    <m/>
    <m/>
  </r>
  <r>
    <x v="340"/>
    <s v="EUP"/>
    <s v="New"/>
    <s v="205/FKTK-Recruitment/VII/2025"/>
    <x v="0"/>
    <x v="6"/>
    <x v="0"/>
    <x v="1"/>
    <s v="Rudi"/>
    <x v="207"/>
    <s v="Probation"/>
    <s v="5B"/>
    <n v="5"/>
    <x v="2"/>
    <s v="09-25"/>
    <s v="Mengikuti FKTK yang diajukan"/>
    <x v="0"/>
    <x v="1"/>
    <x v="3"/>
    <x v="1"/>
    <s v="Ahmad Widiyatno"/>
    <m/>
    <n v="1"/>
    <x v="3"/>
    <x v="2"/>
    <d v="2025-08-01T00:00:00"/>
    <x v="11"/>
    <n v="0"/>
    <n v="0"/>
    <n v="0"/>
    <m/>
    <m/>
    <m/>
    <m/>
    <m/>
    <m/>
    <m/>
    <m/>
    <m/>
    <m/>
    <m/>
    <m/>
    <m/>
    <m/>
    <m/>
    <m/>
    <m/>
    <m/>
    <m/>
    <m/>
    <m/>
    <m/>
    <m/>
    <m/>
    <m/>
    <m/>
    <m/>
    <m/>
    <m/>
    <m/>
    <m/>
    <m/>
    <m/>
    <m/>
    <m/>
    <m/>
    <m/>
    <m/>
    <m/>
    <s v="24.09.25: Currently M. Fauzan Rizki Sirait is acting. The decition is per 1 Oktober."/>
    <m/>
    <d v="2025-10-01T00:00:00"/>
    <d v="2025-10-01T00:00:00"/>
    <s v="M. Fauzan Rizki Sirait"/>
    <x v="5"/>
    <m/>
    <s v="Closed"/>
    <x v="1"/>
    <s v="Closed"/>
    <x v="1"/>
    <s v="Hold/Cancel"/>
    <m/>
    <d v="2025-10-02T08:54:22"/>
    <m/>
    <m/>
  </r>
  <r>
    <x v="341"/>
    <s v="EUP"/>
    <s v="New"/>
    <s v="201/FKTK-Recruitment/VII/2025"/>
    <x v="0"/>
    <x v="7"/>
    <x v="1"/>
    <x v="1"/>
    <s v="Kristi SM"/>
    <x v="126"/>
    <s v="Probation"/>
    <s v="3B"/>
    <n v="3"/>
    <x v="1"/>
    <s v="12-25"/>
    <s v="Mengikuti FKTK yang diajukan"/>
    <x v="1"/>
    <x v="1"/>
    <x v="2"/>
    <x v="1"/>
    <s v="Alfian Alif"/>
    <m/>
    <n v="1"/>
    <x v="3"/>
    <x v="2"/>
    <d v="2025-08-01T00:00:00"/>
    <x v="11"/>
    <m/>
    <m/>
    <m/>
    <m/>
    <m/>
    <m/>
    <m/>
    <m/>
    <m/>
    <m/>
    <m/>
    <m/>
    <m/>
    <m/>
    <m/>
    <m/>
    <m/>
    <m/>
    <m/>
    <m/>
    <m/>
    <m/>
    <m/>
    <m/>
    <m/>
    <m/>
    <m/>
    <m/>
    <m/>
    <m/>
    <m/>
    <m/>
    <m/>
    <m/>
    <m/>
    <m/>
    <m/>
    <m/>
    <m/>
    <m/>
    <m/>
    <m/>
    <m/>
    <m/>
    <m/>
    <m/>
    <m/>
    <x v="5"/>
    <m/>
    <n v="62.371084837963281"/>
    <x v="2"/>
    <n v="62.371084837963281"/>
    <x v="2"/>
    <s v="Closed Meet SLA"/>
    <m/>
    <d v="2025-10-02T08:54:22"/>
    <m/>
    <m/>
  </r>
  <r>
    <x v="342"/>
    <s v="EUP"/>
    <s v="New"/>
    <s v="204/FKTK-Recruitment/VII/2025"/>
    <x v="0"/>
    <x v="6"/>
    <x v="0"/>
    <x v="1"/>
    <s v="Agus Salim"/>
    <x v="208"/>
    <s v="Probation"/>
    <s v="6A"/>
    <n v="6"/>
    <x v="2"/>
    <s v="10-25"/>
    <s v="Mengikuti FKTK yang diajukan"/>
    <x v="0"/>
    <x v="1"/>
    <x v="3"/>
    <x v="1"/>
    <s v="Mirta Situmorang"/>
    <m/>
    <n v="1"/>
    <x v="3"/>
    <x v="2"/>
    <d v="2025-08-01T00:00:00"/>
    <x v="11"/>
    <n v="0"/>
    <n v="0"/>
    <n v="0"/>
    <m/>
    <m/>
    <m/>
    <m/>
    <m/>
    <m/>
    <m/>
    <m/>
    <m/>
    <m/>
    <m/>
    <m/>
    <m/>
    <m/>
    <m/>
    <m/>
    <m/>
    <m/>
    <m/>
    <m/>
    <m/>
    <m/>
    <m/>
    <m/>
    <m/>
    <m/>
    <m/>
    <m/>
    <m/>
    <m/>
    <m/>
    <m/>
    <m/>
    <m/>
    <m/>
    <m/>
    <m/>
    <m/>
    <m/>
    <m/>
    <m/>
    <m/>
    <m/>
    <m/>
    <x v="5"/>
    <m/>
    <n v="62.371084837963281"/>
    <x v="2"/>
    <n v="62.371084837963281"/>
    <x v="2"/>
    <s v="Closed Meet SLA"/>
    <m/>
    <d v="2025-10-02T08:54:22"/>
    <m/>
    <m/>
  </r>
  <r>
    <x v="343"/>
    <s v="EUP"/>
    <s v="New"/>
    <s v="211/FKTK-Recruitment/VII/2025"/>
    <x v="0"/>
    <x v="22"/>
    <x v="1"/>
    <x v="1"/>
    <s v="Azis Fahri"/>
    <x v="209"/>
    <s v="Probation"/>
    <s v="4A"/>
    <n v="4"/>
    <x v="1"/>
    <s v="11-25"/>
    <s v="Mengikuti FKTK yang diajukan"/>
    <x v="0"/>
    <x v="1"/>
    <x v="3"/>
    <x v="0"/>
    <m/>
    <m/>
    <n v="1"/>
    <x v="8"/>
    <x v="2"/>
    <d v="2025-08-01T00:00:00"/>
    <x v="11"/>
    <n v="4"/>
    <n v="0"/>
    <n v="0"/>
    <m/>
    <m/>
    <n v="4"/>
    <m/>
    <m/>
    <n v="1"/>
    <m/>
    <m/>
    <n v="1"/>
    <m/>
    <m/>
    <m/>
    <m/>
    <m/>
    <n v="0"/>
    <m/>
    <m/>
    <m/>
    <m/>
    <m/>
    <n v="0"/>
    <m/>
    <m/>
    <m/>
    <n v="1"/>
    <m/>
    <n v="1"/>
    <m/>
    <m/>
    <m/>
    <m/>
    <m/>
    <m/>
    <m/>
    <m/>
    <n v="3"/>
    <m/>
    <m/>
    <m/>
    <s v="26.09.25  M Rizki Putujaya riject offer"/>
    <m/>
    <m/>
    <m/>
    <m/>
    <x v="5"/>
    <m/>
    <n v="62.371084837963281"/>
    <x v="2"/>
    <n v="62.371084837963281"/>
    <x v="2"/>
    <s v="Closed Meet SLA"/>
    <m/>
    <d v="2025-10-02T08:54:22"/>
    <m/>
    <s v="Yes"/>
  </r>
  <r>
    <x v="344"/>
    <s v="EUP"/>
    <s v="New"/>
    <s v="Pending FKTK"/>
    <x v="1"/>
    <x v="10"/>
    <x v="6"/>
    <x v="19"/>
    <s v="Leonardo"/>
    <x v="210"/>
    <s v="Probation"/>
    <s v="4B"/>
    <n v="4"/>
    <x v="2"/>
    <s v="10-25"/>
    <s v="see folder Z:\HC-Downstream\40. ODPD\Job Desc\Commercial"/>
    <x v="0"/>
    <x v="0"/>
    <x v="0"/>
    <x v="1"/>
    <s v="Alfred Jonan"/>
    <m/>
    <n v="1"/>
    <x v="3"/>
    <x v="2"/>
    <d v="2025-08-01T00:00:00"/>
    <x v="11"/>
    <n v="0"/>
    <n v="0"/>
    <n v="0"/>
    <m/>
    <m/>
    <m/>
    <m/>
    <m/>
    <m/>
    <m/>
    <m/>
    <m/>
    <m/>
    <m/>
    <m/>
    <m/>
    <m/>
    <m/>
    <m/>
    <m/>
    <m/>
    <m/>
    <m/>
    <m/>
    <m/>
    <m/>
    <m/>
    <m/>
    <m/>
    <m/>
    <m/>
    <m/>
    <m/>
    <m/>
    <m/>
    <m/>
    <m/>
    <m/>
    <n v="1"/>
    <m/>
    <m/>
    <m/>
    <s v="29.09.25 - Calvin Wijaya not suit to the position"/>
    <m/>
    <m/>
    <m/>
    <m/>
    <x v="5"/>
    <m/>
    <n v="62.371084837963281"/>
    <x v="2"/>
    <n v="62.371084837963281"/>
    <x v="2"/>
    <s v="Closed Meet SLA"/>
    <m/>
    <d v="2025-10-02T08:54:22"/>
    <m/>
    <m/>
  </r>
  <r>
    <x v="345"/>
    <s v="EUP"/>
    <s v="New"/>
    <s v="Pending FKTK"/>
    <x v="1"/>
    <x v="10"/>
    <x v="6"/>
    <x v="8"/>
    <s v="Johan Anantha"/>
    <x v="211"/>
    <s v="Probation"/>
    <s v="4A"/>
    <n v="4"/>
    <x v="2"/>
    <s v="10-25"/>
    <s v="see folder Z:\HC-Downstream\40. ODPD\Job Desc\Commercial"/>
    <x v="0"/>
    <x v="0"/>
    <x v="0"/>
    <x v="0"/>
    <m/>
    <m/>
    <n v="1"/>
    <x v="0"/>
    <x v="0"/>
    <d v="2025-08-01T00:00:00"/>
    <x v="11"/>
    <m/>
    <m/>
    <m/>
    <m/>
    <m/>
    <n v="3"/>
    <m/>
    <m/>
    <m/>
    <m/>
    <m/>
    <n v="2"/>
    <m/>
    <m/>
    <m/>
    <m/>
    <m/>
    <n v="2"/>
    <m/>
    <m/>
    <m/>
    <m/>
    <m/>
    <n v="2"/>
    <m/>
    <m/>
    <m/>
    <m/>
    <m/>
    <n v="1"/>
    <m/>
    <m/>
    <m/>
    <m/>
    <m/>
    <n v="1"/>
    <m/>
    <n v="1"/>
    <m/>
    <m/>
    <m/>
    <m/>
    <s v="- 15/09/-25: Matthew Rizky will be joined_x000a_8/08/-25: Matthew MCU_x000a_7/08/-25: Memberikan offering ke Matthew, Matthew menerima offer. Jason belum ada feedback_x000a_29/07/-25: Gilbert dialokasikan untuk posisi lain (as per discussion with pak Johan, namun harus make sure ke bu BM untuk posisi apa). Matthew &amp; Jason dilanjutkan ke proses offering _x000a_23/07/-25: Interview &amp; teknikal test an Rachel Daniella, tidak lolos. Interview an Gilbert, dilanjutkan psikotest_x000a_28/07/-25: Psikotest an Gilbert Thedy_x000a_26/07/-25: Psikotest an Jason Tanru &amp; Matthew_x000a_25/07/-25: Jason Tanru &amp; Matthew akan diinterview hari ini_x000a_23/07/-25: Daniella &amp; Jason Tanru diaturkan Teknikal Test. Daniella sekaligus interview namun hasilnya no, Gilbert interview_x000a_21/07/-25: Mengirimkan 7 CV ke User &amp; kandidat an Gilbert Thedy diaturkan Teknikal Test"/>
    <m/>
    <d v="2025-08-07T00:00:00"/>
    <d v="2025-09-15T00:00:00"/>
    <s v="Matthew Rizky"/>
    <x v="11"/>
    <m/>
    <n v="45"/>
    <x v="3"/>
    <s v="Closed"/>
    <x v="2"/>
    <s v="Closed Meet SLA"/>
    <m/>
    <d v="2025-10-02T08:54:22"/>
    <n v="8"/>
    <m/>
  </r>
  <r>
    <x v="346"/>
    <s v="EUP"/>
    <s v="New"/>
    <s v="Pending FKTK"/>
    <x v="1"/>
    <x v="10"/>
    <x v="6"/>
    <x v="8"/>
    <s v="Johan Anantha"/>
    <x v="211"/>
    <s v="Probation"/>
    <s v="4A"/>
    <n v="4"/>
    <x v="2"/>
    <s v="10-25"/>
    <s v="see folder Z:\HC-Downstream\40. ODPD\Job Desc\Commercial"/>
    <x v="0"/>
    <x v="0"/>
    <x v="0"/>
    <x v="0"/>
    <m/>
    <m/>
    <n v="1"/>
    <x v="3"/>
    <x v="2"/>
    <d v="2025-08-01T00:00:00"/>
    <x v="11"/>
    <n v="0"/>
    <n v="0"/>
    <n v="2"/>
    <n v="2"/>
    <m/>
    <n v="4"/>
    <m/>
    <m/>
    <n v="1"/>
    <n v="2"/>
    <m/>
    <n v="3"/>
    <m/>
    <m/>
    <m/>
    <n v="1"/>
    <m/>
    <n v="1"/>
    <m/>
    <m/>
    <m/>
    <m/>
    <m/>
    <m/>
    <m/>
    <m/>
    <m/>
    <m/>
    <m/>
    <m/>
    <m/>
    <m/>
    <m/>
    <m/>
    <m/>
    <m/>
    <m/>
    <m/>
    <m/>
    <n v="2"/>
    <n v="1"/>
    <m/>
    <s v="25.09.25 - Christoper and Gilbert fail interview with Cliff "/>
    <m/>
    <m/>
    <m/>
    <m/>
    <x v="5"/>
    <m/>
    <n v="62.371084837963281"/>
    <x v="2"/>
    <n v="62.371084837963281"/>
    <x v="2"/>
    <s v="Closed Meet SLA"/>
    <m/>
    <d v="2025-10-02T08:54:22"/>
    <m/>
    <s v="Yes"/>
  </r>
  <r>
    <x v="347"/>
    <s v="EUP"/>
    <s v="New"/>
    <s v="Pending FKTK"/>
    <x v="1"/>
    <x v="10"/>
    <x v="6"/>
    <x v="33"/>
    <s v="Jesslyn"/>
    <x v="212"/>
    <s v="Probation"/>
    <s v="4A"/>
    <n v="4"/>
    <x v="2"/>
    <s v="10-25"/>
    <s v="see folder Z:\HC-Downstream\40. ODPD\Job Desc\Commercial"/>
    <x v="0"/>
    <x v="0"/>
    <x v="0"/>
    <x v="0"/>
    <m/>
    <m/>
    <n v="1"/>
    <x v="3"/>
    <x v="2"/>
    <d v="2025-08-01T00:00:00"/>
    <x v="11"/>
    <m/>
    <n v="1"/>
    <n v="0"/>
    <n v="1"/>
    <m/>
    <n v="1"/>
    <m/>
    <m/>
    <m/>
    <m/>
    <n v="1"/>
    <m/>
    <m/>
    <m/>
    <m/>
    <m/>
    <m/>
    <m/>
    <m/>
    <m/>
    <m/>
    <m/>
    <m/>
    <m/>
    <m/>
    <m/>
    <m/>
    <m/>
    <m/>
    <m/>
    <m/>
    <m/>
    <m/>
    <m/>
    <m/>
    <m/>
    <m/>
    <m/>
    <m/>
    <n v="1"/>
    <n v="2"/>
    <m/>
    <s v="29.09.25 Cleo will be interviewed next week"/>
    <m/>
    <m/>
    <m/>
    <m/>
    <x v="5"/>
    <m/>
    <n v="62.371084837963281"/>
    <x v="2"/>
    <n v="62.371084837963281"/>
    <x v="2"/>
    <s v="Closed Meet SLA"/>
    <m/>
    <d v="2025-10-02T08:54:22"/>
    <m/>
    <m/>
  </r>
  <r>
    <x v="348"/>
    <s v="EUP"/>
    <s v="New"/>
    <s v="Pending FKTK"/>
    <x v="1"/>
    <x v="10"/>
    <x v="6"/>
    <x v="33"/>
    <s v="Jesslyn"/>
    <x v="212"/>
    <s v="Probation"/>
    <s v="4A"/>
    <n v="4"/>
    <x v="2"/>
    <s v="10-25"/>
    <s v="see folder Z:\HC-Downstream\40. ODPD\Job Desc\Commercial"/>
    <x v="0"/>
    <x v="0"/>
    <x v="0"/>
    <x v="0"/>
    <m/>
    <m/>
    <n v="1"/>
    <x v="3"/>
    <x v="2"/>
    <d v="2025-08-01T00:00:00"/>
    <x v="11"/>
    <n v="0"/>
    <n v="0"/>
    <n v="0"/>
    <m/>
    <m/>
    <n v="2"/>
    <m/>
    <m/>
    <n v="1"/>
    <m/>
    <m/>
    <n v="1"/>
    <m/>
    <m/>
    <m/>
    <m/>
    <m/>
    <m/>
    <m/>
    <m/>
    <m/>
    <m/>
    <m/>
    <m/>
    <m/>
    <m/>
    <m/>
    <m/>
    <m/>
    <m/>
    <m/>
    <m/>
    <m/>
    <m/>
    <m/>
    <m/>
    <m/>
    <m/>
    <m/>
    <m/>
    <m/>
    <m/>
    <s v="29.09.25 we turn down jordan since his expectation over budget_x000a_"/>
    <m/>
    <m/>
    <m/>
    <m/>
    <x v="5"/>
    <m/>
    <n v="62.371084837963281"/>
    <x v="2"/>
    <n v="62.371084837963281"/>
    <x v="2"/>
    <s v="Closed Meet SLA"/>
    <m/>
    <d v="2025-10-02T08:54:22"/>
    <m/>
    <m/>
  </r>
  <r>
    <x v="349"/>
    <s v="EUP"/>
    <s v="New"/>
    <s v="225/FKTK-Recruitment/IX/2025"/>
    <x v="0"/>
    <x v="10"/>
    <x v="6"/>
    <x v="33"/>
    <s v="Jesslyn"/>
    <x v="127"/>
    <s v="Probation"/>
    <s v="4A"/>
    <n v="4"/>
    <x v="2"/>
    <s v="10-25"/>
    <s v="jobspec will be sent to Rama from Jesslyn"/>
    <x v="0"/>
    <x v="0"/>
    <x v="0"/>
    <x v="0"/>
    <m/>
    <m/>
    <n v="1"/>
    <x v="8"/>
    <x v="2"/>
    <d v="2025-08-01T00:00:00"/>
    <x v="11"/>
    <n v="1"/>
    <n v="0"/>
    <n v="4"/>
    <m/>
    <m/>
    <n v="5"/>
    <n v="1"/>
    <m/>
    <m/>
    <m/>
    <m/>
    <n v="1"/>
    <m/>
    <m/>
    <m/>
    <m/>
    <m/>
    <m/>
    <m/>
    <m/>
    <m/>
    <m/>
    <m/>
    <m/>
    <m/>
    <m/>
    <m/>
    <m/>
    <m/>
    <m/>
    <m/>
    <m/>
    <m/>
    <m/>
    <m/>
    <m/>
    <m/>
    <m/>
    <m/>
    <m/>
    <m/>
    <m/>
    <s v="01.10.25 - still waiting for Natasya Kinski additional proof document"/>
    <m/>
    <m/>
    <m/>
    <m/>
    <x v="5"/>
    <m/>
    <n v="62.371084837963281"/>
    <x v="2"/>
    <n v="62.371084837963281"/>
    <x v="2"/>
    <s v="Closed Meet SLA"/>
    <m/>
    <d v="2025-10-02T08:54:22"/>
    <m/>
    <s v="Yes"/>
  </r>
  <r>
    <x v="350"/>
    <s v="EUP"/>
    <s v="New"/>
    <s v="225/FKTK-Recruitment/IX/2025"/>
    <x v="0"/>
    <x v="10"/>
    <x v="6"/>
    <x v="33"/>
    <s v="Jesslyn"/>
    <x v="127"/>
    <s v="Probation"/>
    <s v="4A"/>
    <n v="4"/>
    <x v="2"/>
    <s v="10-25"/>
    <s v="see folder Z:\HC-Downstream\40. ODPD\Job Desc\Commercial"/>
    <x v="0"/>
    <x v="0"/>
    <x v="0"/>
    <x v="0"/>
    <m/>
    <m/>
    <n v="1"/>
    <x v="6"/>
    <x v="2"/>
    <d v="2025-08-01T00:00:00"/>
    <x v="11"/>
    <n v="0"/>
    <n v="1"/>
    <n v="0"/>
    <m/>
    <m/>
    <n v="3"/>
    <m/>
    <m/>
    <n v="1"/>
    <m/>
    <m/>
    <n v="1"/>
    <m/>
    <m/>
    <n v="1"/>
    <m/>
    <m/>
    <n v="1"/>
    <m/>
    <m/>
    <m/>
    <m/>
    <m/>
    <m/>
    <m/>
    <m/>
    <m/>
    <n v="1"/>
    <m/>
    <n v="1"/>
    <m/>
    <m/>
    <m/>
    <n v="1"/>
    <m/>
    <n v="1"/>
    <m/>
    <m/>
    <m/>
    <m/>
    <m/>
    <m/>
    <s v="01.10.25 - Sherlee will join on Nov 6"/>
    <m/>
    <m/>
    <m/>
    <m/>
    <x v="5"/>
    <m/>
    <n v="62.371084837963281"/>
    <x v="2"/>
    <n v="62.371084837963281"/>
    <x v="2"/>
    <s v="Closed Meet SLA"/>
    <m/>
    <d v="2025-10-02T08:54:22"/>
    <m/>
    <s v="Yes"/>
  </r>
  <r>
    <x v="351"/>
    <s v="EUP"/>
    <s v="New"/>
    <s v="Pending FKTK"/>
    <x v="1"/>
    <x v="10"/>
    <x v="6"/>
    <x v="34"/>
    <s v="Jesslyn"/>
    <x v="213"/>
    <s v="Probation"/>
    <s v="5A"/>
    <n v="5"/>
    <x v="2"/>
    <s v="10-25"/>
    <s v="jobspec will be sent to Rama from Jesslyn"/>
    <x v="0"/>
    <x v="0"/>
    <x v="0"/>
    <x v="0"/>
    <m/>
    <m/>
    <n v="1"/>
    <x v="3"/>
    <x v="2"/>
    <d v="2025-08-01T00:00:00"/>
    <x v="11"/>
    <n v="1"/>
    <n v="0"/>
    <n v="0"/>
    <m/>
    <m/>
    <n v="1"/>
    <m/>
    <m/>
    <m/>
    <m/>
    <m/>
    <m/>
    <m/>
    <m/>
    <m/>
    <m/>
    <m/>
    <m/>
    <m/>
    <m/>
    <m/>
    <m/>
    <m/>
    <m/>
    <m/>
    <m/>
    <m/>
    <m/>
    <m/>
    <m/>
    <m/>
    <m/>
    <m/>
    <m/>
    <m/>
    <m/>
    <m/>
    <m/>
    <m/>
    <m/>
    <n v="1"/>
    <m/>
    <s v="12.09.25 - Herry Lee withdraw from recruitment process"/>
    <m/>
    <m/>
    <m/>
    <m/>
    <x v="5"/>
    <m/>
    <n v="62.371084837963281"/>
    <x v="2"/>
    <n v="62.371084837963281"/>
    <x v="2"/>
    <s v="Closed Meet SLA"/>
    <m/>
    <d v="2025-10-02T08:54:22"/>
    <m/>
    <m/>
  </r>
  <r>
    <x v="352"/>
    <s v="EUP"/>
    <s v="New"/>
    <s v="Pending FKTK"/>
    <x v="1"/>
    <x v="10"/>
    <x v="6"/>
    <x v="34"/>
    <s v="Jesslyn"/>
    <x v="214"/>
    <s v="Probation"/>
    <s v="4A"/>
    <n v="4"/>
    <x v="1"/>
    <s v="12-25"/>
    <s v="see folder Z:\HC-Downstream\40. ODPD\Job Desc\Commercial"/>
    <x v="0"/>
    <x v="0"/>
    <x v="0"/>
    <x v="0"/>
    <m/>
    <m/>
    <n v="1"/>
    <x v="3"/>
    <x v="2"/>
    <d v="2025-08-01T00:00:00"/>
    <x v="11"/>
    <n v="0"/>
    <n v="0"/>
    <n v="0"/>
    <m/>
    <m/>
    <m/>
    <m/>
    <m/>
    <m/>
    <m/>
    <m/>
    <m/>
    <m/>
    <m/>
    <m/>
    <m/>
    <m/>
    <m/>
    <m/>
    <m/>
    <m/>
    <m/>
    <m/>
    <m/>
    <m/>
    <m/>
    <m/>
    <m/>
    <m/>
    <m/>
    <m/>
    <m/>
    <m/>
    <m/>
    <m/>
    <m/>
    <m/>
    <m/>
    <m/>
    <m/>
    <m/>
    <m/>
    <m/>
    <m/>
    <m/>
    <m/>
    <m/>
    <x v="5"/>
    <m/>
    <n v="62.371084837963281"/>
    <x v="2"/>
    <n v="62.371084837963281"/>
    <x v="2"/>
    <s v="Closed Meet SLA"/>
    <m/>
    <d v="2025-10-02T08:54:22"/>
    <m/>
    <m/>
  </r>
  <r>
    <x v="353"/>
    <s v="EUP"/>
    <s v="New"/>
    <s v="Pending FKTK"/>
    <x v="1"/>
    <x v="10"/>
    <x v="6"/>
    <x v="24"/>
    <s v="Silvia"/>
    <x v="215"/>
    <s v="Probation"/>
    <s v="4A"/>
    <n v="4"/>
    <x v="1"/>
    <s v="02-26"/>
    <s v="jobspec will be sent to Rama from bu Silvia"/>
    <x v="0"/>
    <x v="0"/>
    <x v="0"/>
    <x v="0"/>
    <m/>
    <m/>
    <n v="1"/>
    <x v="3"/>
    <x v="2"/>
    <d v="2025-08-01T00:00:00"/>
    <x v="11"/>
    <n v="0"/>
    <n v="0"/>
    <n v="0"/>
    <m/>
    <m/>
    <m/>
    <m/>
    <m/>
    <m/>
    <m/>
    <m/>
    <m/>
    <m/>
    <m/>
    <m/>
    <m/>
    <m/>
    <m/>
    <m/>
    <m/>
    <m/>
    <m/>
    <m/>
    <m/>
    <m/>
    <m/>
    <m/>
    <m/>
    <m/>
    <m/>
    <m/>
    <m/>
    <m/>
    <m/>
    <m/>
    <m/>
    <m/>
    <m/>
    <m/>
    <m/>
    <m/>
    <m/>
    <m/>
    <m/>
    <m/>
    <m/>
    <m/>
    <x v="5"/>
    <m/>
    <n v="62.371084837963281"/>
    <x v="2"/>
    <n v="62.371084837963281"/>
    <x v="2"/>
    <s v="Closed Meet SLA"/>
    <m/>
    <d v="2025-10-02T08:54:22"/>
    <m/>
    <m/>
  </r>
  <r>
    <x v="354"/>
    <s v="EUP"/>
    <s v="New"/>
    <s v="Pending FKTK"/>
    <x v="1"/>
    <x v="10"/>
    <x v="6"/>
    <x v="19"/>
    <s v="Leonardo"/>
    <x v="216"/>
    <s v="Probation"/>
    <s v="4A"/>
    <n v="4"/>
    <x v="1"/>
    <s v="11-25"/>
    <s v="with rama"/>
    <x v="0"/>
    <x v="0"/>
    <x v="0"/>
    <x v="0"/>
    <m/>
    <m/>
    <n v="1"/>
    <x v="3"/>
    <x v="2"/>
    <d v="2025-08-01T00:00:00"/>
    <x v="11"/>
    <n v="0"/>
    <n v="0"/>
    <n v="0"/>
    <m/>
    <m/>
    <m/>
    <m/>
    <m/>
    <m/>
    <m/>
    <m/>
    <m/>
    <m/>
    <m/>
    <m/>
    <m/>
    <m/>
    <m/>
    <m/>
    <m/>
    <m/>
    <m/>
    <m/>
    <m/>
    <m/>
    <m/>
    <m/>
    <m/>
    <m/>
    <m/>
    <m/>
    <m/>
    <m/>
    <m/>
    <m/>
    <m/>
    <m/>
    <m/>
    <m/>
    <m/>
    <m/>
    <m/>
    <m/>
    <m/>
    <m/>
    <m/>
    <m/>
    <x v="5"/>
    <m/>
    <n v="62.371084837963281"/>
    <x v="2"/>
    <n v="62.371084837963281"/>
    <x v="2"/>
    <s v="Closed Meet SLA"/>
    <m/>
    <d v="2025-10-02T08:54:22"/>
    <m/>
    <s v="Yes"/>
  </r>
  <r>
    <x v="355"/>
    <s v="EUP"/>
    <s v="New"/>
    <s v="227/FKTK-Recruitment/IX/2025"/>
    <x v="0"/>
    <x v="10"/>
    <x v="6"/>
    <x v="35"/>
    <s v="Clifford"/>
    <x v="217"/>
    <s v="Probation"/>
    <s v="4A"/>
    <n v="4"/>
    <x v="2"/>
    <s v="10-25"/>
    <s v="see folder Z:\HC-Downstream\40. ODPD\Job Desc\Commercial"/>
    <x v="0"/>
    <x v="0"/>
    <x v="0"/>
    <x v="0"/>
    <m/>
    <m/>
    <n v="1"/>
    <x v="3"/>
    <x v="2"/>
    <d v="2025-08-01T00:00:00"/>
    <x v="11"/>
    <n v="0"/>
    <n v="0"/>
    <n v="0"/>
    <n v="2"/>
    <m/>
    <m/>
    <m/>
    <m/>
    <m/>
    <m/>
    <n v="2"/>
    <n v="2"/>
    <m/>
    <m/>
    <m/>
    <n v="2"/>
    <m/>
    <n v="2"/>
    <m/>
    <m/>
    <m/>
    <m/>
    <m/>
    <m/>
    <m/>
    <m/>
    <m/>
    <m/>
    <m/>
    <m/>
    <m/>
    <m/>
    <m/>
    <m/>
    <m/>
    <m/>
    <m/>
    <m/>
    <m/>
    <m/>
    <m/>
    <m/>
    <s v="26.09.25: Cliff will Interview Sri Ullina on Oct 3"/>
    <m/>
    <m/>
    <m/>
    <m/>
    <x v="5"/>
    <m/>
    <n v="62.371084837963281"/>
    <x v="2"/>
    <n v="62.371084837963281"/>
    <x v="2"/>
    <s v="Closed Meet SLA"/>
    <m/>
    <d v="2025-10-02T08:54:22"/>
    <m/>
    <s v="Yes"/>
  </r>
  <r>
    <x v="356"/>
    <s v="EUP"/>
    <s v="New"/>
    <s v="227/FKTK-Recruitment/IX/2025"/>
    <x v="0"/>
    <x v="10"/>
    <x v="6"/>
    <x v="35"/>
    <s v="Clifford"/>
    <x v="217"/>
    <s v="Probation"/>
    <s v="4A"/>
    <n v="4"/>
    <x v="2"/>
    <s v="10-25"/>
    <s v="see folder Z:\HC-Downstream\40. ODPD\Job Desc\Commercial"/>
    <x v="0"/>
    <x v="0"/>
    <x v="0"/>
    <x v="0"/>
    <m/>
    <m/>
    <n v="1"/>
    <x v="3"/>
    <x v="2"/>
    <d v="2025-08-01T00:00:00"/>
    <x v="11"/>
    <n v="0"/>
    <n v="0"/>
    <n v="0"/>
    <m/>
    <m/>
    <m/>
    <m/>
    <m/>
    <m/>
    <m/>
    <m/>
    <m/>
    <m/>
    <m/>
    <m/>
    <m/>
    <m/>
    <m/>
    <m/>
    <m/>
    <m/>
    <m/>
    <m/>
    <m/>
    <m/>
    <m/>
    <m/>
    <m/>
    <m/>
    <m/>
    <m/>
    <m/>
    <m/>
    <m/>
    <m/>
    <m/>
    <m/>
    <m/>
    <m/>
    <m/>
    <m/>
    <m/>
    <s v="26.09.25: Cliff will Interview Dudi Achsani on Oct 3"/>
    <m/>
    <m/>
    <m/>
    <m/>
    <x v="5"/>
    <m/>
    <n v="62.371084837963281"/>
    <x v="2"/>
    <n v="62.371084837963281"/>
    <x v="2"/>
    <s v="Closed Meet SLA"/>
    <m/>
    <d v="2025-10-02T08:54:22"/>
    <m/>
    <s v="Yes"/>
  </r>
  <r>
    <x v="357"/>
    <s v="EUP"/>
    <m/>
    <s v="226/FKTK-Recruitment/IX/2025"/>
    <x v="0"/>
    <x v="20"/>
    <x v="7"/>
    <x v="36"/>
    <s v="Jimmy"/>
    <x v="218"/>
    <s v="Probation"/>
    <s v="5A"/>
    <n v="5"/>
    <x v="2"/>
    <s v="09-25"/>
    <s v="- Min S1 semua jurusan_x000a_- Min. 3 tahun pengalaman untuk mengelola structure salary, tunjangan, budgeting &amp; report_x000a_- Kemampuan analisa data yang kuat, terutama terkait data kepegawaian dan kompensasi._x000a_- Mahir menggunakan Excel tingkat lanjut (pivot, vlookup, rumus statistik, dll)._x000a_- Teliti, detail-oriented, dan Mampu bekerja dalam tekanan dan tenggat waktu ketat (terutama saat cut off payroll)"/>
    <x v="0"/>
    <x v="0"/>
    <x v="0"/>
    <x v="1"/>
    <s v="Michael"/>
    <m/>
    <n v="1"/>
    <x v="3"/>
    <x v="2"/>
    <d v="2025-08-01T00:00:00"/>
    <x v="11"/>
    <n v="0"/>
    <n v="1"/>
    <n v="1"/>
    <m/>
    <m/>
    <n v="1"/>
    <m/>
    <m/>
    <n v="1"/>
    <m/>
    <m/>
    <m/>
    <m/>
    <m/>
    <m/>
    <m/>
    <m/>
    <m/>
    <m/>
    <m/>
    <m/>
    <m/>
    <m/>
    <m/>
    <m/>
    <m/>
    <m/>
    <m/>
    <m/>
    <m/>
    <m/>
    <m/>
    <m/>
    <m/>
    <m/>
    <m/>
    <m/>
    <m/>
    <m/>
    <m/>
    <m/>
    <m/>
    <s v="- Mario will be interview with Pak Budi on Oct 3"/>
    <m/>
    <m/>
    <m/>
    <m/>
    <x v="5"/>
    <m/>
    <n v="62.371084837963281"/>
    <x v="2"/>
    <n v="62.371084837963281"/>
    <x v="2"/>
    <s v="Closed Meet SLA"/>
    <m/>
    <d v="2025-10-02T08:54:22"/>
    <m/>
    <m/>
  </r>
  <r>
    <x v="358"/>
    <s v="EOP"/>
    <s v="Done"/>
    <s v="0050/FKTK-Recruitment/IV/2024"/>
    <x v="0"/>
    <x v="0"/>
    <x v="3"/>
    <x v="14"/>
    <s v="Robin William"/>
    <x v="102"/>
    <s v="Probation"/>
    <s v="4B"/>
    <n v="4"/>
    <x v="2"/>
    <s v="10-25"/>
    <s v="Mengikuti FKTK yang diajukan"/>
    <x v="0"/>
    <x v="0"/>
    <x v="0"/>
    <x v="1"/>
    <s v="Sherliana Dewi"/>
    <m/>
    <n v="1"/>
    <x v="6"/>
    <x v="2"/>
    <d v="2025-08-01T00:00:00"/>
    <x v="11"/>
    <n v="2"/>
    <n v="3"/>
    <n v="0"/>
    <m/>
    <m/>
    <n v="4"/>
    <m/>
    <n v="1"/>
    <m/>
    <m/>
    <m/>
    <n v="4"/>
    <m/>
    <m/>
    <m/>
    <m/>
    <m/>
    <m/>
    <m/>
    <m/>
    <m/>
    <m/>
    <m/>
    <m/>
    <m/>
    <m/>
    <m/>
    <n v="1"/>
    <m/>
    <n v="1"/>
    <m/>
    <m/>
    <m/>
    <m/>
    <m/>
    <m/>
    <m/>
    <m/>
    <m/>
    <n v="3"/>
    <m/>
    <m/>
    <s v="22.09.25 - Felicia already has previous MCU results and we waiting for her join date."/>
    <m/>
    <d v="2025-09-22T00:00:00"/>
    <m/>
    <m/>
    <x v="5"/>
    <m/>
    <n v="62.371084837963281"/>
    <x v="2"/>
    <n v="62.371084837963281"/>
    <x v="2"/>
    <s v="Closed Meet SLA"/>
    <m/>
    <d v="2025-10-02T08:54:22"/>
    <m/>
    <s v="Yes"/>
  </r>
  <r>
    <x v="359"/>
    <m/>
    <m/>
    <s v="Pending FKTK"/>
    <x v="1"/>
    <x v="10"/>
    <x v="6"/>
    <x v="25"/>
    <s v="Clifford"/>
    <x v="219"/>
    <s v="Probation"/>
    <s v="7A"/>
    <n v="7"/>
    <x v="1"/>
    <s v="10-25"/>
    <s v="see folder Z:\HC-Downstream\40. ODPD\Job Desc\Commercial"/>
    <x v="0"/>
    <x v="0"/>
    <x v="0"/>
    <x v="1"/>
    <s v="Eddy Setiawan"/>
    <m/>
    <n v="1"/>
    <x v="3"/>
    <x v="2"/>
    <d v="2025-08-01T00:00:00"/>
    <x v="11"/>
    <n v="0"/>
    <n v="2"/>
    <n v="0"/>
    <m/>
    <m/>
    <m/>
    <m/>
    <m/>
    <n v="1"/>
    <n v="1"/>
    <m/>
    <n v="1"/>
    <m/>
    <m/>
    <m/>
    <m/>
    <m/>
    <m/>
    <m/>
    <m/>
    <m/>
    <m/>
    <m/>
    <m/>
    <m/>
    <m/>
    <m/>
    <m/>
    <m/>
    <m/>
    <m/>
    <m/>
    <m/>
    <m/>
    <m/>
    <m/>
    <m/>
    <m/>
    <m/>
    <m/>
    <m/>
    <m/>
    <s v="01.10.25 KIV Dinna during probation period fot this position"/>
    <m/>
    <m/>
    <m/>
    <m/>
    <x v="5"/>
    <m/>
    <n v="62.371084837963281"/>
    <x v="2"/>
    <n v="62.371084837963281"/>
    <x v="2"/>
    <s v="Closed Meet SLA"/>
    <m/>
    <d v="2025-10-02T08:54:22"/>
    <m/>
    <s v="Yes"/>
  </r>
  <r>
    <x v="360"/>
    <s v="EOP"/>
    <m/>
    <s v="218/FKTK-Recruitment/VIII/2025"/>
    <x v="0"/>
    <x v="15"/>
    <x v="1"/>
    <x v="1"/>
    <s v="Rikardo Lumbantoruan"/>
    <x v="38"/>
    <s v="Probation"/>
    <s v="3A"/>
    <n v="3"/>
    <x v="2"/>
    <s v="10-25"/>
    <s v="Mengikuti FKTK yang diajukan"/>
    <x v="1"/>
    <x v="1"/>
    <x v="4"/>
    <x v="1"/>
    <s v="Fengky Wijaya Sitorus"/>
    <m/>
    <n v="1"/>
    <x v="0"/>
    <x v="0"/>
    <d v="2025-08-01T00:00:00"/>
    <x v="11"/>
    <m/>
    <m/>
    <m/>
    <m/>
    <m/>
    <m/>
    <m/>
    <m/>
    <m/>
    <m/>
    <m/>
    <m/>
    <m/>
    <m/>
    <m/>
    <m/>
    <m/>
    <m/>
    <m/>
    <m/>
    <m/>
    <m/>
    <m/>
    <m/>
    <m/>
    <m/>
    <m/>
    <m/>
    <m/>
    <m/>
    <m/>
    <m/>
    <m/>
    <m/>
    <m/>
    <m/>
    <m/>
    <n v="1"/>
    <m/>
    <m/>
    <m/>
    <m/>
    <m/>
    <m/>
    <m/>
    <d v="2025-08-25T00:00:00"/>
    <s v="Yohansen Wahyudi Lbn Tobing"/>
    <x v="1"/>
    <m/>
    <n v="24"/>
    <x v="4"/>
    <s v="Closed"/>
    <x v="2"/>
    <s v="Closed Meet SLA"/>
    <m/>
    <d v="2025-10-02T08:54:22"/>
    <n v="8"/>
    <m/>
  </r>
  <r>
    <x v="361"/>
    <s v="EUP"/>
    <m/>
    <s v="219/FKTK-Recruitment/VIII/2025"/>
    <x v="1"/>
    <x v="1"/>
    <x v="1"/>
    <x v="1"/>
    <s v="Muhammad Fauzan"/>
    <x v="96"/>
    <s v="Kontrak"/>
    <s v="3A"/>
    <n v="3"/>
    <x v="2"/>
    <s v="10-25"/>
    <s v="Mengikuti FKTK yang diajukan"/>
    <x v="1"/>
    <x v="1"/>
    <x v="3"/>
    <x v="1"/>
    <s v="Mohammad Yuda Husaini"/>
    <m/>
    <n v="1"/>
    <x v="0"/>
    <x v="0"/>
    <d v="2025-08-01T00:00:00"/>
    <x v="11"/>
    <n v="1"/>
    <m/>
    <m/>
    <m/>
    <m/>
    <n v="1"/>
    <n v="1"/>
    <m/>
    <m/>
    <m/>
    <m/>
    <n v="1"/>
    <m/>
    <m/>
    <m/>
    <m/>
    <m/>
    <m/>
    <m/>
    <m/>
    <m/>
    <m/>
    <m/>
    <m/>
    <m/>
    <m/>
    <n v="1"/>
    <m/>
    <m/>
    <n v="1"/>
    <m/>
    <m/>
    <n v="1"/>
    <m/>
    <n v="1"/>
    <m/>
    <m/>
    <n v="1"/>
    <m/>
    <m/>
    <m/>
    <m/>
    <m/>
    <m/>
    <d v="2025-09-18T00:00:00"/>
    <d v="2025-09-22T00:00:00"/>
    <s v="Farel Al Ghazali Abdullah"/>
    <x v="1"/>
    <m/>
    <n v="52"/>
    <x v="3"/>
    <s v="Closed"/>
    <x v="2"/>
    <s v="Closed Meet SLA"/>
    <m/>
    <d v="2025-10-02T08:54:22"/>
    <m/>
    <m/>
  </r>
  <r>
    <x v="362"/>
    <s v="EUP"/>
    <m/>
    <s v="221/FKTK-Recruitment/VIII/2025"/>
    <x v="1"/>
    <x v="3"/>
    <x v="1"/>
    <x v="1"/>
    <s v="Marali Siagian"/>
    <x v="151"/>
    <s v="Probation"/>
    <s v="3A"/>
    <n v="3"/>
    <x v="2"/>
    <s v="09-25"/>
    <s v="Mengikuti FKTK yang diajukan"/>
    <x v="1"/>
    <x v="1"/>
    <x v="3"/>
    <x v="1"/>
    <s v="Asriel Yoce"/>
    <m/>
    <n v="1"/>
    <x v="3"/>
    <x v="2"/>
    <d v="2025-08-01T00:00:00"/>
    <x v="11"/>
    <m/>
    <n v="3"/>
    <m/>
    <m/>
    <m/>
    <n v="3"/>
    <m/>
    <n v="1"/>
    <m/>
    <m/>
    <m/>
    <n v="1"/>
    <m/>
    <m/>
    <m/>
    <m/>
    <m/>
    <m/>
    <m/>
    <m/>
    <m/>
    <m/>
    <m/>
    <m/>
    <m/>
    <m/>
    <m/>
    <m/>
    <m/>
    <m/>
    <m/>
    <m/>
    <m/>
    <m/>
    <m/>
    <m/>
    <m/>
    <m/>
    <m/>
    <n v="1"/>
    <n v="2"/>
    <m/>
    <s v="10.09.25: Interview 3 candidates, 2 candidates didn't come, 1 candidate didn't pass interview user"/>
    <m/>
    <m/>
    <m/>
    <m/>
    <x v="5"/>
    <m/>
    <n v="62.371084837963281"/>
    <x v="2"/>
    <n v="62.371084837963281"/>
    <x v="2"/>
    <s v="Closed Meet SLA"/>
    <m/>
    <d v="2025-10-02T08:54:22"/>
    <m/>
    <m/>
  </r>
  <r>
    <x v="363"/>
    <m/>
    <m/>
    <s v="Pending FKTK"/>
    <x v="1"/>
    <x v="11"/>
    <x v="6"/>
    <x v="6"/>
    <m/>
    <x v="220"/>
    <s v="Probation"/>
    <s v="7A"/>
    <n v="7"/>
    <x v="2"/>
    <s v="10-25"/>
    <s v="TBC"/>
    <x v="0"/>
    <x v="0"/>
    <x v="0"/>
    <x v="0"/>
    <m/>
    <m/>
    <n v="1"/>
    <x v="0"/>
    <x v="0"/>
    <d v="2025-08-01T00:00:00"/>
    <x v="11"/>
    <m/>
    <m/>
    <m/>
    <m/>
    <m/>
    <m/>
    <m/>
    <m/>
    <m/>
    <m/>
    <m/>
    <n v="1"/>
    <m/>
    <m/>
    <m/>
    <m/>
    <m/>
    <n v="1"/>
    <m/>
    <m/>
    <m/>
    <m/>
    <m/>
    <m/>
    <m/>
    <m/>
    <m/>
    <m/>
    <m/>
    <n v="1"/>
    <m/>
    <m/>
    <m/>
    <m/>
    <m/>
    <n v="1"/>
    <m/>
    <n v="1"/>
    <n v="0"/>
    <n v="0"/>
    <n v="0"/>
    <m/>
    <m/>
    <m/>
    <d v="2025-08-11T00:00:00"/>
    <d v="2025-08-29T00:00:00"/>
    <s v="Lucas Alexander"/>
    <x v="4"/>
    <s v="Andrie"/>
    <n v="28"/>
    <x v="4"/>
    <s v="Closed"/>
    <x v="2"/>
    <s v="Closed Meet SLA"/>
    <m/>
    <d v="2025-10-02T08:54:22"/>
    <n v="8"/>
    <m/>
  </r>
  <r>
    <x v="364"/>
    <m/>
    <m/>
    <s v="Pending FKTK"/>
    <x v="1"/>
    <x v="11"/>
    <x v="6"/>
    <x v="6"/>
    <m/>
    <x v="221"/>
    <s v="Probation"/>
    <s v="6A"/>
    <n v="6"/>
    <x v="2"/>
    <s v="10-25"/>
    <s v="TBC"/>
    <x v="0"/>
    <x v="0"/>
    <x v="0"/>
    <x v="0"/>
    <m/>
    <m/>
    <n v="1"/>
    <x v="0"/>
    <x v="0"/>
    <d v="2025-08-01T00:00:00"/>
    <x v="11"/>
    <m/>
    <m/>
    <m/>
    <m/>
    <m/>
    <m/>
    <m/>
    <m/>
    <m/>
    <m/>
    <m/>
    <n v="1"/>
    <m/>
    <m/>
    <m/>
    <m/>
    <m/>
    <n v="1"/>
    <m/>
    <m/>
    <m/>
    <m/>
    <m/>
    <m/>
    <m/>
    <m/>
    <m/>
    <m/>
    <m/>
    <n v="1"/>
    <m/>
    <m/>
    <m/>
    <m/>
    <m/>
    <n v="1"/>
    <m/>
    <n v="1"/>
    <n v="0"/>
    <n v="0"/>
    <n v="0"/>
    <m/>
    <m/>
    <m/>
    <d v="2025-08-11T00:00:00"/>
    <d v="2025-08-18T00:00:00"/>
    <s v="Michael Wijaya"/>
    <x v="4"/>
    <s v="Andrie"/>
    <n v="17"/>
    <x v="4"/>
    <s v="Closed"/>
    <x v="2"/>
    <s v="Closed Meet SLA"/>
    <m/>
    <d v="2025-10-02T08:54:22"/>
    <n v="8"/>
    <m/>
  </r>
  <r>
    <x v="365"/>
    <m/>
    <m/>
    <s v="Pending FKTK"/>
    <x v="1"/>
    <x v="11"/>
    <x v="6"/>
    <x v="6"/>
    <m/>
    <x v="222"/>
    <s v="Probation"/>
    <s v="6A"/>
    <n v="6"/>
    <x v="1"/>
    <s v="10-25"/>
    <s v="TBC"/>
    <x v="0"/>
    <x v="0"/>
    <x v="0"/>
    <x v="0"/>
    <m/>
    <m/>
    <n v="1"/>
    <x v="3"/>
    <x v="2"/>
    <d v="2025-08-01T00:00:00"/>
    <x v="11"/>
    <n v="0"/>
    <n v="0"/>
    <n v="0"/>
    <m/>
    <m/>
    <m/>
    <m/>
    <m/>
    <m/>
    <m/>
    <m/>
    <m/>
    <m/>
    <m/>
    <m/>
    <m/>
    <m/>
    <m/>
    <m/>
    <m/>
    <m/>
    <m/>
    <m/>
    <m/>
    <m/>
    <m/>
    <m/>
    <m/>
    <m/>
    <m/>
    <m/>
    <m/>
    <m/>
    <m/>
    <m/>
    <m/>
    <m/>
    <m/>
    <m/>
    <m/>
    <m/>
    <m/>
    <m/>
    <m/>
    <m/>
    <m/>
    <m/>
    <x v="5"/>
    <m/>
    <n v="62.371084837963281"/>
    <x v="2"/>
    <n v="62.371084837963281"/>
    <x v="2"/>
    <s v="Closed Meet SLA"/>
    <m/>
    <d v="2025-10-02T08:54:22"/>
    <m/>
    <m/>
  </r>
  <r>
    <x v="366"/>
    <m/>
    <m/>
    <s v="Pending FKTK"/>
    <x v="1"/>
    <x v="11"/>
    <x v="6"/>
    <x v="6"/>
    <m/>
    <x v="223"/>
    <s v="Probation"/>
    <s v="4B"/>
    <n v="4"/>
    <x v="2"/>
    <s v="10-25"/>
    <s v="TBC"/>
    <x v="0"/>
    <x v="0"/>
    <x v="0"/>
    <x v="0"/>
    <m/>
    <m/>
    <n v="1"/>
    <x v="3"/>
    <x v="2"/>
    <d v="2025-08-01T00:00:00"/>
    <x v="11"/>
    <n v="0"/>
    <n v="0"/>
    <n v="0"/>
    <m/>
    <m/>
    <m/>
    <m/>
    <m/>
    <m/>
    <m/>
    <m/>
    <m/>
    <m/>
    <m/>
    <m/>
    <m/>
    <m/>
    <m/>
    <m/>
    <m/>
    <m/>
    <m/>
    <m/>
    <m/>
    <m/>
    <m/>
    <m/>
    <m/>
    <m/>
    <m/>
    <m/>
    <m/>
    <m/>
    <m/>
    <m/>
    <m/>
    <m/>
    <m/>
    <m/>
    <m/>
    <m/>
    <m/>
    <m/>
    <m/>
    <m/>
    <m/>
    <m/>
    <x v="5"/>
    <m/>
    <n v="62.371084837963281"/>
    <x v="2"/>
    <n v="62.371084837963281"/>
    <x v="2"/>
    <s v="Closed Meet SLA"/>
    <m/>
    <d v="2025-10-02T08:54:22"/>
    <m/>
    <m/>
  </r>
  <r>
    <x v="367"/>
    <m/>
    <m/>
    <s v="Pending FKTK"/>
    <x v="1"/>
    <x v="11"/>
    <x v="6"/>
    <x v="6"/>
    <m/>
    <x v="224"/>
    <s v="Probation"/>
    <s v="4B"/>
    <n v="4"/>
    <x v="1"/>
    <s v="10-25"/>
    <s v="TBC"/>
    <x v="0"/>
    <x v="0"/>
    <x v="0"/>
    <x v="0"/>
    <m/>
    <m/>
    <n v="1"/>
    <x v="3"/>
    <x v="2"/>
    <d v="2025-08-01T00:00:00"/>
    <x v="11"/>
    <n v="0"/>
    <n v="0"/>
    <n v="0"/>
    <m/>
    <m/>
    <m/>
    <m/>
    <m/>
    <m/>
    <m/>
    <m/>
    <m/>
    <m/>
    <m/>
    <m/>
    <m/>
    <m/>
    <m/>
    <m/>
    <m/>
    <m/>
    <m/>
    <m/>
    <m/>
    <m/>
    <m/>
    <m/>
    <m/>
    <m/>
    <m/>
    <m/>
    <m/>
    <m/>
    <m/>
    <m/>
    <m/>
    <m/>
    <m/>
    <m/>
    <m/>
    <m/>
    <m/>
    <m/>
    <m/>
    <m/>
    <m/>
    <m/>
    <x v="5"/>
    <m/>
    <n v="62.371084837963281"/>
    <x v="2"/>
    <n v="62.371084837963281"/>
    <x v="2"/>
    <s v="Closed Meet SLA"/>
    <m/>
    <d v="2025-10-02T08:54:22"/>
    <m/>
    <m/>
  </r>
  <r>
    <x v="368"/>
    <s v="EUP"/>
    <m/>
    <s v="212/FKTK-Recruitment/VIII/2025"/>
    <x v="0"/>
    <x v="0"/>
    <x v="0"/>
    <x v="14"/>
    <s v="Robin William"/>
    <x v="225"/>
    <s v="Probation"/>
    <s v="6B"/>
    <n v="6"/>
    <x v="0"/>
    <m/>
    <m/>
    <x v="0"/>
    <x v="0"/>
    <x v="0"/>
    <x v="1"/>
    <s v="Ondo Andreas"/>
    <m/>
    <n v="1"/>
    <x v="4"/>
    <x v="0"/>
    <d v="2025-08-01T00:00:00"/>
    <x v="11"/>
    <m/>
    <m/>
    <m/>
    <m/>
    <m/>
    <m/>
    <m/>
    <m/>
    <m/>
    <m/>
    <m/>
    <n v="5"/>
    <m/>
    <m/>
    <m/>
    <m/>
    <m/>
    <n v="2"/>
    <m/>
    <m/>
    <m/>
    <m/>
    <m/>
    <m/>
    <m/>
    <m/>
    <m/>
    <m/>
    <m/>
    <n v="1"/>
    <m/>
    <m/>
    <m/>
    <m/>
    <m/>
    <n v="1"/>
    <n v="1"/>
    <n v="1"/>
    <n v="1"/>
    <n v="1"/>
    <m/>
    <m/>
    <m/>
    <m/>
    <d v="2025-08-12T00:00:00"/>
    <d v="2025-10-27T00:00:00"/>
    <s v="Kresna Jaya Oey"/>
    <x v="0"/>
    <m/>
    <n v="87"/>
    <x v="2"/>
    <s v="Closed"/>
    <x v="2"/>
    <s v="Closed Meet SLA"/>
    <m/>
    <d v="2025-10-02T08:54:22"/>
    <n v="8"/>
    <m/>
  </r>
  <r>
    <x v="369"/>
    <s v="CRC"/>
    <m/>
    <s v="213/FKTK-Recruitment/VIII/2025"/>
    <x v="0"/>
    <x v="15"/>
    <x v="0"/>
    <x v="1"/>
    <s v="Dwi Kuswoyo"/>
    <x v="226"/>
    <s v="Probation"/>
    <s v="3A"/>
    <n v="3"/>
    <x v="0"/>
    <m/>
    <m/>
    <x v="1"/>
    <x v="1"/>
    <x v="1"/>
    <x v="1"/>
    <s v="Iwan"/>
    <m/>
    <n v="1"/>
    <x v="3"/>
    <x v="2"/>
    <d v="2025-08-06T00:00:00"/>
    <x v="11"/>
    <m/>
    <m/>
    <m/>
    <m/>
    <m/>
    <m/>
    <m/>
    <m/>
    <m/>
    <m/>
    <m/>
    <m/>
    <m/>
    <m/>
    <m/>
    <m/>
    <m/>
    <m/>
    <m/>
    <m/>
    <m/>
    <m/>
    <m/>
    <m/>
    <m/>
    <m/>
    <m/>
    <m/>
    <m/>
    <m/>
    <m/>
    <m/>
    <m/>
    <m/>
    <m/>
    <m/>
    <m/>
    <m/>
    <m/>
    <m/>
    <m/>
    <m/>
    <m/>
    <m/>
    <m/>
    <m/>
    <m/>
    <x v="5"/>
    <m/>
    <n v="57.371084837963281"/>
    <x v="3"/>
    <n v="57.371084837963281"/>
    <x v="2"/>
    <s v="Closed Meet SLA"/>
    <m/>
    <d v="2025-10-02T08:54:22"/>
    <m/>
    <m/>
  </r>
  <r>
    <x v="370"/>
    <s v="EUP"/>
    <m/>
    <s v="214/FKTK-Recruitment/VIII/2025"/>
    <x v="0"/>
    <x v="10"/>
    <x v="0"/>
    <x v="22"/>
    <s v="Dianti"/>
    <x v="135"/>
    <s v="Probation"/>
    <s v="4A"/>
    <n v="4"/>
    <x v="2"/>
    <m/>
    <m/>
    <x v="0"/>
    <x v="0"/>
    <x v="0"/>
    <x v="1"/>
    <s v="Dewi Wulandari"/>
    <m/>
    <n v="1"/>
    <x v="6"/>
    <x v="2"/>
    <d v="2025-08-06T00:00:00"/>
    <x v="11"/>
    <m/>
    <m/>
    <m/>
    <m/>
    <m/>
    <n v="5"/>
    <m/>
    <m/>
    <m/>
    <m/>
    <m/>
    <n v="5"/>
    <m/>
    <m/>
    <m/>
    <m/>
    <m/>
    <n v="5"/>
    <m/>
    <m/>
    <m/>
    <m/>
    <m/>
    <m/>
    <m/>
    <m/>
    <m/>
    <m/>
    <m/>
    <n v="1"/>
    <m/>
    <m/>
    <n v="1"/>
    <m/>
    <m/>
    <n v="1"/>
    <m/>
    <m/>
    <m/>
    <m/>
    <m/>
    <m/>
    <s v="29.09.25 - process MCU for Fuad"/>
    <m/>
    <m/>
    <m/>
    <m/>
    <x v="5"/>
    <m/>
    <n v="57.371084837963281"/>
    <x v="3"/>
    <n v="57.371084837963281"/>
    <x v="2"/>
    <s v="Closed Meet SLA"/>
    <m/>
    <d v="2025-10-02T08:54:22"/>
    <m/>
    <m/>
  </r>
  <r>
    <x v="371"/>
    <s v="EUP"/>
    <m/>
    <s v="215/FKTK-Recruitment/VIII/2025"/>
    <x v="0"/>
    <x v="10"/>
    <x v="0"/>
    <x v="8"/>
    <s v="Johan Anantha"/>
    <x v="211"/>
    <s v="Probation"/>
    <s v="4A"/>
    <n v="4"/>
    <x v="0"/>
    <m/>
    <m/>
    <x v="0"/>
    <x v="0"/>
    <x v="0"/>
    <x v="0"/>
    <m/>
    <m/>
    <n v="2"/>
    <x v="3"/>
    <x v="2"/>
    <d v="2025-08-06T00:00:00"/>
    <x v="11"/>
    <m/>
    <m/>
    <m/>
    <m/>
    <m/>
    <m/>
    <m/>
    <m/>
    <m/>
    <m/>
    <m/>
    <m/>
    <m/>
    <m/>
    <m/>
    <m/>
    <m/>
    <m/>
    <m/>
    <m/>
    <m/>
    <m/>
    <m/>
    <m/>
    <m/>
    <m/>
    <m/>
    <m/>
    <m/>
    <m/>
    <m/>
    <m/>
    <m/>
    <m/>
    <m/>
    <m/>
    <m/>
    <m/>
    <m/>
    <m/>
    <m/>
    <m/>
    <m/>
    <m/>
    <m/>
    <m/>
    <m/>
    <x v="5"/>
    <m/>
    <n v="57.371084837963281"/>
    <x v="3"/>
    <n v="57.371084837963281"/>
    <x v="2"/>
    <s v="Closed Meet SLA"/>
    <m/>
    <d v="2025-10-02T08:54:22"/>
    <m/>
    <m/>
  </r>
  <r>
    <x v="372"/>
    <s v="PCL"/>
    <m/>
    <s v="223/FKTK-Recruitment/VIII/2025"/>
    <x v="0"/>
    <x v="3"/>
    <x v="0"/>
    <x v="1"/>
    <s v="Bilson RH Panjaitan"/>
    <x v="25"/>
    <s v="Probation"/>
    <s v="6A"/>
    <n v="6"/>
    <x v="0"/>
    <m/>
    <m/>
    <x v="0"/>
    <x v="1"/>
    <x v="6"/>
    <x v="1"/>
    <s v="Juliarto Hasiholan S"/>
    <m/>
    <n v="1"/>
    <x v="3"/>
    <x v="2"/>
    <d v="2025-08-11T00:00:00"/>
    <x v="11"/>
    <m/>
    <m/>
    <m/>
    <m/>
    <m/>
    <m/>
    <m/>
    <m/>
    <m/>
    <m/>
    <m/>
    <m/>
    <m/>
    <m/>
    <m/>
    <m/>
    <m/>
    <m/>
    <m/>
    <m/>
    <m/>
    <m/>
    <m/>
    <m/>
    <m/>
    <m/>
    <m/>
    <m/>
    <m/>
    <m/>
    <m/>
    <m/>
    <m/>
    <m/>
    <m/>
    <m/>
    <m/>
    <m/>
    <m/>
    <m/>
    <m/>
    <m/>
    <m/>
    <m/>
    <m/>
    <m/>
    <m/>
    <x v="5"/>
    <m/>
    <n v="52.371084837963281"/>
    <x v="3"/>
    <n v="52.371084837963281"/>
    <x v="2"/>
    <s v="Closed Meet SLA"/>
    <m/>
    <d v="2025-10-02T08:54:22"/>
    <m/>
    <s v="Yes"/>
  </r>
  <r>
    <x v="373"/>
    <s v="EOP"/>
    <m/>
    <s v="216/FKTK-Recruitment/VIII/2025"/>
    <x v="0"/>
    <x v="1"/>
    <x v="0"/>
    <x v="1"/>
    <s v="David Marnaladodi"/>
    <x v="227"/>
    <s v="Probation"/>
    <s v="4A"/>
    <n v="4"/>
    <x v="0"/>
    <m/>
    <m/>
    <x v="0"/>
    <x v="1"/>
    <x v="4"/>
    <x v="1"/>
    <s v="Willy Anuta Lumi"/>
    <m/>
    <n v="1"/>
    <x v="3"/>
    <x v="2"/>
    <d v="2025-08-13T00:00:00"/>
    <x v="11"/>
    <m/>
    <m/>
    <m/>
    <m/>
    <m/>
    <m/>
    <m/>
    <m/>
    <m/>
    <m/>
    <m/>
    <m/>
    <m/>
    <m/>
    <m/>
    <m/>
    <m/>
    <m/>
    <m/>
    <m/>
    <m/>
    <m/>
    <m/>
    <m/>
    <m/>
    <m/>
    <m/>
    <m/>
    <m/>
    <m/>
    <m/>
    <m/>
    <m/>
    <m/>
    <m/>
    <m/>
    <m/>
    <m/>
    <m/>
    <m/>
    <m/>
    <m/>
    <m/>
    <m/>
    <m/>
    <m/>
    <m/>
    <x v="5"/>
    <m/>
    <n v="50.371084837963281"/>
    <x v="3"/>
    <n v="50.371084837963281"/>
    <x v="2"/>
    <s v="Closed Meet SLA"/>
    <m/>
    <d v="2025-10-02T08:54:22"/>
    <m/>
    <s v="Yes"/>
  </r>
  <r>
    <x v="374"/>
    <s v="EUP"/>
    <m/>
    <s v="217/FKTK-Recruitment/VIII/2025"/>
    <x v="0"/>
    <x v="28"/>
    <x v="0"/>
    <x v="1"/>
    <s v="Azis Fahri"/>
    <x v="228"/>
    <s v="Probation"/>
    <s v="5B"/>
    <n v="5"/>
    <x v="0"/>
    <m/>
    <m/>
    <x v="0"/>
    <x v="1"/>
    <x v="3"/>
    <x v="1"/>
    <s v="Imam Al Basthommy"/>
    <m/>
    <n v="1"/>
    <x v="3"/>
    <x v="2"/>
    <d v="2025-08-13T00:00:00"/>
    <x v="11"/>
    <m/>
    <m/>
    <m/>
    <m/>
    <m/>
    <m/>
    <m/>
    <m/>
    <m/>
    <m/>
    <m/>
    <m/>
    <m/>
    <m/>
    <m/>
    <m/>
    <m/>
    <m/>
    <m/>
    <m/>
    <m/>
    <m/>
    <m/>
    <m/>
    <m/>
    <m/>
    <m/>
    <m/>
    <m/>
    <m/>
    <m/>
    <m/>
    <m/>
    <m/>
    <m/>
    <m/>
    <m/>
    <m/>
    <m/>
    <m/>
    <m/>
    <m/>
    <m/>
    <m/>
    <m/>
    <m/>
    <m/>
    <x v="5"/>
    <m/>
    <n v="50.371084837963281"/>
    <x v="3"/>
    <n v="50.371084837963281"/>
    <x v="2"/>
    <s v="Closed Meet SLA"/>
    <m/>
    <d v="2025-10-02T08:54:22"/>
    <m/>
    <m/>
  </r>
  <r>
    <x v="375"/>
    <s v="EUP"/>
    <m/>
    <s v="219/FKTK-Recruitment/VIII/2025"/>
    <x v="0"/>
    <x v="6"/>
    <x v="0"/>
    <x v="1"/>
    <s v="Muhammad Fauzan"/>
    <x v="96"/>
    <s v="Probation"/>
    <s v="3A"/>
    <n v="3"/>
    <x v="0"/>
    <m/>
    <m/>
    <x v="1"/>
    <x v="1"/>
    <x v="3"/>
    <x v="1"/>
    <s v="M Yudha Husaini"/>
    <m/>
    <n v="1"/>
    <x v="1"/>
    <x v="1"/>
    <d v="2025-08-13T00:00:00"/>
    <x v="11"/>
    <m/>
    <m/>
    <m/>
    <m/>
    <m/>
    <m/>
    <m/>
    <m/>
    <m/>
    <m/>
    <m/>
    <m/>
    <m/>
    <m/>
    <m/>
    <m/>
    <m/>
    <m/>
    <m/>
    <m/>
    <m/>
    <m/>
    <m/>
    <m/>
    <m/>
    <m/>
    <m/>
    <m/>
    <m/>
    <m/>
    <m/>
    <m/>
    <m/>
    <m/>
    <m/>
    <m/>
    <m/>
    <m/>
    <m/>
    <m/>
    <m/>
    <m/>
    <m/>
    <m/>
    <m/>
    <m/>
    <m/>
    <x v="5"/>
    <m/>
    <s v="Hold/Cancel"/>
    <x v="1"/>
    <n v="50.371084837963281"/>
    <x v="1"/>
    <s v="Hold/Cancel"/>
    <m/>
    <d v="2025-10-02T08:54:22"/>
    <m/>
    <m/>
  </r>
  <r>
    <x v="376"/>
    <s v="EUP"/>
    <m/>
    <s v="220/FKTK-Recruitment/VIII/2025"/>
    <x v="0"/>
    <x v="8"/>
    <x v="1"/>
    <x v="1"/>
    <s v="Aditya"/>
    <x v="229"/>
    <s v="Kontrak"/>
    <s v="3A"/>
    <n v="3"/>
    <x v="2"/>
    <s v="09-25"/>
    <s v="Mengikuti FKTK yang diajukan"/>
    <x v="1"/>
    <x v="1"/>
    <x v="3"/>
    <x v="1"/>
    <s v="Dian Pertiwi"/>
    <m/>
    <n v="1"/>
    <x v="0"/>
    <x v="0"/>
    <d v="2025-08-13T00:00:00"/>
    <x v="11"/>
    <m/>
    <m/>
    <m/>
    <m/>
    <m/>
    <m/>
    <m/>
    <m/>
    <m/>
    <m/>
    <m/>
    <m/>
    <m/>
    <m/>
    <m/>
    <m/>
    <m/>
    <m/>
    <m/>
    <m/>
    <m/>
    <m/>
    <m/>
    <m/>
    <m/>
    <m/>
    <m/>
    <m/>
    <m/>
    <m/>
    <m/>
    <m/>
    <m/>
    <m/>
    <m/>
    <m/>
    <m/>
    <n v="1"/>
    <m/>
    <m/>
    <m/>
    <m/>
    <m/>
    <m/>
    <m/>
    <d v="2025-09-01T00:00:00"/>
    <s v="Rheannisa Priyanka"/>
    <x v="1"/>
    <m/>
    <n v="19"/>
    <x v="4"/>
    <s v="Closed"/>
    <x v="2"/>
    <s v="Closed Meet SLA"/>
    <m/>
    <d v="2025-10-02T08:54:22"/>
    <n v="8"/>
    <m/>
  </r>
  <r>
    <x v="377"/>
    <s v="EUP"/>
    <m/>
    <s v="221/FKTK-Recruitment/VIII/2025"/>
    <x v="0"/>
    <x v="9"/>
    <x v="0"/>
    <x v="1"/>
    <s v="Andi Irawan"/>
    <x v="151"/>
    <s v="Probation"/>
    <s v="3A"/>
    <n v="3"/>
    <x v="0"/>
    <m/>
    <m/>
    <x v="1"/>
    <x v="1"/>
    <x v="3"/>
    <x v="1"/>
    <s v="Asriel Yoce"/>
    <m/>
    <n v="1"/>
    <x v="1"/>
    <x v="1"/>
    <d v="2025-08-13T00:00:00"/>
    <x v="11"/>
    <m/>
    <m/>
    <m/>
    <m/>
    <m/>
    <m/>
    <m/>
    <m/>
    <m/>
    <m/>
    <m/>
    <m/>
    <m/>
    <m/>
    <m/>
    <m/>
    <m/>
    <m/>
    <m/>
    <m/>
    <m/>
    <m/>
    <m/>
    <m/>
    <m/>
    <m/>
    <m/>
    <m/>
    <m/>
    <m/>
    <m/>
    <m/>
    <m/>
    <m/>
    <m/>
    <m/>
    <m/>
    <m/>
    <m/>
    <m/>
    <m/>
    <m/>
    <m/>
    <m/>
    <m/>
    <m/>
    <m/>
    <x v="5"/>
    <m/>
    <s v="Hold/Cancel"/>
    <x v="1"/>
    <n v="50.371084837963281"/>
    <x v="1"/>
    <s v="Hold/Cancel"/>
    <m/>
    <d v="2025-10-02T08:54:22"/>
    <m/>
    <m/>
  </r>
  <r>
    <x v="378"/>
    <s v="EUP"/>
    <m/>
    <s v="222/FKTK-Recruitment/VIII/2025"/>
    <x v="0"/>
    <x v="13"/>
    <x v="0"/>
    <x v="1"/>
    <s v="Yonan"/>
    <x v="33"/>
    <s v="Kontrak"/>
    <s v="3A"/>
    <n v="3"/>
    <x v="0"/>
    <m/>
    <m/>
    <x v="1"/>
    <x v="1"/>
    <x v="3"/>
    <x v="1"/>
    <s v="William Fischer Bendon Ronting"/>
    <m/>
    <n v="1"/>
    <x v="0"/>
    <x v="0"/>
    <d v="2025-08-13T00:00:00"/>
    <x v="11"/>
    <m/>
    <m/>
    <m/>
    <m/>
    <m/>
    <m/>
    <m/>
    <m/>
    <m/>
    <m/>
    <m/>
    <m/>
    <m/>
    <m/>
    <m/>
    <m/>
    <m/>
    <m/>
    <m/>
    <m/>
    <m/>
    <m/>
    <m/>
    <m/>
    <m/>
    <m/>
    <m/>
    <m/>
    <m/>
    <m/>
    <m/>
    <m/>
    <m/>
    <m/>
    <m/>
    <m/>
    <m/>
    <n v="1"/>
    <m/>
    <m/>
    <m/>
    <m/>
    <m/>
    <m/>
    <m/>
    <d v="2025-08-25T00:00:00"/>
    <s v="Syahrul Mustalib"/>
    <x v="1"/>
    <m/>
    <n v="12"/>
    <x v="4"/>
    <s v="Closed"/>
    <x v="2"/>
    <s v="Closed Meet SLA"/>
    <m/>
    <d v="2025-10-02T08:54:22"/>
    <m/>
    <m/>
  </r>
  <r>
    <x v="379"/>
    <s v="EUP"/>
    <s v="Carry Over"/>
    <s v="Pending FKTK"/>
    <x v="1"/>
    <x v="10"/>
    <x v="4"/>
    <x v="33"/>
    <s v="Clifford"/>
    <x v="230"/>
    <s v="Probation"/>
    <s v="5A"/>
    <n v="5"/>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380"/>
    <s v="EUP"/>
    <s v="Carry Over"/>
    <s v="Pending FKTK"/>
    <x v="1"/>
    <x v="10"/>
    <x v="4"/>
    <x v="21"/>
    <s v="Clifford"/>
    <x v="231"/>
    <s v="Probation"/>
    <s v="7A"/>
    <n v="7"/>
    <x v="0"/>
    <m/>
    <s v="TBC"/>
    <x v="0"/>
    <x v="0"/>
    <x v="0"/>
    <x v="1"/>
    <m/>
    <m/>
    <n v="1"/>
    <x v="5"/>
    <x v="2"/>
    <m/>
    <x v="12"/>
    <m/>
    <m/>
    <m/>
    <m/>
    <m/>
    <n v="3"/>
    <m/>
    <n v="1"/>
    <m/>
    <m/>
    <m/>
    <n v="4"/>
    <m/>
    <m/>
    <m/>
    <m/>
    <m/>
    <m/>
    <m/>
    <m/>
    <m/>
    <m/>
    <m/>
    <m/>
    <m/>
    <m/>
    <m/>
    <m/>
    <m/>
    <m/>
    <m/>
    <m/>
    <m/>
    <m/>
    <m/>
    <m/>
    <n v="1"/>
    <m/>
    <m/>
    <m/>
    <m/>
    <m/>
    <m/>
    <m/>
    <m/>
    <m/>
    <m/>
    <x v="5"/>
    <m/>
    <m/>
    <x v="4"/>
    <n v="45932.371084837963"/>
    <x v="2"/>
    <s v="Closed Meet SLA"/>
    <m/>
    <d v="2025-10-02T08:54:22"/>
    <m/>
    <m/>
  </r>
  <r>
    <x v="381"/>
    <s v="EUP"/>
    <s v="Carry Over"/>
    <s v="Pending FKTK"/>
    <x v="1"/>
    <x v="10"/>
    <x v="4"/>
    <x v="37"/>
    <s v="Clifford"/>
    <x v="232"/>
    <s v="Probation"/>
    <s v="7A"/>
    <n v="7"/>
    <x v="0"/>
    <m/>
    <s v="TBC"/>
    <x v="0"/>
    <x v="0"/>
    <x v="0"/>
    <x v="0"/>
    <m/>
    <m/>
    <n v="1"/>
    <x v="5"/>
    <x v="2"/>
    <m/>
    <x v="12"/>
    <m/>
    <m/>
    <m/>
    <m/>
    <m/>
    <n v="1"/>
    <m/>
    <m/>
    <m/>
    <m/>
    <m/>
    <m/>
    <m/>
    <m/>
    <m/>
    <m/>
    <m/>
    <m/>
    <m/>
    <m/>
    <m/>
    <m/>
    <m/>
    <m/>
    <m/>
    <m/>
    <m/>
    <m/>
    <m/>
    <m/>
    <m/>
    <m/>
    <m/>
    <m/>
    <m/>
    <m/>
    <m/>
    <m/>
    <m/>
    <m/>
    <m/>
    <n v="8"/>
    <m/>
    <m/>
    <m/>
    <m/>
    <m/>
    <x v="5"/>
    <m/>
    <m/>
    <x v="4"/>
    <n v="45932.371084837963"/>
    <x v="2"/>
    <s v="Closed Meet SLA"/>
    <m/>
    <d v="2025-10-02T08:54:22"/>
    <m/>
    <m/>
  </r>
  <r>
    <x v="382"/>
    <s v="EUP"/>
    <s v="Carry Over"/>
    <s v="Pending FKTK"/>
    <x v="1"/>
    <x v="10"/>
    <x v="4"/>
    <x v="38"/>
    <s v="Clifford"/>
    <x v="233"/>
    <s v="Probation"/>
    <s v="7A"/>
    <n v="7"/>
    <x v="0"/>
    <m/>
    <s v="see folder Z:\HC-Downstream\40. ODPD\Job Desc\Commercial"/>
    <x v="0"/>
    <x v="0"/>
    <x v="0"/>
    <x v="0"/>
    <s v="-"/>
    <s v="-"/>
    <n v="1"/>
    <x v="4"/>
    <x v="0"/>
    <m/>
    <x v="12"/>
    <m/>
    <m/>
    <m/>
    <m/>
    <m/>
    <m/>
    <m/>
    <m/>
    <m/>
    <m/>
    <m/>
    <n v="1"/>
    <m/>
    <m/>
    <m/>
    <m/>
    <m/>
    <m/>
    <m/>
    <m/>
    <m/>
    <m/>
    <m/>
    <m/>
    <m/>
    <m/>
    <m/>
    <m/>
    <m/>
    <m/>
    <m/>
    <m/>
    <m/>
    <m/>
    <m/>
    <m/>
    <m/>
    <n v="1"/>
    <m/>
    <m/>
    <m/>
    <m/>
    <s v="- Kelvin Tamin will be joined on 20/10/2025_x000a_- Interview w/ Bu Jac on 16 Apr 2025"/>
    <m/>
    <m/>
    <d v="2025-10-20T00:00:00"/>
    <s v="Kelvin Tamin"/>
    <x v="5"/>
    <m/>
    <n v="45950"/>
    <x v="0"/>
    <s v="Closed"/>
    <x v="0"/>
    <s v="Closed Not Meet SLA"/>
    <m/>
    <d v="2025-10-02T08:54:22"/>
    <m/>
    <m/>
  </r>
  <r>
    <x v="383"/>
    <s v="EUP"/>
    <s v="Carry Over"/>
    <s v="Pending FKTK"/>
    <x v="1"/>
    <x v="10"/>
    <x v="4"/>
    <x v="19"/>
    <s v="Clifford"/>
    <x v="234"/>
    <s v="Probation"/>
    <s v="7A"/>
    <n v="7"/>
    <x v="0"/>
    <m/>
    <s v="see folder Z:\HC-Downstream\40. ODPD\Job Desc\Commercial"/>
    <x v="0"/>
    <x v="0"/>
    <x v="0"/>
    <x v="1"/>
    <m/>
    <m/>
    <n v="1"/>
    <x v="5"/>
    <x v="2"/>
    <m/>
    <x v="12"/>
    <m/>
    <m/>
    <m/>
    <m/>
    <m/>
    <m/>
    <m/>
    <m/>
    <m/>
    <m/>
    <m/>
    <m/>
    <m/>
    <m/>
    <m/>
    <m/>
    <m/>
    <m/>
    <m/>
    <m/>
    <m/>
    <m/>
    <m/>
    <m/>
    <m/>
    <m/>
    <m/>
    <m/>
    <m/>
    <m/>
    <m/>
    <m/>
    <m/>
    <m/>
    <m/>
    <m/>
    <m/>
    <m/>
    <m/>
    <m/>
    <m/>
    <m/>
    <m/>
    <m/>
    <m/>
    <m/>
    <m/>
    <x v="5"/>
    <m/>
    <m/>
    <x v="4"/>
    <n v="45932.371084837963"/>
    <x v="2"/>
    <s v="Closed Meet SLA"/>
    <m/>
    <d v="2025-10-02T08:54:22"/>
    <m/>
    <m/>
  </r>
  <r>
    <x v="384"/>
    <s v="EUP"/>
    <s v="Carry Over"/>
    <s v="Pending FKTK"/>
    <x v="1"/>
    <x v="10"/>
    <x v="4"/>
    <x v="39"/>
    <s v="Clifford"/>
    <x v="235"/>
    <s v="Probation"/>
    <s v="7A"/>
    <n v="7"/>
    <x v="0"/>
    <m/>
    <s v="TBC"/>
    <x v="0"/>
    <x v="0"/>
    <x v="0"/>
    <x v="0"/>
    <m/>
    <m/>
    <n v="1"/>
    <x v="5"/>
    <x v="2"/>
    <m/>
    <x v="12"/>
    <m/>
    <m/>
    <m/>
    <m/>
    <m/>
    <m/>
    <m/>
    <m/>
    <m/>
    <m/>
    <m/>
    <m/>
    <m/>
    <m/>
    <m/>
    <m/>
    <m/>
    <m/>
    <m/>
    <m/>
    <m/>
    <m/>
    <m/>
    <m/>
    <m/>
    <m/>
    <m/>
    <m/>
    <m/>
    <m/>
    <m/>
    <m/>
    <m/>
    <m/>
    <m/>
    <m/>
    <m/>
    <m/>
    <m/>
    <m/>
    <m/>
    <m/>
    <m/>
    <m/>
    <m/>
    <m/>
    <m/>
    <x v="5"/>
    <m/>
    <m/>
    <x v="4"/>
    <n v="45932.371084837963"/>
    <x v="2"/>
    <s v="Closed Meet SLA"/>
    <m/>
    <d v="2025-10-02T08:54:22"/>
    <m/>
    <m/>
  </r>
  <r>
    <x v="385"/>
    <s v="EUP"/>
    <s v="Carry Over"/>
    <s v="Pending FKTK"/>
    <x v="1"/>
    <x v="10"/>
    <x v="3"/>
    <x v="3"/>
    <s v="Djuaman Lie"/>
    <x v="236"/>
    <s v="Probation"/>
    <s v="5B"/>
    <n v="5"/>
    <x v="0"/>
    <m/>
    <s v="see folder Z:\HC-Downstream\40. ODPD\Job Desc\Commercial"/>
    <x v="0"/>
    <x v="0"/>
    <x v="0"/>
    <x v="0"/>
    <s v="-"/>
    <s v="-"/>
    <n v="1"/>
    <x v="3"/>
    <x v="2"/>
    <m/>
    <x v="12"/>
    <m/>
    <m/>
    <m/>
    <m/>
    <m/>
    <m/>
    <m/>
    <m/>
    <m/>
    <m/>
    <m/>
    <m/>
    <m/>
    <m/>
    <m/>
    <m/>
    <m/>
    <m/>
    <m/>
    <m/>
    <m/>
    <m/>
    <m/>
    <m/>
    <m/>
    <m/>
    <m/>
    <m/>
    <m/>
    <m/>
    <m/>
    <m/>
    <m/>
    <m/>
    <m/>
    <m/>
    <m/>
    <m/>
    <m/>
    <m/>
    <m/>
    <n v="2"/>
    <m/>
    <m/>
    <m/>
    <m/>
    <m/>
    <x v="5"/>
    <m/>
    <m/>
    <x v="4"/>
    <n v="45932.371084837963"/>
    <x v="2"/>
    <s v="Closed Meet SLA"/>
    <m/>
    <d v="2025-10-02T08:54:22"/>
    <m/>
    <s v="Yes"/>
  </r>
  <r>
    <x v="386"/>
    <s v="EUP"/>
    <s v="New"/>
    <s v="210/FKTK-Recruitment/VII/2025"/>
    <x v="0"/>
    <x v="10"/>
    <x v="0"/>
    <x v="11"/>
    <s v="Rowan"/>
    <x v="237"/>
    <s v="Probation"/>
    <s v="4A"/>
    <n v="4"/>
    <x v="0"/>
    <m/>
    <s v="see folder Z:\HC-Downstream\40. ODPD\Job Desc\Commercial"/>
    <x v="0"/>
    <x v="0"/>
    <x v="0"/>
    <x v="0"/>
    <m/>
    <m/>
    <n v="1"/>
    <x v="6"/>
    <x v="2"/>
    <m/>
    <x v="12"/>
    <m/>
    <m/>
    <m/>
    <m/>
    <m/>
    <m/>
    <m/>
    <m/>
    <m/>
    <m/>
    <m/>
    <n v="1"/>
    <m/>
    <m/>
    <m/>
    <m/>
    <m/>
    <n v="1"/>
    <m/>
    <m/>
    <m/>
    <m/>
    <m/>
    <m/>
    <m/>
    <m/>
    <m/>
    <m/>
    <m/>
    <n v="1"/>
    <m/>
    <m/>
    <m/>
    <m/>
    <m/>
    <n v="1"/>
    <m/>
    <m/>
    <m/>
    <m/>
    <m/>
    <m/>
    <s v="- Jessica Melinda_x000a_r"/>
    <m/>
    <m/>
    <m/>
    <m/>
    <x v="5"/>
    <m/>
    <m/>
    <x v="4"/>
    <n v="45932.371084837963"/>
    <x v="2"/>
    <s v="Closed Meet SLA"/>
    <m/>
    <d v="2025-10-02T08:54:22"/>
    <m/>
    <m/>
  </r>
  <r>
    <x v="387"/>
    <s v="EUP"/>
    <s v="New"/>
    <s v="Pending FKTK"/>
    <x v="1"/>
    <x v="10"/>
    <x v="6"/>
    <x v="33"/>
    <s v="Jesslyn"/>
    <x v="212"/>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388"/>
    <s v="EUP"/>
    <s v="New"/>
    <s v="Pending FKTK"/>
    <x v="1"/>
    <x v="10"/>
    <x v="6"/>
    <x v="33"/>
    <s v="Jesslyn"/>
    <x v="212"/>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389"/>
    <s v="EUP"/>
    <s v="New"/>
    <s v="Pending FKTK"/>
    <x v="1"/>
    <x v="10"/>
    <x v="6"/>
    <x v="33"/>
    <s v="Jesslyn"/>
    <x v="212"/>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390"/>
    <s v="EUP"/>
    <s v="New"/>
    <s v="225/FKTK-Recruitment/IX/2025"/>
    <x v="0"/>
    <x v="10"/>
    <x v="6"/>
    <x v="33"/>
    <s v="Jesslyn"/>
    <x v="127"/>
    <s v="Probation"/>
    <s v="4A"/>
    <n v="4"/>
    <x v="0"/>
    <m/>
    <s v="see folder Z:\HC-Downstream\40. ODPD\Job Desc\Commercial"/>
    <x v="0"/>
    <x v="0"/>
    <x v="0"/>
    <x v="0"/>
    <m/>
    <m/>
    <n v="1"/>
    <x v="3"/>
    <x v="2"/>
    <m/>
    <x v="12"/>
    <m/>
    <m/>
    <m/>
    <m/>
    <m/>
    <m/>
    <m/>
    <m/>
    <m/>
    <m/>
    <m/>
    <m/>
    <m/>
    <m/>
    <m/>
    <m/>
    <m/>
    <m/>
    <m/>
    <m/>
    <m/>
    <m/>
    <m/>
    <m/>
    <m/>
    <m/>
    <m/>
    <n v="1"/>
    <m/>
    <m/>
    <m/>
    <m/>
    <m/>
    <m/>
    <m/>
    <m/>
    <m/>
    <m/>
    <m/>
    <m/>
    <m/>
    <m/>
    <m/>
    <m/>
    <m/>
    <m/>
    <m/>
    <x v="5"/>
    <m/>
    <m/>
    <x v="4"/>
    <n v="45932.371084837963"/>
    <x v="2"/>
    <s v="Closed Meet SLA"/>
    <m/>
    <d v="2025-10-02T08:54:22"/>
    <m/>
    <s v="Yes"/>
  </r>
  <r>
    <x v="391"/>
    <s v="EUP"/>
    <s v="New"/>
    <s v="225/FKTK-Recruitment/IX/2025"/>
    <x v="0"/>
    <x v="10"/>
    <x v="6"/>
    <x v="33"/>
    <s v="Jesslyn"/>
    <x v="127"/>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s v="Yes"/>
  </r>
  <r>
    <x v="392"/>
    <s v="EUP"/>
    <s v="New"/>
    <s v="Pending FKTK"/>
    <x v="1"/>
    <x v="10"/>
    <x v="6"/>
    <x v="33"/>
    <s v="Jesslyn"/>
    <x v="127"/>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s v="Yes"/>
  </r>
  <r>
    <x v="393"/>
    <s v="EUP"/>
    <s v="New"/>
    <s v="Pending FKTK"/>
    <x v="1"/>
    <x v="10"/>
    <x v="6"/>
    <x v="33"/>
    <s v="Jesslyn"/>
    <x v="238"/>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394"/>
    <s v="EUP"/>
    <s v="New"/>
    <s v="Pending FKTK"/>
    <x v="1"/>
    <x v="10"/>
    <x v="6"/>
    <x v="34"/>
    <s v="Jesslyn"/>
    <x v="239"/>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395"/>
    <s v="EUP"/>
    <s v="New"/>
    <s v="Pending FKTK"/>
    <x v="1"/>
    <x v="10"/>
    <x v="6"/>
    <x v="34"/>
    <s v="Jesslyn"/>
    <x v="239"/>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396"/>
    <s v="EUP"/>
    <s v="New"/>
    <s v="Pending FKTK"/>
    <x v="1"/>
    <x v="10"/>
    <x v="6"/>
    <x v="19"/>
    <s v="Leonardo"/>
    <x v="240"/>
    <s v="Probation"/>
    <s v="4A"/>
    <n v="4"/>
    <x v="0"/>
    <m/>
    <s v="see folder Z:\HC-Downstream\40. ODPD\Job Desc\Commercial"/>
    <x v="0"/>
    <x v="0"/>
    <x v="0"/>
    <x v="0"/>
    <m/>
    <m/>
    <n v="1"/>
    <x v="3"/>
    <x v="2"/>
    <m/>
    <x v="12"/>
    <m/>
    <m/>
    <m/>
    <m/>
    <m/>
    <m/>
    <m/>
    <m/>
    <m/>
    <m/>
    <m/>
    <m/>
    <m/>
    <m/>
    <m/>
    <m/>
    <m/>
    <m/>
    <m/>
    <m/>
    <m/>
    <m/>
    <m/>
    <m/>
    <m/>
    <m/>
    <m/>
    <m/>
    <m/>
    <m/>
    <m/>
    <m/>
    <m/>
    <m/>
    <m/>
    <m/>
    <m/>
    <m/>
    <m/>
    <m/>
    <m/>
    <m/>
    <s v="06.08.25 - still no request yet confirmed by pak Sanjaya by phone"/>
    <m/>
    <m/>
    <m/>
    <m/>
    <x v="5"/>
    <m/>
    <m/>
    <x v="4"/>
    <n v="45932.371084837963"/>
    <x v="2"/>
    <s v="Closed Meet SLA"/>
    <m/>
    <d v="2025-10-02T08:54:22"/>
    <m/>
    <s v="Yes"/>
  </r>
  <r>
    <x v="397"/>
    <s v="EUP"/>
    <s v="New"/>
    <s v="Pending FKTK"/>
    <x v="1"/>
    <x v="10"/>
    <x v="6"/>
    <x v="40"/>
    <s v="Sanjaya"/>
    <x v="240"/>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s v="Yes"/>
  </r>
  <r>
    <x v="398"/>
    <s v="EUP"/>
    <s v="New"/>
    <s v="Pending FKTK"/>
    <x v="1"/>
    <x v="10"/>
    <x v="6"/>
    <x v="22"/>
    <s v="Iwan"/>
    <x v="241"/>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399"/>
    <s v="EUP"/>
    <s v="New"/>
    <s v="Pending FKTK"/>
    <x v="1"/>
    <x v="10"/>
    <x v="6"/>
    <x v="41"/>
    <s v="Steffany"/>
    <x v="242"/>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400"/>
    <s v="EUP"/>
    <s v="New"/>
    <s v="Pending FKTK"/>
    <x v="1"/>
    <x v="10"/>
    <x v="6"/>
    <x v="42"/>
    <s v="Clifford"/>
    <x v="243"/>
    <s v="Probation"/>
    <s v="4A"/>
    <n v="4"/>
    <x v="0"/>
    <m/>
    <s v="TBC"/>
    <x v="0"/>
    <x v="0"/>
    <x v="0"/>
    <x v="0"/>
    <m/>
    <m/>
    <n v="1"/>
    <x v="3"/>
    <x v="2"/>
    <m/>
    <x v="12"/>
    <m/>
    <m/>
    <m/>
    <m/>
    <m/>
    <m/>
    <m/>
    <m/>
    <m/>
    <m/>
    <m/>
    <m/>
    <m/>
    <m/>
    <m/>
    <m/>
    <m/>
    <m/>
    <m/>
    <m/>
    <m/>
    <m/>
    <m/>
    <m/>
    <m/>
    <m/>
    <m/>
    <m/>
    <m/>
    <m/>
    <m/>
    <m/>
    <m/>
    <m/>
    <m/>
    <m/>
    <m/>
    <m/>
    <m/>
    <m/>
    <m/>
    <m/>
    <m/>
    <m/>
    <m/>
    <m/>
    <m/>
    <x v="5"/>
    <m/>
    <m/>
    <x v="4"/>
    <n v="45932.371084837963"/>
    <x v="2"/>
    <s v="Closed Meet SLA"/>
    <m/>
    <d v="2025-10-02T08:54:22"/>
    <m/>
    <m/>
  </r>
  <r>
    <x v="401"/>
    <s v="EUP"/>
    <s v="New"/>
    <s v="Pending FKTK"/>
    <x v="1"/>
    <x v="10"/>
    <x v="6"/>
    <x v="42"/>
    <s v="Clifford"/>
    <x v="243"/>
    <s v="Probation"/>
    <s v="4A"/>
    <n v="4"/>
    <x v="0"/>
    <m/>
    <s v="TBC"/>
    <x v="0"/>
    <x v="0"/>
    <x v="0"/>
    <x v="0"/>
    <m/>
    <m/>
    <n v="1"/>
    <x v="3"/>
    <x v="2"/>
    <m/>
    <x v="12"/>
    <m/>
    <m/>
    <m/>
    <m/>
    <m/>
    <m/>
    <m/>
    <m/>
    <m/>
    <m/>
    <m/>
    <m/>
    <m/>
    <m/>
    <m/>
    <m/>
    <m/>
    <m/>
    <m/>
    <m/>
    <m/>
    <m/>
    <m/>
    <m/>
    <m/>
    <m/>
    <m/>
    <m/>
    <m/>
    <m/>
    <m/>
    <m/>
    <m/>
    <m/>
    <m/>
    <m/>
    <m/>
    <m/>
    <m/>
    <m/>
    <m/>
    <m/>
    <m/>
    <m/>
    <m/>
    <m/>
    <m/>
    <x v="5"/>
    <m/>
    <m/>
    <x v="4"/>
    <n v="45932.371084837963"/>
    <x v="2"/>
    <s v="Closed Meet SLA"/>
    <m/>
    <d v="2025-10-02T08:54:22"/>
    <m/>
    <m/>
  </r>
  <r>
    <x v="402"/>
    <s v="EUP"/>
    <s v="New"/>
    <s v="Pending FKTK"/>
    <x v="1"/>
    <x v="10"/>
    <x v="6"/>
    <x v="42"/>
    <s v="Clifford"/>
    <x v="244"/>
    <s v="Probation"/>
    <s v="4A"/>
    <n v="4"/>
    <x v="0"/>
    <m/>
    <s v="TBC"/>
    <x v="0"/>
    <x v="0"/>
    <x v="0"/>
    <x v="0"/>
    <m/>
    <m/>
    <n v="1"/>
    <x v="3"/>
    <x v="2"/>
    <m/>
    <x v="12"/>
    <m/>
    <m/>
    <m/>
    <m/>
    <m/>
    <m/>
    <m/>
    <m/>
    <m/>
    <m/>
    <m/>
    <m/>
    <m/>
    <m/>
    <m/>
    <m/>
    <m/>
    <m/>
    <m/>
    <m/>
    <m/>
    <m/>
    <m/>
    <m/>
    <m/>
    <m/>
    <m/>
    <m/>
    <m/>
    <m/>
    <m/>
    <m/>
    <m/>
    <m/>
    <m/>
    <m/>
    <m/>
    <m/>
    <m/>
    <m/>
    <m/>
    <m/>
    <m/>
    <m/>
    <m/>
    <m/>
    <m/>
    <x v="5"/>
    <m/>
    <m/>
    <x v="4"/>
    <n v="45932.371084837963"/>
    <x v="2"/>
    <s v="Closed Meet SLA"/>
    <m/>
    <d v="2025-10-02T08:54:22"/>
    <m/>
    <m/>
  </r>
  <r>
    <x v="403"/>
    <s v="EUP"/>
    <s v="New"/>
    <s v="Pending FKTK"/>
    <x v="1"/>
    <x v="10"/>
    <x v="6"/>
    <x v="42"/>
    <s v="Clifford"/>
    <x v="244"/>
    <s v="Probation"/>
    <s v="4A"/>
    <n v="4"/>
    <x v="0"/>
    <m/>
    <s v="TBC"/>
    <x v="0"/>
    <x v="0"/>
    <x v="0"/>
    <x v="0"/>
    <m/>
    <m/>
    <n v="1"/>
    <x v="3"/>
    <x v="2"/>
    <m/>
    <x v="12"/>
    <m/>
    <m/>
    <m/>
    <m/>
    <m/>
    <m/>
    <m/>
    <m/>
    <m/>
    <m/>
    <m/>
    <m/>
    <m/>
    <m/>
    <m/>
    <m/>
    <m/>
    <m/>
    <m/>
    <m/>
    <m/>
    <m/>
    <m/>
    <m/>
    <m/>
    <m/>
    <m/>
    <m/>
    <m/>
    <m/>
    <m/>
    <m/>
    <m/>
    <m/>
    <m/>
    <m/>
    <m/>
    <m/>
    <m/>
    <m/>
    <m/>
    <m/>
    <m/>
    <m/>
    <m/>
    <m/>
    <m/>
    <x v="5"/>
    <m/>
    <m/>
    <x v="4"/>
    <n v="45932.371084837963"/>
    <x v="2"/>
    <s v="Closed Meet SLA"/>
    <m/>
    <d v="2025-10-02T08:54:22"/>
    <m/>
    <m/>
  </r>
  <r>
    <x v="404"/>
    <s v="EUP"/>
    <s v="New"/>
    <s v="Pending FKTK"/>
    <x v="1"/>
    <x v="10"/>
    <x v="6"/>
    <x v="42"/>
    <s v="Clifford"/>
    <x v="244"/>
    <s v="Probation"/>
    <s v="4A"/>
    <n v="4"/>
    <x v="0"/>
    <m/>
    <s v="TBC"/>
    <x v="0"/>
    <x v="0"/>
    <x v="0"/>
    <x v="0"/>
    <m/>
    <m/>
    <n v="1"/>
    <x v="3"/>
    <x v="2"/>
    <m/>
    <x v="12"/>
    <m/>
    <m/>
    <m/>
    <m/>
    <m/>
    <m/>
    <m/>
    <m/>
    <m/>
    <m/>
    <m/>
    <m/>
    <m/>
    <m/>
    <m/>
    <m/>
    <m/>
    <m/>
    <m/>
    <m/>
    <m/>
    <m/>
    <m/>
    <m/>
    <m/>
    <m/>
    <m/>
    <m/>
    <m/>
    <m/>
    <m/>
    <m/>
    <m/>
    <m/>
    <m/>
    <m/>
    <m/>
    <m/>
    <m/>
    <m/>
    <m/>
    <m/>
    <m/>
    <m/>
    <m/>
    <m/>
    <m/>
    <x v="5"/>
    <m/>
    <m/>
    <x v="4"/>
    <n v="45932.371084837963"/>
    <x v="2"/>
    <s v="Closed Meet SLA"/>
    <m/>
    <d v="2025-10-02T08:54:22"/>
    <m/>
    <m/>
  </r>
  <r>
    <x v="405"/>
    <s v="EUP"/>
    <s v="New"/>
    <s v="Pending FKTK"/>
    <x v="1"/>
    <x v="10"/>
    <x v="6"/>
    <x v="42"/>
    <s v="Clifford"/>
    <x v="245"/>
    <s v="Probation"/>
    <s v="4A"/>
    <n v="4"/>
    <x v="0"/>
    <m/>
    <s v="TBC"/>
    <x v="0"/>
    <x v="0"/>
    <x v="0"/>
    <x v="0"/>
    <m/>
    <m/>
    <n v="1"/>
    <x v="3"/>
    <x v="2"/>
    <m/>
    <x v="12"/>
    <m/>
    <m/>
    <m/>
    <m/>
    <m/>
    <m/>
    <m/>
    <m/>
    <m/>
    <m/>
    <m/>
    <m/>
    <m/>
    <m/>
    <m/>
    <m/>
    <m/>
    <m/>
    <m/>
    <m/>
    <m/>
    <m/>
    <m/>
    <m/>
    <m/>
    <m/>
    <m/>
    <m/>
    <m/>
    <m/>
    <m/>
    <m/>
    <m/>
    <m/>
    <m/>
    <m/>
    <m/>
    <m/>
    <m/>
    <m/>
    <m/>
    <m/>
    <m/>
    <m/>
    <m/>
    <m/>
    <m/>
    <x v="5"/>
    <m/>
    <m/>
    <x v="4"/>
    <n v="45932.371084837963"/>
    <x v="2"/>
    <s v="Closed Meet SLA"/>
    <m/>
    <d v="2025-10-02T08:54:22"/>
    <m/>
    <s v="Yes"/>
  </r>
  <r>
    <x v="406"/>
    <s v="EUP"/>
    <s v="New"/>
    <s v="Pending FKTK"/>
    <x v="1"/>
    <x v="10"/>
    <x v="6"/>
    <x v="42"/>
    <s v="Clifford"/>
    <x v="245"/>
    <s v="Probation"/>
    <s v="4A"/>
    <n v="4"/>
    <x v="0"/>
    <m/>
    <s v="TBC"/>
    <x v="0"/>
    <x v="0"/>
    <x v="0"/>
    <x v="0"/>
    <m/>
    <m/>
    <n v="1"/>
    <x v="3"/>
    <x v="2"/>
    <m/>
    <x v="12"/>
    <m/>
    <m/>
    <m/>
    <m/>
    <m/>
    <m/>
    <m/>
    <m/>
    <m/>
    <m/>
    <m/>
    <m/>
    <m/>
    <m/>
    <m/>
    <m/>
    <m/>
    <m/>
    <m/>
    <m/>
    <m/>
    <m/>
    <m/>
    <m/>
    <m/>
    <m/>
    <m/>
    <m/>
    <m/>
    <m/>
    <m/>
    <m/>
    <m/>
    <m/>
    <m/>
    <m/>
    <m/>
    <m/>
    <m/>
    <m/>
    <m/>
    <m/>
    <m/>
    <m/>
    <m/>
    <m/>
    <m/>
    <x v="5"/>
    <m/>
    <m/>
    <x v="4"/>
    <n v="45932.371084837963"/>
    <x v="2"/>
    <s v="Closed Meet SLA"/>
    <m/>
    <d v="2025-10-02T08:54:22"/>
    <m/>
    <s v="Yes"/>
  </r>
  <r>
    <x v="407"/>
    <s v="EUP"/>
    <s v="New"/>
    <s v="Pending FKTK"/>
    <x v="1"/>
    <x v="10"/>
    <x v="6"/>
    <x v="42"/>
    <s v="Clifford"/>
    <x v="246"/>
    <s v="Probation"/>
    <s v="4A"/>
    <n v="4"/>
    <x v="0"/>
    <m/>
    <s v="TBC"/>
    <x v="0"/>
    <x v="0"/>
    <x v="0"/>
    <x v="0"/>
    <m/>
    <m/>
    <n v="1"/>
    <x v="3"/>
    <x v="2"/>
    <m/>
    <x v="12"/>
    <m/>
    <m/>
    <m/>
    <m/>
    <m/>
    <m/>
    <m/>
    <m/>
    <m/>
    <m/>
    <m/>
    <m/>
    <m/>
    <m/>
    <m/>
    <m/>
    <m/>
    <m/>
    <m/>
    <m/>
    <m/>
    <m/>
    <m/>
    <m/>
    <m/>
    <m/>
    <m/>
    <m/>
    <m/>
    <m/>
    <m/>
    <m/>
    <m/>
    <m/>
    <m/>
    <m/>
    <m/>
    <m/>
    <m/>
    <m/>
    <m/>
    <m/>
    <m/>
    <m/>
    <m/>
    <m/>
    <m/>
    <x v="5"/>
    <m/>
    <m/>
    <x v="4"/>
    <n v="45932.371084837963"/>
    <x v="2"/>
    <s v="Closed Meet SLA"/>
    <m/>
    <d v="2025-10-02T08:54:22"/>
    <m/>
    <m/>
  </r>
  <r>
    <x v="408"/>
    <s v="EUP"/>
    <s v="New"/>
    <s v="Pending FKTK"/>
    <x v="1"/>
    <x v="10"/>
    <x v="6"/>
    <x v="42"/>
    <s v="Clifford"/>
    <x v="246"/>
    <s v="Probation"/>
    <s v="4A"/>
    <n v="4"/>
    <x v="0"/>
    <m/>
    <s v="TBC"/>
    <x v="0"/>
    <x v="0"/>
    <x v="0"/>
    <x v="0"/>
    <m/>
    <m/>
    <n v="1"/>
    <x v="3"/>
    <x v="2"/>
    <m/>
    <x v="12"/>
    <m/>
    <m/>
    <m/>
    <m/>
    <m/>
    <m/>
    <m/>
    <m/>
    <m/>
    <m/>
    <m/>
    <m/>
    <m/>
    <m/>
    <m/>
    <m/>
    <m/>
    <m/>
    <m/>
    <m/>
    <m/>
    <m/>
    <m/>
    <m/>
    <m/>
    <m/>
    <m/>
    <m/>
    <m/>
    <m/>
    <m/>
    <m/>
    <m/>
    <m/>
    <m/>
    <m/>
    <m/>
    <m/>
    <m/>
    <m/>
    <m/>
    <m/>
    <m/>
    <m/>
    <m/>
    <m/>
    <m/>
    <x v="5"/>
    <m/>
    <m/>
    <x v="4"/>
    <n v="45932.371084837963"/>
    <x v="2"/>
    <s v="Closed Meet SLA"/>
    <m/>
    <d v="2025-10-02T08:54:22"/>
    <m/>
    <m/>
  </r>
  <r>
    <x v="409"/>
    <s v="EUP"/>
    <s v="New"/>
    <s v="Pending FKTK"/>
    <x v="1"/>
    <x v="10"/>
    <x v="6"/>
    <x v="42"/>
    <s v="Clifford"/>
    <x v="247"/>
    <s v="Probation"/>
    <s v="4A"/>
    <n v="4"/>
    <x v="0"/>
    <m/>
    <s v="TBC"/>
    <x v="0"/>
    <x v="0"/>
    <x v="0"/>
    <x v="0"/>
    <m/>
    <m/>
    <n v="1"/>
    <x v="3"/>
    <x v="2"/>
    <m/>
    <x v="12"/>
    <m/>
    <m/>
    <m/>
    <m/>
    <m/>
    <m/>
    <m/>
    <m/>
    <m/>
    <m/>
    <m/>
    <m/>
    <m/>
    <m/>
    <m/>
    <m/>
    <m/>
    <m/>
    <m/>
    <m/>
    <m/>
    <m/>
    <m/>
    <m/>
    <m/>
    <m/>
    <m/>
    <m/>
    <m/>
    <m/>
    <m/>
    <m/>
    <m/>
    <m/>
    <m/>
    <m/>
    <m/>
    <m/>
    <m/>
    <m/>
    <m/>
    <m/>
    <m/>
    <m/>
    <m/>
    <m/>
    <m/>
    <x v="5"/>
    <m/>
    <m/>
    <x v="4"/>
    <n v="45932.371084837963"/>
    <x v="2"/>
    <s v="Closed Meet SLA"/>
    <m/>
    <d v="2025-10-02T08:54:22"/>
    <m/>
    <m/>
  </r>
  <r>
    <x v="410"/>
    <s v="EUP"/>
    <s v="New"/>
    <s v="Pending FKTK"/>
    <x v="1"/>
    <x v="10"/>
    <x v="6"/>
    <x v="42"/>
    <s v="Clifford"/>
    <x v="247"/>
    <s v="Probation"/>
    <s v="4A"/>
    <n v="4"/>
    <x v="0"/>
    <m/>
    <s v="TBC"/>
    <x v="0"/>
    <x v="0"/>
    <x v="0"/>
    <x v="0"/>
    <m/>
    <m/>
    <n v="1"/>
    <x v="3"/>
    <x v="2"/>
    <m/>
    <x v="12"/>
    <m/>
    <m/>
    <m/>
    <m/>
    <m/>
    <m/>
    <m/>
    <m/>
    <m/>
    <m/>
    <m/>
    <m/>
    <m/>
    <m/>
    <m/>
    <m/>
    <m/>
    <m/>
    <m/>
    <m/>
    <m/>
    <m/>
    <m/>
    <m/>
    <m/>
    <m/>
    <m/>
    <m/>
    <m/>
    <m/>
    <m/>
    <m/>
    <m/>
    <m/>
    <m/>
    <m/>
    <m/>
    <m/>
    <m/>
    <m/>
    <m/>
    <m/>
    <m/>
    <m/>
    <m/>
    <m/>
    <m/>
    <x v="5"/>
    <m/>
    <m/>
    <x v="4"/>
    <n v="45932.371084837963"/>
    <x v="2"/>
    <s v="Closed Meet SLA"/>
    <m/>
    <d v="2025-10-02T08:54:22"/>
    <m/>
    <m/>
  </r>
  <r>
    <x v="411"/>
    <s v="EUP"/>
    <s v="New"/>
    <s v="228/FKTK-Recruitment/IX/2025"/>
    <x v="0"/>
    <x v="10"/>
    <x v="6"/>
    <x v="43"/>
    <s v="Clifford"/>
    <x v="248"/>
    <s v="Probation"/>
    <s v="4A"/>
    <n v="4"/>
    <x v="0"/>
    <m/>
    <s v="TBC"/>
    <x v="0"/>
    <x v="0"/>
    <x v="0"/>
    <x v="0"/>
    <m/>
    <m/>
    <n v="1"/>
    <x v="3"/>
    <x v="2"/>
    <m/>
    <x v="12"/>
    <m/>
    <m/>
    <m/>
    <m/>
    <m/>
    <m/>
    <m/>
    <m/>
    <m/>
    <n v="1"/>
    <m/>
    <n v="1"/>
    <m/>
    <m/>
    <m/>
    <m/>
    <m/>
    <m/>
    <m/>
    <m/>
    <m/>
    <m/>
    <m/>
    <m/>
    <m/>
    <m/>
    <m/>
    <m/>
    <m/>
    <m/>
    <m/>
    <m/>
    <m/>
    <m/>
    <m/>
    <m/>
    <m/>
    <m/>
    <m/>
    <m/>
    <m/>
    <m/>
    <s v="24.09.25 - Interview Caitlin"/>
    <m/>
    <m/>
    <m/>
    <m/>
    <x v="5"/>
    <m/>
    <m/>
    <x v="4"/>
    <n v="45932.371084837963"/>
    <x v="2"/>
    <s v="Closed Meet SLA"/>
    <m/>
    <d v="2025-10-02T08:54:22"/>
    <m/>
    <m/>
  </r>
  <r>
    <x v="412"/>
    <s v="EUP"/>
    <s v="New"/>
    <s v="Pending FKTK"/>
    <x v="1"/>
    <x v="10"/>
    <x v="6"/>
    <x v="43"/>
    <s v="Clifford"/>
    <x v="248"/>
    <s v="Probation"/>
    <s v="4A"/>
    <n v="4"/>
    <x v="0"/>
    <m/>
    <s v="TBC"/>
    <x v="0"/>
    <x v="0"/>
    <x v="0"/>
    <x v="0"/>
    <m/>
    <m/>
    <n v="1"/>
    <x v="3"/>
    <x v="2"/>
    <m/>
    <x v="12"/>
    <m/>
    <m/>
    <m/>
    <m/>
    <m/>
    <m/>
    <m/>
    <m/>
    <m/>
    <m/>
    <m/>
    <m/>
    <m/>
    <m/>
    <m/>
    <m/>
    <m/>
    <m/>
    <m/>
    <m/>
    <m/>
    <m/>
    <m/>
    <m/>
    <m/>
    <m/>
    <m/>
    <m/>
    <m/>
    <m/>
    <m/>
    <m/>
    <m/>
    <m/>
    <m/>
    <m/>
    <m/>
    <m/>
    <m/>
    <m/>
    <m/>
    <m/>
    <m/>
    <m/>
    <m/>
    <m/>
    <m/>
    <x v="5"/>
    <m/>
    <m/>
    <x v="4"/>
    <n v="45932.371084837963"/>
    <x v="2"/>
    <s v="Closed Meet SLA"/>
    <m/>
    <d v="2025-10-02T08:54:22"/>
    <m/>
    <m/>
  </r>
  <r>
    <x v="413"/>
    <s v="EUP"/>
    <s v="New"/>
    <s v="Pending FKTK"/>
    <x v="1"/>
    <x v="10"/>
    <x v="6"/>
    <x v="8"/>
    <s v="Johan Anantha"/>
    <x v="211"/>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414"/>
    <s v="EUP"/>
    <s v="New"/>
    <s v="Pending FKTK"/>
    <x v="1"/>
    <x v="10"/>
    <x v="6"/>
    <x v="3"/>
    <s v="Clifford"/>
    <x v="249"/>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s v="Yes"/>
  </r>
  <r>
    <x v="415"/>
    <s v="EUP"/>
    <s v="New"/>
    <s v="Pending FKTK"/>
    <x v="1"/>
    <x v="10"/>
    <x v="6"/>
    <x v="3"/>
    <s v="Clifford"/>
    <x v="250"/>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416"/>
    <s v="EUP"/>
    <s v="New"/>
    <s v="Pending FKTK"/>
    <x v="1"/>
    <x v="10"/>
    <x v="6"/>
    <x v="21"/>
    <s v="Clifford"/>
    <x v="251"/>
    <s v="Probation"/>
    <s v="4A"/>
    <n v="4"/>
    <x v="0"/>
    <m/>
    <s v="TBC"/>
    <x v="0"/>
    <x v="0"/>
    <x v="0"/>
    <x v="0"/>
    <m/>
    <m/>
    <n v="1"/>
    <x v="3"/>
    <x v="2"/>
    <m/>
    <x v="12"/>
    <m/>
    <m/>
    <m/>
    <m/>
    <m/>
    <m/>
    <m/>
    <m/>
    <m/>
    <m/>
    <m/>
    <m/>
    <m/>
    <m/>
    <m/>
    <m/>
    <m/>
    <m/>
    <m/>
    <m/>
    <m/>
    <m/>
    <m/>
    <m/>
    <m/>
    <m/>
    <m/>
    <m/>
    <m/>
    <m/>
    <m/>
    <m/>
    <m/>
    <m/>
    <m/>
    <m/>
    <m/>
    <m/>
    <m/>
    <m/>
    <m/>
    <m/>
    <m/>
    <m/>
    <m/>
    <m/>
    <m/>
    <x v="5"/>
    <m/>
    <m/>
    <x v="4"/>
    <n v="45932.371084837963"/>
    <x v="2"/>
    <s v="Closed Meet SLA"/>
    <m/>
    <d v="2025-10-02T08:54:22"/>
    <m/>
    <m/>
  </r>
  <r>
    <x v="417"/>
    <s v="EUP"/>
    <s v="New"/>
    <s v="Pending FKTK"/>
    <x v="1"/>
    <x v="10"/>
    <x v="6"/>
    <x v="16"/>
    <s v="Cathy"/>
    <x v="85"/>
    <s v="Probation"/>
    <s v="4A"/>
    <n v="4"/>
    <x v="0"/>
    <m/>
    <s v="with rama"/>
    <x v="0"/>
    <x v="0"/>
    <x v="0"/>
    <x v="0"/>
    <m/>
    <m/>
    <n v="1"/>
    <x v="3"/>
    <x v="2"/>
    <m/>
    <x v="12"/>
    <m/>
    <m/>
    <m/>
    <m/>
    <m/>
    <m/>
    <m/>
    <m/>
    <m/>
    <m/>
    <m/>
    <m/>
    <m/>
    <m/>
    <m/>
    <m/>
    <m/>
    <m/>
    <m/>
    <m/>
    <m/>
    <m/>
    <m/>
    <m/>
    <m/>
    <m/>
    <m/>
    <m/>
    <m/>
    <m/>
    <m/>
    <m/>
    <m/>
    <m/>
    <m/>
    <m/>
    <m/>
    <m/>
    <m/>
    <m/>
    <m/>
    <m/>
    <m/>
    <m/>
    <m/>
    <m/>
    <m/>
    <x v="5"/>
    <m/>
    <m/>
    <x v="4"/>
    <n v="45932.371084837963"/>
    <x v="2"/>
    <s v="Closed Meet SLA"/>
    <m/>
    <d v="2025-10-02T08:54:22"/>
    <m/>
    <m/>
  </r>
  <r>
    <x v="418"/>
    <s v="EUP"/>
    <s v="New"/>
    <s v="Pending FKTK"/>
    <x v="1"/>
    <x v="10"/>
    <x v="6"/>
    <x v="25"/>
    <s v="Eddy"/>
    <x v="132"/>
    <s v="Probation"/>
    <s v="4A"/>
    <n v="4"/>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m/>
  </r>
  <r>
    <x v="419"/>
    <s v="EUP"/>
    <s v="New"/>
    <s v="Pending FKTK"/>
    <x v="1"/>
    <x v="10"/>
    <x v="6"/>
    <x v="42"/>
    <s v="Clifford"/>
    <x v="252"/>
    <s v="Probation"/>
    <s v="6A"/>
    <n v="6"/>
    <x v="0"/>
    <m/>
    <s v="TBC"/>
    <x v="0"/>
    <x v="0"/>
    <x v="0"/>
    <x v="0"/>
    <m/>
    <m/>
    <n v="1"/>
    <x v="3"/>
    <x v="2"/>
    <m/>
    <x v="12"/>
    <m/>
    <m/>
    <m/>
    <m/>
    <m/>
    <m/>
    <m/>
    <m/>
    <m/>
    <m/>
    <m/>
    <m/>
    <m/>
    <m/>
    <m/>
    <m/>
    <m/>
    <m/>
    <m/>
    <m/>
    <m/>
    <m/>
    <m/>
    <m/>
    <m/>
    <m/>
    <m/>
    <m/>
    <m/>
    <m/>
    <m/>
    <m/>
    <m/>
    <m/>
    <m/>
    <m/>
    <m/>
    <m/>
    <m/>
    <m/>
    <m/>
    <m/>
    <m/>
    <m/>
    <m/>
    <m/>
    <m/>
    <x v="5"/>
    <m/>
    <m/>
    <x v="4"/>
    <n v="45932.371084837963"/>
    <x v="2"/>
    <s v="Closed Meet SLA"/>
    <m/>
    <d v="2025-10-02T08:54:22"/>
    <m/>
    <m/>
  </r>
  <r>
    <x v="420"/>
    <s v="EUP"/>
    <s v="New"/>
    <s v="Pending FKTK"/>
    <x v="1"/>
    <x v="10"/>
    <x v="6"/>
    <x v="35"/>
    <s v="Clifford"/>
    <x v="253"/>
    <s v="Probation"/>
    <s v="6A"/>
    <n v="6"/>
    <x v="0"/>
    <m/>
    <s v="TBC"/>
    <x v="0"/>
    <x v="0"/>
    <x v="0"/>
    <x v="0"/>
    <m/>
    <m/>
    <n v="1"/>
    <x v="3"/>
    <x v="2"/>
    <m/>
    <x v="12"/>
    <m/>
    <m/>
    <m/>
    <m/>
    <m/>
    <m/>
    <m/>
    <m/>
    <m/>
    <m/>
    <m/>
    <m/>
    <m/>
    <m/>
    <m/>
    <m/>
    <m/>
    <m/>
    <m/>
    <m/>
    <m/>
    <m/>
    <m/>
    <m/>
    <m/>
    <m/>
    <m/>
    <m/>
    <m/>
    <m/>
    <m/>
    <m/>
    <m/>
    <m/>
    <m/>
    <m/>
    <m/>
    <m/>
    <m/>
    <m/>
    <m/>
    <m/>
    <m/>
    <m/>
    <m/>
    <m/>
    <m/>
    <x v="5"/>
    <m/>
    <m/>
    <x v="4"/>
    <n v="45932.371084837963"/>
    <x v="2"/>
    <s v="Closed Meet SLA"/>
    <m/>
    <d v="2025-10-02T08:54:22"/>
    <m/>
    <m/>
  </r>
  <r>
    <x v="421"/>
    <s v="EUP"/>
    <s v="New"/>
    <s v="Pending FKTK"/>
    <x v="1"/>
    <x v="10"/>
    <x v="6"/>
    <x v="21"/>
    <s v="Clifford"/>
    <x v="254"/>
    <s v="Probation"/>
    <s v="6A"/>
    <n v="6"/>
    <x v="2"/>
    <m/>
    <s v="TBC"/>
    <x v="0"/>
    <x v="0"/>
    <x v="0"/>
    <x v="0"/>
    <m/>
    <m/>
    <n v="1"/>
    <x v="4"/>
    <x v="0"/>
    <m/>
    <x v="12"/>
    <m/>
    <m/>
    <m/>
    <m/>
    <m/>
    <m/>
    <m/>
    <m/>
    <m/>
    <m/>
    <m/>
    <m/>
    <m/>
    <m/>
    <m/>
    <m/>
    <m/>
    <m/>
    <m/>
    <m/>
    <m/>
    <m/>
    <m/>
    <m/>
    <m/>
    <m/>
    <m/>
    <m/>
    <m/>
    <m/>
    <m/>
    <m/>
    <m/>
    <m/>
    <m/>
    <m/>
    <m/>
    <n v="1"/>
    <m/>
    <m/>
    <m/>
    <m/>
    <m/>
    <m/>
    <d v="2025-07-22T00:00:00"/>
    <d v="2025-09-22T00:00:00"/>
    <s v="Dinna Medina"/>
    <x v="5"/>
    <m/>
    <n v="45922"/>
    <x v="0"/>
    <s v="Closed"/>
    <x v="0"/>
    <s v="Closed Not Meet SLA"/>
    <m/>
    <d v="2025-10-02T08:54:22"/>
    <m/>
    <m/>
  </r>
  <r>
    <x v="422"/>
    <s v="EUP"/>
    <s v="New"/>
    <s v="Pending FKTK"/>
    <x v="1"/>
    <x v="10"/>
    <x v="6"/>
    <x v="16"/>
    <s v="Cathy"/>
    <x v="255"/>
    <s v="Probation"/>
    <s v="6A"/>
    <n v="6"/>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s v="Yes"/>
  </r>
  <r>
    <x v="423"/>
    <s v="EUP"/>
    <s v="New"/>
    <s v="Pending FKTK"/>
    <x v="1"/>
    <x v="10"/>
    <x v="6"/>
    <x v="16"/>
    <s v="Cathy"/>
    <x v="256"/>
    <s v="Probation"/>
    <s v="6A"/>
    <n v="6"/>
    <x v="0"/>
    <m/>
    <s v="see folder Z:\HC-Downstream\40. ODPD\Job Desc\Commercial"/>
    <x v="0"/>
    <x v="0"/>
    <x v="0"/>
    <x v="0"/>
    <m/>
    <m/>
    <n v="1"/>
    <x v="3"/>
    <x v="2"/>
    <m/>
    <x v="12"/>
    <m/>
    <m/>
    <m/>
    <m/>
    <m/>
    <m/>
    <m/>
    <m/>
    <m/>
    <m/>
    <m/>
    <m/>
    <m/>
    <m/>
    <m/>
    <m/>
    <m/>
    <m/>
    <m/>
    <m/>
    <m/>
    <m/>
    <m/>
    <m/>
    <m/>
    <m/>
    <m/>
    <m/>
    <m/>
    <m/>
    <m/>
    <m/>
    <m/>
    <m/>
    <m/>
    <m/>
    <m/>
    <m/>
    <m/>
    <m/>
    <m/>
    <m/>
    <m/>
    <m/>
    <m/>
    <m/>
    <m/>
    <x v="5"/>
    <m/>
    <m/>
    <x v="4"/>
    <n v="45932.371084837963"/>
    <x v="2"/>
    <s v="Closed Meet SLA"/>
    <m/>
    <d v="2025-10-02T08:54:22"/>
    <m/>
    <s v="to be filled by internal"/>
  </r>
  <r>
    <x v="424"/>
    <s v="EUP"/>
    <s v="New"/>
    <s v="Pending FKTK"/>
    <x v="1"/>
    <x v="10"/>
    <x v="6"/>
    <x v="42"/>
    <s v="Clifford"/>
    <x v="257"/>
    <s v="Probation"/>
    <s v="7A"/>
    <n v="7"/>
    <x v="0"/>
    <m/>
    <s v="TBC"/>
    <x v="0"/>
    <x v="0"/>
    <x v="0"/>
    <x v="0"/>
    <m/>
    <m/>
    <n v="1"/>
    <x v="3"/>
    <x v="2"/>
    <m/>
    <x v="12"/>
    <m/>
    <m/>
    <m/>
    <m/>
    <m/>
    <m/>
    <m/>
    <m/>
    <m/>
    <m/>
    <m/>
    <m/>
    <m/>
    <m/>
    <m/>
    <m/>
    <m/>
    <m/>
    <m/>
    <m/>
    <m/>
    <m/>
    <m/>
    <m/>
    <m/>
    <m/>
    <m/>
    <m/>
    <m/>
    <m/>
    <m/>
    <m/>
    <m/>
    <m/>
    <m/>
    <m/>
    <m/>
    <m/>
    <m/>
    <m/>
    <m/>
    <m/>
    <m/>
    <m/>
    <m/>
    <m/>
    <m/>
    <x v="5"/>
    <m/>
    <m/>
    <x v="4"/>
    <n v="45932.371084837963"/>
    <x v="2"/>
    <s v="Closed Meet SLA"/>
    <m/>
    <d v="2025-10-02T08:54:22"/>
    <m/>
    <m/>
  </r>
  <r>
    <x v="425"/>
    <s v="EUP"/>
    <s v="New"/>
    <s v="Pending FKTK"/>
    <x v="1"/>
    <x v="10"/>
    <x v="6"/>
    <x v="43"/>
    <s v="Clifford"/>
    <x v="258"/>
    <s v="Probation"/>
    <s v="7A"/>
    <n v="7"/>
    <x v="0"/>
    <m/>
    <s v="TBC"/>
    <x v="0"/>
    <x v="0"/>
    <x v="0"/>
    <x v="0"/>
    <m/>
    <m/>
    <n v="1"/>
    <x v="3"/>
    <x v="2"/>
    <m/>
    <x v="12"/>
    <m/>
    <m/>
    <m/>
    <m/>
    <m/>
    <m/>
    <m/>
    <m/>
    <m/>
    <m/>
    <m/>
    <m/>
    <m/>
    <m/>
    <m/>
    <m/>
    <m/>
    <m/>
    <m/>
    <m/>
    <m/>
    <m/>
    <m/>
    <m/>
    <m/>
    <m/>
    <m/>
    <m/>
    <m/>
    <m/>
    <m/>
    <m/>
    <m/>
    <m/>
    <m/>
    <m/>
    <m/>
    <m/>
    <m/>
    <m/>
    <m/>
    <m/>
    <m/>
    <m/>
    <m/>
    <m/>
    <m/>
    <x v="5"/>
    <m/>
    <m/>
    <x v="4"/>
    <n v="45932.371084837963"/>
    <x v="2"/>
    <s v="Closed Meet SLA"/>
    <m/>
    <d v="2025-10-02T08:54:22"/>
    <m/>
    <m/>
  </r>
  <r>
    <x v="426"/>
    <s v="PCL"/>
    <m/>
    <s v="224/FKTK-Recruitment/IX/2025"/>
    <x v="0"/>
    <x v="25"/>
    <x v="1"/>
    <x v="44"/>
    <s v="Fayakun Akbar"/>
    <x v="259"/>
    <s v="Probation"/>
    <s v="3A"/>
    <n v="3"/>
    <x v="0"/>
    <m/>
    <m/>
    <x v="1"/>
    <x v="1"/>
    <x v="6"/>
    <x v="1"/>
    <s v="Akhbel Merandes Dermawan"/>
    <m/>
    <n v="1"/>
    <x v="0"/>
    <x v="0"/>
    <d v="2025-08-20T00:00:00"/>
    <x v="11"/>
    <m/>
    <m/>
    <m/>
    <m/>
    <m/>
    <n v="3"/>
    <m/>
    <m/>
    <m/>
    <m/>
    <m/>
    <n v="3"/>
    <m/>
    <m/>
    <m/>
    <m/>
    <m/>
    <m/>
    <m/>
    <m/>
    <m/>
    <m/>
    <m/>
    <m/>
    <m/>
    <m/>
    <m/>
    <m/>
    <m/>
    <n v="1"/>
    <m/>
    <m/>
    <m/>
    <m/>
    <m/>
    <n v="1"/>
    <m/>
    <n v="1"/>
    <m/>
    <m/>
    <m/>
    <m/>
    <m/>
    <m/>
    <d v="2025-09-01T00:00:00"/>
    <d v="2025-09-08T00:00:00"/>
    <s v="Bagus Iriandi Putra"/>
    <x v="1"/>
    <m/>
    <n v="19"/>
    <x v="4"/>
    <s v="Closed"/>
    <x v="2"/>
    <s v="Closed Meet SLA"/>
    <m/>
    <d v="2025-10-02T08:54:22"/>
    <n v="8"/>
    <m/>
  </r>
  <r>
    <x v="427"/>
    <s v="EUP"/>
    <m/>
    <s v="Pending FKTK"/>
    <x v="1"/>
    <x v="0"/>
    <x v="7"/>
    <x v="4"/>
    <s v="Irawaty"/>
    <x v="260"/>
    <s v="Probation"/>
    <s v="4B"/>
    <n v="4"/>
    <x v="0"/>
    <m/>
    <m/>
    <x v="0"/>
    <x v="0"/>
    <x v="0"/>
    <x v="0"/>
    <m/>
    <m/>
    <n v="1"/>
    <x v="5"/>
    <x v="2"/>
    <m/>
    <x v="12"/>
    <m/>
    <m/>
    <m/>
    <m/>
    <m/>
    <n v="2"/>
    <m/>
    <m/>
    <m/>
    <m/>
    <m/>
    <n v="2"/>
    <m/>
    <m/>
    <m/>
    <m/>
    <m/>
    <m/>
    <m/>
    <m/>
    <m/>
    <m/>
    <m/>
    <m/>
    <m/>
    <m/>
    <m/>
    <m/>
    <m/>
    <m/>
    <m/>
    <m/>
    <m/>
    <m/>
    <m/>
    <m/>
    <m/>
    <m/>
    <m/>
    <m/>
    <m/>
    <m/>
    <s v="29.09.25 - Interview kandidat an Cindy &amp; Dewi"/>
    <m/>
    <m/>
    <m/>
    <m/>
    <x v="5"/>
    <m/>
    <n v="45932.371084837963"/>
    <x v="0"/>
    <n v="45932.371084837963"/>
    <x v="0"/>
    <s v="Closed Not Meet SLA"/>
    <m/>
    <d v="2025-10-02T08:54:22"/>
    <m/>
    <m/>
  </r>
  <r>
    <x v="428"/>
    <s v="JPN"/>
    <m/>
    <s v="Pending FKTK"/>
    <x v="1"/>
    <x v="3"/>
    <x v="6"/>
    <x v="29"/>
    <s v="Moch. Mujid"/>
    <x v="3"/>
    <s v="Kontrak"/>
    <s v="2D"/>
    <n v="2"/>
    <x v="0"/>
    <m/>
    <m/>
    <x v="1"/>
    <x v="1"/>
    <x v="10"/>
    <x v="1"/>
    <m/>
    <m/>
    <n v="1"/>
    <x v="1"/>
    <x v="1"/>
    <d v="2025-09-16T00:00:00"/>
    <x v="1"/>
    <m/>
    <m/>
    <m/>
    <m/>
    <m/>
    <m/>
    <m/>
    <m/>
    <m/>
    <m/>
    <m/>
    <m/>
    <m/>
    <m/>
    <m/>
    <m/>
    <m/>
    <m/>
    <m/>
    <m/>
    <m/>
    <m/>
    <m/>
    <m/>
    <m/>
    <m/>
    <m/>
    <m/>
    <m/>
    <m/>
    <m/>
    <m/>
    <m/>
    <m/>
    <m/>
    <m/>
    <m/>
    <n v="1"/>
    <m/>
    <m/>
    <m/>
    <m/>
    <m/>
    <m/>
    <m/>
    <d v="2025-09-02T00:00:00"/>
    <s v="Bayu Atriyanto"/>
    <x v="1"/>
    <m/>
    <s v="Hold/Cancel"/>
    <x v="1"/>
    <s v="Closed"/>
    <x v="1"/>
    <s v="Hold/Cancel"/>
    <m/>
    <d v="2025-10-02T08:54:22"/>
    <m/>
    <m/>
  </r>
  <r>
    <x v="429"/>
    <s v="EUP"/>
    <m/>
    <s v="Pending FKTK"/>
    <x v="1"/>
    <x v="3"/>
    <x v="6"/>
    <x v="1"/>
    <s v="Junaidi"/>
    <x v="261"/>
    <s v="Probation"/>
    <s v="6B"/>
    <n v="6"/>
    <x v="0"/>
    <m/>
    <s v="TBC"/>
    <x v="0"/>
    <x v="1"/>
    <x v="4"/>
    <x v="1"/>
    <m/>
    <m/>
    <n v="1"/>
    <x v="5"/>
    <x v="2"/>
    <m/>
    <x v="12"/>
    <m/>
    <m/>
    <m/>
    <m/>
    <m/>
    <m/>
    <m/>
    <m/>
    <n v="3"/>
    <m/>
    <m/>
    <n v="3"/>
    <m/>
    <m/>
    <m/>
    <m/>
    <m/>
    <m/>
    <m/>
    <m/>
    <m/>
    <m/>
    <m/>
    <m/>
    <m/>
    <m/>
    <m/>
    <m/>
    <m/>
    <m/>
    <m/>
    <m/>
    <m/>
    <m/>
    <m/>
    <m/>
    <m/>
    <m/>
    <m/>
    <m/>
    <m/>
    <m/>
    <m/>
    <m/>
    <m/>
    <m/>
    <m/>
    <x v="5"/>
    <m/>
    <n v="45932.371084837963"/>
    <x v="0"/>
    <n v="45932.371084837963"/>
    <x v="0"/>
    <s v="Closed Not Meet SLA"/>
    <m/>
    <d v="2025-10-02T08:54:22"/>
    <m/>
    <m/>
  </r>
  <r>
    <x v="430"/>
    <m/>
    <m/>
    <s v="Pending FKTK"/>
    <x v="1"/>
    <x v="29"/>
    <x v="6"/>
    <x v="45"/>
    <s v="Taufik Tamin"/>
    <x v="262"/>
    <s v="Probation"/>
    <s v="7B"/>
    <n v="7"/>
    <x v="0"/>
    <m/>
    <s v="TBC"/>
    <x v="0"/>
    <x v="0"/>
    <x v="0"/>
    <x v="0"/>
    <m/>
    <m/>
    <n v="1"/>
    <x v="5"/>
    <x v="2"/>
    <m/>
    <x v="12"/>
    <m/>
    <m/>
    <m/>
    <m/>
    <m/>
    <m/>
    <m/>
    <m/>
    <m/>
    <m/>
    <m/>
    <m/>
    <m/>
    <m/>
    <m/>
    <m/>
    <m/>
    <m/>
    <m/>
    <m/>
    <m/>
    <m/>
    <m/>
    <m/>
    <m/>
    <m/>
    <m/>
    <m/>
    <m/>
    <m/>
    <m/>
    <m/>
    <m/>
    <m/>
    <m/>
    <m/>
    <m/>
    <m/>
    <m/>
    <m/>
    <m/>
    <m/>
    <m/>
    <m/>
    <m/>
    <m/>
    <m/>
    <x v="5"/>
    <m/>
    <n v="45932.371084837963"/>
    <x v="0"/>
    <n v="45932.371084837963"/>
    <x v="0"/>
    <s v="Closed Not Meet SLA"/>
    <m/>
    <d v="2025-10-02T08:54:22"/>
    <m/>
    <m/>
  </r>
  <r>
    <x v="431"/>
    <m/>
    <m/>
    <s v="Pending FKTK"/>
    <x v="1"/>
    <x v="29"/>
    <x v="6"/>
    <x v="45"/>
    <s v="Taufik Tamin"/>
    <x v="263"/>
    <s v="Probation"/>
    <s v="8A"/>
    <n v="8"/>
    <x v="0"/>
    <m/>
    <s v="TBC"/>
    <x v="0"/>
    <x v="0"/>
    <x v="0"/>
    <x v="0"/>
    <m/>
    <m/>
    <n v="1"/>
    <x v="5"/>
    <x v="2"/>
    <m/>
    <x v="12"/>
    <m/>
    <m/>
    <m/>
    <m/>
    <m/>
    <m/>
    <m/>
    <m/>
    <m/>
    <m/>
    <m/>
    <m/>
    <m/>
    <m/>
    <m/>
    <m/>
    <m/>
    <m/>
    <m/>
    <m/>
    <m/>
    <m/>
    <m/>
    <m/>
    <m/>
    <m/>
    <m/>
    <m/>
    <m/>
    <m/>
    <m/>
    <m/>
    <m/>
    <m/>
    <m/>
    <m/>
    <m/>
    <m/>
    <m/>
    <m/>
    <m/>
    <m/>
    <m/>
    <m/>
    <m/>
    <m/>
    <m/>
    <x v="5"/>
    <m/>
    <n v="45932.371084837963"/>
    <x v="0"/>
    <n v="45932.371084837963"/>
    <x v="0"/>
    <s v="Closed Not Meet SLA"/>
    <m/>
    <d v="2025-10-02T08:54:22"/>
    <m/>
    <m/>
  </r>
  <r>
    <x v="432"/>
    <m/>
    <m/>
    <s v="Pending FKTK"/>
    <x v="1"/>
    <x v="1"/>
    <x v="6"/>
    <x v="1"/>
    <s v="Taufik Tamin"/>
    <x v="264"/>
    <s v="Probation"/>
    <s v="7A"/>
    <n v="7"/>
    <x v="0"/>
    <m/>
    <s v="TBC"/>
    <x v="0"/>
    <x v="1"/>
    <x v="6"/>
    <x v="0"/>
    <m/>
    <m/>
    <n v="1"/>
    <x v="5"/>
    <x v="2"/>
    <m/>
    <x v="12"/>
    <m/>
    <m/>
    <m/>
    <m/>
    <m/>
    <m/>
    <m/>
    <m/>
    <m/>
    <m/>
    <m/>
    <m/>
    <m/>
    <m/>
    <m/>
    <m/>
    <m/>
    <m/>
    <m/>
    <m/>
    <m/>
    <m/>
    <m/>
    <m/>
    <m/>
    <m/>
    <m/>
    <m/>
    <m/>
    <m/>
    <m/>
    <m/>
    <m/>
    <m/>
    <m/>
    <m/>
    <m/>
    <m/>
    <m/>
    <m/>
    <m/>
    <m/>
    <m/>
    <m/>
    <m/>
    <m/>
    <m/>
    <x v="5"/>
    <m/>
    <m/>
    <x v="5"/>
    <m/>
    <x v="4"/>
    <m/>
    <m/>
    <m/>
    <m/>
    <m/>
  </r>
  <r>
    <x v="433"/>
    <s v="EUP"/>
    <m/>
    <s v="Pending FKTK (pending approve pak J)"/>
    <x v="1"/>
    <x v="6"/>
    <x v="6"/>
    <x v="46"/>
    <s v="Ari Setyo"/>
    <x v="144"/>
    <s v="Kontrak"/>
    <s v="3A"/>
    <n v="3"/>
    <x v="0"/>
    <m/>
    <m/>
    <x v="1"/>
    <x v="1"/>
    <x v="3"/>
    <x v="1"/>
    <s v="Gunawan"/>
    <m/>
    <n v="1"/>
    <x v="0"/>
    <x v="0"/>
    <d v="2025-09-04T00:00:00"/>
    <x v="1"/>
    <m/>
    <m/>
    <m/>
    <m/>
    <m/>
    <m/>
    <m/>
    <m/>
    <m/>
    <m/>
    <m/>
    <m/>
    <m/>
    <m/>
    <m/>
    <m/>
    <m/>
    <m/>
    <m/>
    <m/>
    <m/>
    <m/>
    <m/>
    <m/>
    <m/>
    <m/>
    <m/>
    <m/>
    <m/>
    <m/>
    <m/>
    <m/>
    <m/>
    <m/>
    <m/>
    <m/>
    <m/>
    <m/>
    <m/>
    <m/>
    <m/>
    <m/>
    <m/>
    <m/>
    <d v="2025-09-22T00:00:00"/>
    <d v="2025-09-22T00:00:00"/>
    <s v="Andi Musmain"/>
    <x v="1"/>
    <m/>
    <n v="18"/>
    <x v="4"/>
    <s v="Closed"/>
    <x v="2"/>
    <s v="Closed Meet SLA"/>
    <m/>
    <d v="2025-10-02T08:54:22"/>
    <n v="9"/>
    <m/>
  </r>
  <r>
    <x v="434"/>
    <s v="JPN"/>
    <m/>
    <s v="Pending FKTK (pending approve pak J)"/>
    <x v="1"/>
    <x v="7"/>
    <x v="6"/>
    <x v="10"/>
    <s v="Gilda"/>
    <x v="126"/>
    <s v="Kontrak"/>
    <s v="3A"/>
    <n v="3"/>
    <x v="0"/>
    <m/>
    <m/>
    <x v="1"/>
    <x v="1"/>
    <x v="8"/>
    <x v="1"/>
    <m/>
    <m/>
    <n v="1"/>
    <x v="0"/>
    <x v="0"/>
    <d v="2025-09-13T00:00:00"/>
    <x v="1"/>
    <m/>
    <m/>
    <m/>
    <m/>
    <m/>
    <m/>
    <m/>
    <m/>
    <m/>
    <m/>
    <m/>
    <m/>
    <m/>
    <m/>
    <m/>
    <m/>
    <m/>
    <m/>
    <m/>
    <m/>
    <m/>
    <m/>
    <m/>
    <m/>
    <m/>
    <m/>
    <m/>
    <m/>
    <m/>
    <m/>
    <m/>
    <m/>
    <m/>
    <m/>
    <m/>
    <m/>
    <m/>
    <m/>
    <m/>
    <m/>
    <m/>
    <m/>
    <m/>
    <m/>
    <d v="2025-09-22T00:00:00"/>
    <d v="2025-09-26T00:00:00"/>
    <s v="P Aldy Primananda"/>
    <x v="1"/>
    <m/>
    <n v="13"/>
    <x v="4"/>
    <s v="Closed"/>
    <x v="2"/>
    <s v="Closed Meet SLA"/>
    <m/>
    <d v="2025-10-02T08:54:22"/>
    <n v="9"/>
    <m/>
  </r>
  <r>
    <x v="435"/>
    <m/>
    <m/>
    <m/>
    <x v="2"/>
    <x v="30"/>
    <x v="6"/>
    <x v="1"/>
    <m/>
    <x v="265"/>
    <m/>
    <m/>
    <m/>
    <x v="0"/>
    <m/>
    <m/>
    <x v="2"/>
    <x v="2"/>
    <x v="11"/>
    <x v="2"/>
    <m/>
    <m/>
    <m/>
    <x v="9"/>
    <x v="3"/>
    <m/>
    <x v="13"/>
    <m/>
    <m/>
    <m/>
    <m/>
    <m/>
    <m/>
    <m/>
    <m/>
    <m/>
    <m/>
    <m/>
    <m/>
    <m/>
    <m/>
    <m/>
    <m/>
    <m/>
    <m/>
    <m/>
    <m/>
    <m/>
    <m/>
    <m/>
    <m/>
    <m/>
    <m/>
    <m/>
    <m/>
    <m/>
    <m/>
    <m/>
    <m/>
    <m/>
    <m/>
    <m/>
    <m/>
    <m/>
    <m/>
    <m/>
    <m/>
    <m/>
    <m/>
    <m/>
    <m/>
    <m/>
    <m/>
    <m/>
    <x v="5"/>
    <m/>
    <m/>
    <x v="5"/>
    <m/>
    <x v="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3"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1:T15" firstHeaderRow="1" firstDataRow="3" firstDataCol="1"/>
  <pivotFields count="8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0"/>
        <item x="2"/>
        <item t="default"/>
      </items>
    </pivotField>
    <pivotField axis="axisRow" showAll="0">
      <items count="4">
        <item x="0"/>
        <item x="1"/>
        <item x="2"/>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7">
        <item x="2"/>
        <item x="4"/>
        <item x="1"/>
        <item x="3"/>
        <item x="0"/>
        <item x="5"/>
        <item t="default"/>
      </items>
    </pivotField>
    <pivotField showAll="0"/>
    <pivotField showAll="0"/>
    <pivotField showAll="0"/>
    <pivotField showAll="0"/>
    <pivotField numFmtId="166" showAll="0"/>
    <pivotField showAll="0"/>
    <pivotField showAll="0"/>
  </pivotFields>
  <rowFields count="2">
    <field x="24"/>
    <field x="17"/>
  </rowFields>
  <rowItems count="12">
    <i>
      <x/>
    </i>
    <i r="1">
      <x/>
    </i>
    <i r="1">
      <x v="1"/>
    </i>
    <i>
      <x v="1"/>
    </i>
    <i r="1">
      <x/>
    </i>
    <i r="1">
      <x v="1"/>
    </i>
    <i>
      <x v="2"/>
    </i>
    <i r="1">
      <x/>
    </i>
    <i r="1">
      <x v="1"/>
    </i>
    <i>
      <x v="3"/>
    </i>
    <i r="1">
      <x v="2"/>
    </i>
    <i t="grand">
      <x/>
    </i>
  </rowItems>
  <colFields count="2">
    <field x="77"/>
    <field x="16"/>
  </colFields>
  <colItems count="19">
    <i>
      <x/>
      <x/>
    </i>
    <i r="1">
      <x v="1"/>
    </i>
    <i t="default">
      <x/>
    </i>
    <i>
      <x v="1"/>
      <x/>
    </i>
    <i r="1">
      <x v="1"/>
    </i>
    <i t="default">
      <x v="1"/>
    </i>
    <i>
      <x v="2"/>
      <x/>
    </i>
    <i r="1">
      <x v="1"/>
    </i>
    <i t="default">
      <x v="2"/>
    </i>
    <i>
      <x v="3"/>
      <x/>
    </i>
    <i r="1">
      <x v="1"/>
    </i>
    <i t="default">
      <x v="3"/>
    </i>
    <i>
      <x v="4"/>
      <x/>
    </i>
    <i r="1">
      <x v="1"/>
    </i>
    <i t="default">
      <x v="4"/>
    </i>
    <i>
      <x v="5"/>
      <x v="1"/>
    </i>
    <i r="1">
      <x v="2"/>
    </i>
    <i t="default">
      <x v="5"/>
    </i>
    <i t="grand">
      <x/>
    </i>
  </colItems>
  <dataFields count="1">
    <dataField name="Count of SLA Group" fld="77" subtotal="count" baseField="0" baseItem="0"/>
  </dataFields>
  <formats count="1">
    <format dxfId="21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5"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STATUS SITE">
  <location ref="D18:E49" firstHeaderRow="1" firstDataRow="1" firstDataCol="1"/>
  <pivotFields count="8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h="1" x="0"/>
        <item x="1"/>
        <item h="1" x="2"/>
        <item t="default"/>
      </items>
    </pivotField>
    <pivotField axis="axisRow" dataField="1" showAll="0">
      <items count="13">
        <item x="5"/>
        <item x="3"/>
        <item x="0"/>
        <item x="1"/>
        <item x="7"/>
        <item x="4"/>
        <item x="6"/>
        <item x="2"/>
        <item x="8"/>
        <item x="9"/>
        <item x="10"/>
        <item x="11"/>
        <item t="default"/>
      </items>
    </pivotField>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3">
    <field x="24"/>
    <field x="17"/>
    <field x="18"/>
  </rowFields>
  <rowItems count="31">
    <i>
      <x/>
    </i>
    <i r="1">
      <x v="1"/>
    </i>
    <i r="2">
      <x v="1"/>
    </i>
    <i r="2">
      <x v="3"/>
    </i>
    <i r="2">
      <x v="4"/>
    </i>
    <i r="2">
      <x v="5"/>
    </i>
    <i r="2">
      <x v="6"/>
    </i>
    <i r="2">
      <x v="7"/>
    </i>
    <i r="2">
      <x v="10"/>
    </i>
    <i>
      <x v="1"/>
    </i>
    <i r="1">
      <x v="1"/>
    </i>
    <i r="2">
      <x/>
    </i>
    <i r="2">
      <x v="1"/>
    </i>
    <i r="2">
      <x v="3"/>
    </i>
    <i r="2">
      <x v="4"/>
    </i>
    <i r="2">
      <x v="5"/>
    </i>
    <i r="2">
      <x v="6"/>
    </i>
    <i r="2">
      <x v="7"/>
    </i>
    <i r="2">
      <x v="8"/>
    </i>
    <i r="2">
      <x v="9"/>
    </i>
    <i r="2">
      <x v="10"/>
    </i>
    <i>
      <x v="2"/>
    </i>
    <i r="1">
      <x v="1"/>
    </i>
    <i r="2">
      <x/>
    </i>
    <i r="2">
      <x v="1"/>
    </i>
    <i r="2">
      <x v="4"/>
    </i>
    <i r="2">
      <x v="5"/>
    </i>
    <i r="2">
      <x v="6"/>
    </i>
    <i r="2">
      <x v="7"/>
    </i>
    <i r="2">
      <x v="10"/>
    </i>
    <i t="grand">
      <x/>
    </i>
  </rowItems>
  <colItems count="1">
    <i/>
  </colItems>
  <dataFields count="1">
    <dataField name="Count of Area Detail"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4"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rowHeaderCaption="STATUS HO">
  <location ref="A18:B47" firstHeaderRow="1" firstDataRow="1" firstDataCol="1"/>
  <pivotFields count="85">
    <pivotField showAll="0"/>
    <pivotField showAll="0"/>
    <pivotField showAll="0"/>
    <pivotField showAll="0"/>
    <pivotField showAll="0"/>
    <pivotField axis="axisRow" dataField="1" showAll="0">
      <items count="32">
        <item x="10"/>
        <item x="3"/>
        <item x="16"/>
        <item x="0"/>
        <item x="6"/>
        <item x="1"/>
        <item x="15"/>
        <item x="12"/>
        <item x="9"/>
        <item x="4"/>
        <item x="8"/>
        <item x="13"/>
        <item x="7"/>
        <item x="19"/>
        <item x="2"/>
        <item x="14"/>
        <item x="25"/>
        <item x="17"/>
        <item x="22"/>
        <item x="21"/>
        <item x="20"/>
        <item x="24"/>
        <item x="18"/>
        <item x="23"/>
        <item x="5"/>
        <item x="11"/>
        <item x="27"/>
        <item x="26"/>
        <item x="28"/>
        <item x="30"/>
        <item x="29"/>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h="1" x="1"/>
        <item h="1" x="2"/>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3">
    <field x="24"/>
    <field x="17"/>
    <field x="5"/>
  </rowFields>
  <rowItems count="29">
    <i>
      <x/>
    </i>
    <i r="1">
      <x/>
    </i>
    <i r="2">
      <x/>
    </i>
    <i r="2">
      <x v="3"/>
    </i>
    <i r="2">
      <x v="4"/>
    </i>
    <i r="2">
      <x v="18"/>
    </i>
    <i r="2">
      <x v="20"/>
    </i>
    <i r="2">
      <x v="22"/>
    </i>
    <i r="2">
      <x v="24"/>
    </i>
    <i r="2">
      <x v="25"/>
    </i>
    <i r="2">
      <x v="30"/>
    </i>
    <i>
      <x v="1"/>
    </i>
    <i r="1">
      <x/>
    </i>
    <i r="2">
      <x/>
    </i>
    <i r="2">
      <x v="2"/>
    </i>
    <i r="2">
      <x v="3"/>
    </i>
    <i r="2">
      <x v="17"/>
    </i>
    <i r="2">
      <x v="18"/>
    </i>
    <i r="2">
      <x v="20"/>
    </i>
    <i r="2">
      <x v="22"/>
    </i>
    <i r="2">
      <x v="24"/>
    </i>
    <i r="2">
      <x v="25"/>
    </i>
    <i>
      <x v="2"/>
    </i>
    <i r="1">
      <x/>
    </i>
    <i r="2">
      <x/>
    </i>
    <i r="2">
      <x v="2"/>
    </i>
    <i r="2">
      <x v="3"/>
    </i>
    <i r="2">
      <x v="18"/>
    </i>
    <i t="grand">
      <x/>
    </i>
  </rowItems>
  <colItems count="1">
    <i/>
  </colItems>
  <dataFields count="1">
    <dataField name="Count of Division"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3:D67" firstHeaderRow="1" firstDataRow="2" firstDataCol="1" rowPageCount="2" colPageCount="1"/>
  <pivotFields count="8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sd="0" x="0"/>
        <item x="1"/>
        <item x="2"/>
        <item t="default"/>
      </items>
    </pivotField>
    <pivotField axis="axisRow" showAll="0">
      <items count="13">
        <item x="5"/>
        <item x="3"/>
        <item x="10"/>
        <item x="0"/>
        <item x="1"/>
        <item x="6"/>
        <item x="9"/>
        <item x="7"/>
        <item x="8"/>
        <item x="4"/>
        <item x="2"/>
        <item x="11"/>
        <item t="default"/>
      </items>
    </pivotField>
    <pivotField showAll="0"/>
    <pivotField showAll="0"/>
    <pivotField showAll="0"/>
    <pivotField showAll="0"/>
    <pivotField axis="axisPage" multipleItemSelectionAllowed="1" showAll="0">
      <items count="11">
        <item x="0"/>
        <item x="4"/>
        <item h="1" x="8"/>
        <item h="1" x="1"/>
        <item h="1" x="5"/>
        <item h="1" x="6"/>
        <item x="2"/>
        <item h="1" x="7"/>
        <item h="1" x="3"/>
        <item h="1" x="9"/>
        <item t="default"/>
      </items>
    </pivotField>
    <pivotField axis="axisCol" multipleItemSelectionAllowed="1" showAll="0">
      <items count="5">
        <item x="0"/>
        <item h="1" x="1"/>
        <item h="1" x="2"/>
        <item h="1" x="3"/>
        <item t="default"/>
      </items>
    </pivotField>
    <pivotField showAll="0"/>
    <pivotField axis="axisPage" multipleItemSelectionAllowed="1" showAll="0">
      <items count="15">
        <item x="5"/>
        <item x="6"/>
        <item x="0"/>
        <item h="1" x="7"/>
        <item x="8"/>
        <item x="9"/>
        <item x="10"/>
        <item h="1" x="1"/>
        <item h="1" x="2"/>
        <item h="1" x="3"/>
        <item h="1" x="4"/>
        <item h="1" x="11"/>
        <item h="1" x="12"/>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2">
    <field x="17"/>
    <field x="18"/>
  </rowFields>
  <rowItems count="13">
    <i>
      <x/>
    </i>
    <i>
      <x v="1"/>
    </i>
    <i r="1">
      <x/>
    </i>
    <i r="1">
      <x v="1"/>
    </i>
    <i r="1">
      <x v="2"/>
    </i>
    <i r="1">
      <x v="4"/>
    </i>
    <i r="1">
      <x v="5"/>
    </i>
    <i r="1">
      <x v="6"/>
    </i>
    <i r="1">
      <x v="7"/>
    </i>
    <i r="1">
      <x v="8"/>
    </i>
    <i r="1">
      <x v="9"/>
    </i>
    <i r="1">
      <x v="10"/>
    </i>
    <i t="grand">
      <x/>
    </i>
  </rowItems>
  <colFields count="1">
    <field x="24"/>
  </colFields>
  <colItems count="2">
    <i>
      <x/>
    </i>
    <i t="grand">
      <x/>
    </i>
  </colItems>
  <pageFields count="2">
    <pageField fld="26" hier="-1"/>
    <pageField fld="23" hier="-1"/>
  </pageFields>
  <dataFields count="1">
    <dataField name="Count of Area" fld="17" subtotal="count" baseField="0" baseItem="0"/>
  </dataFields>
  <formats count="7">
    <format dxfId="192">
      <pivotArea grandRow="1" outline="0" collapsedLevelsAreSubtotals="1" fieldPosition="0"/>
    </format>
    <format dxfId="191">
      <pivotArea dataOnly="0" labelOnly="1" grandRow="1" outline="0" fieldPosition="0"/>
    </format>
    <format dxfId="190">
      <pivotArea grandCol="1" outline="0" collapsedLevelsAreSubtotals="1" fieldPosition="0"/>
    </format>
    <format dxfId="189">
      <pivotArea field="17" grandCol="1" collapsedLevelsAreSubtotals="1" axis="axisRow" fieldPosition="0">
        <references count="1">
          <reference field="17" count="1">
            <x v="0"/>
          </reference>
        </references>
      </pivotArea>
    </format>
    <format dxfId="188">
      <pivotArea field="17" grandCol="1" collapsedLevelsAreSubtotals="1" axis="axisRow" fieldPosition="0">
        <references count="1">
          <reference field="17" count="1">
            <x v="1"/>
          </reference>
        </references>
      </pivotArea>
    </format>
    <format dxfId="187">
      <pivotArea field="18" grandCol="1" collapsedLevelsAreSubtotals="1" axis="axisRow" fieldPosition="1">
        <references count="2">
          <reference field="17" count="1" selected="0">
            <x v="1"/>
          </reference>
          <reference field="18" count="6">
            <x v="0"/>
            <x v="1"/>
            <x v="4"/>
            <x v="7"/>
            <x v="9"/>
            <x v="10"/>
          </reference>
        </references>
      </pivotArea>
    </format>
    <format dxfId="18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5:C37" firstHeaderRow="1" firstDataRow="2" firstDataCol="1" rowPageCount="2" colPageCount="1"/>
  <pivotFields count="8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sd="0" x="0"/>
        <item x="1"/>
        <item x="2"/>
        <item t="default"/>
      </items>
    </pivotField>
    <pivotField axis="axisRow" showAll="0">
      <items count="13">
        <item x="5"/>
        <item x="3"/>
        <item x="10"/>
        <item x="0"/>
        <item x="1"/>
        <item x="6"/>
        <item x="9"/>
        <item x="7"/>
        <item x="8"/>
        <item x="4"/>
        <item x="2"/>
        <item x="11"/>
        <item t="default"/>
      </items>
    </pivotField>
    <pivotField showAll="0"/>
    <pivotField showAll="0"/>
    <pivotField showAll="0"/>
    <pivotField showAll="0"/>
    <pivotField showAll="0"/>
    <pivotField axis="axisPage" multipleItemSelectionAllowed="1" showAll="0">
      <items count="5">
        <item h="1" x="0"/>
        <item h="1" x="1"/>
        <item x="2"/>
        <item h="1" x="3"/>
        <item t="default"/>
      </items>
    </pivotField>
    <pivotField showAll="0"/>
    <pivotField axis="axisPage" multipleItemSelectionAllowed="1" showAll="0">
      <items count="15">
        <item x="5"/>
        <item x="6"/>
        <item x="0"/>
        <item x="7"/>
        <item x="8"/>
        <item x="9"/>
        <item h="1" x="10"/>
        <item h="1" x="1"/>
        <item h="1" x="2"/>
        <item h="1" x="3"/>
        <item x="4"/>
        <item h="1" x="11"/>
        <item h="1" x="12"/>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7">
        <item x="4"/>
        <item x="3"/>
        <item x="2"/>
        <item h="1" x="1"/>
        <item h="1" x="0"/>
        <item h="1" x="5"/>
        <item t="default"/>
      </items>
    </pivotField>
    <pivotField showAll="0"/>
    <pivotField showAll="0"/>
    <pivotField showAll="0"/>
    <pivotField showAll="0"/>
    <pivotField numFmtId="166" showAll="0"/>
    <pivotField showAll="0"/>
    <pivotField showAll="0"/>
  </pivotFields>
  <rowFields count="2">
    <field x="17"/>
    <field x="18"/>
  </rowFields>
  <rowItems count="1">
    <i t="grand">
      <x/>
    </i>
  </rowItems>
  <colFields count="1">
    <field x="77"/>
  </colFields>
  <colItems count="1">
    <i t="grand">
      <x/>
    </i>
  </colItems>
  <pageFields count="2">
    <pageField fld="24" hier="-1"/>
    <pageField fld="26" hier="-1"/>
  </pageFields>
  <dataFields count="1">
    <dataField name="Count of Area" fld="17" subtotal="count" baseField="0" baseItem="0"/>
  </dataFields>
  <formats count="7">
    <format dxfId="199">
      <pivotArea grandRow="1" outline="0" collapsedLevelsAreSubtotals="1" fieldPosition="0"/>
    </format>
    <format dxfId="198">
      <pivotArea dataOnly="0" labelOnly="1" grandRow="1" outline="0" fieldPosition="0"/>
    </format>
    <format dxfId="197">
      <pivotArea grandCol="1" outline="0" collapsedLevelsAreSubtotals="1" fieldPosition="0"/>
    </format>
    <format dxfId="196">
      <pivotArea field="17" grandCol="1" collapsedLevelsAreSubtotals="1" axis="axisRow" fieldPosition="0">
        <references count="1">
          <reference field="17" count="1">
            <x v="0"/>
          </reference>
        </references>
      </pivotArea>
    </format>
    <format dxfId="195">
      <pivotArea field="17" grandCol="1" collapsedLevelsAreSubtotals="1" axis="axisRow" fieldPosition="0">
        <references count="1">
          <reference field="17" count="1">
            <x v="1"/>
          </reference>
        </references>
      </pivotArea>
    </format>
    <format dxfId="194">
      <pivotArea field="18" grandCol="1" collapsedLevelsAreSubtotals="1" axis="axisRow" fieldPosition="1">
        <references count="2">
          <reference field="17" count="1" selected="0">
            <x v="1"/>
          </reference>
          <reference field="18" count="6">
            <x v="0"/>
            <x v="1"/>
            <x v="4"/>
            <x v="7"/>
            <x v="9"/>
            <x v="10"/>
          </reference>
        </references>
      </pivotArea>
    </format>
    <format dxfId="19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7" firstHeaderRow="1" firstDataRow="2" firstDataCol="1" rowPageCount="1" colPageCount="1"/>
  <pivotFields count="8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axis="axisCol" showAll="0">
      <items count="5">
        <item h="1" x="0"/>
        <item h="1" x="1"/>
        <item x="2"/>
        <item h="1" x="3"/>
        <item t="default"/>
      </items>
    </pivotField>
    <pivotField showAll="0"/>
    <pivotField axis="axisPage" multipleItemSelectionAllowed="1" showAll="0">
      <items count="15">
        <item x="5"/>
        <item x="6"/>
        <item x="0"/>
        <item x="7"/>
        <item x="8"/>
        <item x="9"/>
        <item x="10"/>
        <item x="1"/>
        <item x="2"/>
        <item x="3"/>
        <item x="4"/>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17"/>
  </rowFields>
  <rowItems count="3">
    <i>
      <x/>
    </i>
    <i>
      <x v="1"/>
    </i>
    <i t="grand">
      <x/>
    </i>
  </rowItems>
  <colFields count="1">
    <field x="24"/>
  </colFields>
  <colItems count="2">
    <i>
      <x v="2"/>
    </i>
    <i t="grand">
      <x/>
    </i>
  </colItems>
  <pageFields count="1">
    <pageField fld="26" hier="-1"/>
  </pageFields>
  <dataFields count="1">
    <dataField name="Count of Area"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R15" firstHeaderRow="1" firstDataRow="2" firstDataCol="1" rowPageCount="1" colPageCount="1"/>
  <pivotFields count="8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3">
        <item x="5"/>
        <item x="3"/>
        <item x="10"/>
        <item h="1" x="0"/>
        <item x="1"/>
        <item x="6"/>
        <item x="9"/>
        <item x="7"/>
        <item x="8"/>
        <item x="4"/>
        <item x="2"/>
        <item h="1" x="11"/>
        <item t="default"/>
      </items>
    </pivotField>
    <pivotField showAll="0"/>
    <pivotField showAll="0"/>
    <pivotField showAll="0"/>
    <pivotField showAll="0"/>
    <pivotField showAll="0"/>
    <pivotField axis="axisCol" showAll="0">
      <items count="5">
        <item x="0"/>
        <item h="1" x="1"/>
        <item x="2"/>
        <item h="1" x="3"/>
        <item t="default"/>
      </items>
    </pivotField>
    <pivotField showAll="0"/>
    <pivotField axis="axisPage" multipleItemSelectionAllowed="1" showAll="0">
      <items count="15">
        <item x="5"/>
        <item x="6"/>
        <item x="0"/>
        <item x="7"/>
        <item x="8"/>
        <item x="9"/>
        <item h="1" x="10"/>
        <item h="1" x="1"/>
        <item h="1" x="2"/>
        <item h="1" x="3"/>
        <item x="4"/>
        <item h="1" x="11"/>
        <item h="1" x="12"/>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18"/>
  </rowFields>
  <rowItems count="11">
    <i>
      <x/>
    </i>
    <i>
      <x v="1"/>
    </i>
    <i>
      <x v="2"/>
    </i>
    <i>
      <x v="4"/>
    </i>
    <i>
      <x v="5"/>
    </i>
    <i>
      <x v="6"/>
    </i>
    <i>
      <x v="7"/>
    </i>
    <i>
      <x v="8"/>
    </i>
    <i>
      <x v="9"/>
    </i>
    <i>
      <x v="10"/>
    </i>
    <i t="grand">
      <x/>
    </i>
  </rowItems>
  <colFields count="1">
    <field x="24"/>
  </colFields>
  <colItems count="3">
    <i>
      <x/>
    </i>
    <i>
      <x v="2"/>
    </i>
    <i t="grand">
      <x/>
    </i>
  </colItems>
  <pageFields count="1">
    <pageField fld="26" hier="-1"/>
  </pageFields>
  <dataFields count="1">
    <dataField name="Count of Area" fld="17" subtotal="count" baseField="0" baseItem="0"/>
  </dataFields>
  <formats count="5">
    <format dxfId="204">
      <pivotArea grandRow="1" outline="0" collapsedLevelsAreSubtotals="1" fieldPosition="0"/>
    </format>
    <format dxfId="203">
      <pivotArea dataOnly="0" labelOnly="1" grandRow="1" outline="0" fieldPosition="0"/>
    </format>
    <format dxfId="202">
      <pivotArea grandCol="1" outline="0" collapsedLevelsAreSubtotals="1" fieldPosition="0"/>
    </format>
    <format dxfId="201">
      <pivotArea field="18" grandCol="1" collapsedLevelsAreSubtotals="1" axis="axisRow" fieldPosition="0">
        <references count="1">
          <reference field="18" count="10">
            <x v="0"/>
            <x v="1"/>
            <x v="2"/>
            <x v="4"/>
            <x v="5"/>
            <x v="6"/>
            <x v="7"/>
            <x v="8"/>
            <x v="9"/>
            <x v="10"/>
          </reference>
        </references>
      </pivotArea>
    </format>
    <format dxfId="20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D22" firstHeaderRow="1" firstDataRow="2" firstDataCol="1" rowPageCount="1" colPageCount="1"/>
  <pivotFields count="8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axis="axisRow" showAll="0">
      <items count="13">
        <item x="5"/>
        <item x="3"/>
        <item x="10"/>
        <item x="0"/>
        <item x="1"/>
        <item x="6"/>
        <item x="9"/>
        <item x="7"/>
        <item x="8"/>
        <item x="4"/>
        <item x="2"/>
        <item x="11"/>
        <item t="default"/>
      </items>
    </pivotField>
    <pivotField showAll="0"/>
    <pivotField showAll="0"/>
    <pivotField showAll="0"/>
    <pivotField showAll="0"/>
    <pivotField showAll="0"/>
    <pivotField axis="axisCol" showAll="0">
      <items count="5">
        <item h="1" x="0"/>
        <item h="1" x="1"/>
        <item x="2"/>
        <item h="1" x="3"/>
        <item t="default"/>
      </items>
    </pivotField>
    <pivotField showAll="0"/>
    <pivotField axis="axisPage" multipleItemSelectionAllowed="1" showAll="0">
      <items count="15">
        <item x="5"/>
        <item x="6"/>
        <item x="0"/>
        <item x="7"/>
        <item x="8"/>
        <item x="9"/>
        <item x="10"/>
        <item x="1"/>
        <item x="2"/>
        <item x="3"/>
        <item x="4"/>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2">
    <field x="17"/>
    <field x="18"/>
  </rowFields>
  <rowItems count="11">
    <i>
      <x/>
    </i>
    <i r="1">
      <x v="3"/>
    </i>
    <i>
      <x v="1"/>
    </i>
    <i r="1">
      <x v="1"/>
    </i>
    <i r="1">
      <x v="2"/>
    </i>
    <i r="1">
      <x v="4"/>
    </i>
    <i r="1">
      <x v="5"/>
    </i>
    <i r="1">
      <x v="7"/>
    </i>
    <i r="1">
      <x v="9"/>
    </i>
    <i r="1">
      <x v="10"/>
    </i>
    <i t="grand">
      <x/>
    </i>
  </rowItems>
  <colFields count="1">
    <field x="24"/>
  </colFields>
  <colItems count="2">
    <i>
      <x v="2"/>
    </i>
    <i t="grand">
      <x/>
    </i>
  </colItems>
  <pageFields count="1">
    <pageField fld="26" hier="-1"/>
  </pageFields>
  <dataFields count="1">
    <dataField name="Count of Area" fld="17" subtotal="count" baseField="0" baseItem="0"/>
  </dataFields>
  <formats count="3">
    <format dxfId="207">
      <pivotArea grandRow="1" outline="0" collapsedLevelsAreSubtotals="1" fieldPosition="0"/>
    </format>
    <format dxfId="206">
      <pivotArea dataOnly="0" labelOnly="1" grandRow="1" outline="0" fieldPosition="0"/>
    </format>
    <format dxfId="205">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0:R33" firstHeaderRow="1" firstDataRow="2" firstDataCol="1" rowPageCount="1" colPageCount="1"/>
  <pivotFields count="85">
    <pivotField showAll="0"/>
    <pivotField showAll="0"/>
    <pivotField showAll="0"/>
    <pivotField showAll="0"/>
    <pivotField showAll="0"/>
    <pivotField axis="axisRow" showAll="0">
      <items count="32">
        <item x="7"/>
        <item x="13"/>
        <item x="5"/>
        <item x="10"/>
        <item x="3"/>
        <item x="16"/>
        <item x="0"/>
        <item x="20"/>
        <item x="24"/>
        <item x="2"/>
        <item x="17"/>
        <item x="11"/>
        <item x="4"/>
        <item x="6"/>
        <item x="14"/>
        <item x="21"/>
        <item x="18"/>
        <item x="1"/>
        <item x="22"/>
        <item x="15"/>
        <item x="12"/>
        <item x="25"/>
        <item x="27"/>
        <item x="8"/>
        <item x="23"/>
        <item x="19"/>
        <item x="9"/>
        <item x="26"/>
        <item x="28"/>
        <item x="30"/>
        <item x="29"/>
        <item t="default"/>
      </items>
    </pivotField>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4">
        <item sd="0" x="0"/>
        <item h="1" sd="0" x="1"/>
        <item h="1" x="2"/>
        <item t="default"/>
      </items>
    </pivotField>
    <pivotField showAll="0"/>
    <pivotField showAll="0"/>
    <pivotField showAll="0"/>
    <pivotField showAll="0"/>
    <pivotField showAll="0"/>
    <pivotField showAll="0"/>
    <pivotField axis="axisCol" showAll="0">
      <items count="5">
        <item x="0"/>
        <item h="1" x="1"/>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5"/>
  </rowFields>
  <rowItems count="12">
    <i>
      <x v="2"/>
    </i>
    <i>
      <x v="3"/>
    </i>
    <i>
      <x v="5"/>
    </i>
    <i>
      <x v="6"/>
    </i>
    <i>
      <x v="7"/>
    </i>
    <i>
      <x v="10"/>
    </i>
    <i>
      <x v="11"/>
    </i>
    <i>
      <x v="13"/>
    </i>
    <i>
      <x v="16"/>
    </i>
    <i>
      <x v="18"/>
    </i>
    <i>
      <x v="30"/>
    </i>
    <i t="grand">
      <x/>
    </i>
  </rowItems>
  <colFields count="1">
    <field x="24"/>
  </colFields>
  <colItems count="3">
    <i>
      <x/>
    </i>
    <i>
      <x v="2"/>
    </i>
    <i t="grand">
      <x/>
    </i>
  </colItems>
  <pageFields count="1">
    <pageField fld="17" hier="-1"/>
  </pageFields>
  <dataFields count="1">
    <dataField name="Count of Area" fld="17" subtotal="count" baseField="0" baseItem="0"/>
  </dataFields>
  <formats count="7">
    <format dxfId="214">
      <pivotArea grandRow="1" outline="0" collapsedLevelsAreSubtotals="1" fieldPosition="0"/>
    </format>
    <format dxfId="213">
      <pivotArea dataOnly="0" labelOnly="1" grandRow="1" outline="0" fieldPosition="0"/>
    </format>
    <format dxfId="212">
      <pivotArea grandCol="1" outline="0" collapsedLevelsAreSubtotals="1" fieldPosition="0"/>
    </format>
    <format dxfId="211">
      <pivotArea field="5" grandCol="1" collapsedLevelsAreSubtotals="1" axis="axisRow" fieldPosition="0">
        <references count="1">
          <reference field="5" count="11">
            <x v="2"/>
            <x v="3"/>
            <x v="4"/>
            <x v="5"/>
            <x v="6"/>
            <x v="7"/>
            <x v="10"/>
            <x v="11"/>
            <x v="13"/>
            <x v="16"/>
            <x v="18"/>
          </reference>
        </references>
      </pivotArea>
    </format>
    <format dxfId="210">
      <pivotArea dataOnly="0" labelOnly="1" grandCol="1" outline="0" fieldPosition="0"/>
    </format>
    <format dxfId="209">
      <pivotArea collapsedLevelsAreSubtotals="1" fieldPosition="0">
        <references count="1">
          <reference field="5" count="1">
            <x v="16"/>
          </reference>
        </references>
      </pivotArea>
    </format>
    <format dxfId="208">
      <pivotArea dataOnly="0" labelOnly="1" fieldPosition="0">
        <references count="1">
          <reference field="5" count="1">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M16" firstHeaderRow="1" firstDataRow="2" firstDataCol="1" rowPageCount="1" colPageCount="1"/>
  <pivotFields count="8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3">
        <item x="5"/>
        <item x="3"/>
        <item x="10"/>
        <item x="0"/>
        <item x="1"/>
        <item x="6"/>
        <item x="9"/>
        <item x="7"/>
        <item x="8"/>
        <item x="4"/>
        <item x="2"/>
        <item x="11"/>
        <item t="default"/>
      </items>
    </pivotField>
    <pivotField showAll="0"/>
    <pivotField showAll="0"/>
    <pivotField showAll="0"/>
    <pivotField showAll="0"/>
    <pivotField showAll="0"/>
    <pivotField axis="axisCol" showAll="0">
      <items count="5">
        <item x="0"/>
        <item h="1" x="1"/>
        <item x="2"/>
        <item h="1" x="3"/>
        <item t="default"/>
      </items>
    </pivotField>
    <pivotField showAll="0"/>
    <pivotField axis="axisPage" multipleItemSelectionAllowed="1" showAll="0">
      <items count="15">
        <item x="5"/>
        <item x="6"/>
        <item x="0"/>
        <item x="7"/>
        <item x="8"/>
        <item x="9"/>
        <item h="1" x="10"/>
        <item h="1" x="1"/>
        <item h="1" x="2"/>
        <item h="1" x="3"/>
        <item x="4"/>
        <item h="1" x="11"/>
        <item h="1" x="12"/>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18"/>
  </rowFields>
  <rowItems count="12">
    <i>
      <x/>
    </i>
    <i>
      <x v="1"/>
    </i>
    <i>
      <x v="2"/>
    </i>
    <i>
      <x v="3"/>
    </i>
    <i>
      <x v="4"/>
    </i>
    <i>
      <x v="5"/>
    </i>
    <i>
      <x v="6"/>
    </i>
    <i>
      <x v="7"/>
    </i>
    <i>
      <x v="8"/>
    </i>
    <i>
      <x v="9"/>
    </i>
    <i>
      <x v="10"/>
    </i>
    <i t="grand">
      <x/>
    </i>
  </rowItems>
  <colFields count="1">
    <field x="24"/>
  </colFields>
  <colItems count="3">
    <i>
      <x/>
    </i>
    <i>
      <x v="2"/>
    </i>
    <i t="grand">
      <x/>
    </i>
  </colItems>
  <pageFields count="1">
    <pageField fld="26" hier="-1"/>
  </pageFields>
  <dataFields count="1">
    <dataField name="Count of Area" fld="17" subtotal="count" baseField="0" baseItem="0"/>
  </dataFields>
  <formats count="3">
    <format dxfId="217">
      <pivotArea grandRow="1" outline="0" collapsedLevelsAreSubtotals="1" fieldPosition="0"/>
    </format>
    <format dxfId="216">
      <pivotArea dataOnly="0" labelOnly="1" grandRow="1" outline="0" fieldPosition="0"/>
    </format>
    <format dxfId="215">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A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5:M14" firstHeaderRow="1" firstDataRow="2" firstDataCol="1" rowPageCount="2" colPageCount="1"/>
  <pivotFields count="5">
    <pivotField dataField="1" showAll="0"/>
    <pivotField axis="axisCol" allDrilled="1" showAll="0" dataSourceSort="1" defaultAttributeDrillState="1">
      <items count="12">
        <item x="0"/>
        <item x="1"/>
        <item x="2"/>
        <item x="3"/>
        <item x="4"/>
        <item x="5"/>
        <item x="6"/>
        <item x="7"/>
        <item x="8"/>
        <item x="9"/>
        <item x="10"/>
        <item t="default"/>
      </items>
    </pivotField>
    <pivotField axis="axisRow" allDrilled="1" showAll="0" dataSourceSort="1" defaultAttributeDrillState="1">
      <items count="8">
        <item x="0"/>
        <item x="1"/>
        <item x="2"/>
        <item x="3"/>
        <item x="4"/>
        <item x="5"/>
        <item x="6"/>
        <item t="default"/>
      </items>
    </pivotField>
    <pivotField axis="axisPage" allDrilled="1" showAll="0" dataSourceSort="1" defaultAttributeDrillState="1">
      <items count="1">
        <item t="default"/>
      </items>
    </pivotField>
    <pivotField axis="axisPage" allDrilled="1" showAll="0" dataSourceSort="1" defaultAttributeDrillState="1">
      <items count="1">
        <item t="default"/>
      </items>
    </pivotField>
  </pivotFields>
  <rowFields count="1">
    <field x="2"/>
  </rowFields>
  <rowItems count="8">
    <i>
      <x/>
    </i>
    <i>
      <x v="1"/>
    </i>
    <i>
      <x v="2"/>
    </i>
    <i>
      <x v="3"/>
    </i>
    <i>
      <x v="4"/>
    </i>
    <i>
      <x v="5"/>
    </i>
    <i>
      <x v="6"/>
    </i>
    <i t="grand">
      <x/>
    </i>
  </rowItems>
  <colFields count="1">
    <field x="1"/>
  </colFields>
  <colItems count="12">
    <i>
      <x/>
    </i>
    <i>
      <x v="1"/>
    </i>
    <i>
      <x v="2"/>
    </i>
    <i>
      <x v="3"/>
    </i>
    <i>
      <x v="4"/>
    </i>
    <i>
      <x v="5"/>
    </i>
    <i>
      <x v="6"/>
    </i>
    <i>
      <x v="7"/>
    </i>
    <i>
      <x v="8"/>
    </i>
    <i>
      <x v="9"/>
    </i>
    <i>
      <x v="10"/>
    </i>
    <i t="grand">
      <x/>
    </i>
  </colItems>
  <pageFields count="2">
    <pageField fld="4" hier="77" name="[Table1].[SLA Group].[All]" cap="All"/>
    <pageField fld="3" hier="24" name="[Table1].[Status].&amp;[Closed]" cap="Closed"/>
  </pageFields>
  <dataFields count="1">
    <dataField name="Count of Position" fld="0" subtotal="count" baseField="0" baseItem="0"/>
  </dataField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tatus].&amp;[Clos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nthly Downstream all.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K95" firstHeaderRow="0" firstDataRow="1" firstDataCol="6" rowPageCount="3" colPageCount="1"/>
  <pivotFields count="85">
    <pivotField axis="axisRow" compact="0" outline="0" showAll="0" defaultSubtotal="0">
      <items count="4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sd="0"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35"/>
        <item x="428"/>
        <item x="429"/>
        <item x="430"/>
        <item x="431"/>
        <item x="432"/>
        <item x="433"/>
        <item x="434"/>
      </items>
    </pivotField>
    <pivotField compact="0" outline="0" showAll="0" defaultSubtotal="0"/>
    <pivotField compact="0" outline="0" showAll="0" defaultSubtotal="0"/>
    <pivotField compact="0" outline="0" showAll="0" defaultSubtotal="0"/>
    <pivotField axis="axisRow" compact="0" outline="0" showAll="0" defaultSubtotal="0">
      <items count="3">
        <item x="1"/>
        <item x="0"/>
        <item x="2"/>
      </items>
    </pivotField>
    <pivotField axis="axisRow" compact="0" outline="0" showAll="0" defaultSubtotal="0">
      <items count="31">
        <item x="7"/>
        <item x="28"/>
        <item x="13"/>
        <item x="5"/>
        <item x="10"/>
        <item x="3"/>
        <item x="16"/>
        <item x="0"/>
        <item x="20"/>
        <item x="24"/>
        <item x="2"/>
        <item x="17"/>
        <item x="11"/>
        <item x="4"/>
        <item x="6"/>
        <item x="14"/>
        <item x="21"/>
        <item x="18"/>
        <item x="1"/>
        <item x="22"/>
        <item x="15"/>
        <item x="12"/>
        <item x="25"/>
        <item x="27"/>
        <item x="8"/>
        <item x="23"/>
        <item x="19"/>
        <item x="9"/>
        <item x="26"/>
        <item x="30"/>
        <item x="29"/>
      </items>
    </pivotField>
    <pivotField compact="0" outline="0" showAll="0" defaultSubtotal="0"/>
    <pivotField axis="axisRow" compact="0" outline="0" showAll="0" defaultSubtotal="0">
      <items count="47">
        <item x="37"/>
        <item x="26"/>
        <item x="43"/>
        <item x="2"/>
        <item x="8"/>
        <item x="36"/>
        <item x="39"/>
        <item x="23"/>
        <item x="30"/>
        <item x="29"/>
        <item x="15"/>
        <item x="41"/>
        <item x="20"/>
        <item x="12"/>
        <item x="6"/>
        <item x="21"/>
        <item x="35"/>
        <item x="16"/>
        <item x="25"/>
        <item x="22"/>
        <item x="27"/>
        <item x="31"/>
        <item x="17"/>
        <item x="42"/>
        <item x="28"/>
        <item x="3"/>
        <item x="14"/>
        <item x="11"/>
        <item x="24"/>
        <item x="34"/>
        <item x="33"/>
        <item x="40"/>
        <item x="38"/>
        <item x="19"/>
        <item x="1"/>
        <item x="0"/>
        <item x="4"/>
        <item x="5"/>
        <item x="7"/>
        <item x="9"/>
        <item x="10"/>
        <item x="13"/>
        <item x="18"/>
        <item x="32"/>
        <item x="44"/>
        <item x="45"/>
        <item x="46"/>
      </items>
    </pivotField>
    <pivotField compact="0" outline="0" showAll="0" defaultSubtotal="0"/>
    <pivotField axis="axisRow" compact="0" outline="0" showAll="0" defaultSubtotal="0">
      <items count="266">
        <item x="136"/>
        <item x="200"/>
        <item x="62"/>
        <item x="135"/>
        <item x="100"/>
        <item x="247"/>
        <item x="43"/>
        <item x="149"/>
        <item x="122"/>
        <item x="71"/>
        <item x="111"/>
        <item x="252"/>
        <item x="226"/>
        <item x="14"/>
        <item x="232"/>
        <item x="224"/>
        <item x="228"/>
        <item x="92"/>
        <item x="153"/>
        <item x="33"/>
        <item x="20"/>
        <item x="140"/>
        <item x="93"/>
        <item x="124"/>
        <item x="178"/>
        <item x="40"/>
        <item x="36"/>
        <item x="211"/>
        <item x="13"/>
        <item x="162"/>
        <item x="218"/>
        <item x="250"/>
        <item x="17"/>
        <item x="81"/>
        <item x="133"/>
        <item x="168"/>
        <item x="130"/>
        <item x="246"/>
        <item x="5"/>
        <item x="48"/>
        <item x="96"/>
        <item x="109"/>
        <item x="52"/>
        <item x="180"/>
        <item x="4"/>
        <item x="110"/>
        <item x="176"/>
        <item x="166"/>
        <item x="76"/>
        <item x="182"/>
        <item x="53"/>
        <item x="157"/>
        <item x="171"/>
        <item x="54"/>
        <item x="3"/>
        <item x="25"/>
        <item x="223"/>
        <item x="221"/>
        <item x="49"/>
        <item x="83"/>
        <item x="158"/>
        <item x="94"/>
        <item x="161"/>
        <item x="67"/>
        <item x="242"/>
        <item x="114"/>
        <item x="9"/>
        <item x="104"/>
        <item x="65"/>
        <item x="61"/>
        <item x="30"/>
        <item x="151"/>
        <item x="121"/>
        <item x="188"/>
        <item x="103"/>
        <item x="15"/>
        <item x="57"/>
        <item x="186"/>
        <item x="164"/>
        <item x="214"/>
        <item x="238"/>
        <item x="216"/>
        <item x="105"/>
        <item x="173"/>
        <item x="183"/>
        <item x="231"/>
        <item x="170"/>
        <item x="190"/>
        <item x="189"/>
        <item x="195"/>
        <item x="198"/>
        <item x="2"/>
        <item x="97"/>
        <item x="39"/>
        <item x="0"/>
        <item x="55"/>
        <item x="42"/>
        <item x="134"/>
        <item x="145"/>
        <item x="91"/>
        <item x="86"/>
        <item x="167"/>
        <item x="21"/>
        <item x="181"/>
        <item x="22"/>
        <item x="222"/>
        <item x="125"/>
        <item x="255"/>
        <item x="123"/>
        <item x="220"/>
        <item x="147"/>
        <item x="138"/>
        <item x="8"/>
        <item x="241"/>
        <item x="219"/>
        <item x="251"/>
        <item x="254"/>
        <item x="132"/>
        <item x="172"/>
        <item x="116"/>
        <item x="58"/>
        <item x="56"/>
        <item x="16"/>
        <item x="26"/>
        <item x="177"/>
        <item x="179"/>
        <item x="112"/>
        <item x="82"/>
        <item x="199"/>
        <item x="208"/>
        <item x="89"/>
        <item x="163"/>
        <item x="41"/>
        <item x="29"/>
        <item x="50"/>
        <item x="34"/>
        <item x="154"/>
        <item x="95"/>
        <item x="77"/>
        <item x="46"/>
        <item x="120"/>
        <item x="99"/>
        <item x="6"/>
        <item x="187"/>
        <item x="66"/>
        <item x="98"/>
        <item x="78"/>
        <item x="32"/>
        <item x="69"/>
        <item x="70"/>
        <item x="45"/>
        <item x="63"/>
        <item x="47"/>
        <item x="23"/>
        <item x="59"/>
        <item x="146"/>
        <item x="118"/>
        <item x="227"/>
        <item x="174"/>
        <item x="197"/>
        <item x="44"/>
        <item x="196"/>
        <item x="108"/>
        <item x="152"/>
        <item x="74"/>
        <item x="18"/>
        <item x="141"/>
        <item x="209"/>
        <item x="113"/>
        <item x="37"/>
        <item x="175"/>
        <item x="126"/>
        <item x="128"/>
        <item x="38"/>
        <item x="27"/>
        <item x="202"/>
        <item x="31"/>
        <item x="253"/>
        <item x="217"/>
        <item x="203"/>
        <item x="185"/>
        <item x="75"/>
        <item x="193"/>
        <item x="192"/>
        <item x="68"/>
        <item x="19"/>
        <item x="7"/>
        <item x="150"/>
        <item x="201"/>
        <item x="84"/>
        <item x="107"/>
        <item x="206"/>
        <item x="204"/>
        <item x="235"/>
        <item x="142"/>
        <item x="256"/>
        <item x="148"/>
        <item x="87"/>
        <item x="24"/>
        <item x="11"/>
        <item x="60"/>
        <item x="28"/>
        <item x="79"/>
        <item x="1"/>
        <item x="236"/>
        <item x="169"/>
        <item x="137"/>
        <item x="155"/>
        <item x="229"/>
        <item x="10"/>
        <item x="159"/>
        <item x="184"/>
        <item x="249"/>
        <item x="258"/>
        <item x="248"/>
        <item x="131"/>
        <item x="90"/>
        <item x="156"/>
        <item x="12"/>
        <item x="143"/>
        <item x="144"/>
        <item x="117"/>
        <item x="35"/>
        <item x="205"/>
        <item x="64"/>
        <item x="102"/>
        <item x="165"/>
        <item x="101"/>
        <item x="225"/>
        <item x="72"/>
        <item x="88"/>
        <item x="160"/>
        <item x="210"/>
        <item x="215"/>
        <item x="239"/>
        <item x="212"/>
        <item x="244"/>
        <item x="237"/>
        <item x="213"/>
        <item x="127"/>
        <item x="240"/>
        <item x="245"/>
        <item x="233"/>
        <item x="257"/>
        <item x="234"/>
        <item x="230"/>
        <item x="243"/>
        <item x="129"/>
        <item x="119"/>
        <item x="115"/>
        <item x="194"/>
        <item x="85"/>
        <item x="207"/>
        <item x="80"/>
        <item x="73"/>
        <item x="106"/>
        <item x="191"/>
        <item x="139"/>
        <item x="51"/>
        <item x="259"/>
        <item x="260"/>
        <item x="265"/>
        <item x="261"/>
        <item x="262"/>
        <item x="263"/>
        <item x="264"/>
      </items>
    </pivotField>
    <pivotField compact="0" outline="0" showAll="0" defaultSubtotal="0"/>
    <pivotField compact="0" outline="0" showAll="0" defaultSubtotal="0"/>
    <pivotField compact="0" outline="0" showAll="0" defaultSubtotal="0"/>
    <pivotField axis="axisRow" compact="0" outline="0" showAll="0">
      <items count="4">
        <item x="2"/>
        <item x="1"/>
        <item x="0"/>
        <item t="default"/>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3">
        <item x="0"/>
        <item h="1" x="1"/>
        <item h="1" x="2"/>
      </items>
    </pivotField>
    <pivotField name="Location" axis="axisPage" compact="0" outline="0" multipleItemSelectionAllowed="1" showAll="0" defaultSubtotal="0">
      <items count="12">
        <item h="1" x="5"/>
        <item h="1" x="3"/>
        <item h="1" x="10"/>
        <item x="0"/>
        <item h="1" x="1"/>
        <item h="1" x="6"/>
        <item h="1" x="9"/>
        <item h="1" x="7"/>
        <item h="1" x="8"/>
        <item h="1" x="4"/>
        <item h="1" x="2"/>
        <item h="1" x="1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4">
        <item h="1" x="0"/>
        <item h="1" x="1"/>
        <item x="2"/>
        <item h="1"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6">
    <field x="13"/>
    <field x="5"/>
    <field x="7"/>
    <field x="9"/>
    <field x="0"/>
    <field x="4"/>
  </rowFields>
  <rowItems count="89">
    <i>
      <x/>
      <x v="4"/>
      <x v="1"/>
      <x v="29"/>
      <x v="253"/>
      <x/>
    </i>
    <i r="2">
      <x v="4"/>
      <x v="27"/>
      <x v="346"/>
      <x/>
    </i>
    <i r="2">
      <x v="16"/>
      <x v="178"/>
      <x v="355"/>
      <x v="1"/>
    </i>
    <i r="4">
      <x v="356"/>
      <x v="1"/>
    </i>
    <i r="2">
      <x v="17"/>
      <x v="106"/>
      <x v="282"/>
      <x v="1"/>
    </i>
    <i r="3">
      <x v="118"/>
      <x v="263"/>
      <x v="1"/>
    </i>
    <i r="2">
      <x v="18"/>
      <x v="192"/>
      <x v="337"/>
      <x v="1"/>
    </i>
    <i r="2">
      <x v="19"/>
      <x v="3"/>
      <x v="370"/>
      <x v="1"/>
    </i>
    <i r="2">
      <x v="29"/>
      <x v="238"/>
      <x v="351"/>
      <x/>
    </i>
    <i r="2">
      <x v="30"/>
      <x v="235"/>
      <x v="347"/>
      <x/>
    </i>
    <i r="4">
      <x v="348"/>
      <x/>
    </i>
    <i r="3">
      <x v="239"/>
      <x v="349"/>
      <x v="1"/>
    </i>
    <i r="4">
      <x v="350"/>
      <x v="1"/>
    </i>
    <i r="2">
      <x v="33"/>
      <x v="232"/>
      <x v="344"/>
    </i>
    <i r="1">
      <x v="7"/>
      <x v="7"/>
      <x v="35"/>
      <x v="259"/>
      <x v="1"/>
    </i>
    <i r="2">
      <x v="10"/>
      <x v="62"/>
      <x v="252"/>
      <x v="1"/>
    </i>
    <i r="2">
      <x v="24"/>
      <x v="205"/>
      <x v="260"/>
      <x v="1"/>
    </i>
    <i r="2">
      <x v="26"/>
      <x v="225"/>
      <x v="358"/>
      <x v="1"/>
    </i>
    <i r="1">
      <x v="8"/>
      <x v="5"/>
      <x v="30"/>
      <x v="357"/>
      <x v="1"/>
    </i>
    <i r="1">
      <x v="12"/>
      <x v="14"/>
      <x v="56"/>
      <x v="366"/>
      <x/>
    </i>
    <i r="1">
      <x v="14"/>
      <x v="20"/>
      <x v="131"/>
      <x v="254"/>
      <x/>
    </i>
    <i r="1">
      <x v="17"/>
      <x v="21"/>
      <x v="161"/>
      <x v="317"/>
      <x v="1"/>
    </i>
    <i r="1">
      <x v="19"/>
      <x v="9"/>
      <x v="83"/>
      <x v="264"/>
      <x/>
    </i>
    <i r="3">
      <x v="158"/>
      <x v="265"/>
      <x/>
    </i>
    <i r="2">
      <x v="22"/>
      <x v="78"/>
      <x v="255"/>
      <x/>
    </i>
    <i r="3">
      <x v="188"/>
      <x v="331"/>
      <x v="1"/>
    </i>
    <i t="default">
      <x/>
    </i>
    <i>
      <x v="1"/>
      <x v="3"/>
      <x v="3"/>
      <x v="24"/>
      <x v="272"/>
      <x v="1"/>
    </i>
    <i r="2">
      <x v="8"/>
      <x v="38"/>
      <x v="273"/>
      <x v="1"/>
    </i>
    <i r="1">
      <x v="4"/>
      <x v="18"/>
      <x v="114"/>
      <x v="359"/>
      <x/>
    </i>
    <i r="2">
      <x v="28"/>
      <x v="233"/>
      <x v="353"/>
      <x/>
    </i>
    <i r="2">
      <x v="29"/>
      <x v="79"/>
      <x v="352"/>
      <x/>
    </i>
    <i r="2">
      <x v="33"/>
      <x v="81"/>
      <x v="354"/>
      <x/>
    </i>
    <i r="1">
      <x v="7"/>
      <x v="26"/>
      <x v="226"/>
      <x v="256"/>
      <x v="1"/>
    </i>
    <i r="1">
      <x v="12"/>
      <x v="14"/>
      <x v="15"/>
      <x v="367"/>
      <x/>
    </i>
    <i r="3">
      <x v="105"/>
      <x v="365"/>
      <x/>
    </i>
    <i r="1">
      <x v="19"/>
      <x v="22"/>
      <x v="170"/>
      <x v="266"/>
      <x/>
    </i>
    <i t="default">
      <x v="1"/>
    </i>
    <i>
      <x v="2"/>
      <x v="4"/>
      <x/>
      <x v="14"/>
      <x v="381"/>
      <x/>
    </i>
    <i r="2">
      <x v="2"/>
      <x v="213"/>
      <x v="425"/>
      <x/>
    </i>
    <i r="3">
      <x v="214"/>
      <x v="411"/>
      <x v="1"/>
    </i>
    <i r="4">
      <x v="412"/>
      <x/>
    </i>
    <i r="2">
      <x v="4"/>
      <x v="27"/>
      <x v="371"/>
      <x v="1"/>
    </i>
    <i r="4">
      <x v="413"/>
      <x/>
    </i>
    <i r="2">
      <x v="6"/>
      <x v="193"/>
      <x v="384"/>
      <x/>
    </i>
    <i r="2">
      <x v="11"/>
      <x v="64"/>
      <x v="399"/>
      <x/>
    </i>
    <i r="2">
      <x v="15"/>
      <x v="85"/>
      <x v="380"/>
      <x/>
    </i>
    <i r="3">
      <x v="115"/>
      <x v="416"/>
      <x/>
    </i>
    <i r="2">
      <x v="16"/>
      <x v="177"/>
      <x v="420"/>
      <x/>
    </i>
    <i r="2">
      <x v="17"/>
      <x v="107"/>
      <x v="422"/>
      <x/>
    </i>
    <i r="3">
      <x v="195"/>
      <x v="423"/>
      <x/>
    </i>
    <i r="3">
      <x v="251"/>
      <x v="417"/>
      <x/>
    </i>
    <i r="2">
      <x v="18"/>
      <x v="117"/>
      <x v="418"/>
      <x/>
    </i>
    <i r="2">
      <x v="19"/>
      <x v="113"/>
      <x v="398"/>
      <x/>
    </i>
    <i r="2">
      <x v="23"/>
      <x v="5"/>
      <x v="409"/>
      <x/>
    </i>
    <i r="4">
      <x v="410"/>
      <x/>
    </i>
    <i r="3">
      <x v="11"/>
      <x v="419"/>
      <x/>
    </i>
    <i r="3">
      <x v="37"/>
      <x v="407"/>
      <x/>
    </i>
    <i r="4">
      <x v="408"/>
      <x/>
    </i>
    <i r="3">
      <x v="236"/>
      <x v="402"/>
      <x/>
    </i>
    <i r="4">
      <x v="403"/>
      <x/>
    </i>
    <i r="4">
      <x v="404"/>
      <x/>
    </i>
    <i r="3">
      <x v="241"/>
      <x v="405"/>
      <x/>
    </i>
    <i r="4">
      <x v="406"/>
      <x/>
    </i>
    <i r="3">
      <x v="243"/>
      <x v="424"/>
      <x/>
    </i>
    <i r="3">
      <x v="246"/>
      <x v="400"/>
      <x/>
    </i>
    <i r="4">
      <x v="401"/>
      <x/>
    </i>
    <i r="2">
      <x v="25"/>
      <x v="31"/>
      <x v="415"/>
      <x/>
    </i>
    <i r="3">
      <x v="204"/>
      <x v="385"/>
      <x/>
    </i>
    <i r="3">
      <x v="212"/>
      <x v="414"/>
      <x/>
    </i>
    <i r="2">
      <x v="27"/>
      <x v="237"/>
      <x v="386"/>
      <x v="1"/>
    </i>
    <i r="2">
      <x v="29"/>
      <x v="234"/>
      <x v="394"/>
      <x/>
    </i>
    <i r="4">
      <x v="395"/>
      <x/>
    </i>
    <i r="2">
      <x v="30"/>
      <x v="80"/>
      <x v="393"/>
      <x/>
    </i>
    <i r="3">
      <x v="235"/>
      <x v="387"/>
      <x/>
    </i>
    <i r="4">
      <x v="388"/>
      <x/>
    </i>
    <i r="4">
      <x v="389"/>
      <x/>
    </i>
    <i r="3">
      <x v="239"/>
      <x v="390"/>
      <x v="1"/>
    </i>
    <i r="4">
      <x v="391"/>
      <x v="1"/>
    </i>
    <i r="4">
      <x v="392"/>
      <x/>
    </i>
    <i r="3">
      <x v="245"/>
      <x v="379"/>
      <x/>
    </i>
    <i r="2">
      <x v="31"/>
      <x v="240"/>
      <x v="397"/>
      <x/>
    </i>
    <i r="2">
      <x v="33"/>
      <x v="240"/>
      <x v="396"/>
      <x/>
    </i>
    <i r="3">
      <x v="244"/>
      <x v="383"/>
      <x/>
    </i>
    <i r="1">
      <x v="7"/>
      <x v="10"/>
      <x v="63"/>
      <x v="90"/>
      <x v="1"/>
    </i>
    <i r="2">
      <x v="36"/>
      <x v="260"/>
      <x v="427"/>
      <x/>
    </i>
    <i r="1">
      <x v="30"/>
      <x v="45"/>
      <x v="263"/>
      <x v="431"/>
      <x/>
    </i>
    <i r="3">
      <x v="264"/>
      <x v="432"/>
      <x/>
    </i>
    <i t="default">
      <x v="2"/>
    </i>
  </rowItems>
  <colFields count="1">
    <field x="-2"/>
  </colFields>
  <colItems count="5">
    <i>
      <x/>
    </i>
    <i i="1">
      <x v="1"/>
    </i>
    <i i="2">
      <x v="2"/>
    </i>
    <i i="3">
      <x v="3"/>
    </i>
    <i i="4">
      <x v="4"/>
    </i>
  </colItems>
  <pageFields count="3">
    <pageField fld="24" hier="-1"/>
    <pageField fld="17" hier="-1"/>
    <pageField fld="18" hier="-1"/>
  </pageFields>
  <dataFields count="5">
    <dataField name="Total CV Sent" fld="32" baseField="0" baseItem="0"/>
    <dataField name="Total Interview" fld="38" baseField="0" baseItem="0"/>
    <dataField name="Total Psikotest" fld="44" baseField="0" baseItem="0"/>
    <dataField name="Total Tech Test" fld="50" baseField="0" baseItem="0"/>
    <dataField name="Total Offer" fld="56" baseField="0" baseItem="0"/>
  </dataFields>
  <formats count="7">
    <format dxfId="185">
      <pivotArea field="13" type="button" dataOnly="0" labelOnly="1" outline="0" axis="axisRow" fieldPosition="0"/>
    </format>
    <format dxfId="184">
      <pivotArea field="5" type="button" dataOnly="0" labelOnly="1" outline="0" axis="axisRow" fieldPosition="1"/>
    </format>
    <format dxfId="183">
      <pivotArea field="7" type="button" dataOnly="0" labelOnly="1" outline="0" axis="axisRow" fieldPosition="2"/>
    </format>
    <format dxfId="182">
      <pivotArea field="9" type="button" dataOnly="0" labelOnly="1" outline="0" axis="axisRow" fieldPosition="3"/>
    </format>
    <format dxfId="181">
      <pivotArea field="0" type="button" dataOnly="0" labelOnly="1" outline="0" axis="axisRow" fieldPosition="4"/>
    </format>
    <format dxfId="180">
      <pivotArea field="4" type="button" dataOnly="0" labelOnly="1" outline="0" axis="axisRow" fieldPosition="5"/>
    </format>
    <format dxfId="179">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900-00000C00000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271" firstHeaderRow="1" firstDataRow="1" firstDataCol="1"/>
  <pivotFields count="85">
    <pivotField showAll="0"/>
    <pivotField showAll="0"/>
    <pivotField showAll="0"/>
    <pivotField showAll="0"/>
    <pivotField showAll="0"/>
    <pivotField showAll="0"/>
    <pivotField showAll="0"/>
    <pivotField showAll="0"/>
    <pivotField showAll="0"/>
    <pivotField axis="axisRow" showAll="0">
      <items count="267">
        <item x="136"/>
        <item x="62"/>
        <item x="135"/>
        <item x="100"/>
        <item x="43"/>
        <item x="149"/>
        <item x="122"/>
        <item x="71"/>
        <item x="111"/>
        <item x="14"/>
        <item x="92"/>
        <item x="153"/>
        <item x="33"/>
        <item x="20"/>
        <item x="140"/>
        <item x="93"/>
        <item x="124"/>
        <item x="178"/>
        <item x="40"/>
        <item x="36"/>
        <item x="13"/>
        <item x="17"/>
        <item x="81"/>
        <item x="133"/>
        <item x="168"/>
        <item x="130"/>
        <item x="5"/>
        <item x="48"/>
        <item x="96"/>
        <item x="109"/>
        <item x="52"/>
        <item x="180"/>
        <item x="4"/>
        <item x="110"/>
        <item x="176"/>
        <item x="166"/>
        <item x="76"/>
        <item x="182"/>
        <item x="53"/>
        <item x="157"/>
        <item x="171"/>
        <item x="54"/>
        <item x="3"/>
        <item x="25"/>
        <item x="49"/>
        <item x="83"/>
        <item x="94"/>
        <item x="161"/>
        <item x="67"/>
        <item x="114"/>
        <item x="9"/>
        <item x="104"/>
        <item x="65"/>
        <item x="61"/>
        <item x="30"/>
        <item x="151"/>
        <item x="121"/>
        <item x="188"/>
        <item x="103"/>
        <item x="15"/>
        <item x="57"/>
        <item x="186"/>
        <item x="164"/>
        <item x="105"/>
        <item x="173"/>
        <item x="183"/>
        <item x="170"/>
        <item x="190"/>
        <item x="189"/>
        <item x="195"/>
        <item x="198"/>
        <item x="2"/>
        <item x="97"/>
        <item x="39"/>
        <item x="0"/>
        <item x="55"/>
        <item x="42"/>
        <item x="134"/>
        <item x="145"/>
        <item x="91"/>
        <item x="86"/>
        <item x="167"/>
        <item x="21"/>
        <item x="181"/>
        <item x="22"/>
        <item x="123"/>
        <item x="147"/>
        <item x="138"/>
        <item x="8"/>
        <item x="132"/>
        <item x="116"/>
        <item x="58"/>
        <item x="56"/>
        <item x="16"/>
        <item x="26"/>
        <item x="177"/>
        <item x="179"/>
        <item x="112"/>
        <item x="82"/>
        <item x="89"/>
        <item x="163"/>
        <item x="41"/>
        <item x="29"/>
        <item x="50"/>
        <item x="34"/>
        <item x="154"/>
        <item x="95"/>
        <item x="77"/>
        <item x="46"/>
        <item x="120"/>
        <item x="99"/>
        <item x="6"/>
        <item x="187"/>
        <item x="66"/>
        <item x="98"/>
        <item x="78"/>
        <item x="32"/>
        <item x="69"/>
        <item x="70"/>
        <item x="45"/>
        <item x="63"/>
        <item x="47"/>
        <item x="23"/>
        <item x="59"/>
        <item x="146"/>
        <item x="118"/>
        <item x="197"/>
        <item x="44"/>
        <item x="108"/>
        <item x="152"/>
        <item x="74"/>
        <item x="18"/>
        <item x="141"/>
        <item x="113"/>
        <item x="37"/>
        <item x="126"/>
        <item x="128"/>
        <item x="38"/>
        <item x="27"/>
        <item x="31"/>
        <item x="185"/>
        <item x="75"/>
        <item x="193"/>
        <item x="192"/>
        <item x="68"/>
        <item x="19"/>
        <item x="7"/>
        <item x="150"/>
        <item x="84"/>
        <item x="107"/>
        <item x="235"/>
        <item x="142"/>
        <item x="148"/>
        <item x="87"/>
        <item x="24"/>
        <item x="11"/>
        <item x="60"/>
        <item x="28"/>
        <item x="79"/>
        <item x="1"/>
        <item x="236"/>
        <item x="169"/>
        <item x="137"/>
        <item x="155"/>
        <item x="10"/>
        <item x="184"/>
        <item x="131"/>
        <item x="90"/>
        <item x="156"/>
        <item x="12"/>
        <item x="143"/>
        <item x="144"/>
        <item x="117"/>
        <item x="35"/>
        <item x="64"/>
        <item x="165"/>
        <item x="101"/>
        <item x="72"/>
        <item x="88"/>
        <item x="127"/>
        <item x="129"/>
        <item x="119"/>
        <item x="115"/>
        <item x="194"/>
        <item x="80"/>
        <item x="73"/>
        <item x="106"/>
        <item x="191"/>
        <item x="139"/>
        <item x="51"/>
        <item x="162"/>
        <item x="230"/>
        <item x="231"/>
        <item x="232"/>
        <item x="233"/>
        <item x="234"/>
        <item x="85"/>
        <item x="172"/>
        <item x="125"/>
        <item x="196"/>
        <item x="199"/>
        <item x="158"/>
        <item x="159"/>
        <item x="201"/>
        <item x="202"/>
        <item x="203"/>
        <item x="204"/>
        <item x="160"/>
        <item x="237"/>
        <item x="205"/>
        <item x="206"/>
        <item x="207"/>
        <item x="208"/>
        <item x="209"/>
        <item x="210"/>
        <item x="211"/>
        <item x="212"/>
        <item x="238"/>
        <item x="213"/>
        <item x="239"/>
        <item x="214"/>
        <item x="215"/>
        <item x="240"/>
        <item x="216"/>
        <item x="241"/>
        <item x="242"/>
        <item x="243"/>
        <item x="244"/>
        <item x="245"/>
        <item x="246"/>
        <item x="247"/>
        <item x="248"/>
        <item x="249"/>
        <item x="250"/>
        <item x="217"/>
        <item x="251"/>
        <item x="252"/>
        <item x="253"/>
        <item x="254"/>
        <item x="255"/>
        <item x="256"/>
        <item x="257"/>
        <item x="258"/>
        <item x="218"/>
        <item x="102"/>
        <item x="174"/>
        <item x="175"/>
        <item x="200"/>
        <item x="219"/>
        <item x="220"/>
        <item x="221"/>
        <item x="222"/>
        <item x="223"/>
        <item x="224"/>
        <item x="225"/>
        <item x="226"/>
        <item x="227"/>
        <item x="228"/>
        <item x="229"/>
        <item x="259"/>
        <item x="260"/>
        <item x="265"/>
        <item x="261"/>
        <item x="262"/>
        <item x="263"/>
        <item x="26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9"/>
  </rowFields>
  <rowItems count="2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t="grand">
      <x/>
    </i>
  </rowItems>
  <colItems count="1">
    <i/>
  </colItems>
  <dataFields count="1">
    <dataField name="Sum of Total Reques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B00-00001300000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5:B241" firstHeaderRow="1" firstDataRow="1" firstDataCol="1"/>
  <pivotFields count="11">
    <pivotField showAll="0"/>
    <pivotField showAll="0"/>
    <pivotField showAll="0"/>
    <pivotField showAll="0"/>
    <pivotField showAll="0"/>
    <pivotField axis="axisRow" showAll="0">
      <items count="4">
        <item x="1"/>
        <item x="0"/>
        <item x="2"/>
        <item t="default"/>
      </items>
    </pivotField>
    <pivotField axis="axisRow" dataField="1" showAll="0">
      <items count="4">
        <item x="0"/>
        <item m="1" x="2"/>
        <item x="1"/>
        <item t="default"/>
      </items>
    </pivotField>
    <pivotField showAll="0"/>
    <pivotField showAll="0"/>
    <pivotField showAll="0"/>
    <pivotField showAll="0"/>
  </pivotFields>
  <rowFields count="2">
    <field x="6"/>
    <field x="5"/>
  </rowFields>
  <rowItems count="6">
    <i>
      <x/>
    </i>
    <i r="1">
      <x/>
    </i>
    <i r="1">
      <x v="1"/>
    </i>
    <i>
      <x v="2"/>
    </i>
    <i r="1">
      <x v="2"/>
    </i>
    <i t="grand">
      <x/>
    </i>
  </rowItems>
  <colItems count="1">
    <i/>
  </colItems>
  <dataFields count="1">
    <dataField name="Count of HIRING STATUS" fld="6" subtotal="count" baseField="0" baseItem="0"/>
  </dataFields>
  <chartFormats count="6">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3">
          <reference field="4294967294" count="1" selected="0">
            <x v="0"/>
          </reference>
          <reference field="5" count="1" selected="0">
            <x v="0"/>
          </reference>
          <reference field="6" count="1" selected="0">
            <x v="0"/>
          </reference>
        </references>
      </pivotArea>
    </chartFormat>
    <chartFormat chart="3" format="8">
      <pivotArea type="data" outline="0" fieldPosition="0">
        <references count="3">
          <reference field="4294967294" count="1" selected="0">
            <x v="0"/>
          </reference>
          <reference field="5" count="1" selected="0">
            <x v="1"/>
          </reference>
          <reference field="6" count="1" selected="0">
            <x v="0"/>
          </reference>
        </references>
      </pivotArea>
    </chartFormat>
    <chartFormat chart="3" format="9">
      <pivotArea type="data" outline="0" fieldPosition="0">
        <references count="3">
          <reference field="4294967294" count="1" selected="0">
            <x v="0"/>
          </reference>
          <reference field="5" count="1" selected="0">
            <x v="2"/>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B00-00000D000000}" name="PivotTable1" cacheId="3"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210">
  <location ref="A180:F196" firstHeaderRow="1" firstDataRow="2" firstDataCol="1"/>
  <pivotFields count="85">
    <pivotField showAll="0"/>
    <pivotField showAll="0"/>
    <pivotField showAll="0"/>
    <pivotField showAll="0"/>
    <pivotField showAll="0"/>
    <pivotField showAll="0"/>
    <pivotField showAll="0">
      <items count="9">
        <item x="0"/>
        <item x="1"/>
        <item x="2"/>
        <item x="5"/>
        <item x="3"/>
        <item x="7"/>
        <item x="4"/>
        <item x="6"/>
        <item t="default"/>
      </items>
    </pivotField>
    <pivotField showAll="0"/>
    <pivotField showAll="0"/>
    <pivotField showAll="0"/>
    <pivotField showAll="0"/>
    <pivotField showAll="0"/>
    <pivotField showAll="0"/>
    <pivotField showAll="0"/>
    <pivotField showAll="0"/>
    <pivotField showAll="0"/>
    <pivotField showAll="0" defaultSubtotal="0"/>
    <pivotField showAll="0">
      <items count="4">
        <item x="0"/>
        <item x="1"/>
        <item x="2"/>
        <item t="default"/>
      </items>
    </pivotField>
    <pivotField showAll="0">
      <items count="13">
        <item x="5"/>
        <item x="3"/>
        <item x="10"/>
        <item x="0"/>
        <item x="1"/>
        <item x="6"/>
        <item x="9"/>
        <item x="7"/>
        <item x="8"/>
        <item x="4"/>
        <item x="2"/>
        <item x="11"/>
        <item t="default"/>
      </items>
    </pivotField>
    <pivotField showAll="0"/>
    <pivotField showAll="0"/>
    <pivotField showAll="0" defaultSubtotal="0"/>
    <pivotField showAll="0"/>
    <pivotField showAll="0"/>
    <pivotField axis="axisCol" dataField="1" multipleItemSelectionAllowed="1"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numFmtId="166" showAll="0"/>
    <pivotField axis="axisRow" showAll="0" sortType="ascending">
      <items count="15">
        <item x="5"/>
        <item x="6"/>
        <item x="0"/>
        <item x="7"/>
        <item x="8"/>
        <item x="9"/>
        <item x="10"/>
        <item x="11"/>
        <item x="1"/>
        <item x="2"/>
        <item x="3"/>
        <item x="4"/>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26"/>
  </rowFields>
  <rowItems count="15">
    <i>
      <x/>
    </i>
    <i>
      <x v="1"/>
    </i>
    <i>
      <x v="2"/>
    </i>
    <i>
      <x v="3"/>
    </i>
    <i>
      <x v="4"/>
    </i>
    <i>
      <x v="5"/>
    </i>
    <i>
      <x v="6"/>
    </i>
    <i>
      <x v="7"/>
    </i>
    <i>
      <x v="8"/>
    </i>
    <i>
      <x v="9"/>
    </i>
    <i>
      <x v="10"/>
    </i>
    <i>
      <x v="11"/>
    </i>
    <i>
      <x v="12"/>
    </i>
    <i>
      <x v="13"/>
    </i>
    <i t="grand">
      <x/>
    </i>
  </rowItems>
  <colFields count="1">
    <field x="24"/>
  </colFields>
  <colItems count="5">
    <i>
      <x v="3"/>
    </i>
    <i>
      <x v="1"/>
    </i>
    <i>
      <x v="2"/>
    </i>
    <i>
      <x/>
    </i>
    <i t="grand">
      <x/>
    </i>
  </colItems>
  <dataFields count="1">
    <dataField name="Count of Status" fld="24" subtotal="count" baseField="20" baseItem="0"/>
  </dataFields>
  <chartFormats count="11">
    <chartFormat chart="184" format="13" series="1">
      <pivotArea type="data" outline="0" fieldPosition="0">
        <references count="1">
          <reference field="24" count="1" selected="0">
            <x v="0"/>
          </reference>
        </references>
      </pivotArea>
    </chartFormat>
    <chartFormat chart="184" format="14" series="1">
      <pivotArea type="data" outline="0" fieldPosition="0">
        <references count="1">
          <reference field="24" count="1" selected="0">
            <x v="2"/>
          </reference>
        </references>
      </pivotArea>
    </chartFormat>
    <chartFormat chart="184" format="15" series="1">
      <pivotArea type="data" outline="0" fieldPosition="0">
        <references count="2">
          <reference field="4294967294" count="1" selected="0">
            <x v="0"/>
          </reference>
          <reference field="24" count="1" selected="0">
            <x v="2"/>
          </reference>
        </references>
      </pivotArea>
    </chartFormat>
    <chartFormat chart="184" format="16" series="1">
      <pivotArea type="data" outline="0" fieldPosition="0">
        <references count="2">
          <reference field="4294967294" count="1" selected="0">
            <x v="0"/>
          </reference>
          <reference field="24" count="1" selected="0">
            <x v="0"/>
          </reference>
        </references>
      </pivotArea>
    </chartFormat>
    <chartFormat chart="184" format="17" series="1">
      <pivotArea type="data" outline="0" fieldPosition="0">
        <references count="2">
          <reference field="4294967294" count="1" selected="0">
            <x v="0"/>
          </reference>
          <reference field="24" count="1" selected="0">
            <x v="1"/>
          </reference>
        </references>
      </pivotArea>
    </chartFormat>
    <chartFormat chart="199" format="0" series="1">
      <pivotArea type="data" outline="0" fieldPosition="0">
        <references count="2">
          <reference field="4294967294" count="1" selected="0">
            <x v="0"/>
          </reference>
          <reference field="24" count="1" selected="0">
            <x v="1"/>
          </reference>
        </references>
      </pivotArea>
    </chartFormat>
    <chartFormat chart="199" format="1" series="1">
      <pivotArea type="data" outline="0" fieldPosition="0">
        <references count="2">
          <reference field="4294967294" count="1" selected="0">
            <x v="0"/>
          </reference>
          <reference field="24" count="1" selected="0">
            <x v="0"/>
          </reference>
        </references>
      </pivotArea>
    </chartFormat>
    <chartFormat chart="199" format="2" series="1">
      <pivotArea type="data" outline="0" fieldPosition="0">
        <references count="2">
          <reference field="4294967294" count="1" selected="0">
            <x v="0"/>
          </reference>
          <reference field="24" count="1" selected="0">
            <x v="2"/>
          </reference>
        </references>
      </pivotArea>
    </chartFormat>
    <chartFormat chart="199" format="3" series="1">
      <pivotArea type="data" outline="0" fieldPosition="0">
        <references count="1">
          <reference field="4294967294" count="1" selected="0">
            <x v="0"/>
          </reference>
        </references>
      </pivotArea>
    </chartFormat>
    <chartFormat chart="184" format="19" series="1">
      <pivotArea type="data" outline="0" fieldPosition="0">
        <references count="1">
          <reference field="4294967294" count="1" selected="0">
            <x v="0"/>
          </reference>
        </references>
      </pivotArea>
    </chartFormat>
    <chartFormat chart="184" format="23"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B00-000014000000}"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26:B231" firstHeaderRow="1" firstDataRow="1" firstDataCol="1"/>
  <pivotFields count="14">
    <pivotField showAll="0"/>
    <pivotField showAll="0"/>
    <pivotField showAll="0"/>
    <pivotField showAll="0"/>
    <pivotField showAll="0"/>
    <pivotField showAll="0"/>
    <pivotField showAll="0"/>
    <pivotField axis="axisRow" showAll="0">
      <items count="5">
        <item x="0"/>
        <item x="1"/>
        <item m="1" x="2"/>
        <item m="1" x="3"/>
        <item t="default"/>
      </items>
    </pivotField>
    <pivotField axis="axisRow" dataField="1" showAll="0">
      <items count="3">
        <item x="0"/>
        <item x="1"/>
        <item t="default"/>
      </items>
    </pivotField>
    <pivotField showAll="0"/>
    <pivotField showAll="0"/>
    <pivotField showAll="0"/>
    <pivotField showAll="0"/>
    <pivotField showAll="0"/>
  </pivotFields>
  <rowFields count="2">
    <field x="8"/>
    <field x="7"/>
  </rowFields>
  <rowItems count="5">
    <i>
      <x/>
    </i>
    <i r="1">
      <x/>
    </i>
    <i>
      <x v="1"/>
    </i>
    <i r="1">
      <x v="1"/>
    </i>
    <i t="grand">
      <x/>
    </i>
  </rowItems>
  <colItems count="1">
    <i/>
  </colItems>
  <dataFields count="1">
    <dataField name="Count of HIRING STATUS" fld="8" subtotal="count" baseField="0" baseItem="0"/>
  </dataFields>
  <chartFormats count="8">
    <chartFormat chart="0" format="2"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8" count="1" selected="0">
            <x v="0"/>
          </reference>
        </references>
      </pivotArea>
    </chartFormat>
    <chartFormat chart="0" format="6">
      <pivotArea type="data" outline="0" fieldPosition="0">
        <references count="2">
          <reference field="4294967294" count="1" selected="0">
            <x v="0"/>
          </reference>
          <reference field="8" count="1" selected="0">
            <x v="1"/>
          </reference>
        </references>
      </pivotArea>
    </chartFormat>
    <chartFormat chart="0" format="10">
      <pivotArea type="data" outline="0" fieldPosition="0">
        <references count="3">
          <reference field="4294967294" count="1" selected="0">
            <x v="0"/>
          </reference>
          <reference field="7" count="1" selected="0">
            <x v="0"/>
          </reference>
          <reference field="8" count="1" selected="0">
            <x v="0"/>
          </reference>
        </references>
      </pivotArea>
    </chartFormat>
    <chartFormat chart="0" format="11">
      <pivotArea type="data" outline="0" fieldPosition="0">
        <references count="3">
          <reference field="4294967294" count="1" selected="0">
            <x v="0"/>
          </reference>
          <reference field="7" count="1" selected="0">
            <x v="0"/>
          </reference>
          <reference field="8" count="1" selected="0">
            <x v="1"/>
          </reference>
        </references>
      </pivotArea>
    </chartFormat>
    <chartFormat chart="0" format="12">
      <pivotArea type="data" outline="0" fieldPosition="0">
        <references count="3">
          <reference field="4294967294" count="1" selected="0">
            <x v="0"/>
          </reference>
          <reference field="7" count="1" selected="0">
            <x v="1"/>
          </reference>
          <reference field="8" count="1" selected="0">
            <x v="1"/>
          </reference>
        </references>
      </pivotArea>
    </chartFormat>
    <chartFormat chart="0" format="13">
      <pivotArea type="data" outline="0" fieldPosition="0">
        <references count="3">
          <reference field="4294967294" count="1" selected="0">
            <x v="0"/>
          </reference>
          <reference field="7" count="1" selected="0">
            <x v="2"/>
          </reference>
          <reference field="8" count="1" selected="0">
            <x v="1"/>
          </reference>
        </references>
      </pivotArea>
    </chartFormat>
    <chartFormat chart="0" format="14">
      <pivotArea type="data" outline="0" fieldPosition="0">
        <references count="3">
          <reference field="4294967294" count="1" selected="0">
            <x v="0"/>
          </reference>
          <reference field="7" count="1" selected="0">
            <x v="3"/>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B00-00001B00000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7">
  <location ref="A67:F72" firstHeaderRow="1" firstDataRow="2" firstDataCol="1"/>
  <pivotFields count="85">
    <pivotField showAll="0"/>
    <pivotField showAll="0"/>
    <pivotField showAll="0"/>
    <pivotField showAll="0"/>
    <pivotField showAll="0"/>
    <pivotField showAll="0"/>
    <pivotField showAll="0">
      <items count="9">
        <item x="0"/>
        <item x="1"/>
        <item x="2"/>
        <item x="5"/>
        <item x="3"/>
        <item x="7"/>
        <item x="4"/>
        <item x="6"/>
        <item t="default"/>
      </items>
    </pivotField>
    <pivotField showAll="0"/>
    <pivotField showAll="0"/>
    <pivotField showAll="0"/>
    <pivotField showAll="0"/>
    <pivotField showAll="0"/>
    <pivotField showAll="0"/>
    <pivotField showAll="0"/>
    <pivotField showAll="0"/>
    <pivotField showAll="0"/>
    <pivotField axis="axisRow" showAll="0" defaultSubtotal="0">
      <items count="3">
        <item x="1"/>
        <item x="0"/>
        <item x="2"/>
      </items>
    </pivotField>
    <pivotField showAll="0">
      <items count="4">
        <item x="0"/>
        <item x="1"/>
        <item x="2"/>
        <item t="default"/>
      </items>
    </pivotField>
    <pivotField showAll="0">
      <items count="13">
        <item x="5"/>
        <item x="3"/>
        <item x="10"/>
        <item x="0"/>
        <item x="1"/>
        <item x="6"/>
        <item x="9"/>
        <item x="7"/>
        <item x="8"/>
        <item x="4"/>
        <item x="2"/>
        <item x="11"/>
        <item t="default"/>
      </items>
    </pivotField>
    <pivotField showAll="0"/>
    <pivotField showAll="0"/>
    <pivotField showAll="0" defaultSubtotal="0"/>
    <pivotField dataField="1" showAll="0"/>
    <pivotField showAll="0"/>
    <pivotField axis="axisCol" multipleItemSelectionAllowed="1" showAll="0">
      <items count="5">
        <item x="2"/>
        <item x="0"/>
        <item x="1"/>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16"/>
  </rowFields>
  <rowItems count="4">
    <i>
      <x/>
    </i>
    <i>
      <x v="1"/>
    </i>
    <i>
      <x v="2"/>
    </i>
    <i t="grand">
      <x/>
    </i>
  </rowItems>
  <colFields count="1">
    <field x="24"/>
  </colFields>
  <colItems count="5">
    <i>
      <x/>
    </i>
    <i>
      <x v="1"/>
    </i>
    <i>
      <x v="2"/>
    </i>
    <i>
      <x v="3"/>
    </i>
    <i t="grand">
      <x/>
    </i>
  </colItems>
  <dataFields count="1">
    <dataField name="Count of Total Request" fld="22" subtotal="count" baseField="8" baseItem="3"/>
  </dataFields>
  <chartFormats count="5">
    <chartFormat chart="24" format="12" series="1">
      <pivotArea type="data" outline="0" fieldPosition="0">
        <references count="2">
          <reference field="4294967294" count="1" selected="0">
            <x v="0"/>
          </reference>
          <reference field="24" count="1" selected="0">
            <x v="0"/>
          </reference>
        </references>
      </pivotArea>
    </chartFormat>
    <chartFormat chart="24" format="13" series="1">
      <pivotArea type="data" outline="0" fieldPosition="0">
        <references count="2">
          <reference field="4294967294" count="1" selected="0">
            <x v="0"/>
          </reference>
          <reference field="24" count="1" selected="0">
            <x v="1"/>
          </reference>
        </references>
      </pivotArea>
    </chartFormat>
    <chartFormat chart="24" format="16" series="1">
      <pivotArea type="data" outline="0" fieldPosition="0">
        <references count="1">
          <reference field="4294967294" count="1" selected="0">
            <x v="0"/>
          </reference>
        </references>
      </pivotArea>
    </chartFormat>
    <chartFormat chart="24" format="20" series="1">
      <pivotArea type="data" outline="0" fieldPosition="0">
        <references count="2">
          <reference field="4294967294" count="1" selected="0">
            <x v="0"/>
          </reference>
          <reference field="24" count="1" selected="0">
            <x v="2"/>
          </reference>
        </references>
      </pivotArea>
    </chartFormat>
    <chartFormat chart="24" format="25"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B00-00001100000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9">
  <location ref="A51:B55" firstHeaderRow="1" firstDataRow="1" firstDataCol="1" rowPageCount="1" colPageCount="1"/>
  <pivotFields count="85">
    <pivotField showAll="0"/>
    <pivotField showAll="0"/>
    <pivotField showAll="0"/>
    <pivotField showAll="0"/>
    <pivotField showAll="0"/>
    <pivotField showAll="0"/>
    <pivotField showAll="0">
      <items count="9">
        <item x="0"/>
        <item x="1"/>
        <item x="2"/>
        <item x="5"/>
        <item x="3"/>
        <item x="7"/>
        <item x="4"/>
        <item x="6"/>
        <item t="default"/>
      </items>
    </pivotField>
    <pivotField showAll="0"/>
    <pivotField showAll="0"/>
    <pivotField showAll="0"/>
    <pivotField showAll="0"/>
    <pivotField showAll="0"/>
    <pivotField showAll="0"/>
    <pivotField showAll="0"/>
    <pivotField showAll="0"/>
    <pivotField showAll="0"/>
    <pivotField showAll="0" defaultSubtotal="0"/>
    <pivotField showAll="0">
      <items count="4">
        <item x="0"/>
        <item x="1"/>
        <item x="2"/>
        <item t="default"/>
      </items>
    </pivotField>
    <pivotField showAll="0">
      <items count="13">
        <item x="5"/>
        <item x="3"/>
        <item x="10"/>
        <item x="0"/>
        <item x="1"/>
        <item x="6"/>
        <item x="9"/>
        <item x="7"/>
        <item x="8"/>
        <item x="4"/>
        <item x="2"/>
        <item x="11"/>
        <item t="default"/>
      </items>
    </pivotField>
    <pivotField axis="axisRow" showAll="0">
      <items count="4">
        <item x="0"/>
        <item x="1"/>
        <item x="2"/>
        <item t="default"/>
      </items>
    </pivotField>
    <pivotField showAll="0"/>
    <pivotField showAll="0" defaultSubtotal="0"/>
    <pivotField dataField="1" showAll="0"/>
    <pivotField showAll="0"/>
    <pivotField axis="axisPage" multipleItemSelectionAllowed="1" showAll="0">
      <items count="5">
        <item x="2"/>
        <item x="0"/>
        <item x="1"/>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19"/>
  </rowFields>
  <rowItems count="4">
    <i>
      <x/>
    </i>
    <i>
      <x v="1"/>
    </i>
    <i>
      <x v="2"/>
    </i>
    <i t="grand">
      <x/>
    </i>
  </rowItems>
  <colItems count="1">
    <i/>
  </colItems>
  <pageFields count="1">
    <pageField fld="24" hier="-1"/>
  </pageFields>
  <dataFields count="1">
    <dataField name="Count of Total Request" fld="22" subtotal="count" baseField="11" baseItem="0"/>
  </dataFields>
  <chartFormats count="4">
    <chartFormat chart="186" format="9" series="1">
      <pivotArea type="data" outline="0" fieldPosition="0">
        <references count="1">
          <reference field="4294967294" count="1" selected="0">
            <x v="0"/>
          </reference>
        </references>
      </pivotArea>
    </chartFormat>
    <chartFormat chart="186" format="10">
      <pivotArea type="data" outline="0" fieldPosition="0">
        <references count="2">
          <reference field="4294967294" count="1" selected="0">
            <x v="0"/>
          </reference>
          <reference field="19" count="1" selected="0">
            <x v="0"/>
          </reference>
        </references>
      </pivotArea>
    </chartFormat>
    <chartFormat chart="186" format="11">
      <pivotArea type="data" outline="0" fieldPosition="0">
        <references count="2">
          <reference field="4294967294" count="1" selected="0">
            <x v="0"/>
          </reference>
          <reference field="19" count="1" selected="0">
            <x v="1"/>
          </reference>
        </references>
      </pivotArea>
    </chartFormat>
    <chartFormat chart="186" format="1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B00-00001700000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3">
  <location ref="A17:F27" firstHeaderRow="1" firstDataRow="2" firstDataCol="1"/>
  <pivotFields count="85">
    <pivotField showAll="0"/>
    <pivotField showAll="0"/>
    <pivotField showAll="0"/>
    <pivotField showAll="0"/>
    <pivotField showAll="0"/>
    <pivotField showAll="0"/>
    <pivotField axis="axisRow" showAll="0">
      <items count="9">
        <item x="2"/>
        <item x="0"/>
        <item x="1"/>
        <item x="3"/>
        <item x="4"/>
        <item x="6"/>
        <item x="5"/>
        <item x="7"/>
        <item t="default"/>
      </items>
    </pivotField>
    <pivotField showAll="0"/>
    <pivotField showAll="0"/>
    <pivotField showAll="0"/>
    <pivotField showAll="0"/>
    <pivotField showAll="0"/>
    <pivotField showAll="0"/>
    <pivotField showAll="0"/>
    <pivotField showAll="0"/>
    <pivotField showAll="0"/>
    <pivotField showAll="0" defaultSubtotal="0"/>
    <pivotField showAll="0">
      <items count="4">
        <item x="0"/>
        <item x="1"/>
        <item x="2"/>
        <item t="default"/>
      </items>
    </pivotField>
    <pivotField showAll="0">
      <items count="13">
        <item x="5"/>
        <item x="3"/>
        <item x="10"/>
        <item x="0"/>
        <item x="1"/>
        <item x="6"/>
        <item x="9"/>
        <item x="7"/>
        <item x="8"/>
        <item x="4"/>
        <item x="2"/>
        <item x="11"/>
        <item t="default"/>
      </items>
    </pivotField>
    <pivotField showAll="0"/>
    <pivotField showAll="0"/>
    <pivotField showAll="0" defaultSubtotal="0"/>
    <pivotField dataField="1" showAll="0"/>
    <pivotField showAll="0"/>
    <pivotField axis="axisCol" multipleItemSelectionAllowed="1" showAll="0">
      <items count="5">
        <item x="2"/>
        <item x="0"/>
        <item x="1"/>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6"/>
  </rowFields>
  <rowItems count="9">
    <i>
      <x/>
    </i>
    <i>
      <x v="1"/>
    </i>
    <i>
      <x v="2"/>
    </i>
    <i>
      <x v="3"/>
    </i>
    <i>
      <x v="4"/>
    </i>
    <i>
      <x v="5"/>
    </i>
    <i>
      <x v="6"/>
    </i>
    <i>
      <x v="7"/>
    </i>
    <i t="grand">
      <x/>
    </i>
  </rowItems>
  <colFields count="1">
    <field x="24"/>
  </colFields>
  <colItems count="5">
    <i>
      <x/>
    </i>
    <i>
      <x v="1"/>
    </i>
    <i>
      <x v="2"/>
    </i>
    <i>
      <x v="3"/>
    </i>
    <i t="grand">
      <x/>
    </i>
  </colItems>
  <dataFields count="1">
    <dataField name="Count of Total Request" fld="22" subtotal="count" baseField="4"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4" series="1">
      <pivotArea type="data" outline="0" fieldPosition="0">
        <references count="2">
          <reference field="4294967294" count="1" selected="0">
            <x v="0"/>
          </reference>
          <reference field="24" count="1" selected="0">
            <x v="0"/>
          </reference>
        </references>
      </pivotArea>
    </chartFormat>
    <chartFormat chart="9" format="25" series="1">
      <pivotArea type="data" outline="0" fieldPosition="0">
        <references count="2">
          <reference field="4294967294" count="1" selected="0">
            <x v="0"/>
          </reference>
          <reference field="24" count="1" selected="0">
            <x v="1"/>
          </reference>
        </references>
      </pivotArea>
    </chartFormat>
    <chartFormat chart="9" format="28" series="1">
      <pivotArea type="data" outline="0" fieldPosition="0">
        <references count="2">
          <reference field="4294967294" count="1" selected="0">
            <x v="0"/>
          </reference>
          <reference field="24" count="1" selected="0">
            <x v="2"/>
          </reference>
        </references>
      </pivotArea>
    </chartFormat>
    <chartFormat chart="9" format="33"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B00-000012000000}"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67:B173" firstHeaderRow="1" firstDataRow="1" firstDataCol="1"/>
  <pivotFields count="85">
    <pivotField showAll="0"/>
    <pivotField showAll="0"/>
    <pivotField showAll="0"/>
    <pivotField showAll="0"/>
    <pivotField showAll="0"/>
    <pivotField showAll="0"/>
    <pivotField showAll="0">
      <items count="9">
        <item x="0"/>
        <item x="1"/>
        <item x="2"/>
        <item x="5"/>
        <item x="3"/>
        <item x="7"/>
        <item x="4"/>
        <item x="6"/>
        <item t="default"/>
      </items>
    </pivotField>
    <pivotField showAll="0"/>
    <pivotField showAll="0"/>
    <pivotField showAll="0"/>
    <pivotField showAll="0"/>
    <pivotField showAll="0"/>
    <pivotField showAll="0"/>
    <pivotField showAll="0"/>
    <pivotField showAll="0"/>
    <pivotField showAll="0"/>
    <pivotField showAll="0" defaultSubtotal="0"/>
    <pivotField showAll="0">
      <items count="4">
        <item x="0"/>
        <item x="1"/>
        <item x="2"/>
        <item t="default"/>
      </items>
    </pivotField>
    <pivotField showAll="0">
      <items count="13">
        <item x="5"/>
        <item x="3"/>
        <item x="10"/>
        <item x="0"/>
        <item x="1"/>
        <item x="6"/>
        <item x="9"/>
        <item x="7"/>
        <item x="8"/>
        <item x="4"/>
        <item x="2"/>
        <item x="11"/>
        <item t="default"/>
      </items>
    </pivotField>
    <pivotField showAll="0"/>
    <pivotField showAll="0"/>
    <pivotField showAll="0" defaultSubtotal="0"/>
    <pivotField dataField="1" showAll="0"/>
    <pivotField showAll="0"/>
    <pivotField multipleItemSelectionAllowed="1" showAll="0">
      <items count="5">
        <item x="0"/>
        <item x="1"/>
        <item x="2"/>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6">
        <item x="2"/>
        <item x="0"/>
        <item x="1"/>
        <item x="3"/>
        <item x="4"/>
        <item t="default"/>
      </items>
    </pivotField>
    <pivotField showAll="0"/>
    <pivotField showAll="0"/>
    <pivotField numFmtId="166" showAll="0"/>
    <pivotField showAll="0"/>
    <pivotField showAll="0"/>
  </pivotFields>
  <rowFields count="1">
    <field x="79"/>
  </rowFields>
  <rowItems count="6">
    <i>
      <x/>
    </i>
    <i>
      <x v="1"/>
    </i>
    <i>
      <x v="2"/>
    </i>
    <i>
      <x v="3"/>
    </i>
    <i>
      <x v="4"/>
    </i>
    <i t="grand">
      <x/>
    </i>
  </rowItems>
  <colItems count="1">
    <i/>
  </colItems>
  <dataFields count="1">
    <dataField name="Count of Total Request" fld="22" subtotal="count" baseField="3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B00-00001500000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48:B157" firstHeaderRow="1" firstDataRow="1" firstDataCol="1"/>
  <pivotFields count="85">
    <pivotField showAll="0"/>
    <pivotField showAll="0"/>
    <pivotField showAll="0"/>
    <pivotField showAll="0"/>
    <pivotField showAll="0"/>
    <pivotField showAll="0"/>
    <pivotField axis="axisRow" showAll="0">
      <items count="9">
        <item x="2"/>
        <item x="0"/>
        <item x="1"/>
        <item x="3"/>
        <item x="4"/>
        <item x="6"/>
        <item x="5"/>
        <item x="7"/>
        <item t="default"/>
      </items>
    </pivotField>
    <pivotField showAll="0"/>
    <pivotField showAll="0"/>
    <pivotField showAll="0"/>
    <pivotField showAll="0"/>
    <pivotField showAll="0"/>
    <pivotField showAll="0"/>
    <pivotField showAll="0"/>
    <pivotField showAll="0"/>
    <pivotField showAll="0"/>
    <pivotField showAll="0" defaultSubtotal="0"/>
    <pivotField showAll="0"/>
    <pivotField showAll="0">
      <items count="13">
        <item x="5"/>
        <item x="3"/>
        <item x="10"/>
        <item x="0"/>
        <item x="1"/>
        <item x="6"/>
        <item x="9"/>
        <item x="7"/>
        <item x="8"/>
        <item x="4"/>
        <item x="2"/>
        <item x="11"/>
        <item t="default"/>
      </items>
    </pivotField>
    <pivotField showAll="0"/>
    <pivotField showAll="0"/>
    <pivotField showAll="0" defaultSubtotal="0"/>
    <pivotField dataField="1" showAll="0"/>
    <pivotField showAll="0"/>
    <pivotField multipleItemSelectionAllowed="1" showAll="0">
      <items count="5">
        <item x="0"/>
        <item x="1"/>
        <item x="2"/>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6"/>
  </rowFields>
  <rowItems count="9">
    <i>
      <x/>
    </i>
    <i>
      <x v="1"/>
    </i>
    <i>
      <x v="2"/>
    </i>
    <i>
      <x v="3"/>
    </i>
    <i>
      <x v="4"/>
    </i>
    <i>
      <x v="5"/>
    </i>
    <i>
      <x v="6"/>
    </i>
    <i>
      <x v="7"/>
    </i>
    <i t="grand">
      <x/>
    </i>
  </rowItems>
  <colItems count="1">
    <i/>
  </colItems>
  <dataFields count="1">
    <dataField name="Count of Total Request" fld="22"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B00-00000F00000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B11" firstHeaderRow="1" firstDataRow="1" firstDataCol="1"/>
  <pivotFields count="85">
    <pivotField showAll="0"/>
    <pivotField showAll="0"/>
    <pivotField showAll="0"/>
    <pivotField showAll="0"/>
    <pivotField showAll="0"/>
    <pivotField showAll="0"/>
    <pivotField showAll="0">
      <items count="9">
        <item x="0"/>
        <item x="1"/>
        <item x="2"/>
        <item x="5"/>
        <item x="3"/>
        <item x="7"/>
        <item x="4"/>
        <item x="6"/>
        <item t="default"/>
      </items>
    </pivotField>
    <pivotField showAll="0"/>
    <pivotField showAll="0"/>
    <pivotField showAll="0"/>
    <pivotField showAll="0"/>
    <pivotField showAll="0"/>
    <pivotField showAll="0"/>
    <pivotField showAll="0"/>
    <pivotField showAll="0"/>
    <pivotField showAll="0"/>
    <pivotField showAll="0" defaultSubtotal="0"/>
    <pivotField showAll="0">
      <items count="4">
        <item x="0"/>
        <item x="1"/>
        <item x="2"/>
        <item t="default"/>
      </items>
    </pivotField>
    <pivotField showAll="0">
      <items count="13">
        <item x="5"/>
        <item x="3"/>
        <item x="10"/>
        <item x="0"/>
        <item x="1"/>
        <item x="6"/>
        <item x="9"/>
        <item x="7"/>
        <item x="8"/>
        <item x="4"/>
        <item x="2"/>
        <item x="11"/>
        <item t="default"/>
      </items>
    </pivotField>
    <pivotField showAll="0"/>
    <pivotField showAll="0"/>
    <pivotField showAll="0" defaultSubtotal="0"/>
    <pivotField showAll="0"/>
    <pivotField showAll="0"/>
    <pivotField axis="axisRow" dataField="1" showAll="0">
      <items count="5">
        <item x="2"/>
        <item x="0"/>
        <item x="1"/>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24"/>
  </rowFields>
  <rowItems count="5">
    <i>
      <x/>
    </i>
    <i>
      <x v="1"/>
    </i>
    <i>
      <x v="2"/>
    </i>
    <i>
      <x v="3"/>
    </i>
    <i t="grand">
      <x/>
    </i>
  </rowItems>
  <colItems count="1">
    <i/>
  </colItems>
  <dataFields count="1">
    <dataField name="Jumlah"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B00-00001800000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15:C121" firstHeaderRow="1" firstDataRow="2" firstDataCol="1"/>
  <pivotFields count="85">
    <pivotField showAll="0"/>
    <pivotField showAll="0"/>
    <pivotField showAll="0"/>
    <pivotField showAll="0"/>
    <pivotField showAll="0"/>
    <pivotField showAll="0"/>
    <pivotField showAll="0">
      <items count="9">
        <item x="0"/>
        <item x="1"/>
        <item x="2"/>
        <item x="5"/>
        <item x="3"/>
        <item x="7"/>
        <item x="4"/>
        <item x="6"/>
        <item t="default"/>
      </items>
    </pivotField>
    <pivotField showAll="0"/>
    <pivotField showAll="0"/>
    <pivotField showAll="0"/>
    <pivotField showAll="0"/>
    <pivotField showAll="0"/>
    <pivotField showAll="0"/>
    <pivotField showAll="0"/>
    <pivotField showAll="0"/>
    <pivotField showAll="0"/>
    <pivotField showAll="0" defaultSubtotal="0"/>
    <pivotField showAll="0">
      <items count="4">
        <item x="0"/>
        <item x="1"/>
        <item x="2"/>
        <item t="default"/>
      </items>
    </pivotField>
    <pivotField showAll="0">
      <items count="13">
        <item x="5"/>
        <item x="3"/>
        <item x="10"/>
        <item x="0"/>
        <item x="1"/>
        <item x="6"/>
        <item x="9"/>
        <item x="7"/>
        <item x="8"/>
        <item x="4"/>
        <item x="2"/>
        <item x="11"/>
        <item t="default"/>
      </items>
    </pivotField>
    <pivotField showAll="0"/>
    <pivotField showAll="0"/>
    <pivotField showAll="0" defaultSubtotal="0"/>
    <pivotField dataField="1" showAll="0"/>
    <pivotField axis="axisRow" showAll="0">
      <items count="11">
        <item x="5"/>
        <item x="0"/>
        <item x="3"/>
        <item x="4"/>
        <item x="8"/>
        <item x="1"/>
        <item x="2"/>
        <item x="6"/>
        <item x="7"/>
        <item x="9"/>
        <item t="default"/>
      </items>
    </pivotField>
    <pivotField multipleItemSelectionAllowed="1" showAll="0">
      <items count="5">
        <item x="0"/>
        <item x="1"/>
        <item x="2"/>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axis="axisCol" showAll="0">
      <items count="6">
        <item h="1" x="2"/>
        <item x="0"/>
        <item h="1" x="1"/>
        <item h="1" x="3"/>
        <item h="1" x="4"/>
        <item t="default"/>
      </items>
    </pivotField>
    <pivotField showAll="0"/>
    <pivotField showAll="0"/>
    <pivotField numFmtId="166" showAll="0"/>
    <pivotField showAll="0"/>
    <pivotField showAll="0"/>
  </pivotFields>
  <rowFields count="1">
    <field x="23"/>
  </rowFields>
  <rowItems count="5">
    <i>
      <x/>
    </i>
    <i>
      <x v="1"/>
    </i>
    <i>
      <x v="2"/>
    </i>
    <i>
      <x v="3"/>
    </i>
    <i t="grand">
      <x/>
    </i>
  </rowItems>
  <colFields count="1">
    <field x="79"/>
  </colFields>
  <colItems count="2">
    <i>
      <x v="1"/>
    </i>
    <i t="grand">
      <x/>
    </i>
  </colItems>
  <dataFields count="1">
    <dataField name="Sum of Total Reques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B00-00000E000000}"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9:B64" firstHeaderRow="1" firstDataRow="1" firstDataCol="1"/>
  <pivotFields count="85">
    <pivotField showAll="0"/>
    <pivotField showAll="0"/>
    <pivotField showAll="0"/>
    <pivotField showAll="0"/>
    <pivotField showAll="0"/>
    <pivotField showAll="0"/>
    <pivotField showAll="0">
      <items count="9">
        <item x="0"/>
        <item x="1"/>
        <item x="2"/>
        <item x="5"/>
        <item x="3"/>
        <item x="7"/>
        <item x="4"/>
        <item x="6"/>
        <item t="default"/>
      </items>
    </pivotField>
    <pivotField showAll="0"/>
    <pivotField showAll="0"/>
    <pivotField showAll="0"/>
    <pivotField showAll="0"/>
    <pivotField showAll="0"/>
    <pivotField showAll="0"/>
    <pivotField showAll="0"/>
    <pivotField showAll="0"/>
    <pivotField showAll="0"/>
    <pivotField showAll="0" defaultSubtotal="0"/>
    <pivotField showAll="0">
      <items count="4">
        <item x="0"/>
        <item x="1"/>
        <item x="2"/>
        <item t="default"/>
      </items>
    </pivotField>
    <pivotField showAll="0">
      <items count="13">
        <item x="5"/>
        <item x="3"/>
        <item x="10"/>
        <item x="0"/>
        <item x="1"/>
        <item x="6"/>
        <item x="9"/>
        <item x="7"/>
        <item x="8"/>
        <item x="4"/>
        <item x="2"/>
        <item x="11"/>
        <item t="default"/>
      </items>
    </pivotField>
    <pivotField showAll="0"/>
    <pivotField showAll="0"/>
    <pivotField showAll="0" defaultSubtotal="0"/>
    <pivotField dataField="1" showAll="0"/>
    <pivotField showAll="0"/>
    <pivotField axis="axisRow" multipleItemSelectionAllowed="1" showAll="0">
      <items count="5">
        <item x="2"/>
        <item n="Closed" x="0"/>
        <item x="1"/>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24"/>
  </rowFields>
  <rowItems count="5">
    <i>
      <x/>
    </i>
    <i>
      <x v="1"/>
    </i>
    <i>
      <x v="2"/>
    </i>
    <i>
      <x v="3"/>
    </i>
    <i t="grand">
      <x/>
    </i>
  </rowItems>
  <colItems count="1">
    <i/>
  </colItems>
  <dataFields count="1">
    <dataField name="Count of Total Request" fld="22"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B00-000019000000}"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28:B139" firstHeaderRow="1" firstDataRow="1" firstDataCol="1"/>
  <pivotFields count="85">
    <pivotField showAll="0"/>
    <pivotField showAll="0"/>
    <pivotField showAll="0"/>
    <pivotField showAll="0"/>
    <pivotField showAll="0"/>
    <pivotField showAll="0"/>
    <pivotField showAll="0">
      <items count="9">
        <item x="0"/>
        <item x="1"/>
        <item x="2"/>
        <item x="5"/>
        <item x="3"/>
        <item x="7"/>
        <item x="4"/>
        <item x="6"/>
        <item t="default"/>
      </items>
    </pivotField>
    <pivotField showAll="0"/>
    <pivotField showAll="0"/>
    <pivotField showAll="0"/>
    <pivotField showAll="0"/>
    <pivotField showAll="0"/>
    <pivotField showAll="0"/>
    <pivotField showAll="0"/>
    <pivotField showAll="0"/>
    <pivotField showAll="0"/>
    <pivotField showAll="0" defaultSubtotal="0"/>
    <pivotField showAll="0">
      <items count="4">
        <item x="0"/>
        <item x="1"/>
        <item x="2"/>
        <item t="default"/>
      </items>
    </pivotField>
    <pivotField showAll="0">
      <items count="13">
        <item x="5"/>
        <item x="3"/>
        <item x="10"/>
        <item x="0"/>
        <item x="1"/>
        <item x="6"/>
        <item x="9"/>
        <item x="7"/>
        <item x="8"/>
        <item x="4"/>
        <item x="2"/>
        <item x="11"/>
        <item t="default"/>
      </items>
    </pivotField>
    <pivotField showAll="0"/>
    <pivotField showAll="0"/>
    <pivotField showAll="0" defaultSubtotal="0"/>
    <pivotField dataField="1" showAll="0"/>
    <pivotField axis="axisRow" showAll="0">
      <items count="11">
        <item x="3"/>
        <item x="5"/>
        <item x="4"/>
        <item x="0"/>
        <item x="8"/>
        <item x="1"/>
        <item x="2"/>
        <item x="6"/>
        <item x="7"/>
        <item x="9"/>
        <item t="default"/>
      </items>
    </pivotField>
    <pivotField multipleItemSelectionAllowed="1" showAll="0">
      <items count="5">
        <item x="0"/>
        <item x="1"/>
        <item x="2"/>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23"/>
  </rowFields>
  <rowItems count="11">
    <i>
      <x/>
    </i>
    <i>
      <x v="1"/>
    </i>
    <i>
      <x v="2"/>
    </i>
    <i>
      <x v="3"/>
    </i>
    <i>
      <x v="4"/>
    </i>
    <i>
      <x v="5"/>
    </i>
    <i>
      <x v="6"/>
    </i>
    <i>
      <x v="7"/>
    </i>
    <i>
      <x v="8"/>
    </i>
    <i>
      <x v="9"/>
    </i>
    <i t="grand">
      <x/>
    </i>
  </rowItems>
  <colItems count="1">
    <i/>
  </colItems>
  <dataFields count="1">
    <dataField name="Count of Total Request" fld="22" subtotal="count" baseField="16" baseItem="5"/>
  </dataFields>
  <chartFormats count="4">
    <chartFormat chart="28" format="0" series="1">
      <pivotArea type="data" outline="0" fieldPosition="0">
        <references count="1">
          <reference field="4294967294" count="1" selected="0">
            <x v="0"/>
          </reference>
        </references>
      </pivotArea>
    </chartFormat>
    <chartFormat chart="30" format="17">
      <pivotArea type="data" outline="0" fieldPosition="0">
        <references count="2">
          <reference field="4294967294" count="1" selected="0">
            <x v="0"/>
          </reference>
          <reference field="23" count="1" selected="0">
            <x v="3"/>
          </reference>
        </references>
      </pivotArea>
    </chartFormat>
    <chartFormat chart="30" format="19">
      <pivotArea type="data" outline="0" fieldPosition="0">
        <references count="2">
          <reference field="4294967294" count="1" selected="0">
            <x v="0"/>
          </reference>
          <reference field="23" count="1" selected="0">
            <x v="2"/>
          </reference>
        </references>
      </pivotArea>
    </chartFormat>
    <chartFormat chart="30"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B00-00001A00000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5">
  <location ref="A34:B47" firstHeaderRow="1" firstDataRow="1" firstDataCol="1" rowPageCount="1" colPageCount="1"/>
  <pivotFields count="85">
    <pivotField showAll="0"/>
    <pivotField showAll="0"/>
    <pivotField showAll="0"/>
    <pivotField showAll="0"/>
    <pivotField showAll="0"/>
    <pivotField showAll="0"/>
    <pivotField showAll="0">
      <items count="9">
        <item x="0"/>
        <item x="1"/>
        <item x="2"/>
        <item x="5"/>
        <item x="3"/>
        <item x="7"/>
        <item x="4"/>
        <item x="6"/>
        <item t="default"/>
      </items>
    </pivotField>
    <pivotField showAll="0"/>
    <pivotField showAll="0"/>
    <pivotField showAll="0"/>
    <pivotField showAll="0"/>
    <pivotField showAll="0"/>
    <pivotField showAll="0"/>
    <pivotField showAll="0"/>
    <pivotField showAll="0"/>
    <pivotField showAll="0"/>
    <pivotField showAll="0" defaultSubtotal="0"/>
    <pivotField showAll="0">
      <items count="4">
        <item x="0"/>
        <item x="1"/>
        <item x="2"/>
        <item t="default"/>
      </items>
    </pivotField>
    <pivotField showAll="0">
      <items count="13">
        <item x="5"/>
        <item x="3"/>
        <item x="10"/>
        <item x="0"/>
        <item x="1"/>
        <item x="6"/>
        <item x="9"/>
        <item x="7"/>
        <item x="8"/>
        <item x="4"/>
        <item x="2"/>
        <item x="11"/>
        <item t="default"/>
      </items>
    </pivotField>
    <pivotField showAll="0"/>
    <pivotField showAll="0"/>
    <pivotField showAll="0" defaultSubtotal="0"/>
    <pivotField showAll="0"/>
    <pivotField showAll="0"/>
    <pivotField axis="axisPage" multipleItemSelectionAllowed="1" showAll="0">
      <items count="5">
        <item x="2"/>
        <item x="0"/>
        <item x="1"/>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dataField="1" showAll="0"/>
    <pivotField showAll="0"/>
    <pivotField axis="axisRow" showAll="0" sortType="descending">
      <items count="13">
        <item x="5"/>
        <item x="1"/>
        <item x="7"/>
        <item x="0"/>
        <item x="3"/>
        <item x="6"/>
        <item x="4"/>
        <item x="9"/>
        <item x="8"/>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6" showAll="0"/>
    <pivotField showAll="0"/>
    <pivotField showAll="0"/>
  </pivotFields>
  <rowFields count="1">
    <field x="74"/>
  </rowFields>
  <rowItems count="13">
    <i>
      <x v="1"/>
    </i>
    <i>
      <x/>
    </i>
    <i>
      <x v="3"/>
    </i>
    <i>
      <x v="6"/>
    </i>
    <i>
      <x v="4"/>
    </i>
    <i>
      <x v="5"/>
    </i>
    <i>
      <x v="9"/>
    </i>
    <i>
      <x v="8"/>
    </i>
    <i>
      <x v="2"/>
    </i>
    <i>
      <x v="10"/>
    </i>
    <i>
      <x v="7"/>
    </i>
    <i>
      <x v="11"/>
    </i>
    <i t="grand">
      <x/>
    </i>
  </rowItems>
  <colItems count="1">
    <i/>
  </colItems>
  <pageFields count="1">
    <pageField fld="24" hier="-1"/>
  </pageFields>
  <dataFields count="1">
    <dataField name="Count of Join Date" fld="72" subtotal="count"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B00-000010000000}"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2:B209" firstHeaderRow="1" firstDataRow="1" firstDataCol="1"/>
  <pivotFields count="85">
    <pivotField showAll="0"/>
    <pivotField showAll="0"/>
    <pivotField showAll="0"/>
    <pivotField showAll="0"/>
    <pivotField showAll="0"/>
    <pivotField showAll="0"/>
    <pivotField showAll="0">
      <items count="9">
        <item x="0"/>
        <item x="1"/>
        <item x="2"/>
        <item x="5"/>
        <item x="3"/>
        <item x="7"/>
        <item x="4"/>
        <item x="6"/>
        <item t="default"/>
      </items>
    </pivotField>
    <pivotField showAll="0"/>
    <pivotField showAll="0"/>
    <pivotField showAll="0"/>
    <pivotField showAll="0"/>
    <pivotField showAll="0"/>
    <pivotField showAll="0"/>
    <pivotField showAll="0"/>
    <pivotField showAll="0"/>
    <pivotField showAll="0"/>
    <pivotField showAll="0" defaultSubtotal="0"/>
    <pivotField showAll="0">
      <items count="4">
        <item x="0"/>
        <item x="1"/>
        <item x="2"/>
        <item t="default"/>
      </items>
    </pivotField>
    <pivotField showAll="0">
      <items count="13">
        <item x="5"/>
        <item x="3"/>
        <item x="10"/>
        <item x="0"/>
        <item x="1"/>
        <item x="6"/>
        <item x="9"/>
        <item x="7"/>
        <item x="8"/>
        <item x="4"/>
        <item x="2"/>
        <item x="11"/>
        <item t="default"/>
      </items>
    </pivotField>
    <pivotField showAll="0"/>
    <pivotField showAll="0"/>
    <pivotField showAll="0" defaultSubtotal="0"/>
    <pivotField dataField="1" showAll="0"/>
    <pivotField showAll="0"/>
    <pivotField showAll="0">
      <items count="5">
        <item x="0"/>
        <item x="1"/>
        <item x="2"/>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axis="axisRow" showAll="0">
      <items count="7">
        <item x="4"/>
        <item x="2"/>
        <item x="1"/>
        <item x="3"/>
        <item x="0"/>
        <item x="5"/>
        <item t="default"/>
      </items>
    </pivotField>
    <pivotField showAll="0"/>
    <pivotField showAll="0"/>
    <pivotField showAll="0"/>
    <pivotField showAll="0"/>
    <pivotField numFmtId="166" showAll="0"/>
    <pivotField showAll="0"/>
    <pivotField showAll="0"/>
  </pivotFields>
  <rowFields count="1">
    <field x="77"/>
  </rowFields>
  <rowItems count="7">
    <i>
      <x/>
    </i>
    <i>
      <x v="1"/>
    </i>
    <i>
      <x v="2"/>
    </i>
    <i>
      <x v="3"/>
    </i>
    <i>
      <x v="4"/>
    </i>
    <i>
      <x v="5"/>
    </i>
    <i t="grand">
      <x/>
    </i>
  </rowItems>
  <colItems count="1">
    <i/>
  </colItems>
  <dataFields count="1">
    <dataField name="Count of Total Request" fld="22" subtotal="count" baseField="28" baseItem="4"/>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7" count="1" selected="0">
            <x v="1"/>
          </reference>
        </references>
      </pivotArea>
    </chartFormat>
    <chartFormat chart="6" format="11">
      <pivotArea type="data" outline="0" fieldPosition="0">
        <references count="2">
          <reference field="4294967294" count="1" selected="0">
            <x v="0"/>
          </reference>
          <reference field="77" count="1" selected="0">
            <x v="0"/>
          </reference>
        </references>
      </pivotArea>
    </chartFormat>
    <chartFormat chart="6" format="12">
      <pivotArea type="data" outline="0" fieldPosition="0">
        <references count="2">
          <reference field="4294967294" count="1" selected="0">
            <x v="0"/>
          </reference>
          <reference field="7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B00-000016000000}" name="PivotTable12"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16:B220" firstHeaderRow="1" firstDataRow="1" firstDataCol="1"/>
  <pivotFields count="8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s>
  <rowFields count="1">
    <field x="16"/>
  </rowFields>
  <rowItems count="4">
    <i>
      <x/>
    </i>
    <i>
      <x v="1"/>
    </i>
    <i>
      <x v="2"/>
    </i>
    <i t="grand">
      <x/>
    </i>
  </rowItems>
  <colItems count="1">
    <i/>
  </colItems>
  <dataFields count="1">
    <dataField name="Count of Criteria"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000000-0013-0000-FFFF-FFFF01000000}" sourceName="Status">
  <pivotTables>
    <pivotTable tabId="10" name="PivotTable2"/>
    <pivotTable tabId="10" name="PivotTable3"/>
    <pivotTable tabId="10" name="PivotTable4"/>
    <pivotTable tabId="10" name="PivotTable8"/>
    <pivotTable tabId="10" name="PivotTable9"/>
    <pivotTable tabId="10" name="PivotTable10"/>
    <pivotTable tabId="10" name="PivotTable5"/>
    <pivotTable tabId="10" name="PivotTable6"/>
    <pivotTable tabId="10" name="PivotTable7"/>
    <pivotTable tabId="10" name="PivotTable13"/>
    <pivotTable tabId="10" name="PivotTable1"/>
    <pivotTable tabId="10" name="PivotTable11"/>
  </pivotTables>
  <data>
    <tabular pivotCacheId="762154732">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er" xr10:uid="{00000000-0013-0000-FFFF-FFFF02000000}" sourceName="Recruiter">
  <pivotTables>
    <pivotTable tabId="10" name="PivotTable3"/>
    <pivotTable tabId="10" name="PivotTable2"/>
    <pivotTable tabId="10" name="PivotTable4"/>
    <pivotTable tabId="10" name="PivotTable8"/>
    <pivotTable tabId="10" name="PivotTable9"/>
    <pivotTable tabId="10" name="PivotTable10"/>
    <pivotTable tabId="10" name="PivotTable5"/>
    <pivotTable tabId="10" name="PivotTable6"/>
    <pivotTable tabId="10" name="PivotTable7"/>
    <pivotTable tabId="10" name="PivotTable13"/>
    <pivotTable tabId="10" name="PivotTable1"/>
    <pivotTable tabId="10" name="PivotTable11"/>
  </pivotTables>
  <data>
    <tabular pivotCacheId="762154732">
      <items count="8">
        <i x="0" s="1"/>
        <i x="1" s="1"/>
        <i x="2" s="1"/>
        <i x="5" s="1"/>
        <i x="3" s="1"/>
        <i x="7" s="1"/>
        <i x="4"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00000000-0013-0000-FFFF-FFFF03000000}" sourceName="Area">
  <pivotTables>
    <pivotTable tabId="10" name="PivotTable4"/>
    <pivotTable tabId="10" name="PivotTable10"/>
    <pivotTable tabId="10" name="PivotTable13"/>
    <pivotTable tabId="10" name="PivotTable2"/>
    <pivotTable tabId="10" name="PivotTable3"/>
    <pivotTable tabId="10" name="PivotTable5"/>
    <pivotTable tabId="10" name="PivotTable7"/>
    <pivotTable tabId="10" name="PivotTable8"/>
    <pivotTable tabId="10" name="PivotTable9"/>
    <pivotTable tabId="10" name="PivotTable1"/>
    <pivotTable tabId="10" name="PivotTable11"/>
    <pivotTable tabId="10" name="PivotTable12"/>
  </pivotTables>
  <data>
    <tabular pivotCacheId="762154732">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Detail" xr10:uid="{00000000-0013-0000-FFFF-FFFF04000000}" sourceName="Area Detail">
  <pivotTables>
    <pivotTable tabId="10" name="PivotTable11"/>
    <pivotTable tabId="10" name="PivotTable1"/>
    <pivotTable tabId="10" name="PivotTable10"/>
    <pivotTable tabId="10" name="PivotTable13"/>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tabular pivotCacheId="762154732">
      <items count="12">
        <i x="5" s="1"/>
        <i x="3" s="1"/>
        <i x="10" s="1"/>
        <i x="0" s="1"/>
        <i x="1" s="1"/>
        <i x="6" s="1"/>
        <i x="9" s="1"/>
        <i x="7" s="1"/>
        <i x="8" s="1"/>
        <i x="4" s="1"/>
        <i x="2" s="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00000000-0014-0000-FFFF-FFFF01000000}" cache="Slicer_Status" caption="Status" rowHeight="241300"/>
  <slicer name="Recruiter" xr10:uid="{00000000-0014-0000-FFFF-FFFF02000000}" cache="Slicer_Recruiter" caption="Recruiter" rowHeight="241300"/>
  <slicer name="Area" xr10:uid="{00000000-0014-0000-FFFF-FFFF03000000}" cache="Slicer_Area" caption="Area" rowHeight="241300"/>
  <slicer name="Area Detail" xr10:uid="{00000000-0014-0000-FFFF-FFFF04000000}" cache="Slicer_Area_Detail" caption="Area Detai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G437" totalsRowShown="0" headerRowDxfId="178" dataDxfId="177">
  <autoFilter ref="A1:CG437" xr:uid="{00000000-0009-0000-0100-000001000000}">
    <filterColumn colId="9">
      <filters>
        <filter val="Loading Master (Shipping Officer)"/>
        <filter val="Logistic Shipping Officer"/>
        <filter val="Operator SHP (Shipping Operator)"/>
        <filter val="Shipping and Chartering Operation Officer"/>
        <filter val="Shipping Manager"/>
        <filter val="Shipping Operator"/>
        <filter val="Shipping Section Head"/>
      </filters>
    </filterColumn>
  </autoFilter>
  <tableColumns count="85">
    <tableColumn id="1" xr3:uid="{00000000-0010-0000-0000-000001000000}" name="No" dataDxfId="176"/>
    <tableColumn id="9" xr3:uid="{00000000-0010-0000-0000-000009000000}" name="PT" dataDxfId="175"/>
    <tableColumn id="37" xr3:uid="{00000000-0010-0000-0000-000025000000}" name="Column1" dataDxfId="174"/>
    <tableColumn id="17" xr3:uid="{00000000-0010-0000-0000-000011000000}" name="No FKTK" dataDxfId="173"/>
    <tableColumn id="61" xr3:uid="{00000000-0010-0000-0000-00003D000000}" name="Status FKTK" dataDxfId="172"/>
    <tableColumn id="3" xr3:uid="{00000000-0010-0000-0000-000003000000}" name="Division" dataDxfId="171"/>
    <tableColumn id="4" xr3:uid="{00000000-0010-0000-0000-000004000000}" name="Recruiter" dataDxfId="170"/>
    <tableColumn id="48" xr3:uid="{00000000-0010-0000-0000-000030000000}" name="Section" dataDxfId="169"/>
    <tableColumn id="6" xr3:uid="{00000000-0010-0000-0000-000006000000}" name="Hiring Manager" dataDxfId="168"/>
    <tableColumn id="5" xr3:uid="{00000000-0010-0000-0000-000005000000}" name="Position" dataDxfId="167"/>
    <tableColumn id="30" xr3:uid="{00000000-0010-0000-0000-00001E000000}" name="Employment Type" dataDxfId="166"/>
    <tableColumn id="7" xr3:uid="{00000000-0010-0000-0000-000007000000}" name="Type Grade" dataDxfId="165"/>
    <tableColumn id="49" xr3:uid="{00000000-0010-0000-0000-000031000000}" name="Grade2" dataDxfId="164">
      <calculatedColumnFormula>IF(ISBLANK(Table1[[#This Row],[Type Grade]]),"",VLOOKUP(Table1[[#This Row],[Type Grade]],Table10[], 2, 0))</calculatedColumnFormula>
    </tableColumn>
    <tableColumn id="54" xr3:uid="{00000000-0010-0000-0000-000036000000}" name="Urgent / Normal" dataDxfId="163"/>
    <tableColumn id="52" xr3:uid="{00000000-0010-0000-0000-000034000000}" name="Priority by month-year" dataDxfId="162"/>
    <tableColumn id="53" xr3:uid="{00000000-0010-0000-0000-000035000000}" name="Job Specification and Qualifications" dataDxfId="161"/>
    <tableColumn id="32" xr3:uid="{00000000-0010-0000-0000-000020000000}" name="Criteria" dataDxfId="160">
      <calculatedColumnFormula>IF(ISBLANK(Table1[[#This Row],[Type Grade]]),"",VLOOKUP(Table1[[#This Row],[Type Grade]],Table10[#Data],4,0))</calculatedColumnFormula>
    </tableColumn>
    <tableColumn id="8" xr3:uid="{00000000-0010-0000-0000-000008000000}" name="Area" dataDxfId="159"/>
    <tableColumn id="2" xr3:uid="{00000000-0010-0000-0000-000002000000}" name="Area Detail" dataDxfId="158"/>
    <tableColumn id="10" xr3:uid="{00000000-0010-0000-0000-00000A000000}" name="Additional or Replacement" dataDxfId="157"/>
    <tableColumn id="18" xr3:uid="{00000000-0010-0000-0000-000012000000}" name="Replacement Name" dataDxfId="156"/>
    <tableColumn id="31" xr3:uid="{00000000-0010-0000-0000-00001F000000}" name="Resign Reason" dataDxfId="155"/>
    <tableColumn id="11" xr3:uid="{00000000-0010-0000-0000-00000B000000}" name="Total Request" dataDxfId="154"/>
    <tableColumn id="20" xr3:uid="{00000000-0010-0000-0000-000014000000}" name="Progress" dataDxfId="153"/>
    <tableColumn id="12" xr3:uid="{00000000-0010-0000-0000-00000C000000}" name="Status" dataDxfId="152">
      <calculatedColumnFormula>IF(ISBLANK(Table1[[#This Row],[Progress]]),"belum ada fktk",VLOOKUP(Table1[[#This Row],[Progress]],'Reference Table'!$F$2:$G$12,2,FALSE))</calculatedColumnFormula>
    </tableColumn>
    <tableColumn id="13" xr3:uid="{00000000-0010-0000-0000-00000D000000}" name="Request Date" dataDxfId="151"/>
    <tableColumn id="27" xr3:uid="{00000000-0010-0000-0000-00001B000000}" name="Month Request Date" dataDxfId="150">
      <calculatedColumnFormula>IF(LEN(Table1[[#This Row],[Request Date]])&gt;=1, TEXT(Table1[[#This Row],[Request Date]], "mmm"), "ongoing")</calculatedColumnFormula>
    </tableColumn>
    <tableColumn id="55" xr3:uid="{00000000-0010-0000-0000-000037000000}" name="Week 1" dataDxfId="149"/>
    <tableColumn id="56" xr3:uid="{00000000-0010-0000-0000-000038000000}" name="Week 2" dataDxfId="148"/>
    <tableColumn id="57" xr3:uid="{00000000-0010-0000-0000-000039000000}" name="Week 3" dataDxfId="147"/>
    <tableColumn id="58" xr3:uid="{00000000-0010-0000-0000-00003A000000}" name="Week 4" dataDxfId="146"/>
    <tableColumn id="59" xr3:uid="{00000000-0010-0000-0000-00003B000000}" name="Week 5" dataDxfId="145"/>
    <tableColumn id="46" xr3:uid="{00000000-0010-0000-0000-00002E000000}" name="Total Sent CV To User" dataDxfId="144"/>
    <tableColumn id="65" xr3:uid="{00000000-0010-0000-0000-000041000000}" name="Week 12" dataDxfId="143"/>
    <tableColumn id="66" xr3:uid="{00000000-0010-0000-0000-000042000000}" name="Week 23" dataDxfId="142"/>
    <tableColumn id="67" xr3:uid="{00000000-0010-0000-0000-000043000000}" name="Week 34" dataDxfId="141"/>
    <tableColumn id="68" xr3:uid="{00000000-0010-0000-0000-000044000000}" name="Week 45" dataDxfId="140"/>
    <tableColumn id="69" xr3:uid="{00000000-0010-0000-0000-000045000000}" name="Week 56" dataDxfId="139"/>
    <tableColumn id="42" xr3:uid="{00000000-0010-0000-0000-00002A000000}" name="Interview" dataDxfId="138"/>
    <tableColumn id="70" xr3:uid="{00000000-0010-0000-0000-000046000000}" name="Week 13" dataDxfId="137"/>
    <tableColumn id="71" xr3:uid="{00000000-0010-0000-0000-000047000000}" name="Week 22" dataDxfId="136"/>
    <tableColumn id="72" xr3:uid="{00000000-0010-0000-0000-000048000000}" name="Week 32" dataDxfId="135"/>
    <tableColumn id="73" xr3:uid="{00000000-0010-0000-0000-000049000000}" name="Week 42" dataDxfId="134"/>
    <tableColumn id="74" xr3:uid="{00000000-0010-0000-0000-00004A000000}" name="Week 52" dataDxfId="133"/>
    <tableColumn id="43" xr3:uid="{00000000-0010-0000-0000-00002B000000}" name="Psikotest" dataDxfId="132"/>
    <tableColumn id="75" xr3:uid="{00000000-0010-0000-0000-00004B000000}" name="Week 14" dataDxfId="131"/>
    <tableColumn id="76" xr3:uid="{00000000-0010-0000-0000-00004C000000}" name="Week 24" dataDxfId="130"/>
    <tableColumn id="77" xr3:uid="{00000000-0010-0000-0000-00004D000000}" name="Week 33" dataDxfId="129"/>
    <tableColumn id="78" xr3:uid="{00000000-0010-0000-0000-00004E000000}" name="Week 43" dataDxfId="128"/>
    <tableColumn id="79" xr3:uid="{00000000-0010-0000-0000-00004F000000}" name="Week 53" dataDxfId="127"/>
    <tableColumn id="44" xr3:uid="{00000000-0010-0000-0000-00002C000000}" name="Teknikal Tes" dataDxfId="126"/>
    <tableColumn id="80" xr3:uid="{00000000-0010-0000-0000-000050000000}" name="Week 15" dataDxfId="125"/>
    <tableColumn id="81" xr3:uid="{00000000-0010-0000-0000-000051000000}" name="Week 25" dataDxfId="124"/>
    <tableColumn id="82" xr3:uid="{00000000-0010-0000-0000-000052000000}" name="Week 35" dataDxfId="123"/>
    <tableColumn id="83" xr3:uid="{00000000-0010-0000-0000-000053000000}" name="Week 44" dataDxfId="122"/>
    <tableColumn id="84" xr3:uid="{00000000-0010-0000-0000-000054000000}" name="Week 54" dataDxfId="121"/>
    <tableColumn id="45" xr3:uid="{00000000-0010-0000-0000-00002D000000}" name="Offer " dataDxfId="120"/>
    <tableColumn id="85" xr3:uid="{00000000-0010-0000-0000-000055000000}" name="Week 16" dataDxfId="119"/>
    <tableColumn id="86" xr3:uid="{00000000-0010-0000-0000-000056000000}" name="Week 26" dataDxfId="118"/>
    <tableColumn id="87" xr3:uid="{00000000-0010-0000-0000-000057000000}" name="Week 36" dataDxfId="117"/>
    <tableColumn id="88" xr3:uid="{00000000-0010-0000-0000-000058000000}" name="Week 46" dataDxfId="116"/>
    <tableColumn id="89" xr3:uid="{00000000-0010-0000-0000-000059000000}" name="Week 55" dataDxfId="115"/>
    <tableColumn id="38" xr3:uid="{00000000-0010-0000-0000-000026000000}" name="MCU" dataDxfId="114"/>
    <tableColumn id="39" xr3:uid="{00000000-0010-0000-0000-000027000000}" name="Pending User" dataDxfId="113"/>
    <tableColumn id="40" xr3:uid="{00000000-0010-0000-0000-000028000000}" name="Join" dataDxfId="112"/>
    <tableColumn id="29" xr3:uid="{00000000-0010-0000-0000-00001D000000}" name="Tidak Lulus Review" dataDxfId="111"/>
    <tableColumn id="41" xr3:uid="{00000000-0010-0000-0000-000029000000}" name="Tidak Lulus Proses " dataDxfId="110"/>
    <tableColumn id="36" xr3:uid="{00000000-0010-0000-0000-000024000000}" name="Mundur Proses/menolak Offer" dataDxfId="109"/>
    <tableColumn id="33" xr3:uid="{00000000-0010-0000-0000-000021000000}" name="Database CV/Buffer" dataDxfId="108"/>
    <tableColumn id="35" xr3:uid="{00000000-0010-0000-0000-000023000000}" name="Remark Last Process" dataDxfId="107"/>
    <tableColumn id="34" xr3:uid="{00000000-0010-0000-0000-000022000000}" name="Hold Date" dataDxfId="106"/>
    <tableColumn id="14" xr3:uid="{00000000-0010-0000-0000-00000E000000}" name="Offer Date" dataDxfId="105"/>
    <tableColumn id="15" xr3:uid="{00000000-0010-0000-0000-00000F000000}" name="Join Date" dataDxfId="104"/>
    <tableColumn id="16" xr3:uid="{00000000-0010-0000-0000-000010000000}" name="Candidate Name" dataDxfId="103"/>
    <tableColumn id="19" xr3:uid="{00000000-0010-0000-0000-000013000000}" name="Hiring Source" dataDxfId="102"/>
    <tableColumn id="21" xr3:uid="{00000000-0010-0000-0000-000015000000}" name="Referral Name" dataDxfId="101"/>
    <tableColumn id="24" xr3:uid="{00000000-0010-0000-0000-000018000000}" name="Actual SLA" dataDxfId="100">
      <calculatedColumnFormula>IF(Table1[[#This Row],[Status]]="Open",Table1[[#This Row],[Ongoing Vacancies Day]],IF(Table1[[#This Row],[Status]]="Closed",Table1[[#This Row],[Join Date]]-Table1[[#This Row],[Request Date]],IF(Table1[[#This Row],[Status]]="Hold / Cancel","Hold/Cancel",0)))</calculatedColumnFormula>
    </tableColumn>
    <tableColumn id="26" xr3:uid="{00000000-0010-0000-0000-00001A000000}" name="SLA Group" dataDxfId="99">
      <calculatedColumnFormula>IFERROR(VLOOKUP(BY2,Table4[],3,TRUE),"Hold/Cancel")</calculatedColumnFormula>
    </tableColumn>
    <tableColumn id="25" xr3:uid="{00000000-0010-0000-0000-000019000000}" name="Ongoing Vacancies Day" dataDxfId="98">
      <calculatedColumnFormula>IF(LEN(Table1[[#This Row],[Join Date]])&lt;1, Table1[[#This Row],[Present Day]]-Table1[[#This Row],[Request Date]],"Closed")</calculatedColumnFormula>
    </tableColumn>
    <tableColumn id="22" xr3:uid="{00000000-0010-0000-0000-000016000000}" name="Ongoing Vacancies Day Group" dataDxfId="97">
      <calculatedColumnFormula>VLOOKUP(Table1[[#This Row],[Actual SLA]],Table3[],3,TRUE)</calculatedColumnFormula>
    </tableColumn>
    <tableColumn id="50" xr3:uid="{00000000-0010-0000-0000-000032000000}" name="Version 2 Closed SLA" dataDxfId="96">
      <calculatedColumnFormula>IFERROR(VLOOKUP(BY2,Table4[],4,TRUE),"Hold/Cancel")</calculatedColumnFormula>
    </tableColumn>
    <tableColumn id="28" xr3:uid="{00000000-0010-0000-0000-00001C000000}" name="Probation Status" dataDxfId="95"/>
    <tableColumn id="23" xr3:uid="{00000000-0010-0000-0000-000017000000}" name="Present Day" dataDxfId="94">
      <calculatedColumnFormula>NOW()</calculatedColumnFormula>
    </tableColumn>
    <tableColumn id="47" xr3:uid="{00000000-0010-0000-0000-00002F000000}" name="Closing Month" dataDxfId="93"/>
    <tableColumn id="51" xr3:uid="{00000000-0010-0000-0000-000033000000}" name="Posting" dataDxfId="92"/>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D8" totalsRowShown="0" dataDxfId="91">
  <autoFilter ref="A1:D8" xr:uid="{00000000-0009-0000-0100-000004000000}"/>
  <tableColumns count="4">
    <tableColumn id="1" xr3:uid="{00000000-0010-0000-0100-000001000000}" name="Min" dataDxfId="90"/>
    <tableColumn id="2" xr3:uid="{00000000-0010-0000-0100-000002000000}" name="Max" dataDxfId="89"/>
    <tableColumn id="3" xr3:uid="{00000000-0010-0000-0100-000003000000}" name="Value" dataDxfId="88"/>
    <tableColumn id="4" xr3:uid="{00000000-0010-0000-0100-000004000000}" name="Value 2" dataDxfId="8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F1:G13" totalsRowShown="0">
  <autoFilter ref="F1:G13" xr:uid="{00000000-0009-0000-0100-000002000000}"/>
  <tableColumns count="2">
    <tableColumn id="1" xr3:uid="{00000000-0010-0000-0200-000001000000}" name="Progress"/>
    <tableColumn id="2" xr3:uid="{00000000-0010-0000-0200-000002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I1:L8" totalsRowShown="0" headerRowDxfId="86" dataDxfId="85">
  <autoFilter ref="I1:L8" xr:uid="{00000000-0009-0000-0100-000003000000}"/>
  <tableColumns count="4">
    <tableColumn id="1" xr3:uid="{00000000-0010-0000-0300-000001000000}" name="Min" dataDxfId="84"/>
    <tableColumn id="2" xr3:uid="{00000000-0010-0000-0300-000002000000}" name="Max" dataDxfId="83"/>
    <tableColumn id="3" xr3:uid="{00000000-0010-0000-0300-000003000000}" name="Result" dataDxfId="82"/>
    <tableColumn id="4" xr3:uid="{00000000-0010-0000-0300-000004000000}" name="Result 2" dataDxfId="8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N1:O13" totalsRowShown="0" dataDxfId="80">
  <autoFilter ref="N1:O13" xr:uid="{00000000-0009-0000-0100-000006000000}"/>
  <tableColumns count="2">
    <tableColumn id="1" xr3:uid="{00000000-0010-0000-0400-000001000000}" name="Month" dataDxfId="79"/>
    <tableColumn id="2" xr3:uid="{00000000-0010-0000-0400-000002000000}" name="Quarter" dataDxfId="7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Table10" displayName="Table10" ref="Q1:T21" totalsRowShown="0" dataDxfId="77">
  <autoFilter ref="Q1:T21" xr:uid="{00000000-0009-0000-0100-00000A000000}"/>
  <tableColumns count="4">
    <tableColumn id="1" xr3:uid="{00000000-0010-0000-0500-000001000000}" name="Grade" dataDxfId="76"/>
    <tableColumn id="2" xr3:uid="{00000000-0010-0000-0500-000002000000}" name="Level" dataDxfId="75"/>
    <tableColumn id="3" xr3:uid="{00000000-0010-0000-0500-000003000000}" name="Level Group" dataDxfId="74"/>
    <tableColumn id="4" xr3:uid="{00000000-0010-0000-0500-000004000000}" name="Criteria" dataDxfId="7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6000000}" name="Table412" displayName="Table412" ref="V1:X6" totalsRowShown="0" dataDxfId="72">
  <autoFilter ref="V1:X6" xr:uid="{00000000-0009-0000-0100-00000B000000}"/>
  <tableColumns count="3">
    <tableColumn id="1" xr3:uid="{00000000-0010-0000-0600-000001000000}" name="Min" dataDxfId="71"/>
    <tableColumn id="2" xr3:uid="{00000000-0010-0000-0600-000002000000}" name="Max" dataDxfId="70"/>
    <tableColumn id="3" xr3:uid="{00000000-0010-0000-0600-000003000000}" name="Value" dataDxfId="6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7000000}" name="Table12" displayName="Table12" ref="Z1:AA3" totalsRowShown="0">
  <autoFilter ref="Z1:AA3" xr:uid="{00000000-0009-0000-0100-00000C000000}"/>
  <tableColumns count="2">
    <tableColumn id="1" xr3:uid="{00000000-0010-0000-0700-000001000000}" name="Level group"/>
    <tableColumn id="2" xr3:uid="{00000000-0010-0000-0700-000002000000}" name="Max date" dataDxfId="68">
      <calculatedColumnFormula>#REF!</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Table5" displayName="Table5" ref="AC1:AC16" totalsRowShown="0">
  <autoFilter ref="AC1:AC16" xr:uid="{00000000-0009-0000-0100-000005000000}"/>
  <tableColumns count="1">
    <tableColumn id="1" xr3:uid="{00000000-0010-0000-0800-000001000000}" name="Recruiter"/>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Table510" displayName="Table510" ref="AE1:AE3" totalsRowShown="0">
  <autoFilter ref="AE1:AE3" xr:uid="{00000000-0009-0000-0100-000009000000}"/>
  <tableColumns count="1">
    <tableColumn id="1" xr3:uid="{00000000-0010-0000-0900-000001000000}" name="Posting"/>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A000000}" name="Table8" displayName="Table8" ref="A3:AW52" totalsRowShown="0">
  <autoFilter ref="A3:AW52" xr:uid="{00000000-0009-0000-0100-000008000000}"/>
  <tableColumns count="49">
    <tableColumn id="1" xr3:uid="{00000000-0010-0000-0A00-000001000000}" name="No"/>
    <tableColumn id="2" xr3:uid="{00000000-0010-0000-0A00-000002000000}" name="PT"/>
    <tableColumn id="3" xr3:uid="{00000000-0010-0000-0A00-000003000000}" name="Column1"/>
    <tableColumn id="4" xr3:uid="{00000000-0010-0000-0A00-000004000000}" name="No FKTK"/>
    <tableColumn id="5" xr3:uid="{00000000-0010-0000-0A00-000005000000}" name="Division"/>
    <tableColumn id="6" xr3:uid="{00000000-0010-0000-0A00-000006000000}" name="Recruiter"/>
    <tableColumn id="7" xr3:uid="{00000000-0010-0000-0A00-000007000000}" name="Hiring Manager"/>
    <tableColumn id="8" xr3:uid="{00000000-0010-0000-0A00-000008000000}" name="Position"/>
    <tableColumn id="9" xr3:uid="{00000000-0010-0000-0A00-000009000000}" name="Employment Type"/>
    <tableColumn id="10" xr3:uid="{00000000-0010-0000-0A00-00000A000000}" name="Type Grade"/>
    <tableColumn id="11" xr3:uid="{00000000-0010-0000-0A00-00000B000000}" name="Grade2"/>
    <tableColumn id="12" xr3:uid="{00000000-0010-0000-0A00-00000C000000}" name="Criteria"/>
    <tableColumn id="13" xr3:uid="{00000000-0010-0000-0A00-00000D000000}" name="Area"/>
    <tableColumn id="14" xr3:uid="{00000000-0010-0000-0A00-00000E000000}" name="Area Detail"/>
    <tableColumn id="15" xr3:uid="{00000000-0010-0000-0A00-00000F000000}" name="Additional or Replacement"/>
    <tableColumn id="16" xr3:uid="{00000000-0010-0000-0A00-000010000000}" name="Replacement Name"/>
    <tableColumn id="17" xr3:uid="{00000000-0010-0000-0A00-000011000000}" name="Resign Reason"/>
    <tableColumn id="18" xr3:uid="{00000000-0010-0000-0A00-000012000000}" name="Total Request"/>
    <tableColumn id="19" xr3:uid="{00000000-0010-0000-0A00-000013000000}" name="Progress"/>
    <tableColumn id="20" xr3:uid="{00000000-0010-0000-0A00-000014000000}" name="Status"/>
    <tableColumn id="21" xr3:uid="{00000000-0010-0000-0A00-000015000000}" name="Request Date" dataDxfId="67"/>
    <tableColumn id="22" xr3:uid="{00000000-0010-0000-0A00-000016000000}" name="Month Request Date"/>
    <tableColumn id="23" xr3:uid="{00000000-0010-0000-0A00-000017000000}" name="Total Sent CV To User"/>
    <tableColumn id="24" xr3:uid="{00000000-0010-0000-0A00-000018000000}" name="Interview"/>
    <tableColumn id="25" xr3:uid="{00000000-0010-0000-0A00-000019000000}" name="Psikotest"/>
    <tableColumn id="26" xr3:uid="{00000000-0010-0000-0A00-00001A000000}" name="Teknikal Tes"/>
    <tableColumn id="27" xr3:uid="{00000000-0010-0000-0A00-00001B000000}" name="Offer "/>
    <tableColumn id="28" xr3:uid="{00000000-0010-0000-0A00-00001C000000}" name="MCU"/>
    <tableColumn id="29" xr3:uid="{00000000-0010-0000-0A00-00001D000000}" name="Pending User"/>
    <tableColumn id="30" xr3:uid="{00000000-0010-0000-0A00-00001E000000}" name="Join"/>
    <tableColumn id="31" xr3:uid="{00000000-0010-0000-0A00-00001F000000}" name="Tidak Lulus Review"/>
    <tableColumn id="32" xr3:uid="{00000000-0010-0000-0A00-000020000000}" name="Tidak Lulus Proses "/>
    <tableColumn id="33" xr3:uid="{00000000-0010-0000-0A00-000021000000}" name="Mundur Proses/menolak Offer"/>
    <tableColumn id="34" xr3:uid="{00000000-0010-0000-0A00-000022000000}" name="Database CV/Buffer"/>
    <tableColumn id="35" xr3:uid="{00000000-0010-0000-0A00-000023000000}" name="Remark Last Process"/>
    <tableColumn id="36" xr3:uid="{00000000-0010-0000-0A00-000024000000}" name="Hold Date"/>
    <tableColumn id="37" xr3:uid="{00000000-0010-0000-0A00-000025000000}" name="Offer Date" dataDxfId="66"/>
    <tableColumn id="38" xr3:uid="{00000000-0010-0000-0A00-000026000000}" name="Join Date" dataDxfId="65"/>
    <tableColumn id="39" xr3:uid="{00000000-0010-0000-0A00-000027000000}" name="Candidate Name"/>
    <tableColumn id="40" xr3:uid="{00000000-0010-0000-0A00-000028000000}" name="Hiring Source"/>
    <tableColumn id="41" xr3:uid="{00000000-0010-0000-0A00-000029000000}" name="Referral Name"/>
    <tableColumn id="42" xr3:uid="{00000000-0010-0000-0A00-00002A000000}" name="Actual SLA"/>
    <tableColumn id="43" xr3:uid="{00000000-0010-0000-0A00-00002B000000}" name="SLA Group"/>
    <tableColumn id="44" xr3:uid="{00000000-0010-0000-0A00-00002C000000}" name="Ongoing Vacancies Day"/>
    <tableColumn id="45" xr3:uid="{00000000-0010-0000-0A00-00002D000000}" name="Ongoing Vacancies Day Group"/>
    <tableColumn id="46" xr3:uid="{00000000-0010-0000-0A00-00002E000000}" name="Version 2 Closed SLA"/>
    <tableColumn id="47" xr3:uid="{00000000-0010-0000-0A00-00002F000000}" name="Probation Status"/>
    <tableColumn id="48" xr3:uid="{00000000-0010-0000-0A00-000030000000}" name="Present Day" dataDxfId="64"/>
    <tableColumn id="49" xr3:uid="{00000000-0010-0000-0A00-000031000000}" name="Monthly Report"/>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18" displayName="Table18" ref="A1:AV84" totalsRowShown="0" headerRowDxfId="63" dataDxfId="62">
  <autoFilter ref="A1:AV84" xr:uid="{00000000-0009-0000-0100-000007000000}"/>
  <tableColumns count="48">
    <tableColumn id="1" xr3:uid="{00000000-0010-0000-0B00-000001000000}" name="No" dataDxfId="61"/>
    <tableColumn id="9" xr3:uid="{00000000-0010-0000-0B00-000009000000}" name="PT" dataDxfId="60"/>
    <tableColumn id="17" xr3:uid="{00000000-0010-0000-0B00-000011000000}" name="No FKTK" dataDxfId="59"/>
    <tableColumn id="3" xr3:uid="{00000000-0010-0000-0B00-000003000000}" name="Division" dataDxfId="58"/>
    <tableColumn id="4" xr3:uid="{00000000-0010-0000-0B00-000004000000}" name="Recruiter" dataDxfId="57"/>
    <tableColumn id="6" xr3:uid="{00000000-0010-0000-0B00-000006000000}" name="Hiring Manager" dataDxfId="56"/>
    <tableColumn id="5" xr3:uid="{00000000-0010-0000-0B00-000005000000}" name="Position" dataDxfId="55"/>
    <tableColumn id="30" xr3:uid="{00000000-0010-0000-0B00-00001E000000}" name="Employment Type" dataDxfId="54"/>
    <tableColumn id="7" xr3:uid="{00000000-0010-0000-0B00-000007000000}" name="Type Grade" dataDxfId="53"/>
    <tableColumn id="49" xr3:uid="{00000000-0010-0000-0B00-000031000000}" name="Grade2" dataDxfId="52"/>
    <tableColumn id="32" xr3:uid="{00000000-0010-0000-0B00-000020000000}" name="Criteria" dataDxfId="51"/>
    <tableColumn id="8" xr3:uid="{00000000-0010-0000-0B00-000008000000}" name="Area" dataDxfId="50"/>
    <tableColumn id="2" xr3:uid="{00000000-0010-0000-0B00-000002000000}" name="Area Detail" dataDxfId="49"/>
    <tableColumn id="10" xr3:uid="{00000000-0010-0000-0B00-00000A000000}" name="Additional or Replacement" dataDxfId="48"/>
    <tableColumn id="18" xr3:uid="{00000000-0010-0000-0B00-000012000000}" name="Replacement Name" dataDxfId="47"/>
    <tableColumn id="31" xr3:uid="{00000000-0010-0000-0B00-00001F000000}" name="Resign Reason" dataDxfId="46"/>
    <tableColumn id="11" xr3:uid="{00000000-0010-0000-0B00-00000B000000}" name="Total Request" dataDxfId="45"/>
    <tableColumn id="20" xr3:uid="{00000000-0010-0000-0B00-000014000000}" name="Progress" dataDxfId="44"/>
    <tableColumn id="12" xr3:uid="{00000000-0010-0000-0B00-00000C000000}" name="Status" dataDxfId="43">
      <calculatedColumnFormula>VLOOKUP(Table18[[#This Row],[Progress]],'Reference Table'!$F$2:$G$11,2,FALSE)</calculatedColumnFormula>
    </tableColumn>
    <tableColumn id="13" xr3:uid="{00000000-0010-0000-0B00-00000D000000}" name="Request Date" dataDxfId="42"/>
    <tableColumn id="28" xr3:uid="{00000000-0010-0000-0B00-00001C000000}" name="Month Request Date" dataDxfId="41">
      <calculatedColumnFormula>IF(LEN(Table18[[#This Row],[Request Date]])&gt;=1, TEXT(Table18[[#This Row],[Request Date]], "mmm"), "ongoing")</calculatedColumnFormula>
    </tableColumn>
    <tableColumn id="37" xr3:uid="{00000000-0010-0000-0B00-000025000000}" name="CV sent weekly" dataDxfId="40"/>
    <tableColumn id="46" xr3:uid="{00000000-0010-0000-0B00-00002E000000}" name="Total Sent CV To User" dataDxfId="39"/>
    <tableColumn id="42" xr3:uid="{00000000-0010-0000-0B00-00002A000000}" name="Interview" dataDxfId="38"/>
    <tableColumn id="43" xr3:uid="{00000000-0010-0000-0B00-00002B000000}" name="Psikotest" dataDxfId="37"/>
    <tableColumn id="44" xr3:uid="{00000000-0010-0000-0B00-00002C000000}" name="Teknikal Tes" dataDxfId="36"/>
    <tableColumn id="45" xr3:uid="{00000000-0010-0000-0B00-00002D000000}" name="Offer " dataDxfId="35"/>
    <tableColumn id="38" xr3:uid="{00000000-0010-0000-0B00-000026000000}" name="MCU" dataDxfId="34"/>
    <tableColumn id="39" xr3:uid="{00000000-0010-0000-0B00-000027000000}" name="Pending User" dataDxfId="33"/>
    <tableColumn id="40" xr3:uid="{00000000-0010-0000-0B00-000028000000}" name="Join" dataDxfId="32"/>
    <tableColumn id="29" xr3:uid="{00000000-0010-0000-0B00-00001D000000}" name="Tidak Lulus Review" dataDxfId="31"/>
    <tableColumn id="41" xr3:uid="{00000000-0010-0000-0B00-000029000000}" name="Tidak Lulus Proses " dataDxfId="30"/>
    <tableColumn id="36" xr3:uid="{00000000-0010-0000-0B00-000024000000}" name="Mundur Proses/menolak Offer" dataDxfId="29"/>
    <tableColumn id="33" xr3:uid="{00000000-0010-0000-0B00-000021000000}" name="Database CV/Buffer" dataDxfId="28"/>
    <tableColumn id="35" xr3:uid="{00000000-0010-0000-0B00-000023000000}" name="Remark Last Process" dataDxfId="27"/>
    <tableColumn id="34" xr3:uid="{00000000-0010-0000-0B00-000022000000}" name="Hold Date" dataDxfId="26"/>
    <tableColumn id="14" xr3:uid="{00000000-0010-0000-0B00-00000E000000}" name="Offer Date" dataDxfId="25"/>
    <tableColumn id="15" xr3:uid="{00000000-0010-0000-0B00-00000F000000}" name="Join Date" dataDxfId="24"/>
    <tableColumn id="16" xr3:uid="{00000000-0010-0000-0B00-000010000000}" name="Candidate Name" dataDxfId="23"/>
    <tableColumn id="19" xr3:uid="{00000000-0010-0000-0B00-000013000000}" name="Hiring Source" dataDxfId="22"/>
    <tableColumn id="21" xr3:uid="{00000000-0010-0000-0B00-000015000000}" name="Referral Name" dataDxfId="21"/>
    <tableColumn id="24" xr3:uid="{00000000-0010-0000-0B00-000018000000}" name="Actual SLA" dataDxfId="20">
      <calculatedColumnFormula>IF(Table18[[#This Row],[Status]]="Open",Table18[[#This Row],[Ongoing Vacancies Day]],IF(Table18[[#This Row],[Status]]="Closed",Table18[[#This Row],[Join Date]]-Table18[[#This Row],[Request Date]],IF(Table18[[#This Row],[Status]]="Hold / Cancel","Hold/Cancel",0)))</calculatedColumnFormula>
    </tableColumn>
    <tableColumn id="26" xr3:uid="{00000000-0010-0000-0B00-00001A000000}" name="SLA Group" dataDxfId="19">
      <calculatedColumnFormula>IFERROR(VLOOKUP(AP2,Table4[],3,TRUE),"Hold/Cancel")</calculatedColumnFormula>
    </tableColumn>
    <tableColumn id="25" xr3:uid="{00000000-0010-0000-0B00-000019000000}" name="Ongoing Vacancies Day" dataDxfId="18">
      <calculatedColumnFormula>IF(LEN(Table18[[#This Row],[Join Date]])&lt;1, Table18[[#This Row],[Present Day]]-Table18[[#This Row],[Request Date]],"Closed")</calculatedColumnFormula>
    </tableColumn>
    <tableColumn id="22" xr3:uid="{00000000-0010-0000-0B00-000016000000}" name="Ongoing Vacancies Day Group" dataDxfId="17">
      <calculatedColumnFormula>VLOOKUP(Table18[[#This Row],[Actual SLA]],Table3[],3,TRUE)</calculatedColumnFormula>
    </tableColumn>
    <tableColumn id="50" xr3:uid="{00000000-0010-0000-0B00-000032000000}" name="Version 2 Closed SLA" dataDxfId="16">
      <calculatedColumnFormula>IFERROR(VLOOKUP(AP2,Table4[],4,TRUE),"Hold/Cancel")</calculatedColumnFormula>
    </tableColumn>
    <tableColumn id="23" xr3:uid="{00000000-0010-0000-0B00-000017000000}" name="Present Day" dataDxfId="15">
      <calculatedColumnFormula>NOW()</calculatedColumnFormula>
    </tableColumn>
    <tableColumn id="27" xr3:uid="{00000000-0010-0000-0B00-00001B000000}" name="Salary" dataDxfId="14"/>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1" dT="2024-02-01T03:34:30.84" personId="{79926C47-3C20-4502-8854-9004375DCAEB}" id="{13C6E57D-96CA-4B7B-B50A-EA2FA490840E}">
    <text>Total Request hanya boleh 1.</text>
  </threadedComment>
  <threadedComment ref="J344" dT="2025-08-08T01:25:17.15" personId="{6B6842DB-B1E0-4DF5-A091-C161DDC06C63}" id="{EDCB3562-AB95-47DD-8691-FCABFE8F5056}">
    <text xml:space="preserve">Acting internal agus salim
</text>
  </threadedComment>
</ThreadedComments>
</file>

<file path=xl/threadedComments/threadedComment2.xml><?xml version="1.0" encoding="utf-8"?>
<ThreadedComments xmlns="http://schemas.microsoft.com/office/spreadsheetml/2018/threadedcomments" xmlns:x="http://schemas.openxmlformats.org/spreadsheetml/2006/main">
  <threadedComment ref="Q1" dT="2024-02-01T03:34:30.84" personId="{79926C47-3C20-4502-8854-9004375DCAEB}" id="{068F25FC-804C-429D-B229-B501751B2540}">
    <text>Total Request hanya boleh 1.</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370B24F-5E89-473E-BFFB-DEA95EC805CD}">
  <we:reference id="wa200003666" version="2.3.0.20" store="en-US" storeType="OMEX"/>
  <we:alternateReferences>
    <we:reference id="WA200003666" version="2.3.0.2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9"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pivotTable" Target="../pivotTables/pivotTable26.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2" Type="http://schemas.openxmlformats.org/officeDocument/2006/relationships/pivotTable" Target="../pivotTables/pivotTable15.xml"/><Relationship Id="rId16" Type="http://schemas.openxmlformats.org/officeDocument/2006/relationships/printerSettings" Target="../printerSettings/printerSettings3.bin"/><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5" Type="http://schemas.openxmlformats.org/officeDocument/2006/relationships/pivotTable" Target="../pivotTables/pivotTable2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openxmlformats.org/officeDocument/2006/relationships/pivotTable" Target="../pivotTables/pivotTable2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B1:AB43"/>
  <sheetViews>
    <sheetView showGridLines="0" topLeftCell="F1" zoomScale="70" zoomScaleNormal="70" workbookViewId="0">
      <selection activeCell="F14" sqref="F14"/>
    </sheetView>
  </sheetViews>
  <sheetFormatPr defaultRowHeight="14.5" x14ac:dyDescent="0.35"/>
  <cols>
    <col min="3" max="3" width="12.453125" customWidth="1"/>
    <col min="5" max="5" width="19" bestFit="1" customWidth="1"/>
    <col min="6" max="6" width="23.7265625" bestFit="1" customWidth="1"/>
    <col min="7" max="7" width="16" bestFit="1" customWidth="1"/>
  </cols>
  <sheetData>
    <row r="1" spans="2:28" x14ac:dyDescent="0.35">
      <c r="H1" s="303" t="s">
        <v>198</v>
      </c>
      <c r="I1" s="303"/>
      <c r="J1" s="303"/>
      <c r="K1" s="303"/>
      <c r="L1" s="303"/>
      <c r="M1" s="303"/>
    </row>
    <row r="2" spans="2:28" x14ac:dyDescent="0.35">
      <c r="G2" s="26"/>
      <c r="H2" s="26" t="s">
        <v>199</v>
      </c>
      <c r="I2" s="26"/>
      <c r="J2" s="303" t="s">
        <v>189</v>
      </c>
      <c r="K2" s="303"/>
      <c r="L2" s="26"/>
      <c r="M2" s="26" t="s">
        <v>190</v>
      </c>
      <c r="Q2" s="303" t="s">
        <v>69</v>
      </c>
      <c r="R2" s="303"/>
      <c r="S2" s="303"/>
      <c r="U2" s="303" t="s">
        <v>200</v>
      </c>
      <c r="V2" s="303"/>
      <c r="W2" s="303"/>
      <c r="Z2" s="303" t="s">
        <v>60</v>
      </c>
      <c r="AA2" s="303"/>
      <c r="AB2" s="303"/>
    </row>
    <row r="3" spans="2:28" ht="21" x14ac:dyDescent="0.35">
      <c r="B3" s="27" t="s">
        <v>231</v>
      </c>
      <c r="C3" s="35"/>
      <c r="D3" s="305">
        <f ca="1">'Master Data HO &amp; Site'!CE2</f>
        <v>45965.657166203702</v>
      </c>
      <c r="E3" s="305"/>
      <c r="F3" s="305"/>
      <c r="J3" s="29"/>
      <c r="K3" s="29"/>
      <c r="L3" s="29"/>
    </row>
    <row r="4" spans="2:28" ht="21" customHeight="1" x14ac:dyDescent="0.35">
      <c r="J4" s="29"/>
      <c r="K4" s="29"/>
      <c r="L4" s="29"/>
    </row>
    <row r="5" spans="2:28" ht="21" customHeight="1" x14ac:dyDescent="0.35">
      <c r="J5" s="29"/>
      <c r="K5" s="29"/>
      <c r="L5" s="29"/>
    </row>
    <row r="6" spans="2:28" ht="21" customHeight="1" x14ac:dyDescent="0.35">
      <c r="J6" s="29"/>
      <c r="K6" s="29"/>
      <c r="L6" s="29"/>
    </row>
    <row r="7" spans="2:28" ht="21" customHeight="1" x14ac:dyDescent="0.35">
      <c r="J7" s="29"/>
      <c r="K7" s="29"/>
      <c r="L7" s="29"/>
    </row>
    <row r="9" spans="2:28" x14ac:dyDescent="0.35">
      <c r="E9" s="302" t="s">
        <v>167</v>
      </c>
      <c r="F9" s="302"/>
      <c r="G9" s="302"/>
      <c r="H9" s="302"/>
      <c r="I9" s="302"/>
      <c r="J9" s="302"/>
      <c r="K9" s="302"/>
      <c r="L9" s="302"/>
      <c r="M9" s="303" t="s">
        <v>171</v>
      </c>
      <c r="N9" s="303"/>
      <c r="O9" s="303"/>
      <c r="P9" s="303"/>
      <c r="Q9" s="303"/>
      <c r="R9" s="303"/>
      <c r="S9" s="303"/>
      <c r="T9" s="303"/>
      <c r="U9" s="301" t="s">
        <v>75</v>
      </c>
      <c r="V9" s="301"/>
      <c r="W9" s="301"/>
      <c r="X9" s="301"/>
      <c r="Y9" s="301"/>
      <c r="Z9" s="301"/>
      <c r="AA9" s="301"/>
      <c r="AB9" s="301"/>
    </row>
    <row r="24" spans="5:28" x14ac:dyDescent="0.35">
      <c r="E24" s="304"/>
      <c r="F24" s="304"/>
      <c r="G24" s="304"/>
      <c r="H24" s="304"/>
      <c r="I24" s="304"/>
      <c r="J24" s="304"/>
      <c r="K24" s="304"/>
      <c r="L24" s="304"/>
      <c r="O24" s="26"/>
    </row>
    <row r="25" spans="5:28" x14ac:dyDescent="0.35">
      <c r="E25" s="302" t="s">
        <v>74</v>
      </c>
      <c r="F25" s="302"/>
      <c r="G25" s="302"/>
      <c r="H25" s="302"/>
      <c r="I25" s="302"/>
      <c r="J25" s="302"/>
      <c r="K25" s="302"/>
      <c r="L25" s="302"/>
      <c r="M25" s="302" t="s">
        <v>166</v>
      </c>
      <c r="N25" s="302"/>
      <c r="O25" s="302"/>
      <c r="P25" s="302"/>
      <c r="Q25" s="302"/>
      <c r="R25" s="302"/>
      <c r="S25" s="302"/>
      <c r="T25" s="302"/>
      <c r="U25" s="302" t="s">
        <v>79</v>
      </c>
      <c r="V25" s="302"/>
      <c r="W25" s="302"/>
      <c r="X25" s="302"/>
      <c r="Y25" s="302"/>
      <c r="Z25" s="302"/>
      <c r="AA25" s="302"/>
      <c r="AB25" s="302"/>
    </row>
    <row r="43" spans="5:20" x14ac:dyDescent="0.35">
      <c r="E43" s="302" t="s">
        <v>394</v>
      </c>
      <c r="F43" s="302"/>
      <c r="G43" s="302"/>
      <c r="H43" s="302"/>
      <c r="I43" s="302"/>
      <c r="J43" s="302"/>
      <c r="K43" s="302"/>
      <c r="L43" s="302"/>
      <c r="M43" s="302" t="s">
        <v>396</v>
      </c>
      <c r="N43" s="302"/>
      <c r="O43" s="302"/>
      <c r="P43" s="302"/>
      <c r="Q43" s="302"/>
      <c r="R43" s="302"/>
      <c r="S43" s="302"/>
      <c r="T43" s="302"/>
    </row>
  </sheetData>
  <mergeCells count="15">
    <mergeCell ref="E43:L43"/>
    <mergeCell ref="M43:T43"/>
    <mergeCell ref="H1:M1"/>
    <mergeCell ref="E25:L25"/>
    <mergeCell ref="M25:T25"/>
    <mergeCell ref="U9:AB9"/>
    <mergeCell ref="U25:AB25"/>
    <mergeCell ref="Q2:S2"/>
    <mergeCell ref="Z2:AB2"/>
    <mergeCell ref="E24:L24"/>
    <mergeCell ref="E9:L9"/>
    <mergeCell ref="M9:T9"/>
    <mergeCell ref="J2:K2"/>
    <mergeCell ref="U2:W2"/>
    <mergeCell ref="D3:F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X57"/>
  <sheetViews>
    <sheetView showGridLines="0" topLeftCell="A2" zoomScale="85" zoomScaleNormal="85" workbookViewId="0">
      <selection activeCell="F6" sqref="F6"/>
    </sheetView>
  </sheetViews>
  <sheetFormatPr defaultRowHeight="14.5" x14ac:dyDescent="0.35"/>
  <cols>
    <col min="1" max="1" width="21.54296875" bestFit="1" customWidth="1"/>
    <col min="2" max="2" width="15.453125" bestFit="1" customWidth="1"/>
    <col min="3" max="3" width="4.81640625" bestFit="1" customWidth="1"/>
    <col min="4" max="4" width="20.81640625" bestFit="1" customWidth="1"/>
    <col min="5" max="5" width="18.453125" bestFit="1" customWidth="1"/>
    <col min="6" max="6" width="4.81640625" bestFit="1" customWidth="1"/>
    <col min="7" max="7" width="15" bestFit="1" customWidth="1"/>
    <col min="8" max="8" width="13" bestFit="1" customWidth="1"/>
    <col min="9" max="9" width="4.81640625" bestFit="1" customWidth="1"/>
    <col min="10" max="10" width="16.1796875" bestFit="1" customWidth="1"/>
    <col min="11" max="11" width="12.81640625" bestFit="1" customWidth="1"/>
    <col min="12" max="12" width="4.81640625" bestFit="1" customWidth="1"/>
    <col min="13" max="13" width="16" bestFit="1" customWidth="1"/>
    <col min="14" max="14" width="14.81640625" bestFit="1" customWidth="1"/>
    <col min="15" max="15" width="4.81640625" bestFit="1" customWidth="1"/>
    <col min="16" max="16" width="17.81640625" bestFit="1" customWidth="1"/>
    <col min="17" max="17" width="8.54296875" bestFit="1" customWidth="1"/>
    <col min="18" max="18" width="6.81640625" bestFit="1" customWidth="1"/>
    <col min="19" max="19" width="11.54296875" bestFit="1" customWidth="1"/>
    <col min="20" max="20" width="10.81640625" bestFit="1" customWidth="1"/>
    <col min="21" max="21" width="11.26953125" bestFit="1" customWidth="1"/>
    <col min="22" max="23" width="10.81640625" customWidth="1"/>
    <col min="24" max="24" width="6.54296875" customWidth="1"/>
    <col min="25" max="25" width="11.26953125" bestFit="1" customWidth="1"/>
  </cols>
  <sheetData>
    <row r="1" spans="1:20" hidden="1" x14ac:dyDescent="0.35">
      <c r="A1" s="30" t="s">
        <v>192</v>
      </c>
      <c r="B1" s="30" t="s">
        <v>72</v>
      </c>
      <c r="C1" s="11"/>
      <c r="D1" s="11"/>
      <c r="E1" s="11"/>
      <c r="F1" s="11"/>
      <c r="G1" s="11"/>
      <c r="H1" s="11"/>
      <c r="I1" s="11"/>
      <c r="J1" s="11"/>
      <c r="K1" s="11"/>
      <c r="L1" s="11"/>
      <c r="M1" s="11"/>
      <c r="N1" s="11"/>
      <c r="O1" s="11"/>
      <c r="P1" s="11"/>
      <c r="Q1" s="11"/>
      <c r="R1" s="11"/>
      <c r="S1" s="11"/>
      <c r="T1" s="11"/>
    </row>
    <row r="2" spans="1:20" x14ac:dyDescent="0.35">
      <c r="A2" s="11"/>
      <c r="B2" s="11" t="s">
        <v>89</v>
      </c>
      <c r="C2" s="11"/>
      <c r="D2" s="11" t="s">
        <v>191</v>
      </c>
      <c r="E2" s="11" t="s">
        <v>87</v>
      </c>
      <c r="F2" s="11"/>
      <c r="G2" s="11" t="s">
        <v>202</v>
      </c>
      <c r="H2" s="11" t="s">
        <v>417</v>
      </c>
      <c r="I2" s="11"/>
      <c r="J2" s="11" t="s">
        <v>423</v>
      </c>
      <c r="K2" s="11" t="s">
        <v>88</v>
      </c>
      <c r="L2" s="11"/>
      <c r="M2" s="11" t="s">
        <v>456</v>
      </c>
      <c r="N2" s="11" t="s">
        <v>1577</v>
      </c>
      <c r="O2" s="11"/>
      <c r="P2" s="11" t="s">
        <v>1625</v>
      </c>
      <c r="Q2" s="11" t="s">
        <v>124</v>
      </c>
      <c r="R2" s="11"/>
      <c r="S2" s="11" t="s">
        <v>1716</v>
      </c>
      <c r="T2" s="11" t="s">
        <v>58</v>
      </c>
    </row>
    <row r="3" spans="1:20" x14ac:dyDescent="0.35">
      <c r="A3" s="30" t="s">
        <v>57</v>
      </c>
      <c r="B3" s="11" t="s">
        <v>189</v>
      </c>
      <c r="C3" s="11" t="s">
        <v>190</v>
      </c>
      <c r="D3" s="11"/>
      <c r="E3" s="11" t="s">
        <v>189</v>
      </c>
      <c r="F3" s="11" t="s">
        <v>190</v>
      </c>
      <c r="G3" s="11"/>
      <c r="H3" s="11" t="s">
        <v>189</v>
      </c>
      <c r="I3" s="11" t="s">
        <v>190</v>
      </c>
      <c r="J3" s="11"/>
      <c r="K3" s="11" t="s">
        <v>189</v>
      </c>
      <c r="L3" s="11" t="s">
        <v>190</v>
      </c>
      <c r="M3" s="11"/>
      <c r="N3" s="11" t="s">
        <v>189</v>
      </c>
      <c r="O3" s="11" t="s">
        <v>190</v>
      </c>
      <c r="P3" s="11"/>
      <c r="Q3" s="11" t="s">
        <v>190</v>
      </c>
      <c r="R3" s="11" t="s">
        <v>124</v>
      </c>
      <c r="S3" s="11"/>
      <c r="T3" s="11"/>
    </row>
    <row r="4" spans="1:20" x14ac:dyDescent="0.35">
      <c r="A4" s="14" t="s">
        <v>81</v>
      </c>
      <c r="B4" s="11">
        <v>23</v>
      </c>
      <c r="C4" s="11">
        <v>49</v>
      </c>
      <c r="D4" s="11">
        <v>72</v>
      </c>
      <c r="E4" s="11"/>
      <c r="F4" s="11">
        <v>45</v>
      </c>
      <c r="G4" s="11">
        <v>45</v>
      </c>
      <c r="H4" s="11">
        <v>2</v>
      </c>
      <c r="I4" s="11">
        <v>1</v>
      </c>
      <c r="J4" s="11">
        <v>3</v>
      </c>
      <c r="K4" s="11">
        <v>1</v>
      </c>
      <c r="L4" s="11">
        <v>6</v>
      </c>
      <c r="M4" s="11">
        <v>7</v>
      </c>
      <c r="N4" s="11">
        <v>1</v>
      </c>
      <c r="O4" s="11">
        <v>5</v>
      </c>
      <c r="P4" s="11">
        <v>6</v>
      </c>
      <c r="Q4" s="11"/>
      <c r="R4" s="11"/>
      <c r="S4" s="11"/>
      <c r="T4" s="11">
        <v>133</v>
      </c>
    </row>
    <row r="5" spans="1:20" x14ac:dyDescent="0.35">
      <c r="A5" s="31" t="s">
        <v>121</v>
      </c>
      <c r="B5" s="11"/>
      <c r="C5" s="11">
        <v>35</v>
      </c>
      <c r="D5" s="11">
        <v>35</v>
      </c>
      <c r="E5" s="11"/>
      <c r="F5" s="11">
        <v>45</v>
      </c>
      <c r="G5" s="11">
        <v>45</v>
      </c>
      <c r="H5" s="11"/>
      <c r="I5" s="11"/>
      <c r="J5" s="11"/>
      <c r="K5" s="11"/>
      <c r="L5" s="11">
        <v>3</v>
      </c>
      <c r="M5" s="11">
        <v>3</v>
      </c>
      <c r="N5" s="11"/>
      <c r="O5" s="11">
        <v>3</v>
      </c>
      <c r="P5" s="11">
        <v>3</v>
      </c>
      <c r="Q5" s="11"/>
      <c r="R5" s="11"/>
      <c r="S5" s="11"/>
      <c r="T5" s="11">
        <v>86</v>
      </c>
    </row>
    <row r="6" spans="1:20" x14ac:dyDescent="0.35">
      <c r="A6" s="31" t="s">
        <v>150</v>
      </c>
      <c r="B6" s="11">
        <v>23</v>
      </c>
      <c r="C6" s="11">
        <v>14</v>
      </c>
      <c r="D6" s="11">
        <v>37</v>
      </c>
      <c r="E6" s="11"/>
      <c r="F6" s="11"/>
      <c r="G6" s="11"/>
      <c r="H6" s="11">
        <v>2</v>
      </c>
      <c r="I6" s="11">
        <v>1</v>
      </c>
      <c r="J6" s="11">
        <v>3</v>
      </c>
      <c r="K6" s="11">
        <v>1</v>
      </c>
      <c r="L6" s="11">
        <v>3</v>
      </c>
      <c r="M6" s="11">
        <v>4</v>
      </c>
      <c r="N6" s="11">
        <v>1</v>
      </c>
      <c r="O6" s="11">
        <v>2</v>
      </c>
      <c r="P6" s="11">
        <v>3</v>
      </c>
      <c r="Q6" s="11"/>
      <c r="R6" s="11"/>
      <c r="S6" s="11"/>
      <c r="T6" s="11">
        <v>47</v>
      </c>
    </row>
    <row r="7" spans="1:20" x14ac:dyDescent="0.35">
      <c r="A7" s="14" t="s">
        <v>40</v>
      </c>
      <c r="B7" s="11">
        <v>11</v>
      </c>
      <c r="C7" s="11">
        <v>18</v>
      </c>
      <c r="D7" s="11">
        <v>29</v>
      </c>
      <c r="E7" s="11">
        <v>131</v>
      </c>
      <c r="F7" s="11">
        <v>12</v>
      </c>
      <c r="G7" s="11">
        <v>143</v>
      </c>
      <c r="H7" s="11">
        <v>3</v>
      </c>
      <c r="I7" s="11">
        <v>1</v>
      </c>
      <c r="J7" s="11">
        <v>4</v>
      </c>
      <c r="K7" s="11">
        <v>37</v>
      </c>
      <c r="L7" s="11">
        <v>22</v>
      </c>
      <c r="M7" s="11">
        <v>59</v>
      </c>
      <c r="N7" s="11">
        <v>12</v>
      </c>
      <c r="O7" s="11">
        <v>26</v>
      </c>
      <c r="P7" s="11">
        <v>38</v>
      </c>
      <c r="Q7" s="11"/>
      <c r="R7" s="11"/>
      <c r="S7" s="11"/>
      <c r="T7" s="11">
        <v>273</v>
      </c>
    </row>
    <row r="8" spans="1:20" x14ac:dyDescent="0.35">
      <c r="A8" s="31" t="s">
        <v>121</v>
      </c>
      <c r="B8" s="11"/>
      <c r="C8" s="11">
        <v>14</v>
      </c>
      <c r="D8" s="11">
        <v>14</v>
      </c>
      <c r="E8" s="11">
        <v>1</v>
      </c>
      <c r="F8" s="11">
        <v>7</v>
      </c>
      <c r="G8" s="11">
        <v>8</v>
      </c>
      <c r="H8" s="11"/>
      <c r="I8" s="11"/>
      <c r="J8" s="11"/>
      <c r="K8" s="11"/>
      <c r="L8" s="11">
        <v>9</v>
      </c>
      <c r="M8" s="11">
        <v>9</v>
      </c>
      <c r="N8" s="11">
        <v>1</v>
      </c>
      <c r="O8" s="11">
        <v>17</v>
      </c>
      <c r="P8" s="11">
        <v>18</v>
      </c>
      <c r="Q8" s="11"/>
      <c r="R8" s="11"/>
      <c r="S8" s="11"/>
      <c r="T8" s="11">
        <v>49</v>
      </c>
    </row>
    <row r="9" spans="1:20" x14ac:dyDescent="0.35">
      <c r="A9" s="31" t="s">
        <v>150</v>
      </c>
      <c r="B9" s="11">
        <v>11</v>
      </c>
      <c r="C9" s="11">
        <v>4</v>
      </c>
      <c r="D9" s="11">
        <v>15</v>
      </c>
      <c r="E9" s="11">
        <v>130</v>
      </c>
      <c r="F9" s="11">
        <v>5</v>
      </c>
      <c r="G9" s="11">
        <v>135</v>
      </c>
      <c r="H9" s="11">
        <v>3</v>
      </c>
      <c r="I9" s="11">
        <v>1</v>
      </c>
      <c r="J9" s="11">
        <v>4</v>
      </c>
      <c r="K9" s="11">
        <v>37</v>
      </c>
      <c r="L9" s="11">
        <v>13</v>
      </c>
      <c r="M9" s="11">
        <v>50</v>
      </c>
      <c r="N9" s="11">
        <v>11</v>
      </c>
      <c r="O9" s="11">
        <v>9</v>
      </c>
      <c r="P9" s="11">
        <v>20</v>
      </c>
      <c r="Q9" s="11"/>
      <c r="R9" s="11"/>
      <c r="S9" s="11"/>
      <c r="T9" s="11">
        <v>224</v>
      </c>
    </row>
    <row r="10" spans="1:20" x14ac:dyDescent="0.35">
      <c r="A10" s="14" t="s">
        <v>134</v>
      </c>
      <c r="B10" s="11"/>
      <c r="C10" s="11"/>
      <c r="D10" s="11"/>
      <c r="E10" s="11"/>
      <c r="F10" s="11"/>
      <c r="G10" s="11"/>
      <c r="H10" s="11">
        <v>19</v>
      </c>
      <c r="I10" s="11">
        <v>9</v>
      </c>
      <c r="J10" s="11">
        <v>28</v>
      </c>
      <c r="K10" s="11"/>
      <c r="L10" s="11"/>
      <c r="M10" s="11"/>
      <c r="N10" s="11"/>
      <c r="O10" s="11"/>
      <c r="P10" s="11"/>
      <c r="Q10" s="11"/>
      <c r="R10" s="11"/>
      <c r="S10" s="11"/>
      <c r="T10" s="11">
        <v>28</v>
      </c>
    </row>
    <row r="11" spans="1:20" x14ac:dyDescent="0.35">
      <c r="A11" s="31" t="s">
        <v>121</v>
      </c>
      <c r="B11" s="11"/>
      <c r="C11" s="11"/>
      <c r="D11" s="11"/>
      <c r="E11" s="11"/>
      <c r="F11" s="11"/>
      <c r="G11" s="11"/>
      <c r="H11" s="11"/>
      <c r="I11" s="11">
        <v>5</v>
      </c>
      <c r="J11" s="11">
        <v>5</v>
      </c>
      <c r="K11" s="11"/>
      <c r="L11" s="11"/>
      <c r="M11" s="11"/>
      <c r="N11" s="11"/>
      <c r="O11" s="11"/>
      <c r="P11" s="11"/>
      <c r="Q11" s="11"/>
      <c r="R11" s="11"/>
      <c r="S11" s="11"/>
      <c r="T11" s="11">
        <v>5</v>
      </c>
    </row>
    <row r="12" spans="1:20" x14ac:dyDescent="0.35">
      <c r="A12" s="31" t="s">
        <v>150</v>
      </c>
      <c r="B12" s="11"/>
      <c r="C12" s="11"/>
      <c r="D12" s="11"/>
      <c r="E12" s="11"/>
      <c r="F12" s="11"/>
      <c r="G12" s="11"/>
      <c r="H12" s="11">
        <v>19</v>
      </c>
      <c r="I12" s="11">
        <v>4</v>
      </c>
      <c r="J12" s="11">
        <v>23</v>
      </c>
      <c r="K12" s="11"/>
      <c r="L12" s="11"/>
      <c r="M12" s="11"/>
      <c r="N12" s="11"/>
      <c r="O12" s="11"/>
      <c r="P12" s="11"/>
      <c r="Q12" s="11"/>
      <c r="R12" s="11"/>
      <c r="S12" s="11"/>
      <c r="T12" s="11">
        <v>23</v>
      </c>
    </row>
    <row r="13" spans="1:20" x14ac:dyDescent="0.35">
      <c r="A13" s="14" t="s">
        <v>124</v>
      </c>
      <c r="B13" s="11"/>
      <c r="C13" s="11"/>
      <c r="D13" s="11"/>
      <c r="E13" s="11"/>
      <c r="F13" s="11"/>
      <c r="G13" s="11"/>
      <c r="H13" s="11"/>
      <c r="I13" s="11"/>
      <c r="J13" s="11"/>
      <c r="K13" s="11"/>
      <c r="L13" s="11"/>
      <c r="M13" s="11"/>
      <c r="N13" s="11"/>
      <c r="O13" s="11"/>
      <c r="P13" s="11"/>
      <c r="Q13" s="11"/>
      <c r="R13" s="11"/>
      <c r="S13" s="11"/>
      <c r="T13" s="11"/>
    </row>
    <row r="14" spans="1:20" x14ac:dyDescent="0.35">
      <c r="A14" s="31" t="s">
        <v>124</v>
      </c>
      <c r="B14" s="11"/>
      <c r="C14" s="11"/>
      <c r="D14" s="11"/>
      <c r="E14" s="11"/>
      <c r="F14" s="11"/>
      <c r="G14" s="11"/>
      <c r="H14" s="11"/>
      <c r="I14" s="11"/>
      <c r="J14" s="11"/>
      <c r="K14" s="11"/>
      <c r="L14" s="11"/>
      <c r="M14" s="11"/>
      <c r="N14" s="11"/>
      <c r="O14" s="11"/>
      <c r="P14" s="11"/>
      <c r="Q14" s="11"/>
      <c r="R14" s="11"/>
      <c r="S14" s="11"/>
      <c r="T14" s="11"/>
    </row>
    <row r="15" spans="1:20" x14ac:dyDescent="0.35">
      <c r="A15" s="14" t="s">
        <v>58</v>
      </c>
      <c r="B15" s="11">
        <v>34</v>
      </c>
      <c r="C15" s="11">
        <v>67</v>
      </c>
      <c r="D15" s="11">
        <v>101</v>
      </c>
      <c r="E15" s="11">
        <v>131</v>
      </c>
      <c r="F15" s="11">
        <v>57</v>
      </c>
      <c r="G15" s="11">
        <v>188</v>
      </c>
      <c r="H15" s="11">
        <v>24</v>
      </c>
      <c r="I15" s="11">
        <v>11</v>
      </c>
      <c r="J15" s="11">
        <v>35</v>
      </c>
      <c r="K15" s="11">
        <v>38</v>
      </c>
      <c r="L15" s="11">
        <v>28</v>
      </c>
      <c r="M15" s="11">
        <v>66</v>
      </c>
      <c r="N15" s="11">
        <v>13</v>
      </c>
      <c r="O15" s="11">
        <v>31</v>
      </c>
      <c r="P15" s="11">
        <v>44</v>
      </c>
      <c r="Q15" s="11"/>
      <c r="R15" s="11"/>
      <c r="S15" s="11"/>
      <c r="T15" s="11">
        <v>434</v>
      </c>
    </row>
    <row r="18" spans="1:24" x14ac:dyDescent="0.35">
      <c r="A18" s="12" t="s">
        <v>196</v>
      </c>
      <c r="B18" t="s">
        <v>194</v>
      </c>
      <c r="D18" s="12" t="s">
        <v>197</v>
      </c>
      <c r="E18" t="s">
        <v>195</v>
      </c>
      <c r="J18" s="303" t="s">
        <v>208</v>
      </c>
      <c r="K18" s="303"/>
      <c r="L18" s="303"/>
      <c r="M18" s="303"/>
      <c r="N18" s="303"/>
      <c r="S18" s="11" t="s">
        <v>210</v>
      </c>
      <c r="T18" s="11" t="s">
        <v>87</v>
      </c>
      <c r="U18" s="11" t="s">
        <v>88</v>
      </c>
      <c r="V18" s="11" t="s">
        <v>89</v>
      </c>
      <c r="W18" s="11" t="s">
        <v>90</v>
      </c>
      <c r="X18" s="11" t="s">
        <v>199</v>
      </c>
    </row>
    <row r="19" spans="1:24" x14ac:dyDescent="0.35">
      <c r="A19" s="10" t="s">
        <v>81</v>
      </c>
      <c r="B19">
        <v>86</v>
      </c>
      <c r="D19" s="10" t="s">
        <v>81</v>
      </c>
      <c r="E19">
        <v>48</v>
      </c>
      <c r="G19" t="s">
        <v>161</v>
      </c>
      <c r="H19" t="s">
        <v>185</v>
      </c>
      <c r="J19" s="26" t="s">
        <v>121</v>
      </c>
      <c r="K19" s="26">
        <f>SUM(K20:K24)</f>
        <v>8</v>
      </c>
      <c r="L19" s="26"/>
      <c r="M19" s="26" t="s">
        <v>150</v>
      </c>
      <c r="N19" s="26">
        <f>SUM(N20:N24)</f>
        <v>5</v>
      </c>
      <c r="P19" t="s">
        <v>121</v>
      </c>
      <c r="Q19" s="23" t="s">
        <v>90</v>
      </c>
      <c r="R19" s="23" t="s">
        <v>209</v>
      </c>
      <c r="S19" s="11" t="s">
        <v>121</v>
      </c>
      <c r="T19" s="11">
        <f t="shared" ref="T19:V20" si="0">COUNTIFS($P$19:$P$57,$S19,$Q$19:$Q$57,T$18)</f>
        <v>3</v>
      </c>
      <c r="U19" s="11">
        <f t="shared" si="0"/>
        <v>1</v>
      </c>
      <c r="V19" s="11">
        <f t="shared" si="0"/>
        <v>4</v>
      </c>
      <c r="W19" s="11">
        <f>COUNTIFS($P$19:$P$57,$S19,$R$19:$R$57,"a")</f>
        <v>9</v>
      </c>
      <c r="X19" s="11">
        <f>SUM(T19:W19)</f>
        <v>17</v>
      </c>
    </row>
    <row r="20" spans="1:24" x14ac:dyDescent="0.35">
      <c r="A20" s="28" t="s">
        <v>121</v>
      </c>
      <c r="B20">
        <v>86</v>
      </c>
      <c r="D20" s="28" t="s">
        <v>150</v>
      </c>
      <c r="E20">
        <v>48</v>
      </c>
      <c r="G20" t="s">
        <v>137</v>
      </c>
      <c r="H20" t="s">
        <v>151</v>
      </c>
      <c r="J20" t="s">
        <v>137</v>
      </c>
      <c r="K20">
        <v>3</v>
      </c>
      <c r="M20" t="s">
        <v>52</v>
      </c>
      <c r="N20">
        <v>1</v>
      </c>
      <c r="P20" t="s">
        <v>150</v>
      </c>
      <c r="Q20" s="23" t="s">
        <v>90</v>
      </c>
      <c r="R20" s="23" t="s">
        <v>209</v>
      </c>
      <c r="S20" s="11" t="s">
        <v>150</v>
      </c>
      <c r="T20" s="11">
        <f t="shared" si="0"/>
        <v>13</v>
      </c>
      <c r="U20" s="11">
        <f t="shared" si="0"/>
        <v>1</v>
      </c>
      <c r="V20" s="11">
        <f t="shared" si="0"/>
        <v>3</v>
      </c>
      <c r="W20" s="11">
        <f>COUNTIFS($P$19:$P$57,$S20,$R$19:$R$57,"a")</f>
        <v>5</v>
      </c>
      <c r="X20" s="11">
        <f>SUM(T20:W20)</f>
        <v>22</v>
      </c>
    </row>
    <row r="21" spans="1:24" x14ac:dyDescent="0.35">
      <c r="A21" s="32" t="s">
        <v>137</v>
      </c>
      <c r="B21">
        <v>64</v>
      </c>
      <c r="D21" s="32" t="s">
        <v>52</v>
      </c>
      <c r="E21">
        <v>8</v>
      </c>
      <c r="G21" t="s">
        <v>137</v>
      </c>
      <c r="H21" t="s">
        <v>151</v>
      </c>
      <c r="J21" t="s">
        <v>146</v>
      </c>
      <c r="K21">
        <v>3</v>
      </c>
      <c r="M21" t="s">
        <v>163</v>
      </c>
      <c r="N21">
        <v>4</v>
      </c>
      <c r="P21" t="s">
        <v>150</v>
      </c>
      <c r="Q21" s="23" t="s">
        <v>90</v>
      </c>
      <c r="R21" s="23" t="s">
        <v>209</v>
      </c>
    </row>
    <row r="22" spans="1:24" x14ac:dyDescent="0.35">
      <c r="A22" s="32" t="s">
        <v>146</v>
      </c>
      <c r="B22">
        <v>7</v>
      </c>
      <c r="D22" s="32" t="s">
        <v>157</v>
      </c>
      <c r="E22">
        <v>2</v>
      </c>
      <c r="G22" t="s">
        <v>137</v>
      </c>
      <c r="H22" t="s">
        <v>151</v>
      </c>
      <c r="J22" t="s">
        <v>181</v>
      </c>
      <c r="K22">
        <v>1</v>
      </c>
      <c r="P22" t="s">
        <v>150</v>
      </c>
      <c r="Q22" t="s">
        <v>89</v>
      </c>
      <c r="R22" t="s">
        <v>89</v>
      </c>
    </row>
    <row r="23" spans="1:24" x14ac:dyDescent="0.35">
      <c r="A23" s="32" t="s">
        <v>159</v>
      </c>
      <c r="B23">
        <v>1</v>
      </c>
      <c r="D23" s="32" t="s">
        <v>720</v>
      </c>
      <c r="E23">
        <v>19</v>
      </c>
      <c r="G23" t="s">
        <v>146</v>
      </c>
      <c r="H23" t="s">
        <v>151</v>
      </c>
      <c r="J23" t="s">
        <v>145</v>
      </c>
      <c r="K23">
        <v>1</v>
      </c>
      <c r="P23" t="s">
        <v>121</v>
      </c>
      <c r="Q23" t="s">
        <v>90</v>
      </c>
      <c r="R23" t="s">
        <v>209</v>
      </c>
    </row>
    <row r="24" spans="1:24" x14ac:dyDescent="0.35">
      <c r="A24" s="32" t="s">
        <v>162</v>
      </c>
      <c r="B24">
        <v>5</v>
      </c>
      <c r="D24" s="32" t="s">
        <v>864</v>
      </c>
      <c r="E24">
        <v>7</v>
      </c>
      <c r="G24" t="s">
        <v>146</v>
      </c>
      <c r="H24" t="s">
        <v>151</v>
      </c>
      <c r="P24" t="s">
        <v>150</v>
      </c>
      <c r="Q24" t="s">
        <v>90</v>
      </c>
      <c r="R24" t="s">
        <v>209</v>
      </c>
    </row>
    <row r="25" spans="1:24" x14ac:dyDescent="0.35">
      <c r="A25" s="32" t="s">
        <v>528</v>
      </c>
      <c r="B25">
        <v>1</v>
      </c>
      <c r="D25" s="32" t="s">
        <v>126</v>
      </c>
      <c r="E25">
        <v>2</v>
      </c>
      <c r="G25" t="s">
        <v>146</v>
      </c>
      <c r="H25" t="s">
        <v>151</v>
      </c>
      <c r="J25" s="303" t="s">
        <v>81</v>
      </c>
      <c r="K25" s="303"/>
      <c r="L25" s="303"/>
      <c r="M25" s="303"/>
      <c r="N25" s="303"/>
      <c r="P25" t="s">
        <v>150</v>
      </c>
      <c r="Q25" t="s">
        <v>90</v>
      </c>
      <c r="R25" t="s">
        <v>209</v>
      </c>
    </row>
    <row r="26" spans="1:24" x14ac:dyDescent="0.35">
      <c r="A26" s="32" t="s">
        <v>145</v>
      </c>
      <c r="B26">
        <v>1</v>
      </c>
      <c r="D26" s="32" t="s">
        <v>163</v>
      </c>
      <c r="E26">
        <v>5</v>
      </c>
      <c r="G26" t="s">
        <v>181</v>
      </c>
      <c r="H26" t="s">
        <v>151</v>
      </c>
      <c r="J26" s="26" t="s">
        <v>121</v>
      </c>
      <c r="K26" s="26">
        <f>SUM(K27:K33)</f>
        <v>17</v>
      </c>
      <c r="L26" s="26"/>
      <c r="M26" s="26" t="s">
        <v>150</v>
      </c>
      <c r="N26" s="26">
        <f>SUM(N27:N33)</f>
        <v>22</v>
      </c>
      <c r="P26" t="s">
        <v>121</v>
      </c>
      <c r="Q26" t="s">
        <v>87</v>
      </c>
      <c r="R26" t="s">
        <v>87</v>
      </c>
    </row>
    <row r="27" spans="1:24" x14ac:dyDescent="0.35">
      <c r="A27" s="32" t="s">
        <v>1028</v>
      </c>
      <c r="B27">
        <v>2</v>
      </c>
      <c r="D27" s="32" t="s">
        <v>1320</v>
      </c>
      <c r="E27">
        <v>5</v>
      </c>
      <c r="G27" t="s">
        <v>145</v>
      </c>
      <c r="H27" t="s">
        <v>151</v>
      </c>
      <c r="J27" t="s">
        <v>137</v>
      </c>
      <c r="K27">
        <v>1</v>
      </c>
      <c r="M27" t="s">
        <v>184</v>
      </c>
      <c r="N27">
        <v>1</v>
      </c>
      <c r="P27" t="s">
        <v>121</v>
      </c>
      <c r="Q27" t="s">
        <v>90</v>
      </c>
      <c r="R27" t="s">
        <v>209</v>
      </c>
    </row>
    <row r="28" spans="1:24" x14ac:dyDescent="0.35">
      <c r="A28" s="32" t="s">
        <v>1156</v>
      </c>
      <c r="B28">
        <v>3</v>
      </c>
      <c r="D28" s="10" t="s">
        <v>40</v>
      </c>
      <c r="E28">
        <v>224</v>
      </c>
      <c r="G28" t="s">
        <v>156</v>
      </c>
      <c r="H28" t="s">
        <v>163</v>
      </c>
      <c r="J28" t="s">
        <v>146</v>
      </c>
      <c r="K28">
        <v>10</v>
      </c>
      <c r="M28" t="s">
        <v>52</v>
      </c>
      <c r="N28">
        <v>8</v>
      </c>
      <c r="P28" t="s">
        <v>150</v>
      </c>
      <c r="Q28" t="s">
        <v>90</v>
      </c>
      <c r="R28" t="s">
        <v>209</v>
      </c>
    </row>
    <row r="29" spans="1:24" x14ac:dyDescent="0.35">
      <c r="A29" s="32" t="s">
        <v>1876</v>
      </c>
      <c r="B29">
        <v>2</v>
      </c>
      <c r="D29" s="28" t="s">
        <v>150</v>
      </c>
      <c r="E29">
        <v>224</v>
      </c>
      <c r="G29" t="s">
        <v>156</v>
      </c>
      <c r="H29" t="s">
        <v>163</v>
      </c>
      <c r="J29" t="s">
        <v>181</v>
      </c>
      <c r="K29">
        <v>1</v>
      </c>
      <c r="M29" t="s">
        <v>126</v>
      </c>
      <c r="N29">
        <v>1</v>
      </c>
      <c r="P29" t="s">
        <v>121</v>
      </c>
      <c r="Q29" t="s">
        <v>90</v>
      </c>
      <c r="R29" t="s">
        <v>209</v>
      </c>
    </row>
    <row r="30" spans="1:24" x14ac:dyDescent="0.35">
      <c r="A30" s="10" t="s">
        <v>40</v>
      </c>
      <c r="B30">
        <v>49</v>
      </c>
      <c r="D30" s="32" t="s">
        <v>184</v>
      </c>
      <c r="E30">
        <v>6</v>
      </c>
      <c r="G30" t="s">
        <v>162</v>
      </c>
      <c r="H30" t="s">
        <v>52</v>
      </c>
      <c r="J30" t="s">
        <v>158</v>
      </c>
      <c r="K30">
        <v>1</v>
      </c>
      <c r="M30" t="s">
        <v>125</v>
      </c>
      <c r="N30">
        <v>3</v>
      </c>
      <c r="P30" t="s">
        <v>121</v>
      </c>
      <c r="Q30" t="s">
        <v>90</v>
      </c>
      <c r="R30" t="s">
        <v>209</v>
      </c>
    </row>
    <row r="31" spans="1:24" x14ac:dyDescent="0.35">
      <c r="A31" s="28" t="s">
        <v>121</v>
      </c>
      <c r="B31">
        <v>49</v>
      </c>
      <c r="D31" s="32" t="s">
        <v>52</v>
      </c>
      <c r="E31">
        <v>33</v>
      </c>
      <c r="G31" t="s">
        <v>177</v>
      </c>
      <c r="H31" t="s">
        <v>163</v>
      </c>
      <c r="J31" t="s">
        <v>201</v>
      </c>
      <c r="K31">
        <v>2</v>
      </c>
      <c r="M31" t="s">
        <v>123</v>
      </c>
      <c r="N31">
        <v>3</v>
      </c>
      <c r="P31" t="s">
        <v>121</v>
      </c>
      <c r="Q31" t="s">
        <v>90</v>
      </c>
      <c r="R31" t="s">
        <v>209</v>
      </c>
    </row>
    <row r="32" spans="1:24" x14ac:dyDescent="0.35">
      <c r="A32" s="32" t="s">
        <v>137</v>
      </c>
      <c r="B32">
        <v>14</v>
      </c>
      <c r="D32" s="32" t="s">
        <v>157</v>
      </c>
      <c r="E32">
        <v>13</v>
      </c>
      <c r="J32" t="s">
        <v>204</v>
      </c>
      <c r="K32">
        <v>1</v>
      </c>
      <c r="M32" t="s">
        <v>163</v>
      </c>
      <c r="N32">
        <v>3</v>
      </c>
      <c r="P32" t="s">
        <v>121</v>
      </c>
      <c r="Q32" t="s">
        <v>90</v>
      </c>
      <c r="R32" t="s">
        <v>209</v>
      </c>
    </row>
    <row r="33" spans="1:18" x14ac:dyDescent="0.35">
      <c r="A33" s="32" t="s">
        <v>173</v>
      </c>
      <c r="B33">
        <v>5</v>
      </c>
      <c r="D33" s="32" t="s">
        <v>720</v>
      </c>
      <c r="E33">
        <v>58</v>
      </c>
      <c r="J33" t="s">
        <v>207</v>
      </c>
      <c r="K33">
        <v>1</v>
      </c>
      <c r="M33" t="s">
        <v>206</v>
      </c>
      <c r="N33">
        <v>3</v>
      </c>
      <c r="P33" t="s">
        <v>150</v>
      </c>
      <c r="Q33" t="s">
        <v>89</v>
      </c>
      <c r="R33" t="s">
        <v>89</v>
      </c>
    </row>
    <row r="34" spans="1:18" x14ac:dyDescent="0.35">
      <c r="A34" s="32" t="s">
        <v>146</v>
      </c>
      <c r="B34">
        <v>12</v>
      </c>
      <c r="D34" s="32" t="s">
        <v>864</v>
      </c>
      <c r="E34">
        <v>23</v>
      </c>
      <c r="P34" t="s">
        <v>150</v>
      </c>
      <c r="Q34" t="s">
        <v>89</v>
      </c>
      <c r="R34" t="s">
        <v>89</v>
      </c>
    </row>
    <row r="35" spans="1:18" x14ac:dyDescent="0.35">
      <c r="A35" s="32" t="s">
        <v>272</v>
      </c>
      <c r="B35">
        <v>1</v>
      </c>
      <c r="D35" s="32" t="s">
        <v>126</v>
      </c>
      <c r="E35">
        <v>3</v>
      </c>
      <c r="J35" s="303" t="s">
        <v>199</v>
      </c>
      <c r="K35" s="303"/>
      <c r="L35" s="303"/>
      <c r="M35" s="303"/>
      <c r="N35" s="303"/>
      <c r="P35" t="s">
        <v>121</v>
      </c>
      <c r="Q35" t="s">
        <v>89</v>
      </c>
      <c r="R35" t="s">
        <v>89</v>
      </c>
    </row>
    <row r="36" spans="1:18" x14ac:dyDescent="0.35">
      <c r="A36" s="32" t="s">
        <v>162</v>
      </c>
      <c r="B36">
        <v>5</v>
      </c>
      <c r="D36" s="32" t="s">
        <v>163</v>
      </c>
      <c r="E36">
        <v>68</v>
      </c>
      <c r="J36" s="26" t="s">
        <v>121</v>
      </c>
      <c r="K36" s="26">
        <f>K26+K19</f>
        <v>25</v>
      </c>
      <c r="L36" s="26"/>
      <c r="M36" s="26" t="s">
        <v>150</v>
      </c>
      <c r="N36" s="26">
        <f>N26+N19</f>
        <v>27</v>
      </c>
      <c r="P36" t="s">
        <v>121</v>
      </c>
      <c r="Q36" t="s">
        <v>89</v>
      </c>
      <c r="R36" t="s">
        <v>89</v>
      </c>
    </row>
    <row r="37" spans="1:18" x14ac:dyDescent="0.35">
      <c r="A37" s="32" t="s">
        <v>528</v>
      </c>
      <c r="B37">
        <v>5</v>
      </c>
      <c r="D37" s="32" t="s">
        <v>206</v>
      </c>
      <c r="E37">
        <v>5</v>
      </c>
      <c r="P37" t="s">
        <v>121</v>
      </c>
      <c r="Q37" t="s">
        <v>89</v>
      </c>
      <c r="R37" t="s">
        <v>89</v>
      </c>
    </row>
    <row r="38" spans="1:18" x14ac:dyDescent="0.35">
      <c r="A38" s="32" t="s">
        <v>145</v>
      </c>
      <c r="B38">
        <v>1</v>
      </c>
      <c r="D38" s="32" t="s">
        <v>1215</v>
      </c>
      <c r="E38">
        <v>1</v>
      </c>
      <c r="P38" t="s">
        <v>121</v>
      </c>
      <c r="Q38" t="s">
        <v>89</v>
      </c>
      <c r="R38" t="s">
        <v>89</v>
      </c>
    </row>
    <row r="39" spans="1:18" x14ac:dyDescent="0.35">
      <c r="A39" s="32" t="s">
        <v>1028</v>
      </c>
      <c r="B39">
        <v>2</v>
      </c>
      <c r="D39" s="32" t="s">
        <v>1320</v>
      </c>
      <c r="E39">
        <v>14</v>
      </c>
      <c r="P39" t="s">
        <v>121</v>
      </c>
      <c r="Q39" t="s">
        <v>90</v>
      </c>
      <c r="R39" t="s">
        <v>209</v>
      </c>
    </row>
    <row r="40" spans="1:18" x14ac:dyDescent="0.35">
      <c r="A40" s="32" t="s">
        <v>1156</v>
      </c>
      <c r="B40">
        <v>4</v>
      </c>
      <c r="D40" s="10" t="s">
        <v>134</v>
      </c>
      <c r="E40">
        <v>23</v>
      </c>
      <c r="P40" t="s">
        <v>121</v>
      </c>
      <c r="Q40" t="s">
        <v>88</v>
      </c>
      <c r="R40" t="s">
        <v>88</v>
      </c>
    </row>
    <row r="41" spans="1:18" x14ac:dyDescent="0.35">
      <c r="A41" s="10" t="s">
        <v>134</v>
      </c>
      <c r="B41">
        <v>5</v>
      </c>
      <c r="D41" s="28" t="s">
        <v>150</v>
      </c>
      <c r="E41">
        <v>23</v>
      </c>
      <c r="P41" t="s">
        <v>121</v>
      </c>
      <c r="Q41" t="s">
        <v>87</v>
      </c>
      <c r="R41" t="s">
        <v>87</v>
      </c>
    </row>
    <row r="42" spans="1:18" x14ac:dyDescent="0.35">
      <c r="A42" s="28" t="s">
        <v>121</v>
      </c>
      <c r="B42">
        <v>5</v>
      </c>
      <c r="D42" s="32" t="s">
        <v>184</v>
      </c>
      <c r="E42">
        <v>1</v>
      </c>
      <c r="P42" t="s">
        <v>150</v>
      </c>
      <c r="Q42" t="s">
        <v>88</v>
      </c>
      <c r="R42" t="s">
        <v>88</v>
      </c>
    </row>
    <row r="43" spans="1:18" x14ac:dyDescent="0.35">
      <c r="A43" s="32" t="s">
        <v>137</v>
      </c>
      <c r="B43">
        <v>1</v>
      </c>
      <c r="D43" s="32" t="s">
        <v>52</v>
      </c>
      <c r="E43">
        <v>8</v>
      </c>
      <c r="P43" t="s">
        <v>150</v>
      </c>
      <c r="Q43" t="s">
        <v>87</v>
      </c>
      <c r="R43" t="s">
        <v>87</v>
      </c>
    </row>
    <row r="44" spans="1:18" x14ac:dyDescent="0.35">
      <c r="A44" s="32" t="s">
        <v>173</v>
      </c>
      <c r="B44">
        <v>1</v>
      </c>
      <c r="D44" s="32" t="s">
        <v>720</v>
      </c>
      <c r="E44">
        <v>1</v>
      </c>
      <c r="P44" t="s">
        <v>150</v>
      </c>
      <c r="Q44" t="s">
        <v>87</v>
      </c>
      <c r="R44" t="s">
        <v>87</v>
      </c>
    </row>
    <row r="45" spans="1:18" x14ac:dyDescent="0.35">
      <c r="A45" s="32" t="s">
        <v>146</v>
      </c>
      <c r="B45">
        <v>1</v>
      </c>
      <c r="D45" s="32" t="s">
        <v>864</v>
      </c>
      <c r="E45">
        <v>2</v>
      </c>
      <c r="P45" t="s">
        <v>150</v>
      </c>
      <c r="Q45" t="s">
        <v>87</v>
      </c>
      <c r="R45" t="s">
        <v>87</v>
      </c>
    </row>
    <row r="46" spans="1:18" x14ac:dyDescent="0.35">
      <c r="A46" s="32" t="s">
        <v>162</v>
      </c>
      <c r="B46">
        <v>2</v>
      </c>
      <c r="D46" s="32" t="s">
        <v>126</v>
      </c>
      <c r="E46">
        <v>7</v>
      </c>
      <c r="P46" t="s">
        <v>150</v>
      </c>
      <c r="Q46" t="s">
        <v>87</v>
      </c>
      <c r="R46" t="s">
        <v>87</v>
      </c>
    </row>
    <row r="47" spans="1:18" x14ac:dyDescent="0.35">
      <c r="A47" s="10" t="s">
        <v>58</v>
      </c>
      <c r="B47">
        <v>140</v>
      </c>
      <c r="D47" s="32" t="s">
        <v>163</v>
      </c>
      <c r="E47">
        <v>2</v>
      </c>
      <c r="P47" t="s">
        <v>121</v>
      </c>
      <c r="Q47" t="s">
        <v>87</v>
      </c>
      <c r="R47" t="s">
        <v>87</v>
      </c>
    </row>
    <row r="48" spans="1:18" x14ac:dyDescent="0.35">
      <c r="D48" s="32" t="s">
        <v>1320</v>
      </c>
      <c r="E48">
        <v>2</v>
      </c>
      <c r="P48" t="s">
        <v>121</v>
      </c>
      <c r="Q48" t="s">
        <v>90</v>
      </c>
      <c r="R48" t="s">
        <v>209</v>
      </c>
    </row>
    <row r="49" spans="4:18" x14ac:dyDescent="0.35">
      <c r="D49" s="10" t="s">
        <v>58</v>
      </c>
      <c r="E49">
        <v>295</v>
      </c>
      <c r="P49" t="s">
        <v>150</v>
      </c>
      <c r="Q49" t="s">
        <v>87</v>
      </c>
      <c r="R49" t="s">
        <v>87</v>
      </c>
    </row>
    <row r="50" spans="4:18" x14ac:dyDescent="0.35">
      <c r="P50" t="s">
        <v>150</v>
      </c>
      <c r="Q50" t="s">
        <v>87</v>
      </c>
      <c r="R50" t="s">
        <v>87</v>
      </c>
    </row>
    <row r="51" spans="4:18" x14ac:dyDescent="0.35">
      <c r="P51" t="s">
        <v>150</v>
      </c>
      <c r="Q51" t="s">
        <v>87</v>
      </c>
      <c r="R51" t="s">
        <v>87</v>
      </c>
    </row>
    <row r="52" spans="4:18" x14ac:dyDescent="0.35">
      <c r="P52" t="s">
        <v>150</v>
      </c>
      <c r="Q52" t="s">
        <v>87</v>
      </c>
      <c r="R52" t="s">
        <v>87</v>
      </c>
    </row>
    <row r="53" spans="4:18" x14ac:dyDescent="0.35">
      <c r="P53" t="s">
        <v>150</v>
      </c>
      <c r="Q53" t="s">
        <v>87</v>
      </c>
      <c r="R53" t="s">
        <v>87</v>
      </c>
    </row>
    <row r="54" spans="4:18" x14ac:dyDescent="0.35">
      <c r="P54" t="s">
        <v>150</v>
      </c>
      <c r="Q54" t="s">
        <v>87</v>
      </c>
      <c r="R54" t="s">
        <v>87</v>
      </c>
    </row>
    <row r="55" spans="4:18" x14ac:dyDescent="0.35">
      <c r="P55" t="s">
        <v>150</v>
      </c>
      <c r="Q55" t="s">
        <v>87</v>
      </c>
      <c r="R55" t="s">
        <v>87</v>
      </c>
    </row>
    <row r="56" spans="4:18" x14ac:dyDescent="0.35">
      <c r="P56" t="s">
        <v>150</v>
      </c>
      <c r="Q56" t="s">
        <v>87</v>
      </c>
      <c r="R56" t="s">
        <v>87</v>
      </c>
    </row>
    <row r="57" spans="4:18" x14ac:dyDescent="0.35">
      <c r="P57" t="s">
        <v>150</v>
      </c>
      <c r="Q57" t="s">
        <v>87</v>
      </c>
      <c r="R57" t="s">
        <v>87</v>
      </c>
    </row>
  </sheetData>
  <sortState xmlns:xlrd2="http://schemas.microsoft.com/office/spreadsheetml/2017/richdata2" ref="G19:H31">
    <sortCondition ref="G19:G31"/>
  </sortState>
  <mergeCells count="3">
    <mergeCell ref="J18:N18"/>
    <mergeCell ref="J35:N35"/>
    <mergeCell ref="J25:N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67"/>
  <sheetViews>
    <sheetView workbookViewId="0">
      <selection activeCell="G6" sqref="G6"/>
    </sheetView>
  </sheetViews>
  <sheetFormatPr defaultRowHeight="14.5" x14ac:dyDescent="0.35"/>
  <cols>
    <col min="1" max="1" width="14.54296875" bestFit="1" customWidth="1"/>
    <col min="2" max="2" width="18.81640625" bestFit="1" customWidth="1"/>
    <col min="3" max="3" width="15.26953125" bestFit="1" customWidth="1"/>
    <col min="4" max="4" width="10.7265625" bestFit="1" customWidth="1"/>
    <col min="5" max="5" width="11.26953125" bestFit="1" customWidth="1"/>
    <col min="6" max="6" width="9" bestFit="1" customWidth="1"/>
    <col min="7" max="7" width="11.26953125" bestFit="1" customWidth="1"/>
    <col min="8" max="9" width="11.26953125" customWidth="1"/>
    <col min="10" max="10" width="18.1796875" bestFit="1" customWidth="1"/>
    <col min="11" max="11" width="16.453125" bestFit="1" customWidth="1"/>
    <col min="12" max="12" width="5.453125" bestFit="1" customWidth="1"/>
    <col min="13" max="13" width="10.7265625" bestFit="1" customWidth="1"/>
    <col min="14" max="14" width="17.26953125" bestFit="1" customWidth="1"/>
    <col min="15" max="15" width="15.7265625" bestFit="1" customWidth="1"/>
    <col min="16" max="16" width="15.26953125" bestFit="1" customWidth="1"/>
    <col min="17" max="17" width="5.453125" bestFit="1" customWidth="1"/>
    <col min="18" max="18" width="10.7265625" bestFit="1" customWidth="1"/>
    <col min="19" max="19" width="7.26953125" bestFit="1" customWidth="1"/>
    <col min="20" max="20" width="7.26953125" customWidth="1"/>
    <col min="22" max="22" width="21.81640625" bestFit="1" customWidth="1"/>
    <col min="23" max="23" width="7.26953125" bestFit="1" customWidth="1"/>
  </cols>
  <sheetData>
    <row r="1" spans="2:18" x14ac:dyDescent="0.35">
      <c r="B1" s="12" t="s">
        <v>168</v>
      </c>
      <c r="C1" t="s">
        <v>165</v>
      </c>
      <c r="J1" s="12" t="s">
        <v>168</v>
      </c>
      <c r="K1" t="s">
        <v>1373</v>
      </c>
      <c r="O1" s="12" t="s">
        <v>168</v>
      </c>
      <c r="P1" t="s">
        <v>1373</v>
      </c>
    </row>
    <row r="3" spans="2:18" x14ac:dyDescent="0.35">
      <c r="B3" s="12" t="s">
        <v>938</v>
      </c>
      <c r="C3" s="12" t="s">
        <v>72</v>
      </c>
      <c r="J3" s="12" t="s">
        <v>938</v>
      </c>
      <c r="K3" s="12" t="s">
        <v>72</v>
      </c>
      <c r="O3" s="12" t="s">
        <v>938</v>
      </c>
      <c r="P3" s="12" t="s">
        <v>72</v>
      </c>
    </row>
    <row r="4" spans="2:18" x14ac:dyDescent="0.35">
      <c r="B4" s="12" t="s">
        <v>57</v>
      </c>
      <c r="C4" t="s">
        <v>81</v>
      </c>
      <c r="D4" t="s">
        <v>58</v>
      </c>
      <c r="J4" s="12" t="s">
        <v>57</v>
      </c>
      <c r="K4" t="s">
        <v>40</v>
      </c>
      <c r="L4" t="s">
        <v>81</v>
      </c>
      <c r="M4" t="s">
        <v>58</v>
      </c>
      <c r="O4" s="12" t="s">
        <v>57</v>
      </c>
      <c r="P4" t="s">
        <v>40</v>
      </c>
      <c r="Q4" t="s">
        <v>81</v>
      </c>
      <c r="R4" s="203" t="s">
        <v>58</v>
      </c>
    </row>
    <row r="5" spans="2:18" x14ac:dyDescent="0.35">
      <c r="B5" s="10" t="s">
        <v>121</v>
      </c>
      <c r="C5">
        <v>86</v>
      </c>
      <c r="D5">
        <v>86</v>
      </c>
      <c r="J5" s="10" t="s">
        <v>184</v>
      </c>
      <c r="K5">
        <v>4</v>
      </c>
      <c r="M5" s="203">
        <v>4</v>
      </c>
      <c r="O5" s="10" t="s">
        <v>184</v>
      </c>
      <c r="P5">
        <v>4</v>
      </c>
      <c r="R5" s="210">
        <v>4</v>
      </c>
    </row>
    <row r="6" spans="2:18" x14ac:dyDescent="0.35">
      <c r="B6" s="10" t="s">
        <v>150</v>
      </c>
      <c r="C6">
        <v>48</v>
      </c>
      <c r="D6">
        <v>48</v>
      </c>
      <c r="J6" s="10" t="s">
        <v>52</v>
      </c>
      <c r="K6">
        <v>21</v>
      </c>
      <c r="M6" s="203">
        <v>21</v>
      </c>
      <c r="O6" s="10" t="s">
        <v>52</v>
      </c>
      <c r="P6">
        <v>21</v>
      </c>
      <c r="R6" s="210">
        <v>21</v>
      </c>
    </row>
    <row r="7" spans="2:18" x14ac:dyDescent="0.35">
      <c r="B7" s="10" t="s">
        <v>58</v>
      </c>
      <c r="C7">
        <v>134</v>
      </c>
      <c r="D7">
        <v>134</v>
      </c>
      <c r="J7" s="10" t="s">
        <v>1320</v>
      </c>
      <c r="K7">
        <v>1</v>
      </c>
      <c r="M7" s="203">
        <v>1</v>
      </c>
      <c r="O7" s="10" t="s">
        <v>1320</v>
      </c>
      <c r="P7">
        <v>1</v>
      </c>
      <c r="R7" s="210">
        <v>1</v>
      </c>
    </row>
    <row r="8" spans="2:18" x14ac:dyDescent="0.35">
      <c r="B8" s="12" t="s">
        <v>168</v>
      </c>
      <c r="C8" t="s">
        <v>165</v>
      </c>
      <c r="J8" s="10" t="s">
        <v>151</v>
      </c>
      <c r="K8">
        <v>34</v>
      </c>
      <c r="M8" s="203">
        <v>34</v>
      </c>
      <c r="O8" s="10" t="s">
        <v>157</v>
      </c>
      <c r="P8">
        <v>9</v>
      </c>
      <c r="R8" s="210">
        <v>9</v>
      </c>
    </row>
    <row r="9" spans="2:18" x14ac:dyDescent="0.35">
      <c r="J9" s="10" t="s">
        <v>157</v>
      </c>
      <c r="K9">
        <v>9</v>
      </c>
      <c r="M9" s="203">
        <v>9</v>
      </c>
      <c r="O9" s="10" t="s">
        <v>126</v>
      </c>
      <c r="P9">
        <v>2</v>
      </c>
      <c r="R9" s="210">
        <v>2</v>
      </c>
    </row>
    <row r="10" spans="2:18" x14ac:dyDescent="0.35">
      <c r="B10" s="12" t="s">
        <v>938</v>
      </c>
      <c r="C10" s="12" t="s">
        <v>72</v>
      </c>
      <c r="J10" s="10" t="s">
        <v>126</v>
      </c>
      <c r="K10">
        <v>2</v>
      </c>
      <c r="M10" s="203">
        <v>2</v>
      </c>
      <c r="O10" s="10" t="s">
        <v>1215</v>
      </c>
      <c r="P10">
        <v>1</v>
      </c>
      <c r="R10" s="210">
        <v>1</v>
      </c>
    </row>
    <row r="11" spans="2:18" x14ac:dyDescent="0.35">
      <c r="B11" s="12" t="s">
        <v>57</v>
      </c>
      <c r="C11" t="s">
        <v>81</v>
      </c>
      <c r="D11" t="s">
        <v>58</v>
      </c>
      <c r="J11" s="10" t="s">
        <v>1215</v>
      </c>
      <c r="K11">
        <v>1</v>
      </c>
      <c r="M11" s="203">
        <v>1</v>
      </c>
      <c r="O11" s="10" t="s">
        <v>720</v>
      </c>
      <c r="P11">
        <v>35</v>
      </c>
      <c r="Q11">
        <v>3</v>
      </c>
      <c r="R11" s="210">
        <v>38</v>
      </c>
    </row>
    <row r="12" spans="2:18" x14ac:dyDescent="0.35">
      <c r="B12" s="10" t="s">
        <v>121</v>
      </c>
      <c r="C12">
        <v>86</v>
      </c>
      <c r="D12" s="203">
        <v>86</v>
      </c>
      <c r="J12" s="10" t="s">
        <v>720</v>
      </c>
      <c r="K12">
        <v>35</v>
      </c>
      <c r="L12">
        <v>3</v>
      </c>
      <c r="M12" s="203">
        <v>38</v>
      </c>
      <c r="O12" s="10" t="s">
        <v>206</v>
      </c>
      <c r="P12">
        <v>2</v>
      </c>
      <c r="R12" s="210">
        <v>2</v>
      </c>
    </row>
    <row r="13" spans="2:18" x14ac:dyDescent="0.35">
      <c r="B13" s="28" t="s">
        <v>151</v>
      </c>
      <c r="C13">
        <v>86</v>
      </c>
      <c r="D13" s="203">
        <v>86</v>
      </c>
      <c r="J13" s="10" t="s">
        <v>206</v>
      </c>
      <c r="K13">
        <v>2</v>
      </c>
      <c r="M13" s="203">
        <v>2</v>
      </c>
      <c r="O13" s="10" t="s">
        <v>864</v>
      </c>
      <c r="P13">
        <v>15</v>
      </c>
      <c r="Q13">
        <v>1</v>
      </c>
      <c r="R13" s="210">
        <v>16</v>
      </c>
    </row>
    <row r="14" spans="2:18" x14ac:dyDescent="0.35">
      <c r="B14" s="10" t="s">
        <v>150</v>
      </c>
      <c r="C14">
        <v>48</v>
      </c>
      <c r="D14" s="203">
        <v>48</v>
      </c>
      <c r="J14" s="10" t="s">
        <v>864</v>
      </c>
      <c r="K14">
        <v>15</v>
      </c>
      <c r="L14">
        <v>1</v>
      </c>
      <c r="M14" s="203">
        <v>16</v>
      </c>
      <c r="O14" s="10" t="s">
        <v>163</v>
      </c>
      <c r="P14">
        <v>57</v>
      </c>
      <c r="R14" s="210">
        <v>57</v>
      </c>
    </row>
    <row r="15" spans="2:18" x14ac:dyDescent="0.35">
      <c r="B15" s="28" t="s">
        <v>52</v>
      </c>
      <c r="C15">
        <v>8</v>
      </c>
      <c r="D15" s="203">
        <v>8</v>
      </c>
      <c r="J15" s="10" t="s">
        <v>163</v>
      </c>
      <c r="K15">
        <v>57</v>
      </c>
      <c r="M15" s="203">
        <v>57</v>
      </c>
      <c r="O15" s="202" t="s">
        <v>58</v>
      </c>
      <c r="P15" s="203">
        <v>147</v>
      </c>
      <c r="Q15" s="203">
        <v>4</v>
      </c>
      <c r="R15" s="203">
        <v>151</v>
      </c>
    </row>
    <row r="16" spans="2:18" x14ac:dyDescent="0.35">
      <c r="B16" s="28" t="s">
        <v>1320</v>
      </c>
      <c r="C16">
        <v>5</v>
      </c>
      <c r="D16" s="203">
        <v>5</v>
      </c>
      <c r="J16" s="202" t="s">
        <v>58</v>
      </c>
      <c r="K16" s="203">
        <v>181</v>
      </c>
      <c r="L16" s="203">
        <v>4</v>
      </c>
      <c r="M16" s="203">
        <v>185</v>
      </c>
    </row>
    <row r="17" spans="2:18" x14ac:dyDescent="0.35">
      <c r="B17" s="28" t="s">
        <v>157</v>
      </c>
      <c r="C17">
        <v>2</v>
      </c>
      <c r="D17" s="203">
        <v>2</v>
      </c>
    </row>
    <row r="18" spans="2:18" x14ac:dyDescent="0.35">
      <c r="B18" s="28" t="s">
        <v>126</v>
      </c>
      <c r="C18">
        <v>2</v>
      </c>
      <c r="D18" s="203">
        <v>2</v>
      </c>
      <c r="O18" s="12" t="s">
        <v>140</v>
      </c>
      <c r="P18" t="s">
        <v>121</v>
      </c>
    </row>
    <row r="19" spans="2:18" x14ac:dyDescent="0.35">
      <c r="B19" s="28" t="s">
        <v>720</v>
      </c>
      <c r="C19">
        <v>19</v>
      </c>
      <c r="D19" s="203">
        <v>19</v>
      </c>
      <c r="J19" s="204" t="s">
        <v>1372</v>
      </c>
      <c r="K19" s="204" t="s">
        <v>40</v>
      </c>
      <c r="L19" s="204" t="s">
        <v>81</v>
      </c>
      <c r="M19" s="205" t="s">
        <v>58</v>
      </c>
    </row>
    <row r="20" spans="2:18" x14ac:dyDescent="0.35">
      <c r="B20" s="28" t="s">
        <v>864</v>
      </c>
      <c r="C20">
        <v>7</v>
      </c>
      <c r="D20" s="203">
        <v>7</v>
      </c>
      <c r="J20" t="s">
        <v>151</v>
      </c>
      <c r="K20">
        <f>GETPIVOTDATA("Area",$J$3,"Area Detail","Jakarta","Status","Closed")</f>
        <v>34</v>
      </c>
      <c r="L20">
        <f>GETPIVOTDATA("Area",$J$3,"Area Detail","Jakarta","Status","Open")</f>
        <v>0</v>
      </c>
      <c r="M20" s="210">
        <f>K20+L20</f>
        <v>34</v>
      </c>
      <c r="O20" s="12" t="s">
        <v>938</v>
      </c>
      <c r="P20" s="12" t="s">
        <v>72</v>
      </c>
    </row>
    <row r="21" spans="2:18" x14ac:dyDescent="0.35">
      <c r="B21" s="28" t="s">
        <v>163</v>
      </c>
      <c r="C21">
        <v>5</v>
      </c>
      <c r="D21" s="203">
        <v>5</v>
      </c>
      <c r="J21" t="s">
        <v>184</v>
      </c>
      <c r="K21">
        <f>GETPIVOTDATA("Area",$J$3,"Area Detail","Bekasi","Status","Closed")</f>
        <v>4</v>
      </c>
      <c r="L21">
        <f>GETPIVOTDATA("Area",$J$3,"Area Detail","Bekasi","Status","Open")</f>
        <v>0</v>
      </c>
      <c r="M21" s="210">
        <f t="shared" ref="M21:M30" si="0">K21+L21</f>
        <v>4</v>
      </c>
      <c r="O21" s="12" t="s">
        <v>57</v>
      </c>
      <c r="P21" t="s">
        <v>40</v>
      </c>
      <c r="Q21" t="s">
        <v>81</v>
      </c>
      <c r="R21" s="203" t="s">
        <v>58</v>
      </c>
    </row>
    <row r="22" spans="2:18" x14ac:dyDescent="0.35">
      <c r="B22" s="202" t="s">
        <v>58</v>
      </c>
      <c r="C22" s="203">
        <v>134</v>
      </c>
      <c r="D22" s="203">
        <v>134</v>
      </c>
      <c r="J22" t="s">
        <v>52</v>
      </c>
      <c r="K22">
        <f>GETPIVOTDATA("Area",$J$3,"Area Detail","Bontang","Status","Closed")</f>
        <v>21</v>
      </c>
      <c r="L22">
        <f>GETPIVOTDATA("Area",$J$3,"Area Detail","Bontang","Status","Open")</f>
        <v>0</v>
      </c>
      <c r="M22" s="210">
        <f t="shared" si="0"/>
        <v>21</v>
      </c>
      <c r="O22" s="10" t="s">
        <v>1028</v>
      </c>
      <c r="P22">
        <v>2</v>
      </c>
      <c r="Q22">
        <v>2</v>
      </c>
      <c r="R22" s="210">
        <v>4</v>
      </c>
    </row>
    <row r="23" spans="2:18" x14ac:dyDescent="0.35">
      <c r="J23" t="s">
        <v>482</v>
      </c>
      <c r="K23" t="e">
        <f>GETPIVOTDATA("Area",$J$3,"Area Detail","Bulking Palembang","Status","Closed")</f>
        <v>#REF!</v>
      </c>
      <c r="M23" s="210" t="e">
        <f t="shared" si="0"/>
        <v>#REF!</v>
      </c>
      <c r="O23" s="10" t="s">
        <v>137</v>
      </c>
      <c r="P23">
        <v>14</v>
      </c>
      <c r="Q23">
        <v>64</v>
      </c>
      <c r="R23" s="210">
        <v>78</v>
      </c>
    </row>
    <row r="24" spans="2:18" x14ac:dyDescent="0.35">
      <c r="J24" t="s">
        <v>157</v>
      </c>
      <c r="K24">
        <f>GETPIVOTDATA("Area",$J$3,"Area Detail","Karawaci","Status","Closed")</f>
        <v>9</v>
      </c>
      <c r="L24">
        <f>GETPIVOTDATA("Area",$J$3,"Area Detail","Karawaci","Status","Open")</f>
        <v>0</v>
      </c>
      <c r="M24" s="210">
        <f t="shared" si="0"/>
        <v>9</v>
      </c>
      <c r="O24" s="10" t="s">
        <v>173</v>
      </c>
      <c r="P24">
        <v>5</v>
      </c>
      <c r="R24" s="210">
        <v>5</v>
      </c>
    </row>
    <row r="25" spans="2:18" x14ac:dyDescent="0.35">
      <c r="J25" t="s">
        <v>126</v>
      </c>
      <c r="K25">
        <f>GETPIVOTDATA("Area",$J$3,"Area Detail","Karawang","Status","Closed")</f>
        <v>2</v>
      </c>
      <c r="M25" s="210">
        <f t="shared" si="0"/>
        <v>2</v>
      </c>
      <c r="O25" s="10" t="s">
        <v>146</v>
      </c>
      <c r="P25">
        <v>12</v>
      </c>
      <c r="Q25">
        <v>7</v>
      </c>
      <c r="R25" s="210">
        <v>19</v>
      </c>
    </row>
    <row r="26" spans="2:18" x14ac:dyDescent="0.35">
      <c r="J26" t="s">
        <v>1215</v>
      </c>
      <c r="K26">
        <f>GETPIVOTDATA("Area",$J$3,"Area Detail","Kumai","Status","Closed")</f>
        <v>1</v>
      </c>
      <c r="M26" s="210">
        <f t="shared" si="0"/>
        <v>1</v>
      </c>
      <c r="O26" s="10" t="s">
        <v>528</v>
      </c>
      <c r="P26">
        <v>5</v>
      </c>
      <c r="Q26">
        <v>1</v>
      </c>
      <c r="R26" s="210">
        <v>6</v>
      </c>
    </row>
    <row r="27" spans="2:18" x14ac:dyDescent="0.35">
      <c r="J27" t="s">
        <v>720</v>
      </c>
      <c r="K27">
        <f>GETPIVOTDATA("Area",$J$3,"Area Detail","Lubuk Gaung","Status","Closed")</f>
        <v>35</v>
      </c>
      <c r="L27">
        <f>GETPIVOTDATA("Area",$J$3,"Area Detail","Lubuk Gaung","Status","Open")</f>
        <v>3</v>
      </c>
      <c r="M27" s="210">
        <f t="shared" si="0"/>
        <v>38</v>
      </c>
      <c r="O27" s="10" t="s">
        <v>272</v>
      </c>
      <c r="P27">
        <v>1</v>
      </c>
      <c r="R27" s="210">
        <v>1</v>
      </c>
    </row>
    <row r="28" spans="2:18" x14ac:dyDescent="0.35">
      <c r="J28" s="207" t="s">
        <v>206</v>
      </c>
      <c r="K28" s="208">
        <f>GETPIVOTDATA("Area",$J$3,"Area Detail","Sidoarjo","Status","Closed")</f>
        <v>2</v>
      </c>
      <c r="L28" s="208">
        <f>GETPIVOTDATA("Area",$J$3,"Area Detail","Sidoarjo","Status","Open")</f>
        <v>0</v>
      </c>
      <c r="M28" s="210">
        <f t="shared" si="0"/>
        <v>2</v>
      </c>
      <c r="O28" s="10" t="s">
        <v>1156</v>
      </c>
      <c r="P28">
        <v>4</v>
      </c>
      <c r="Q28">
        <v>3</v>
      </c>
      <c r="R28" s="210">
        <v>7</v>
      </c>
    </row>
    <row r="29" spans="2:18" x14ac:dyDescent="0.35">
      <c r="J29" t="s">
        <v>864</v>
      </c>
      <c r="K29">
        <f>GETPIVOTDATA("Area",$J$3,"Area Detail","Tanjung Morawa","Status","Closed")</f>
        <v>15</v>
      </c>
      <c r="L29">
        <f>GETPIVOTDATA("Area",$J$3,"Area Detail","Tanjung Morawa","Status","Open")</f>
        <v>1</v>
      </c>
      <c r="M29" s="210">
        <f t="shared" si="0"/>
        <v>16</v>
      </c>
      <c r="O29" s="10" t="s">
        <v>159</v>
      </c>
      <c r="Q29">
        <v>1</v>
      </c>
      <c r="R29" s="210">
        <v>1</v>
      </c>
    </row>
    <row r="30" spans="2:18" x14ac:dyDescent="0.35">
      <c r="J30" t="s">
        <v>163</v>
      </c>
      <c r="K30">
        <f>GETPIVOTDATA("Area",$J$3,"Area Detail","Tanjung Pura","Status","Closed")</f>
        <v>57</v>
      </c>
      <c r="L30">
        <f>GETPIVOTDATA("Area",$J$3,"Area Detail","Tanjung Pura","Status","Open")</f>
        <v>0</v>
      </c>
      <c r="M30" s="210">
        <f t="shared" si="0"/>
        <v>57</v>
      </c>
      <c r="O30" s="214" t="s">
        <v>145</v>
      </c>
      <c r="P30" s="26">
        <v>1</v>
      </c>
      <c r="Q30" s="26">
        <v>1</v>
      </c>
      <c r="R30" s="297">
        <v>2</v>
      </c>
    </row>
    <row r="31" spans="2:18" x14ac:dyDescent="0.35">
      <c r="J31" s="206" t="s">
        <v>58</v>
      </c>
      <c r="K31" s="209" t="e">
        <f>SUM(K20:K30)</f>
        <v>#REF!</v>
      </c>
      <c r="L31" s="209">
        <f>SUM(L20:L30)</f>
        <v>4</v>
      </c>
      <c r="M31" s="209" t="e">
        <f>SUM(M20:M30)</f>
        <v>#REF!</v>
      </c>
      <c r="O31" s="10" t="s">
        <v>162</v>
      </c>
      <c r="P31">
        <v>5</v>
      </c>
      <c r="Q31">
        <v>5</v>
      </c>
      <c r="R31" s="210">
        <v>10</v>
      </c>
    </row>
    <row r="32" spans="2:18" x14ac:dyDescent="0.35">
      <c r="B32" s="12" t="s">
        <v>9</v>
      </c>
      <c r="C32" t="s">
        <v>81</v>
      </c>
      <c r="J32" s="26"/>
      <c r="K32" s="26"/>
      <c r="L32" s="26"/>
      <c r="M32" s="26"/>
      <c r="O32" s="10" t="s">
        <v>1876</v>
      </c>
      <c r="Q32">
        <v>2</v>
      </c>
      <c r="R32" s="203">
        <v>2</v>
      </c>
    </row>
    <row r="33" spans="2:18" s="26" customFormat="1" x14ac:dyDescent="0.35">
      <c r="B33" s="12" t="s">
        <v>168</v>
      </c>
      <c r="C33" t="s">
        <v>1373</v>
      </c>
      <c r="J33"/>
      <c r="K33"/>
      <c r="L33"/>
      <c r="M33"/>
      <c r="O33" s="202" t="s">
        <v>58</v>
      </c>
      <c r="P33" s="203">
        <v>49</v>
      </c>
      <c r="Q33" s="203">
        <v>86</v>
      </c>
      <c r="R33" s="203">
        <v>135</v>
      </c>
    </row>
    <row r="34" spans="2:18" ht="15.75" customHeight="1" x14ac:dyDescent="0.35"/>
    <row r="35" spans="2:18" x14ac:dyDescent="0.35">
      <c r="B35" s="12" t="s">
        <v>938</v>
      </c>
      <c r="C35" s="12" t="s">
        <v>72</v>
      </c>
    </row>
    <row r="36" spans="2:18" x14ac:dyDescent="0.35">
      <c r="B36" s="12" t="s">
        <v>57</v>
      </c>
      <c r="C36" s="203" t="s">
        <v>58</v>
      </c>
    </row>
    <row r="37" spans="2:18" x14ac:dyDescent="0.35">
      <c r="B37" s="202" t="s">
        <v>58</v>
      </c>
      <c r="C37" s="203"/>
    </row>
    <row r="50" spans="2:7" x14ac:dyDescent="0.35">
      <c r="B50" s="12" t="s">
        <v>168</v>
      </c>
      <c r="C50" t="s">
        <v>1373</v>
      </c>
    </row>
    <row r="51" spans="2:7" x14ac:dyDescent="0.35">
      <c r="B51" s="12" t="s">
        <v>82</v>
      </c>
      <c r="C51" t="s">
        <v>1373</v>
      </c>
      <c r="D51" s="26"/>
      <c r="E51" s="26"/>
      <c r="F51" s="26"/>
      <c r="G51" s="26"/>
    </row>
    <row r="53" spans="2:7" x14ac:dyDescent="0.35">
      <c r="B53" s="12" t="s">
        <v>938</v>
      </c>
      <c r="C53" s="12" t="s">
        <v>72</v>
      </c>
    </row>
    <row r="54" spans="2:7" x14ac:dyDescent="0.35">
      <c r="B54" s="12" t="s">
        <v>57</v>
      </c>
      <c r="C54" t="s">
        <v>40</v>
      </c>
      <c r="D54" s="203" t="s">
        <v>58</v>
      </c>
    </row>
    <row r="55" spans="2:7" x14ac:dyDescent="0.35">
      <c r="B55" s="10" t="s">
        <v>121</v>
      </c>
      <c r="C55">
        <v>31</v>
      </c>
      <c r="D55">
        <v>31</v>
      </c>
    </row>
    <row r="56" spans="2:7" x14ac:dyDescent="0.35">
      <c r="B56" s="10" t="s">
        <v>150</v>
      </c>
      <c r="C56">
        <v>131</v>
      </c>
      <c r="D56">
        <v>131</v>
      </c>
    </row>
    <row r="57" spans="2:7" x14ac:dyDescent="0.35">
      <c r="B57" s="28" t="s">
        <v>184</v>
      </c>
      <c r="C57">
        <v>5</v>
      </c>
      <c r="D57">
        <v>5</v>
      </c>
    </row>
    <row r="58" spans="2:7" x14ac:dyDescent="0.35">
      <c r="B58" s="28" t="s">
        <v>52</v>
      </c>
      <c r="C58">
        <v>19</v>
      </c>
      <c r="D58">
        <v>19</v>
      </c>
    </row>
    <row r="59" spans="2:7" x14ac:dyDescent="0.35">
      <c r="B59" s="28" t="s">
        <v>1320</v>
      </c>
      <c r="C59">
        <v>8</v>
      </c>
      <c r="D59" s="203">
        <v>8</v>
      </c>
    </row>
    <row r="60" spans="2:7" x14ac:dyDescent="0.35">
      <c r="B60" s="28" t="s">
        <v>157</v>
      </c>
      <c r="C60">
        <v>7</v>
      </c>
      <c r="D60">
        <v>7</v>
      </c>
    </row>
    <row r="61" spans="2:7" x14ac:dyDescent="0.35">
      <c r="B61" s="28" t="s">
        <v>126</v>
      </c>
      <c r="C61">
        <v>1</v>
      </c>
      <c r="D61" s="203">
        <v>1</v>
      </c>
    </row>
    <row r="62" spans="2:7" x14ac:dyDescent="0.35">
      <c r="B62" s="28" t="s">
        <v>1215</v>
      </c>
      <c r="C62">
        <v>1</v>
      </c>
      <c r="D62" s="203">
        <v>1</v>
      </c>
    </row>
    <row r="63" spans="2:7" x14ac:dyDescent="0.35">
      <c r="B63" s="28" t="s">
        <v>720</v>
      </c>
      <c r="C63">
        <v>39</v>
      </c>
      <c r="D63">
        <v>39</v>
      </c>
    </row>
    <row r="64" spans="2:7" x14ac:dyDescent="0.35">
      <c r="B64" s="28" t="s">
        <v>206</v>
      </c>
      <c r="C64">
        <v>4</v>
      </c>
      <c r="D64" s="203">
        <v>4</v>
      </c>
    </row>
    <row r="65" spans="2:4" x14ac:dyDescent="0.35">
      <c r="B65" s="28" t="s">
        <v>864</v>
      </c>
      <c r="C65">
        <v>10</v>
      </c>
      <c r="D65">
        <v>10</v>
      </c>
    </row>
    <row r="66" spans="2:4" x14ac:dyDescent="0.35">
      <c r="B66" s="28" t="s">
        <v>163</v>
      </c>
      <c r="C66">
        <v>37</v>
      </c>
      <c r="D66">
        <v>37</v>
      </c>
    </row>
    <row r="67" spans="2:4" x14ac:dyDescent="0.35">
      <c r="B67" s="202" t="s">
        <v>58</v>
      </c>
      <c r="C67" s="203">
        <v>162</v>
      </c>
      <c r="D67" s="203">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M14"/>
  <sheetViews>
    <sheetView workbookViewId="0">
      <selection activeCell="F14" sqref="F14"/>
    </sheetView>
  </sheetViews>
  <sheetFormatPr defaultRowHeight="14.5" x14ac:dyDescent="0.35"/>
  <cols>
    <col min="1" max="1" width="15.453125" bestFit="1" customWidth="1"/>
    <col min="2" max="2" width="15.26953125" bestFit="1" customWidth="1"/>
    <col min="3" max="3" width="7.81640625" bestFit="1" customWidth="1"/>
    <col min="4" max="4" width="6.1796875" bestFit="1" customWidth="1"/>
    <col min="5" max="5" width="6.81640625" bestFit="1" customWidth="1"/>
    <col min="6" max="6" width="8.453125" bestFit="1" customWidth="1"/>
    <col min="7" max="7" width="9.1796875" bestFit="1" customWidth="1"/>
    <col min="8" max="8" width="6.1796875" bestFit="1" customWidth="1"/>
    <col min="9" max="9" width="11.7265625" bestFit="1" customWidth="1"/>
    <col min="10" max="10" width="7.7265625" bestFit="1" customWidth="1"/>
    <col min="11" max="11" width="15.1796875" bestFit="1" customWidth="1"/>
    <col min="12" max="12" width="11.81640625" bestFit="1" customWidth="1"/>
    <col min="13" max="14" width="10.7265625" bestFit="1" customWidth="1"/>
  </cols>
  <sheetData>
    <row r="2" spans="1:13" x14ac:dyDescent="0.35">
      <c r="A2" s="12" t="s">
        <v>172</v>
      </c>
      <c r="B2" t="s" vm="1">
        <v>1497</v>
      </c>
    </row>
    <row r="3" spans="1:13" x14ac:dyDescent="0.35">
      <c r="A3" s="12" t="s">
        <v>9</v>
      </c>
      <c r="B3" t="s" vm="2">
        <v>40</v>
      </c>
    </row>
    <row r="5" spans="1:13" x14ac:dyDescent="0.35">
      <c r="A5" s="12" t="s">
        <v>1496</v>
      </c>
      <c r="B5" s="12" t="s">
        <v>72</v>
      </c>
    </row>
    <row r="6" spans="1:13" x14ac:dyDescent="0.35">
      <c r="A6" s="12" t="s">
        <v>57</v>
      </c>
      <c r="B6" t="s">
        <v>184</v>
      </c>
      <c r="C6" t="s">
        <v>52</v>
      </c>
      <c r="D6" t="s">
        <v>1320</v>
      </c>
      <c r="E6" t="s">
        <v>151</v>
      </c>
      <c r="F6" t="s">
        <v>157</v>
      </c>
      <c r="G6" t="s">
        <v>126</v>
      </c>
      <c r="H6" t="s">
        <v>1215</v>
      </c>
      <c r="I6" t="s">
        <v>720</v>
      </c>
      <c r="J6" t="s">
        <v>206</v>
      </c>
      <c r="K6" t="s">
        <v>864</v>
      </c>
      <c r="L6" t="s">
        <v>163</v>
      </c>
      <c r="M6" t="s">
        <v>58</v>
      </c>
    </row>
    <row r="7" spans="1:13" x14ac:dyDescent="0.35">
      <c r="A7" s="10">
        <v>2</v>
      </c>
      <c r="B7">
        <v>2</v>
      </c>
      <c r="C7">
        <v>2</v>
      </c>
      <c r="D7">
        <v>9</v>
      </c>
      <c r="E7">
        <v>1</v>
      </c>
      <c r="F7">
        <v>1</v>
      </c>
      <c r="G7">
        <v>1</v>
      </c>
      <c r="H7">
        <v>1</v>
      </c>
      <c r="I7">
        <v>22</v>
      </c>
      <c r="J7">
        <v>2</v>
      </c>
      <c r="K7">
        <v>6</v>
      </c>
      <c r="L7">
        <v>27</v>
      </c>
      <c r="M7">
        <v>74</v>
      </c>
    </row>
    <row r="8" spans="1:13" x14ac:dyDescent="0.35">
      <c r="A8" s="10">
        <v>3</v>
      </c>
      <c r="C8">
        <v>28</v>
      </c>
      <c r="D8">
        <v>5</v>
      </c>
      <c r="E8">
        <v>1</v>
      </c>
      <c r="F8">
        <v>8</v>
      </c>
      <c r="G8">
        <v>1</v>
      </c>
      <c r="I8">
        <v>26</v>
      </c>
      <c r="J8">
        <v>3</v>
      </c>
      <c r="K8">
        <v>14</v>
      </c>
      <c r="L8">
        <v>34</v>
      </c>
      <c r="M8">
        <v>120</v>
      </c>
    </row>
    <row r="9" spans="1:13" x14ac:dyDescent="0.35">
      <c r="A9" s="10">
        <v>4</v>
      </c>
      <c r="B9">
        <v>2</v>
      </c>
      <c r="C9">
        <v>2</v>
      </c>
      <c r="E9">
        <v>26</v>
      </c>
      <c r="F9">
        <v>2</v>
      </c>
      <c r="G9">
        <v>1</v>
      </c>
      <c r="I9">
        <v>8</v>
      </c>
      <c r="K9">
        <v>2</v>
      </c>
      <c r="L9">
        <v>3</v>
      </c>
      <c r="M9">
        <v>46</v>
      </c>
    </row>
    <row r="10" spans="1:13" x14ac:dyDescent="0.35">
      <c r="A10" s="10">
        <v>5</v>
      </c>
      <c r="B10">
        <v>2</v>
      </c>
      <c r="E10">
        <v>4</v>
      </c>
      <c r="F10">
        <v>1</v>
      </c>
      <c r="I10">
        <v>1</v>
      </c>
      <c r="L10">
        <v>3</v>
      </c>
      <c r="M10">
        <v>11</v>
      </c>
    </row>
    <row r="11" spans="1:13" x14ac:dyDescent="0.35">
      <c r="A11" s="10">
        <v>6</v>
      </c>
      <c r="C11">
        <v>1</v>
      </c>
      <c r="E11">
        <v>8</v>
      </c>
      <c r="F11">
        <v>1</v>
      </c>
      <c r="I11">
        <v>1</v>
      </c>
      <c r="K11">
        <v>1</v>
      </c>
      <c r="L11">
        <v>1</v>
      </c>
      <c r="M11">
        <v>13</v>
      </c>
    </row>
    <row r="12" spans="1:13" x14ac:dyDescent="0.35">
      <c r="A12" s="10">
        <v>7</v>
      </c>
      <c r="E12">
        <v>7</v>
      </c>
      <c r="M12">
        <v>7</v>
      </c>
    </row>
    <row r="13" spans="1:13" x14ac:dyDescent="0.35">
      <c r="A13" s="10">
        <v>8</v>
      </c>
      <c r="E13">
        <v>2</v>
      </c>
      <c r="M13">
        <v>2</v>
      </c>
    </row>
    <row r="14" spans="1:13" x14ac:dyDescent="0.35">
      <c r="A14" s="10" t="s">
        <v>58</v>
      </c>
      <c r="B14">
        <v>6</v>
      </c>
      <c r="C14">
        <v>33</v>
      </c>
      <c r="D14">
        <v>14</v>
      </c>
      <c r="E14">
        <v>49</v>
      </c>
      <c r="F14">
        <v>13</v>
      </c>
      <c r="G14">
        <v>3</v>
      </c>
      <c r="H14">
        <v>1</v>
      </c>
      <c r="I14">
        <v>58</v>
      </c>
      <c r="J14">
        <v>5</v>
      </c>
      <c r="K14">
        <v>23</v>
      </c>
      <c r="L14">
        <v>68</v>
      </c>
      <c r="M14">
        <v>273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AX61"/>
  <sheetViews>
    <sheetView showGridLines="0" tabSelected="1" zoomScale="70" zoomScaleNormal="70" workbookViewId="0">
      <pane xSplit="8" ySplit="4" topLeftCell="I5" activePane="bottomRight" state="frozen"/>
      <selection pane="topRight" activeCell="G1" sqref="G1"/>
      <selection pane="bottomLeft" activeCell="A5" sqref="A5"/>
      <selection pane="bottomRight" activeCell="G6" sqref="G6"/>
    </sheetView>
  </sheetViews>
  <sheetFormatPr defaultRowHeight="14.5" outlineLevelRow="1" outlineLevelCol="1" x14ac:dyDescent="0.35"/>
  <cols>
    <col min="2" max="2" width="3.1796875" bestFit="1" customWidth="1"/>
    <col min="3" max="3" width="15" bestFit="1" customWidth="1"/>
    <col min="4" max="4" width="11.81640625" customWidth="1"/>
    <col min="5" max="5" width="37.7265625" bestFit="1" customWidth="1"/>
    <col min="6" max="6" width="12.81640625" customWidth="1"/>
    <col min="7" max="7" width="11.81640625" customWidth="1"/>
    <col min="10" max="14" width="8.7265625" hidden="1" customWidth="1" outlineLevel="1"/>
    <col min="15" max="15" width="8.7265625" collapsed="1"/>
    <col min="16" max="20" width="8.7265625" hidden="1" customWidth="1" outlineLevel="1"/>
    <col min="21" max="21" width="8.7265625" collapsed="1"/>
    <col min="22" max="26" width="8.7265625" hidden="1" customWidth="1" outlineLevel="1"/>
    <col min="27" max="27" width="8.7265625" collapsed="1"/>
    <col min="28" max="32" width="8.7265625" hidden="1" customWidth="1" outlineLevel="1"/>
    <col min="33" max="33" width="8.7265625" collapsed="1"/>
    <col min="34" max="38" width="8.7265625" hidden="1" customWidth="1" outlineLevel="1"/>
    <col min="39" max="39" width="8.7265625" collapsed="1"/>
    <col min="40" max="44" width="8.7265625" hidden="1" customWidth="1" outlineLevel="1"/>
    <col min="45" max="45" width="8.7265625" collapsed="1"/>
    <col min="46" max="46" width="1.453125" customWidth="1"/>
  </cols>
  <sheetData>
    <row r="2" spans="2:50" x14ac:dyDescent="0.35">
      <c r="C2" t="s">
        <v>1579</v>
      </c>
      <c r="H2" s="203" t="s">
        <v>1497</v>
      </c>
    </row>
    <row r="3" spans="2:50" x14ac:dyDescent="0.35">
      <c r="U3" s="304" t="s">
        <v>82</v>
      </c>
      <c r="V3" s="304"/>
      <c r="W3" s="304"/>
      <c r="X3" s="304"/>
      <c r="Y3" s="304"/>
      <c r="Z3" s="304"/>
      <c r="AA3" s="304"/>
      <c r="AB3" s="304"/>
      <c r="AC3" s="304"/>
      <c r="AD3" s="304"/>
      <c r="AE3" s="304"/>
      <c r="AF3" s="304"/>
      <c r="AG3" s="304"/>
      <c r="AH3" s="304"/>
      <c r="AI3" s="304"/>
      <c r="AJ3" s="304"/>
      <c r="AK3" s="304"/>
      <c r="AL3" s="304"/>
      <c r="AM3" s="304"/>
      <c r="AN3" s="304"/>
      <c r="AO3" s="304"/>
      <c r="AP3" s="304"/>
      <c r="AQ3" s="304"/>
      <c r="AR3" s="304"/>
      <c r="AS3" s="304"/>
      <c r="AU3" s="304" t="s">
        <v>53</v>
      </c>
      <c r="AV3" s="304"/>
      <c r="AW3" s="304"/>
      <c r="AX3" s="304"/>
    </row>
    <row r="4" spans="2:50" s="212" customFormat="1" ht="43.5" x14ac:dyDescent="0.35">
      <c r="B4" s="212" t="s">
        <v>0</v>
      </c>
      <c r="C4" s="212" t="s">
        <v>5</v>
      </c>
      <c r="D4" s="212" t="s">
        <v>127</v>
      </c>
      <c r="E4" s="212" t="s">
        <v>1578</v>
      </c>
      <c r="F4" s="212" t="s">
        <v>1820</v>
      </c>
      <c r="G4" s="212" t="s">
        <v>1821</v>
      </c>
      <c r="H4" s="212" t="s">
        <v>1576</v>
      </c>
      <c r="I4" s="212" t="s">
        <v>1494</v>
      </c>
      <c r="J4" s="212" t="s">
        <v>1773</v>
      </c>
      <c r="K4" s="212" t="s">
        <v>1774</v>
      </c>
      <c r="L4" s="212" t="s">
        <v>1775</v>
      </c>
      <c r="M4" s="212" t="s">
        <v>1776</v>
      </c>
      <c r="N4" s="212" t="s">
        <v>1777</v>
      </c>
      <c r="O4" s="212" t="s">
        <v>220</v>
      </c>
      <c r="P4" s="212" t="s">
        <v>1773</v>
      </c>
      <c r="Q4" s="212" t="s">
        <v>1774</v>
      </c>
      <c r="R4" s="212" t="s">
        <v>1775</v>
      </c>
      <c r="S4" s="212" t="s">
        <v>1776</v>
      </c>
      <c r="T4" s="212" t="s">
        <v>1777</v>
      </c>
      <c r="U4" s="212" t="s">
        <v>213</v>
      </c>
      <c r="V4" s="212" t="s">
        <v>1773</v>
      </c>
      <c r="W4" s="212" t="s">
        <v>1774</v>
      </c>
      <c r="X4" s="212" t="s">
        <v>1775</v>
      </c>
      <c r="Y4" s="212" t="s">
        <v>1776</v>
      </c>
      <c r="Z4" s="212" t="s">
        <v>1777</v>
      </c>
      <c r="AA4" s="212" t="s">
        <v>214</v>
      </c>
      <c r="AB4" s="212" t="s">
        <v>1773</v>
      </c>
      <c r="AC4" s="212" t="s">
        <v>1774</v>
      </c>
      <c r="AD4" s="212" t="s">
        <v>1775</v>
      </c>
      <c r="AE4" s="212" t="s">
        <v>1776</v>
      </c>
      <c r="AF4" s="212" t="s">
        <v>1777</v>
      </c>
      <c r="AG4" s="212" t="s">
        <v>215</v>
      </c>
      <c r="AH4" s="212" t="s">
        <v>1773</v>
      </c>
      <c r="AI4" s="212" t="s">
        <v>1774</v>
      </c>
      <c r="AJ4" s="212" t="s">
        <v>1775</v>
      </c>
      <c r="AK4" s="212" t="s">
        <v>1776</v>
      </c>
      <c r="AL4" s="212" t="s">
        <v>1777</v>
      </c>
      <c r="AM4" s="212" t="s">
        <v>216</v>
      </c>
      <c r="AN4" s="212" t="s">
        <v>1773</v>
      </c>
      <c r="AO4" s="212" t="s">
        <v>1774</v>
      </c>
      <c r="AP4" s="212" t="s">
        <v>1775</v>
      </c>
      <c r="AQ4" s="212" t="s">
        <v>1776</v>
      </c>
      <c r="AR4" s="212" t="s">
        <v>1777</v>
      </c>
      <c r="AS4" s="212" t="s">
        <v>133</v>
      </c>
      <c r="AU4" s="212" t="s">
        <v>87</v>
      </c>
      <c r="AV4" s="212" t="s">
        <v>88</v>
      </c>
      <c r="AW4" s="212" t="s">
        <v>89</v>
      </c>
      <c r="AX4" s="212" t="s">
        <v>1577</v>
      </c>
    </row>
    <row r="5" spans="2:50" x14ac:dyDescent="0.35">
      <c r="B5">
        <v>1</v>
      </c>
      <c r="C5" t="s">
        <v>151</v>
      </c>
      <c r="F5" s="223">
        <f>G5+H5</f>
        <v>135</v>
      </c>
      <c r="G5" s="223">
        <f t="shared" ref="G5:AS5" si="0">SUM(G6:G50)</f>
        <v>49</v>
      </c>
      <c r="H5" s="223">
        <f t="shared" si="0"/>
        <v>86</v>
      </c>
      <c r="I5" s="223">
        <f t="shared" si="0"/>
        <v>61</v>
      </c>
      <c r="J5" s="223">
        <f t="shared" si="0"/>
        <v>22</v>
      </c>
      <c r="K5" s="223">
        <f t="shared" si="0"/>
        <v>25</v>
      </c>
      <c r="L5" s="223">
        <f t="shared" si="0"/>
        <v>14</v>
      </c>
      <c r="M5" s="223">
        <f t="shared" si="0"/>
        <v>14</v>
      </c>
      <c r="N5" s="223">
        <f t="shared" si="0"/>
        <v>1</v>
      </c>
      <c r="O5" s="223">
        <f t="shared" si="0"/>
        <v>90</v>
      </c>
      <c r="P5" s="223">
        <f t="shared" si="0"/>
        <v>1</v>
      </c>
      <c r="Q5" s="223">
        <f t="shared" si="0"/>
        <v>12</v>
      </c>
      <c r="R5" s="223">
        <f t="shared" si="0"/>
        <v>9</v>
      </c>
      <c r="S5" s="223">
        <f t="shared" si="0"/>
        <v>11</v>
      </c>
      <c r="T5" s="223">
        <f t="shared" si="0"/>
        <v>10</v>
      </c>
      <c r="U5" s="223">
        <f t="shared" si="0"/>
        <v>55</v>
      </c>
      <c r="V5" s="223">
        <f t="shared" si="0"/>
        <v>0</v>
      </c>
      <c r="W5" s="223">
        <f t="shared" si="0"/>
        <v>6</v>
      </c>
      <c r="X5" s="223">
        <f t="shared" si="0"/>
        <v>2</v>
      </c>
      <c r="Y5" s="223">
        <f t="shared" si="0"/>
        <v>6</v>
      </c>
      <c r="Z5" s="223">
        <f t="shared" si="0"/>
        <v>0</v>
      </c>
      <c r="AA5" s="223">
        <f t="shared" si="0"/>
        <v>23</v>
      </c>
      <c r="AB5" s="223">
        <f t="shared" si="0"/>
        <v>0</v>
      </c>
      <c r="AC5" s="223">
        <f t="shared" si="0"/>
        <v>0</v>
      </c>
      <c r="AD5" s="223">
        <f t="shared" si="0"/>
        <v>0</v>
      </c>
      <c r="AE5" s="223">
        <f t="shared" si="0"/>
        <v>0</v>
      </c>
      <c r="AF5" s="223">
        <f t="shared" si="0"/>
        <v>0</v>
      </c>
      <c r="AG5" s="223">
        <f t="shared" si="0"/>
        <v>0</v>
      </c>
      <c r="AH5" s="223">
        <f t="shared" si="0"/>
        <v>0</v>
      </c>
      <c r="AI5" s="223">
        <f t="shared" si="0"/>
        <v>0</v>
      </c>
      <c r="AJ5" s="223">
        <f t="shared" si="0"/>
        <v>0</v>
      </c>
      <c r="AK5" s="223">
        <f t="shared" si="0"/>
        <v>5</v>
      </c>
      <c r="AL5" s="223">
        <f t="shared" si="0"/>
        <v>0</v>
      </c>
      <c r="AM5" s="223">
        <f t="shared" si="0"/>
        <v>7</v>
      </c>
      <c r="AN5" s="223">
        <f t="shared" si="0"/>
        <v>0</v>
      </c>
      <c r="AO5" s="223">
        <f t="shared" si="0"/>
        <v>0</v>
      </c>
      <c r="AP5" s="223">
        <f t="shared" si="0"/>
        <v>1</v>
      </c>
      <c r="AQ5" s="223">
        <f t="shared" si="0"/>
        <v>3</v>
      </c>
      <c r="AR5" s="223">
        <f t="shared" si="0"/>
        <v>0</v>
      </c>
      <c r="AS5" s="223">
        <f t="shared" si="0"/>
        <v>6</v>
      </c>
      <c r="AT5" s="223"/>
      <c r="AU5" s="223">
        <f ca="1">SUM(AU6:AU50)</f>
        <v>45</v>
      </c>
      <c r="AV5" s="223">
        <f ca="1">SUM(AV6:AV50)</f>
        <v>0</v>
      </c>
      <c r="AW5" s="223">
        <f ca="1">SUM(AW6:AW50)</f>
        <v>3</v>
      </c>
      <c r="AX5" s="223">
        <f ca="1">SUM(AX6:AX50)</f>
        <v>39</v>
      </c>
    </row>
    <row r="6" spans="2:50" outlineLevel="1" x14ac:dyDescent="0.35">
      <c r="C6" t="s">
        <v>151</v>
      </c>
      <c r="D6" t="s">
        <v>1028</v>
      </c>
      <c r="E6" t="s">
        <v>1028</v>
      </c>
      <c r="F6" s="223">
        <f t="shared" ref="F6:F60" si="1">G6+H6</f>
        <v>3</v>
      </c>
      <c r="G6" s="224">
        <f>IF($H$2="All",IF(C6="Jakarta",SUMIFS('Master Data HO &amp; Site'!$BM$1:$BM$437,'Master Data HO &amp; Site'!$S$1:$S$437,'Summary to Mgmt'!C6,'Master Data HO &amp; Site'!$F$1:$F$437,'Summary to Mgmt'!$D6,'Master Data HO &amp; Site'!$H$1:$H$437,'Summary to Mgmt'!$E6,'Master Data HO &amp; Site'!$Y$1:$Y$437,"Closed"),SUMIFS('Master Data HO &amp; Site'!$BM$1:$BM$437,'Master Data HO &amp; Site'!$S$1:$S$437,'Summary to Mgmt'!C6,'Master Data HO &amp; Site'!$Y$1:$Y$437,"Closed")),IF(C6="Jakarta",SUMIFS('Master Data HO &amp; Site'!$BM$1:$BM$437,'Master Data HO &amp; Site'!$S$1:$S$437,'Summary to Mgmt'!C6,'Master Data HO &amp; Site'!$F$1:$F$437,'Summary to Mgmt'!$D6,'Master Data HO &amp; Site'!$H$1:$H$437,'Summary to Mgmt'!E6,'Master Data HO &amp; Site'!$N$1:$N$437,'Summary to Mgmt'!$H$2,'Master Data HO &amp; Site'!$Y$1:$Y$437,"Closed"),SUMIFS('Master Data HO &amp; Site'!$BM$1:$BM$437,'Master Data HO &amp; Site'!$S$1:$S$437,'Summary to Mgmt'!C6,'Master Data HO &amp; Site'!$N$1:$N$437,'Summary to Mgmt'!$H$2,'Master Data HO &amp; Site'!$Y$1:$Y$437,"Closed")))</f>
        <v>2</v>
      </c>
      <c r="H6" s="222">
        <f>IF($H$2="All",IF(C6="Jakarta",COUNTIFS('Master Data HO &amp; Site'!$S$1:$S$437,'Summary to Mgmt'!$C6,'Master Data HO &amp; Site'!$F$1:$F$437,'Summary to Mgmt'!$D6,'Master Data HO &amp; Site'!$H$1:$H$437,'Summary to Mgmt'!$E6,'Master Data HO &amp; Site'!$Y$1:$Y$437,"Open"),COUNTIFS('Master Data HO &amp; Site'!$S$1:$S$437,'Summary to Mgmt'!$C6,'Master Data HO &amp; Site'!$Y$1:$Y$437,"Open")),IF($H$2="Urgent",IF(C6="Jakarta",COUNTIFS('Master Data HO &amp; Site'!$S$1:$S$437,'Summary to Mgmt'!$C6,'Master Data HO &amp; Site'!$F$1:$F$437,'Summary to Mgmt'!$D6,'Master Data HO &amp; Site'!$H$1:$H$437,'Summary to Mgmt'!$E6,'Master Data HO &amp; Site'!$Y$1:$Y$437,"Open",'Master Data HO &amp; Site'!$N$1:$N$437,$H$2),COUNTIFS('Master Data HO &amp; Site'!$S$1:$S$437,'Summary to Mgmt'!$C6,'Master Data HO &amp; Site'!$Y$1:$Y$437,"Open",'Master Data HO &amp; Site'!$N$1:$N$437,$H$2)),IF(C6="Jakarta",COUNTIFS('Master Data HO &amp; Site'!$F$1:$F$437,'Summary to Mgmt'!$D6,'Master Data HO &amp; Site'!$H$1:$H$437,'Summary to Mgmt'!$E6,'Master Data HO &amp; Site'!$Y$1:$Y$437,"Open",'Master Data HO &amp; Site'!$N$1:$N$437,$H$2),COUNTIFS('Master Data HO &amp; Site'!$S$1:$S$437,'Summary to Mgmt'!$C6,'Master Data HO &amp; Site'!$Y$1:$Y$437,"Open",'Master Data HO &amp; Site'!$N$1:$N$437,$H$2))))</f>
        <v>1</v>
      </c>
      <c r="I6" s="222">
        <f>IF($H$2="All",IF(C6="Jakarta",COUNTIFS('Master Data HO &amp; Site'!$F$1:$F$437,'Summary to Mgmt'!$D6,'Master Data HO &amp; Site'!$H$1:$H$437,'Summary to Mgmt'!$E6,'Master Data HO &amp; Site'!$Y$1:$Y$437,"Open",'Master Data HO &amp; Site'!$D$1:$D$437,"pending FKTK"),COUNTIFS('Master Data HO &amp; Site'!$S$1:$S$437,'Summary to Mgmt'!$C6,'Master Data HO &amp; Site'!$Y$1:$Y$437,"Open",'Master Data HO &amp; Site'!$D$1:$D$437,"pending FKTK")),IF($H$2="Urgent",IF(C6="Jakarta",COUNTIFS('Master Data HO &amp; Site'!$F$1:$F$437,'Summary to Mgmt'!$D6,'Master Data HO &amp; Site'!$H$1:$H$437,'Summary to Mgmt'!$E6,'Master Data HO &amp; Site'!$Y$1:$Y$437,"Open",'Master Data HO &amp; Site'!$N$1:$N$437,$H$2,'Master Data HO &amp; Site'!$D$1:$D$437,"pending FKTK"),COUNTIFS('Master Data HO &amp; Site'!$S$1:$S$437,'Summary to Mgmt'!$C6,'Master Data HO &amp; Site'!$Y$1:$Y$437,"Open",'Master Data HO &amp; Site'!$N$1:$N$437,$H$2,'Master Data HO &amp; Site'!$D$1:$D$437,"pending FKTK")),IF(C6="Jakarta",COUNTIFS('Master Data HO &amp; Site'!$F$1:$F$437,'Summary to Mgmt'!$D6,'Master Data HO &amp; Site'!$H$1:$H$437,'Summary to Mgmt'!$E6,'Master Data HO &amp; Site'!$Y$1:$Y$437,"Open",'Master Data HO &amp; Site'!$N$1:$N$437,$H$2,'Master Data HO &amp; Site'!$D$1:$D$437,"pending FKTK"),COUNTIFS('Master Data HO &amp; Site'!$S$1:$S$437,'Summary to Mgmt'!$C6,'Master Data HO &amp; Site'!$Y$1:$Y$437,"Open",'Master Data HO &amp; Site'!$N$1:$N$437,$H$2,'Master Data HO &amp; Site'!$D$1:$D$437,"pending FKTK"))))</f>
        <v>0</v>
      </c>
      <c r="J6" s="222">
        <f>IF($H$2="All",IF(C6="Jakarta",SUMIFS('Master Data HO &amp; Site'!$AB$1:$AB$437,'Master Data HO &amp; Site'!$F$1:$F$437,'Summary to Mgmt'!$D6,'Master Data HO &amp; Site'!$H$1:$H$437,'Summary to Mgmt'!$E6,'Master Data HO &amp; Site'!$Y$1:$Y$437,"Open"),SUMIFS('Master Data HO &amp; Site'!$AB$1:$AB$437,'Master Data HO &amp; Site'!$S$1:$S$437,'Summary to Mgmt'!$C6,'Master Data HO &amp; Site'!$Y$1:$Y$437,"Open")),IF($H$2="Urgent",IF(C6="Jakarta",SUMIFS('Master Data HO &amp; Site'!$AB$1:$AB$437,'Master Data HO &amp; Site'!$F$1:$F$437,'Summary to Mgmt'!$D6,'Master Data HO &amp; Site'!$H$1:$H$437,'Summary to Mgmt'!$E6,'Master Data HO &amp; Site'!$Y$1:$Y$437,"Open",'Master Data HO &amp; Site'!$N$1:$N$437,$H$2),SUMIFS('Master Data HO &amp; Site'!$AB$1:$AB$437,'Master Data HO &amp; Site'!$S$1:$S$437,'Summary to Mgmt'!$C6,'Master Data HO &amp; Site'!$Y$1:$Y$437,"Open",'Master Data HO &amp; Site'!$N$1:$N$437,$H$2)),IF(C6="Jakarta",SUMIFS('Master Data HO &amp; Site'!$AB$1:$AB$437,'Master Data HO &amp; Site'!$F$1:$F$437,'Summary to Mgmt'!$D6,'Master Data HO &amp; Site'!$H$1:$H$437,'Summary to Mgmt'!$E6,'Master Data HO &amp; Site'!$Y$1:$Y$437,"Open",'Master Data HO &amp; Site'!$N$1:$N$437,$H$2),SUMIFS('Master Data HO &amp; Site'!$AB$1:$AB$437,'Master Data HO &amp; Site'!$S$1:$S$437,'Summary to Mgmt'!$C6,'Master Data HO &amp; Site'!$Y$1:$Y$437,"Open",'Master Data HO &amp; Site'!$N$1:$N$437,$H$2))))</f>
        <v>8</v>
      </c>
      <c r="K6" s="222">
        <f>IF($H$2="All",IF(C6="Jakarta",SUMIFS('Master Data HO &amp; Site'!$AC$1:$AC$437,'Master Data HO &amp; Site'!$F$1:$F$437,'Summary to Mgmt'!$D6,'Master Data HO &amp; Site'!$H$1:$H$437,'Summary to Mgmt'!$E6,'Master Data HO &amp; Site'!$Y$1:$Y$437,"Open"),SUMIFS('Master Data HO &amp; Site'!$AC$1:$AC$437,'Master Data HO &amp; Site'!$S$1:$S$437,'Summary to Mgmt'!$C6,'Master Data HO &amp; Site'!$Y$1:$Y$437,"Open")),IF($H$2="Urgent",IF(C6="Jakarta",SUMIFS('Master Data HO &amp; Site'!$AC$1:$AC$437,'Master Data HO &amp; Site'!$F$1:$F$437,'Summary to Mgmt'!$D6,'Master Data HO &amp; Site'!$H$1:$H$437,'Summary to Mgmt'!$E6,'Master Data HO &amp; Site'!$Y$1:$Y$437,"Open",'Master Data HO &amp; Site'!$N$1:$N$437,$H$2),SUMIFS('Master Data HO &amp; Site'!$AC$1:$AC$437,'Master Data HO &amp; Site'!$S$1:$S$437,'Summary to Mgmt'!$C6,'Master Data HO &amp; Site'!$Y$1:$Y$437,"Open",'Master Data HO &amp; Site'!$N$1:$N$437,$H$2)),IF(C6="Jakarta",SUMIFS('Master Data HO &amp; Site'!$AC$1:$AC$437,'Master Data HO &amp; Site'!$F$1:$F$437,'Summary to Mgmt'!$D6,'Master Data HO &amp; Site'!$H$1:$H$437,'Summary to Mgmt'!$E6,'Master Data HO &amp; Site'!$Y$1:$Y$437,"Open",'Master Data HO &amp; Site'!$N$1:$N$437,$H$2),SUMIFS('Master Data HO &amp; Site'!$AC$1:$AC$437,'Master Data HO &amp; Site'!$S$1:$S$437,'Summary to Mgmt'!$C6,'Master Data HO &amp; Site'!$Y$1:$Y$437,"Open",'Master Data HO &amp; Site'!$N$1:$N$437,$H$2))))</f>
        <v>0</v>
      </c>
      <c r="L6" s="222">
        <f>IF($H$2="All",IF(C6="Jakarta",SUMIFS('Master Data HO &amp; Site'!$AD$1:$AD$437,'Master Data HO &amp; Site'!$F$1:$F$437,'Summary to Mgmt'!$D6,'Master Data HO &amp; Site'!$H$1:$H$437,'Summary to Mgmt'!$E6,'Master Data HO &amp; Site'!$Y$1:$Y$437,"Open"),SUMIFS('Master Data HO &amp; Site'!$AD$1:$AD$437,'Master Data HO &amp; Site'!$S$1:$S$437,'Summary to Mgmt'!$C6,'Master Data HO &amp; Site'!$Y$1:$Y$437,"Open")),IF($H$2="Urgent",IF(C6="Jakarta",SUMIFS('Master Data HO &amp; Site'!$AD$1:$AD$437,'Master Data HO &amp; Site'!$F$1:$F$437,'Summary to Mgmt'!$D6,'Master Data HO &amp; Site'!$H$1:$H$437,'Summary to Mgmt'!$E6,'Master Data HO &amp; Site'!$Y$1:$Y$437,"Open",'Master Data HO &amp; Site'!$N$1:$N$437,$H$2),SUMIFS('Master Data HO &amp; Site'!$AD$1:$AD$437,'Master Data HO &amp; Site'!$S$1:$S$437,'Summary to Mgmt'!$C6,'Master Data HO &amp; Site'!$Y$1:$Y$437,"Open",'Master Data HO &amp; Site'!$N$1:$N$437,$H$2)),IF(C6="Jakarta",SUMIFS('Master Data HO &amp; Site'!$AD$1:$AD$437,'Master Data HO &amp; Site'!$F$1:$F$437,'Summary to Mgmt'!$D6,'Master Data HO &amp; Site'!$H$1:$H$437,'Summary to Mgmt'!$E6,'Master Data HO &amp; Site'!$Y$1:$Y$437,"Open",'Master Data HO &amp; Site'!$N$1:$N$437,$H$2),SUMIFS('Master Data HO &amp; Site'!$AD$1:$AD$437,'Master Data HO &amp; Site'!$S$1:$S$437,'Summary to Mgmt'!$C6,'Master Data HO &amp; Site'!$Y$1:$Y$437,"Open",'Master Data HO &amp; Site'!$N$1:$N$437,$H$2))))</f>
        <v>2</v>
      </c>
      <c r="M6" s="222">
        <f>IF($H$2="All",IF(C6="Jakarta",SUMIFS('Master Data HO &amp; Site'!$AE$1:$AE$437,'Master Data HO &amp; Site'!$F$1:$F$437,'Summary to Mgmt'!$D6,'Master Data HO &amp; Site'!$H$1:$H$437,'Summary to Mgmt'!$E6,'Master Data HO &amp; Site'!$Y$1:$Y$437,"Open"),SUMIFS('Master Data HO &amp; Site'!$AE$1:$AE$437,'Master Data HO &amp; Site'!$S$1:$S$437,'Summary to Mgmt'!$C6,'Master Data HO &amp; Site'!$Y$1:$Y$437,"Open")),IF($H$2="Urgent",IF(C6="Jakarta",SUMIFS('Master Data HO &amp; Site'!$AE$1:$AE$437,'Master Data HO &amp; Site'!$F$1:$F$437,'Summary to Mgmt'!$D6,'Master Data HO &amp; Site'!$H$1:$H$437,'Summary to Mgmt'!$E6,'Master Data HO &amp; Site'!$Y$1:$Y$437,"Open",'Master Data HO &amp; Site'!$N$1:$N$437,$H$2),SUMIFS('Master Data HO &amp; Site'!$AE$1:$AE$437,'Master Data HO &amp; Site'!$S$1:$S$437,'Summary to Mgmt'!$C6,'Master Data HO &amp; Site'!$Y$1:$Y$437,"Open",'Master Data HO &amp; Site'!$N$1:$N$437,$H$2)),IF(C6="Jakarta",SUMIFS('Master Data HO &amp; Site'!$AE$1:$AE$437,'Master Data HO &amp; Site'!$F$1:$F$437,'Summary to Mgmt'!$D6,'Master Data HO &amp; Site'!$H$1:$H$437,'Summary to Mgmt'!$E6,'Master Data HO &amp; Site'!$Y$1:$Y$437,"Open",'Master Data HO &amp; Site'!$N$1:$N$437,$H$2),SUMIFS('Master Data HO &amp; Site'!$AE$1:$AE$437,'Master Data HO &amp; Site'!$S$1:$S$437,'Summary to Mgmt'!$C6,'Master Data HO &amp; Site'!$Y$1:$Y$437,"Open",'Master Data HO &amp; Site'!$N$1:$N$437,$H$2))))</f>
        <v>0</v>
      </c>
      <c r="N6" s="222">
        <f>IF($H$2="All",IF(C6="Jakarta",SUMIFS('Master Data HO &amp; Site'!$AF$1:$AF$437,'Master Data HO &amp; Site'!$F$1:$F$437,'Summary to Mgmt'!$D6,'Master Data HO &amp; Site'!$H$1:$H$437,'Summary to Mgmt'!$E6,'Master Data HO &amp; Site'!$Y$1:$Y$437,"Open"),SUMIFS('Master Data HO &amp; Site'!$AF$1:$AF$437,'Master Data HO &amp; Site'!$S$1:$S$437,'Summary to Mgmt'!$C6,'Master Data HO &amp; Site'!$Y$1:$Y$437,"Open")),IF($H$2="Urgent",IF(C6="Jakarta",SUMIFS('Master Data HO &amp; Site'!$AF$1:$AF$437,'Master Data HO &amp; Site'!$F$1:$F$437,'Summary to Mgmt'!$D6,'Master Data HO &amp; Site'!$H$1:$H$437,'Summary to Mgmt'!$E6,'Master Data HO &amp; Site'!$Y$1:$Y$437,"Open",'Master Data HO &amp; Site'!$N$1:$N$437,$H$2),SUMIFS('Master Data HO &amp; Site'!$AF$1:$AF$437,'Master Data HO &amp; Site'!$S$1:$S$437,'Summary to Mgmt'!$C6,'Master Data HO &amp; Site'!$Y$1:$Y$437,"Open",'Master Data HO &amp; Site'!$N$1:$N$437,$H$2)),IF(C6="Jakarta",SUMIFS('Master Data HO &amp; Site'!$AF$1:$AF$437,'Master Data HO &amp; Site'!$F$1:$F$437,'Summary to Mgmt'!$D6,'Master Data HO &amp; Site'!$H$1:$H$437,'Summary to Mgmt'!$E6,'Master Data HO &amp; Site'!$Y$1:$Y$437,"Open",'Master Data HO &amp; Site'!$N$1:$N$437,$H$2),SUMIFS('Master Data HO &amp; Site'!$AF$1:$AF$437,'Master Data HO &amp; Site'!$S$1:$S$437,'Summary to Mgmt'!$C6,'Master Data HO &amp; Site'!$Y$1:$Y$437,"Open",'Master Data HO &amp; Site'!$N$1:$N$437,$H$2))))</f>
        <v>0</v>
      </c>
      <c r="O6" s="224">
        <f>IF($H$2="All",IF(C6="Jakarta",SUMIFS('Master Data HO &amp; Site'!$AG$1:$AG$437,'Master Data HO &amp; Site'!$S$1:$S$437,'Summary to Mgmt'!$C6,'Master Data HO &amp; Site'!$F$1:$F$437,'Summary to Mgmt'!$D6,'Master Data HO &amp; Site'!$H$1:$H$437,'Summary to Mgmt'!$E6,'Master Data HO &amp; Site'!$Y$1:$Y$437,"Open"),SUMIFS('Master Data HO &amp; Site'!$AG$1:$AG$437,'Master Data HO &amp; Site'!$S$1:$S$437,'Summary to Mgmt'!$C6,'Master Data HO &amp; Site'!$Y$1:$Y$437,"Open")),IF($H$2="Urgent",IF(C6="Jakarta",SUMIFS('Master Data HO &amp; Site'!$AG$1:$AG$437,'Master Data HO &amp; Site'!$F$1:$F$437,'Summary to Mgmt'!$D6,'Master Data HO &amp; Site'!$H$1:$H$437,'Summary to Mgmt'!$E6,'Master Data HO &amp; Site'!$Y$1:$Y$437,"Open",'Master Data HO &amp; Site'!$N$1:$N$437,$H$2),SUMIFS('Master Data HO &amp; Site'!$AG$1:$AG$437,'Master Data HO &amp; Site'!$S$1:$S$437,'Summary to Mgmt'!$C6,'Master Data HO &amp; Site'!$Y$1:$Y$437,"Open",'Master Data HO &amp; Site'!$N$1:$N$437,$H$2)),IF(C6="Jakarta",SUMIFS('Master Data HO &amp; Site'!$AG$1:$AG$437,'Master Data HO &amp; Site'!$F$1:$F$437,'Summary to Mgmt'!$D6,'Master Data HO &amp; Site'!$H$1:$H$437,'Summary to Mgmt'!$E6,'Master Data HO &amp; Site'!$Y$1:$Y$437,"Open",'Master Data HO &amp; Site'!$N$1:$N$437,$H$2),SUMIFS('Master Data HO &amp; Site'!$AG$1:$AG$437,'Master Data HO &amp; Site'!$S$1:$S$437,'Summary to Mgmt'!$C6,'Master Data HO &amp; Site'!$Y$1:$Y$437,"Open",'Master Data HO &amp; Site'!$N$1:$N$437,$H$2))))</f>
        <v>10</v>
      </c>
      <c r="P6" s="222">
        <f>IF($H$2="All",IF(C6="Jakarta",SUMIFS('Master Data HO &amp; Site'!$AH$1:$AH$437,'Master Data HO &amp; Site'!$F$1:$F$437,'Summary to Mgmt'!$D6,'Master Data HO &amp; Site'!$H$1:$H$437,'Summary to Mgmt'!$E6,'Master Data HO &amp; Site'!$Y$1:$Y$437,"Open"),SUMIFS('Master Data HO &amp; Site'!$AH$1:$AH$437,'Master Data HO &amp; Site'!$S$1:$S$437,'Summary to Mgmt'!$C6,'Master Data HO &amp; Site'!$Y$1:$Y$437,"Open")),IF($H$2="Urgent",IF(C6="Jakarta",SUMIFS('Master Data HO &amp; Site'!$AH$1:$AH$437,'Master Data HO &amp; Site'!$F$1:$F$437,'Summary to Mgmt'!$D6,'Master Data HO &amp; Site'!$H$1:$H$437,'Summary to Mgmt'!$E6,'Master Data HO &amp; Site'!$Y$1:$Y$437,"Open",'Master Data HO &amp; Site'!$N$1:$N$437,$H$2),SUMIFS('Master Data HO &amp; Site'!$AH$1:$AH$437,'Master Data HO &amp; Site'!$S$1:$S$437,'Summary to Mgmt'!$C6,'Master Data HO &amp; Site'!$Y$1:$Y$437,"Open",'Master Data HO &amp; Site'!$N$1:$N$437,$H$2)),IF(C6="Jakarta",SUMIFS('Master Data HO &amp; Site'!$AH$1:$AH$437,'Master Data HO &amp; Site'!$F$1:$F$437,'Summary to Mgmt'!$D6,'Master Data HO &amp; Site'!$H$1:$H$437,'Summary to Mgmt'!$E6,'Master Data HO &amp; Site'!$Y$1:$Y$437,"Open",'Master Data HO &amp; Site'!$N$1:$N$437,$H$2),SUMIFS('Master Data HO &amp; Site'!$AH$1:$AH$437,'Master Data HO &amp; Site'!$S$1:$S$437,'Summary to Mgmt'!$C6,'Master Data HO &amp; Site'!$Y$1:$Y$437,"Open",'Master Data HO &amp; Site'!$N$1:$N$437,$H$2))))</f>
        <v>0</v>
      </c>
      <c r="Q6" s="222">
        <f>IF($H$2="All",IF(C6="Jakarta",SUMIFS('Master Data HO &amp; Site'!$AI$1:$AI$437,'Master Data HO &amp; Site'!$F$1:$F$437,'Summary to Mgmt'!$D6,'Master Data HO &amp; Site'!$H$1:$H$437,'Summary to Mgmt'!$E6,'Master Data HO &amp; Site'!$Y$1:$Y$437,"Open"),SUMIFS('Master Data HO &amp; Site'!$AI$1:$AI$437,'Master Data HO &amp; Site'!$S$1:$S$437,'Summary to Mgmt'!$C6,'Master Data HO &amp; Site'!$Y$1:$Y$437,"Open")),IF($H$2="Urgent",IF(C6="Jakarta",SUMIFS('Master Data HO &amp; Site'!$AI$1:$AI$437,'Master Data HO &amp; Site'!$F$1:$F$437,'Summary to Mgmt'!$D6,'Master Data HO &amp; Site'!$H$1:$H$437,'Summary to Mgmt'!$E6,'Master Data HO &amp; Site'!$Y$1:$Y$437,"Open",'Master Data HO &amp; Site'!$N$1:$N$437,$H$2),SUMIFS('Master Data HO &amp; Site'!$AI$1:$AI$437,'Master Data HO &amp; Site'!$S$1:$S$437,'Summary to Mgmt'!$C6,'Master Data HO &amp; Site'!$Y$1:$Y$437,"Open",'Master Data HO &amp; Site'!$N$1:$N$437,$H$2)),IF(C6="Jakarta",SUMIFS('Master Data HO &amp; Site'!$AI$1:$AI$437,'Master Data HO &amp; Site'!$F$1:$F$437,'Summary to Mgmt'!$D6,'Master Data HO &amp; Site'!$H$1:$H$437,'Summary to Mgmt'!$E6,'Master Data HO &amp; Site'!$Y$1:$Y$437,"Open",'Master Data HO &amp; Site'!$N$1:$N$437,$H$2),SUMIFS('Master Data HO &amp; Site'!$AI$1:$AI$437,'Master Data HO &amp; Site'!$S$1:$S$437,'Summary to Mgmt'!$C6,'Master Data HO &amp; Site'!$Y$1:$Y$437,"Open",'Master Data HO &amp; Site'!$N$1:$N$437,$H$2))))</f>
        <v>2</v>
      </c>
      <c r="R6" s="222">
        <f>IF($H$2="All",IF(C6="Jakarta",SUMIFS('Master Data HO &amp; Site'!$AJ$1:$AJ$437,'Master Data HO &amp; Site'!$F$1:$F$437,'Summary to Mgmt'!$D6,'Master Data HO &amp; Site'!$H$1:$H$437,'Summary to Mgmt'!$E6,'Master Data HO &amp; Site'!$Y$1:$Y$437,"Open"),SUMIFS('Master Data HO &amp; Site'!$AJ$1:$AJ$437,'Master Data HO &amp; Site'!$S$1:$S$437,'Summary to Mgmt'!$C6,'Master Data HO &amp; Site'!$Y$1:$Y$437,"Open")),IF($H$2="Urgent",IF(C6="Jakarta",SUMIFS('Master Data HO &amp; Site'!$AJ$1:$AJ$437,'Master Data HO &amp; Site'!$F$1:$F$437,'Summary to Mgmt'!$D6,'Master Data HO &amp; Site'!$H$1:$H$437,'Summary to Mgmt'!$E6,'Master Data HO &amp; Site'!$Y$1:$Y$437,"Open",'Master Data HO &amp; Site'!$N$1:$N$437,$H$2),SUMIFS('Master Data HO &amp; Site'!$AJ$1:$AJ$437,'Master Data HO &amp; Site'!$S$1:$S$437,'Summary to Mgmt'!$C6,'Master Data HO &amp; Site'!$Y$1:$Y$437,"Open",'Master Data HO &amp; Site'!$N$1:$N$437,$H$2)),IF(C6="Jakarta",SUMIFS('Master Data HO &amp; Site'!$AJ$1:$AJ$437,'Master Data HO &amp; Site'!$F$1:$F$437,'Summary to Mgmt'!$D6,'Master Data HO &amp; Site'!$H$1:$H$437,'Summary to Mgmt'!$E6,'Master Data HO &amp; Site'!$Y$1:$Y$437,"Open",'Master Data HO &amp; Site'!$N$1:$N$437,$H$2),SUMIFS('Master Data HO &amp; Site'!$AJ$1:$AJ$437,'Master Data HO &amp; Site'!$S$1:$S$437,'Summary to Mgmt'!$C6,'Master Data HO &amp; Site'!$Y$1:$Y$437,"Open",'Master Data HO &amp; Site'!$N$1:$N$437,$H$2))))</f>
        <v>1</v>
      </c>
      <c r="S6" s="222">
        <f>IF($H$2="All",IF(C6="Jakarta",SUMIFS('Master Data HO &amp; Site'!$AK$1:$AK$437,'Master Data HO &amp; Site'!$F$1:$F$437,'Summary to Mgmt'!$D6,'Master Data HO &amp; Site'!$H$1:$H$437,'Summary to Mgmt'!$E6,'Master Data HO &amp; Site'!$Y$1:$Y$437,"Open"),SUMIFS('Master Data HO &amp; Site'!$AK$1:$AK$437,'Master Data HO &amp; Site'!$S$1:$S$437,'Summary to Mgmt'!$C6,'Master Data HO &amp; Site'!$Y$1:$Y$437,"Open")),IF($H$2="Urgent",IF(C6="Jakarta",SUMIFS('Master Data HO &amp; Site'!$AK$1:$AK$437,'Master Data HO &amp; Site'!$F$1:$F$437,'Summary to Mgmt'!$D6,'Master Data HO &amp; Site'!$H$1:$H$437,'Summary to Mgmt'!$E6,'Master Data HO &amp; Site'!$Y$1:$Y$437,"Open",'Master Data HO &amp; Site'!$N$1:$N$437,$H$2),SUMIFS('Master Data HO &amp; Site'!$AK$1:$AK$437,'Master Data HO &amp; Site'!$S$1:$S$437,'Summary to Mgmt'!$C6,'Master Data HO &amp; Site'!$Y$1:$Y$437,"Open",'Master Data HO &amp; Site'!$N$1:$N$437,$H$2)),IF(C6="Jakarta",SUMIFS('Master Data HO &amp; Site'!$AK$1:$AK$437,'Master Data HO &amp; Site'!$F$1:$F$437,'Summary to Mgmt'!$D6,'Master Data HO &amp; Site'!$H$1:$H$437,'Summary to Mgmt'!$E6,'Master Data HO &amp; Site'!$Y$1:$Y$437,"Open",'Master Data HO &amp; Site'!$N$1:$N$437,$H$2),SUMIFS('Master Data HO &amp; Site'!$AK$1:$AK$437,'Master Data HO &amp; Site'!$S$1:$S$437,'Summary to Mgmt'!$C6,'Master Data HO &amp; Site'!$Y$1:$Y$437,"Open",'Master Data HO &amp; Site'!$N$1:$N$437,$H$2))))</f>
        <v>0</v>
      </c>
      <c r="T6" s="222">
        <f>IF($H$2="All",IF(C6="Jakarta",SUMIFS('Master Data HO &amp; Site'!$AL$1:$AL$437,'Master Data HO &amp; Site'!$F$1:$F$437,'Summary to Mgmt'!$D6,'Master Data HO &amp; Site'!$H$1:$H$437,'Summary to Mgmt'!$E6,'Master Data HO &amp; Site'!$Y$1:$Y$437,"Open"),SUMIFS('Master Data HO &amp; Site'!$AL$1:$AL$437,'Master Data HO &amp; Site'!$S$1:$S$437,'Summary to Mgmt'!$C6,'Master Data HO &amp; Site'!$Y$1:$Y$437,"Open")),IF($H$2="Urgent",IF(C6="Jakarta",SUMIFS('Master Data HO &amp; Site'!$AL$1:$AL$437,'Master Data HO &amp; Site'!$F$1:$F$437,'Summary to Mgmt'!$D6,'Master Data HO &amp; Site'!$H$1:$H$437,'Summary to Mgmt'!$E6,'Master Data HO &amp; Site'!$Y$1:$Y$437,"Open",'Master Data HO &amp; Site'!$N$1:$N$437,$H$2),SUMIFS('Master Data HO &amp; Site'!$AL$1:$AL$437,'Master Data HO &amp; Site'!$S$1:$S$437,'Summary to Mgmt'!$C6,'Master Data HO &amp; Site'!$Y$1:$Y$437,"Open",'Master Data HO &amp; Site'!$N$1:$N$437,$H$2)),IF(C6="Jakarta",SUMIFS('Master Data HO &amp; Site'!$AL$1:$AL$437,'Master Data HO &amp; Site'!$F$1:$F$437,'Summary to Mgmt'!$D6,'Master Data HO &amp; Site'!$H$1:$H$437,'Summary to Mgmt'!$E6,'Master Data HO &amp; Site'!$Y$1:$Y$437,"Open",'Master Data HO &amp; Site'!$N$1:$N$437,$H$2),SUMIFS('Master Data HO &amp; Site'!$AL$1:$AL$437,'Master Data HO &amp; Site'!$S$1:$S$437,'Summary to Mgmt'!$C6,'Master Data HO &amp; Site'!$Y$1:$Y$437,"Open",'Master Data HO &amp; Site'!$N$1:$N$437,$H$2))))</f>
        <v>0</v>
      </c>
      <c r="U6" s="222">
        <f>IF($H$2="All",IF(C6="Jakarta",SUMIFS('Master Data HO &amp; Site'!$AM$1:$AM$437,'Master Data HO &amp; Site'!$S$1:$S$437,'Summary to Mgmt'!$C6,'Master Data HO &amp; Site'!$F$1:$F$437,'Summary to Mgmt'!$D6,'Master Data HO &amp; Site'!$H$1:$H$437,'Summary to Mgmt'!$E6,'Master Data HO &amp; Site'!$Y$1:$Y$437,"Open"),SUMIFS('Master Data HO &amp; Site'!$AM$1:$AM$437,'Master Data HO &amp; Site'!$S$1:$S$437,'Summary to Mgmt'!$C6,'Master Data HO &amp; Site'!$Y$1:$Y$437,"Open")),IF($H$2="Urgent",IF(C6="Jakarta",SUMIFS('Master Data HO &amp; Site'!$AM$1:$AM$437,'Master Data HO &amp; Site'!$F$1:$F$437,'Summary to Mgmt'!$D6,'Master Data HO &amp; Site'!$H$1:$H$437,'Summary to Mgmt'!$E6,'Master Data HO &amp; Site'!$Y$1:$Y$437,"Open",'Master Data HO &amp; Site'!$N$1:$N$437,$H$2),SUMIFS('Master Data HO &amp; Site'!$AM$1:$AM$437,'Master Data HO &amp; Site'!$S$1:$S$437,'Summary to Mgmt'!$C6,'Master Data HO &amp; Site'!$Y$1:$Y$437,"Open",'Master Data HO &amp; Site'!$N$1:$N$437,$H$2)),IF(C6="Jakarta",SUMIFS('Master Data HO &amp; Site'!$AM$1:$AM$437,'Master Data HO &amp; Site'!$F$1:$F$437,'Summary to Mgmt'!$D6,'Master Data HO &amp; Site'!$H$1:$H$437,'Summary to Mgmt'!$E6,'Master Data HO &amp; Site'!$Y$1:$Y$437,"Open",'Master Data HO &amp; Site'!$N$1:$N$437,$H$2),SUMIFS('Master Data HO &amp; Site'!$AM$1:$AM$437,'Master Data HO &amp; Site'!$S$1:$S$437,'Summary to Mgmt'!$C6,'Master Data HO &amp; Site'!$Y$1:$Y$437,"Open",'Master Data HO &amp; Site'!$N$1:$N$437,$H$2))))</f>
        <v>3</v>
      </c>
      <c r="V6" s="222">
        <f>IF($H$2="All",IF(C6="Jakarta",SUMIFS('Master Data HO &amp; Site'!$AN$1:$AN$437,'Master Data HO &amp; Site'!$F$1:$F$437,'Summary to Mgmt'!$D6,'Master Data HO &amp; Site'!$H$1:$H$437,'Summary to Mgmt'!$E6,'Master Data HO &amp; Site'!$Y$1:$Y$437,"Open"),SUMIFS('Master Data HO &amp; Site'!$AN$1:$AN$437,'Master Data HO &amp; Site'!$S$1:$S$437,'Summary to Mgmt'!$C6,'Master Data HO &amp; Site'!$Y$1:$Y$437,"Open")),IF($H$2="Urgent",IF(C6="Jakarta",SUMIFS('Master Data HO &amp; Site'!$AN$1:$AN$437,'Master Data HO &amp; Site'!$F$1:$F$437,'Summary to Mgmt'!$D6,'Master Data HO &amp; Site'!$H$1:$H$437,'Summary to Mgmt'!$E6,'Master Data HO &amp; Site'!$Y$1:$Y$437,"Open",'Master Data HO &amp; Site'!$N$1:$N$437,$H$2),SUMIFS('Master Data HO &amp; Site'!$AN$1:$AN$437,'Master Data HO &amp; Site'!$S$1:$S$437,'Summary to Mgmt'!$C6,'Master Data HO &amp; Site'!$Y$1:$Y$437,"Open",'Master Data HO &amp; Site'!$N$1:$N$437,$H$2)),IF(C6="Jakarta",SUMIFS('Master Data HO &amp; Site'!$AN$1:$AN$437,'Master Data HO &amp; Site'!$F$1:$F$437,'Summary to Mgmt'!$D6,'Master Data HO &amp; Site'!$H$1:$H$437,'Summary to Mgmt'!$E6,'Master Data HO &amp; Site'!$Y$1:$Y$437,"Open",'Master Data HO &amp; Site'!$N$1:$N$437,$H$2),SUMIFS('Master Data HO &amp; Site'!$AN$1:$AN$437,'Master Data HO &amp; Site'!$S$1:$S$437,'Summary to Mgmt'!$C6,'Master Data HO &amp; Site'!$Y$1:$Y$437,"Open",'Master Data HO &amp; Site'!$N$1:$N$437,$H$2))))</f>
        <v>0</v>
      </c>
      <c r="W6" s="222">
        <f>IF($H$2="All",IF(C6="Jakarta",SUMIFS('Master Data HO &amp; Site'!$AO$1:$AO$437,'Master Data HO &amp; Site'!$F$1:$F$437,'Summary to Mgmt'!$D6,'Master Data HO &amp; Site'!$H$1:$H$437,'Summary to Mgmt'!$E6,'Master Data HO &amp; Site'!$Y$1:$Y$437,"Open"),SUMIFS('Master Data HO &amp; Site'!$AO$1:$AO$437,'Master Data HO &amp; Site'!$S$1:$S$437,'Summary to Mgmt'!$C6,'Master Data HO &amp; Site'!$Y$1:$Y$437,"Open")),IF($H$2="Urgent",IF(C6="Jakarta",SUMIFS('Master Data HO &amp; Site'!$AO$1:$AO$437,'Master Data HO &amp; Site'!$F$1:$F$437,'Summary to Mgmt'!$D6,'Master Data HO &amp; Site'!$H$1:$H$437,'Summary to Mgmt'!$E6,'Master Data HO &amp; Site'!$Y$1:$Y$437,"Open",'Master Data HO &amp; Site'!$N$1:$N$437,$H$2),SUMIFS('Master Data HO &amp; Site'!$AO$1:$AO$437,'Master Data HO &amp; Site'!$S$1:$S$437,'Summary to Mgmt'!$C6,'Master Data HO &amp; Site'!$Y$1:$Y$437,"Open",'Master Data HO &amp; Site'!$N$1:$N$437,$H$2)),IF(C6="Jakarta",SUMIFS('Master Data HO &amp; Site'!$AO$1:$AO$437,'Master Data HO &amp; Site'!$F$1:$F$437,'Summary to Mgmt'!$D6,'Master Data HO &amp; Site'!$H$1:$H$437,'Summary to Mgmt'!$E6,'Master Data HO &amp; Site'!$Y$1:$Y$437,"Open",'Master Data HO &amp; Site'!$N$1:$N$437,$H$2),SUMIFS('Master Data HO &amp; Site'!$AO$1:$AO$437,'Master Data HO &amp; Site'!$S$1:$S$437,'Summary to Mgmt'!$C6,'Master Data HO &amp; Site'!$Y$1:$Y$437,"Open",'Master Data HO &amp; Site'!$N$1:$N$437,$H$2))))</f>
        <v>0</v>
      </c>
      <c r="X6" s="222">
        <f>IF($H$2="All",IF(C6="Jakarta",SUMIFS('Master Data HO &amp; Site'!$AP$1:$AP$437,'Master Data HO &amp; Site'!$F$1:$F$437,'Summary to Mgmt'!$D6,'Master Data HO &amp; Site'!$H$1:$H$437,'Summary to Mgmt'!$E6,'Master Data HO &amp; Site'!$Y$1:$Y$437,"Open"),SUMIFS('Master Data HO &amp; Site'!$AP$1:$AP$437,'Master Data HO &amp; Site'!$S$1:$S$437,'Summary to Mgmt'!$C6,'Master Data HO &amp; Site'!$Y$1:$Y$437,"Open")),IF($H$2="Urgent",IF(C6="Jakarta",SUMIFS('Master Data HO &amp; Site'!$AP$1:$AP$437,'Master Data HO &amp; Site'!$F$1:$F$437,'Summary to Mgmt'!$D6,'Master Data HO &amp; Site'!$H$1:$H$437,'Summary to Mgmt'!$E6,'Master Data HO &amp; Site'!$Y$1:$Y$437,"Open",'Master Data HO &amp; Site'!$N$1:$N$437,$H$2),SUMIFS('Master Data HO &amp; Site'!$AP$1:$AP$437,'Master Data HO &amp; Site'!$S$1:$S$437,'Summary to Mgmt'!$C6,'Master Data HO &amp; Site'!$Y$1:$Y$437,"Open",'Master Data HO &amp; Site'!$N$1:$N$437,$H$2)),IF(C6="Jakarta",SUMIFS('Master Data HO &amp; Site'!$AP$1:$AP$437,'Master Data HO &amp; Site'!$F$1:$F$437,'Summary to Mgmt'!$D6,'Master Data HO &amp; Site'!$H$1:$H$437,'Summary to Mgmt'!$E6,'Master Data HO &amp; Site'!$Y$1:$Y$437,"Open",'Master Data HO &amp; Site'!$N$1:$N$437,$H$2),SUMIFS('Master Data HO &amp; Site'!$AP$1:$AP$437,'Master Data HO &amp; Site'!$S$1:$S$437,'Summary to Mgmt'!$C6,'Master Data HO &amp; Site'!$Y$1:$Y$437,"Open",'Master Data HO &amp; Site'!$N$1:$N$437,$H$2))))</f>
        <v>1</v>
      </c>
      <c r="Y6" s="222">
        <f>IF($H$2="All",IF(C6="Jakarta",SUMIFS('Master Data HO &amp; Site'!$AQ$1:$AQ$437,'Master Data HO &amp; Site'!$F$1:$F$437,'Summary to Mgmt'!$D6,'Master Data HO &amp; Site'!$H$1:$H$437,'Summary to Mgmt'!$E6,'Master Data HO &amp; Site'!$Y$1:$Y$437,"Open"),SUMIFS('Master Data HO &amp; Site'!$AQ$1:$AQ$437,'Master Data HO &amp; Site'!$S$1:$S$437,'Summary to Mgmt'!$C6,'Master Data HO &amp; Site'!$Y$1:$Y$437,"Open")),IF($H$2="Urgent",IF(C6="Jakarta",SUMIFS('Master Data HO &amp; Site'!$AQ$1:$AQ$437,'Master Data HO &amp; Site'!$F$1:$F$437,'Summary to Mgmt'!$D6,'Master Data HO &amp; Site'!$H$1:$H$437,'Summary to Mgmt'!$E6,'Master Data HO &amp; Site'!$Y$1:$Y$437,"Open",'Master Data HO &amp; Site'!$N$1:$N$437,$H$2),SUMIFS('Master Data HO &amp; Site'!$AQ$1:$AQ$437,'Master Data HO &amp; Site'!$S$1:$S$437,'Summary to Mgmt'!$C6,'Master Data HO &amp; Site'!$Y$1:$Y$437,"Open",'Master Data HO &amp; Site'!$N$1:$N$437,$H$2)),IF(C6="Jakarta",SUMIFS('Master Data HO &amp; Site'!$AQ$1:$AQ$437,'Master Data HO &amp; Site'!$F$1:$F$437,'Summary to Mgmt'!$D6,'Master Data HO &amp; Site'!$H$1:$H$437,'Summary to Mgmt'!$E6,'Master Data HO &amp; Site'!$Y$1:$Y$437,"Open",'Master Data HO &amp; Site'!$N$1:$N$437,$H$2),SUMIFS('Master Data HO &amp; Site'!$AQ$1:$AQ$437,'Master Data HO &amp; Site'!$S$1:$S$437,'Summary to Mgmt'!$C6,'Master Data HO &amp; Site'!$Y$1:$Y$437,"Open",'Master Data HO &amp; Site'!$N$1:$N$437,$H$2))))</f>
        <v>0</v>
      </c>
      <c r="Z6" s="222">
        <f>IF($H$2="All",IF(C6="Jakarta",SUMIFS('Master Data HO &amp; Site'!$AR$1:$AR$437,'Master Data HO &amp; Site'!$F$1:$F$437,'Summary to Mgmt'!$D6,'Master Data HO &amp; Site'!$H$1:$H$437,'Summary to Mgmt'!$E6,'Master Data HO &amp; Site'!$Y$1:$Y$437,"Open"),SUMIFS('Master Data HO &amp; Site'!$AR$1:$AR$437,'Master Data HO &amp; Site'!$S$1:$S$437,'Summary to Mgmt'!$C6,'Master Data HO &amp; Site'!$Y$1:$Y$437,"Open")),IF($H$2="Urgent",IF(C6="Jakarta",SUMIFS('Master Data HO &amp; Site'!$AR$1:$AR$437,'Master Data HO &amp; Site'!$F$1:$F$437,'Summary to Mgmt'!$D6,'Master Data HO &amp; Site'!$H$1:$H$437,'Summary to Mgmt'!$E6,'Master Data HO &amp; Site'!$Y$1:$Y$437,"Open",'Master Data HO &amp; Site'!$N$1:$N$437,$H$2),SUMIFS('Master Data HO &amp; Site'!$AR$1:$AR$437,'Master Data HO &amp; Site'!$S$1:$S$437,'Summary to Mgmt'!$C6,'Master Data HO &amp; Site'!$Y$1:$Y$437,"Open",'Master Data HO &amp; Site'!$N$1:$N$437,$H$2)),IF(C6="Jakarta",SUMIFS('Master Data HO &amp; Site'!$AR$1:$AR$437,'Master Data HO &amp; Site'!$F$1:$F$437,'Summary to Mgmt'!$D6,'Master Data HO &amp; Site'!$H$1:$H$437,'Summary to Mgmt'!$E6,'Master Data HO &amp; Site'!$Y$1:$Y$437,"Open",'Master Data HO &amp; Site'!$N$1:$N$437,$H$2),SUMIFS('Master Data HO &amp; Site'!$AR$1:$AR$437,'Master Data HO &amp; Site'!$S$1:$S$437,'Summary to Mgmt'!$C6,'Master Data HO &amp; Site'!$Y$1:$Y$437,"Open",'Master Data HO &amp; Site'!$N$1:$N$437,$H$2))))</f>
        <v>0</v>
      </c>
      <c r="AA6" s="222">
        <f>IF($H$2="All",IF(C6="Jakarta",SUMIFS('Master Data HO &amp; Site'!$AS$1:$AS$437,'Master Data HO &amp; Site'!$S$1:$S$437,'Summary to Mgmt'!$C6,'Master Data HO &amp; Site'!$F$1:$F$437,'Summary to Mgmt'!$D6,'Master Data HO &amp; Site'!$H$1:$H$437,'Summary to Mgmt'!$E6,'Master Data HO &amp; Site'!$Y$1:$Y$437,"Open"),SUMIFS('Master Data HO &amp; Site'!$AS$1:$AS$437,'Master Data HO &amp; Site'!$S$1:$S$437,'Summary to Mgmt'!$C6,'Master Data HO &amp; Site'!$Y$1:$Y$437,"Open")),IF($H$2="Urgent",IF(C6="Jakarta",SUMIFS('Master Data HO &amp; Site'!$AS$1:$AS$437,'Master Data HO &amp; Site'!$F$1:$F$437,'Summary to Mgmt'!$D6,'Master Data HO &amp; Site'!$H$1:$H$437,'Summary to Mgmt'!$E6,'Master Data HO &amp; Site'!$Y$1:$Y$437,"Open",'Master Data HO &amp; Site'!$N$1:$N$437,$H$2),SUMIFS('Master Data HO &amp; Site'!$AS$1:$AS$437,'Master Data HO &amp; Site'!$S$1:$S$437,'Summary to Mgmt'!$C6,'Master Data HO &amp; Site'!$Y$1:$Y$437,"Open",'Master Data HO &amp; Site'!$N$1:$N$437,$H$2)),IF(C6="Jakarta",SUMIFS('Master Data HO &amp; Site'!$AS$1:$AS$437,'Master Data HO &amp; Site'!$F$1:$F$437,'Summary to Mgmt'!$D6,'Master Data HO &amp; Site'!$H$1:$H$437,'Summary to Mgmt'!$E6,'Master Data HO &amp; Site'!$Y$1:$Y$437,"Open",'Master Data HO &amp; Site'!$N$1:$N$437,$H$2),SUMIFS('Master Data HO &amp; Site'!$AS$1:$AS$437,'Master Data HO &amp; Site'!$S$1:$S$437,'Summary to Mgmt'!$C6,'Master Data HO &amp; Site'!$Y$1:$Y$437,"Open",'Master Data HO &amp; Site'!$N$1:$N$437,$H$2))))</f>
        <v>1</v>
      </c>
      <c r="AB6" s="222">
        <f>IF($H$2="All",IF(C6="Jakarta",SUMIFS('Master Data HO &amp; Site'!$AT$1:$AT$437,'Master Data HO &amp; Site'!$F$1:$F$437,'Summary to Mgmt'!$D6,'Master Data HO &amp; Site'!$H$1:$H$437,'Summary to Mgmt'!$E6,'Master Data HO &amp; Site'!$Y$1:$Y$437,"Open"),SUMIFS('Master Data HO &amp; Site'!$AT$1:$AT$437,'Master Data HO &amp; Site'!$S$1:$S$437,'Summary to Mgmt'!$C6,'Master Data HO &amp; Site'!$Y$1:$Y$437,"Open")),IF($H$2="Urgent",IF(C6="Jakarta",SUMIFS('Master Data HO &amp; Site'!$AT$1:$AT$437,'Master Data HO &amp; Site'!$F$1:$F$437,'Summary to Mgmt'!$D6,'Master Data HO &amp; Site'!$H$1:$H$437,'Summary to Mgmt'!$E6,'Master Data HO &amp; Site'!$Y$1:$Y$437,"Open",'Master Data HO &amp; Site'!$N$1:$N$437,$H$2),SUMIFS('Master Data HO &amp; Site'!$AT$1:$AT$437,'Master Data HO &amp; Site'!$S$1:$S$437,'Summary to Mgmt'!$C6,'Master Data HO &amp; Site'!$Y$1:$Y$437,"Open",'Master Data HO &amp; Site'!$N$1:$N$437,$H$2)),IF(C6="Jakarta",SUMIFS('Master Data HO &amp; Site'!$AT$1:$AT$437,'Master Data HO &amp; Site'!$F$1:$F$437,'Summary to Mgmt'!$D6,'Master Data HO &amp; Site'!$H$1:$H$437,'Summary to Mgmt'!$E6,'Master Data HO &amp; Site'!$Y$1:$Y$437,"Open",'Master Data HO &amp; Site'!$N$1:$N$437,$H$2),SUMIFS('Master Data HO &amp; Site'!$AT$1:$AT$437,'Master Data HO &amp; Site'!$S$1:$S$437,'Summary to Mgmt'!$C6,'Master Data HO &amp; Site'!$Y$1:$Y$437,"Open",'Master Data HO &amp; Site'!$N$1:$N$437,$H$2))))</f>
        <v>0</v>
      </c>
      <c r="AC6" s="222">
        <f>IF($H$2="All",IF(C6="Jakarta",SUMIFS('Master Data HO &amp; Site'!$AU$1:$AU$437,'Master Data HO &amp; Site'!$F$1:$F$437,'Summary to Mgmt'!$D6,'Master Data HO &amp; Site'!$H$1:$H$437,'Summary to Mgmt'!$E6,'Master Data HO &amp; Site'!$Y$1:$Y$437,"Open"),SUMIFS('Master Data HO &amp; Site'!$AU$1:$AU$437,'Master Data HO &amp; Site'!$S$1:$S$437,'Summary to Mgmt'!$C6,'Master Data HO &amp; Site'!$Y$1:$Y$437,"Open")),IF($H$2="Urgent",IF(C6="Jakarta",SUMIFS('Master Data HO &amp; Site'!$AU$1:$AU$437,'Master Data HO &amp; Site'!$F$1:$F$437,'Summary to Mgmt'!$D6,'Master Data HO &amp; Site'!$H$1:$H$437,'Summary to Mgmt'!$E6,'Master Data HO &amp; Site'!$Y$1:$Y$437,"Open",'Master Data HO &amp; Site'!$N$1:$N$437,$H$2),SUMIFS('Master Data HO &amp; Site'!$AU$1:$AU$437,'Master Data HO &amp; Site'!$S$1:$S$437,'Summary to Mgmt'!$C6,'Master Data HO &amp; Site'!$Y$1:$Y$437,"Open",'Master Data HO &amp; Site'!$N$1:$N$437,$H$2)),IF(C6="Jakarta",SUMIFS('Master Data HO &amp; Site'!$AU$1:$AU$437,'Master Data HO &amp; Site'!$F$1:$F$437,'Summary to Mgmt'!$D6,'Master Data HO &amp; Site'!$H$1:$H$437,'Summary to Mgmt'!$E6,'Master Data HO &amp; Site'!$Y$1:$Y$437,"Open",'Master Data HO &amp; Site'!$N$1:$N$437,$H$2),SUMIFS('Master Data HO &amp; Site'!$AU$1:$AU$437,'Master Data HO &amp; Site'!$S$1:$S$437,'Summary to Mgmt'!$C6,'Master Data HO &amp; Site'!$Y$1:$Y$437,"Open",'Master Data HO &amp; Site'!$N$1:$N$437,$H$2))))</f>
        <v>0</v>
      </c>
      <c r="AD6" s="222">
        <f>IF($H$2="All",IF(C6="Jakarta",SUMIFS('Master Data HO &amp; Site'!$AV$1:$AV$437,'Master Data HO &amp; Site'!$F$1:$F$437,'Summary to Mgmt'!$D6,'Master Data HO &amp; Site'!$H$1:$H$437,'Summary to Mgmt'!$E6,'Master Data HO &amp; Site'!$Y$1:$Y$437,"Open"),SUMIFS('Master Data HO &amp; Site'!$AV$1:$AV$437,'Master Data HO &amp; Site'!$S$1:$S$437,'Summary to Mgmt'!$C6,'Master Data HO &amp; Site'!$Y$1:$Y$437,"Open")),IF($H$2="Urgent",IF(C6="Jakarta",SUMIFS('Master Data HO &amp; Site'!$AV$1:$AV$437,'Master Data HO &amp; Site'!$F$1:$F$437,'Summary to Mgmt'!$D6,'Master Data HO &amp; Site'!$H$1:$H$437,'Summary to Mgmt'!$E6,'Master Data HO &amp; Site'!$Y$1:$Y$437,"Open",'Master Data HO &amp; Site'!$N$1:$N$437,$H$2),SUMIFS('Master Data HO &amp; Site'!$AV$1:$AV$437,'Master Data HO &amp; Site'!$S$1:$S$437,'Summary to Mgmt'!$C6,'Master Data HO &amp; Site'!$Y$1:$Y$437,"Open",'Master Data HO &amp; Site'!$N$1:$N$437,$H$2)),IF(C6="Jakarta",SUMIFS('Master Data HO &amp; Site'!$AV$1:$AV$437,'Master Data HO &amp; Site'!$F$1:$F$437,'Summary to Mgmt'!$D6,'Master Data HO &amp; Site'!$H$1:$H$437,'Summary to Mgmt'!$E6,'Master Data HO &amp; Site'!$Y$1:$Y$437,"Open",'Master Data HO &amp; Site'!$N$1:$N$437,$H$2),SUMIFS('Master Data HO &amp; Site'!$AV$1:$AV$437,'Master Data HO &amp; Site'!$S$1:$S$437,'Summary to Mgmt'!$C6,'Master Data HO &amp; Site'!$Y$1:$Y$437,"Open",'Master Data HO &amp; Site'!$N$1:$N$437,$H$2))))</f>
        <v>0</v>
      </c>
      <c r="AE6" s="222">
        <f>IF($H$2="All",IF(C6="Jakarta",SUMIFS('Master Data HO &amp; Site'!$AW$1:$AW$437,'Master Data HO &amp; Site'!$F$1:$F$437,'Summary to Mgmt'!$D6,'Master Data HO &amp; Site'!$H$1:$H$437,'Summary to Mgmt'!$E6,'Master Data HO &amp; Site'!$Y$1:$Y$437,"Open"),SUMIFS('Master Data HO &amp; Site'!$AW$1:$AW$437,'Master Data HO &amp; Site'!$S$1:$S$437,'Summary to Mgmt'!$C6,'Master Data HO &amp; Site'!$Y$1:$Y$437,"Open")),IF($H$2="Urgent",IF(C6="Jakarta",SUMIFS('Master Data HO &amp; Site'!$AW$1:$AW$437,'Master Data HO &amp; Site'!$F$1:$F$437,'Summary to Mgmt'!$D6,'Master Data HO &amp; Site'!$H$1:$H$437,'Summary to Mgmt'!$E6,'Master Data HO &amp; Site'!$Y$1:$Y$437,"Open",'Master Data HO &amp; Site'!$N$1:$N$437,$H$2),SUMIFS('Master Data HO &amp; Site'!$AW$1:$AW$437,'Master Data HO &amp; Site'!$S$1:$S$437,'Summary to Mgmt'!$C6,'Master Data HO &amp; Site'!$Y$1:$Y$437,"Open",'Master Data HO &amp; Site'!$N$1:$N$437,$H$2)),IF(C6="Jakarta",SUMIFS('Master Data HO &amp; Site'!$AW$1:$AW$437,'Master Data HO &amp; Site'!$F$1:$F$437,'Summary to Mgmt'!$D6,'Master Data HO &amp; Site'!$H$1:$H$437,'Summary to Mgmt'!$E6,'Master Data HO &amp; Site'!$Y$1:$Y$437,"Open",'Master Data HO &amp; Site'!$N$1:$N$437,$H$2),SUMIFS('Master Data HO &amp; Site'!$AW$1:$AW$437,'Master Data HO &amp; Site'!$S$1:$S$437,'Summary to Mgmt'!$C6,'Master Data HO &amp; Site'!$Y$1:$Y$437,"Open",'Master Data HO &amp; Site'!$N$1:$N$437,$H$2))))</f>
        <v>0</v>
      </c>
      <c r="AF6" s="222">
        <f>IF($H$2="All",IF(C6="Jakarta",SUMIFS('Master Data HO &amp; Site'!$AX$1:$AX$437,'Master Data HO &amp; Site'!$F$1:$F$437,'Summary to Mgmt'!$D6,'Master Data HO &amp; Site'!$H$1:$H$437,'Summary to Mgmt'!$E6,'Master Data HO &amp; Site'!$Y$1:$Y$437,"Open"),SUMIFS('Master Data HO &amp; Site'!$AX$1:$AX$437,'Master Data HO &amp; Site'!$S$1:$S$437,'Summary to Mgmt'!$C6,'Master Data HO &amp; Site'!$Y$1:$Y$437,"Open")),IF($H$2="Urgent",IF(C6="Jakarta",SUMIFS('Master Data HO &amp; Site'!$AX$1:$AX$437,'Master Data HO &amp; Site'!$F$1:$F$437,'Summary to Mgmt'!$D6,'Master Data HO &amp; Site'!$H$1:$H$437,'Summary to Mgmt'!$E6,'Master Data HO &amp; Site'!$Y$1:$Y$437,"Open",'Master Data HO &amp; Site'!$N$1:$N$437,$H$2),SUMIFS('Master Data HO &amp; Site'!$AX$1:$AX$437,'Master Data HO &amp; Site'!$S$1:$S$437,'Summary to Mgmt'!$C6,'Master Data HO &amp; Site'!$Y$1:$Y$437,"Open",'Master Data HO &amp; Site'!$N$1:$N$437,$H$2)),IF(C6="Jakarta",SUMIFS('Master Data HO &amp; Site'!$AX$1:$AX$437,'Master Data HO &amp; Site'!$F$1:$F$437,'Summary to Mgmt'!$D6,'Master Data HO &amp; Site'!$H$1:$H$437,'Summary to Mgmt'!$E6,'Master Data HO &amp; Site'!$Y$1:$Y$437,"Open",'Master Data HO &amp; Site'!$N$1:$N$437,$H$2),SUMIFS('Master Data HO &amp; Site'!$AX$1:$AX$437,'Master Data HO &amp; Site'!$S$1:$S$437,'Summary to Mgmt'!$C6,'Master Data HO &amp; Site'!$Y$1:$Y$437,"Open",'Master Data HO &amp; Site'!$N$1:$N$437,$H$2))))</f>
        <v>0</v>
      </c>
      <c r="AG6" s="222">
        <f>IF($H$2="All",IF(C6="Jakarta",SUMIFS('Master Data HO &amp; Site'!$AY$1:$AY$437,'Master Data HO &amp; Site'!$S$1:$S$437,'Summary to Mgmt'!$C6,'Master Data HO &amp; Site'!$F$1:$F$437,'Summary to Mgmt'!$D6,'Master Data HO &amp; Site'!$H$1:$H$437,'Summary to Mgmt'!$E6,'Master Data HO &amp; Site'!$Y$1:$Y$437,"Open"),SUMIFS('Master Data HO &amp; Site'!$AY$1:$AY$437,'Master Data HO &amp; Site'!$S$1:$S$437,'Summary to Mgmt'!$C6,'Master Data HO &amp; Site'!$Y$1:$Y$437,"Open")),IF($H$2="Urgent",IF(C6="Jakarta",SUMIFS('Master Data HO &amp; Site'!$AY$1:$AY$437,'Master Data HO &amp; Site'!$F$1:$F$437,'Summary to Mgmt'!$D6,'Master Data HO &amp; Site'!$H$1:$H$437,'Summary to Mgmt'!$E6,'Master Data HO &amp; Site'!$Y$1:$Y$437,"Open",'Master Data HO &amp; Site'!$N$1:$N$437,$H$2),SUMIFS('Master Data HO &amp; Site'!$AY$1:$AY$437,'Master Data HO &amp; Site'!$S$1:$S$437,'Summary to Mgmt'!$C6,'Master Data HO &amp; Site'!$Y$1:$Y$437,"Open",'Master Data HO &amp; Site'!$N$1:$N$437,$H$2)),IF(C6="Jakarta",SUMIFS('Master Data HO &amp; Site'!$AY$1:$AY$437,'Master Data HO &amp; Site'!$F$1:$F$437,'Summary to Mgmt'!$D6,'Master Data HO &amp; Site'!$H$1:$H$437,'Summary to Mgmt'!$E6,'Master Data HO &amp; Site'!$Y$1:$Y$437,"Open",'Master Data HO &amp; Site'!$N$1:$N$437,$H$2),SUMIFS('Master Data HO &amp; Site'!$AY$1:$AY$437,'Master Data HO &amp; Site'!$S$1:$S$437,'Summary to Mgmt'!$C6,'Master Data HO &amp; Site'!$Y$1:$Y$437,"Open",'Master Data HO &amp; Site'!$N$1:$N$437,$H$2))))</f>
        <v>0</v>
      </c>
      <c r="AH6" s="222">
        <f>IF($H$2="All",IF(C6="Jakarta",SUMIFS('Master Data HO &amp; Site'!$AZ$1:$AZ$437,'Master Data HO &amp; Site'!$F$1:$F$437,'Summary to Mgmt'!$D6,'Master Data HO &amp; Site'!$H$1:$H$437,'Summary to Mgmt'!$E6,'Master Data HO &amp; Site'!$Y$1:$Y$437,"Open"),SUMIFS('Master Data HO &amp; Site'!$AZ$1:$AZ$437,'Master Data HO &amp; Site'!$S$1:$S$437,'Summary to Mgmt'!$C6,'Master Data HO &amp; Site'!$Y$1:$Y$437,"Open")),IF($H$2="Urgent",IF(C6="Jakarta",SUMIFS('Master Data HO &amp; Site'!$AZ$1:$AZ$437,'Master Data HO &amp; Site'!$F$1:$F$437,'Summary to Mgmt'!$D6,'Master Data HO &amp; Site'!$H$1:$H$437,'Summary to Mgmt'!$E6,'Master Data HO &amp; Site'!$Y$1:$Y$437,"Open",'Master Data HO &amp; Site'!$N$1:$N$437,$H$2),SUMIFS('Master Data HO &amp; Site'!$AZ$1:$AZ$437,'Master Data HO &amp; Site'!$S$1:$S$437,'Summary to Mgmt'!$C6,'Master Data HO &amp; Site'!$Y$1:$Y$437,"Open",'Master Data HO &amp; Site'!$N$1:$N$437,$H$2)),IF(C6="Jakarta",SUMIFS('Master Data HO &amp; Site'!$AZ$1:$AZ$437,'Master Data HO &amp; Site'!$F$1:$F$437,'Summary to Mgmt'!$D6,'Master Data HO &amp; Site'!$H$1:$H$437,'Summary to Mgmt'!$E6,'Master Data HO &amp; Site'!$Y$1:$Y$437,"Open",'Master Data HO &amp; Site'!$N$1:$N$437,$H$2),SUMIFS('Master Data HO &amp; Site'!$AZ$1:$AZ$437,'Master Data HO &amp; Site'!$S$1:$S$437,'Summary to Mgmt'!$C6,'Master Data HO &amp; Site'!$Y$1:$Y$437,"Open",'Master Data HO &amp; Site'!$N$1:$N$437,$H$2))))</f>
        <v>0</v>
      </c>
      <c r="AI6" s="222">
        <f>IF($H$2="All",IF(C6="Jakarta",SUMIFS('Master Data HO &amp; Site'!$AZ$1:$AZ$437,'Master Data HO &amp; Site'!$F$1:$F$437,'Summary to Mgmt'!$D6,'Master Data HO &amp; Site'!$H$1:$H$437,'Summary to Mgmt'!$E6,'Master Data HO &amp; Site'!$Y$1:$Y$437,"Open"),SUMIFS('Master Data HO &amp; Site'!$AZ$1:$AZ$437,'Master Data HO &amp; Site'!$S$1:$S$437,'Summary to Mgmt'!$C6,'Master Data HO &amp; Site'!$Y$1:$Y$437,"Open")),IF($H$2="Urgent",IF(C6="Jakarta",SUMIFS('Master Data HO &amp; Site'!$AZ$1:$AZ$437,'Master Data HO &amp; Site'!$F$1:$F$437,'Summary to Mgmt'!$D6,'Master Data HO &amp; Site'!$H$1:$H$437,'Summary to Mgmt'!$E6,'Master Data HO &amp; Site'!$Y$1:$Y$437,"Open",'Master Data HO &amp; Site'!$N$1:$N$437,$H$2),SUMIFS('Master Data HO &amp; Site'!$AZ$1:$AZ$437,'Master Data HO &amp; Site'!$S$1:$S$437,'Summary to Mgmt'!$C6,'Master Data HO &amp; Site'!$Y$1:$Y$437,"Open",'Master Data HO &amp; Site'!$N$1:$N$437,$H$2)),IF(C6="Jakarta",SUMIFS('Master Data HO &amp; Site'!$AZ$1:$AZ$437,'Master Data HO &amp; Site'!$F$1:$F$437,'Summary to Mgmt'!$D6,'Master Data HO &amp; Site'!$H$1:$H$437,'Summary to Mgmt'!$E6,'Master Data HO &amp; Site'!$Y$1:$Y$437,"Open",'Master Data HO &amp; Site'!$N$1:$N$437,$H$2),SUMIFS('Master Data HO &amp; Site'!$AZ$1:$AZ$437,'Master Data HO &amp; Site'!$S$1:$S$437,'Summary to Mgmt'!$C6,'Master Data HO &amp; Site'!$Y$1:$Y$437,"Open",'Master Data HO &amp; Site'!$N$1:$N$437,$H$2))))</f>
        <v>0</v>
      </c>
      <c r="AJ6" s="222">
        <f>IF($H$2="All",IF(C6="Jakarta",SUMIFS('Master Data HO &amp; Site'!$BB$1:$BB$437,'Master Data HO &amp; Site'!$F$1:$F$437,'Summary to Mgmt'!$D6,'Master Data HO &amp; Site'!$H$1:$H$437,'Summary to Mgmt'!$E6,'Master Data HO &amp; Site'!$Y$1:$Y$437,"Open"),SUMIFS('Master Data HO &amp; Site'!$BB$1:$BB$437,'Master Data HO &amp; Site'!$S$1:$S$437,'Summary to Mgmt'!$C6,'Master Data HO &amp; Site'!$Y$1:$Y$437,"Open")),IF($H$2="Urgent",IF(C6="Jakarta",SUMIFS('Master Data HO &amp; Site'!$BB$1:$BB$437,'Master Data HO &amp; Site'!$F$1:$F$437,'Summary to Mgmt'!$D6,'Master Data HO &amp; Site'!$H$1:$H$437,'Summary to Mgmt'!$E6,'Master Data HO &amp; Site'!$Y$1:$Y$437,"Open",'Master Data HO &amp; Site'!$N$1:$N$437,$H$2),SUMIFS('Master Data HO &amp; Site'!$BB$1:$BB$437,'Master Data HO &amp; Site'!$S$1:$S$437,'Summary to Mgmt'!$C6,'Master Data HO &amp; Site'!$Y$1:$Y$437,"Open",'Master Data HO &amp; Site'!$N$1:$N$437,$H$2)),IF(C6="Jakarta",SUMIFS('Master Data HO &amp; Site'!$BB$1:$BB$437,'Master Data HO &amp; Site'!$F$1:$F$437,'Summary to Mgmt'!$D6,'Master Data HO &amp; Site'!$H$1:$H$437,'Summary to Mgmt'!$E6,'Master Data HO &amp; Site'!$Y$1:$Y$437,"Open",'Master Data HO &amp; Site'!$N$1:$N$437,$H$2),SUMIFS('Master Data HO &amp; Site'!$BB$1:$BB$437,'Master Data HO &amp; Site'!$S$1:$S$437,'Summary to Mgmt'!$C6,'Master Data HO &amp; Site'!$Y$1:$Y$437,"Open",'Master Data HO &amp; Site'!$N$1:$N$437,$H$2))))</f>
        <v>0</v>
      </c>
      <c r="AK6" s="222">
        <f>IF($H$2="All",IF(C6="Jakarta",SUMIFS('Master Data HO &amp; Site'!$BC$1:$BC$437,'Master Data HO &amp; Site'!$F$1:$F$437,'Summary to Mgmt'!$D6,'Master Data HO &amp; Site'!$H$1:$H$437,'Summary to Mgmt'!$E6,'Master Data HO &amp; Site'!$Y$1:$Y$437,"Open"),SUMIFS('Master Data HO &amp; Site'!$BC$1:$BC$437,'Master Data HO &amp; Site'!$S$1:$S$437,'Summary to Mgmt'!$C6,'Master Data HO &amp; Site'!$Y$1:$Y$437,"Open")),IF($H$2="Urgent",IF(C6="Jakarta",SUMIFS('Master Data HO &amp; Site'!$BC$1:$BC$437,'Master Data HO &amp; Site'!$F$1:$F$437,'Summary to Mgmt'!$D6,'Master Data HO &amp; Site'!$H$1:$H$437,'Summary to Mgmt'!$E6,'Master Data HO &amp; Site'!$Y$1:$Y$437,"Open",'Master Data HO &amp; Site'!$N$1:$N$437,$H$2),SUMIFS('Master Data HO &amp; Site'!$BC$1:$BC$437,'Master Data HO &amp; Site'!$S$1:$S$437,'Summary to Mgmt'!$C6,'Master Data HO &amp; Site'!$Y$1:$Y$437,"Open",'Master Data HO &amp; Site'!$N$1:$N$437,$H$2)),IF(C6="Jakarta",SUMIFS('Master Data HO &amp; Site'!$BC$1:$BC$437,'Master Data HO &amp; Site'!$F$1:$F$437,'Summary to Mgmt'!$D6,'Master Data HO &amp; Site'!$H$1:$H$437,'Summary to Mgmt'!$E6,'Master Data HO &amp; Site'!$Y$1:$Y$437,"Open",'Master Data HO &amp; Site'!$N$1:$N$437,$H$2),SUMIFS('Master Data HO &amp; Site'!$BC$1:$BC$437,'Master Data HO &amp; Site'!$S$1:$S$437,'Summary to Mgmt'!$C6,'Master Data HO &amp; Site'!$Y$1:$Y$437,"Open",'Master Data HO &amp; Site'!$N$1:$N$437,$H$2))))</f>
        <v>0</v>
      </c>
      <c r="AL6" s="222">
        <f>IF($H$2="All",IF(C6="Jakarta",SUMIFS('Master Data HO &amp; Site'!$BD$1:$BD$437,'Master Data HO &amp; Site'!$F$1:$F$437,'Summary to Mgmt'!$D6,'Master Data HO &amp; Site'!$H$1:$H$437,'Summary to Mgmt'!$E6,'Master Data HO &amp; Site'!$Y$1:$Y$437,"Open"),SUMIFS('Master Data HO &amp; Site'!$BD$1:$BD$437,'Master Data HO &amp; Site'!$S$1:$S$437,'Summary to Mgmt'!$C6,'Master Data HO &amp; Site'!$Y$1:$Y$437,"Open")),IF($H$2="Urgent",IF(C6="Jakarta",SUMIFS('Master Data HO &amp; Site'!$BD$1:$BD$437,'Master Data HO &amp; Site'!$F$1:$F$437,'Summary to Mgmt'!$D6,'Master Data HO &amp; Site'!$H$1:$H$437,'Summary to Mgmt'!$E6,'Master Data HO &amp; Site'!$Y$1:$Y$437,"Open",'Master Data HO &amp; Site'!$N$1:$N$437,$H$2),SUMIFS('Master Data HO &amp; Site'!$BD$1:$BD$437,'Master Data HO &amp; Site'!$S$1:$S$437,'Summary to Mgmt'!$C6,'Master Data HO &amp; Site'!$Y$1:$Y$437,"Open",'Master Data HO &amp; Site'!$N$1:$N$437,$H$2)),IF(C6="Jakarta",SUMIFS('Master Data HO &amp; Site'!$BD$1:$BD$437,'Master Data HO &amp; Site'!$F$1:$F$437,'Summary to Mgmt'!$D6,'Master Data HO &amp; Site'!$H$1:$H$437,'Summary to Mgmt'!$E6,'Master Data HO &amp; Site'!$Y$1:$Y$437,"Open",'Master Data HO &amp; Site'!$N$1:$N$437,$H$2),SUMIFS('Master Data HO &amp; Site'!$BD$1:$BD$437,'Master Data HO &amp; Site'!$S$1:$S$437,'Summary to Mgmt'!$C6,'Master Data HO &amp; Site'!$Y$1:$Y$437,"Open",'Master Data HO &amp; Site'!$N$1:$N$437,$H$2))))</f>
        <v>0</v>
      </c>
      <c r="AM6" s="222">
        <f>IF($H$2="All",IF(C6="Jakarta",SUMIFS('Master Data HO &amp; Site'!$BE$1:$BE$437,'Master Data HO &amp; Site'!$S$1:$S$437,'Summary to Mgmt'!$C6,'Master Data HO &amp; Site'!$F$1:$F$437,'Summary to Mgmt'!$D6,'Master Data HO &amp; Site'!$H$1:$H$437,'Summary to Mgmt'!$E6,'Master Data HO &amp; Site'!$Y$1:$Y$437,"Open"),SUMIFS('Master Data HO &amp; Site'!$BE$1:$BE$437,'Master Data HO &amp; Site'!$S$1:$S$437,'Summary to Mgmt'!$C6,'Master Data HO &amp; Site'!$Y$1:$Y$437,"Open")),IF($H$2="Urgent",IF(C6="Jakarta",SUMIFS('Master Data HO &amp; Site'!$BE$1:$BE$437,'Master Data HO &amp; Site'!$F$1:$F$437,'Summary to Mgmt'!$D6,'Master Data HO &amp; Site'!$H$1:$H$437,'Summary to Mgmt'!$E6,'Master Data HO &amp; Site'!$Y$1:$Y$437,"Open",'Master Data HO &amp; Site'!$N$1:$N$437,$H$2),SUMIFS('Master Data HO &amp; Site'!$BE$1:$BE$437,'Master Data HO &amp; Site'!$S$1:$S$437,'Summary to Mgmt'!$C6,'Master Data HO &amp; Site'!$Y$1:$Y$437,"Open",'Master Data HO &amp; Site'!$N$1:$N$437,$H$2)),IF(C6="Jakarta",SUMIFS('Master Data HO &amp; Site'!$BE$1:$BE$437,'Master Data HO &amp; Site'!$F$1:$F$437,'Summary to Mgmt'!$D6,'Master Data HO &amp; Site'!$H$1:$H$437,'Summary to Mgmt'!$E6,'Master Data HO &amp; Site'!$Y$1:$Y$437,"Open",'Master Data HO &amp; Site'!$N$1:$N$437,$H$2),SUMIFS('Master Data HO &amp; Site'!$BE$1:$BE$437,'Master Data HO &amp; Site'!$S$1:$S$437,'Summary to Mgmt'!$C6,'Master Data HO &amp; Site'!$Y$1:$Y$437,"Open",'Master Data HO &amp; Site'!$N$1:$N$437,$H$2))))</f>
        <v>0</v>
      </c>
      <c r="AN6" s="222">
        <f>IF($H$2="All",IF(C6="Jakarta",SUMIFS('Master Data HO &amp; Site'!$BF$1:$BF$437,'Master Data HO &amp; Site'!$F$1:$F$437,'Summary to Mgmt'!$D6,'Master Data HO &amp; Site'!$H$1:$H$437,'Summary to Mgmt'!$E6,'Master Data HO &amp; Site'!$Y$1:$Y$437,"Open"),SUMIFS('Master Data HO &amp; Site'!$BF$1:$BF$437,'Master Data HO &amp; Site'!$S$1:$S$437,'Summary to Mgmt'!$C6,'Master Data HO &amp; Site'!$Y$1:$Y$437,"Open")),IF($H$2="Urgent",IF(C6="Jakarta",SUMIFS('Master Data HO &amp; Site'!$BF$1:$BF$437,'Master Data HO &amp; Site'!$F$1:$F$437,'Summary to Mgmt'!$D6,'Master Data HO &amp; Site'!$H$1:$H$437,'Summary to Mgmt'!$E6,'Master Data HO &amp; Site'!$Y$1:$Y$437,"Open",'Master Data HO &amp; Site'!$N$1:$N$437,$H$2),SUMIFS('Master Data HO &amp; Site'!$BF$1:$BF$437,'Master Data HO &amp; Site'!$S$1:$S$437,'Summary to Mgmt'!$C6,'Master Data HO &amp; Site'!$Y$1:$Y$437,"Open",'Master Data HO &amp; Site'!$N$1:$N$437,$H$2)),IF(C6="Jakarta",SUMIFS('Master Data HO &amp; Site'!$BF$1:$BF$437,'Master Data HO &amp; Site'!$F$1:$F$437,'Summary to Mgmt'!$D6,'Master Data HO &amp; Site'!$H$1:$H$437,'Summary to Mgmt'!$E6,'Master Data HO &amp; Site'!$Y$1:$Y$437,"Open",'Master Data HO &amp; Site'!$N$1:$N$437,$H$2),SUMIFS('Master Data HO &amp; Site'!$BF$1:$BF$437,'Master Data HO &amp; Site'!$S$1:$S$437,'Summary to Mgmt'!$C6,'Master Data HO &amp; Site'!$Y$1:$Y$437,"Open",'Master Data HO &amp; Site'!$N$1:$N$437,$H$2))))</f>
        <v>0</v>
      </c>
      <c r="AO6" s="222">
        <f>IF($H$2="All",IF(C6="Jakarta",SUMIFS('Master Data HO &amp; Site'!$BG$1:$BG$437,'Master Data HO &amp; Site'!$F$1:$F$437,'Summary to Mgmt'!$D6,'Master Data HO &amp; Site'!$H$1:$H$437,'Summary to Mgmt'!$E6,'Master Data HO &amp; Site'!$Y$1:$Y$437,"Open"),SUMIFS('Master Data HO &amp; Site'!$BG$1:$BG$437,'Master Data HO &amp; Site'!$S$1:$S$437,'Summary to Mgmt'!$C6,'Master Data HO &amp; Site'!$Y$1:$Y$437,"Open")),IF($H$2="Urgent",IF(C6="Jakarta",SUMIFS('Master Data HO &amp; Site'!$BG$1:$BG$437,'Master Data HO &amp; Site'!$F$1:$F$437,'Summary to Mgmt'!$D6,'Master Data HO &amp; Site'!$H$1:$H$437,'Summary to Mgmt'!$E6,'Master Data HO &amp; Site'!$Y$1:$Y$437,"Open",'Master Data HO &amp; Site'!$N$1:$N$437,$H$2),SUMIFS('Master Data HO &amp; Site'!$BG$1:$BG$437,'Master Data HO &amp; Site'!$S$1:$S$437,'Summary to Mgmt'!$C6,'Master Data HO &amp; Site'!$Y$1:$Y$437,"Open",'Master Data HO &amp; Site'!$N$1:$N$437,$H$2)),IF(C6="Jakarta",SUMIFS('Master Data HO &amp; Site'!$BG$1:$BG$437,'Master Data HO &amp; Site'!$F$1:$F$437,'Summary to Mgmt'!$D6,'Master Data HO &amp; Site'!$H$1:$H$437,'Summary to Mgmt'!$E6,'Master Data HO &amp; Site'!$Y$1:$Y$437,"Open",'Master Data HO &amp; Site'!$N$1:$N$437,$H$2),SUMIFS('Master Data HO &amp; Site'!$BG$1:$BG$437,'Master Data HO &amp; Site'!$S$1:$S$437,'Summary to Mgmt'!$C6,'Master Data HO &amp; Site'!$Y$1:$Y$437,"Open",'Master Data HO &amp; Site'!$N$1:$N$437,$H$2))))</f>
        <v>0</v>
      </c>
      <c r="AP6" s="222">
        <f>IF($H$2="All",IF(C6="Jakarta",SUMIFS('Master Data HO &amp; Site'!$BH$1:$BH$437,'Master Data HO &amp; Site'!$F$1:$F$437,'Summary to Mgmt'!$D6,'Master Data HO &amp; Site'!$H$1:$H$437,'Summary to Mgmt'!$E6,'Master Data HO &amp; Site'!$Y$1:$Y$437,"Open"),SUMIFS('Master Data HO &amp; Site'!$BH$1:$BH$437,'Master Data HO &amp; Site'!$S$1:$S$437,'Summary to Mgmt'!$C6,'Master Data HO &amp; Site'!$Y$1:$Y$437,"Open")),IF($H$2="Urgent",IF(C6="Jakarta",SUMIFS('Master Data HO &amp; Site'!$BH$1:$BH$437,'Master Data HO &amp; Site'!$F$1:$F$437,'Summary to Mgmt'!$D6,'Master Data HO &amp; Site'!$H$1:$H$437,'Summary to Mgmt'!$E6,'Master Data HO &amp; Site'!$Y$1:$Y$437,"Open",'Master Data HO &amp; Site'!$N$1:$N$437,$H$2),SUMIFS('Master Data HO &amp; Site'!$BH$1:$BH$437,'Master Data HO &amp; Site'!$S$1:$S$437,'Summary to Mgmt'!$C6,'Master Data HO &amp; Site'!$Y$1:$Y$437,"Open",'Master Data HO &amp; Site'!$N$1:$N$437,$H$2)),IF(C6="Jakarta",SUMIFS('Master Data HO &amp; Site'!$BH$1:$BH$437,'Master Data HO &amp; Site'!$F$1:$F$437,'Summary to Mgmt'!$D6,'Master Data HO &amp; Site'!$H$1:$H$437,'Summary to Mgmt'!$E6,'Master Data HO &amp; Site'!$Y$1:$Y$437,"Open",'Master Data HO &amp; Site'!$N$1:$N$437,$H$2),SUMIFS('Master Data HO &amp; Site'!$BH$1:$BH$437,'Master Data HO &amp; Site'!$S$1:$S$437,'Summary to Mgmt'!$C6,'Master Data HO &amp; Site'!$Y$1:$Y$437,"Open",'Master Data HO &amp; Site'!$N$1:$N$437,$H$2))))</f>
        <v>0</v>
      </c>
      <c r="AQ6" s="222">
        <f>IF($H$2="All",IF(C6="Jakarta",SUMIFS('Master Data HO &amp; Site'!$BI$1:$BI$437,'Master Data HO &amp; Site'!$F$1:$F$437,'Summary to Mgmt'!$D6,'Master Data HO &amp; Site'!$H$1:$H$437,'Summary to Mgmt'!$E6,'Master Data HO &amp; Site'!$Y$1:$Y$437,"Open"),SUMIFS('Master Data HO &amp; Site'!$BI$1:$BI$437,'Master Data HO &amp; Site'!$S$1:$S$437,'Summary to Mgmt'!$C6,'Master Data HO &amp; Site'!$Y$1:$Y$437,"Open")),IF($H$2="Urgent",IF(C6="Jakarta",SUMIFS('Master Data HO &amp; Site'!$BI$1:$BI$437,'Master Data HO &amp; Site'!$F$1:$F$437,'Summary to Mgmt'!$D6,'Master Data HO &amp; Site'!$H$1:$H$437,'Summary to Mgmt'!$E6,'Master Data HO &amp; Site'!$Y$1:$Y$437,"Open",'Master Data HO &amp; Site'!$N$1:$N$437,$H$2),SUMIFS('Master Data HO &amp; Site'!$BI$1:$BI$437,'Master Data HO &amp; Site'!$S$1:$S$437,'Summary to Mgmt'!$C6,'Master Data HO &amp; Site'!$Y$1:$Y$437,"Open",'Master Data HO &amp; Site'!$N$1:$N$437,$H$2)),IF(C6="Jakarta",SUMIFS('Master Data HO &amp; Site'!$BI$1:$BI$437,'Master Data HO &amp; Site'!$F$1:$F$437,'Summary to Mgmt'!$D6,'Master Data HO &amp; Site'!$H$1:$H$437,'Summary to Mgmt'!$E6,'Master Data HO &amp; Site'!$Y$1:$Y$437,"Open",'Master Data HO &amp; Site'!$N$1:$N$437,$H$2),SUMIFS('Master Data HO &amp; Site'!$BI$1:$BI$437,'Master Data HO &amp; Site'!$S$1:$S$437,'Summary to Mgmt'!$C6,'Master Data HO &amp; Site'!$Y$1:$Y$437,"Open",'Master Data HO &amp; Site'!$N$1:$N$437,$H$2))))</f>
        <v>0</v>
      </c>
      <c r="AR6" s="222">
        <f>IF($H$2="All",IF(C6="Jakarta",SUMIFS('Master Data HO &amp; Site'!$BJ$1:$BJ$437,'Master Data HO &amp; Site'!$F$1:$F$437,'Summary to Mgmt'!$D6,'Master Data HO &amp; Site'!$H$1:$H$437,'Summary to Mgmt'!$E6,'Master Data HO &amp; Site'!$Y$1:$Y$437,"Open"),SUMIFS('Master Data HO &amp; Site'!$BJ$1:$BJ$437,'Master Data HO &amp; Site'!$S$1:$S$437,'Summary to Mgmt'!$C6,'Master Data HO &amp; Site'!$Y$1:$Y$437,"Open")),IF($H$2="Urgent",IF(C6="Jakarta",SUMIFS('Master Data HO &amp; Site'!$BJ$1:$BJ$437,'Master Data HO &amp; Site'!$F$1:$F$437,'Summary to Mgmt'!$D6,'Master Data HO &amp; Site'!$H$1:$H$437,'Summary to Mgmt'!$E6,'Master Data HO &amp; Site'!$Y$1:$Y$437,"Open",'Master Data HO &amp; Site'!$N$1:$N$437,$H$2),SUMIFS('Master Data HO &amp; Site'!$BJ$1:$BJ$437,'Master Data HO &amp; Site'!$S$1:$S$437,'Summary to Mgmt'!$C6,'Master Data HO &amp; Site'!$Y$1:$Y$437,"Open",'Master Data HO &amp; Site'!$N$1:$N$437,$H$2)),IF(C6="Jakarta",SUMIFS('Master Data HO &amp; Site'!$BJ$1:$BJ$437,'Master Data HO &amp; Site'!$F$1:$F$437,'Summary to Mgmt'!$D6,'Master Data HO &amp; Site'!$H$1:$H$437,'Summary to Mgmt'!$E6,'Master Data HO &amp; Site'!$Y$1:$Y$437,"Open",'Master Data HO &amp; Site'!$N$1:$N$437,$H$2),SUMIFS('Master Data HO &amp; Site'!$BJ$1:$BJ$437,'Master Data HO &amp; Site'!$S$1:$S$437,'Summary to Mgmt'!$C6,'Master Data HO &amp; Site'!$Y$1:$Y$437,"Open",'Master Data HO &amp; Site'!$N$1:$N$437,$H$2))))</f>
        <v>0</v>
      </c>
      <c r="AS6" s="222">
        <f>IF($H$2="All",IF(C6="Jakarta",SUMIFS('Master Data HO &amp; Site'!$BK$1:$BK$437,'Master Data HO &amp; Site'!$S$1:$S$437,'Summary to Mgmt'!$C6,'Master Data HO &amp; Site'!$F$1:$F$437,'Summary to Mgmt'!$D6,'Master Data HO &amp; Site'!$H$1:$H$437,'Summary to Mgmt'!$E6,'Master Data HO &amp; Site'!$Y$1:$Y$437,"Open"),SUMIFS('Master Data HO &amp; Site'!$BK$1:$BK$437,'Master Data HO &amp; Site'!$S$1:$S$437,'Summary to Mgmt'!$C6,'Master Data HO &amp; Site'!$Y$1:$Y$437,"Open")),IF($H$2="Urgent",IF(C6="Jakarta",SUMIFS('Master Data HO &amp; Site'!$BK$1:$BK$437,'Master Data HO &amp; Site'!$F$1:$F$437,'Summary to Mgmt'!$D6,'Master Data HO &amp; Site'!$H$1:$H$437,'Summary to Mgmt'!$E6,'Master Data HO &amp; Site'!$Y$1:$Y$437,"Open",'Master Data HO &amp; Site'!$N$1:$N$437,$H$2),SUMIFS('Master Data HO &amp; Site'!$BK$1:$BK$437,'Master Data HO &amp; Site'!$S$1:$S$437,'Summary to Mgmt'!$C6,'Master Data HO &amp; Site'!$Y$1:$Y$437,"Open",'Master Data HO &amp; Site'!$N$1:$N$437,$H$2)),IF(C6="Jakarta",SUMIFS('Master Data HO &amp; Site'!$BK$1:$BK$437,'Master Data HO &amp; Site'!$F$1:$F$437,'Summary to Mgmt'!$D6,'Master Data HO &amp; Site'!$H$1:$H$437,'Summary to Mgmt'!$E6,'Master Data HO &amp; Site'!$Y$1:$Y$437,"Open",'Master Data HO &amp; Site'!$N$1:$N$437,$H$2),SUMIFS('Master Data HO &amp; Site'!$BK$1:$BK$437,'Master Data HO &amp; Site'!$S$1:$S$437,'Summary to Mgmt'!$C6,'Master Data HO &amp; Site'!$Y$1:$Y$437,"Open",'Master Data HO &amp; Site'!$N$1:$N$437,$H$2))))</f>
        <v>0</v>
      </c>
      <c r="AU6" s="224">
        <f ca="1">IF($H$2="All",IF(C6="Jakarta",COUNTIFS('Master Data HO &amp; Site'!$F$1:$F$437,'Summary to Mgmt'!$D6,'Master Data HO &amp; Site'!$H$1:$H$437,'Summary to Mgmt'!$E6,'Master Data HO &amp; Site'!$Y$1:$Y$437,"Open",'Master Data HO &amp; Site'!$BZ$1:$BZ$437,'Summary to Mgmt'!$AU$4),COUNTIFS('Master Data HO &amp; Site'!$S$1:$S$437,'Summary to Mgmt'!$C6,'Master Data HO &amp; Site'!$Y$1:$Y$437,"Open",'Master Data HO &amp; Site'!$BZ$1:$BZ$437,'Summary to Mgmt'!$AU$4)),IF($H$2="Urgent",IF(C6="Jakarta",COUNTIFS('Master Data HO &amp; Site'!$F$1:$F$437,'Summary to Mgmt'!$D6,'Master Data HO &amp; Site'!$H$1:$H$437,'Summary to Mgmt'!$E6,'Master Data HO &amp; Site'!$Y$1:$Y$437,"Open",'Master Data HO &amp; Site'!$BZ$1:$BZ$437,'Summary to Mgmt'!$AU$4,'Master Data HO &amp; Site'!$N$1:$N$437,$H$2),COUNTIFS('Master Data HO &amp; Site'!$S$1:$S$437,'Summary to Mgmt'!$C6,'Master Data HO &amp; Site'!$Y$1:$Y$437,"Open",'Master Data HO &amp; Site'!$BZ$1:$BZ$437,'Summary to Mgmt'!$AU$4,'Master Data HO &amp; Site'!$N$1:$N$437,$H$2)),IF(C6="Jakarta",COUNTIFS('Master Data HO &amp; Site'!$F$1:$F$437,'Summary to Mgmt'!$D6,'Master Data HO &amp; Site'!$H$1:$H$437,'Summary to Mgmt'!$E6,'Master Data HO &amp; Site'!$Y$1:$Y$437,"Open",'Master Data HO &amp; Site'!$BZ$1:$BZ$437,'Summary to Mgmt'!$AU$4,'Master Data HO &amp; Site'!$N$1:$N$437,$H$2),COUNTIFS('Master Data HO &amp; Site'!$S$1:$S$437,'Summary to Mgmt'!$C6,'Master Data HO &amp; Site'!$Y$1:$Y$437,"Open",'Master Data HO &amp; Site'!$BZ$1:$BZ$437,'Summary to Mgmt'!$AU$4,'Master Data HO &amp; Site'!$N$1:$N$437,$H$2))))</f>
        <v>0</v>
      </c>
      <c r="AV6" s="224">
        <f ca="1">IF($H$2="All",IF(C6="Jakarta",COUNTIFS('Master Data HO &amp; Site'!$F$1:$F$437,'Summary to Mgmt'!$D6,'Master Data HO &amp; Site'!$H$1:$H$437,'Summary to Mgmt'!$E6,'Master Data HO &amp; Site'!$Y$1:$Y$437,"Open",'Master Data HO &amp; Site'!$BZ$1:$BZ$437,'Summary to Mgmt'!$AV$4),COUNTIFS('Master Data HO &amp; Site'!$S$1:$S$437,'Summary to Mgmt'!$C6,'Master Data HO &amp; Site'!$Y$1:$Y$437,"Open",'Master Data HO &amp; Site'!$BZ$1:$BZ$437,'Summary to Mgmt'!$AV$4)),IF($H$2="Urgent",IF(C6="Jakarta",COUNTIFS('Master Data HO &amp; Site'!$F$1:$F$437,'Summary to Mgmt'!$D6,'Master Data HO &amp; Site'!$H$1:$H$437,'Summary to Mgmt'!$E6,'Master Data HO &amp; Site'!$Y$1:$Y$437,"Open",'Master Data HO &amp; Site'!$BZ$1:$BZ$437,'Summary to Mgmt'!$AV$4,'Master Data HO &amp; Site'!$N$1:$N$437,$H$2),COUNTIFS('Master Data HO &amp; Site'!$S$1:$S$437,'Summary to Mgmt'!$C6,'Master Data HO &amp; Site'!$Y$1:$Y$437,"Open",'Master Data HO &amp; Site'!$BZ$1:$BZ$437,'Summary to Mgmt'!$AV$4,'Master Data HO &amp; Site'!$N$1:$N$437,$H$2)),IF(C6="Jakarta",COUNTIFS('Master Data HO &amp; Site'!$F$1:$F$437,'Summary to Mgmt'!$D6,'Master Data HO &amp; Site'!$H$1:$H$437,'Summary to Mgmt'!$E6,'Master Data HO &amp; Site'!$Y$1:$Y$437,"Open",'Master Data HO &amp; Site'!$BZ$1:$BZ$437,'Summary to Mgmt'!$AV$4,'Master Data HO &amp; Site'!$N$1:$N$437,$H$2),COUNTIFS('Master Data HO &amp; Site'!$S$1:$S$437,'Summary to Mgmt'!$C6,'Master Data HO &amp; Site'!$Y$1:$Y$437,"Open",'Master Data HO &amp; Site'!$BZ$1:$BZ$437,'Summary to Mgmt'!$AV$4,'Master Data HO &amp; Site'!$N$1:$N$437,$H$2))))</f>
        <v>0</v>
      </c>
      <c r="AW6" s="224">
        <f ca="1">IF($H$2="All",IF(C6="Jakarta",COUNTIFS('Master Data HO &amp; Site'!$F$1:$F$437,'Summary to Mgmt'!$D6,'Master Data HO &amp; Site'!$H$1:$H$437,'Summary to Mgmt'!$E6,'Master Data HO &amp; Site'!$Y$1:$Y$437,"Open",'Master Data HO &amp; Site'!$BZ$1:$BZ$437,'Summary to Mgmt'!$AW$4),COUNTIFS('Master Data HO &amp; Site'!$S$1:$S$437,'Summary to Mgmt'!$C6,'Master Data HO &amp; Site'!$Y$1:$Y$437,"Open",'Master Data HO &amp; Site'!$BZ$1:$BZ$437,'Summary to Mgmt'!$AW$4)),IF($H$2="Urgent",IF(C6="Jakarta",COUNTIFS('Master Data HO &amp; Site'!$F$1:$F$437,'Summary to Mgmt'!$D6,'Master Data HO &amp; Site'!$H$1:$H$437,'Summary to Mgmt'!$E6,'Master Data HO &amp; Site'!$Y$1:$Y$437,"Open",'Master Data HO &amp; Site'!$BZ$1:$BZ$437,'Summary to Mgmt'!$AW$4,'Master Data HO &amp; Site'!$N$1:$N$437,$H$2),COUNTIFS('Master Data HO &amp; Site'!$S$1:$S$437,'Summary to Mgmt'!$C6,'Master Data HO &amp; Site'!$Y$1:$Y$437,"Open",'Master Data HO &amp; Site'!$BZ$1:$BZ$437,'Summary to Mgmt'!$AW$4,'Master Data HO &amp; Site'!$N$1:$N$437,$H$2)),IF(C6="Jakarta",COUNTIFS('Master Data HO &amp; Site'!$F$1:$F$437,'Summary to Mgmt'!$D6,'Master Data HO &amp; Site'!$H$1:$H$437,'Summary to Mgmt'!$E6,'Master Data HO &amp; Site'!$Y$1:$Y$437,"Open",'Master Data HO &amp; Site'!$BZ$1:$BZ$437,'Summary to Mgmt'!$AW$4,'Master Data HO &amp; Site'!$N$1:$N$437,$H$2),COUNTIFS('Master Data HO &amp; Site'!$S$1:$S$437,'Summary to Mgmt'!$C6,'Master Data HO &amp; Site'!$Y$1:$Y$437,"Open",'Master Data HO &amp; Site'!$BZ$1:$BZ$437,'Summary to Mgmt'!$AW$4,'Master Data HO &amp; Site'!$N$1:$N$437,$H$2))))</f>
        <v>0</v>
      </c>
      <c r="AX6" s="224">
        <f ca="1">IF($H$2="All",IF(C6="Jakarta",COUNTIFS('Master Data HO &amp; Site'!$F$1:$F$437,'Summary to Mgmt'!$D6,'Master Data HO &amp; Site'!$H$1:$H$437,'Summary to Mgmt'!$E6,'Master Data HO &amp; Site'!$Y$1:$Y$437,"Open",'Master Data HO &amp; Site'!$BZ$1:$BZ$437,'Summary to Mgmt'!$AX$4),COUNTIFS('Master Data HO &amp; Site'!$S$1:$S$437,'Summary to Mgmt'!$C6,'Master Data HO &amp; Site'!$Y$1:$Y$437,"Open",'Master Data HO &amp; Site'!$BZ$1:$BZ$437,'Summary to Mgmt'!$AX$4)),IF($H$2="Urgent",IF(C6="Jakarta",COUNTIFS('Master Data HO &amp; Site'!$F$1:$F$437,'Summary to Mgmt'!$D6,'Master Data HO &amp; Site'!$H$1:$H$437,'Summary to Mgmt'!$E6,'Master Data HO &amp; Site'!$Y$1:$Y$437,"Open",'Master Data HO &amp; Site'!$BZ$1:$BZ$437,'Summary to Mgmt'!$AX$4,'Master Data HO &amp; Site'!$N$1:$N$437,$H$2),COUNTIFS('Master Data HO &amp; Site'!$S$1:$S$437,'Summary to Mgmt'!$C6,'Master Data HO &amp; Site'!$Y$1:$Y$437,"Open",'Master Data HO &amp; Site'!$BZ$1:$BZ$437,'Summary to Mgmt'!$AX$4,'Master Data HO &amp; Site'!$N$1:$N$437,$H$2)),IF(C6="Jakarta",COUNTIFS('Master Data HO &amp; Site'!$F$1:$F$437,'Summary to Mgmt'!$D6,'Master Data HO &amp; Site'!$H$1:$H$437,'Summary to Mgmt'!$E6,'Master Data HO &amp; Site'!$Y$1:$Y$437,"Open",'Master Data HO &amp; Site'!$BZ$1:$BZ$437,'Summary to Mgmt'!$AX$4,'Master Data HO &amp; Site'!$N$1:$N$437,$H$2),COUNTIFS('Master Data HO &amp; Site'!$S$1:$S$437,'Summary to Mgmt'!$C6,'Master Data HO &amp; Site'!$Y$1:$Y$437,"Open",'Master Data HO &amp; Site'!$BZ$1:$BZ$437,'Summary to Mgmt'!$AX$4,'Master Data HO &amp; Site'!$N$1:$N$437,$H$2))))</f>
        <v>1</v>
      </c>
    </row>
    <row r="7" spans="2:50" outlineLevel="1" x14ac:dyDescent="0.35">
      <c r="C7" t="s">
        <v>151</v>
      </c>
      <c r="D7" t="s">
        <v>1028</v>
      </c>
      <c r="E7" t="s">
        <v>1568</v>
      </c>
      <c r="F7" s="223">
        <f t="shared" si="1"/>
        <v>1</v>
      </c>
      <c r="G7" s="224">
        <f>IF($H$2="All",IF(C7="Jakarta",SUMIFS('Master Data HO &amp; Site'!$BM$1:$BM$437,'Master Data HO &amp; Site'!$S$1:$S$437,'Summary to Mgmt'!C7,'Master Data HO &amp; Site'!$F$1:$F$437,'Summary to Mgmt'!$D7,'Master Data HO &amp; Site'!$H$1:$H$437,'Summary to Mgmt'!$E7,'Master Data HO &amp; Site'!$Y$1:$Y$437,"Closed"),SUMIFS('Master Data HO &amp; Site'!$BM$1:$BM$437,'Master Data HO &amp; Site'!$S$1:$S$437,'Summary to Mgmt'!C7,'Master Data HO &amp; Site'!$Y$1:$Y$437,"Closed")),IF(C7="Jakarta",SUMIFS('Master Data HO &amp; Site'!$BM$1:$BM$437,'Master Data HO &amp; Site'!$S$1:$S$437,'Summary to Mgmt'!C7,'Master Data HO &amp; Site'!$F$1:$F$437,'Summary to Mgmt'!$D7,'Master Data HO &amp; Site'!$H$1:$H$437,'Summary to Mgmt'!E7,'Master Data HO &amp; Site'!$N$1:$N$437,'Summary to Mgmt'!$H$2,'Master Data HO &amp; Site'!$Y$1:$Y$437,"Closed"),SUMIFS('Master Data HO &amp; Site'!$BM$1:$BM$437,'Master Data HO &amp; Site'!$S$1:$S$437,'Summary to Mgmt'!C7,'Master Data HO &amp; Site'!$N$1:$N$437,'Summary to Mgmt'!$H$2,'Master Data HO &amp; Site'!$Y$1:$Y$437,"Closed")))</f>
        <v>0</v>
      </c>
      <c r="H7" s="222">
        <f>IF($H$2="All",IF(C7="Jakarta",COUNTIFS('Master Data HO &amp; Site'!$S$1:$S$437,'Summary to Mgmt'!$C7,'Master Data HO &amp; Site'!$F$1:$F$437,'Summary to Mgmt'!$D7,'Master Data HO &amp; Site'!$H$1:$H$437,'Summary to Mgmt'!$E7,'Master Data HO &amp; Site'!$Y$1:$Y$437,"Open"),COUNTIFS('Master Data HO &amp; Site'!$S$1:$S$437,'Summary to Mgmt'!$C7,'Master Data HO &amp; Site'!$Y$1:$Y$437,"Open")),IF($H$2="Urgent",IF(C7="Jakarta",COUNTIFS('Master Data HO &amp; Site'!$S$1:$S$437,'Summary to Mgmt'!$C7,'Master Data HO &amp; Site'!$F$1:$F$437,'Summary to Mgmt'!$D7,'Master Data HO &amp; Site'!$H$1:$H$437,'Summary to Mgmt'!$E7,'Master Data HO &amp; Site'!$Y$1:$Y$437,"Open",'Master Data HO &amp; Site'!$N$1:$N$437,$H$2),COUNTIFS('Master Data HO &amp; Site'!$S$1:$S$437,'Summary to Mgmt'!$C7,'Master Data HO &amp; Site'!$Y$1:$Y$437,"Open",'Master Data HO &amp; Site'!$N$1:$N$437,$H$2)),IF(C7="Jakarta",COUNTIFS('Master Data HO &amp; Site'!$F$1:$F$437,'Summary to Mgmt'!$D7,'Master Data HO &amp; Site'!$H$1:$H$437,'Summary to Mgmt'!$E7,'Master Data HO &amp; Site'!$Y$1:$Y$437,"Open",'Master Data HO &amp; Site'!$N$1:$N$437,$H$2),COUNTIFS('Master Data HO &amp; Site'!$S$1:$S$437,'Summary to Mgmt'!$C7,'Master Data HO &amp; Site'!$Y$1:$Y$437,"Open",'Master Data HO &amp; Site'!$N$1:$N$437,$H$2))))</f>
        <v>1</v>
      </c>
      <c r="I7" s="222">
        <f>IF($H$2="All",IF(C7="Jakarta",COUNTIFS('Master Data HO &amp; Site'!$F$1:$F$437,'Summary to Mgmt'!$D7,'Master Data HO &amp; Site'!$H$1:$H$437,'Summary to Mgmt'!$E7,'Master Data HO &amp; Site'!$Y$1:$Y$437,"Open",'Master Data HO &amp; Site'!$D$1:$D$437,"pending FKTK"),COUNTIFS('Master Data HO &amp; Site'!$S$1:$S$437,'Summary to Mgmt'!$C7,'Master Data HO &amp; Site'!$Y$1:$Y$437,"Open",'Master Data HO &amp; Site'!$D$1:$D$437,"pending FKTK")),IF($H$2="Urgent",IF(C7="Jakarta",COUNTIFS('Master Data HO &amp; Site'!$F$1:$F$437,'Summary to Mgmt'!$D7,'Master Data HO &amp; Site'!$H$1:$H$437,'Summary to Mgmt'!$E7,'Master Data HO &amp; Site'!$Y$1:$Y$437,"Open",'Master Data HO &amp; Site'!$N$1:$N$437,$H$2,'Master Data HO &amp; Site'!$D$1:$D$437,"pending FKTK"),COUNTIFS('Master Data HO &amp; Site'!$S$1:$S$437,'Summary to Mgmt'!$C7,'Master Data HO &amp; Site'!$Y$1:$Y$437,"Open",'Master Data HO &amp; Site'!$N$1:$N$437,$H$2,'Master Data HO &amp; Site'!$D$1:$D$437,"pending FKTK")),IF(C7="Jakarta",COUNTIFS('Master Data HO &amp; Site'!$F$1:$F$437,'Summary to Mgmt'!$D7,'Master Data HO &amp; Site'!$H$1:$H$437,'Summary to Mgmt'!$E7,'Master Data HO &amp; Site'!$Y$1:$Y$437,"Open",'Master Data HO &amp; Site'!$N$1:$N$437,$H$2,'Master Data HO &amp; Site'!$D$1:$D$437,"pending FKTK"),COUNTIFS('Master Data HO &amp; Site'!$S$1:$S$437,'Summary to Mgmt'!$C7,'Master Data HO &amp; Site'!$Y$1:$Y$437,"Open",'Master Data HO &amp; Site'!$N$1:$N$437,$H$2,'Master Data HO &amp; Site'!$D$1:$D$437,"pending FKTK"))))</f>
        <v>0</v>
      </c>
      <c r="J7" s="222">
        <f>IF($H$2="All",IF(C7="Jakarta",SUMIFS('Master Data HO &amp; Site'!$AB$1:$AB$437,'Master Data HO &amp; Site'!$F$1:$F$437,'Summary to Mgmt'!$D7,'Master Data HO &amp; Site'!$H$1:$H$437,'Summary to Mgmt'!$E7,'Master Data HO &amp; Site'!$Y$1:$Y$437,"Open"),SUMIFS('Master Data HO &amp; Site'!$AB$1:$AB$437,'Master Data HO &amp; Site'!$S$1:$S$437,'Summary to Mgmt'!$C7,'Master Data HO &amp; Site'!$Y$1:$Y$437,"Open")),IF($H$2="Urgent",IF(C7="Jakarta",SUMIFS('Master Data HO &amp; Site'!$AB$1:$AB$437,'Master Data HO &amp; Site'!$F$1:$F$437,'Summary to Mgmt'!$D7,'Master Data HO &amp; Site'!$H$1:$H$437,'Summary to Mgmt'!$E7,'Master Data HO &amp; Site'!$Y$1:$Y$437,"Open",'Master Data HO &amp; Site'!$N$1:$N$437,$H$2),SUMIFS('Master Data HO &amp; Site'!$AB$1:$AB$437,'Master Data HO &amp; Site'!$S$1:$S$437,'Summary to Mgmt'!$C7,'Master Data HO &amp; Site'!$Y$1:$Y$437,"Open",'Master Data HO &amp; Site'!$N$1:$N$437,$H$2)),IF(C7="Jakarta",SUMIFS('Master Data HO &amp; Site'!$AB$1:$AB$437,'Master Data HO &amp; Site'!$F$1:$F$437,'Summary to Mgmt'!$D7,'Master Data HO &amp; Site'!$H$1:$H$437,'Summary to Mgmt'!$E7,'Master Data HO &amp; Site'!$Y$1:$Y$437,"Open",'Master Data HO &amp; Site'!$N$1:$N$437,$H$2),SUMIFS('Master Data HO &amp; Site'!$AB$1:$AB$437,'Master Data HO &amp; Site'!$S$1:$S$437,'Summary to Mgmt'!$C7,'Master Data HO &amp; Site'!$Y$1:$Y$437,"Open",'Master Data HO &amp; Site'!$N$1:$N$437,$H$2))))</f>
        <v>0</v>
      </c>
      <c r="K7" s="222">
        <f>IF($H$2="All",IF(C7="Jakarta",SUMIFS('Master Data HO &amp; Site'!$AC$1:$AC$437,'Master Data HO &amp; Site'!$F$1:$F$437,'Summary to Mgmt'!$D7,'Master Data HO &amp; Site'!$H$1:$H$437,'Summary to Mgmt'!$E7,'Master Data HO &amp; Site'!$Y$1:$Y$437,"Open"),SUMIFS('Master Data HO &amp; Site'!$AC$1:$AC$437,'Master Data HO &amp; Site'!$S$1:$S$437,'Summary to Mgmt'!$C7,'Master Data HO &amp; Site'!$Y$1:$Y$437,"Open")),IF($H$2="Urgent",IF(C7="Jakarta",SUMIFS('Master Data HO &amp; Site'!$AC$1:$AC$437,'Master Data HO &amp; Site'!$F$1:$F$437,'Summary to Mgmt'!$D7,'Master Data HO &amp; Site'!$H$1:$H$437,'Summary to Mgmt'!$E7,'Master Data HO &amp; Site'!$Y$1:$Y$437,"Open",'Master Data HO &amp; Site'!$N$1:$N$437,$H$2),SUMIFS('Master Data HO &amp; Site'!$AC$1:$AC$437,'Master Data HO &amp; Site'!$S$1:$S$437,'Summary to Mgmt'!$C7,'Master Data HO &amp; Site'!$Y$1:$Y$437,"Open",'Master Data HO &amp; Site'!$N$1:$N$437,$H$2)),IF(C7="Jakarta",SUMIFS('Master Data HO &amp; Site'!$AC$1:$AC$437,'Master Data HO &amp; Site'!$F$1:$F$437,'Summary to Mgmt'!$D7,'Master Data HO &amp; Site'!$H$1:$H$437,'Summary to Mgmt'!$E7,'Master Data HO &amp; Site'!$Y$1:$Y$437,"Open",'Master Data HO &amp; Site'!$N$1:$N$437,$H$2),SUMIFS('Master Data HO &amp; Site'!$AC$1:$AC$437,'Master Data HO &amp; Site'!$S$1:$S$437,'Summary to Mgmt'!$C7,'Master Data HO &amp; Site'!$Y$1:$Y$437,"Open",'Master Data HO &amp; Site'!$N$1:$N$437,$H$2))))</f>
        <v>0</v>
      </c>
      <c r="L7" s="222">
        <f>IF($H$2="All",IF(C7="Jakarta",SUMIFS('Master Data HO &amp; Site'!$AD$1:$AD$437,'Master Data HO &amp; Site'!$F$1:$F$437,'Summary to Mgmt'!$D7,'Master Data HO &amp; Site'!$H$1:$H$437,'Summary to Mgmt'!$E7,'Master Data HO &amp; Site'!$Y$1:$Y$437,"Open"),SUMIFS('Master Data HO &amp; Site'!$AD$1:$AD$437,'Master Data HO &amp; Site'!$S$1:$S$437,'Summary to Mgmt'!$C7,'Master Data HO &amp; Site'!$Y$1:$Y$437,"Open")),IF($H$2="Urgent",IF(C7="Jakarta",SUMIFS('Master Data HO &amp; Site'!$AD$1:$AD$437,'Master Data HO &amp; Site'!$F$1:$F$437,'Summary to Mgmt'!$D7,'Master Data HO &amp; Site'!$H$1:$H$437,'Summary to Mgmt'!$E7,'Master Data HO &amp; Site'!$Y$1:$Y$437,"Open",'Master Data HO &amp; Site'!$N$1:$N$437,$H$2),SUMIFS('Master Data HO &amp; Site'!$AD$1:$AD$437,'Master Data HO &amp; Site'!$S$1:$S$437,'Summary to Mgmt'!$C7,'Master Data HO &amp; Site'!$Y$1:$Y$437,"Open",'Master Data HO &amp; Site'!$N$1:$N$437,$H$2)),IF(C7="Jakarta",SUMIFS('Master Data HO &amp; Site'!$AD$1:$AD$437,'Master Data HO &amp; Site'!$F$1:$F$437,'Summary to Mgmt'!$D7,'Master Data HO &amp; Site'!$H$1:$H$437,'Summary to Mgmt'!$E7,'Master Data HO &amp; Site'!$Y$1:$Y$437,"Open",'Master Data HO &amp; Site'!$N$1:$N$437,$H$2),SUMIFS('Master Data HO &amp; Site'!$AD$1:$AD$437,'Master Data HO &amp; Site'!$S$1:$S$437,'Summary to Mgmt'!$C7,'Master Data HO &amp; Site'!$Y$1:$Y$437,"Open",'Master Data HO &amp; Site'!$N$1:$N$437,$H$2))))</f>
        <v>0</v>
      </c>
      <c r="M7" s="222">
        <f>IF($H$2="All",IF(C7="Jakarta",SUMIFS('Master Data HO &amp; Site'!$AE$1:$AE$437,'Master Data HO &amp; Site'!$F$1:$F$437,'Summary to Mgmt'!$D7,'Master Data HO &amp; Site'!$H$1:$H$437,'Summary to Mgmt'!$E7,'Master Data HO &amp; Site'!$Y$1:$Y$437,"Open"),SUMIFS('Master Data HO &amp; Site'!$AE$1:$AE$437,'Master Data HO &amp; Site'!$S$1:$S$437,'Summary to Mgmt'!$C7,'Master Data HO &amp; Site'!$Y$1:$Y$437,"Open")),IF($H$2="Urgent",IF(C7="Jakarta",SUMIFS('Master Data HO &amp; Site'!$AE$1:$AE$437,'Master Data HO &amp; Site'!$F$1:$F$437,'Summary to Mgmt'!$D7,'Master Data HO &amp; Site'!$H$1:$H$437,'Summary to Mgmt'!$E7,'Master Data HO &amp; Site'!$Y$1:$Y$437,"Open",'Master Data HO &amp; Site'!$N$1:$N$437,$H$2),SUMIFS('Master Data HO &amp; Site'!$AE$1:$AE$437,'Master Data HO &amp; Site'!$S$1:$S$437,'Summary to Mgmt'!$C7,'Master Data HO &amp; Site'!$Y$1:$Y$437,"Open",'Master Data HO &amp; Site'!$N$1:$N$437,$H$2)),IF(C7="Jakarta",SUMIFS('Master Data HO &amp; Site'!$AE$1:$AE$437,'Master Data HO &amp; Site'!$F$1:$F$437,'Summary to Mgmt'!$D7,'Master Data HO &amp; Site'!$H$1:$H$437,'Summary to Mgmt'!$E7,'Master Data HO &amp; Site'!$Y$1:$Y$437,"Open",'Master Data HO &amp; Site'!$N$1:$N$437,$H$2),SUMIFS('Master Data HO &amp; Site'!$AE$1:$AE$437,'Master Data HO &amp; Site'!$S$1:$S$437,'Summary to Mgmt'!$C7,'Master Data HO &amp; Site'!$Y$1:$Y$437,"Open",'Master Data HO &amp; Site'!$N$1:$N$437,$H$2))))</f>
        <v>0</v>
      </c>
      <c r="N7" s="222">
        <f>IF($H$2="All",IF(C7="Jakarta",SUMIFS('Master Data HO &amp; Site'!$AF$1:$AF$437,'Master Data HO &amp; Site'!$F$1:$F$437,'Summary to Mgmt'!$D7,'Master Data HO &amp; Site'!$H$1:$H$437,'Summary to Mgmt'!$E7,'Master Data HO &amp; Site'!$Y$1:$Y$437,"Open"),SUMIFS('Master Data HO &amp; Site'!$AF$1:$AF$437,'Master Data HO &amp; Site'!$S$1:$S$437,'Summary to Mgmt'!$C7,'Master Data HO &amp; Site'!$Y$1:$Y$437,"Open")),IF($H$2="Urgent",IF(C7="Jakarta",SUMIFS('Master Data HO &amp; Site'!$AF$1:$AF$437,'Master Data HO &amp; Site'!$F$1:$F$437,'Summary to Mgmt'!$D7,'Master Data HO &amp; Site'!$H$1:$H$437,'Summary to Mgmt'!$E7,'Master Data HO &amp; Site'!$Y$1:$Y$437,"Open",'Master Data HO &amp; Site'!$N$1:$N$437,$H$2),SUMIFS('Master Data HO &amp; Site'!$AF$1:$AF$437,'Master Data HO &amp; Site'!$S$1:$S$437,'Summary to Mgmt'!$C7,'Master Data HO &amp; Site'!$Y$1:$Y$437,"Open",'Master Data HO &amp; Site'!$N$1:$N$437,$H$2)),IF(C7="Jakarta",SUMIFS('Master Data HO &amp; Site'!$AF$1:$AF$437,'Master Data HO &amp; Site'!$F$1:$F$437,'Summary to Mgmt'!$D7,'Master Data HO &amp; Site'!$H$1:$H$437,'Summary to Mgmt'!$E7,'Master Data HO &amp; Site'!$Y$1:$Y$437,"Open",'Master Data HO &amp; Site'!$N$1:$N$437,$H$2),SUMIFS('Master Data HO &amp; Site'!$AF$1:$AF$437,'Master Data HO &amp; Site'!$S$1:$S$437,'Summary to Mgmt'!$C7,'Master Data HO &amp; Site'!$Y$1:$Y$437,"Open",'Master Data HO &amp; Site'!$N$1:$N$437,$H$2))))</f>
        <v>0</v>
      </c>
      <c r="O7" s="224">
        <f>IF($H$2="All",IF(C7="Jakarta",SUMIFS('Master Data HO &amp; Site'!$AG$1:$AG$437,'Master Data HO &amp; Site'!$S$1:$S$437,'Summary to Mgmt'!$C7,'Master Data HO &amp; Site'!$F$1:$F$437,'Summary to Mgmt'!$D7,'Master Data HO &amp; Site'!$H$1:$H$437,'Summary to Mgmt'!$E7,'Master Data HO &amp; Site'!$Y$1:$Y$437,"Open"),SUMIFS('Master Data HO &amp; Site'!$AG$1:$AG$437,'Master Data HO &amp; Site'!$S$1:$S$437,'Summary to Mgmt'!$C7,'Master Data HO &amp; Site'!$Y$1:$Y$437,"Open")),IF($H$2="Urgent",IF(C7="Jakarta",SUMIFS('Master Data HO &amp; Site'!$AG$1:$AG$437,'Master Data HO &amp; Site'!$F$1:$F$437,'Summary to Mgmt'!$D7,'Master Data HO &amp; Site'!$H$1:$H$437,'Summary to Mgmt'!$E7,'Master Data HO &amp; Site'!$Y$1:$Y$437,"Open",'Master Data HO &amp; Site'!$N$1:$N$437,$H$2),SUMIFS('Master Data HO &amp; Site'!$AG$1:$AG$437,'Master Data HO &amp; Site'!$S$1:$S$437,'Summary to Mgmt'!$C7,'Master Data HO &amp; Site'!$Y$1:$Y$437,"Open",'Master Data HO &amp; Site'!$N$1:$N$437,$H$2)),IF(C7="Jakarta",SUMIFS('Master Data HO &amp; Site'!$AG$1:$AG$437,'Master Data HO &amp; Site'!$F$1:$F$437,'Summary to Mgmt'!$D7,'Master Data HO &amp; Site'!$H$1:$H$437,'Summary to Mgmt'!$E7,'Master Data HO &amp; Site'!$Y$1:$Y$437,"Open",'Master Data HO &amp; Site'!$N$1:$N$437,$H$2),SUMIFS('Master Data HO &amp; Site'!$AG$1:$AG$437,'Master Data HO &amp; Site'!$S$1:$S$437,'Summary to Mgmt'!$C7,'Master Data HO &amp; Site'!$Y$1:$Y$437,"Open",'Master Data HO &amp; Site'!$N$1:$N$437,$H$2))))</f>
        <v>0</v>
      </c>
      <c r="P7" s="222">
        <f>IF($H$2="All",IF(C7="Jakarta",SUMIFS('Master Data HO &amp; Site'!$AH$1:$AH$437,'Master Data HO &amp; Site'!$F$1:$F$437,'Summary to Mgmt'!$D7,'Master Data HO &amp; Site'!$H$1:$H$437,'Summary to Mgmt'!$E7,'Master Data HO &amp; Site'!$Y$1:$Y$437,"Open"),SUMIFS('Master Data HO &amp; Site'!$AH$1:$AH$437,'Master Data HO &amp; Site'!$S$1:$S$437,'Summary to Mgmt'!$C7,'Master Data HO &amp; Site'!$Y$1:$Y$437,"Open")),IF($H$2="Urgent",IF(C7="Jakarta",SUMIFS('Master Data HO &amp; Site'!$AH$1:$AH$437,'Master Data HO &amp; Site'!$F$1:$F$437,'Summary to Mgmt'!$D7,'Master Data HO &amp; Site'!$H$1:$H$437,'Summary to Mgmt'!$E7,'Master Data HO &amp; Site'!$Y$1:$Y$437,"Open",'Master Data HO &amp; Site'!$N$1:$N$437,$H$2),SUMIFS('Master Data HO &amp; Site'!$AH$1:$AH$437,'Master Data HO &amp; Site'!$S$1:$S$437,'Summary to Mgmt'!$C7,'Master Data HO &amp; Site'!$Y$1:$Y$437,"Open",'Master Data HO &amp; Site'!$N$1:$N$437,$H$2)),IF(C7="Jakarta",SUMIFS('Master Data HO &amp; Site'!$AH$1:$AH$437,'Master Data HO &amp; Site'!$F$1:$F$437,'Summary to Mgmt'!$D7,'Master Data HO &amp; Site'!$H$1:$H$437,'Summary to Mgmt'!$E7,'Master Data HO &amp; Site'!$Y$1:$Y$437,"Open",'Master Data HO &amp; Site'!$N$1:$N$437,$H$2),SUMIFS('Master Data HO &amp; Site'!$AH$1:$AH$437,'Master Data HO &amp; Site'!$S$1:$S$437,'Summary to Mgmt'!$C7,'Master Data HO &amp; Site'!$Y$1:$Y$437,"Open",'Master Data HO &amp; Site'!$N$1:$N$437,$H$2))))</f>
        <v>0</v>
      </c>
      <c r="Q7" s="222">
        <f>IF($H$2="All",IF(C7="Jakarta",SUMIFS('Master Data HO &amp; Site'!$AI$1:$AI$437,'Master Data HO &amp; Site'!$F$1:$F$437,'Summary to Mgmt'!$D7,'Master Data HO &amp; Site'!$H$1:$H$437,'Summary to Mgmt'!$E7,'Master Data HO &amp; Site'!$Y$1:$Y$437,"Open"),SUMIFS('Master Data HO &amp; Site'!$AI$1:$AI$437,'Master Data HO &amp; Site'!$S$1:$S$437,'Summary to Mgmt'!$C7,'Master Data HO &amp; Site'!$Y$1:$Y$437,"Open")),IF($H$2="Urgent",IF(C7="Jakarta",SUMIFS('Master Data HO &amp; Site'!$AI$1:$AI$437,'Master Data HO &amp; Site'!$F$1:$F$437,'Summary to Mgmt'!$D7,'Master Data HO &amp; Site'!$H$1:$H$437,'Summary to Mgmt'!$E7,'Master Data HO &amp; Site'!$Y$1:$Y$437,"Open",'Master Data HO &amp; Site'!$N$1:$N$437,$H$2),SUMIFS('Master Data HO &amp; Site'!$AI$1:$AI$437,'Master Data HO &amp; Site'!$S$1:$S$437,'Summary to Mgmt'!$C7,'Master Data HO &amp; Site'!$Y$1:$Y$437,"Open",'Master Data HO &amp; Site'!$N$1:$N$437,$H$2)),IF(C7="Jakarta",SUMIFS('Master Data HO &amp; Site'!$AI$1:$AI$437,'Master Data HO &amp; Site'!$F$1:$F$437,'Summary to Mgmt'!$D7,'Master Data HO &amp; Site'!$H$1:$H$437,'Summary to Mgmt'!$E7,'Master Data HO &amp; Site'!$Y$1:$Y$437,"Open",'Master Data HO &amp; Site'!$N$1:$N$437,$H$2),SUMIFS('Master Data HO &amp; Site'!$AI$1:$AI$437,'Master Data HO &amp; Site'!$S$1:$S$437,'Summary to Mgmt'!$C7,'Master Data HO &amp; Site'!$Y$1:$Y$437,"Open",'Master Data HO &amp; Site'!$N$1:$N$437,$H$2))))</f>
        <v>0</v>
      </c>
      <c r="R7" s="222">
        <f>IF($H$2="All",IF(C7="Jakarta",SUMIFS('Master Data HO &amp; Site'!$AJ$1:$AJ$437,'Master Data HO &amp; Site'!$F$1:$F$437,'Summary to Mgmt'!$D7,'Master Data HO &amp; Site'!$H$1:$H$437,'Summary to Mgmt'!$E7,'Master Data HO &amp; Site'!$Y$1:$Y$437,"Open"),SUMIFS('Master Data HO &amp; Site'!$AJ$1:$AJ$437,'Master Data HO &amp; Site'!$S$1:$S$437,'Summary to Mgmt'!$C7,'Master Data HO &amp; Site'!$Y$1:$Y$437,"Open")),IF($H$2="Urgent",IF(C7="Jakarta",SUMIFS('Master Data HO &amp; Site'!$AJ$1:$AJ$437,'Master Data HO &amp; Site'!$F$1:$F$437,'Summary to Mgmt'!$D7,'Master Data HO &amp; Site'!$H$1:$H$437,'Summary to Mgmt'!$E7,'Master Data HO &amp; Site'!$Y$1:$Y$437,"Open",'Master Data HO &amp; Site'!$N$1:$N$437,$H$2),SUMIFS('Master Data HO &amp; Site'!$AJ$1:$AJ$437,'Master Data HO &amp; Site'!$S$1:$S$437,'Summary to Mgmt'!$C7,'Master Data HO &amp; Site'!$Y$1:$Y$437,"Open",'Master Data HO &amp; Site'!$N$1:$N$437,$H$2)),IF(C7="Jakarta",SUMIFS('Master Data HO &amp; Site'!$AJ$1:$AJ$437,'Master Data HO &amp; Site'!$F$1:$F$437,'Summary to Mgmt'!$D7,'Master Data HO &amp; Site'!$H$1:$H$437,'Summary to Mgmt'!$E7,'Master Data HO &amp; Site'!$Y$1:$Y$437,"Open",'Master Data HO &amp; Site'!$N$1:$N$437,$H$2),SUMIFS('Master Data HO &amp; Site'!$AJ$1:$AJ$437,'Master Data HO &amp; Site'!$S$1:$S$437,'Summary to Mgmt'!$C7,'Master Data HO &amp; Site'!$Y$1:$Y$437,"Open",'Master Data HO &amp; Site'!$N$1:$N$437,$H$2))))</f>
        <v>0</v>
      </c>
      <c r="S7" s="222">
        <f>IF($H$2="All",IF(C7="Jakarta",SUMIFS('Master Data HO &amp; Site'!$AK$1:$AK$437,'Master Data HO &amp; Site'!$F$1:$F$437,'Summary to Mgmt'!$D7,'Master Data HO &amp; Site'!$H$1:$H$437,'Summary to Mgmt'!$E7,'Master Data HO &amp; Site'!$Y$1:$Y$437,"Open"),SUMIFS('Master Data HO &amp; Site'!$AK$1:$AK$437,'Master Data HO &amp; Site'!$S$1:$S$437,'Summary to Mgmt'!$C7,'Master Data HO &amp; Site'!$Y$1:$Y$437,"Open")),IF($H$2="Urgent",IF(C7="Jakarta",SUMIFS('Master Data HO &amp; Site'!$AK$1:$AK$437,'Master Data HO &amp; Site'!$F$1:$F$437,'Summary to Mgmt'!$D7,'Master Data HO &amp; Site'!$H$1:$H$437,'Summary to Mgmt'!$E7,'Master Data HO &amp; Site'!$Y$1:$Y$437,"Open",'Master Data HO &amp; Site'!$N$1:$N$437,$H$2),SUMIFS('Master Data HO &amp; Site'!$AK$1:$AK$437,'Master Data HO &amp; Site'!$S$1:$S$437,'Summary to Mgmt'!$C7,'Master Data HO &amp; Site'!$Y$1:$Y$437,"Open",'Master Data HO &amp; Site'!$N$1:$N$437,$H$2)),IF(C7="Jakarta",SUMIFS('Master Data HO &amp; Site'!$AK$1:$AK$437,'Master Data HO &amp; Site'!$F$1:$F$437,'Summary to Mgmt'!$D7,'Master Data HO &amp; Site'!$H$1:$H$437,'Summary to Mgmt'!$E7,'Master Data HO &amp; Site'!$Y$1:$Y$437,"Open",'Master Data HO &amp; Site'!$N$1:$N$437,$H$2),SUMIFS('Master Data HO &amp; Site'!$AK$1:$AK$437,'Master Data HO &amp; Site'!$S$1:$S$437,'Summary to Mgmt'!$C7,'Master Data HO &amp; Site'!$Y$1:$Y$437,"Open",'Master Data HO &amp; Site'!$N$1:$N$437,$H$2))))</f>
        <v>0</v>
      </c>
      <c r="T7" s="222">
        <f>IF($H$2="All",IF(C7="Jakarta",SUMIFS('Master Data HO &amp; Site'!$AL$1:$AL$437,'Master Data HO &amp; Site'!$F$1:$F$437,'Summary to Mgmt'!$D7,'Master Data HO &amp; Site'!$H$1:$H$437,'Summary to Mgmt'!$E7,'Master Data HO &amp; Site'!$Y$1:$Y$437,"Open"),SUMIFS('Master Data HO &amp; Site'!$AL$1:$AL$437,'Master Data HO &amp; Site'!$S$1:$S$437,'Summary to Mgmt'!$C7,'Master Data HO &amp; Site'!$Y$1:$Y$437,"Open")),IF($H$2="Urgent",IF(C7="Jakarta",SUMIFS('Master Data HO &amp; Site'!$AL$1:$AL$437,'Master Data HO &amp; Site'!$F$1:$F$437,'Summary to Mgmt'!$D7,'Master Data HO &amp; Site'!$H$1:$H$437,'Summary to Mgmt'!$E7,'Master Data HO &amp; Site'!$Y$1:$Y$437,"Open",'Master Data HO &amp; Site'!$N$1:$N$437,$H$2),SUMIFS('Master Data HO &amp; Site'!$AL$1:$AL$437,'Master Data HO &amp; Site'!$S$1:$S$437,'Summary to Mgmt'!$C7,'Master Data HO &amp; Site'!$Y$1:$Y$437,"Open",'Master Data HO &amp; Site'!$N$1:$N$437,$H$2)),IF(C7="Jakarta",SUMIFS('Master Data HO &amp; Site'!$AL$1:$AL$437,'Master Data HO &amp; Site'!$F$1:$F$437,'Summary to Mgmt'!$D7,'Master Data HO &amp; Site'!$H$1:$H$437,'Summary to Mgmt'!$E7,'Master Data HO &amp; Site'!$Y$1:$Y$437,"Open",'Master Data HO &amp; Site'!$N$1:$N$437,$H$2),SUMIFS('Master Data HO &amp; Site'!$AL$1:$AL$437,'Master Data HO &amp; Site'!$S$1:$S$437,'Summary to Mgmt'!$C7,'Master Data HO &amp; Site'!$Y$1:$Y$437,"Open",'Master Data HO &amp; Site'!$N$1:$N$437,$H$2))))</f>
        <v>0</v>
      </c>
      <c r="U7" s="222">
        <f>IF($H$2="All",IF(C7="Jakarta",SUMIFS('Master Data HO &amp; Site'!$AM$1:$AM$437,'Master Data HO &amp; Site'!$S$1:$S$437,'Summary to Mgmt'!$C7,'Master Data HO &amp; Site'!$F$1:$F$437,'Summary to Mgmt'!$D7,'Master Data HO &amp; Site'!$H$1:$H$437,'Summary to Mgmt'!$E7,'Master Data HO &amp; Site'!$Y$1:$Y$437,"Open"),SUMIFS('Master Data HO &amp; Site'!$AM$1:$AM$437,'Master Data HO &amp; Site'!$S$1:$S$437,'Summary to Mgmt'!$C7,'Master Data HO &amp; Site'!$Y$1:$Y$437,"Open")),IF($H$2="Urgent",IF(C7="Jakarta",SUMIFS('Master Data HO &amp; Site'!$AM$1:$AM$437,'Master Data HO &amp; Site'!$F$1:$F$437,'Summary to Mgmt'!$D7,'Master Data HO &amp; Site'!$H$1:$H$437,'Summary to Mgmt'!$E7,'Master Data HO &amp; Site'!$Y$1:$Y$437,"Open",'Master Data HO &amp; Site'!$N$1:$N$437,$H$2),SUMIFS('Master Data HO &amp; Site'!$AM$1:$AM$437,'Master Data HO &amp; Site'!$S$1:$S$437,'Summary to Mgmt'!$C7,'Master Data HO &amp; Site'!$Y$1:$Y$437,"Open",'Master Data HO &amp; Site'!$N$1:$N$437,$H$2)),IF(C7="Jakarta",SUMIFS('Master Data HO &amp; Site'!$AM$1:$AM$437,'Master Data HO &amp; Site'!$F$1:$F$437,'Summary to Mgmt'!$D7,'Master Data HO &amp; Site'!$H$1:$H$437,'Summary to Mgmt'!$E7,'Master Data HO &amp; Site'!$Y$1:$Y$437,"Open",'Master Data HO &amp; Site'!$N$1:$N$437,$H$2),SUMIFS('Master Data HO &amp; Site'!$AM$1:$AM$437,'Master Data HO &amp; Site'!$S$1:$S$437,'Summary to Mgmt'!$C7,'Master Data HO &amp; Site'!$Y$1:$Y$437,"Open",'Master Data HO &amp; Site'!$N$1:$N$437,$H$2))))</f>
        <v>0</v>
      </c>
      <c r="V7" s="222">
        <f>IF($H$2="All",IF(C7="Jakarta",SUMIFS('Master Data HO &amp; Site'!$AN$1:$AN$437,'Master Data HO &amp; Site'!$F$1:$F$437,'Summary to Mgmt'!$D7,'Master Data HO &amp; Site'!$H$1:$H$437,'Summary to Mgmt'!$E7,'Master Data HO &amp; Site'!$Y$1:$Y$437,"Open"),SUMIFS('Master Data HO &amp; Site'!$AN$1:$AN$437,'Master Data HO &amp; Site'!$S$1:$S$437,'Summary to Mgmt'!$C7,'Master Data HO &amp; Site'!$Y$1:$Y$437,"Open")),IF($H$2="Urgent",IF(C7="Jakarta",SUMIFS('Master Data HO &amp; Site'!$AN$1:$AN$437,'Master Data HO &amp; Site'!$F$1:$F$437,'Summary to Mgmt'!$D7,'Master Data HO &amp; Site'!$H$1:$H$437,'Summary to Mgmt'!$E7,'Master Data HO &amp; Site'!$Y$1:$Y$437,"Open",'Master Data HO &amp; Site'!$N$1:$N$437,$H$2),SUMIFS('Master Data HO &amp; Site'!$AN$1:$AN$437,'Master Data HO &amp; Site'!$S$1:$S$437,'Summary to Mgmt'!$C7,'Master Data HO &amp; Site'!$Y$1:$Y$437,"Open",'Master Data HO &amp; Site'!$N$1:$N$437,$H$2)),IF(C7="Jakarta",SUMIFS('Master Data HO &amp; Site'!$AN$1:$AN$437,'Master Data HO &amp; Site'!$F$1:$F$437,'Summary to Mgmt'!$D7,'Master Data HO &amp; Site'!$H$1:$H$437,'Summary to Mgmt'!$E7,'Master Data HO &amp; Site'!$Y$1:$Y$437,"Open",'Master Data HO &amp; Site'!$N$1:$N$437,$H$2),SUMIFS('Master Data HO &amp; Site'!$AN$1:$AN$437,'Master Data HO &amp; Site'!$S$1:$S$437,'Summary to Mgmt'!$C7,'Master Data HO &amp; Site'!$Y$1:$Y$437,"Open",'Master Data HO &amp; Site'!$N$1:$N$437,$H$2))))</f>
        <v>0</v>
      </c>
      <c r="W7" s="222">
        <f>IF($H$2="All",IF(C7="Jakarta",SUMIFS('Master Data HO &amp; Site'!$AO$1:$AO$437,'Master Data HO &amp; Site'!$F$1:$F$437,'Summary to Mgmt'!$D7,'Master Data HO &amp; Site'!$H$1:$H$437,'Summary to Mgmt'!$E7,'Master Data HO &amp; Site'!$Y$1:$Y$437,"Open"),SUMIFS('Master Data HO &amp; Site'!$AO$1:$AO$437,'Master Data HO &amp; Site'!$S$1:$S$437,'Summary to Mgmt'!$C7,'Master Data HO &amp; Site'!$Y$1:$Y$437,"Open")),IF($H$2="Urgent",IF(C7="Jakarta",SUMIFS('Master Data HO &amp; Site'!$AO$1:$AO$437,'Master Data HO &amp; Site'!$F$1:$F$437,'Summary to Mgmt'!$D7,'Master Data HO &amp; Site'!$H$1:$H$437,'Summary to Mgmt'!$E7,'Master Data HO &amp; Site'!$Y$1:$Y$437,"Open",'Master Data HO &amp; Site'!$N$1:$N$437,$H$2),SUMIFS('Master Data HO &amp; Site'!$AO$1:$AO$437,'Master Data HO &amp; Site'!$S$1:$S$437,'Summary to Mgmt'!$C7,'Master Data HO &amp; Site'!$Y$1:$Y$437,"Open",'Master Data HO &amp; Site'!$N$1:$N$437,$H$2)),IF(C7="Jakarta",SUMIFS('Master Data HO &amp; Site'!$AO$1:$AO$437,'Master Data HO &amp; Site'!$F$1:$F$437,'Summary to Mgmt'!$D7,'Master Data HO &amp; Site'!$H$1:$H$437,'Summary to Mgmt'!$E7,'Master Data HO &amp; Site'!$Y$1:$Y$437,"Open",'Master Data HO &amp; Site'!$N$1:$N$437,$H$2),SUMIFS('Master Data HO &amp; Site'!$AO$1:$AO$437,'Master Data HO &amp; Site'!$S$1:$S$437,'Summary to Mgmt'!$C7,'Master Data HO &amp; Site'!$Y$1:$Y$437,"Open",'Master Data HO &amp; Site'!$N$1:$N$437,$H$2))))</f>
        <v>0</v>
      </c>
      <c r="X7" s="222">
        <f>IF($H$2="All",IF(C7="Jakarta",SUMIFS('Master Data HO &amp; Site'!$AP$1:$AP$437,'Master Data HO &amp; Site'!$F$1:$F$437,'Summary to Mgmt'!$D7,'Master Data HO &amp; Site'!$H$1:$H$437,'Summary to Mgmt'!$E7,'Master Data HO &amp; Site'!$Y$1:$Y$437,"Open"),SUMIFS('Master Data HO &amp; Site'!$AP$1:$AP$437,'Master Data HO &amp; Site'!$S$1:$S$437,'Summary to Mgmt'!$C7,'Master Data HO &amp; Site'!$Y$1:$Y$437,"Open")),IF($H$2="Urgent",IF(C7="Jakarta",SUMIFS('Master Data HO &amp; Site'!$AP$1:$AP$437,'Master Data HO &amp; Site'!$F$1:$F$437,'Summary to Mgmt'!$D7,'Master Data HO &amp; Site'!$H$1:$H$437,'Summary to Mgmt'!$E7,'Master Data HO &amp; Site'!$Y$1:$Y$437,"Open",'Master Data HO &amp; Site'!$N$1:$N$437,$H$2),SUMIFS('Master Data HO &amp; Site'!$AP$1:$AP$437,'Master Data HO &amp; Site'!$S$1:$S$437,'Summary to Mgmt'!$C7,'Master Data HO &amp; Site'!$Y$1:$Y$437,"Open",'Master Data HO &amp; Site'!$N$1:$N$437,$H$2)),IF(C7="Jakarta",SUMIFS('Master Data HO &amp; Site'!$AP$1:$AP$437,'Master Data HO &amp; Site'!$F$1:$F$437,'Summary to Mgmt'!$D7,'Master Data HO &amp; Site'!$H$1:$H$437,'Summary to Mgmt'!$E7,'Master Data HO &amp; Site'!$Y$1:$Y$437,"Open",'Master Data HO &amp; Site'!$N$1:$N$437,$H$2),SUMIFS('Master Data HO &amp; Site'!$AP$1:$AP$437,'Master Data HO &amp; Site'!$S$1:$S$437,'Summary to Mgmt'!$C7,'Master Data HO &amp; Site'!$Y$1:$Y$437,"Open",'Master Data HO &amp; Site'!$N$1:$N$437,$H$2))))</f>
        <v>0</v>
      </c>
      <c r="Y7" s="222">
        <f>IF($H$2="All",IF(C7="Jakarta",SUMIFS('Master Data HO &amp; Site'!$AQ$1:$AQ$437,'Master Data HO &amp; Site'!$F$1:$F$437,'Summary to Mgmt'!$D7,'Master Data HO &amp; Site'!$H$1:$H$437,'Summary to Mgmt'!$E7,'Master Data HO &amp; Site'!$Y$1:$Y$437,"Open"),SUMIFS('Master Data HO &amp; Site'!$AQ$1:$AQ$437,'Master Data HO &amp; Site'!$S$1:$S$437,'Summary to Mgmt'!$C7,'Master Data HO &amp; Site'!$Y$1:$Y$437,"Open")),IF($H$2="Urgent",IF(C7="Jakarta",SUMIFS('Master Data HO &amp; Site'!$AQ$1:$AQ$437,'Master Data HO &amp; Site'!$F$1:$F$437,'Summary to Mgmt'!$D7,'Master Data HO &amp; Site'!$H$1:$H$437,'Summary to Mgmt'!$E7,'Master Data HO &amp; Site'!$Y$1:$Y$437,"Open",'Master Data HO &amp; Site'!$N$1:$N$437,$H$2),SUMIFS('Master Data HO &amp; Site'!$AQ$1:$AQ$437,'Master Data HO &amp; Site'!$S$1:$S$437,'Summary to Mgmt'!$C7,'Master Data HO &amp; Site'!$Y$1:$Y$437,"Open",'Master Data HO &amp; Site'!$N$1:$N$437,$H$2)),IF(C7="Jakarta",SUMIFS('Master Data HO &amp; Site'!$AQ$1:$AQ$437,'Master Data HO &amp; Site'!$F$1:$F$437,'Summary to Mgmt'!$D7,'Master Data HO &amp; Site'!$H$1:$H$437,'Summary to Mgmt'!$E7,'Master Data HO &amp; Site'!$Y$1:$Y$437,"Open",'Master Data HO &amp; Site'!$N$1:$N$437,$H$2),SUMIFS('Master Data HO &amp; Site'!$AQ$1:$AQ$437,'Master Data HO &amp; Site'!$S$1:$S$437,'Summary to Mgmt'!$C7,'Master Data HO &amp; Site'!$Y$1:$Y$437,"Open",'Master Data HO &amp; Site'!$N$1:$N$437,$H$2))))</f>
        <v>0</v>
      </c>
      <c r="Z7" s="222">
        <f>IF($H$2="All",IF(C7="Jakarta",SUMIFS('Master Data HO &amp; Site'!$AR$1:$AR$437,'Master Data HO &amp; Site'!$F$1:$F$437,'Summary to Mgmt'!$D7,'Master Data HO &amp; Site'!$H$1:$H$437,'Summary to Mgmt'!$E7,'Master Data HO &amp; Site'!$Y$1:$Y$437,"Open"),SUMIFS('Master Data HO &amp; Site'!$AR$1:$AR$437,'Master Data HO &amp; Site'!$S$1:$S$437,'Summary to Mgmt'!$C7,'Master Data HO &amp; Site'!$Y$1:$Y$437,"Open")),IF($H$2="Urgent",IF(C7="Jakarta",SUMIFS('Master Data HO &amp; Site'!$AR$1:$AR$437,'Master Data HO &amp; Site'!$F$1:$F$437,'Summary to Mgmt'!$D7,'Master Data HO &amp; Site'!$H$1:$H$437,'Summary to Mgmt'!$E7,'Master Data HO &amp; Site'!$Y$1:$Y$437,"Open",'Master Data HO &amp; Site'!$N$1:$N$437,$H$2),SUMIFS('Master Data HO &amp; Site'!$AR$1:$AR$437,'Master Data HO &amp; Site'!$S$1:$S$437,'Summary to Mgmt'!$C7,'Master Data HO &amp; Site'!$Y$1:$Y$437,"Open",'Master Data HO &amp; Site'!$N$1:$N$437,$H$2)),IF(C7="Jakarta",SUMIFS('Master Data HO &amp; Site'!$AR$1:$AR$437,'Master Data HO &amp; Site'!$F$1:$F$437,'Summary to Mgmt'!$D7,'Master Data HO &amp; Site'!$H$1:$H$437,'Summary to Mgmt'!$E7,'Master Data HO &amp; Site'!$Y$1:$Y$437,"Open",'Master Data HO &amp; Site'!$N$1:$N$437,$H$2),SUMIFS('Master Data HO &amp; Site'!$AR$1:$AR$437,'Master Data HO &amp; Site'!$S$1:$S$437,'Summary to Mgmt'!$C7,'Master Data HO &amp; Site'!$Y$1:$Y$437,"Open",'Master Data HO &amp; Site'!$N$1:$N$437,$H$2))))</f>
        <v>0</v>
      </c>
      <c r="AA7" s="222">
        <f>IF($H$2="All",IF(C7="Jakarta",SUMIFS('Master Data HO &amp; Site'!$AS$1:$AS$437,'Master Data HO &amp; Site'!$S$1:$S$437,'Summary to Mgmt'!$C7,'Master Data HO &amp; Site'!$F$1:$F$437,'Summary to Mgmt'!$D7,'Master Data HO &amp; Site'!$H$1:$H$437,'Summary to Mgmt'!$E7,'Master Data HO &amp; Site'!$Y$1:$Y$437,"Open"),SUMIFS('Master Data HO &amp; Site'!$AS$1:$AS$437,'Master Data HO &amp; Site'!$S$1:$S$437,'Summary to Mgmt'!$C7,'Master Data HO &amp; Site'!$Y$1:$Y$437,"Open")),IF($H$2="Urgent",IF(C7="Jakarta",SUMIFS('Master Data HO &amp; Site'!$AS$1:$AS$437,'Master Data HO &amp; Site'!$F$1:$F$437,'Summary to Mgmt'!$D7,'Master Data HO &amp; Site'!$H$1:$H$437,'Summary to Mgmt'!$E7,'Master Data HO &amp; Site'!$Y$1:$Y$437,"Open",'Master Data HO &amp; Site'!$N$1:$N$437,$H$2),SUMIFS('Master Data HO &amp; Site'!$AS$1:$AS$437,'Master Data HO &amp; Site'!$S$1:$S$437,'Summary to Mgmt'!$C7,'Master Data HO &amp; Site'!$Y$1:$Y$437,"Open",'Master Data HO &amp; Site'!$N$1:$N$437,$H$2)),IF(C7="Jakarta",SUMIFS('Master Data HO &amp; Site'!$AS$1:$AS$437,'Master Data HO &amp; Site'!$F$1:$F$437,'Summary to Mgmt'!$D7,'Master Data HO &amp; Site'!$H$1:$H$437,'Summary to Mgmt'!$E7,'Master Data HO &amp; Site'!$Y$1:$Y$437,"Open",'Master Data HO &amp; Site'!$N$1:$N$437,$H$2),SUMIFS('Master Data HO &amp; Site'!$AS$1:$AS$437,'Master Data HO &amp; Site'!$S$1:$S$437,'Summary to Mgmt'!$C7,'Master Data HO &amp; Site'!$Y$1:$Y$437,"Open",'Master Data HO &amp; Site'!$N$1:$N$437,$H$2))))</f>
        <v>0</v>
      </c>
      <c r="AB7" s="222">
        <f>IF($H$2="All",IF(C7="Jakarta",SUMIFS('Master Data HO &amp; Site'!$AT$1:$AT$437,'Master Data HO &amp; Site'!$F$1:$F$437,'Summary to Mgmt'!$D7,'Master Data HO &amp; Site'!$H$1:$H$437,'Summary to Mgmt'!$E7,'Master Data HO &amp; Site'!$Y$1:$Y$437,"Open"),SUMIFS('Master Data HO &amp; Site'!$AT$1:$AT$437,'Master Data HO &amp; Site'!$S$1:$S$437,'Summary to Mgmt'!$C7,'Master Data HO &amp; Site'!$Y$1:$Y$437,"Open")),IF($H$2="Urgent",IF(C7="Jakarta",SUMIFS('Master Data HO &amp; Site'!$AT$1:$AT$437,'Master Data HO &amp; Site'!$F$1:$F$437,'Summary to Mgmt'!$D7,'Master Data HO &amp; Site'!$H$1:$H$437,'Summary to Mgmt'!$E7,'Master Data HO &amp; Site'!$Y$1:$Y$437,"Open",'Master Data HO &amp; Site'!$N$1:$N$437,$H$2),SUMIFS('Master Data HO &amp; Site'!$AT$1:$AT$437,'Master Data HO &amp; Site'!$S$1:$S$437,'Summary to Mgmt'!$C7,'Master Data HO &amp; Site'!$Y$1:$Y$437,"Open",'Master Data HO &amp; Site'!$N$1:$N$437,$H$2)),IF(C7="Jakarta",SUMIFS('Master Data HO &amp; Site'!$AT$1:$AT$437,'Master Data HO &amp; Site'!$F$1:$F$437,'Summary to Mgmt'!$D7,'Master Data HO &amp; Site'!$H$1:$H$437,'Summary to Mgmt'!$E7,'Master Data HO &amp; Site'!$Y$1:$Y$437,"Open",'Master Data HO &amp; Site'!$N$1:$N$437,$H$2),SUMIFS('Master Data HO &amp; Site'!$AT$1:$AT$437,'Master Data HO &amp; Site'!$S$1:$S$437,'Summary to Mgmt'!$C7,'Master Data HO &amp; Site'!$Y$1:$Y$437,"Open",'Master Data HO &amp; Site'!$N$1:$N$437,$H$2))))</f>
        <v>0</v>
      </c>
      <c r="AC7" s="222">
        <f>IF($H$2="All",IF(C7="Jakarta",SUMIFS('Master Data HO &amp; Site'!$AU$1:$AU$437,'Master Data HO &amp; Site'!$F$1:$F$437,'Summary to Mgmt'!$D7,'Master Data HO &amp; Site'!$H$1:$H$437,'Summary to Mgmt'!$E7,'Master Data HO &amp; Site'!$Y$1:$Y$437,"Open"),SUMIFS('Master Data HO &amp; Site'!$AU$1:$AU$437,'Master Data HO &amp; Site'!$S$1:$S$437,'Summary to Mgmt'!$C7,'Master Data HO &amp; Site'!$Y$1:$Y$437,"Open")),IF($H$2="Urgent",IF(C7="Jakarta",SUMIFS('Master Data HO &amp; Site'!$AU$1:$AU$437,'Master Data HO &amp; Site'!$F$1:$F$437,'Summary to Mgmt'!$D7,'Master Data HO &amp; Site'!$H$1:$H$437,'Summary to Mgmt'!$E7,'Master Data HO &amp; Site'!$Y$1:$Y$437,"Open",'Master Data HO &amp; Site'!$N$1:$N$437,$H$2),SUMIFS('Master Data HO &amp; Site'!$AU$1:$AU$437,'Master Data HO &amp; Site'!$S$1:$S$437,'Summary to Mgmt'!$C7,'Master Data HO &amp; Site'!$Y$1:$Y$437,"Open",'Master Data HO &amp; Site'!$N$1:$N$437,$H$2)),IF(C7="Jakarta",SUMIFS('Master Data HO &amp; Site'!$AU$1:$AU$437,'Master Data HO &amp; Site'!$F$1:$F$437,'Summary to Mgmt'!$D7,'Master Data HO &amp; Site'!$H$1:$H$437,'Summary to Mgmt'!$E7,'Master Data HO &amp; Site'!$Y$1:$Y$437,"Open",'Master Data HO &amp; Site'!$N$1:$N$437,$H$2),SUMIFS('Master Data HO &amp; Site'!$AU$1:$AU$437,'Master Data HO &amp; Site'!$S$1:$S$437,'Summary to Mgmt'!$C7,'Master Data HO &amp; Site'!$Y$1:$Y$437,"Open",'Master Data HO &amp; Site'!$N$1:$N$437,$H$2))))</f>
        <v>0</v>
      </c>
      <c r="AD7" s="222">
        <f>IF($H$2="All",IF(C7="Jakarta",SUMIFS('Master Data HO &amp; Site'!$AV$1:$AV$437,'Master Data HO &amp; Site'!$F$1:$F$437,'Summary to Mgmt'!$D7,'Master Data HO &amp; Site'!$H$1:$H$437,'Summary to Mgmt'!$E7,'Master Data HO &amp; Site'!$Y$1:$Y$437,"Open"),SUMIFS('Master Data HO &amp; Site'!$AV$1:$AV$437,'Master Data HO &amp; Site'!$S$1:$S$437,'Summary to Mgmt'!$C7,'Master Data HO &amp; Site'!$Y$1:$Y$437,"Open")),IF($H$2="Urgent",IF(C7="Jakarta",SUMIFS('Master Data HO &amp; Site'!$AV$1:$AV$437,'Master Data HO &amp; Site'!$F$1:$F$437,'Summary to Mgmt'!$D7,'Master Data HO &amp; Site'!$H$1:$H$437,'Summary to Mgmt'!$E7,'Master Data HO &amp; Site'!$Y$1:$Y$437,"Open",'Master Data HO &amp; Site'!$N$1:$N$437,$H$2),SUMIFS('Master Data HO &amp; Site'!$AV$1:$AV$437,'Master Data HO &amp; Site'!$S$1:$S$437,'Summary to Mgmt'!$C7,'Master Data HO &amp; Site'!$Y$1:$Y$437,"Open",'Master Data HO &amp; Site'!$N$1:$N$437,$H$2)),IF(C7="Jakarta",SUMIFS('Master Data HO &amp; Site'!$AV$1:$AV$437,'Master Data HO &amp; Site'!$F$1:$F$437,'Summary to Mgmt'!$D7,'Master Data HO &amp; Site'!$H$1:$H$437,'Summary to Mgmt'!$E7,'Master Data HO &amp; Site'!$Y$1:$Y$437,"Open",'Master Data HO &amp; Site'!$N$1:$N$437,$H$2),SUMIFS('Master Data HO &amp; Site'!$AV$1:$AV$437,'Master Data HO &amp; Site'!$S$1:$S$437,'Summary to Mgmt'!$C7,'Master Data HO &amp; Site'!$Y$1:$Y$437,"Open",'Master Data HO &amp; Site'!$N$1:$N$437,$H$2))))</f>
        <v>0</v>
      </c>
      <c r="AE7" s="222">
        <f>IF($H$2="All",IF(C7="Jakarta",SUMIFS('Master Data HO &amp; Site'!$AW$1:$AW$437,'Master Data HO &amp; Site'!$F$1:$F$437,'Summary to Mgmt'!$D7,'Master Data HO &amp; Site'!$H$1:$H$437,'Summary to Mgmt'!$E7,'Master Data HO &amp; Site'!$Y$1:$Y$437,"Open"),SUMIFS('Master Data HO &amp; Site'!$AW$1:$AW$437,'Master Data HO &amp; Site'!$S$1:$S$437,'Summary to Mgmt'!$C7,'Master Data HO &amp; Site'!$Y$1:$Y$437,"Open")),IF($H$2="Urgent",IF(C7="Jakarta",SUMIFS('Master Data HO &amp; Site'!$AW$1:$AW$437,'Master Data HO &amp; Site'!$F$1:$F$437,'Summary to Mgmt'!$D7,'Master Data HO &amp; Site'!$H$1:$H$437,'Summary to Mgmt'!$E7,'Master Data HO &amp; Site'!$Y$1:$Y$437,"Open",'Master Data HO &amp; Site'!$N$1:$N$437,$H$2),SUMIFS('Master Data HO &amp; Site'!$AW$1:$AW$437,'Master Data HO &amp; Site'!$S$1:$S$437,'Summary to Mgmt'!$C7,'Master Data HO &amp; Site'!$Y$1:$Y$437,"Open",'Master Data HO &amp; Site'!$N$1:$N$437,$H$2)),IF(C7="Jakarta",SUMIFS('Master Data HO &amp; Site'!$AW$1:$AW$437,'Master Data HO &amp; Site'!$F$1:$F$437,'Summary to Mgmt'!$D7,'Master Data HO &amp; Site'!$H$1:$H$437,'Summary to Mgmt'!$E7,'Master Data HO &amp; Site'!$Y$1:$Y$437,"Open",'Master Data HO &amp; Site'!$N$1:$N$437,$H$2),SUMIFS('Master Data HO &amp; Site'!$AW$1:$AW$437,'Master Data HO &amp; Site'!$S$1:$S$437,'Summary to Mgmt'!$C7,'Master Data HO &amp; Site'!$Y$1:$Y$437,"Open",'Master Data HO &amp; Site'!$N$1:$N$437,$H$2))))</f>
        <v>0</v>
      </c>
      <c r="AF7" s="222">
        <f>IF($H$2="All",IF(C7="Jakarta",SUMIFS('Master Data HO &amp; Site'!$AX$1:$AX$437,'Master Data HO &amp; Site'!$F$1:$F$437,'Summary to Mgmt'!$D7,'Master Data HO &amp; Site'!$H$1:$H$437,'Summary to Mgmt'!$E7,'Master Data HO &amp; Site'!$Y$1:$Y$437,"Open"),SUMIFS('Master Data HO &amp; Site'!$AX$1:$AX$437,'Master Data HO &amp; Site'!$S$1:$S$437,'Summary to Mgmt'!$C7,'Master Data HO &amp; Site'!$Y$1:$Y$437,"Open")),IF($H$2="Urgent",IF(C7="Jakarta",SUMIFS('Master Data HO &amp; Site'!$AX$1:$AX$437,'Master Data HO &amp; Site'!$F$1:$F$437,'Summary to Mgmt'!$D7,'Master Data HO &amp; Site'!$H$1:$H$437,'Summary to Mgmt'!$E7,'Master Data HO &amp; Site'!$Y$1:$Y$437,"Open",'Master Data HO &amp; Site'!$N$1:$N$437,$H$2),SUMIFS('Master Data HO &amp; Site'!$AX$1:$AX$437,'Master Data HO &amp; Site'!$S$1:$S$437,'Summary to Mgmt'!$C7,'Master Data HO &amp; Site'!$Y$1:$Y$437,"Open",'Master Data HO &amp; Site'!$N$1:$N$437,$H$2)),IF(C7="Jakarta",SUMIFS('Master Data HO &amp; Site'!$AX$1:$AX$437,'Master Data HO &amp; Site'!$F$1:$F$437,'Summary to Mgmt'!$D7,'Master Data HO &amp; Site'!$H$1:$H$437,'Summary to Mgmt'!$E7,'Master Data HO &amp; Site'!$Y$1:$Y$437,"Open",'Master Data HO &amp; Site'!$N$1:$N$437,$H$2),SUMIFS('Master Data HO &amp; Site'!$AX$1:$AX$437,'Master Data HO &amp; Site'!$S$1:$S$437,'Summary to Mgmt'!$C7,'Master Data HO &amp; Site'!$Y$1:$Y$437,"Open",'Master Data HO &amp; Site'!$N$1:$N$437,$H$2))))</f>
        <v>0</v>
      </c>
      <c r="AG7" s="222">
        <f>IF($H$2="All",IF(C7="Jakarta",SUMIFS('Master Data HO &amp; Site'!$AY$1:$AY$437,'Master Data HO &amp; Site'!$S$1:$S$437,'Summary to Mgmt'!$C7,'Master Data HO &amp; Site'!$F$1:$F$437,'Summary to Mgmt'!$D7,'Master Data HO &amp; Site'!$H$1:$H$437,'Summary to Mgmt'!$E7,'Master Data HO &amp; Site'!$Y$1:$Y$437,"Open"),SUMIFS('Master Data HO &amp; Site'!$AY$1:$AY$437,'Master Data HO &amp; Site'!$S$1:$S$437,'Summary to Mgmt'!$C7,'Master Data HO &amp; Site'!$Y$1:$Y$437,"Open")),IF($H$2="Urgent",IF(C7="Jakarta",SUMIFS('Master Data HO &amp; Site'!$AY$1:$AY$437,'Master Data HO &amp; Site'!$F$1:$F$437,'Summary to Mgmt'!$D7,'Master Data HO &amp; Site'!$H$1:$H$437,'Summary to Mgmt'!$E7,'Master Data HO &amp; Site'!$Y$1:$Y$437,"Open",'Master Data HO &amp; Site'!$N$1:$N$437,$H$2),SUMIFS('Master Data HO &amp; Site'!$AY$1:$AY$437,'Master Data HO &amp; Site'!$S$1:$S$437,'Summary to Mgmt'!$C7,'Master Data HO &amp; Site'!$Y$1:$Y$437,"Open",'Master Data HO &amp; Site'!$N$1:$N$437,$H$2)),IF(C7="Jakarta",SUMIFS('Master Data HO &amp; Site'!$AY$1:$AY$437,'Master Data HO &amp; Site'!$F$1:$F$437,'Summary to Mgmt'!$D7,'Master Data HO &amp; Site'!$H$1:$H$437,'Summary to Mgmt'!$E7,'Master Data HO &amp; Site'!$Y$1:$Y$437,"Open",'Master Data HO &amp; Site'!$N$1:$N$437,$H$2),SUMIFS('Master Data HO &amp; Site'!$AY$1:$AY$437,'Master Data HO &amp; Site'!$S$1:$S$437,'Summary to Mgmt'!$C7,'Master Data HO &amp; Site'!$Y$1:$Y$437,"Open",'Master Data HO &amp; Site'!$N$1:$N$437,$H$2))))</f>
        <v>0</v>
      </c>
      <c r="AH7" s="222">
        <f>IF($H$2="All",IF(C7="Jakarta",SUMIFS('Master Data HO &amp; Site'!$AZ$1:$AZ$437,'Master Data HO &amp; Site'!$F$1:$F$437,'Summary to Mgmt'!$D7,'Master Data HO &amp; Site'!$H$1:$H$437,'Summary to Mgmt'!$E7,'Master Data HO &amp; Site'!$Y$1:$Y$437,"Open"),SUMIFS('Master Data HO &amp; Site'!$AZ$1:$AZ$437,'Master Data HO &amp; Site'!$S$1:$S$437,'Summary to Mgmt'!$C7,'Master Data HO &amp; Site'!$Y$1:$Y$437,"Open")),IF($H$2="Urgent",IF(C7="Jakarta",SUMIFS('Master Data HO &amp; Site'!$AZ$1:$AZ$437,'Master Data HO &amp; Site'!$F$1:$F$437,'Summary to Mgmt'!$D7,'Master Data HO &amp; Site'!$H$1:$H$437,'Summary to Mgmt'!$E7,'Master Data HO &amp; Site'!$Y$1:$Y$437,"Open",'Master Data HO &amp; Site'!$N$1:$N$437,$H$2),SUMIFS('Master Data HO &amp; Site'!$AZ$1:$AZ$437,'Master Data HO &amp; Site'!$S$1:$S$437,'Summary to Mgmt'!$C7,'Master Data HO &amp; Site'!$Y$1:$Y$437,"Open",'Master Data HO &amp; Site'!$N$1:$N$437,$H$2)),IF(C7="Jakarta",SUMIFS('Master Data HO &amp; Site'!$AZ$1:$AZ$437,'Master Data HO &amp; Site'!$F$1:$F$437,'Summary to Mgmt'!$D7,'Master Data HO &amp; Site'!$H$1:$H$437,'Summary to Mgmt'!$E7,'Master Data HO &amp; Site'!$Y$1:$Y$437,"Open",'Master Data HO &amp; Site'!$N$1:$N$437,$H$2),SUMIFS('Master Data HO &amp; Site'!$AZ$1:$AZ$437,'Master Data HO &amp; Site'!$S$1:$S$437,'Summary to Mgmt'!$C7,'Master Data HO &amp; Site'!$Y$1:$Y$437,"Open",'Master Data HO &amp; Site'!$N$1:$N$437,$H$2))))</f>
        <v>0</v>
      </c>
      <c r="AI7" s="222">
        <f>IF($H$2="All",IF(C7="Jakarta",SUMIFS('Master Data HO &amp; Site'!$AZ$1:$AZ$437,'Master Data HO &amp; Site'!$F$1:$F$437,'Summary to Mgmt'!$D7,'Master Data HO &amp; Site'!$H$1:$H$437,'Summary to Mgmt'!$E7,'Master Data HO &amp; Site'!$Y$1:$Y$437,"Open"),SUMIFS('Master Data HO &amp; Site'!$AZ$1:$AZ$437,'Master Data HO &amp; Site'!$S$1:$S$437,'Summary to Mgmt'!$C7,'Master Data HO &amp; Site'!$Y$1:$Y$437,"Open")),IF($H$2="Urgent",IF(C7="Jakarta",SUMIFS('Master Data HO &amp; Site'!$AZ$1:$AZ$437,'Master Data HO &amp; Site'!$F$1:$F$437,'Summary to Mgmt'!$D7,'Master Data HO &amp; Site'!$H$1:$H$437,'Summary to Mgmt'!$E7,'Master Data HO &amp; Site'!$Y$1:$Y$437,"Open",'Master Data HO &amp; Site'!$N$1:$N$437,$H$2),SUMIFS('Master Data HO &amp; Site'!$AZ$1:$AZ$437,'Master Data HO &amp; Site'!$S$1:$S$437,'Summary to Mgmt'!$C7,'Master Data HO &amp; Site'!$Y$1:$Y$437,"Open",'Master Data HO &amp; Site'!$N$1:$N$437,$H$2)),IF(C7="Jakarta",SUMIFS('Master Data HO &amp; Site'!$AZ$1:$AZ$437,'Master Data HO &amp; Site'!$F$1:$F$437,'Summary to Mgmt'!$D7,'Master Data HO &amp; Site'!$H$1:$H$437,'Summary to Mgmt'!$E7,'Master Data HO &amp; Site'!$Y$1:$Y$437,"Open",'Master Data HO &amp; Site'!$N$1:$N$437,$H$2),SUMIFS('Master Data HO &amp; Site'!$AZ$1:$AZ$437,'Master Data HO &amp; Site'!$S$1:$S$437,'Summary to Mgmt'!$C7,'Master Data HO &amp; Site'!$Y$1:$Y$437,"Open",'Master Data HO &amp; Site'!$N$1:$N$437,$H$2))))</f>
        <v>0</v>
      </c>
      <c r="AJ7" s="222">
        <f>IF($H$2="All",IF(C7="Jakarta",SUMIFS('Master Data HO &amp; Site'!$BB$1:$BB$437,'Master Data HO &amp; Site'!$F$1:$F$437,'Summary to Mgmt'!$D7,'Master Data HO &amp; Site'!$H$1:$H$437,'Summary to Mgmt'!$E7,'Master Data HO &amp; Site'!$Y$1:$Y$437,"Open"),SUMIFS('Master Data HO &amp; Site'!$BB$1:$BB$437,'Master Data HO &amp; Site'!$S$1:$S$437,'Summary to Mgmt'!$C7,'Master Data HO &amp; Site'!$Y$1:$Y$437,"Open")),IF($H$2="Urgent",IF(C7="Jakarta",SUMIFS('Master Data HO &amp; Site'!$BB$1:$BB$437,'Master Data HO &amp; Site'!$F$1:$F$437,'Summary to Mgmt'!$D7,'Master Data HO &amp; Site'!$H$1:$H$437,'Summary to Mgmt'!$E7,'Master Data HO &amp; Site'!$Y$1:$Y$437,"Open",'Master Data HO &amp; Site'!$N$1:$N$437,$H$2),SUMIFS('Master Data HO &amp; Site'!$BB$1:$BB$437,'Master Data HO &amp; Site'!$S$1:$S$437,'Summary to Mgmt'!$C7,'Master Data HO &amp; Site'!$Y$1:$Y$437,"Open",'Master Data HO &amp; Site'!$N$1:$N$437,$H$2)),IF(C7="Jakarta",SUMIFS('Master Data HO &amp; Site'!$BB$1:$BB$437,'Master Data HO &amp; Site'!$F$1:$F$437,'Summary to Mgmt'!$D7,'Master Data HO &amp; Site'!$H$1:$H$437,'Summary to Mgmt'!$E7,'Master Data HO &amp; Site'!$Y$1:$Y$437,"Open",'Master Data HO &amp; Site'!$N$1:$N$437,$H$2),SUMIFS('Master Data HO &amp; Site'!$BB$1:$BB$437,'Master Data HO &amp; Site'!$S$1:$S$437,'Summary to Mgmt'!$C7,'Master Data HO &amp; Site'!$Y$1:$Y$437,"Open",'Master Data HO &amp; Site'!$N$1:$N$437,$H$2))))</f>
        <v>0</v>
      </c>
      <c r="AK7" s="222">
        <f>IF($H$2="All",IF(C7="Jakarta",SUMIFS('Master Data HO &amp; Site'!$BC$1:$BC$437,'Master Data HO &amp; Site'!$F$1:$F$437,'Summary to Mgmt'!$D7,'Master Data HO &amp; Site'!$H$1:$H$437,'Summary to Mgmt'!$E7,'Master Data HO &amp; Site'!$Y$1:$Y$437,"Open"),SUMIFS('Master Data HO &amp; Site'!$BC$1:$BC$437,'Master Data HO &amp; Site'!$S$1:$S$437,'Summary to Mgmt'!$C7,'Master Data HO &amp; Site'!$Y$1:$Y$437,"Open")),IF($H$2="Urgent",IF(C7="Jakarta",SUMIFS('Master Data HO &amp; Site'!$BC$1:$BC$437,'Master Data HO &amp; Site'!$F$1:$F$437,'Summary to Mgmt'!$D7,'Master Data HO &amp; Site'!$H$1:$H$437,'Summary to Mgmt'!$E7,'Master Data HO &amp; Site'!$Y$1:$Y$437,"Open",'Master Data HO &amp; Site'!$N$1:$N$437,$H$2),SUMIFS('Master Data HO &amp; Site'!$BC$1:$BC$437,'Master Data HO &amp; Site'!$S$1:$S$437,'Summary to Mgmt'!$C7,'Master Data HO &amp; Site'!$Y$1:$Y$437,"Open",'Master Data HO &amp; Site'!$N$1:$N$437,$H$2)),IF(C7="Jakarta",SUMIFS('Master Data HO &amp; Site'!$BC$1:$BC$437,'Master Data HO &amp; Site'!$F$1:$F$437,'Summary to Mgmt'!$D7,'Master Data HO &amp; Site'!$H$1:$H$437,'Summary to Mgmt'!$E7,'Master Data HO &amp; Site'!$Y$1:$Y$437,"Open",'Master Data HO &amp; Site'!$N$1:$N$437,$H$2),SUMIFS('Master Data HO &amp; Site'!$BC$1:$BC$437,'Master Data HO &amp; Site'!$S$1:$S$437,'Summary to Mgmt'!$C7,'Master Data HO &amp; Site'!$Y$1:$Y$437,"Open",'Master Data HO &amp; Site'!$N$1:$N$437,$H$2))))</f>
        <v>0</v>
      </c>
      <c r="AL7" s="222">
        <f>IF($H$2="All",IF(C7="Jakarta",SUMIFS('Master Data HO &amp; Site'!$BD$1:$BD$437,'Master Data HO &amp; Site'!$F$1:$F$437,'Summary to Mgmt'!$D7,'Master Data HO &amp; Site'!$H$1:$H$437,'Summary to Mgmt'!$E7,'Master Data HO &amp; Site'!$Y$1:$Y$437,"Open"),SUMIFS('Master Data HO &amp; Site'!$BD$1:$BD$437,'Master Data HO &amp; Site'!$S$1:$S$437,'Summary to Mgmt'!$C7,'Master Data HO &amp; Site'!$Y$1:$Y$437,"Open")),IF($H$2="Urgent",IF(C7="Jakarta",SUMIFS('Master Data HO &amp; Site'!$BD$1:$BD$437,'Master Data HO &amp; Site'!$F$1:$F$437,'Summary to Mgmt'!$D7,'Master Data HO &amp; Site'!$H$1:$H$437,'Summary to Mgmt'!$E7,'Master Data HO &amp; Site'!$Y$1:$Y$437,"Open",'Master Data HO &amp; Site'!$N$1:$N$437,$H$2),SUMIFS('Master Data HO &amp; Site'!$BD$1:$BD$437,'Master Data HO &amp; Site'!$S$1:$S$437,'Summary to Mgmt'!$C7,'Master Data HO &amp; Site'!$Y$1:$Y$437,"Open",'Master Data HO &amp; Site'!$N$1:$N$437,$H$2)),IF(C7="Jakarta",SUMIFS('Master Data HO &amp; Site'!$BD$1:$BD$437,'Master Data HO &amp; Site'!$F$1:$F$437,'Summary to Mgmt'!$D7,'Master Data HO &amp; Site'!$H$1:$H$437,'Summary to Mgmt'!$E7,'Master Data HO &amp; Site'!$Y$1:$Y$437,"Open",'Master Data HO &amp; Site'!$N$1:$N$437,$H$2),SUMIFS('Master Data HO &amp; Site'!$BD$1:$BD$437,'Master Data HO &amp; Site'!$S$1:$S$437,'Summary to Mgmt'!$C7,'Master Data HO &amp; Site'!$Y$1:$Y$437,"Open",'Master Data HO &amp; Site'!$N$1:$N$437,$H$2))))</f>
        <v>0</v>
      </c>
      <c r="AM7" s="222">
        <f>IF($H$2="All",IF(C7="Jakarta",SUMIFS('Master Data HO &amp; Site'!$BE$1:$BE$437,'Master Data HO &amp; Site'!$S$1:$S$437,'Summary to Mgmt'!$C7,'Master Data HO &amp; Site'!$F$1:$F$437,'Summary to Mgmt'!$D7,'Master Data HO &amp; Site'!$H$1:$H$437,'Summary to Mgmt'!$E7,'Master Data HO &amp; Site'!$Y$1:$Y$437,"Open"),SUMIFS('Master Data HO &amp; Site'!$BE$1:$BE$437,'Master Data HO &amp; Site'!$S$1:$S$437,'Summary to Mgmt'!$C7,'Master Data HO &amp; Site'!$Y$1:$Y$437,"Open")),IF($H$2="Urgent",IF(C7="Jakarta",SUMIFS('Master Data HO &amp; Site'!$BE$1:$BE$437,'Master Data HO &amp; Site'!$F$1:$F$437,'Summary to Mgmt'!$D7,'Master Data HO &amp; Site'!$H$1:$H$437,'Summary to Mgmt'!$E7,'Master Data HO &amp; Site'!$Y$1:$Y$437,"Open",'Master Data HO &amp; Site'!$N$1:$N$437,$H$2),SUMIFS('Master Data HO &amp; Site'!$BE$1:$BE$437,'Master Data HO &amp; Site'!$S$1:$S$437,'Summary to Mgmt'!$C7,'Master Data HO &amp; Site'!$Y$1:$Y$437,"Open",'Master Data HO &amp; Site'!$N$1:$N$437,$H$2)),IF(C7="Jakarta",SUMIFS('Master Data HO &amp; Site'!$BE$1:$BE$437,'Master Data HO &amp; Site'!$F$1:$F$437,'Summary to Mgmt'!$D7,'Master Data HO &amp; Site'!$H$1:$H$437,'Summary to Mgmt'!$E7,'Master Data HO &amp; Site'!$Y$1:$Y$437,"Open",'Master Data HO &amp; Site'!$N$1:$N$437,$H$2),SUMIFS('Master Data HO &amp; Site'!$BE$1:$BE$437,'Master Data HO &amp; Site'!$S$1:$S$437,'Summary to Mgmt'!$C7,'Master Data HO &amp; Site'!$Y$1:$Y$437,"Open",'Master Data HO &amp; Site'!$N$1:$N$437,$H$2))))</f>
        <v>0</v>
      </c>
      <c r="AN7" s="222">
        <f>IF($H$2="All",IF(C7="Jakarta",SUMIFS('Master Data HO &amp; Site'!$BF$1:$BF$437,'Master Data HO &amp; Site'!$F$1:$F$437,'Summary to Mgmt'!$D7,'Master Data HO &amp; Site'!$H$1:$H$437,'Summary to Mgmt'!$E7,'Master Data HO &amp; Site'!$Y$1:$Y$437,"Open"),SUMIFS('Master Data HO &amp; Site'!$BF$1:$BF$437,'Master Data HO &amp; Site'!$S$1:$S$437,'Summary to Mgmt'!$C7,'Master Data HO &amp; Site'!$Y$1:$Y$437,"Open")),IF($H$2="Urgent",IF(C7="Jakarta",SUMIFS('Master Data HO &amp; Site'!$BF$1:$BF$437,'Master Data HO &amp; Site'!$F$1:$F$437,'Summary to Mgmt'!$D7,'Master Data HO &amp; Site'!$H$1:$H$437,'Summary to Mgmt'!$E7,'Master Data HO &amp; Site'!$Y$1:$Y$437,"Open",'Master Data HO &amp; Site'!$N$1:$N$437,$H$2),SUMIFS('Master Data HO &amp; Site'!$BF$1:$BF$437,'Master Data HO &amp; Site'!$S$1:$S$437,'Summary to Mgmt'!$C7,'Master Data HO &amp; Site'!$Y$1:$Y$437,"Open",'Master Data HO &amp; Site'!$N$1:$N$437,$H$2)),IF(C7="Jakarta",SUMIFS('Master Data HO &amp; Site'!$BF$1:$BF$437,'Master Data HO &amp; Site'!$F$1:$F$437,'Summary to Mgmt'!$D7,'Master Data HO &amp; Site'!$H$1:$H$437,'Summary to Mgmt'!$E7,'Master Data HO &amp; Site'!$Y$1:$Y$437,"Open",'Master Data HO &amp; Site'!$N$1:$N$437,$H$2),SUMIFS('Master Data HO &amp; Site'!$BF$1:$BF$437,'Master Data HO &amp; Site'!$S$1:$S$437,'Summary to Mgmt'!$C7,'Master Data HO &amp; Site'!$Y$1:$Y$437,"Open",'Master Data HO &amp; Site'!$N$1:$N$437,$H$2))))</f>
        <v>0</v>
      </c>
      <c r="AO7" s="222">
        <f>IF($H$2="All",IF(C7="Jakarta",SUMIFS('Master Data HO &amp; Site'!$BG$1:$BG$437,'Master Data HO &amp; Site'!$F$1:$F$437,'Summary to Mgmt'!$D7,'Master Data HO &amp; Site'!$H$1:$H$437,'Summary to Mgmt'!$E7,'Master Data HO &amp; Site'!$Y$1:$Y$437,"Open"),SUMIFS('Master Data HO &amp; Site'!$BG$1:$BG$437,'Master Data HO &amp; Site'!$S$1:$S$437,'Summary to Mgmt'!$C7,'Master Data HO &amp; Site'!$Y$1:$Y$437,"Open")),IF($H$2="Urgent",IF(C7="Jakarta",SUMIFS('Master Data HO &amp; Site'!$BG$1:$BG$437,'Master Data HO &amp; Site'!$F$1:$F$437,'Summary to Mgmt'!$D7,'Master Data HO &amp; Site'!$H$1:$H$437,'Summary to Mgmt'!$E7,'Master Data HO &amp; Site'!$Y$1:$Y$437,"Open",'Master Data HO &amp; Site'!$N$1:$N$437,$H$2),SUMIFS('Master Data HO &amp; Site'!$BG$1:$BG$437,'Master Data HO &amp; Site'!$S$1:$S$437,'Summary to Mgmt'!$C7,'Master Data HO &amp; Site'!$Y$1:$Y$437,"Open",'Master Data HO &amp; Site'!$N$1:$N$437,$H$2)),IF(C7="Jakarta",SUMIFS('Master Data HO &amp; Site'!$BG$1:$BG$437,'Master Data HO &amp; Site'!$F$1:$F$437,'Summary to Mgmt'!$D7,'Master Data HO &amp; Site'!$H$1:$H$437,'Summary to Mgmt'!$E7,'Master Data HO &amp; Site'!$Y$1:$Y$437,"Open",'Master Data HO &amp; Site'!$N$1:$N$437,$H$2),SUMIFS('Master Data HO &amp; Site'!$BG$1:$BG$437,'Master Data HO &amp; Site'!$S$1:$S$437,'Summary to Mgmt'!$C7,'Master Data HO &amp; Site'!$Y$1:$Y$437,"Open",'Master Data HO &amp; Site'!$N$1:$N$437,$H$2))))</f>
        <v>0</v>
      </c>
      <c r="AP7" s="222">
        <f>IF($H$2="All",IF(C7="Jakarta",SUMIFS('Master Data HO &amp; Site'!$BH$1:$BH$437,'Master Data HO &amp; Site'!$F$1:$F$437,'Summary to Mgmt'!$D7,'Master Data HO &amp; Site'!$H$1:$H$437,'Summary to Mgmt'!$E7,'Master Data HO &amp; Site'!$Y$1:$Y$437,"Open"),SUMIFS('Master Data HO &amp; Site'!$BH$1:$BH$437,'Master Data HO &amp; Site'!$S$1:$S$437,'Summary to Mgmt'!$C7,'Master Data HO &amp; Site'!$Y$1:$Y$437,"Open")),IF($H$2="Urgent",IF(C7="Jakarta",SUMIFS('Master Data HO &amp; Site'!$BH$1:$BH$437,'Master Data HO &amp; Site'!$F$1:$F$437,'Summary to Mgmt'!$D7,'Master Data HO &amp; Site'!$H$1:$H$437,'Summary to Mgmt'!$E7,'Master Data HO &amp; Site'!$Y$1:$Y$437,"Open",'Master Data HO &amp; Site'!$N$1:$N$437,$H$2),SUMIFS('Master Data HO &amp; Site'!$BH$1:$BH$437,'Master Data HO &amp; Site'!$S$1:$S$437,'Summary to Mgmt'!$C7,'Master Data HO &amp; Site'!$Y$1:$Y$437,"Open",'Master Data HO &amp; Site'!$N$1:$N$437,$H$2)),IF(C7="Jakarta",SUMIFS('Master Data HO &amp; Site'!$BH$1:$BH$437,'Master Data HO &amp; Site'!$F$1:$F$437,'Summary to Mgmt'!$D7,'Master Data HO &amp; Site'!$H$1:$H$437,'Summary to Mgmt'!$E7,'Master Data HO &amp; Site'!$Y$1:$Y$437,"Open",'Master Data HO &amp; Site'!$N$1:$N$437,$H$2),SUMIFS('Master Data HO &amp; Site'!$BH$1:$BH$437,'Master Data HO &amp; Site'!$S$1:$S$437,'Summary to Mgmt'!$C7,'Master Data HO &amp; Site'!$Y$1:$Y$437,"Open",'Master Data HO &amp; Site'!$N$1:$N$437,$H$2))))</f>
        <v>0</v>
      </c>
      <c r="AQ7" s="222">
        <f>IF($H$2="All",IF(C7="Jakarta",SUMIFS('Master Data HO &amp; Site'!$BI$1:$BI$437,'Master Data HO &amp; Site'!$F$1:$F$437,'Summary to Mgmt'!$D7,'Master Data HO &amp; Site'!$H$1:$H$437,'Summary to Mgmt'!$E7,'Master Data HO &amp; Site'!$Y$1:$Y$437,"Open"),SUMIFS('Master Data HO &amp; Site'!$BI$1:$BI$437,'Master Data HO &amp; Site'!$S$1:$S$437,'Summary to Mgmt'!$C7,'Master Data HO &amp; Site'!$Y$1:$Y$437,"Open")),IF($H$2="Urgent",IF(C7="Jakarta",SUMIFS('Master Data HO &amp; Site'!$BI$1:$BI$437,'Master Data HO &amp; Site'!$F$1:$F$437,'Summary to Mgmt'!$D7,'Master Data HO &amp; Site'!$H$1:$H$437,'Summary to Mgmt'!$E7,'Master Data HO &amp; Site'!$Y$1:$Y$437,"Open",'Master Data HO &amp; Site'!$N$1:$N$437,$H$2),SUMIFS('Master Data HO &amp; Site'!$BI$1:$BI$437,'Master Data HO &amp; Site'!$S$1:$S$437,'Summary to Mgmt'!$C7,'Master Data HO &amp; Site'!$Y$1:$Y$437,"Open",'Master Data HO &amp; Site'!$N$1:$N$437,$H$2)),IF(C7="Jakarta",SUMIFS('Master Data HO &amp; Site'!$BI$1:$BI$437,'Master Data HO &amp; Site'!$F$1:$F$437,'Summary to Mgmt'!$D7,'Master Data HO &amp; Site'!$H$1:$H$437,'Summary to Mgmt'!$E7,'Master Data HO &amp; Site'!$Y$1:$Y$437,"Open",'Master Data HO &amp; Site'!$N$1:$N$437,$H$2),SUMIFS('Master Data HO &amp; Site'!$BI$1:$BI$437,'Master Data HO &amp; Site'!$S$1:$S$437,'Summary to Mgmt'!$C7,'Master Data HO &amp; Site'!$Y$1:$Y$437,"Open",'Master Data HO &amp; Site'!$N$1:$N$437,$H$2))))</f>
        <v>0</v>
      </c>
      <c r="AR7" s="222">
        <f>IF($H$2="All",IF(C7="Jakarta",SUMIFS('Master Data HO &amp; Site'!$BJ$1:$BJ$437,'Master Data HO &amp; Site'!$F$1:$F$437,'Summary to Mgmt'!$D7,'Master Data HO &amp; Site'!$H$1:$H$437,'Summary to Mgmt'!$E7,'Master Data HO &amp; Site'!$Y$1:$Y$437,"Open"),SUMIFS('Master Data HO &amp; Site'!$BJ$1:$BJ$437,'Master Data HO &amp; Site'!$S$1:$S$437,'Summary to Mgmt'!$C7,'Master Data HO &amp; Site'!$Y$1:$Y$437,"Open")),IF($H$2="Urgent",IF(C7="Jakarta",SUMIFS('Master Data HO &amp; Site'!$BJ$1:$BJ$437,'Master Data HO &amp; Site'!$F$1:$F$437,'Summary to Mgmt'!$D7,'Master Data HO &amp; Site'!$H$1:$H$437,'Summary to Mgmt'!$E7,'Master Data HO &amp; Site'!$Y$1:$Y$437,"Open",'Master Data HO &amp; Site'!$N$1:$N$437,$H$2),SUMIFS('Master Data HO &amp; Site'!$BJ$1:$BJ$437,'Master Data HO &amp; Site'!$S$1:$S$437,'Summary to Mgmt'!$C7,'Master Data HO &amp; Site'!$Y$1:$Y$437,"Open",'Master Data HO &amp; Site'!$N$1:$N$437,$H$2)),IF(C7="Jakarta",SUMIFS('Master Data HO &amp; Site'!$BJ$1:$BJ$437,'Master Data HO &amp; Site'!$F$1:$F$437,'Summary to Mgmt'!$D7,'Master Data HO &amp; Site'!$H$1:$H$437,'Summary to Mgmt'!$E7,'Master Data HO &amp; Site'!$Y$1:$Y$437,"Open",'Master Data HO &amp; Site'!$N$1:$N$437,$H$2),SUMIFS('Master Data HO &amp; Site'!$BJ$1:$BJ$437,'Master Data HO &amp; Site'!$S$1:$S$437,'Summary to Mgmt'!$C7,'Master Data HO &amp; Site'!$Y$1:$Y$437,"Open",'Master Data HO &amp; Site'!$N$1:$N$437,$H$2))))</f>
        <v>0</v>
      </c>
      <c r="AS7" s="222">
        <f>IF($H$2="All",IF(C7="Jakarta",SUMIFS('Master Data HO &amp; Site'!$BK$1:$BK$437,'Master Data HO &amp; Site'!$S$1:$S$437,'Summary to Mgmt'!$C7,'Master Data HO &amp; Site'!$F$1:$F$437,'Summary to Mgmt'!$D7,'Master Data HO &amp; Site'!$H$1:$H$437,'Summary to Mgmt'!$E7,'Master Data HO &amp; Site'!$Y$1:$Y$437,"Open"),SUMIFS('Master Data HO &amp; Site'!$BK$1:$BK$437,'Master Data HO &amp; Site'!$S$1:$S$437,'Summary to Mgmt'!$C7,'Master Data HO &amp; Site'!$Y$1:$Y$437,"Open")),IF($H$2="Urgent",IF(C7="Jakarta",SUMIFS('Master Data HO &amp; Site'!$BK$1:$BK$437,'Master Data HO &amp; Site'!$F$1:$F$437,'Summary to Mgmt'!$D7,'Master Data HO &amp; Site'!$H$1:$H$437,'Summary to Mgmt'!$E7,'Master Data HO &amp; Site'!$Y$1:$Y$437,"Open",'Master Data HO &amp; Site'!$N$1:$N$437,$H$2),SUMIFS('Master Data HO &amp; Site'!$BK$1:$BK$437,'Master Data HO &amp; Site'!$S$1:$S$437,'Summary to Mgmt'!$C7,'Master Data HO &amp; Site'!$Y$1:$Y$437,"Open",'Master Data HO &amp; Site'!$N$1:$N$437,$H$2)),IF(C7="Jakarta",SUMIFS('Master Data HO &amp; Site'!$BK$1:$BK$437,'Master Data HO &amp; Site'!$F$1:$F$437,'Summary to Mgmt'!$D7,'Master Data HO &amp; Site'!$H$1:$H$437,'Summary to Mgmt'!$E7,'Master Data HO &amp; Site'!$Y$1:$Y$437,"Open",'Master Data HO &amp; Site'!$N$1:$N$437,$H$2),SUMIFS('Master Data HO &amp; Site'!$BK$1:$BK$437,'Master Data HO &amp; Site'!$S$1:$S$437,'Summary to Mgmt'!$C7,'Master Data HO &amp; Site'!$Y$1:$Y$437,"Open",'Master Data HO &amp; Site'!$N$1:$N$437,$H$2))))</f>
        <v>0</v>
      </c>
      <c r="AU7" s="224">
        <f ca="1">IF($H$2="All",IF(C7="Jakarta",COUNTIFS('Master Data HO &amp; Site'!$F$1:$F$437,'Summary to Mgmt'!$D7,'Master Data HO &amp; Site'!$H$1:$H$437,'Summary to Mgmt'!$E7,'Master Data HO &amp; Site'!$Y$1:$Y$437,"Open",'Master Data HO &amp; Site'!$BZ$1:$BZ$437,'Summary to Mgmt'!$AU$4),COUNTIFS('Master Data HO &amp; Site'!$S$1:$S$437,'Summary to Mgmt'!$C7,'Master Data HO &amp; Site'!$Y$1:$Y$437,"Open",'Master Data HO &amp; Site'!$BZ$1:$BZ$437,'Summary to Mgmt'!$AU$4)),IF($H$2="Urgent",IF(C7="Jakarta",COUNTIFS('Master Data HO &amp; Site'!$F$1:$F$437,'Summary to Mgmt'!$D7,'Master Data HO &amp; Site'!$H$1:$H$437,'Summary to Mgmt'!$E7,'Master Data HO &amp; Site'!$Y$1:$Y$437,"Open",'Master Data HO &amp; Site'!$BZ$1:$BZ$437,'Summary to Mgmt'!$AU$4,'Master Data HO &amp; Site'!$N$1:$N$437,$H$2),COUNTIFS('Master Data HO &amp; Site'!$S$1:$S$437,'Summary to Mgmt'!$C7,'Master Data HO &amp; Site'!$Y$1:$Y$437,"Open",'Master Data HO &amp; Site'!$BZ$1:$BZ$437,'Summary to Mgmt'!$AU$4,'Master Data HO &amp; Site'!$N$1:$N$437,$H$2)),IF(C7="Jakarta",COUNTIFS('Master Data HO &amp; Site'!$F$1:$F$437,'Summary to Mgmt'!$D7,'Master Data HO &amp; Site'!$H$1:$H$437,'Summary to Mgmt'!$E7,'Master Data HO &amp; Site'!$Y$1:$Y$437,"Open",'Master Data HO &amp; Site'!$BZ$1:$BZ$437,'Summary to Mgmt'!$AU$4,'Master Data HO &amp; Site'!$N$1:$N$437,$H$2),COUNTIFS('Master Data HO &amp; Site'!$S$1:$S$437,'Summary to Mgmt'!$C7,'Master Data HO &amp; Site'!$Y$1:$Y$437,"Open",'Master Data HO &amp; Site'!$BZ$1:$BZ$437,'Summary to Mgmt'!$AU$4,'Master Data HO &amp; Site'!$N$1:$N$437,$H$2))))</f>
        <v>0</v>
      </c>
      <c r="AV7" s="224">
        <f ca="1">IF($H$2="All",IF(C7="Jakarta",COUNTIFS('Master Data HO &amp; Site'!$F$1:$F$437,'Summary to Mgmt'!$D7,'Master Data HO &amp; Site'!$H$1:$H$437,'Summary to Mgmt'!$E7,'Master Data HO &amp; Site'!$Y$1:$Y$437,"Open",'Master Data HO &amp; Site'!$BZ$1:$BZ$437,'Summary to Mgmt'!$AV$4),COUNTIFS('Master Data HO &amp; Site'!$S$1:$S$437,'Summary to Mgmt'!$C7,'Master Data HO &amp; Site'!$Y$1:$Y$437,"Open",'Master Data HO &amp; Site'!$BZ$1:$BZ$437,'Summary to Mgmt'!$AV$4)),IF($H$2="Urgent",IF(C7="Jakarta",COUNTIFS('Master Data HO &amp; Site'!$F$1:$F$437,'Summary to Mgmt'!$D7,'Master Data HO &amp; Site'!$H$1:$H$437,'Summary to Mgmt'!$E7,'Master Data HO &amp; Site'!$Y$1:$Y$437,"Open",'Master Data HO &amp; Site'!$BZ$1:$BZ$437,'Summary to Mgmt'!$AV$4,'Master Data HO &amp; Site'!$N$1:$N$437,$H$2),COUNTIFS('Master Data HO &amp; Site'!$S$1:$S$437,'Summary to Mgmt'!$C7,'Master Data HO &amp; Site'!$Y$1:$Y$437,"Open",'Master Data HO &amp; Site'!$BZ$1:$BZ$437,'Summary to Mgmt'!$AV$4,'Master Data HO &amp; Site'!$N$1:$N$437,$H$2)),IF(C7="Jakarta",COUNTIFS('Master Data HO &amp; Site'!$F$1:$F$437,'Summary to Mgmt'!$D7,'Master Data HO &amp; Site'!$H$1:$H$437,'Summary to Mgmt'!$E7,'Master Data HO &amp; Site'!$Y$1:$Y$437,"Open",'Master Data HO &amp; Site'!$BZ$1:$BZ$437,'Summary to Mgmt'!$AV$4,'Master Data HO &amp; Site'!$N$1:$N$437,$H$2),COUNTIFS('Master Data HO &amp; Site'!$S$1:$S$437,'Summary to Mgmt'!$C7,'Master Data HO &amp; Site'!$Y$1:$Y$437,"Open",'Master Data HO &amp; Site'!$BZ$1:$BZ$437,'Summary to Mgmt'!$AV$4,'Master Data HO &amp; Site'!$N$1:$N$437,$H$2))))</f>
        <v>0</v>
      </c>
      <c r="AW7" s="224">
        <f ca="1">IF($H$2="All",IF(C7="Jakarta",COUNTIFS('Master Data HO &amp; Site'!$F$1:$F$437,'Summary to Mgmt'!$D7,'Master Data HO &amp; Site'!$H$1:$H$437,'Summary to Mgmt'!$E7,'Master Data HO &amp; Site'!$Y$1:$Y$437,"Open",'Master Data HO &amp; Site'!$BZ$1:$BZ$437,'Summary to Mgmt'!$AW$4),COUNTIFS('Master Data HO &amp; Site'!$S$1:$S$437,'Summary to Mgmt'!$C7,'Master Data HO &amp; Site'!$Y$1:$Y$437,"Open",'Master Data HO &amp; Site'!$BZ$1:$BZ$437,'Summary to Mgmt'!$AW$4)),IF($H$2="Urgent",IF(C7="Jakarta",COUNTIFS('Master Data HO &amp; Site'!$F$1:$F$437,'Summary to Mgmt'!$D7,'Master Data HO &amp; Site'!$H$1:$H$437,'Summary to Mgmt'!$E7,'Master Data HO &amp; Site'!$Y$1:$Y$437,"Open",'Master Data HO &amp; Site'!$BZ$1:$BZ$437,'Summary to Mgmt'!$AW$4,'Master Data HO &amp; Site'!$N$1:$N$437,$H$2),COUNTIFS('Master Data HO &amp; Site'!$S$1:$S$437,'Summary to Mgmt'!$C7,'Master Data HO &amp; Site'!$Y$1:$Y$437,"Open",'Master Data HO &amp; Site'!$BZ$1:$BZ$437,'Summary to Mgmt'!$AW$4,'Master Data HO &amp; Site'!$N$1:$N$437,$H$2)),IF(C7="Jakarta",COUNTIFS('Master Data HO &amp; Site'!$F$1:$F$437,'Summary to Mgmt'!$D7,'Master Data HO &amp; Site'!$H$1:$H$437,'Summary to Mgmt'!$E7,'Master Data HO &amp; Site'!$Y$1:$Y$437,"Open",'Master Data HO &amp; Site'!$BZ$1:$BZ$437,'Summary to Mgmt'!$AW$4,'Master Data HO &amp; Site'!$N$1:$N$437,$H$2),COUNTIFS('Master Data HO &amp; Site'!$S$1:$S$437,'Summary to Mgmt'!$C7,'Master Data HO &amp; Site'!$Y$1:$Y$437,"Open",'Master Data HO &amp; Site'!$BZ$1:$BZ$437,'Summary to Mgmt'!$AW$4,'Master Data HO &amp; Site'!$N$1:$N$437,$H$2))))</f>
        <v>0</v>
      </c>
      <c r="AX7" s="224">
        <f ca="1">IF($H$2="All",IF(C7="Jakarta",COUNTIFS('Master Data HO &amp; Site'!$F$1:$F$437,'Summary to Mgmt'!$D7,'Master Data HO &amp; Site'!$H$1:$H$437,'Summary to Mgmt'!$E7,'Master Data HO &amp; Site'!$Y$1:$Y$437,"Open",'Master Data HO &amp; Site'!$BZ$1:$BZ$437,'Summary to Mgmt'!$AX$4),COUNTIFS('Master Data HO &amp; Site'!$S$1:$S$437,'Summary to Mgmt'!$C7,'Master Data HO &amp; Site'!$Y$1:$Y$437,"Open",'Master Data HO &amp; Site'!$BZ$1:$BZ$437,'Summary to Mgmt'!$AX$4)),IF($H$2="Urgent",IF(C7="Jakarta",COUNTIFS('Master Data HO &amp; Site'!$F$1:$F$437,'Summary to Mgmt'!$D7,'Master Data HO &amp; Site'!$H$1:$H$437,'Summary to Mgmt'!$E7,'Master Data HO &amp; Site'!$Y$1:$Y$437,"Open",'Master Data HO &amp; Site'!$BZ$1:$BZ$437,'Summary to Mgmt'!$AX$4,'Master Data HO &amp; Site'!$N$1:$N$437,$H$2),COUNTIFS('Master Data HO &amp; Site'!$S$1:$S$437,'Summary to Mgmt'!$C7,'Master Data HO &amp; Site'!$Y$1:$Y$437,"Open",'Master Data HO &amp; Site'!$BZ$1:$BZ$437,'Summary to Mgmt'!$AX$4,'Master Data HO &amp; Site'!$N$1:$N$437,$H$2)),IF(C7="Jakarta",COUNTIFS('Master Data HO &amp; Site'!$F$1:$F$437,'Summary to Mgmt'!$D7,'Master Data HO &amp; Site'!$H$1:$H$437,'Summary to Mgmt'!$E7,'Master Data HO &amp; Site'!$Y$1:$Y$437,"Open",'Master Data HO &amp; Site'!$BZ$1:$BZ$437,'Summary to Mgmt'!$AX$4,'Master Data HO &amp; Site'!$N$1:$N$437,$H$2),COUNTIFS('Master Data HO &amp; Site'!$S$1:$S$437,'Summary to Mgmt'!$C7,'Master Data HO &amp; Site'!$Y$1:$Y$437,"Open",'Master Data HO &amp; Site'!$BZ$1:$BZ$437,'Summary to Mgmt'!$AX$4,'Master Data HO &amp; Site'!$N$1:$N$437,$H$2))))</f>
        <v>1</v>
      </c>
    </row>
    <row r="8" spans="2:50" outlineLevel="1" x14ac:dyDescent="0.35">
      <c r="C8" t="s">
        <v>151</v>
      </c>
      <c r="D8" t="s">
        <v>137</v>
      </c>
      <c r="E8" t="s">
        <v>1554</v>
      </c>
      <c r="F8" s="223">
        <f t="shared" si="1"/>
        <v>1</v>
      </c>
      <c r="G8" s="224">
        <f>IF($H$2="All",IF(C8="Jakarta",SUMIFS('Master Data HO &amp; Site'!$BM$1:$BM$437,'Master Data HO &amp; Site'!$S$1:$S$437,'Summary to Mgmt'!C8,'Master Data HO &amp; Site'!$F$1:$F$437,'Summary to Mgmt'!$D8,'Master Data HO &amp; Site'!$H$1:$H$437,'Summary to Mgmt'!$E8,'Master Data HO &amp; Site'!$Y$1:$Y$437,"Closed"),SUMIFS('Master Data HO &amp; Site'!$BM$1:$BM$437,'Master Data HO &amp; Site'!$S$1:$S$437,'Summary to Mgmt'!C8,'Master Data HO &amp; Site'!$Y$1:$Y$437,"Closed")),IF(C8="Jakarta",SUMIFS('Master Data HO &amp; Site'!$BM$1:$BM$437,'Master Data HO &amp; Site'!$S$1:$S$437,'Summary to Mgmt'!C8,'Master Data HO &amp; Site'!$F$1:$F$437,'Summary to Mgmt'!$D8,'Master Data HO &amp; Site'!$H$1:$H$437,'Summary to Mgmt'!E8,'Master Data HO &amp; Site'!$N$1:$N$437,'Summary to Mgmt'!$H$2,'Master Data HO &amp; Site'!$Y$1:$Y$437,"Closed"),SUMIFS('Master Data HO &amp; Site'!$BM$1:$BM$437,'Master Data HO &amp; Site'!$S$1:$S$437,'Summary to Mgmt'!C8,'Master Data HO &amp; Site'!$N$1:$N$437,'Summary to Mgmt'!$H$2,'Master Data HO &amp; Site'!$Y$1:$Y$437,"Closed")))</f>
        <v>0</v>
      </c>
      <c r="H8" s="222">
        <f>IF($H$2="All",IF(C8="Jakarta",COUNTIFS('Master Data HO &amp; Site'!$S$1:$S$437,'Summary to Mgmt'!$C8,'Master Data HO &amp; Site'!$F$1:$F$437,'Summary to Mgmt'!$D8,'Master Data HO &amp; Site'!$H$1:$H$437,'Summary to Mgmt'!$E8,'Master Data HO &amp; Site'!$Y$1:$Y$437,"Open"),COUNTIFS('Master Data HO &amp; Site'!$S$1:$S$437,'Summary to Mgmt'!$C8,'Master Data HO &amp; Site'!$Y$1:$Y$437,"Open")),IF($H$2="Urgent",IF(C8="Jakarta",COUNTIFS('Master Data HO &amp; Site'!$S$1:$S$437,'Summary to Mgmt'!$C8,'Master Data HO &amp; Site'!$F$1:$F$437,'Summary to Mgmt'!$D8,'Master Data HO &amp; Site'!$H$1:$H$437,'Summary to Mgmt'!$E8,'Master Data HO &amp; Site'!$Y$1:$Y$437,"Open",'Master Data HO &amp; Site'!$N$1:$N$437,$H$2),COUNTIFS('Master Data HO &amp; Site'!$S$1:$S$437,'Summary to Mgmt'!$C8,'Master Data HO &amp; Site'!$Y$1:$Y$437,"Open",'Master Data HO &amp; Site'!$N$1:$N$437,$H$2)),IF(C8="Jakarta",COUNTIFS('Master Data HO &amp; Site'!$F$1:$F$437,'Summary to Mgmt'!$D8,'Master Data HO &amp; Site'!$H$1:$H$437,'Summary to Mgmt'!$E8,'Master Data HO &amp; Site'!$Y$1:$Y$437,"Open",'Master Data HO &amp; Site'!$N$1:$N$437,$H$2),COUNTIFS('Master Data HO &amp; Site'!$S$1:$S$437,'Summary to Mgmt'!$C8,'Master Data HO &amp; Site'!$Y$1:$Y$437,"Open",'Master Data HO &amp; Site'!$N$1:$N$437,$H$2))))</f>
        <v>1</v>
      </c>
      <c r="I8" s="222">
        <f>IF($H$2="All",IF(C8="Jakarta",COUNTIFS('Master Data HO &amp; Site'!$F$1:$F$437,'Summary to Mgmt'!$D8,'Master Data HO &amp; Site'!$H$1:$H$437,'Summary to Mgmt'!$E8,'Master Data HO &amp; Site'!$Y$1:$Y$437,"Open",'Master Data HO &amp; Site'!$D$1:$D$437,"pending FKTK"),COUNTIFS('Master Data HO &amp; Site'!$S$1:$S$437,'Summary to Mgmt'!$C8,'Master Data HO &amp; Site'!$Y$1:$Y$437,"Open",'Master Data HO &amp; Site'!$D$1:$D$437,"pending FKTK")),IF($H$2="Urgent",IF(C8="Jakarta",COUNTIFS('Master Data HO &amp; Site'!$F$1:$F$437,'Summary to Mgmt'!$D8,'Master Data HO &amp; Site'!$H$1:$H$437,'Summary to Mgmt'!$E8,'Master Data HO &amp; Site'!$Y$1:$Y$437,"Open",'Master Data HO &amp; Site'!$N$1:$N$437,$H$2,'Master Data HO &amp; Site'!$D$1:$D$437,"pending FKTK"),COUNTIFS('Master Data HO &amp; Site'!$S$1:$S$437,'Summary to Mgmt'!$C8,'Master Data HO &amp; Site'!$Y$1:$Y$437,"Open",'Master Data HO &amp; Site'!$N$1:$N$437,$H$2,'Master Data HO &amp; Site'!$D$1:$D$437,"pending FKTK")),IF(C8="Jakarta",COUNTIFS('Master Data HO &amp; Site'!$F$1:$F$437,'Summary to Mgmt'!$D8,'Master Data HO &amp; Site'!$H$1:$H$437,'Summary to Mgmt'!$E8,'Master Data HO &amp; Site'!$Y$1:$Y$437,"Open",'Master Data HO &amp; Site'!$N$1:$N$437,$H$2,'Master Data HO &amp; Site'!$D$1:$D$437,"pending FKTK"),COUNTIFS('Master Data HO &amp; Site'!$S$1:$S$437,'Summary to Mgmt'!$C8,'Master Data HO &amp; Site'!$Y$1:$Y$437,"Open",'Master Data HO &amp; Site'!$N$1:$N$437,$H$2,'Master Data HO &amp; Site'!$D$1:$D$437,"pending FKTK"))))</f>
        <v>1</v>
      </c>
      <c r="J8" s="222">
        <f>IF($H$2="All",IF(C8="Jakarta",SUMIFS('Master Data HO &amp; Site'!$AB$1:$AB$437,'Master Data HO &amp; Site'!$F$1:$F$437,'Summary to Mgmt'!$D8,'Master Data HO &amp; Site'!$H$1:$H$437,'Summary to Mgmt'!$E8,'Master Data HO &amp; Site'!$Y$1:$Y$437,"Open"),SUMIFS('Master Data HO &amp; Site'!$AB$1:$AB$437,'Master Data HO &amp; Site'!$S$1:$S$437,'Summary to Mgmt'!$C8,'Master Data HO &amp; Site'!$Y$1:$Y$437,"Open")),IF($H$2="Urgent",IF(C8="Jakarta",SUMIFS('Master Data HO &amp; Site'!$AB$1:$AB$437,'Master Data HO &amp; Site'!$F$1:$F$437,'Summary to Mgmt'!$D8,'Master Data HO &amp; Site'!$H$1:$H$437,'Summary to Mgmt'!$E8,'Master Data HO &amp; Site'!$Y$1:$Y$437,"Open",'Master Data HO &amp; Site'!$N$1:$N$437,$H$2),SUMIFS('Master Data HO &amp; Site'!$AB$1:$AB$437,'Master Data HO &amp; Site'!$S$1:$S$437,'Summary to Mgmt'!$C8,'Master Data HO &amp; Site'!$Y$1:$Y$437,"Open",'Master Data HO &amp; Site'!$N$1:$N$437,$H$2)),IF(C8="Jakarta",SUMIFS('Master Data HO &amp; Site'!$AB$1:$AB$437,'Master Data HO &amp; Site'!$F$1:$F$437,'Summary to Mgmt'!$D8,'Master Data HO &amp; Site'!$H$1:$H$437,'Summary to Mgmt'!$E8,'Master Data HO &amp; Site'!$Y$1:$Y$437,"Open",'Master Data HO &amp; Site'!$N$1:$N$437,$H$2),SUMIFS('Master Data HO &amp; Site'!$AB$1:$AB$437,'Master Data HO &amp; Site'!$S$1:$S$437,'Summary to Mgmt'!$C8,'Master Data HO &amp; Site'!$Y$1:$Y$437,"Open",'Master Data HO &amp; Site'!$N$1:$N$437,$H$2))))</f>
        <v>0</v>
      </c>
      <c r="K8" s="222">
        <f>IF($H$2="All",IF(C8="Jakarta",SUMIFS('Master Data HO &amp; Site'!$AC$1:$AC$437,'Master Data HO &amp; Site'!$F$1:$F$437,'Summary to Mgmt'!$D8,'Master Data HO &amp; Site'!$H$1:$H$437,'Summary to Mgmt'!$E8,'Master Data HO &amp; Site'!$Y$1:$Y$437,"Open"),SUMIFS('Master Data HO &amp; Site'!$AC$1:$AC$437,'Master Data HO &amp; Site'!$S$1:$S$437,'Summary to Mgmt'!$C8,'Master Data HO &amp; Site'!$Y$1:$Y$437,"Open")),IF($H$2="Urgent",IF(C8="Jakarta",SUMIFS('Master Data HO &amp; Site'!$AC$1:$AC$437,'Master Data HO &amp; Site'!$F$1:$F$437,'Summary to Mgmt'!$D8,'Master Data HO &amp; Site'!$H$1:$H$437,'Summary to Mgmt'!$E8,'Master Data HO &amp; Site'!$Y$1:$Y$437,"Open",'Master Data HO &amp; Site'!$N$1:$N$437,$H$2),SUMIFS('Master Data HO &amp; Site'!$AC$1:$AC$437,'Master Data HO &amp; Site'!$S$1:$S$437,'Summary to Mgmt'!$C8,'Master Data HO &amp; Site'!$Y$1:$Y$437,"Open",'Master Data HO &amp; Site'!$N$1:$N$437,$H$2)),IF(C8="Jakarta",SUMIFS('Master Data HO &amp; Site'!$AC$1:$AC$437,'Master Data HO &amp; Site'!$F$1:$F$437,'Summary to Mgmt'!$D8,'Master Data HO &amp; Site'!$H$1:$H$437,'Summary to Mgmt'!$E8,'Master Data HO &amp; Site'!$Y$1:$Y$437,"Open",'Master Data HO &amp; Site'!$N$1:$N$437,$H$2),SUMIFS('Master Data HO &amp; Site'!$AC$1:$AC$437,'Master Data HO &amp; Site'!$S$1:$S$437,'Summary to Mgmt'!$C8,'Master Data HO &amp; Site'!$Y$1:$Y$437,"Open",'Master Data HO &amp; Site'!$N$1:$N$437,$H$2))))</f>
        <v>0</v>
      </c>
      <c r="L8" s="222">
        <f>IF($H$2="All",IF(C8="Jakarta",SUMIFS('Master Data HO &amp; Site'!$AD$1:$AD$437,'Master Data HO &amp; Site'!$F$1:$F$437,'Summary to Mgmt'!$D8,'Master Data HO &amp; Site'!$H$1:$H$437,'Summary to Mgmt'!$E8,'Master Data HO &amp; Site'!$Y$1:$Y$437,"Open"),SUMIFS('Master Data HO &amp; Site'!$AD$1:$AD$437,'Master Data HO &amp; Site'!$S$1:$S$437,'Summary to Mgmt'!$C8,'Master Data HO &amp; Site'!$Y$1:$Y$437,"Open")),IF($H$2="Urgent",IF(C8="Jakarta",SUMIFS('Master Data HO &amp; Site'!$AD$1:$AD$437,'Master Data HO &amp; Site'!$F$1:$F$437,'Summary to Mgmt'!$D8,'Master Data HO &amp; Site'!$H$1:$H$437,'Summary to Mgmt'!$E8,'Master Data HO &amp; Site'!$Y$1:$Y$437,"Open",'Master Data HO &amp; Site'!$N$1:$N$437,$H$2),SUMIFS('Master Data HO &amp; Site'!$AD$1:$AD$437,'Master Data HO &amp; Site'!$S$1:$S$437,'Summary to Mgmt'!$C8,'Master Data HO &amp; Site'!$Y$1:$Y$437,"Open",'Master Data HO &amp; Site'!$N$1:$N$437,$H$2)),IF(C8="Jakarta",SUMIFS('Master Data HO &amp; Site'!$AD$1:$AD$437,'Master Data HO &amp; Site'!$F$1:$F$437,'Summary to Mgmt'!$D8,'Master Data HO &amp; Site'!$H$1:$H$437,'Summary to Mgmt'!$E8,'Master Data HO &amp; Site'!$Y$1:$Y$437,"Open",'Master Data HO &amp; Site'!$N$1:$N$437,$H$2),SUMIFS('Master Data HO &amp; Site'!$AD$1:$AD$437,'Master Data HO &amp; Site'!$S$1:$S$437,'Summary to Mgmt'!$C8,'Master Data HO &amp; Site'!$Y$1:$Y$437,"Open",'Master Data HO &amp; Site'!$N$1:$N$437,$H$2))))</f>
        <v>0</v>
      </c>
      <c r="M8" s="222">
        <f>IF($H$2="All",IF(C8="Jakarta",SUMIFS('Master Data HO &amp; Site'!$AE$1:$AE$437,'Master Data HO &amp; Site'!$F$1:$F$437,'Summary to Mgmt'!$D8,'Master Data HO &amp; Site'!$H$1:$H$437,'Summary to Mgmt'!$E8,'Master Data HO &amp; Site'!$Y$1:$Y$437,"Open"),SUMIFS('Master Data HO &amp; Site'!$AE$1:$AE$437,'Master Data HO &amp; Site'!$S$1:$S$437,'Summary to Mgmt'!$C8,'Master Data HO &amp; Site'!$Y$1:$Y$437,"Open")),IF($H$2="Urgent",IF(C8="Jakarta",SUMIFS('Master Data HO &amp; Site'!$AE$1:$AE$437,'Master Data HO &amp; Site'!$F$1:$F$437,'Summary to Mgmt'!$D8,'Master Data HO &amp; Site'!$H$1:$H$437,'Summary to Mgmt'!$E8,'Master Data HO &amp; Site'!$Y$1:$Y$437,"Open",'Master Data HO &amp; Site'!$N$1:$N$437,$H$2),SUMIFS('Master Data HO &amp; Site'!$AE$1:$AE$437,'Master Data HO &amp; Site'!$S$1:$S$437,'Summary to Mgmt'!$C8,'Master Data HO &amp; Site'!$Y$1:$Y$437,"Open",'Master Data HO &amp; Site'!$N$1:$N$437,$H$2)),IF(C8="Jakarta",SUMIFS('Master Data HO &amp; Site'!$AE$1:$AE$437,'Master Data HO &amp; Site'!$F$1:$F$437,'Summary to Mgmt'!$D8,'Master Data HO &amp; Site'!$H$1:$H$437,'Summary to Mgmt'!$E8,'Master Data HO &amp; Site'!$Y$1:$Y$437,"Open",'Master Data HO &amp; Site'!$N$1:$N$437,$H$2),SUMIFS('Master Data HO &amp; Site'!$AE$1:$AE$437,'Master Data HO &amp; Site'!$S$1:$S$437,'Summary to Mgmt'!$C8,'Master Data HO &amp; Site'!$Y$1:$Y$437,"Open",'Master Data HO &amp; Site'!$N$1:$N$437,$H$2))))</f>
        <v>0</v>
      </c>
      <c r="N8" s="222">
        <f>IF($H$2="All",IF(C8="Jakarta",SUMIFS('Master Data HO &amp; Site'!$AF$1:$AF$437,'Master Data HO &amp; Site'!$F$1:$F$437,'Summary to Mgmt'!$D8,'Master Data HO &amp; Site'!$H$1:$H$437,'Summary to Mgmt'!$E8,'Master Data HO &amp; Site'!$Y$1:$Y$437,"Open"),SUMIFS('Master Data HO &amp; Site'!$AF$1:$AF$437,'Master Data HO &amp; Site'!$S$1:$S$437,'Summary to Mgmt'!$C8,'Master Data HO &amp; Site'!$Y$1:$Y$437,"Open")),IF($H$2="Urgent",IF(C8="Jakarta",SUMIFS('Master Data HO &amp; Site'!$AF$1:$AF$437,'Master Data HO &amp; Site'!$F$1:$F$437,'Summary to Mgmt'!$D8,'Master Data HO &amp; Site'!$H$1:$H$437,'Summary to Mgmt'!$E8,'Master Data HO &amp; Site'!$Y$1:$Y$437,"Open",'Master Data HO &amp; Site'!$N$1:$N$437,$H$2),SUMIFS('Master Data HO &amp; Site'!$AF$1:$AF$437,'Master Data HO &amp; Site'!$S$1:$S$437,'Summary to Mgmt'!$C8,'Master Data HO &amp; Site'!$Y$1:$Y$437,"Open",'Master Data HO &amp; Site'!$N$1:$N$437,$H$2)),IF(C8="Jakarta",SUMIFS('Master Data HO &amp; Site'!$AF$1:$AF$437,'Master Data HO &amp; Site'!$F$1:$F$437,'Summary to Mgmt'!$D8,'Master Data HO &amp; Site'!$H$1:$H$437,'Summary to Mgmt'!$E8,'Master Data HO &amp; Site'!$Y$1:$Y$437,"Open",'Master Data HO &amp; Site'!$N$1:$N$437,$H$2),SUMIFS('Master Data HO &amp; Site'!$AF$1:$AF$437,'Master Data HO &amp; Site'!$S$1:$S$437,'Summary to Mgmt'!$C8,'Master Data HO &amp; Site'!$Y$1:$Y$437,"Open",'Master Data HO &amp; Site'!$N$1:$N$437,$H$2))))</f>
        <v>0</v>
      </c>
      <c r="O8" s="224">
        <f>IF($H$2="All",IF(C8="Jakarta",SUMIFS('Master Data HO &amp; Site'!$AG$1:$AG$437,'Master Data HO &amp; Site'!$S$1:$S$437,'Summary to Mgmt'!$C8,'Master Data HO &amp; Site'!$F$1:$F$437,'Summary to Mgmt'!$D8,'Master Data HO &amp; Site'!$H$1:$H$437,'Summary to Mgmt'!$E8,'Master Data HO &amp; Site'!$Y$1:$Y$437,"Open"),SUMIFS('Master Data HO &amp; Site'!$AG$1:$AG$437,'Master Data HO &amp; Site'!$S$1:$S$437,'Summary to Mgmt'!$C8,'Master Data HO &amp; Site'!$Y$1:$Y$437,"Open")),IF($H$2="Urgent",IF(C8="Jakarta",SUMIFS('Master Data HO &amp; Site'!$AG$1:$AG$437,'Master Data HO &amp; Site'!$F$1:$F$437,'Summary to Mgmt'!$D8,'Master Data HO &amp; Site'!$H$1:$H$437,'Summary to Mgmt'!$E8,'Master Data HO &amp; Site'!$Y$1:$Y$437,"Open",'Master Data HO &amp; Site'!$N$1:$N$437,$H$2),SUMIFS('Master Data HO &amp; Site'!$AG$1:$AG$437,'Master Data HO &amp; Site'!$S$1:$S$437,'Summary to Mgmt'!$C8,'Master Data HO &amp; Site'!$Y$1:$Y$437,"Open",'Master Data HO &amp; Site'!$N$1:$N$437,$H$2)),IF(C8="Jakarta",SUMIFS('Master Data HO &amp; Site'!$AG$1:$AG$437,'Master Data HO &amp; Site'!$F$1:$F$437,'Summary to Mgmt'!$D8,'Master Data HO &amp; Site'!$H$1:$H$437,'Summary to Mgmt'!$E8,'Master Data HO &amp; Site'!$Y$1:$Y$437,"Open",'Master Data HO &amp; Site'!$N$1:$N$437,$H$2),SUMIFS('Master Data HO &amp; Site'!$AG$1:$AG$437,'Master Data HO &amp; Site'!$S$1:$S$437,'Summary to Mgmt'!$C8,'Master Data HO &amp; Site'!$Y$1:$Y$437,"Open",'Master Data HO &amp; Site'!$N$1:$N$437,$H$2))))</f>
        <v>1</v>
      </c>
      <c r="P8" s="222">
        <f>IF($H$2="All",IF(C8="Jakarta",SUMIFS('Master Data HO &amp; Site'!$AH$1:$AH$437,'Master Data HO &amp; Site'!$F$1:$F$437,'Summary to Mgmt'!$D8,'Master Data HO &amp; Site'!$H$1:$H$437,'Summary to Mgmt'!$E8,'Master Data HO &amp; Site'!$Y$1:$Y$437,"Open"),SUMIFS('Master Data HO &amp; Site'!$AH$1:$AH$437,'Master Data HO &amp; Site'!$S$1:$S$437,'Summary to Mgmt'!$C8,'Master Data HO &amp; Site'!$Y$1:$Y$437,"Open")),IF($H$2="Urgent",IF(C8="Jakarta",SUMIFS('Master Data HO &amp; Site'!$AH$1:$AH$437,'Master Data HO &amp; Site'!$F$1:$F$437,'Summary to Mgmt'!$D8,'Master Data HO &amp; Site'!$H$1:$H$437,'Summary to Mgmt'!$E8,'Master Data HO &amp; Site'!$Y$1:$Y$437,"Open",'Master Data HO &amp; Site'!$N$1:$N$437,$H$2),SUMIFS('Master Data HO &amp; Site'!$AH$1:$AH$437,'Master Data HO &amp; Site'!$S$1:$S$437,'Summary to Mgmt'!$C8,'Master Data HO &amp; Site'!$Y$1:$Y$437,"Open",'Master Data HO &amp; Site'!$N$1:$N$437,$H$2)),IF(C8="Jakarta",SUMIFS('Master Data HO &amp; Site'!$AH$1:$AH$437,'Master Data HO &amp; Site'!$F$1:$F$437,'Summary to Mgmt'!$D8,'Master Data HO &amp; Site'!$H$1:$H$437,'Summary to Mgmt'!$E8,'Master Data HO &amp; Site'!$Y$1:$Y$437,"Open",'Master Data HO &amp; Site'!$N$1:$N$437,$H$2),SUMIFS('Master Data HO &amp; Site'!$AH$1:$AH$437,'Master Data HO &amp; Site'!$S$1:$S$437,'Summary to Mgmt'!$C8,'Master Data HO &amp; Site'!$Y$1:$Y$437,"Open",'Master Data HO &amp; Site'!$N$1:$N$437,$H$2))))</f>
        <v>0</v>
      </c>
      <c r="Q8" s="222">
        <f>IF($H$2="All",IF(C8="Jakarta",SUMIFS('Master Data HO &amp; Site'!$AI$1:$AI$437,'Master Data HO &amp; Site'!$F$1:$F$437,'Summary to Mgmt'!$D8,'Master Data HO &amp; Site'!$H$1:$H$437,'Summary to Mgmt'!$E8,'Master Data HO &amp; Site'!$Y$1:$Y$437,"Open"),SUMIFS('Master Data HO &amp; Site'!$AI$1:$AI$437,'Master Data HO &amp; Site'!$S$1:$S$437,'Summary to Mgmt'!$C8,'Master Data HO &amp; Site'!$Y$1:$Y$437,"Open")),IF($H$2="Urgent",IF(C8="Jakarta",SUMIFS('Master Data HO &amp; Site'!$AI$1:$AI$437,'Master Data HO &amp; Site'!$F$1:$F$437,'Summary to Mgmt'!$D8,'Master Data HO &amp; Site'!$H$1:$H$437,'Summary to Mgmt'!$E8,'Master Data HO &amp; Site'!$Y$1:$Y$437,"Open",'Master Data HO &amp; Site'!$N$1:$N$437,$H$2),SUMIFS('Master Data HO &amp; Site'!$AI$1:$AI$437,'Master Data HO &amp; Site'!$S$1:$S$437,'Summary to Mgmt'!$C8,'Master Data HO &amp; Site'!$Y$1:$Y$437,"Open",'Master Data HO &amp; Site'!$N$1:$N$437,$H$2)),IF(C8="Jakarta",SUMIFS('Master Data HO &amp; Site'!$AI$1:$AI$437,'Master Data HO &amp; Site'!$F$1:$F$437,'Summary to Mgmt'!$D8,'Master Data HO &amp; Site'!$H$1:$H$437,'Summary to Mgmt'!$E8,'Master Data HO &amp; Site'!$Y$1:$Y$437,"Open",'Master Data HO &amp; Site'!$N$1:$N$437,$H$2),SUMIFS('Master Data HO &amp; Site'!$AI$1:$AI$437,'Master Data HO &amp; Site'!$S$1:$S$437,'Summary to Mgmt'!$C8,'Master Data HO &amp; Site'!$Y$1:$Y$437,"Open",'Master Data HO &amp; Site'!$N$1:$N$437,$H$2))))</f>
        <v>0</v>
      </c>
      <c r="R8" s="222">
        <f>IF($H$2="All",IF(C8="Jakarta",SUMIFS('Master Data HO &amp; Site'!$AJ$1:$AJ$437,'Master Data HO &amp; Site'!$F$1:$F$437,'Summary to Mgmt'!$D8,'Master Data HO &amp; Site'!$H$1:$H$437,'Summary to Mgmt'!$E8,'Master Data HO &amp; Site'!$Y$1:$Y$437,"Open"),SUMIFS('Master Data HO &amp; Site'!$AJ$1:$AJ$437,'Master Data HO &amp; Site'!$S$1:$S$437,'Summary to Mgmt'!$C8,'Master Data HO &amp; Site'!$Y$1:$Y$437,"Open")),IF($H$2="Urgent",IF(C8="Jakarta",SUMIFS('Master Data HO &amp; Site'!$AJ$1:$AJ$437,'Master Data HO &amp; Site'!$F$1:$F$437,'Summary to Mgmt'!$D8,'Master Data HO &amp; Site'!$H$1:$H$437,'Summary to Mgmt'!$E8,'Master Data HO &amp; Site'!$Y$1:$Y$437,"Open",'Master Data HO &amp; Site'!$N$1:$N$437,$H$2),SUMIFS('Master Data HO &amp; Site'!$AJ$1:$AJ$437,'Master Data HO &amp; Site'!$S$1:$S$437,'Summary to Mgmt'!$C8,'Master Data HO &amp; Site'!$Y$1:$Y$437,"Open",'Master Data HO &amp; Site'!$N$1:$N$437,$H$2)),IF(C8="Jakarta",SUMIFS('Master Data HO &amp; Site'!$AJ$1:$AJ$437,'Master Data HO &amp; Site'!$F$1:$F$437,'Summary to Mgmt'!$D8,'Master Data HO &amp; Site'!$H$1:$H$437,'Summary to Mgmt'!$E8,'Master Data HO &amp; Site'!$Y$1:$Y$437,"Open",'Master Data HO &amp; Site'!$N$1:$N$437,$H$2),SUMIFS('Master Data HO &amp; Site'!$AJ$1:$AJ$437,'Master Data HO &amp; Site'!$S$1:$S$437,'Summary to Mgmt'!$C8,'Master Data HO &amp; Site'!$Y$1:$Y$437,"Open",'Master Data HO &amp; Site'!$N$1:$N$437,$H$2))))</f>
        <v>0</v>
      </c>
      <c r="S8" s="222">
        <f>IF($H$2="All",IF(C8="Jakarta",SUMIFS('Master Data HO &amp; Site'!$AK$1:$AK$437,'Master Data HO &amp; Site'!$F$1:$F$437,'Summary to Mgmt'!$D8,'Master Data HO &amp; Site'!$H$1:$H$437,'Summary to Mgmt'!$E8,'Master Data HO &amp; Site'!$Y$1:$Y$437,"Open"),SUMIFS('Master Data HO &amp; Site'!$AK$1:$AK$437,'Master Data HO &amp; Site'!$S$1:$S$437,'Summary to Mgmt'!$C8,'Master Data HO &amp; Site'!$Y$1:$Y$437,"Open")),IF($H$2="Urgent",IF(C8="Jakarta",SUMIFS('Master Data HO &amp; Site'!$AK$1:$AK$437,'Master Data HO &amp; Site'!$F$1:$F$437,'Summary to Mgmt'!$D8,'Master Data HO &amp; Site'!$H$1:$H$437,'Summary to Mgmt'!$E8,'Master Data HO &amp; Site'!$Y$1:$Y$437,"Open",'Master Data HO &amp; Site'!$N$1:$N$437,$H$2),SUMIFS('Master Data HO &amp; Site'!$AK$1:$AK$437,'Master Data HO &amp; Site'!$S$1:$S$437,'Summary to Mgmt'!$C8,'Master Data HO &amp; Site'!$Y$1:$Y$437,"Open",'Master Data HO &amp; Site'!$N$1:$N$437,$H$2)),IF(C8="Jakarta",SUMIFS('Master Data HO &amp; Site'!$AK$1:$AK$437,'Master Data HO &amp; Site'!$F$1:$F$437,'Summary to Mgmt'!$D8,'Master Data HO &amp; Site'!$H$1:$H$437,'Summary to Mgmt'!$E8,'Master Data HO &amp; Site'!$Y$1:$Y$437,"Open",'Master Data HO &amp; Site'!$N$1:$N$437,$H$2),SUMIFS('Master Data HO &amp; Site'!$AK$1:$AK$437,'Master Data HO &amp; Site'!$S$1:$S$437,'Summary to Mgmt'!$C8,'Master Data HO &amp; Site'!$Y$1:$Y$437,"Open",'Master Data HO &amp; Site'!$N$1:$N$437,$H$2))))</f>
        <v>0</v>
      </c>
      <c r="T8" s="222">
        <f>IF($H$2="All",IF(C8="Jakarta",SUMIFS('Master Data HO &amp; Site'!$AL$1:$AL$437,'Master Data HO &amp; Site'!$F$1:$F$437,'Summary to Mgmt'!$D8,'Master Data HO &amp; Site'!$H$1:$H$437,'Summary to Mgmt'!$E8,'Master Data HO &amp; Site'!$Y$1:$Y$437,"Open"),SUMIFS('Master Data HO &amp; Site'!$AL$1:$AL$437,'Master Data HO &amp; Site'!$S$1:$S$437,'Summary to Mgmt'!$C8,'Master Data HO &amp; Site'!$Y$1:$Y$437,"Open")),IF($H$2="Urgent",IF(C8="Jakarta",SUMIFS('Master Data HO &amp; Site'!$AL$1:$AL$437,'Master Data HO &amp; Site'!$F$1:$F$437,'Summary to Mgmt'!$D8,'Master Data HO &amp; Site'!$H$1:$H$437,'Summary to Mgmt'!$E8,'Master Data HO &amp; Site'!$Y$1:$Y$437,"Open",'Master Data HO &amp; Site'!$N$1:$N$437,$H$2),SUMIFS('Master Data HO &amp; Site'!$AL$1:$AL$437,'Master Data HO &amp; Site'!$S$1:$S$437,'Summary to Mgmt'!$C8,'Master Data HO &amp; Site'!$Y$1:$Y$437,"Open",'Master Data HO &amp; Site'!$N$1:$N$437,$H$2)),IF(C8="Jakarta",SUMIFS('Master Data HO &amp; Site'!$AL$1:$AL$437,'Master Data HO &amp; Site'!$F$1:$F$437,'Summary to Mgmt'!$D8,'Master Data HO &amp; Site'!$H$1:$H$437,'Summary to Mgmt'!$E8,'Master Data HO &amp; Site'!$Y$1:$Y$437,"Open",'Master Data HO &amp; Site'!$N$1:$N$437,$H$2),SUMIFS('Master Data HO &amp; Site'!$AL$1:$AL$437,'Master Data HO &amp; Site'!$S$1:$S$437,'Summary to Mgmt'!$C8,'Master Data HO &amp; Site'!$Y$1:$Y$437,"Open",'Master Data HO &amp; Site'!$N$1:$N$437,$H$2))))</f>
        <v>0</v>
      </c>
      <c r="U8" s="222">
        <f>IF($H$2="All",IF(C8="Jakarta",SUMIFS('Master Data HO &amp; Site'!$AM$1:$AM$437,'Master Data HO &amp; Site'!$S$1:$S$437,'Summary to Mgmt'!$C8,'Master Data HO &amp; Site'!$F$1:$F$437,'Summary to Mgmt'!$D8,'Master Data HO &amp; Site'!$H$1:$H$437,'Summary to Mgmt'!$E8,'Master Data HO &amp; Site'!$Y$1:$Y$437,"Open"),SUMIFS('Master Data HO &amp; Site'!$AM$1:$AM$437,'Master Data HO &amp; Site'!$S$1:$S$437,'Summary to Mgmt'!$C8,'Master Data HO &amp; Site'!$Y$1:$Y$437,"Open")),IF($H$2="Urgent",IF(C8="Jakarta",SUMIFS('Master Data HO &amp; Site'!$AM$1:$AM$437,'Master Data HO &amp; Site'!$F$1:$F$437,'Summary to Mgmt'!$D8,'Master Data HO &amp; Site'!$H$1:$H$437,'Summary to Mgmt'!$E8,'Master Data HO &amp; Site'!$Y$1:$Y$437,"Open",'Master Data HO &amp; Site'!$N$1:$N$437,$H$2),SUMIFS('Master Data HO &amp; Site'!$AM$1:$AM$437,'Master Data HO &amp; Site'!$S$1:$S$437,'Summary to Mgmt'!$C8,'Master Data HO &amp; Site'!$Y$1:$Y$437,"Open",'Master Data HO &amp; Site'!$N$1:$N$437,$H$2)),IF(C8="Jakarta",SUMIFS('Master Data HO &amp; Site'!$AM$1:$AM$437,'Master Data HO &amp; Site'!$F$1:$F$437,'Summary to Mgmt'!$D8,'Master Data HO &amp; Site'!$H$1:$H$437,'Summary to Mgmt'!$E8,'Master Data HO &amp; Site'!$Y$1:$Y$437,"Open",'Master Data HO &amp; Site'!$N$1:$N$437,$H$2),SUMIFS('Master Data HO &amp; Site'!$AM$1:$AM$437,'Master Data HO &amp; Site'!$S$1:$S$437,'Summary to Mgmt'!$C8,'Master Data HO &amp; Site'!$Y$1:$Y$437,"Open",'Master Data HO &amp; Site'!$N$1:$N$437,$H$2))))</f>
        <v>0</v>
      </c>
      <c r="V8" s="222">
        <f>IF($H$2="All",IF(C8="Jakarta",SUMIFS('Master Data HO &amp; Site'!$AN$1:$AN$437,'Master Data HO &amp; Site'!$F$1:$F$437,'Summary to Mgmt'!$D8,'Master Data HO &amp; Site'!$H$1:$H$437,'Summary to Mgmt'!$E8,'Master Data HO &amp; Site'!$Y$1:$Y$437,"Open"),SUMIFS('Master Data HO &amp; Site'!$AN$1:$AN$437,'Master Data HO &amp; Site'!$S$1:$S$437,'Summary to Mgmt'!$C8,'Master Data HO &amp; Site'!$Y$1:$Y$437,"Open")),IF($H$2="Urgent",IF(C8="Jakarta",SUMIFS('Master Data HO &amp; Site'!$AN$1:$AN$437,'Master Data HO &amp; Site'!$F$1:$F$437,'Summary to Mgmt'!$D8,'Master Data HO &amp; Site'!$H$1:$H$437,'Summary to Mgmt'!$E8,'Master Data HO &amp; Site'!$Y$1:$Y$437,"Open",'Master Data HO &amp; Site'!$N$1:$N$437,$H$2),SUMIFS('Master Data HO &amp; Site'!$AN$1:$AN$437,'Master Data HO &amp; Site'!$S$1:$S$437,'Summary to Mgmt'!$C8,'Master Data HO &amp; Site'!$Y$1:$Y$437,"Open",'Master Data HO &amp; Site'!$N$1:$N$437,$H$2)),IF(C8="Jakarta",SUMIFS('Master Data HO &amp; Site'!$AN$1:$AN$437,'Master Data HO &amp; Site'!$F$1:$F$437,'Summary to Mgmt'!$D8,'Master Data HO &amp; Site'!$H$1:$H$437,'Summary to Mgmt'!$E8,'Master Data HO &amp; Site'!$Y$1:$Y$437,"Open",'Master Data HO &amp; Site'!$N$1:$N$437,$H$2),SUMIFS('Master Data HO &amp; Site'!$AN$1:$AN$437,'Master Data HO &amp; Site'!$S$1:$S$437,'Summary to Mgmt'!$C8,'Master Data HO &amp; Site'!$Y$1:$Y$437,"Open",'Master Data HO &amp; Site'!$N$1:$N$437,$H$2))))</f>
        <v>0</v>
      </c>
      <c r="W8" s="222">
        <f>IF($H$2="All",IF(C8="Jakarta",SUMIFS('Master Data HO &amp; Site'!$AO$1:$AO$437,'Master Data HO &amp; Site'!$F$1:$F$437,'Summary to Mgmt'!$D8,'Master Data HO &amp; Site'!$H$1:$H$437,'Summary to Mgmt'!$E8,'Master Data HO &amp; Site'!$Y$1:$Y$437,"Open"),SUMIFS('Master Data HO &amp; Site'!$AO$1:$AO$437,'Master Data HO &amp; Site'!$S$1:$S$437,'Summary to Mgmt'!$C8,'Master Data HO &amp; Site'!$Y$1:$Y$437,"Open")),IF($H$2="Urgent",IF(C8="Jakarta",SUMIFS('Master Data HO &amp; Site'!$AO$1:$AO$437,'Master Data HO &amp; Site'!$F$1:$F$437,'Summary to Mgmt'!$D8,'Master Data HO &amp; Site'!$H$1:$H$437,'Summary to Mgmt'!$E8,'Master Data HO &amp; Site'!$Y$1:$Y$437,"Open",'Master Data HO &amp; Site'!$N$1:$N$437,$H$2),SUMIFS('Master Data HO &amp; Site'!$AO$1:$AO$437,'Master Data HO &amp; Site'!$S$1:$S$437,'Summary to Mgmt'!$C8,'Master Data HO &amp; Site'!$Y$1:$Y$437,"Open",'Master Data HO &amp; Site'!$N$1:$N$437,$H$2)),IF(C8="Jakarta",SUMIFS('Master Data HO &amp; Site'!$AO$1:$AO$437,'Master Data HO &amp; Site'!$F$1:$F$437,'Summary to Mgmt'!$D8,'Master Data HO &amp; Site'!$H$1:$H$437,'Summary to Mgmt'!$E8,'Master Data HO &amp; Site'!$Y$1:$Y$437,"Open",'Master Data HO &amp; Site'!$N$1:$N$437,$H$2),SUMIFS('Master Data HO &amp; Site'!$AO$1:$AO$437,'Master Data HO &amp; Site'!$S$1:$S$437,'Summary to Mgmt'!$C8,'Master Data HO &amp; Site'!$Y$1:$Y$437,"Open",'Master Data HO &amp; Site'!$N$1:$N$437,$H$2))))</f>
        <v>0</v>
      </c>
      <c r="X8" s="222">
        <f>IF($H$2="All",IF(C8="Jakarta",SUMIFS('Master Data HO &amp; Site'!$AP$1:$AP$437,'Master Data HO &amp; Site'!$F$1:$F$437,'Summary to Mgmt'!$D8,'Master Data HO &amp; Site'!$H$1:$H$437,'Summary to Mgmt'!$E8,'Master Data HO &amp; Site'!$Y$1:$Y$437,"Open"),SUMIFS('Master Data HO &amp; Site'!$AP$1:$AP$437,'Master Data HO &amp; Site'!$S$1:$S$437,'Summary to Mgmt'!$C8,'Master Data HO &amp; Site'!$Y$1:$Y$437,"Open")),IF($H$2="Urgent",IF(C8="Jakarta",SUMIFS('Master Data HO &amp; Site'!$AP$1:$AP$437,'Master Data HO &amp; Site'!$F$1:$F$437,'Summary to Mgmt'!$D8,'Master Data HO &amp; Site'!$H$1:$H$437,'Summary to Mgmt'!$E8,'Master Data HO &amp; Site'!$Y$1:$Y$437,"Open",'Master Data HO &amp; Site'!$N$1:$N$437,$H$2),SUMIFS('Master Data HO &amp; Site'!$AP$1:$AP$437,'Master Data HO &amp; Site'!$S$1:$S$437,'Summary to Mgmt'!$C8,'Master Data HO &amp; Site'!$Y$1:$Y$437,"Open",'Master Data HO &amp; Site'!$N$1:$N$437,$H$2)),IF(C8="Jakarta",SUMIFS('Master Data HO &amp; Site'!$AP$1:$AP$437,'Master Data HO &amp; Site'!$F$1:$F$437,'Summary to Mgmt'!$D8,'Master Data HO &amp; Site'!$H$1:$H$437,'Summary to Mgmt'!$E8,'Master Data HO &amp; Site'!$Y$1:$Y$437,"Open",'Master Data HO &amp; Site'!$N$1:$N$437,$H$2),SUMIFS('Master Data HO &amp; Site'!$AP$1:$AP$437,'Master Data HO &amp; Site'!$S$1:$S$437,'Summary to Mgmt'!$C8,'Master Data HO &amp; Site'!$Y$1:$Y$437,"Open",'Master Data HO &amp; Site'!$N$1:$N$437,$H$2))))</f>
        <v>0</v>
      </c>
      <c r="Y8" s="222">
        <f>IF($H$2="All",IF(C8="Jakarta",SUMIFS('Master Data HO &amp; Site'!$AQ$1:$AQ$437,'Master Data HO &amp; Site'!$F$1:$F$437,'Summary to Mgmt'!$D8,'Master Data HO &amp; Site'!$H$1:$H$437,'Summary to Mgmt'!$E8,'Master Data HO &amp; Site'!$Y$1:$Y$437,"Open"),SUMIFS('Master Data HO &amp; Site'!$AQ$1:$AQ$437,'Master Data HO &amp; Site'!$S$1:$S$437,'Summary to Mgmt'!$C8,'Master Data HO &amp; Site'!$Y$1:$Y$437,"Open")),IF($H$2="Urgent",IF(C8="Jakarta",SUMIFS('Master Data HO &amp; Site'!$AQ$1:$AQ$437,'Master Data HO &amp; Site'!$F$1:$F$437,'Summary to Mgmt'!$D8,'Master Data HO &amp; Site'!$H$1:$H$437,'Summary to Mgmt'!$E8,'Master Data HO &amp; Site'!$Y$1:$Y$437,"Open",'Master Data HO &amp; Site'!$N$1:$N$437,$H$2),SUMIFS('Master Data HO &amp; Site'!$AQ$1:$AQ$437,'Master Data HO &amp; Site'!$S$1:$S$437,'Summary to Mgmt'!$C8,'Master Data HO &amp; Site'!$Y$1:$Y$437,"Open",'Master Data HO &amp; Site'!$N$1:$N$437,$H$2)),IF(C8="Jakarta",SUMIFS('Master Data HO &amp; Site'!$AQ$1:$AQ$437,'Master Data HO &amp; Site'!$F$1:$F$437,'Summary to Mgmt'!$D8,'Master Data HO &amp; Site'!$H$1:$H$437,'Summary to Mgmt'!$E8,'Master Data HO &amp; Site'!$Y$1:$Y$437,"Open",'Master Data HO &amp; Site'!$N$1:$N$437,$H$2),SUMIFS('Master Data HO &amp; Site'!$AQ$1:$AQ$437,'Master Data HO &amp; Site'!$S$1:$S$437,'Summary to Mgmt'!$C8,'Master Data HO &amp; Site'!$Y$1:$Y$437,"Open",'Master Data HO &amp; Site'!$N$1:$N$437,$H$2))))</f>
        <v>0</v>
      </c>
      <c r="Z8" s="222">
        <f>IF($H$2="All",IF(C8="Jakarta",SUMIFS('Master Data HO &amp; Site'!$AR$1:$AR$437,'Master Data HO &amp; Site'!$F$1:$F$437,'Summary to Mgmt'!$D8,'Master Data HO &amp; Site'!$H$1:$H$437,'Summary to Mgmt'!$E8,'Master Data HO &amp; Site'!$Y$1:$Y$437,"Open"),SUMIFS('Master Data HO &amp; Site'!$AR$1:$AR$437,'Master Data HO &amp; Site'!$S$1:$S$437,'Summary to Mgmt'!$C8,'Master Data HO &amp; Site'!$Y$1:$Y$437,"Open")),IF($H$2="Urgent",IF(C8="Jakarta",SUMIFS('Master Data HO &amp; Site'!$AR$1:$AR$437,'Master Data HO &amp; Site'!$F$1:$F$437,'Summary to Mgmt'!$D8,'Master Data HO &amp; Site'!$H$1:$H$437,'Summary to Mgmt'!$E8,'Master Data HO &amp; Site'!$Y$1:$Y$437,"Open",'Master Data HO &amp; Site'!$N$1:$N$437,$H$2),SUMIFS('Master Data HO &amp; Site'!$AR$1:$AR$437,'Master Data HO &amp; Site'!$S$1:$S$437,'Summary to Mgmt'!$C8,'Master Data HO &amp; Site'!$Y$1:$Y$437,"Open",'Master Data HO &amp; Site'!$N$1:$N$437,$H$2)),IF(C8="Jakarta",SUMIFS('Master Data HO &amp; Site'!$AR$1:$AR$437,'Master Data HO &amp; Site'!$F$1:$F$437,'Summary to Mgmt'!$D8,'Master Data HO &amp; Site'!$H$1:$H$437,'Summary to Mgmt'!$E8,'Master Data HO &amp; Site'!$Y$1:$Y$437,"Open",'Master Data HO &amp; Site'!$N$1:$N$437,$H$2),SUMIFS('Master Data HO &amp; Site'!$AR$1:$AR$437,'Master Data HO &amp; Site'!$S$1:$S$437,'Summary to Mgmt'!$C8,'Master Data HO &amp; Site'!$Y$1:$Y$437,"Open",'Master Data HO &amp; Site'!$N$1:$N$437,$H$2))))</f>
        <v>0</v>
      </c>
      <c r="AA8" s="222">
        <f>IF($H$2="All",IF(C8="Jakarta",SUMIFS('Master Data HO &amp; Site'!$AS$1:$AS$437,'Master Data HO &amp; Site'!$S$1:$S$437,'Summary to Mgmt'!$C8,'Master Data HO &amp; Site'!$F$1:$F$437,'Summary to Mgmt'!$D8,'Master Data HO &amp; Site'!$H$1:$H$437,'Summary to Mgmt'!$E8,'Master Data HO &amp; Site'!$Y$1:$Y$437,"Open"),SUMIFS('Master Data HO &amp; Site'!$AS$1:$AS$437,'Master Data HO &amp; Site'!$S$1:$S$437,'Summary to Mgmt'!$C8,'Master Data HO &amp; Site'!$Y$1:$Y$437,"Open")),IF($H$2="Urgent",IF(C8="Jakarta",SUMIFS('Master Data HO &amp; Site'!$AS$1:$AS$437,'Master Data HO &amp; Site'!$F$1:$F$437,'Summary to Mgmt'!$D8,'Master Data HO &amp; Site'!$H$1:$H$437,'Summary to Mgmt'!$E8,'Master Data HO &amp; Site'!$Y$1:$Y$437,"Open",'Master Data HO &amp; Site'!$N$1:$N$437,$H$2),SUMIFS('Master Data HO &amp; Site'!$AS$1:$AS$437,'Master Data HO &amp; Site'!$S$1:$S$437,'Summary to Mgmt'!$C8,'Master Data HO &amp; Site'!$Y$1:$Y$437,"Open",'Master Data HO &amp; Site'!$N$1:$N$437,$H$2)),IF(C8="Jakarta",SUMIFS('Master Data HO &amp; Site'!$AS$1:$AS$437,'Master Data HO &amp; Site'!$F$1:$F$437,'Summary to Mgmt'!$D8,'Master Data HO &amp; Site'!$H$1:$H$437,'Summary to Mgmt'!$E8,'Master Data HO &amp; Site'!$Y$1:$Y$437,"Open",'Master Data HO &amp; Site'!$N$1:$N$437,$H$2),SUMIFS('Master Data HO &amp; Site'!$AS$1:$AS$437,'Master Data HO &amp; Site'!$S$1:$S$437,'Summary to Mgmt'!$C8,'Master Data HO &amp; Site'!$Y$1:$Y$437,"Open",'Master Data HO &amp; Site'!$N$1:$N$437,$H$2))))</f>
        <v>0</v>
      </c>
      <c r="AB8" s="222">
        <f>IF($H$2="All",IF(C8="Jakarta",SUMIFS('Master Data HO &amp; Site'!$AT$1:$AT$437,'Master Data HO &amp; Site'!$F$1:$F$437,'Summary to Mgmt'!$D8,'Master Data HO &amp; Site'!$H$1:$H$437,'Summary to Mgmt'!$E8,'Master Data HO &amp; Site'!$Y$1:$Y$437,"Open"),SUMIFS('Master Data HO &amp; Site'!$AT$1:$AT$437,'Master Data HO &amp; Site'!$S$1:$S$437,'Summary to Mgmt'!$C8,'Master Data HO &amp; Site'!$Y$1:$Y$437,"Open")),IF($H$2="Urgent",IF(C8="Jakarta",SUMIFS('Master Data HO &amp; Site'!$AT$1:$AT$437,'Master Data HO &amp; Site'!$F$1:$F$437,'Summary to Mgmt'!$D8,'Master Data HO &amp; Site'!$H$1:$H$437,'Summary to Mgmt'!$E8,'Master Data HO &amp; Site'!$Y$1:$Y$437,"Open",'Master Data HO &amp; Site'!$N$1:$N$437,$H$2),SUMIFS('Master Data HO &amp; Site'!$AT$1:$AT$437,'Master Data HO &amp; Site'!$S$1:$S$437,'Summary to Mgmt'!$C8,'Master Data HO &amp; Site'!$Y$1:$Y$437,"Open",'Master Data HO &amp; Site'!$N$1:$N$437,$H$2)),IF(C8="Jakarta",SUMIFS('Master Data HO &amp; Site'!$AT$1:$AT$437,'Master Data HO &amp; Site'!$F$1:$F$437,'Summary to Mgmt'!$D8,'Master Data HO &amp; Site'!$H$1:$H$437,'Summary to Mgmt'!$E8,'Master Data HO &amp; Site'!$Y$1:$Y$437,"Open",'Master Data HO &amp; Site'!$N$1:$N$437,$H$2),SUMIFS('Master Data HO &amp; Site'!$AT$1:$AT$437,'Master Data HO &amp; Site'!$S$1:$S$437,'Summary to Mgmt'!$C8,'Master Data HO &amp; Site'!$Y$1:$Y$437,"Open",'Master Data HO &amp; Site'!$N$1:$N$437,$H$2))))</f>
        <v>0</v>
      </c>
      <c r="AC8" s="222">
        <f>IF($H$2="All",IF(C8="Jakarta",SUMIFS('Master Data HO &amp; Site'!$AU$1:$AU$437,'Master Data HO &amp; Site'!$F$1:$F$437,'Summary to Mgmt'!$D8,'Master Data HO &amp; Site'!$H$1:$H$437,'Summary to Mgmt'!$E8,'Master Data HO &amp; Site'!$Y$1:$Y$437,"Open"),SUMIFS('Master Data HO &amp; Site'!$AU$1:$AU$437,'Master Data HO &amp; Site'!$S$1:$S$437,'Summary to Mgmt'!$C8,'Master Data HO &amp; Site'!$Y$1:$Y$437,"Open")),IF($H$2="Urgent",IF(C8="Jakarta",SUMIFS('Master Data HO &amp; Site'!$AU$1:$AU$437,'Master Data HO &amp; Site'!$F$1:$F$437,'Summary to Mgmt'!$D8,'Master Data HO &amp; Site'!$H$1:$H$437,'Summary to Mgmt'!$E8,'Master Data HO &amp; Site'!$Y$1:$Y$437,"Open",'Master Data HO &amp; Site'!$N$1:$N$437,$H$2),SUMIFS('Master Data HO &amp; Site'!$AU$1:$AU$437,'Master Data HO &amp; Site'!$S$1:$S$437,'Summary to Mgmt'!$C8,'Master Data HO &amp; Site'!$Y$1:$Y$437,"Open",'Master Data HO &amp; Site'!$N$1:$N$437,$H$2)),IF(C8="Jakarta",SUMIFS('Master Data HO &amp; Site'!$AU$1:$AU$437,'Master Data HO &amp; Site'!$F$1:$F$437,'Summary to Mgmt'!$D8,'Master Data HO &amp; Site'!$H$1:$H$437,'Summary to Mgmt'!$E8,'Master Data HO &amp; Site'!$Y$1:$Y$437,"Open",'Master Data HO &amp; Site'!$N$1:$N$437,$H$2),SUMIFS('Master Data HO &amp; Site'!$AU$1:$AU$437,'Master Data HO &amp; Site'!$S$1:$S$437,'Summary to Mgmt'!$C8,'Master Data HO &amp; Site'!$Y$1:$Y$437,"Open",'Master Data HO &amp; Site'!$N$1:$N$437,$H$2))))</f>
        <v>0</v>
      </c>
      <c r="AD8" s="222">
        <f>IF($H$2="All",IF(C8="Jakarta",SUMIFS('Master Data HO &amp; Site'!$AV$1:$AV$437,'Master Data HO &amp; Site'!$F$1:$F$437,'Summary to Mgmt'!$D8,'Master Data HO &amp; Site'!$H$1:$H$437,'Summary to Mgmt'!$E8,'Master Data HO &amp; Site'!$Y$1:$Y$437,"Open"),SUMIFS('Master Data HO &amp; Site'!$AV$1:$AV$437,'Master Data HO &amp; Site'!$S$1:$S$437,'Summary to Mgmt'!$C8,'Master Data HO &amp; Site'!$Y$1:$Y$437,"Open")),IF($H$2="Urgent",IF(C8="Jakarta",SUMIFS('Master Data HO &amp; Site'!$AV$1:$AV$437,'Master Data HO &amp; Site'!$F$1:$F$437,'Summary to Mgmt'!$D8,'Master Data HO &amp; Site'!$H$1:$H$437,'Summary to Mgmt'!$E8,'Master Data HO &amp; Site'!$Y$1:$Y$437,"Open",'Master Data HO &amp; Site'!$N$1:$N$437,$H$2),SUMIFS('Master Data HO &amp; Site'!$AV$1:$AV$437,'Master Data HO &amp; Site'!$S$1:$S$437,'Summary to Mgmt'!$C8,'Master Data HO &amp; Site'!$Y$1:$Y$437,"Open",'Master Data HO &amp; Site'!$N$1:$N$437,$H$2)),IF(C8="Jakarta",SUMIFS('Master Data HO &amp; Site'!$AV$1:$AV$437,'Master Data HO &amp; Site'!$F$1:$F$437,'Summary to Mgmt'!$D8,'Master Data HO &amp; Site'!$H$1:$H$437,'Summary to Mgmt'!$E8,'Master Data HO &amp; Site'!$Y$1:$Y$437,"Open",'Master Data HO &amp; Site'!$N$1:$N$437,$H$2),SUMIFS('Master Data HO &amp; Site'!$AV$1:$AV$437,'Master Data HO &amp; Site'!$S$1:$S$437,'Summary to Mgmt'!$C8,'Master Data HO &amp; Site'!$Y$1:$Y$437,"Open",'Master Data HO &amp; Site'!$N$1:$N$437,$H$2))))</f>
        <v>0</v>
      </c>
      <c r="AE8" s="222">
        <f>IF($H$2="All",IF(C8="Jakarta",SUMIFS('Master Data HO &amp; Site'!$AW$1:$AW$437,'Master Data HO &amp; Site'!$F$1:$F$437,'Summary to Mgmt'!$D8,'Master Data HO &amp; Site'!$H$1:$H$437,'Summary to Mgmt'!$E8,'Master Data HO &amp; Site'!$Y$1:$Y$437,"Open"),SUMIFS('Master Data HO &amp; Site'!$AW$1:$AW$437,'Master Data HO &amp; Site'!$S$1:$S$437,'Summary to Mgmt'!$C8,'Master Data HO &amp; Site'!$Y$1:$Y$437,"Open")),IF($H$2="Urgent",IF(C8="Jakarta",SUMIFS('Master Data HO &amp; Site'!$AW$1:$AW$437,'Master Data HO &amp; Site'!$F$1:$F$437,'Summary to Mgmt'!$D8,'Master Data HO &amp; Site'!$H$1:$H$437,'Summary to Mgmt'!$E8,'Master Data HO &amp; Site'!$Y$1:$Y$437,"Open",'Master Data HO &amp; Site'!$N$1:$N$437,$H$2),SUMIFS('Master Data HO &amp; Site'!$AW$1:$AW$437,'Master Data HO &amp; Site'!$S$1:$S$437,'Summary to Mgmt'!$C8,'Master Data HO &amp; Site'!$Y$1:$Y$437,"Open",'Master Data HO &amp; Site'!$N$1:$N$437,$H$2)),IF(C8="Jakarta",SUMIFS('Master Data HO &amp; Site'!$AW$1:$AW$437,'Master Data HO &amp; Site'!$F$1:$F$437,'Summary to Mgmt'!$D8,'Master Data HO &amp; Site'!$H$1:$H$437,'Summary to Mgmt'!$E8,'Master Data HO &amp; Site'!$Y$1:$Y$437,"Open",'Master Data HO &amp; Site'!$N$1:$N$437,$H$2),SUMIFS('Master Data HO &amp; Site'!$AW$1:$AW$437,'Master Data HO &amp; Site'!$S$1:$S$437,'Summary to Mgmt'!$C8,'Master Data HO &amp; Site'!$Y$1:$Y$437,"Open",'Master Data HO &amp; Site'!$N$1:$N$437,$H$2))))</f>
        <v>0</v>
      </c>
      <c r="AF8" s="222">
        <f>IF($H$2="All",IF(C8="Jakarta",SUMIFS('Master Data HO &amp; Site'!$AX$1:$AX$437,'Master Data HO &amp; Site'!$F$1:$F$437,'Summary to Mgmt'!$D8,'Master Data HO &amp; Site'!$H$1:$H$437,'Summary to Mgmt'!$E8,'Master Data HO &amp; Site'!$Y$1:$Y$437,"Open"),SUMIFS('Master Data HO &amp; Site'!$AX$1:$AX$437,'Master Data HO &amp; Site'!$S$1:$S$437,'Summary to Mgmt'!$C8,'Master Data HO &amp; Site'!$Y$1:$Y$437,"Open")),IF($H$2="Urgent",IF(C8="Jakarta",SUMIFS('Master Data HO &amp; Site'!$AX$1:$AX$437,'Master Data HO &amp; Site'!$F$1:$F$437,'Summary to Mgmt'!$D8,'Master Data HO &amp; Site'!$H$1:$H$437,'Summary to Mgmt'!$E8,'Master Data HO &amp; Site'!$Y$1:$Y$437,"Open",'Master Data HO &amp; Site'!$N$1:$N$437,$H$2),SUMIFS('Master Data HO &amp; Site'!$AX$1:$AX$437,'Master Data HO &amp; Site'!$S$1:$S$437,'Summary to Mgmt'!$C8,'Master Data HO &amp; Site'!$Y$1:$Y$437,"Open",'Master Data HO &amp; Site'!$N$1:$N$437,$H$2)),IF(C8="Jakarta",SUMIFS('Master Data HO &amp; Site'!$AX$1:$AX$437,'Master Data HO &amp; Site'!$F$1:$F$437,'Summary to Mgmt'!$D8,'Master Data HO &amp; Site'!$H$1:$H$437,'Summary to Mgmt'!$E8,'Master Data HO &amp; Site'!$Y$1:$Y$437,"Open",'Master Data HO &amp; Site'!$N$1:$N$437,$H$2),SUMIFS('Master Data HO &amp; Site'!$AX$1:$AX$437,'Master Data HO &amp; Site'!$S$1:$S$437,'Summary to Mgmt'!$C8,'Master Data HO &amp; Site'!$Y$1:$Y$437,"Open",'Master Data HO &amp; Site'!$N$1:$N$437,$H$2))))</f>
        <v>0</v>
      </c>
      <c r="AG8" s="222">
        <f>IF($H$2="All",IF(C8="Jakarta",SUMIFS('Master Data HO &amp; Site'!$AY$1:$AY$437,'Master Data HO &amp; Site'!$S$1:$S$437,'Summary to Mgmt'!$C8,'Master Data HO &amp; Site'!$F$1:$F$437,'Summary to Mgmt'!$D8,'Master Data HO &amp; Site'!$H$1:$H$437,'Summary to Mgmt'!$E8,'Master Data HO &amp; Site'!$Y$1:$Y$437,"Open"),SUMIFS('Master Data HO &amp; Site'!$AY$1:$AY$437,'Master Data HO &amp; Site'!$S$1:$S$437,'Summary to Mgmt'!$C8,'Master Data HO &amp; Site'!$Y$1:$Y$437,"Open")),IF($H$2="Urgent",IF(C8="Jakarta",SUMIFS('Master Data HO &amp; Site'!$AY$1:$AY$437,'Master Data HO &amp; Site'!$F$1:$F$437,'Summary to Mgmt'!$D8,'Master Data HO &amp; Site'!$H$1:$H$437,'Summary to Mgmt'!$E8,'Master Data HO &amp; Site'!$Y$1:$Y$437,"Open",'Master Data HO &amp; Site'!$N$1:$N$437,$H$2),SUMIFS('Master Data HO &amp; Site'!$AY$1:$AY$437,'Master Data HO &amp; Site'!$S$1:$S$437,'Summary to Mgmt'!$C8,'Master Data HO &amp; Site'!$Y$1:$Y$437,"Open",'Master Data HO &amp; Site'!$N$1:$N$437,$H$2)),IF(C8="Jakarta",SUMIFS('Master Data HO &amp; Site'!$AY$1:$AY$437,'Master Data HO &amp; Site'!$F$1:$F$437,'Summary to Mgmt'!$D8,'Master Data HO &amp; Site'!$H$1:$H$437,'Summary to Mgmt'!$E8,'Master Data HO &amp; Site'!$Y$1:$Y$437,"Open",'Master Data HO &amp; Site'!$N$1:$N$437,$H$2),SUMIFS('Master Data HO &amp; Site'!$AY$1:$AY$437,'Master Data HO &amp; Site'!$S$1:$S$437,'Summary to Mgmt'!$C8,'Master Data HO &amp; Site'!$Y$1:$Y$437,"Open",'Master Data HO &amp; Site'!$N$1:$N$437,$H$2))))</f>
        <v>0</v>
      </c>
      <c r="AH8" s="222">
        <f>IF($H$2="All",IF(C8="Jakarta",SUMIFS('Master Data HO &amp; Site'!$AZ$1:$AZ$437,'Master Data HO &amp; Site'!$F$1:$F$437,'Summary to Mgmt'!$D8,'Master Data HO &amp; Site'!$H$1:$H$437,'Summary to Mgmt'!$E8,'Master Data HO &amp; Site'!$Y$1:$Y$437,"Open"),SUMIFS('Master Data HO &amp; Site'!$AZ$1:$AZ$437,'Master Data HO &amp; Site'!$S$1:$S$437,'Summary to Mgmt'!$C8,'Master Data HO &amp; Site'!$Y$1:$Y$437,"Open")),IF($H$2="Urgent",IF(C8="Jakarta",SUMIFS('Master Data HO &amp; Site'!$AZ$1:$AZ$437,'Master Data HO &amp; Site'!$F$1:$F$437,'Summary to Mgmt'!$D8,'Master Data HO &amp; Site'!$H$1:$H$437,'Summary to Mgmt'!$E8,'Master Data HO &amp; Site'!$Y$1:$Y$437,"Open",'Master Data HO &amp; Site'!$N$1:$N$437,$H$2),SUMIFS('Master Data HO &amp; Site'!$AZ$1:$AZ$437,'Master Data HO &amp; Site'!$S$1:$S$437,'Summary to Mgmt'!$C8,'Master Data HO &amp; Site'!$Y$1:$Y$437,"Open",'Master Data HO &amp; Site'!$N$1:$N$437,$H$2)),IF(C8="Jakarta",SUMIFS('Master Data HO &amp; Site'!$AZ$1:$AZ$437,'Master Data HO &amp; Site'!$F$1:$F$437,'Summary to Mgmt'!$D8,'Master Data HO &amp; Site'!$H$1:$H$437,'Summary to Mgmt'!$E8,'Master Data HO &amp; Site'!$Y$1:$Y$437,"Open",'Master Data HO &amp; Site'!$N$1:$N$437,$H$2),SUMIFS('Master Data HO &amp; Site'!$AZ$1:$AZ$437,'Master Data HO &amp; Site'!$S$1:$S$437,'Summary to Mgmt'!$C8,'Master Data HO &amp; Site'!$Y$1:$Y$437,"Open",'Master Data HO &amp; Site'!$N$1:$N$437,$H$2))))</f>
        <v>0</v>
      </c>
      <c r="AI8" s="222">
        <f>IF($H$2="All",IF(C8="Jakarta",SUMIFS('Master Data HO &amp; Site'!$AZ$1:$AZ$437,'Master Data HO &amp; Site'!$F$1:$F$437,'Summary to Mgmt'!$D8,'Master Data HO &amp; Site'!$H$1:$H$437,'Summary to Mgmt'!$E8,'Master Data HO &amp; Site'!$Y$1:$Y$437,"Open"),SUMIFS('Master Data HO &amp; Site'!$AZ$1:$AZ$437,'Master Data HO &amp; Site'!$S$1:$S$437,'Summary to Mgmt'!$C8,'Master Data HO &amp; Site'!$Y$1:$Y$437,"Open")),IF($H$2="Urgent",IF(C8="Jakarta",SUMIFS('Master Data HO &amp; Site'!$AZ$1:$AZ$437,'Master Data HO &amp; Site'!$F$1:$F$437,'Summary to Mgmt'!$D8,'Master Data HO &amp; Site'!$H$1:$H$437,'Summary to Mgmt'!$E8,'Master Data HO &amp; Site'!$Y$1:$Y$437,"Open",'Master Data HO &amp; Site'!$N$1:$N$437,$H$2),SUMIFS('Master Data HO &amp; Site'!$AZ$1:$AZ$437,'Master Data HO &amp; Site'!$S$1:$S$437,'Summary to Mgmt'!$C8,'Master Data HO &amp; Site'!$Y$1:$Y$437,"Open",'Master Data HO &amp; Site'!$N$1:$N$437,$H$2)),IF(C8="Jakarta",SUMIFS('Master Data HO &amp; Site'!$AZ$1:$AZ$437,'Master Data HO &amp; Site'!$F$1:$F$437,'Summary to Mgmt'!$D8,'Master Data HO &amp; Site'!$H$1:$H$437,'Summary to Mgmt'!$E8,'Master Data HO &amp; Site'!$Y$1:$Y$437,"Open",'Master Data HO &amp; Site'!$N$1:$N$437,$H$2),SUMIFS('Master Data HO &amp; Site'!$AZ$1:$AZ$437,'Master Data HO &amp; Site'!$S$1:$S$437,'Summary to Mgmt'!$C8,'Master Data HO &amp; Site'!$Y$1:$Y$437,"Open",'Master Data HO &amp; Site'!$N$1:$N$437,$H$2))))</f>
        <v>0</v>
      </c>
      <c r="AJ8" s="222">
        <f>IF($H$2="All",IF(C8="Jakarta",SUMIFS('Master Data HO &amp; Site'!$BB$1:$BB$437,'Master Data HO &amp; Site'!$F$1:$F$437,'Summary to Mgmt'!$D8,'Master Data HO &amp; Site'!$H$1:$H$437,'Summary to Mgmt'!$E8,'Master Data HO &amp; Site'!$Y$1:$Y$437,"Open"),SUMIFS('Master Data HO &amp; Site'!$BB$1:$BB$437,'Master Data HO &amp; Site'!$S$1:$S$437,'Summary to Mgmt'!$C8,'Master Data HO &amp; Site'!$Y$1:$Y$437,"Open")),IF($H$2="Urgent",IF(C8="Jakarta",SUMIFS('Master Data HO &amp; Site'!$BB$1:$BB$437,'Master Data HO &amp; Site'!$F$1:$F$437,'Summary to Mgmt'!$D8,'Master Data HO &amp; Site'!$H$1:$H$437,'Summary to Mgmt'!$E8,'Master Data HO &amp; Site'!$Y$1:$Y$437,"Open",'Master Data HO &amp; Site'!$N$1:$N$437,$H$2),SUMIFS('Master Data HO &amp; Site'!$BB$1:$BB$437,'Master Data HO &amp; Site'!$S$1:$S$437,'Summary to Mgmt'!$C8,'Master Data HO &amp; Site'!$Y$1:$Y$437,"Open",'Master Data HO &amp; Site'!$N$1:$N$437,$H$2)),IF(C8="Jakarta",SUMIFS('Master Data HO &amp; Site'!$BB$1:$BB$437,'Master Data HO &amp; Site'!$F$1:$F$437,'Summary to Mgmt'!$D8,'Master Data HO &amp; Site'!$H$1:$H$437,'Summary to Mgmt'!$E8,'Master Data HO &amp; Site'!$Y$1:$Y$437,"Open",'Master Data HO &amp; Site'!$N$1:$N$437,$H$2),SUMIFS('Master Data HO &amp; Site'!$BB$1:$BB$437,'Master Data HO &amp; Site'!$S$1:$S$437,'Summary to Mgmt'!$C8,'Master Data HO &amp; Site'!$Y$1:$Y$437,"Open",'Master Data HO &amp; Site'!$N$1:$N$437,$H$2))))</f>
        <v>0</v>
      </c>
      <c r="AK8" s="222">
        <f>IF($H$2="All",IF(C8="Jakarta",SUMIFS('Master Data HO &amp; Site'!$BC$1:$BC$437,'Master Data HO &amp; Site'!$F$1:$F$437,'Summary to Mgmt'!$D8,'Master Data HO &amp; Site'!$H$1:$H$437,'Summary to Mgmt'!$E8,'Master Data HO &amp; Site'!$Y$1:$Y$437,"Open"),SUMIFS('Master Data HO &amp; Site'!$BC$1:$BC$437,'Master Data HO &amp; Site'!$S$1:$S$437,'Summary to Mgmt'!$C8,'Master Data HO &amp; Site'!$Y$1:$Y$437,"Open")),IF($H$2="Urgent",IF(C8="Jakarta",SUMIFS('Master Data HO &amp; Site'!$BC$1:$BC$437,'Master Data HO &amp; Site'!$F$1:$F$437,'Summary to Mgmt'!$D8,'Master Data HO &amp; Site'!$H$1:$H$437,'Summary to Mgmt'!$E8,'Master Data HO &amp; Site'!$Y$1:$Y$437,"Open",'Master Data HO &amp; Site'!$N$1:$N$437,$H$2),SUMIFS('Master Data HO &amp; Site'!$BC$1:$BC$437,'Master Data HO &amp; Site'!$S$1:$S$437,'Summary to Mgmt'!$C8,'Master Data HO &amp; Site'!$Y$1:$Y$437,"Open",'Master Data HO &amp; Site'!$N$1:$N$437,$H$2)),IF(C8="Jakarta",SUMIFS('Master Data HO &amp; Site'!$BC$1:$BC$437,'Master Data HO &amp; Site'!$F$1:$F$437,'Summary to Mgmt'!$D8,'Master Data HO &amp; Site'!$H$1:$H$437,'Summary to Mgmt'!$E8,'Master Data HO &amp; Site'!$Y$1:$Y$437,"Open",'Master Data HO &amp; Site'!$N$1:$N$437,$H$2),SUMIFS('Master Data HO &amp; Site'!$BC$1:$BC$437,'Master Data HO &amp; Site'!$S$1:$S$437,'Summary to Mgmt'!$C8,'Master Data HO &amp; Site'!$Y$1:$Y$437,"Open",'Master Data HO &amp; Site'!$N$1:$N$437,$H$2))))</f>
        <v>0</v>
      </c>
      <c r="AL8" s="222">
        <f>IF($H$2="All",IF(C8="Jakarta",SUMIFS('Master Data HO &amp; Site'!$BD$1:$BD$437,'Master Data HO &amp; Site'!$F$1:$F$437,'Summary to Mgmt'!$D8,'Master Data HO &amp; Site'!$H$1:$H$437,'Summary to Mgmt'!$E8,'Master Data HO &amp; Site'!$Y$1:$Y$437,"Open"),SUMIFS('Master Data HO &amp; Site'!$BD$1:$BD$437,'Master Data HO &amp; Site'!$S$1:$S$437,'Summary to Mgmt'!$C8,'Master Data HO &amp; Site'!$Y$1:$Y$437,"Open")),IF($H$2="Urgent",IF(C8="Jakarta",SUMIFS('Master Data HO &amp; Site'!$BD$1:$BD$437,'Master Data HO &amp; Site'!$F$1:$F$437,'Summary to Mgmt'!$D8,'Master Data HO &amp; Site'!$H$1:$H$437,'Summary to Mgmt'!$E8,'Master Data HO &amp; Site'!$Y$1:$Y$437,"Open",'Master Data HO &amp; Site'!$N$1:$N$437,$H$2),SUMIFS('Master Data HO &amp; Site'!$BD$1:$BD$437,'Master Data HO &amp; Site'!$S$1:$S$437,'Summary to Mgmt'!$C8,'Master Data HO &amp; Site'!$Y$1:$Y$437,"Open",'Master Data HO &amp; Site'!$N$1:$N$437,$H$2)),IF(C8="Jakarta",SUMIFS('Master Data HO &amp; Site'!$BD$1:$BD$437,'Master Data HO &amp; Site'!$F$1:$F$437,'Summary to Mgmt'!$D8,'Master Data HO &amp; Site'!$H$1:$H$437,'Summary to Mgmt'!$E8,'Master Data HO &amp; Site'!$Y$1:$Y$437,"Open",'Master Data HO &amp; Site'!$N$1:$N$437,$H$2),SUMIFS('Master Data HO &amp; Site'!$BD$1:$BD$437,'Master Data HO &amp; Site'!$S$1:$S$437,'Summary to Mgmt'!$C8,'Master Data HO &amp; Site'!$Y$1:$Y$437,"Open",'Master Data HO &amp; Site'!$N$1:$N$437,$H$2))))</f>
        <v>0</v>
      </c>
      <c r="AM8" s="222">
        <f>IF($H$2="All",IF(C8="Jakarta",SUMIFS('Master Data HO &amp; Site'!$BE$1:$BE$437,'Master Data HO &amp; Site'!$S$1:$S$437,'Summary to Mgmt'!$C8,'Master Data HO &amp; Site'!$F$1:$F$437,'Summary to Mgmt'!$D8,'Master Data HO &amp; Site'!$H$1:$H$437,'Summary to Mgmt'!$E8,'Master Data HO &amp; Site'!$Y$1:$Y$437,"Open"),SUMIFS('Master Data HO &amp; Site'!$BE$1:$BE$437,'Master Data HO &amp; Site'!$S$1:$S$437,'Summary to Mgmt'!$C8,'Master Data HO &amp; Site'!$Y$1:$Y$437,"Open")),IF($H$2="Urgent",IF(C8="Jakarta",SUMIFS('Master Data HO &amp; Site'!$BE$1:$BE$437,'Master Data HO &amp; Site'!$F$1:$F$437,'Summary to Mgmt'!$D8,'Master Data HO &amp; Site'!$H$1:$H$437,'Summary to Mgmt'!$E8,'Master Data HO &amp; Site'!$Y$1:$Y$437,"Open",'Master Data HO &amp; Site'!$N$1:$N$437,$H$2),SUMIFS('Master Data HO &amp; Site'!$BE$1:$BE$437,'Master Data HO &amp; Site'!$S$1:$S$437,'Summary to Mgmt'!$C8,'Master Data HO &amp; Site'!$Y$1:$Y$437,"Open",'Master Data HO &amp; Site'!$N$1:$N$437,$H$2)),IF(C8="Jakarta",SUMIFS('Master Data HO &amp; Site'!$BE$1:$BE$437,'Master Data HO &amp; Site'!$F$1:$F$437,'Summary to Mgmt'!$D8,'Master Data HO &amp; Site'!$H$1:$H$437,'Summary to Mgmt'!$E8,'Master Data HO &amp; Site'!$Y$1:$Y$437,"Open",'Master Data HO &amp; Site'!$N$1:$N$437,$H$2),SUMIFS('Master Data HO &amp; Site'!$BE$1:$BE$437,'Master Data HO &amp; Site'!$S$1:$S$437,'Summary to Mgmt'!$C8,'Master Data HO &amp; Site'!$Y$1:$Y$437,"Open",'Master Data HO &amp; Site'!$N$1:$N$437,$H$2))))</f>
        <v>0</v>
      </c>
      <c r="AN8" s="222">
        <f>IF($H$2="All",IF(C8="Jakarta",SUMIFS('Master Data HO &amp; Site'!$BF$1:$BF$437,'Master Data HO &amp; Site'!$F$1:$F$437,'Summary to Mgmt'!$D8,'Master Data HO &amp; Site'!$H$1:$H$437,'Summary to Mgmt'!$E8,'Master Data HO &amp; Site'!$Y$1:$Y$437,"Open"),SUMIFS('Master Data HO &amp; Site'!$BF$1:$BF$437,'Master Data HO &amp; Site'!$S$1:$S$437,'Summary to Mgmt'!$C8,'Master Data HO &amp; Site'!$Y$1:$Y$437,"Open")),IF($H$2="Urgent",IF(C8="Jakarta",SUMIFS('Master Data HO &amp; Site'!$BF$1:$BF$437,'Master Data HO &amp; Site'!$F$1:$F$437,'Summary to Mgmt'!$D8,'Master Data HO &amp; Site'!$H$1:$H$437,'Summary to Mgmt'!$E8,'Master Data HO &amp; Site'!$Y$1:$Y$437,"Open",'Master Data HO &amp; Site'!$N$1:$N$437,$H$2),SUMIFS('Master Data HO &amp; Site'!$BF$1:$BF$437,'Master Data HO &amp; Site'!$S$1:$S$437,'Summary to Mgmt'!$C8,'Master Data HO &amp; Site'!$Y$1:$Y$437,"Open",'Master Data HO &amp; Site'!$N$1:$N$437,$H$2)),IF(C8="Jakarta",SUMIFS('Master Data HO &amp; Site'!$BF$1:$BF$437,'Master Data HO &amp; Site'!$F$1:$F$437,'Summary to Mgmt'!$D8,'Master Data HO &amp; Site'!$H$1:$H$437,'Summary to Mgmt'!$E8,'Master Data HO &amp; Site'!$Y$1:$Y$437,"Open",'Master Data HO &amp; Site'!$N$1:$N$437,$H$2),SUMIFS('Master Data HO &amp; Site'!$BF$1:$BF$437,'Master Data HO &amp; Site'!$S$1:$S$437,'Summary to Mgmt'!$C8,'Master Data HO &amp; Site'!$Y$1:$Y$437,"Open",'Master Data HO &amp; Site'!$N$1:$N$437,$H$2))))</f>
        <v>0</v>
      </c>
      <c r="AO8" s="222">
        <f>IF($H$2="All",IF(C8="Jakarta",SUMIFS('Master Data HO &amp; Site'!$BG$1:$BG$437,'Master Data HO &amp; Site'!$F$1:$F$437,'Summary to Mgmt'!$D8,'Master Data HO &amp; Site'!$H$1:$H$437,'Summary to Mgmt'!$E8,'Master Data HO &amp; Site'!$Y$1:$Y$437,"Open"),SUMIFS('Master Data HO &amp; Site'!$BG$1:$BG$437,'Master Data HO &amp; Site'!$S$1:$S$437,'Summary to Mgmt'!$C8,'Master Data HO &amp; Site'!$Y$1:$Y$437,"Open")),IF($H$2="Urgent",IF(C8="Jakarta",SUMIFS('Master Data HO &amp; Site'!$BG$1:$BG$437,'Master Data HO &amp; Site'!$F$1:$F$437,'Summary to Mgmt'!$D8,'Master Data HO &amp; Site'!$H$1:$H$437,'Summary to Mgmt'!$E8,'Master Data HO &amp; Site'!$Y$1:$Y$437,"Open",'Master Data HO &amp; Site'!$N$1:$N$437,$H$2),SUMIFS('Master Data HO &amp; Site'!$BG$1:$BG$437,'Master Data HO &amp; Site'!$S$1:$S$437,'Summary to Mgmt'!$C8,'Master Data HO &amp; Site'!$Y$1:$Y$437,"Open",'Master Data HO &amp; Site'!$N$1:$N$437,$H$2)),IF(C8="Jakarta",SUMIFS('Master Data HO &amp; Site'!$BG$1:$BG$437,'Master Data HO &amp; Site'!$F$1:$F$437,'Summary to Mgmt'!$D8,'Master Data HO &amp; Site'!$H$1:$H$437,'Summary to Mgmt'!$E8,'Master Data HO &amp; Site'!$Y$1:$Y$437,"Open",'Master Data HO &amp; Site'!$N$1:$N$437,$H$2),SUMIFS('Master Data HO &amp; Site'!$BG$1:$BG$437,'Master Data HO &amp; Site'!$S$1:$S$437,'Summary to Mgmt'!$C8,'Master Data HO &amp; Site'!$Y$1:$Y$437,"Open",'Master Data HO &amp; Site'!$N$1:$N$437,$H$2))))</f>
        <v>0</v>
      </c>
      <c r="AP8" s="222">
        <f>IF($H$2="All",IF(C8="Jakarta",SUMIFS('Master Data HO &amp; Site'!$BH$1:$BH$437,'Master Data HO &amp; Site'!$F$1:$F$437,'Summary to Mgmt'!$D8,'Master Data HO &amp; Site'!$H$1:$H$437,'Summary to Mgmt'!$E8,'Master Data HO &amp; Site'!$Y$1:$Y$437,"Open"),SUMIFS('Master Data HO &amp; Site'!$BH$1:$BH$437,'Master Data HO &amp; Site'!$S$1:$S$437,'Summary to Mgmt'!$C8,'Master Data HO &amp; Site'!$Y$1:$Y$437,"Open")),IF($H$2="Urgent",IF(C8="Jakarta",SUMIFS('Master Data HO &amp; Site'!$BH$1:$BH$437,'Master Data HO &amp; Site'!$F$1:$F$437,'Summary to Mgmt'!$D8,'Master Data HO &amp; Site'!$H$1:$H$437,'Summary to Mgmt'!$E8,'Master Data HO &amp; Site'!$Y$1:$Y$437,"Open",'Master Data HO &amp; Site'!$N$1:$N$437,$H$2),SUMIFS('Master Data HO &amp; Site'!$BH$1:$BH$437,'Master Data HO &amp; Site'!$S$1:$S$437,'Summary to Mgmt'!$C8,'Master Data HO &amp; Site'!$Y$1:$Y$437,"Open",'Master Data HO &amp; Site'!$N$1:$N$437,$H$2)),IF(C8="Jakarta",SUMIFS('Master Data HO &amp; Site'!$BH$1:$BH$437,'Master Data HO &amp; Site'!$F$1:$F$437,'Summary to Mgmt'!$D8,'Master Data HO &amp; Site'!$H$1:$H$437,'Summary to Mgmt'!$E8,'Master Data HO &amp; Site'!$Y$1:$Y$437,"Open",'Master Data HO &amp; Site'!$N$1:$N$437,$H$2),SUMIFS('Master Data HO &amp; Site'!$BH$1:$BH$437,'Master Data HO &amp; Site'!$S$1:$S$437,'Summary to Mgmt'!$C8,'Master Data HO &amp; Site'!$Y$1:$Y$437,"Open",'Master Data HO &amp; Site'!$N$1:$N$437,$H$2))))</f>
        <v>0</v>
      </c>
      <c r="AQ8" s="222">
        <f>IF($H$2="All",IF(C8="Jakarta",SUMIFS('Master Data HO &amp; Site'!$BI$1:$BI$437,'Master Data HO &amp; Site'!$F$1:$F$437,'Summary to Mgmt'!$D8,'Master Data HO &amp; Site'!$H$1:$H$437,'Summary to Mgmt'!$E8,'Master Data HO &amp; Site'!$Y$1:$Y$437,"Open"),SUMIFS('Master Data HO &amp; Site'!$BI$1:$BI$437,'Master Data HO &amp; Site'!$S$1:$S$437,'Summary to Mgmt'!$C8,'Master Data HO &amp; Site'!$Y$1:$Y$437,"Open")),IF($H$2="Urgent",IF(C8="Jakarta",SUMIFS('Master Data HO &amp; Site'!$BI$1:$BI$437,'Master Data HO &amp; Site'!$F$1:$F$437,'Summary to Mgmt'!$D8,'Master Data HO &amp; Site'!$H$1:$H$437,'Summary to Mgmt'!$E8,'Master Data HO &amp; Site'!$Y$1:$Y$437,"Open",'Master Data HO &amp; Site'!$N$1:$N$437,$H$2),SUMIFS('Master Data HO &amp; Site'!$BI$1:$BI$437,'Master Data HO &amp; Site'!$S$1:$S$437,'Summary to Mgmt'!$C8,'Master Data HO &amp; Site'!$Y$1:$Y$437,"Open",'Master Data HO &amp; Site'!$N$1:$N$437,$H$2)),IF(C8="Jakarta",SUMIFS('Master Data HO &amp; Site'!$BI$1:$BI$437,'Master Data HO &amp; Site'!$F$1:$F$437,'Summary to Mgmt'!$D8,'Master Data HO &amp; Site'!$H$1:$H$437,'Summary to Mgmt'!$E8,'Master Data HO &amp; Site'!$Y$1:$Y$437,"Open",'Master Data HO &amp; Site'!$N$1:$N$437,$H$2),SUMIFS('Master Data HO &amp; Site'!$BI$1:$BI$437,'Master Data HO &amp; Site'!$S$1:$S$437,'Summary to Mgmt'!$C8,'Master Data HO &amp; Site'!$Y$1:$Y$437,"Open",'Master Data HO &amp; Site'!$N$1:$N$437,$H$2))))</f>
        <v>0</v>
      </c>
      <c r="AR8" s="222">
        <f>IF($H$2="All",IF(C8="Jakarta",SUMIFS('Master Data HO &amp; Site'!$BJ$1:$BJ$437,'Master Data HO &amp; Site'!$F$1:$F$437,'Summary to Mgmt'!$D8,'Master Data HO &amp; Site'!$H$1:$H$437,'Summary to Mgmt'!$E8,'Master Data HO &amp; Site'!$Y$1:$Y$437,"Open"),SUMIFS('Master Data HO &amp; Site'!$BJ$1:$BJ$437,'Master Data HO &amp; Site'!$S$1:$S$437,'Summary to Mgmt'!$C8,'Master Data HO &amp; Site'!$Y$1:$Y$437,"Open")),IF($H$2="Urgent",IF(C8="Jakarta",SUMIFS('Master Data HO &amp; Site'!$BJ$1:$BJ$437,'Master Data HO &amp; Site'!$F$1:$F$437,'Summary to Mgmt'!$D8,'Master Data HO &amp; Site'!$H$1:$H$437,'Summary to Mgmt'!$E8,'Master Data HO &amp; Site'!$Y$1:$Y$437,"Open",'Master Data HO &amp; Site'!$N$1:$N$437,$H$2),SUMIFS('Master Data HO &amp; Site'!$BJ$1:$BJ$437,'Master Data HO &amp; Site'!$S$1:$S$437,'Summary to Mgmt'!$C8,'Master Data HO &amp; Site'!$Y$1:$Y$437,"Open",'Master Data HO &amp; Site'!$N$1:$N$437,$H$2)),IF(C8="Jakarta",SUMIFS('Master Data HO &amp; Site'!$BJ$1:$BJ$437,'Master Data HO &amp; Site'!$F$1:$F$437,'Summary to Mgmt'!$D8,'Master Data HO &amp; Site'!$H$1:$H$437,'Summary to Mgmt'!$E8,'Master Data HO &amp; Site'!$Y$1:$Y$437,"Open",'Master Data HO &amp; Site'!$N$1:$N$437,$H$2),SUMIFS('Master Data HO &amp; Site'!$BJ$1:$BJ$437,'Master Data HO &amp; Site'!$S$1:$S$437,'Summary to Mgmt'!$C8,'Master Data HO &amp; Site'!$Y$1:$Y$437,"Open",'Master Data HO &amp; Site'!$N$1:$N$437,$H$2))))</f>
        <v>0</v>
      </c>
      <c r="AS8" s="222">
        <f>IF($H$2="All",IF(C8="Jakarta",SUMIFS('Master Data HO &amp; Site'!$BK$1:$BK$437,'Master Data HO &amp; Site'!$S$1:$S$437,'Summary to Mgmt'!$C8,'Master Data HO &amp; Site'!$F$1:$F$437,'Summary to Mgmt'!$D8,'Master Data HO &amp; Site'!$H$1:$H$437,'Summary to Mgmt'!$E8,'Master Data HO &amp; Site'!$Y$1:$Y$437,"Open"),SUMIFS('Master Data HO &amp; Site'!$BK$1:$BK$437,'Master Data HO &amp; Site'!$S$1:$S$437,'Summary to Mgmt'!$C8,'Master Data HO &amp; Site'!$Y$1:$Y$437,"Open")),IF($H$2="Urgent",IF(C8="Jakarta",SUMIFS('Master Data HO &amp; Site'!$BK$1:$BK$437,'Master Data HO &amp; Site'!$F$1:$F$437,'Summary to Mgmt'!$D8,'Master Data HO &amp; Site'!$H$1:$H$437,'Summary to Mgmt'!$E8,'Master Data HO &amp; Site'!$Y$1:$Y$437,"Open",'Master Data HO &amp; Site'!$N$1:$N$437,$H$2),SUMIFS('Master Data HO &amp; Site'!$BK$1:$BK$437,'Master Data HO &amp; Site'!$S$1:$S$437,'Summary to Mgmt'!$C8,'Master Data HO &amp; Site'!$Y$1:$Y$437,"Open",'Master Data HO &amp; Site'!$N$1:$N$437,$H$2)),IF(C8="Jakarta",SUMIFS('Master Data HO &amp; Site'!$BK$1:$BK$437,'Master Data HO &amp; Site'!$F$1:$F$437,'Summary to Mgmt'!$D8,'Master Data HO &amp; Site'!$H$1:$H$437,'Summary to Mgmt'!$E8,'Master Data HO &amp; Site'!$Y$1:$Y$437,"Open",'Master Data HO &amp; Site'!$N$1:$N$437,$H$2),SUMIFS('Master Data HO &amp; Site'!$BK$1:$BK$437,'Master Data HO &amp; Site'!$S$1:$S$437,'Summary to Mgmt'!$C8,'Master Data HO &amp; Site'!$Y$1:$Y$437,"Open",'Master Data HO &amp; Site'!$N$1:$N$437,$H$2))))</f>
        <v>0</v>
      </c>
      <c r="AU8" s="224">
        <f>IF($H$2="All",IF(C8="Jakarta",COUNTIFS('Master Data HO &amp; Site'!$F$1:$F$437,'Summary to Mgmt'!$D8,'Master Data HO &amp; Site'!$H$1:$H$437,'Summary to Mgmt'!$E8,'Master Data HO &amp; Site'!$Y$1:$Y$437,"Open",'Master Data HO &amp; Site'!$BZ$1:$BZ$437,'Summary to Mgmt'!$AU$4),COUNTIFS('Master Data HO &amp; Site'!$S$1:$S$437,'Summary to Mgmt'!$C8,'Master Data HO &amp; Site'!$Y$1:$Y$437,"Open",'Master Data HO &amp; Site'!$BZ$1:$BZ$437,'Summary to Mgmt'!$AU$4)),IF($H$2="Urgent",IF(C8="Jakarta",COUNTIFS('Master Data HO &amp; Site'!$F$1:$F$437,'Summary to Mgmt'!$D8,'Master Data HO &amp; Site'!$H$1:$H$437,'Summary to Mgmt'!$E8,'Master Data HO &amp; Site'!$Y$1:$Y$437,"Open",'Master Data HO &amp; Site'!$BZ$1:$BZ$437,'Summary to Mgmt'!$AU$4,'Master Data HO &amp; Site'!$N$1:$N$437,$H$2),COUNTIFS('Master Data HO &amp; Site'!$S$1:$S$437,'Summary to Mgmt'!$C8,'Master Data HO &amp; Site'!$Y$1:$Y$437,"Open",'Master Data HO &amp; Site'!$BZ$1:$BZ$437,'Summary to Mgmt'!$AU$4,'Master Data HO &amp; Site'!$N$1:$N$437,$H$2)),IF(C8="Jakarta",COUNTIFS('Master Data HO &amp; Site'!$F$1:$F$437,'Summary to Mgmt'!$D8,'Master Data HO &amp; Site'!$H$1:$H$437,'Summary to Mgmt'!$E8,'Master Data HO &amp; Site'!$Y$1:$Y$437,"Open",'Master Data HO &amp; Site'!$BZ$1:$BZ$437,'Summary to Mgmt'!$AU$4,'Master Data HO &amp; Site'!$N$1:$N$437,$H$2),COUNTIFS('Master Data HO &amp; Site'!$S$1:$S$437,'Summary to Mgmt'!$C8,'Master Data HO &amp; Site'!$Y$1:$Y$437,"Open",'Master Data HO &amp; Site'!$BZ$1:$BZ$437,'Summary to Mgmt'!$AU$4,'Master Data HO &amp; Site'!$N$1:$N$437,$H$2))))</f>
        <v>1</v>
      </c>
      <c r="AV8" s="224">
        <f>IF($H$2="All",IF(C8="Jakarta",COUNTIFS('Master Data HO &amp; Site'!$F$1:$F$437,'Summary to Mgmt'!$D8,'Master Data HO &amp; Site'!$H$1:$H$437,'Summary to Mgmt'!$E8,'Master Data HO &amp; Site'!$Y$1:$Y$437,"Open",'Master Data HO &amp; Site'!$BZ$1:$BZ$437,'Summary to Mgmt'!$AV$4),COUNTIFS('Master Data HO &amp; Site'!$S$1:$S$437,'Summary to Mgmt'!$C8,'Master Data HO &amp; Site'!$Y$1:$Y$437,"Open",'Master Data HO &amp; Site'!$BZ$1:$BZ$437,'Summary to Mgmt'!$AV$4)),IF($H$2="Urgent",IF(C8="Jakarta",COUNTIFS('Master Data HO &amp; Site'!$F$1:$F$437,'Summary to Mgmt'!$D8,'Master Data HO &amp; Site'!$H$1:$H$437,'Summary to Mgmt'!$E8,'Master Data HO &amp; Site'!$Y$1:$Y$437,"Open",'Master Data HO &amp; Site'!$BZ$1:$BZ$437,'Summary to Mgmt'!$AV$4,'Master Data HO &amp; Site'!$N$1:$N$437,$H$2),COUNTIFS('Master Data HO &amp; Site'!$S$1:$S$437,'Summary to Mgmt'!$C8,'Master Data HO &amp; Site'!$Y$1:$Y$437,"Open",'Master Data HO &amp; Site'!$BZ$1:$BZ$437,'Summary to Mgmt'!$AV$4,'Master Data HO &amp; Site'!$N$1:$N$437,$H$2)),IF(C8="Jakarta",COUNTIFS('Master Data HO &amp; Site'!$F$1:$F$437,'Summary to Mgmt'!$D8,'Master Data HO &amp; Site'!$H$1:$H$437,'Summary to Mgmt'!$E8,'Master Data HO &amp; Site'!$Y$1:$Y$437,"Open",'Master Data HO &amp; Site'!$BZ$1:$BZ$437,'Summary to Mgmt'!$AV$4,'Master Data HO &amp; Site'!$N$1:$N$437,$H$2),COUNTIFS('Master Data HO &amp; Site'!$S$1:$S$437,'Summary to Mgmt'!$C8,'Master Data HO &amp; Site'!$Y$1:$Y$437,"Open",'Master Data HO &amp; Site'!$BZ$1:$BZ$437,'Summary to Mgmt'!$AV$4,'Master Data HO &amp; Site'!$N$1:$N$437,$H$2))))</f>
        <v>0</v>
      </c>
      <c r="AW8" s="224">
        <f>IF($H$2="All",IF(C8="Jakarta",COUNTIFS('Master Data HO &amp; Site'!$F$1:$F$437,'Summary to Mgmt'!$D8,'Master Data HO &amp; Site'!$H$1:$H$437,'Summary to Mgmt'!$E8,'Master Data HO &amp; Site'!$Y$1:$Y$437,"Open",'Master Data HO &amp; Site'!$BZ$1:$BZ$437,'Summary to Mgmt'!$AW$4),COUNTIFS('Master Data HO &amp; Site'!$S$1:$S$437,'Summary to Mgmt'!$C8,'Master Data HO &amp; Site'!$Y$1:$Y$437,"Open",'Master Data HO &amp; Site'!$BZ$1:$BZ$437,'Summary to Mgmt'!$AW$4)),IF($H$2="Urgent",IF(C8="Jakarta",COUNTIFS('Master Data HO &amp; Site'!$F$1:$F$437,'Summary to Mgmt'!$D8,'Master Data HO &amp; Site'!$H$1:$H$437,'Summary to Mgmt'!$E8,'Master Data HO &amp; Site'!$Y$1:$Y$437,"Open",'Master Data HO &amp; Site'!$BZ$1:$BZ$437,'Summary to Mgmt'!$AW$4,'Master Data HO &amp; Site'!$N$1:$N$437,$H$2),COUNTIFS('Master Data HO &amp; Site'!$S$1:$S$437,'Summary to Mgmt'!$C8,'Master Data HO &amp; Site'!$Y$1:$Y$437,"Open",'Master Data HO &amp; Site'!$BZ$1:$BZ$437,'Summary to Mgmt'!$AW$4,'Master Data HO &amp; Site'!$N$1:$N$437,$H$2)),IF(C8="Jakarta",COUNTIFS('Master Data HO &amp; Site'!$F$1:$F$437,'Summary to Mgmt'!$D8,'Master Data HO &amp; Site'!$H$1:$H$437,'Summary to Mgmt'!$E8,'Master Data HO &amp; Site'!$Y$1:$Y$437,"Open",'Master Data HO &amp; Site'!$BZ$1:$BZ$437,'Summary to Mgmt'!$AW$4,'Master Data HO &amp; Site'!$N$1:$N$437,$H$2),COUNTIFS('Master Data HO &amp; Site'!$S$1:$S$437,'Summary to Mgmt'!$C8,'Master Data HO &amp; Site'!$Y$1:$Y$437,"Open",'Master Data HO &amp; Site'!$BZ$1:$BZ$437,'Summary to Mgmt'!$AW$4,'Master Data HO &amp; Site'!$N$1:$N$437,$H$2))))</f>
        <v>0</v>
      </c>
      <c r="AX8" s="224">
        <f>IF($H$2="All",IF(C8="Jakarta",COUNTIFS('Master Data HO &amp; Site'!$F$1:$F$437,'Summary to Mgmt'!$D8,'Master Data HO &amp; Site'!$H$1:$H$437,'Summary to Mgmt'!$E8,'Master Data HO &amp; Site'!$Y$1:$Y$437,"Open",'Master Data HO &amp; Site'!$BZ$1:$BZ$437,'Summary to Mgmt'!$AX$4),COUNTIFS('Master Data HO &amp; Site'!$S$1:$S$437,'Summary to Mgmt'!$C8,'Master Data HO &amp; Site'!$Y$1:$Y$437,"Open",'Master Data HO &amp; Site'!$BZ$1:$BZ$437,'Summary to Mgmt'!$AX$4)),IF($H$2="Urgent",IF(C8="Jakarta",COUNTIFS('Master Data HO &amp; Site'!$F$1:$F$437,'Summary to Mgmt'!$D8,'Master Data HO &amp; Site'!$H$1:$H$437,'Summary to Mgmt'!$E8,'Master Data HO &amp; Site'!$Y$1:$Y$437,"Open",'Master Data HO &amp; Site'!$BZ$1:$BZ$437,'Summary to Mgmt'!$AX$4,'Master Data HO &amp; Site'!$N$1:$N$437,$H$2),COUNTIFS('Master Data HO &amp; Site'!$S$1:$S$437,'Summary to Mgmt'!$C8,'Master Data HO &amp; Site'!$Y$1:$Y$437,"Open",'Master Data HO &amp; Site'!$BZ$1:$BZ$437,'Summary to Mgmt'!$AX$4,'Master Data HO &amp; Site'!$N$1:$N$437,$H$2)),IF(C8="Jakarta",COUNTIFS('Master Data HO &amp; Site'!$F$1:$F$437,'Summary to Mgmt'!$D8,'Master Data HO &amp; Site'!$H$1:$H$437,'Summary to Mgmt'!$E8,'Master Data HO &amp; Site'!$Y$1:$Y$437,"Open",'Master Data HO &amp; Site'!$BZ$1:$BZ$437,'Summary to Mgmt'!$AX$4,'Master Data HO &amp; Site'!$N$1:$N$437,$H$2),COUNTIFS('Master Data HO &amp; Site'!$S$1:$S$437,'Summary to Mgmt'!$C8,'Master Data HO &amp; Site'!$Y$1:$Y$437,"Open",'Master Data HO &amp; Site'!$BZ$1:$BZ$437,'Summary to Mgmt'!$AX$4,'Master Data HO &amp; Site'!$N$1:$N$437,$H$2))))</f>
        <v>0</v>
      </c>
    </row>
    <row r="9" spans="2:50" outlineLevel="1" x14ac:dyDescent="0.35">
      <c r="C9" t="s">
        <v>151</v>
      </c>
      <c r="D9" t="s">
        <v>137</v>
      </c>
      <c r="E9" t="s">
        <v>1552</v>
      </c>
      <c r="F9" s="223">
        <f t="shared" si="1"/>
        <v>1</v>
      </c>
      <c r="G9" s="224">
        <f>IF($H$2="All",IF(C9="Jakarta",SUMIFS('Master Data HO &amp; Site'!$BM$1:$BM$437,'Master Data HO &amp; Site'!$S$1:$S$437,'Summary to Mgmt'!C9,'Master Data HO &amp; Site'!$F$1:$F$437,'Summary to Mgmt'!$D9,'Master Data HO &amp; Site'!$H$1:$H$437,'Summary to Mgmt'!$E9,'Master Data HO &amp; Site'!$Y$1:$Y$437,"Closed"),SUMIFS('Master Data HO &amp; Site'!$BM$1:$BM$437,'Master Data HO &amp; Site'!$S$1:$S$437,'Summary to Mgmt'!C9,'Master Data HO &amp; Site'!$Y$1:$Y$437,"Closed")),IF(C9="Jakarta",SUMIFS('Master Data HO &amp; Site'!$BM$1:$BM$437,'Master Data HO &amp; Site'!$S$1:$S$437,'Summary to Mgmt'!C9,'Master Data HO &amp; Site'!$F$1:$F$437,'Summary to Mgmt'!$D9,'Master Data HO &amp; Site'!$H$1:$H$437,'Summary to Mgmt'!E9,'Master Data HO &amp; Site'!$N$1:$N$437,'Summary to Mgmt'!$H$2,'Master Data HO &amp; Site'!$Y$1:$Y$437,"Closed"),SUMIFS('Master Data HO &amp; Site'!$BM$1:$BM$437,'Master Data HO &amp; Site'!$S$1:$S$437,'Summary to Mgmt'!C9,'Master Data HO &amp; Site'!$N$1:$N$437,'Summary to Mgmt'!$H$2,'Master Data HO &amp; Site'!$Y$1:$Y$437,"Closed")))</f>
        <v>0</v>
      </c>
      <c r="H9" s="222">
        <f>IF($H$2="All",IF(C9="Jakarta",COUNTIFS('Master Data HO &amp; Site'!$S$1:$S$437,'Summary to Mgmt'!$C9,'Master Data HO &amp; Site'!$F$1:$F$437,'Summary to Mgmt'!$D9,'Master Data HO &amp; Site'!$H$1:$H$437,'Summary to Mgmt'!$E9,'Master Data HO &amp; Site'!$Y$1:$Y$437,"Open"),COUNTIFS('Master Data HO &amp; Site'!$S$1:$S$437,'Summary to Mgmt'!$C9,'Master Data HO &amp; Site'!$Y$1:$Y$437,"Open")),IF($H$2="Urgent",IF(C9="Jakarta",COUNTIFS('Master Data HO &amp; Site'!$S$1:$S$437,'Summary to Mgmt'!$C9,'Master Data HO &amp; Site'!$F$1:$F$437,'Summary to Mgmt'!$D9,'Master Data HO &amp; Site'!$H$1:$H$437,'Summary to Mgmt'!$E9,'Master Data HO &amp; Site'!$Y$1:$Y$437,"Open",'Master Data HO &amp; Site'!$N$1:$N$437,$H$2),COUNTIFS('Master Data HO &amp; Site'!$S$1:$S$437,'Summary to Mgmt'!$C9,'Master Data HO &amp; Site'!$Y$1:$Y$437,"Open",'Master Data HO &amp; Site'!$N$1:$N$437,$H$2)),IF(C9="Jakarta",COUNTIFS('Master Data HO &amp; Site'!$F$1:$F$437,'Summary to Mgmt'!$D9,'Master Data HO &amp; Site'!$H$1:$H$437,'Summary to Mgmt'!$E9,'Master Data HO &amp; Site'!$Y$1:$Y$437,"Open",'Master Data HO &amp; Site'!$N$1:$N$437,$H$2),COUNTIFS('Master Data HO &amp; Site'!$S$1:$S$437,'Summary to Mgmt'!$C9,'Master Data HO &amp; Site'!$Y$1:$Y$437,"Open",'Master Data HO &amp; Site'!$N$1:$N$437,$H$2))))</f>
        <v>1</v>
      </c>
      <c r="I9" s="222">
        <f>IF($H$2="All",IF(C9="Jakarta",COUNTIFS('Master Data HO &amp; Site'!$F$1:$F$437,'Summary to Mgmt'!$D9,'Master Data HO &amp; Site'!$H$1:$H$437,'Summary to Mgmt'!$E9,'Master Data HO &amp; Site'!$Y$1:$Y$437,"Open",'Master Data HO &amp; Site'!$D$1:$D$437,"pending FKTK"),COUNTIFS('Master Data HO &amp; Site'!$S$1:$S$437,'Summary to Mgmt'!$C9,'Master Data HO &amp; Site'!$Y$1:$Y$437,"Open",'Master Data HO &amp; Site'!$D$1:$D$437,"pending FKTK")),IF($H$2="Urgent",IF(C9="Jakarta",COUNTIFS('Master Data HO &amp; Site'!$F$1:$F$437,'Summary to Mgmt'!$D9,'Master Data HO &amp; Site'!$H$1:$H$437,'Summary to Mgmt'!$E9,'Master Data HO &amp; Site'!$Y$1:$Y$437,"Open",'Master Data HO &amp; Site'!$N$1:$N$437,$H$2,'Master Data HO &amp; Site'!$D$1:$D$437,"pending FKTK"),COUNTIFS('Master Data HO &amp; Site'!$S$1:$S$437,'Summary to Mgmt'!$C9,'Master Data HO &amp; Site'!$Y$1:$Y$437,"Open",'Master Data HO &amp; Site'!$N$1:$N$437,$H$2,'Master Data HO &amp; Site'!$D$1:$D$437,"pending FKTK")),IF(C9="Jakarta",COUNTIFS('Master Data HO &amp; Site'!$F$1:$F$437,'Summary to Mgmt'!$D9,'Master Data HO &amp; Site'!$H$1:$H$437,'Summary to Mgmt'!$E9,'Master Data HO &amp; Site'!$Y$1:$Y$437,"Open",'Master Data HO &amp; Site'!$N$1:$N$437,$H$2,'Master Data HO &amp; Site'!$D$1:$D$437,"pending FKTK"),COUNTIFS('Master Data HO &amp; Site'!$S$1:$S$437,'Summary to Mgmt'!$C9,'Master Data HO &amp; Site'!$Y$1:$Y$437,"Open",'Master Data HO &amp; Site'!$N$1:$N$437,$H$2,'Master Data HO &amp; Site'!$D$1:$D$437,"pending FKTK"))))</f>
        <v>1</v>
      </c>
      <c r="J9" s="222">
        <f>IF($H$2="All",IF(C9="Jakarta",SUMIFS('Master Data HO &amp; Site'!$AB$1:$AB$437,'Master Data HO &amp; Site'!$F$1:$F$437,'Summary to Mgmt'!$D9,'Master Data HO &amp; Site'!$H$1:$H$437,'Summary to Mgmt'!$E9,'Master Data HO &amp; Site'!$Y$1:$Y$437,"Open"),SUMIFS('Master Data HO &amp; Site'!$AB$1:$AB$437,'Master Data HO &amp; Site'!$S$1:$S$437,'Summary to Mgmt'!$C9,'Master Data HO &amp; Site'!$Y$1:$Y$437,"Open")),IF($H$2="Urgent",IF(C9="Jakarta",SUMIFS('Master Data HO &amp; Site'!$AB$1:$AB$437,'Master Data HO &amp; Site'!$F$1:$F$437,'Summary to Mgmt'!$D9,'Master Data HO &amp; Site'!$H$1:$H$437,'Summary to Mgmt'!$E9,'Master Data HO &amp; Site'!$Y$1:$Y$437,"Open",'Master Data HO &amp; Site'!$N$1:$N$437,$H$2),SUMIFS('Master Data HO &amp; Site'!$AB$1:$AB$437,'Master Data HO &amp; Site'!$S$1:$S$437,'Summary to Mgmt'!$C9,'Master Data HO &amp; Site'!$Y$1:$Y$437,"Open",'Master Data HO &amp; Site'!$N$1:$N$437,$H$2)),IF(C9="Jakarta",SUMIFS('Master Data HO &amp; Site'!$AB$1:$AB$437,'Master Data HO &amp; Site'!$F$1:$F$437,'Summary to Mgmt'!$D9,'Master Data HO &amp; Site'!$H$1:$H$437,'Summary to Mgmt'!$E9,'Master Data HO &amp; Site'!$Y$1:$Y$437,"Open",'Master Data HO &amp; Site'!$N$1:$N$437,$H$2),SUMIFS('Master Data HO &amp; Site'!$AB$1:$AB$437,'Master Data HO &amp; Site'!$S$1:$S$437,'Summary to Mgmt'!$C9,'Master Data HO &amp; Site'!$Y$1:$Y$437,"Open",'Master Data HO &amp; Site'!$N$1:$N$437,$H$2))))</f>
        <v>0</v>
      </c>
      <c r="K9" s="222">
        <f>IF($H$2="All",IF(C9="Jakarta",SUMIFS('Master Data HO &amp; Site'!$AC$1:$AC$437,'Master Data HO &amp; Site'!$F$1:$F$437,'Summary to Mgmt'!$D9,'Master Data HO &amp; Site'!$H$1:$H$437,'Summary to Mgmt'!$E9,'Master Data HO &amp; Site'!$Y$1:$Y$437,"Open"),SUMIFS('Master Data HO &amp; Site'!$AC$1:$AC$437,'Master Data HO &amp; Site'!$S$1:$S$437,'Summary to Mgmt'!$C9,'Master Data HO &amp; Site'!$Y$1:$Y$437,"Open")),IF($H$2="Urgent",IF(C9="Jakarta",SUMIFS('Master Data HO &amp; Site'!$AC$1:$AC$437,'Master Data HO &amp; Site'!$F$1:$F$437,'Summary to Mgmt'!$D9,'Master Data HO &amp; Site'!$H$1:$H$437,'Summary to Mgmt'!$E9,'Master Data HO &amp; Site'!$Y$1:$Y$437,"Open",'Master Data HO &amp; Site'!$N$1:$N$437,$H$2),SUMIFS('Master Data HO &amp; Site'!$AC$1:$AC$437,'Master Data HO &amp; Site'!$S$1:$S$437,'Summary to Mgmt'!$C9,'Master Data HO &amp; Site'!$Y$1:$Y$437,"Open",'Master Data HO &amp; Site'!$N$1:$N$437,$H$2)),IF(C9="Jakarta",SUMIFS('Master Data HO &amp; Site'!$AC$1:$AC$437,'Master Data HO &amp; Site'!$F$1:$F$437,'Summary to Mgmt'!$D9,'Master Data HO &amp; Site'!$H$1:$H$437,'Summary to Mgmt'!$E9,'Master Data HO &amp; Site'!$Y$1:$Y$437,"Open",'Master Data HO &amp; Site'!$N$1:$N$437,$H$2),SUMIFS('Master Data HO &amp; Site'!$AC$1:$AC$437,'Master Data HO &amp; Site'!$S$1:$S$437,'Summary to Mgmt'!$C9,'Master Data HO &amp; Site'!$Y$1:$Y$437,"Open",'Master Data HO &amp; Site'!$N$1:$N$437,$H$2))))</f>
        <v>0</v>
      </c>
      <c r="L9" s="222">
        <f>IF($H$2="All",IF(C9="Jakarta",SUMIFS('Master Data HO &amp; Site'!$AD$1:$AD$437,'Master Data HO &amp; Site'!$F$1:$F$437,'Summary to Mgmt'!$D9,'Master Data HO &amp; Site'!$H$1:$H$437,'Summary to Mgmt'!$E9,'Master Data HO &amp; Site'!$Y$1:$Y$437,"Open"),SUMIFS('Master Data HO &amp; Site'!$AD$1:$AD$437,'Master Data HO &amp; Site'!$S$1:$S$437,'Summary to Mgmt'!$C9,'Master Data HO &amp; Site'!$Y$1:$Y$437,"Open")),IF($H$2="Urgent",IF(C9="Jakarta",SUMIFS('Master Data HO &amp; Site'!$AD$1:$AD$437,'Master Data HO &amp; Site'!$F$1:$F$437,'Summary to Mgmt'!$D9,'Master Data HO &amp; Site'!$H$1:$H$437,'Summary to Mgmt'!$E9,'Master Data HO &amp; Site'!$Y$1:$Y$437,"Open",'Master Data HO &amp; Site'!$N$1:$N$437,$H$2),SUMIFS('Master Data HO &amp; Site'!$AD$1:$AD$437,'Master Data HO &amp; Site'!$S$1:$S$437,'Summary to Mgmt'!$C9,'Master Data HO &amp; Site'!$Y$1:$Y$437,"Open",'Master Data HO &amp; Site'!$N$1:$N$437,$H$2)),IF(C9="Jakarta",SUMIFS('Master Data HO &amp; Site'!$AD$1:$AD$437,'Master Data HO &amp; Site'!$F$1:$F$437,'Summary to Mgmt'!$D9,'Master Data HO &amp; Site'!$H$1:$H$437,'Summary to Mgmt'!$E9,'Master Data HO &amp; Site'!$Y$1:$Y$437,"Open",'Master Data HO &amp; Site'!$N$1:$N$437,$H$2),SUMIFS('Master Data HO &amp; Site'!$AD$1:$AD$437,'Master Data HO &amp; Site'!$S$1:$S$437,'Summary to Mgmt'!$C9,'Master Data HO &amp; Site'!$Y$1:$Y$437,"Open",'Master Data HO &amp; Site'!$N$1:$N$437,$H$2))))</f>
        <v>0</v>
      </c>
      <c r="M9" s="222">
        <f>IF($H$2="All",IF(C9="Jakarta",SUMIFS('Master Data HO &amp; Site'!$AE$1:$AE$437,'Master Data HO &amp; Site'!$F$1:$F$437,'Summary to Mgmt'!$D9,'Master Data HO &amp; Site'!$H$1:$H$437,'Summary to Mgmt'!$E9,'Master Data HO &amp; Site'!$Y$1:$Y$437,"Open"),SUMIFS('Master Data HO &amp; Site'!$AE$1:$AE$437,'Master Data HO &amp; Site'!$S$1:$S$437,'Summary to Mgmt'!$C9,'Master Data HO &amp; Site'!$Y$1:$Y$437,"Open")),IF($H$2="Urgent",IF(C9="Jakarta",SUMIFS('Master Data HO &amp; Site'!$AE$1:$AE$437,'Master Data HO &amp; Site'!$F$1:$F$437,'Summary to Mgmt'!$D9,'Master Data HO &amp; Site'!$H$1:$H$437,'Summary to Mgmt'!$E9,'Master Data HO &amp; Site'!$Y$1:$Y$437,"Open",'Master Data HO &amp; Site'!$N$1:$N$437,$H$2),SUMIFS('Master Data HO &amp; Site'!$AE$1:$AE$437,'Master Data HO &amp; Site'!$S$1:$S$437,'Summary to Mgmt'!$C9,'Master Data HO &amp; Site'!$Y$1:$Y$437,"Open",'Master Data HO &amp; Site'!$N$1:$N$437,$H$2)),IF(C9="Jakarta",SUMIFS('Master Data HO &amp; Site'!$AE$1:$AE$437,'Master Data HO &amp; Site'!$F$1:$F$437,'Summary to Mgmt'!$D9,'Master Data HO &amp; Site'!$H$1:$H$437,'Summary to Mgmt'!$E9,'Master Data HO &amp; Site'!$Y$1:$Y$437,"Open",'Master Data HO &amp; Site'!$N$1:$N$437,$H$2),SUMIFS('Master Data HO &amp; Site'!$AE$1:$AE$437,'Master Data HO &amp; Site'!$S$1:$S$437,'Summary to Mgmt'!$C9,'Master Data HO &amp; Site'!$Y$1:$Y$437,"Open",'Master Data HO &amp; Site'!$N$1:$N$437,$H$2))))</f>
        <v>0</v>
      </c>
      <c r="N9" s="222">
        <f>IF($H$2="All",IF(C9="Jakarta",SUMIFS('Master Data HO &amp; Site'!$AF$1:$AF$437,'Master Data HO &amp; Site'!$F$1:$F$437,'Summary to Mgmt'!$D9,'Master Data HO &amp; Site'!$H$1:$H$437,'Summary to Mgmt'!$E9,'Master Data HO &amp; Site'!$Y$1:$Y$437,"Open"),SUMIFS('Master Data HO &amp; Site'!$AF$1:$AF$437,'Master Data HO &amp; Site'!$S$1:$S$437,'Summary to Mgmt'!$C9,'Master Data HO &amp; Site'!$Y$1:$Y$437,"Open")),IF($H$2="Urgent",IF(C9="Jakarta",SUMIFS('Master Data HO &amp; Site'!$AF$1:$AF$437,'Master Data HO &amp; Site'!$F$1:$F$437,'Summary to Mgmt'!$D9,'Master Data HO &amp; Site'!$H$1:$H$437,'Summary to Mgmt'!$E9,'Master Data HO &amp; Site'!$Y$1:$Y$437,"Open",'Master Data HO &amp; Site'!$N$1:$N$437,$H$2),SUMIFS('Master Data HO &amp; Site'!$AF$1:$AF$437,'Master Data HO &amp; Site'!$S$1:$S$437,'Summary to Mgmt'!$C9,'Master Data HO &amp; Site'!$Y$1:$Y$437,"Open",'Master Data HO &amp; Site'!$N$1:$N$437,$H$2)),IF(C9="Jakarta",SUMIFS('Master Data HO &amp; Site'!$AF$1:$AF$437,'Master Data HO &amp; Site'!$F$1:$F$437,'Summary to Mgmt'!$D9,'Master Data HO &amp; Site'!$H$1:$H$437,'Summary to Mgmt'!$E9,'Master Data HO &amp; Site'!$Y$1:$Y$437,"Open",'Master Data HO &amp; Site'!$N$1:$N$437,$H$2),SUMIFS('Master Data HO &amp; Site'!$AF$1:$AF$437,'Master Data HO &amp; Site'!$S$1:$S$437,'Summary to Mgmt'!$C9,'Master Data HO &amp; Site'!$Y$1:$Y$437,"Open",'Master Data HO &amp; Site'!$N$1:$N$437,$H$2))))</f>
        <v>0</v>
      </c>
      <c r="O9" s="224">
        <f>IF($H$2="All",IF(C9="Jakarta",SUMIFS('Master Data HO &amp; Site'!$AG$1:$AG$437,'Master Data HO &amp; Site'!$S$1:$S$437,'Summary to Mgmt'!$C9,'Master Data HO &amp; Site'!$F$1:$F$437,'Summary to Mgmt'!$D9,'Master Data HO &amp; Site'!$H$1:$H$437,'Summary to Mgmt'!$E9,'Master Data HO &amp; Site'!$Y$1:$Y$437,"Open"),SUMIFS('Master Data HO &amp; Site'!$AG$1:$AG$437,'Master Data HO &amp; Site'!$S$1:$S$437,'Summary to Mgmt'!$C9,'Master Data HO &amp; Site'!$Y$1:$Y$437,"Open")),IF($H$2="Urgent",IF(C9="Jakarta",SUMIFS('Master Data HO &amp; Site'!$AG$1:$AG$437,'Master Data HO &amp; Site'!$F$1:$F$437,'Summary to Mgmt'!$D9,'Master Data HO &amp; Site'!$H$1:$H$437,'Summary to Mgmt'!$E9,'Master Data HO &amp; Site'!$Y$1:$Y$437,"Open",'Master Data HO &amp; Site'!$N$1:$N$437,$H$2),SUMIFS('Master Data HO &amp; Site'!$AG$1:$AG$437,'Master Data HO &amp; Site'!$S$1:$S$437,'Summary to Mgmt'!$C9,'Master Data HO &amp; Site'!$Y$1:$Y$437,"Open",'Master Data HO &amp; Site'!$N$1:$N$437,$H$2)),IF(C9="Jakarta",SUMIFS('Master Data HO &amp; Site'!$AG$1:$AG$437,'Master Data HO &amp; Site'!$F$1:$F$437,'Summary to Mgmt'!$D9,'Master Data HO &amp; Site'!$H$1:$H$437,'Summary to Mgmt'!$E9,'Master Data HO &amp; Site'!$Y$1:$Y$437,"Open",'Master Data HO &amp; Site'!$N$1:$N$437,$H$2),SUMIFS('Master Data HO &amp; Site'!$AG$1:$AG$437,'Master Data HO &amp; Site'!$S$1:$S$437,'Summary to Mgmt'!$C9,'Master Data HO &amp; Site'!$Y$1:$Y$437,"Open",'Master Data HO &amp; Site'!$N$1:$N$437,$H$2))))</f>
        <v>4</v>
      </c>
      <c r="P9" s="222">
        <f>IF($H$2="All",IF(C9="Jakarta",SUMIFS('Master Data HO &amp; Site'!$AH$1:$AH$437,'Master Data HO &amp; Site'!$F$1:$F$437,'Summary to Mgmt'!$D9,'Master Data HO &amp; Site'!$H$1:$H$437,'Summary to Mgmt'!$E9,'Master Data HO &amp; Site'!$Y$1:$Y$437,"Open"),SUMIFS('Master Data HO &amp; Site'!$AH$1:$AH$437,'Master Data HO &amp; Site'!$S$1:$S$437,'Summary to Mgmt'!$C9,'Master Data HO &amp; Site'!$Y$1:$Y$437,"Open")),IF($H$2="Urgent",IF(C9="Jakarta",SUMIFS('Master Data HO &amp; Site'!$AH$1:$AH$437,'Master Data HO &amp; Site'!$F$1:$F$437,'Summary to Mgmt'!$D9,'Master Data HO &amp; Site'!$H$1:$H$437,'Summary to Mgmt'!$E9,'Master Data HO &amp; Site'!$Y$1:$Y$437,"Open",'Master Data HO &amp; Site'!$N$1:$N$437,$H$2),SUMIFS('Master Data HO &amp; Site'!$AH$1:$AH$437,'Master Data HO &amp; Site'!$S$1:$S$437,'Summary to Mgmt'!$C9,'Master Data HO &amp; Site'!$Y$1:$Y$437,"Open",'Master Data HO &amp; Site'!$N$1:$N$437,$H$2)),IF(C9="Jakarta",SUMIFS('Master Data HO &amp; Site'!$AH$1:$AH$437,'Master Data HO &amp; Site'!$F$1:$F$437,'Summary to Mgmt'!$D9,'Master Data HO &amp; Site'!$H$1:$H$437,'Summary to Mgmt'!$E9,'Master Data HO &amp; Site'!$Y$1:$Y$437,"Open",'Master Data HO &amp; Site'!$N$1:$N$437,$H$2),SUMIFS('Master Data HO &amp; Site'!$AH$1:$AH$437,'Master Data HO &amp; Site'!$S$1:$S$437,'Summary to Mgmt'!$C9,'Master Data HO &amp; Site'!$Y$1:$Y$437,"Open",'Master Data HO &amp; Site'!$N$1:$N$437,$H$2))))</f>
        <v>0</v>
      </c>
      <c r="Q9" s="222">
        <f>IF($H$2="All",IF(C9="Jakarta",SUMIFS('Master Data HO &amp; Site'!$AI$1:$AI$437,'Master Data HO &amp; Site'!$F$1:$F$437,'Summary to Mgmt'!$D9,'Master Data HO &amp; Site'!$H$1:$H$437,'Summary to Mgmt'!$E9,'Master Data HO &amp; Site'!$Y$1:$Y$437,"Open"),SUMIFS('Master Data HO &amp; Site'!$AI$1:$AI$437,'Master Data HO &amp; Site'!$S$1:$S$437,'Summary to Mgmt'!$C9,'Master Data HO &amp; Site'!$Y$1:$Y$437,"Open")),IF($H$2="Urgent",IF(C9="Jakarta",SUMIFS('Master Data HO &amp; Site'!$AI$1:$AI$437,'Master Data HO &amp; Site'!$F$1:$F$437,'Summary to Mgmt'!$D9,'Master Data HO &amp; Site'!$H$1:$H$437,'Summary to Mgmt'!$E9,'Master Data HO &amp; Site'!$Y$1:$Y$437,"Open",'Master Data HO &amp; Site'!$N$1:$N$437,$H$2),SUMIFS('Master Data HO &amp; Site'!$AI$1:$AI$437,'Master Data HO &amp; Site'!$S$1:$S$437,'Summary to Mgmt'!$C9,'Master Data HO &amp; Site'!$Y$1:$Y$437,"Open",'Master Data HO &amp; Site'!$N$1:$N$437,$H$2)),IF(C9="Jakarta",SUMIFS('Master Data HO &amp; Site'!$AI$1:$AI$437,'Master Data HO &amp; Site'!$F$1:$F$437,'Summary to Mgmt'!$D9,'Master Data HO &amp; Site'!$H$1:$H$437,'Summary to Mgmt'!$E9,'Master Data HO &amp; Site'!$Y$1:$Y$437,"Open",'Master Data HO &amp; Site'!$N$1:$N$437,$H$2),SUMIFS('Master Data HO &amp; Site'!$AI$1:$AI$437,'Master Data HO &amp; Site'!$S$1:$S$437,'Summary to Mgmt'!$C9,'Master Data HO &amp; Site'!$Y$1:$Y$437,"Open",'Master Data HO &amp; Site'!$N$1:$N$437,$H$2))))</f>
        <v>0</v>
      </c>
      <c r="R9" s="222">
        <f>IF($H$2="All",IF(C9="Jakarta",SUMIFS('Master Data HO &amp; Site'!$AJ$1:$AJ$437,'Master Data HO &amp; Site'!$F$1:$F$437,'Summary to Mgmt'!$D9,'Master Data HO &amp; Site'!$H$1:$H$437,'Summary to Mgmt'!$E9,'Master Data HO &amp; Site'!$Y$1:$Y$437,"Open"),SUMIFS('Master Data HO &amp; Site'!$AJ$1:$AJ$437,'Master Data HO &amp; Site'!$S$1:$S$437,'Summary to Mgmt'!$C9,'Master Data HO &amp; Site'!$Y$1:$Y$437,"Open")),IF($H$2="Urgent",IF(C9="Jakarta",SUMIFS('Master Data HO &amp; Site'!$AJ$1:$AJ$437,'Master Data HO &amp; Site'!$F$1:$F$437,'Summary to Mgmt'!$D9,'Master Data HO &amp; Site'!$H$1:$H$437,'Summary to Mgmt'!$E9,'Master Data HO &amp; Site'!$Y$1:$Y$437,"Open",'Master Data HO &amp; Site'!$N$1:$N$437,$H$2),SUMIFS('Master Data HO &amp; Site'!$AJ$1:$AJ$437,'Master Data HO &amp; Site'!$S$1:$S$437,'Summary to Mgmt'!$C9,'Master Data HO &amp; Site'!$Y$1:$Y$437,"Open",'Master Data HO &amp; Site'!$N$1:$N$437,$H$2)),IF(C9="Jakarta",SUMIFS('Master Data HO &amp; Site'!$AJ$1:$AJ$437,'Master Data HO &amp; Site'!$F$1:$F$437,'Summary to Mgmt'!$D9,'Master Data HO &amp; Site'!$H$1:$H$437,'Summary to Mgmt'!$E9,'Master Data HO &amp; Site'!$Y$1:$Y$437,"Open",'Master Data HO &amp; Site'!$N$1:$N$437,$H$2),SUMIFS('Master Data HO &amp; Site'!$AJ$1:$AJ$437,'Master Data HO &amp; Site'!$S$1:$S$437,'Summary to Mgmt'!$C9,'Master Data HO &amp; Site'!$Y$1:$Y$437,"Open",'Master Data HO &amp; Site'!$N$1:$N$437,$H$2))))</f>
        <v>0</v>
      </c>
      <c r="S9" s="222">
        <f>IF($H$2="All",IF(C9="Jakarta",SUMIFS('Master Data HO &amp; Site'!$AK$1:$AK$437,'Master Data HO &amp; Site'!$F$1:$F$437,'Summary to Mgmt'!$D9,'Master Data HO &amp; Site'!$H$1:$H$437,'Summary to Mgmt'!$E9,'Master Data HO &amp; Site'!$Y$1:$Y$437,"Open"),SUMIFS('Master Data HO &amp; Site'!$AK$1:$AK$437,'Master Data HO &amp; Site'!$S$1:$S$437,'Summary to Mgmt'!$C9,'Master Data HO &amp; Site'!$Y$1:$Y$437,"Open")),IF($H$2="Urgent",IF(C9="Jakarta",SUMIFS('Master Data HO &amp; Site'!$AK$1:$AK$437,'Master Data HO &amp; Site'!$F$1:$F$437,'Summary to Mgmt'!$D9,'Master Data HO &amp; Site'!$H$1:$H$437,'Summary to Mgmt'!$E9,'Master Data HO &amp; Site'!$Y$1:$Y$437,"Open",'Master Data HO &amp; Site'!$N$1:$N$437,$H$2),SUMIFS('Master Data HO &amp; Site'!$AK$1:$AK$437,'Master Data HO &amp; Site'!$S$1:$S$437,'Summary to Mgmt'!$C9,'Master Data HO &amp; Site'!$Y$1:$Y$437,"Open",'Master Data HO &amp; Site'!$N$1:$N$437,$H$2)),IF(C9="Jakarta",SUMIFS('Master Data HO &amp; Site'!$AK$1:$AK$437,'Master Data HO &amp; Site'!$F$1:$F$437,'Summary to Mgmt'!$D9,'Master Data HO &amp; Site'!$H$1:$H$437,'Summary to Mgmt'!$E9,'Master Data HO &amp; Site'!$Y$1:$Y$437,"Open",'Master Data HO &amp; Site'!$N$1:$N$437,$H$2),SUMIFS('Master Data HO &amp; Site'!$AK$1:$AK$437,'Master Data HO &amp; Site'!$S$1:$S$437,'Summary to Mgmt'!$C9,'Master Data HO &amp; Site'!$Y$1:$Y$437,"Open",'Master Data HO &amp; Site'!$N$1:$N$437,$H$2))))</f>
        <v>0</v>
      </c>
      <c r="T9" s="222">
        <f>IF($H$2="All",IF(C9="Jakarta",SUMIFS('Master Data HO &amp; Site'!$AL$1:$AL$437,'Master Data HO &amp; Site'!$F$1:$F$437,'Summary to Mgmt'!$D9,'Master Data HO &amp; Site'!$H$1:$H$437,'Summary to Mgmt'!$E9,'Master Data HO &amp; Site'!$Y$1:$Y$437,"Open"),SUMIFS('Master Data HO &amp; Site'!$AL$1:$AL$437,'Master Data HO &amp; Site'!$S$1:$S$437,'Summary to Mgmt'!$C9,'Master Data HO &amp; Site'!$Y$1:$Y$437,"Open")),IF($H$2="Urgent",IF(C9="Jakarta",SUMIFS('Master Data HO &amp; Site'!$AL$1:$AL$437,'Master Data HO &amp; Site'!$F$1:$F$437,'Summary to Mgmt'!$D9,'Master Data HO &amp; Site'!$H$1:$H$437,'Summary to Mgmt'!$E9,'Master Data HO &amp; Site'!$Y$1:$Y$437,"Open",'Master Data HO &amp; Site'!$N$1:$N$437,$H$2),SUMIFS('Master Data HO &amp; Site'!$AL$1:$AL$437,'Master Data HO &amp; Site'!$S$1:$S$437,'Summary to Mgmt'!$C9,'Master Data HO &amp; Site'!$Y$1:$Y$437,"Open",'Master Data HO &amp; Site'!$N$1:$N$437,$H$2)),IF(C9="Jakarta",SUMIFS('Master Data HO &amp; Site'!$AL$1:$AL$437,'Master Data HO &amp; Site'!$F$1:$F$437,'Summary to Mgmt'!$D9,'Master Data HO &amp; Site'!$H$1:$H$437,'Summary to Mgmt'!$E9,'Master Data HO &amp; Site'!$Y$1:$Y$437,"Open",'Master Data HO &amp; Site'!$N$1:$N$437,$H$2),SUMIFS('Master Data HO &amp; Site'!$AL$1:$AL$437,'Master Data HO &amp; Site'!$S$1:$S$437,'Summary to Mgmt'!$C9,'Master Data HO &amp; Site'!$Y$1:$Y$437,"Open",'Master Data HO &amp; Site'!$N$1:$N$437,$H$2))))</f>
        <v>0</v>
      </c>
      <c r="U9" s="222">
        <f>IF($H$2="All",IF(C9="Jakarta",SUMIFS('Master Data HO &amp; Site'!$AM$1:$AM$437,'Master Data HO &amp; Site'!$S$1:$S$437,'Summary to Mgmt'!$C9,'Master Data HO &amp; Site'!$F$1:$F$437,'Summary to Mgmt'!$D9,'Master Data HO &amp; Site'!$H$1:$H$437,'Summary to Mgmt'!$E9,'Master Data HO &amp; Site'!$Y$1:$Y$437,"Open"),SUMIFS('Master Data HO &amp; Site'!$AM$1:$AM$437,'Master Data HO &amp; Site'!$S$1:$S$437,'Summary to Mgmt'!$C9,'Master Data HO &amp; Site'!$Y$1:$Y$437,"Open")),IF($H$2="Urgent",IF(C9="Jakarta",SUMIFS('Master Data HO &amp; Site'!$AM$1:$AM$437,'Master Data HO &amp; Site'!$F$1:$F$437,'Summary to Mgmt'!$D9,'Master Data HO &amp; Site'!$H$1:$H$437,'Summary to Mgmt'!$E9,'Master Data HO &amp; Site'!$Y$1:$Y$437,"Open",'Master Data HO &amp; Site'!$N$1:$N$437,$H$2),SUMIFS('Master Data HO &amp; Site'!$AM$1:$AM$437,'Master Data HO &amp; Site'!$S$1:$S$437,'Summary to Mgmt'!$C9,'Master Data HO &amp; Site'!$Y$1:$Y$437,"Open",'Master Data HO &amp; Site'!$N$1:$N$437,$H$2)),IF(C9="Jakarta",SUMIFS('Master Data HO &amp; Site'!$AM$1:$AM$437,'Master Data HO &amp; Site'!$F$1:$F$437,'Summary to Mgmt'!$D9,'Master Data HO &amp; Site'!$H$1:$H$437,'Summary to Mgmt'!$E9,'Master Data HO &amp; Site'!$Y$1:$Y$437,"Open",'Master Data HO &amp; Site'!$N$1:$N$437,$H$2),SUMIFS('Master Data HO &amp; Site'!$AM$1:$AM$437,'Master Data HO &amp; Site'!$S$1:$S$437,'Summary to Mgmt'!$C9,'Master Data HO &amp; Site'!$Y$1:$Y$437,"Open",'Master Data HO &amp; Site'!$N$1:$N$437,$H$2))))</f>
        <v>2</v>
      </c>
      <c r="V9" s="222">
        <f>IF($H$2="All",IF(C9="Jakarta",SUMIFS('Master Data HO &amp; Site'!$AN$1:$AN$437,'Master Data HO &amp; Site'!$F$1:$F$437,'Summary to Mgmt'!$D9,'Master Data HO &amp; Site'!$H$1:$H$437,'Summary to Mgmt'!$E9,'Master Data HO &amp; Site'!$Y$1:$Y$437,"Open"),SUMIFS('Master Data HO &amp; Site'!$AN$1:$AN$437,'Master Data HO &amp; Site'!$S$1:$S$437,'Summary to Mgmt'!$C9,'Master Data HO &amp; Site'!$Y$1:$Y$437,"Open")),IF($H$2="Urgent",IF(C9="Jakarta",SUMIFS('Master Data HO &amp; Site'!$AN$1:$AN$437,'Master Data HO &amp; Site'!$F$1:$F$437,'Summary to Mgmt'!$D9,'Master Data HO &amp; Site'!$H$1:$H$437,'Summary to Mgmt'!$E9,'Master Data HO &amp; Site'!$Y$1:$Y$437,"Open",'Master Data HO &amp; Site'!$N$1:$N$437,$H$2),SUMIFS('Master Data HO &amp; Site'!$AN$1:$AN$437,'Master Data HO &amp; Site'!$S$1:$S$437,'Summary to Mgmt'!$C9,'Master Data HO &amp; Site'!$Y$1:$Y$437,"Open",'Master Data HO &amp; Site'!$N$1:$N$437,$H$2)),IF(C9="Jakarta",SUMIFS('Master Data HO &amp; Site'!$AN$1:$AN$437,'Master Data HO &amp; Site'!$F$1:$F$437,'Summary to Mgmt'!$D9,'Master Data HO &amp; Site'!$H$1:$H$437,'Summary to Mgmt'!$E9,'Master Data HO &amp; Site'!$Y$1:$Y$437,"Open",'Master Data HO &amp; Site'!$N$1:$N$437,$H$2),SUMIFS('Master Data HO &amp; Site'!$AN$1:$AN$437,'Master Data HO &amp; Site'!$S$1:$S$437,'Summary to Mgmt'!$C9,'Master Data HO &amp; Site'!$Y$1:$Y$437,"Open",'Master Data HO &amp; Site'!$N$1:$N$437,$H$2))))</f>
        <v>0</v>
      </c>
      <c r="W9" s="222">
        <f>IF($H$2="All",IF(C9="Jakarta",SUMIFS('Master Data HO &amp; Site'!$AO$1:$AO$437,'Master Data HO &amp; Site'!$F$1:$F$437,'Summary to Mgmt'!$D9,'Master Data HO &amp; Site'!$H$1:$H$437,'Summary to Mgmt'!$E9,'Master Data HO &amp; Site'!$Y$1:$Y$437,"Open"),SUMIFS('Master Data HO &amp; Site'!$AO$1:$AO$437,'Master Data HO &amp; Site'!$S$1:$S$437,'Summary to Mgmt'!$C9,'Master Data HO &amp; Site'!$Y$1:$Y$437,"Open")),IF($H$2="Urgent",IF(C9="Jakarta",SUMIFS('Master Data HO &amp; Site'!$AO$1:$AO$437,'Master Data HO &amp; Site'!$F$1:$F$437,'Summary to Mgmt'!$D9,'Master Data HO &amp; Site'!$H$1:$H$437,'Summary to Mgmt'!$E9,'Master Data HO &amp; Site'!$Y$1:$Y$437,"Open",'Master Data HO &amp; Site'!$N$1:$N$437,$H$2),SUMIFS('Master Data HO &amp; Site'!$AO$1:$AO$437,'Master Data HO &amp; Site'!$S$1:$S$437,'Summary to Mgmt'!$C9,'Master Data HO &amp; Site'!$Y$1:$Y$437,"Open",'Master Data HO &amp; Site'!$N$1:$N$437,$H$2)),IF(C9="Jakarta",SUMIFS('Master Data HO &amp; Site'!$AO$1:$AO$437,'Master Data HO &amp; Site'!$F$1:$F$437,'Summary to Mgmt'!$D9,'Master Data HO &amp; Site'!$H$1:$H$437,'Summary to Mgmt'!$E9,'Master Data HO &amp; Site'!$Y$1:$Y$437,"Open",'Master Data HO &amp; Site'!$N$1:$N$437,$H$2),SUMIFS('Master Data HO &amp; Site'!$AO$1:$AO$437,'Master Data HO &amp; Site'!$S$1:$S$437,'Summary to Mgmt'!$C9,'Master Data HO &amp; Site'!$Y$1:$Y$437,"Open",'Master Data HO &amp; Site'!$N$1:$N$437,$H$2))))</f>
        <v>0</v>
      </c>
      <c r="X9" s="222">
        <f>IF($H$2="All",IF(C9="Jakarta",SUMIFS('Master Data HO &amp; Site'!$AP$1:$AP$437,'Master Data HO &amp; Site'!$F$1:$F$437,'Summary to Mgmt'!$D9,'Master Data HO &amp; Site'!$H$1:$H$437,'Summary to Mgmt'!$E9,'Master Data HO &amp; Site'!$Y$1:$Y$437,"Open"),SUMIFS('Master Data HO &amp; Site'!$AP$1:$AP$437,'Master Data HO &amp; Site'!$S$1:$S$437,'Summary to Mgmt'!$C9,'Master Data HO &amp; Site'!$Y$1:$Y$437,"Open")),IF($H$2="Urgent",IF(C9="Jakarta",SUMIFS('Master Data HO &amp; Site'!$AP$1:$AP$437,'Master Data HO &amp; Site'!$F$1:$F$437,'Summary to Mgmt'!$D9,'Master Data HO &amp; Site'!$H$1:$H$437,'Summary to Mgmt'!$E9,'Master Data HO &amp; Site'!$Y$1:$Y$437,"Open",'Master Data HO &amp; Site'!$N$1:$N$437,$H$2),SUMIFS('Master Data HO &amp; Site'!$AP$1:$AP$437,'Master Data HO &amp; Site'!$S$1:$S$437,'Summary to Mgmt'!$C9,'Master Data HO &amp; Site'!$Y$1:$Y$437,"Open",'Master Data HO &amp; Site'!$N$1:$N$437,$H$2)),IF(C9="Jakarta",SUMIFS('Master Data HO &amp; Site'!$AP$1:$AP$437,'Master Data HO &amp; Site'!$F$1:$F$437,'Summary to Mgmt'!$D9,'Master Data HO &amp; Site'!$H$1:$H$437,'Summary to Mgmt'!$E9,'Master Data HO &amp; Site'!$Y$1:$Y$437,"Open",'Master Data HO &amp; Site'!$N$1:$N$437,$H$2),SUMIFS('Master Data HO &amp; Site'!$AP$1:$AP$437,'Master Data HO &amp; Site'!$S$1:$S$437,'Summary to Mgmt'!$C9,'Master Data HO &amp; Site'!$Y$1:$Y$437,"Open",'Master Data HO &amp; Site'!$N$1:$N$437,$H$2))))</f>
        <v>0</v>
      </c>
      <c r="Y9" s="222">
        <f>IF($H$2="All",IF(C9="Jakarta",SUMIFS('Master Data HO &amp; Site'!$AQ$1:$AQ$437,'Master Data HO &amp; Site'!$F$1:$F$437,'Summary to Mgmt'!$D9,'Master Data HO &amp; Site'!$H$1:$H$437,'Summary to Mgmt'!$E9,'Master Data HO &amp; Site'!$Y$1:$Y$437,"Open"),SUMIFS('Master Data HO &amp; Site'!$AQ$1:$AQ$437,'Master Data HO &amp; Site'!$S$1:$S$437,'Summary to Mgmt'!$C9,'Master Data HO &amp; Site'!$Y$1:$Y$437,"Open")),IF($H$2="Urgent",IF(C9="Jakarta",SUMIFS('Master Data HO &amp; Site'!$AQ$1:$AQ$437,'Master Data HO &amp; Site'!$F$1:$F$437,'Summary to Mgmt'!$D9,'Master Data HO &amp; Site'!$H$1:$H$437,'Summary to Mgmt'!$E9,'Master Data HO &amp; Site'!$Y$1:$Y$437,"Open",'Master Data HO &amp; Site'!$N$1:$N$437,$H$2),SUMIFS('Master Data HO &amp; Site'!$AQ$1:$AQ$437,'Master Data HO &amp; Site'!$S$1:$S$437,'Summary to Mgmt'!$C9,'Master Data HO &amp; Site'!$Y$1:$Y$437,"Open",'Master Data HO &amp; Site'!$N$1:$N$437,$H$2)),IF(C9="Jakarta",SUMIFS('Master Data HO &amp; Site'!$AQ$1:$AQ$437,'Master Data HO &amp; Site'!$F$1:$F$437,'Summary to Mgmt'!$D9,'Master Data HO &amp; Site'!$H$1:$H$437,'Summary to Mgmt'!$E9,'Master Data HO &amp; Site'!$Y$1:$Y$437,"Open",'Master Data HO &amp; Site'!$N$1:$N$437,$H$2),SUMIFS('Master Data HO &amp; Site'!$AQ$1:$AQ$437,'Master Data HO &amp; Site'!$S$1:$S$437,'Summary to Mgmt'!$C9,'Master Data HO &amp; Site'!$Y$1:$Y$437,"Open",'Master Data HO &amp; Site'!$N$1:$N$437,$H$2))))</f>
        <v>0</v>
      </c>
      <c r="Z9" s="222">
        <f>IF($H$2="All",IF(C9="Jakarta",SUMIFS('Master Data HO &amp; Site'!$AR$1:$AR$437,'Master Data HO &amp; Site'!$F$1:$F$437,'Summary to Mgmt'!$D9,'Master Data HO &amp; Site'!$H$1:$H$437,'Summary to Mgmt'!$E9,'Master Data HO &amp; Site'!$Y$1:$Y$437,"Open"),SUMIFS('Master Data HO &amp; Site'!$AR$1:$AR$437,'Master Data HO &amp; Site'!$S$1:$S$437,'Summary to Mgmt'!$C9,'Master Data HO &amp; Site'!$Y$1:$Y$437,"Open")),IF($H$2="Urgent",IF(C9="Jakarta",SUMIFS('Master Data HO &amp; Site'!$AR$1:$AR$437,'Master Data HO &amp; Site'!$F$1:$F$437,'Summary to Mgmt'!$D9,'Master Data HO &amp; Site'!$H$1:$H$437,'Summary to Mgmt'!$E9,'Master Data HO &amp; Site'!$Y$1:$Y$437,"Open",'Master Data HO &amp; Site'!$N$1:$N$437,$H$2),SUMIFS('Master Data HO &amp; Site'!$AR$1:$AR$437,'Master Data HO &amp; Site'!$S$1:$S$437,'Summary to Mgmt'!$C9,'Master Data HO &amp; Site'!$Y$1:$Y$437,"Open",'Master Data HO &amp; Site'!$N$1:$N$437,$H$2)),IF(C9="Jakarta",SUMIFS('Master Data HO &amp; Site'!$AR$1:$AR$437,'Master Data HO &amp; Site'!$F$1:$F$437,'Summary to Mgmt'!$D9,'Master Data HO &amp; Site'!$H$1:$H$437,'Summary to Mgmt'!$E9,'Master Data HO &amp; Site'!$Y$1:$Y$437,"Open",'Master Data HO &amp; Site'!$N$1:$N$437,$H$2),SUMIFS('Master Data HO &amp; Site'!$AR$1:$AR$437,'Master Data HO &amp; Site'!$S$1:$S$437,'Summary to Mgmt'!$C9,'Master Data HO &amp; Site'!$Y$1:$Y$437,"Open",'Master Data HO &amp; Site'!$N$1:$N$437,$H$2))))</f>
        <v>0</v>
      </c>
      <c r="AA9" s="222">
        <f>IF($H$2="All",IF(C9="Jakarta",SUMIFS('Master Data HO &amp; Site'!$AS$1:$AS$437,'Master Data HO &amp; Site'!$S$1:$S$437,'Summary to Mgmt'!$C9,'Master Data HO &amp; Site'!$F$1:$F$437,'Summary to Mgmt'!$D9,'Master Data HO &amp; Site'!$H$1:$H$437,'Summary to Mgmt'!$E9,'Master Data HO &amp; Site'!$Y$1:$Y$437,"Open"),SUMIFS('Master Data HO &amp; Site'!$AS$1:$AS$437,'Master Data HO &amp; Site'!$S$1:$S$437,'Summary to Mgmt'!$C9,'Master Data HO &amp; Site'!$Y$1:$Y$437,"Open")),IF($H$2="Urgent",IF(C9="Jakarta",SUMIFS('Master Data HO &amp; Site'!$AS$1:$AS$437,'Master Data HO &amp; Site'!$F$1:$F$437,'Summary to Mgmt'!$D9,'Master Data HO &amp; Site'!$H$1:$H$437,'Summary to Mgmt'!$E9,'Master Data HO &amp; Site'!$Y$1:$Y$437,"Open",'Master Data HO &amp; Site'!$N$1:$N$437,$H$2),SUMIFS('Master Data HO &amp; Site'!$AS$1:$AS$437,'Master Data HO &amp; Site'!$S$1:$S$437,'Summary to Mgmt'!$C9,'Master Data HO &amp; Site'!$Y$1:$Y$437,"Open",'Master Data HO &amp; Site'!$N$1:$N$437,$H$2)),IF(C9="Jakarta",SUMIFS('Master Data HO &amp; Site'!$AS$1:$AS$437,'Master Data HO &amp; Site'!$F$1:$F$437,'Summary to Mgmt'!$D9,'Master Data HO &amp; Site'!$H$1:$H$437,'Summary to Mgmt'!$E9,'Master Data HO &amp; Site'!$Y$1:$Y$437,"Open",'Master Data HO &amp; Site'!$N$1:$N$437,$H$2),SUMIFS('Master Data HO &amp; Site'!$AS$1:$AS$437,'Master Data HO &amp; Site'!$S$1:$S$437,'Summary to Mgmt'!$C9,'Master Data HO &amp; Site'!$Y$1:$Y$437,"Open",'Master Data HO &amp; Site'!$N$1:$N$437,$H$2))))</f>
        <v>1</v>
      </c>
      <c r="AB9" s="222">
        <f>IF($H$2="All",IF(C9="Jakarta",SUMIFS('Master Data HO &amp; Site'!$AT$1:$AT$437,'Master Data HO &amp; Site'!$F$1:$F$437,'Summary to Mgmt'!$D9,'Master Data HO &amp; Site'!$H$1:$H$437,'Summary to Mgmt'!$E9,'Master Data HO &amp; Site'!$Y$1:$Y$437,"Open"),SUMIFS('Master Data HO &amp; Site'!$AT$1:$AT$437,'Master Data HO &amp; Site'!$S$1:$S$437,'Summary to Mgmt'!$C9,'Master Data HO &amp; Site'!$Y$1:$Y$437,"Open")),IF($H$2="Urgent",IF(C9="Jakarta",SUMIFS('Master Data HO &amp; Site'!$AT$1:$AT$437,'Master Data HO &amp; Site'!$F$1:$F$437,'Summary to Mgmt'!$D9,'Master Data HO &amp; Site'!$H$1:$H$437,'Summary to Mgmt'!$E9,'Master Data HO &amp; Site'!$Y$1:$Y$437,"Open",'Master Data HO &amp; Site'!$N$1:$N$437,$H$2),SUMIFS('Master Data HO &amp; Site'!$AT$1:$AT$437,'Master Data HO &amp; Site'!$S$1:$S$437,'Summary to Mgmt'!$C9,'Master Data HO &amp; Site'!$Y$1:$Y$437,"Open",'Master Data HO &amp; Site'!$N$1:$N$437,$H$2)),IF(C9="Jakarta",SUMIFS('Master Data HO &amp; Site'!$AT$1:$AT$437,'Master Data HO &amp; Site'!$F$1:$F$437,'Summary to Mgmt'!$D9,'Master Data HO &amp; Site'!$H$1:$H$437,'Summary to Mgmt'!$E9,'Master Data HO &amp; Site'!$Y$1:$Y$437,"Open",'Master Data HO &amp; Site'!$N$1:$N$437,$H$2),SUMIFS('Master Data HO &amp; Site'!$AT$1:$AT$437,'Master Data HO &amp; Site'!$S$1:$S$437,'Summary to Mgmt'!$C9,'Master Data HO &amp; Site'!$Y$1:$Y$437,"Open",'Master Data HO &amp; Site'!$N$1:$N$437,$H$2))))</f>
        <v>0</v>
      </c>
      <c r="AC9" s="222">
        <f>IF($H$2="All",IF(C9="Jakarta",SUMIFS('Master Data HO &amp; Site'!$AU$1:$AU$437,'Master Data HO &amp; Site'!$F$1:$F$437,'Summary to Mgmt'!$D9,'Master Data HO &amp; Site'!$H$1:$H$437,'Summary to Mgmt'!$E9,'Master Data HO &amp; Site'!$Y$1:$Y$437,"Open"),SUMIFS('Master Data HO &amp; Site'!$AU$1:$AU$437,'Master Data HO &amp; Site'!$S$1:$S$437,'Summary to Mgmt'!$C9,'Master Data HO &amp; Site'!$Y$1:$Y$437,"Open")),IF($H$2="Urgent",IF(C9="Jakarta",SUMIFS('Master Data HO &amp; Site'!$AU$1:$AU$437,'Master Data HO &amp; Site'!$F$1:$F$437,'Summary to Mgmt'!$D9,'Master Data HO &amp; Site'!$H$1:$H$437,'Summary to Mgmt'!$E9,'Master Data HO &amp; Site'!$Y$1:$Y$437,"Open",'Master Data HO &amp; Site'!$N$1:$N$437,$H$2),SUMIFS('Master Data HO &amp; Site'!$AU$1:$AU$437,'Master Data HO &amp; Site'!$S$1:$S$437,'Summary to Mgmt'!$C9,'Master Data HO &amp; Site'!$Y$1:$Y$437,"Open",'Master Data HO &amp; Site'!$N$1:$N$437,$H$2)),IF(C9="Jakarta",SUMIFS('Master Data HO &amp; Site'!$AU$1:$AU$437,'Master Data HO &amp; Site'!$F$1:$F$437,'Summary to Mgmt'!$D9,'Master Data HO &amp; Site'!$H$1:$H$437,'Summary to Mgmt'!$E9,'Master Data HO &amp; Site'!$Y$1:$Y$437,"Open",'Master Data HO &amp; Site'!$N$1:$N$437,$H$2),SUMIFS('Master Data HO &amp; Site'!$AU$1:$AU$437,'Master Data HO &amp; Site'!$S$1:$S$437,'Summary to Mgmt'!$C9,'Master Data HO &amp; Site'!$Y$1:$Y$437,"Open",'Master Data HO &amp; Site'!$N$1:$N$437,$H$2))))</f>
        <v>0</v>
      </c>
      <c r="AD9" s="222">
        <f>IF($H$2="All",IF(C9="Jakarta",SUMIFS('Master Data HO &amp; Site'!$AV$1:$AV$437,'Master Data HO &amp; Site'!$F$1:$F$437,'Summary to Mgmt'!$D9,'Master Data HO &amp; Site'!$H$1:$H$437,'Summary to Mgmt'!$E9,'Master Data HO &amp; Site'!$Y$1:$Y$437,"Open"),SUMIFS('Master Data HO &amp; Site'!$AV$1:$AV$437,'Master Data HO &amp; Site'!$S$1:$S$437,'Summary to Mgmt'!$C9,'Master Data HO &amp; Site'!$Y$1:$Y$437,"Open")),IF($H$2="Urgent",IF(C9="Jakarta",SUMIFS('Master Data HO &amp; Site'!$AV$1:$AV$437,'Master Data HO &amp; Site'!$F$1:$F$437,'Summary to Mgmt'!$D9,'Master Data HO &amp; Site'!$H$1:$H$437,'Summary to Mgmt'!$E9,'Master Data HO &amp; Site'!$Y$1:$Y$437,"Open",'Master Data HO &amp; Site'!$N$1:$N$437,$H$2),SUMIFS('Master Data HO &amp; Site'!$AV$1:$AV$437,'Master Data HO &amp; Site'!$S$1:$S$437,'Summary to Mgmt'!$C9,'Master Data HO &amp; Site'!$Y$1:$Y$437,"Open",'Master Data HO &amp; Site'!$N$1:$N$437,$H$2)),IF(C9="Jakarta",SUMIFS('Master Data HO &amp; Site'!$AV$1:$AV$437,'Master Data HO &amp; Site'!$F$1:$F$437,'Summary to Mgmt'!$D9,'Master Data HO &amp; Site'!$H$1:$H$437,'Summary to Mgmt'!$E9,'Master Data HO &amp; Site'!$Y$1:$Y$437,"Open",'Master Data HO &amp; Site'!$N$1:$N$437,$H$2),SUMIFS('Master Data HO &amp; Site'!$AV$1:$AV$437,'Master Data HO &amp; Site'!$S$1:$S$437,'Summary to Mgmt'!$C9,'Master Data HO &amp; Site'!$Y$1:$Y$437,"Open",'Master Data HO &amp; Site'!$N$1:$N$437,$H$2))))</f>
        <v>0</v>
      </c>
      <c r="AE9" s="222">
        <f>IF($H$2="All",IF(C9="Jakarta",SUMIFS('Master Data HO &amp; Site'!$AW$1:$AW$437,'Master Data HO &amp; Site'!$F$1:$F$437,'Summary to Mgmt'!$D9,'Master Data HO &amp; Site'!$H$1:$H$437,'Summary to Mgmt'!$E9,'Master Data HO &amp; Site'!$Y$1:$Y$437,"Open"),SUMIFS('Master Data HO &amp; Site'!$AW$1:$AW$437,'Master Data HO &amp; Site'!$S$1:$S$437,'Summary to Mgmt'!$C9,'Master Data HO &amp; Site'!$Y$1:$Y$437,"Open")),IF($H$2="Urgent",IF(C9="Jakarta",SUMIFS('Master Data HO &amp; Site'!$AW$1:$AW$437,'Master Data HO &amp; Site'!$F$1:$F$437,'Summary to Mgmt'!$D9,'Master Data HO &amp; Site'!$H$1:$H$437,'Summary to Mgmt'!$E9,'Master Data HO &amp; Site'!$Y$1:$Y$437,"Open",'Master Data HO &amp; Site'!$N$1:$N$437,$H$2),SUMIFS('Master Data HO &amp; Site'!$AW$1:$AW$437,'Master Data HO &amp; Site'!$S$1:$S$437,'Summary to Mgmt'!$C9,'Master Data HO &amp; Site'!$Y$1:$Y$437,"Open",'Master Data HO &amp; Site'!$N$1:$N$437,$H$2)),IF(C9="Jakarta",SUMIFS('Master Data HO &amp; Site'!$AW$1:$AW$437,'Master Data HO &amp; Site'!$F$1:$F$437,'Summary to Mgmt'!$D9,'Master Data HO &amp; Site'!$H$1:$H$437,'Summary to Mgmt'!$E9,'Master Data HO &amp; Site'!$Y$1:$Y$437,"Open",'Master Data HO &amp; Site'!$N$1:$N$437,$H$2),SUMIFS('Master Data HO &amp; Site'!$AW$1:$AW$437,'Master Data HO &amp; Site'!$S$1:$S$437,'Summary to Mgmt'!$C9,'Master Data HO &amp; Site'!$Y$1:$Y$437,"Open",'Master Data HO &amp; Site'!$N$1:$N$437,$H$2))))</f>
        <v>0</v>
      </c>
      <c r="AF9" s="222">
        <f>IF($H$2="All",IF(C9="Jakarta",SUMIFS('Master Data HO &amp; Site'!$AX$1:$AX$437,'Master Data HO &amp; Site'!$F$1:$F$437,'Summary to Mgmt'!$D9,'Master Data HO &amp; Site'!$H$1:$H$437,'Summary to Mgmt'!$E9,'Master Data HO &amp; Site'!$Y$1:$Y$437,"Open"),SUMIFS('Master Data HO &amp; Site'!$AX$1:$AX$437,'Master Data HO &amp; Site'!$S$1:$S$437,'Summary to Mgmt'!$C9,'Master Data HO &amp; Site'!$Y$1:$Y$437,"Open")),IF($H$2="Urgent",IF(C9="Jakarta",SUMIFS('Master Data HO &amp; Site'!$AX$1:$AX$437,'Master Data HO &amp; Site'!$F$1:$F$437,'Summary to Mgmt'!$D9,'Master Data HO &amp; Site'!$H$1:$H$437,'Summary to Mgmt'!$E9,'Master Data HO &amp; Site'!$Y$1:$Y$437,"Open",'Master Data HO &amp; Site'!$N$1:$N$437,$H$2),SUMIFS('Master Data HO &amp; Site'!$AX$1:$AX$437,'Master Data HO &amp; Site'!$S$1:$S$437,'Summary to Mgmt'!$C9,'Master Data HO &amp; Site'!$Y$1:$Y$437,"Open",'Master Data HO &amp; Site'!$N$1:$N$437,$H$2)),IF(C9="Jakarta",SUMIFS('Master Data HO &amp; Site'!$AX$1:$AX$437,'Master Data HO &amp; Site'!$F$1:$F$437,'Summary to Mgmt'!$D9,'Master Data HO &amp; Site'!$H$1:$H$437,'Summary to Mgmt'!$E9,'Master Data HO &amp; Site'!$Y$1:$Y$437,"Open",'Master Data HO &amp; Site'!$N$1:$N$437,$H$2),SUMIFS('Master Data HO &amp; Site'!$AX$1:$AX$437,'Master Data HO &amp; Site'!$S$1:$S$437,'Summary to Mgmt'!$C9,'Master Data HO &amp; Site'!$Y$1:$Y$437,"Open",'Master Data HO &amp; Site'!$N$1:$N$437,$H$2))))</f>
        <v>0</v>
      </c>
      <c r="AG9" s="222">
        <f>IF($H$2="All",IF(C9="Jakarta",SUMIFS('Master Data HO &amp; Site'!$AY$1:$AY$437,'Master Data HO &amp; Site'!$S$1:$S$437,'Summary to Mgmt'!$C9,'Master Data HO &amp; Site'!$F$1:$F$437,'Summary to Mgmt'!$D9,'Master Data HO &amp; Site'!$H$1:$H$437,'Summary to Mgmt'!$E9,'Master Data HO &amp; Site'!$Y$1:$Y$437,"Open"),SUMIFS('Master Data HO &amp; Site'!$AY$1:$AY$437,'Master Data HO &amp; Site'!$S$1:$S$437,'Summary to Mgmt'!$C9,'Master Data HO &amp; Site'!$Y$1:$Y$437,"Open")),IF($H$2="Urgent",IF(C9="Jakarta",SUMIFS('Master Data HO &amp; Site'!$AY$1:$AY$437,'Master Data HO &amp; Site'!$F$1:$F$437,'Summary to Mgmt'!$D9,'Master Data HO &amp; Site'!$H$1:$H$437,'Summary to Mgmt'!$E9,'Master Data HO &amp; Site'!$Y$1:$Y$437,"Open",'Master Data HO &amp; Site'!$N$1:$N$437,$H$2),SUMIFS('Master Data HO &amp; Site'!$AY$1:$AY$437,'Master Data HO &amp; Site'!$S$1:$S$437,'Summary to Mgmt'!$C9,'Master Data HO &amp; Site'!$Y$1:$Y$437,"Open",'Master Data HO &amp; Site'!$N$1:$N$437,$H$2)),IF(C9="Jakarta",SUMIFS('Master Data HO &amp; Site'!$AY$1:$AY$437,'Master Data HO &amp; Site'!$F$1:$F$437,'Summary to Mgmt'!$D9,'Master Data HO &amp; Site'!$H$1:$H$437,'Summary to Mgmt'!$E9,'Master Data HO &amp; Site'!$Y$1:$Y$437,"Open",'Master Data HO &amp; Site'!$N$1:$N$437,$H$2),SUMIFS('Master Data HO &amp; Site'!$AY$1:$AY$437,'Master Data HO &amp; Site'!$S$1:$S$437,'Summary to Mgmt'!$C9,'Master Data HO &amp; Site'!$Y$1:$Y$437,"Open",'Master Data HO &amp; Site'!$N$1:$N$437,$H$2))))</f>
        <v>0</v>
      </c>
      <c r="AH9" s="222">
        <f>IF($H$2="All",IF(C9="Jakarta",SUMIFS('Master Data HO &amp; Site'!$AZ$1:$AZ$437,'Master Data HO &amp; Site'!$F$1:$F$437,'Summary to Mgmt'!$D9,'Master Data HO &amp; Site'!$H$1:$H$437,'Summary to Mgmt'!$E9,'Master Data HO &amp; Site'!$Y$1:$Y$437,"Open"),SUMIFS('Master Data HO &amp; Site'!$AZ$1:$AZ$437,'Master Data HO &amp; Site'!$S$1:$S$437,'Summary to Mgmt'!$C9,'Master Data HO &amp; Site'!$Y$1:$Y$437,"Open")),IF($H$2="Urgent",IF(C9="Jakarta",SUMIFS('Master Data HO &amp; Site'!$AZ$1:$AZ$437,'Master Data HO &amp; Site'!$F$1:$F$437,'Summary to Mgmt'!$D9,'Master Data HO &amp; Site'!$H$1:$H$437,'Summary to Mgmt'!$E9,'Master Data HO &amp; Site'!$Y$1:$Y$437,"Open",'Master Data HO &amp; Site'!$N$1:$N$437,$H$2),SUMIFS('Master Data HO &amp; Site'!$AZ$1:$AZ$437,'Master Data HO &amp; Site'!$S$1:$S$437,'Summary to Mgmt'!$C9,'Master Data HO &amp; Site'!$Y$1:$Y$437,"Open",'Master Data HO &amp; Site'!$N$1:$N$437,$H$2)),IF(C9="Jakarta",SUMIFS('Master Data HO &amp; Site'!$AZ$1:$AZ$437,'Master Data HO &amp; Site'!$F$1:$F$437,'Summary to Mgmt'!$D9,'Master Data HO &amp; Site'!$H$1:$H$437,'Summary to Mgmt'!$E9,'Master Data HO &amp; Site'!$Y$1:$Y$437,"Open",'Master Data HO &amp; Site'!$N$1:$N$437,$H$2),SUMIFS('Master Data HO &amp; Site'!$AZ$1:$AZ$437,'Master Data HO &amp; Site'!$S$1:$S$437,'Summary to Mgmt'!$C9,'Master Data HO &amp; Site'!$Y$1:$Y$437,"Open",'Master Data HO &amp; Site'!$N$1:$N$437,$H$2))))</f>
        <v>0</v>
      </c>
      <c r="AI9" s="222">
        <f>IF($H$2="All",IF(C9="Jakarta",SUMIFS('Master Data HO &amp; Site'!$AZ$1:$AZ$437,'Master Data HO &amp; Site'!$F$1:$F$437,'Summary to Mgmt'!$D9,'Master Data HO &amp; Site'!$H$1:$H$437,'Summary to Mgmt'!$E9,'Master Data HO &amp; Site'!$Y$1:$Y$437,"Open"),SUMIFS('Master Data HO &amp; Site'!$AZ$1:$AZ$437,'Master Data HO &amp; Site'!$S$1:$S$437,'Summary to Mgmt'!$C9,'Master Data HO &amp; Site'!$Y$1:$Y$437,"Open")),IF($H$2="Urgent",IF(C9="Jakarta",SUMIFS('Master Data HO &amp; Site'!$AZ$1:$AZ$437,'Master Data HO &amp; Site'!$F$1:$F$437,'Summary to Mgmt'!$D9,'Master Data HO &amp; Site'!$H$1:$H$437,'Summary to Mgmt'!$E9,'Master Data HO &amp; Site'!$Y$1:$Y$437,"Open",'Master Data HO &amp; Site'!$N$1:$N$437,$H$2),SUMIFS('Master Data HO &amp; Site'!$AZ$1:$AZ$437,'Master Data HO &amp; Site'!$S$1:$S$437,'Summary to Mgmt'!$C9,'Master Data HO &amp; Site'!$Y$1:$Y$437,"Open",'Master Data HO &amp; Site'!$N$1:$N$437,$H$2)),IF(C9="Jakarta",SUMIFS('Master Data HO &amp; Site'!$AZ$1:$AZ$437,'Master Data HO &amp; Site'!$F$1:$F$437,'Summary to Mgmt'!$D9,'Master Data HO &amp; Site'!$H$1:$H$437,'Summary to Mgmt'!$E9,'Master Data HO &amp; Site'!$Y$1:$Y$437,"Open",'Master Data HO &amp; Site'!$N$1:$N$437,$H$2),SUMIFS('Master Data HO &amp; Site'!$AZ$1:$AZ$437,'Master Data HO &amp; Site'!$S$1:$S$437,'Summary to Mgmt'!$C9,'Master Data HO &amp; Site'!$Y$1:$Y$437,"Open",'Master Data HO &amp; Site'!$N$1:$N$437,$H$2))))</f>
        <v>0</v>
      </c>
      <c r="AJ9" s="222">
        <f>IF($H$2="All",IF(C9="Jakarta",SUMIFS('Master Data HO &amp; Site'!$BB$1:$BB$437,'Master Data HO &amp; Site'!$F$1:$F$437,'Summary to Mgmt'!$D9,'Master Data HO &amp; Site'!$H$1:$H$437,'Summary to Mgmt'!$E9,'Master Data HO &amp; Site'!$Y$1:$Y$437,"Open"),SUMIFS('Master Data HO &amp; Site'!$BB$1:$BB$437,'Master Data HO &amp; Site'!$S$1:$S$437,'Summary to Mgmt'!$C9,'Master Data HO &amp; Site'!$Y$1:$Y$437,"Open")),IF($H$2="Urgent",IF(C9="Jakarta",SUMIFS('Master Data HO &amp; Site'!$BB$1:$BB$437,'Master Data HO &amp; Site'!$F$1:$F$437,'Summary to Mgmt'!$D9,'Master Data HO &amp; Site'!$H$1:$H$437,'Summary to Mgmt'!$E9,'Master Data HO &amp; Site'!$Y$1:$Y$437,"Open",'Master Data HO &amp; Site'!$N$1:$N$437,$H$2),SUMIFS('Master Data HO &amp; Site'!$BB$1:$BB$437,'Master Data HO &amp; Site'!$S$1:$S$437,'Summary to Mgmt'!$C9,'Master Data HO &amp; Site'!$Y$1:$Y$437,"Open",'Master Data HO &amp; Site'!$N$1:$N$437,$H$2)),IF(C9="Jakarta",SUMIFS('Master Data HO &amp; Site'!$BB$1:$BB$437,'Master Data HO &amp; Site'!$F$1:$F$437,'Summary to Mgmt'!$D9,'Master Data HO &amp; Site'!$H$1:$H$437,'Summary to Mgmt'!$E9,'Master Data HO &amp; Site'!$Y$1:$Y$437,"Open",'Master Data HO &amp; Site'!$N$1:$N$437,$H$2),SUMIFS('Master Data HO &amp; Site'!$BB$1:$BB$437,'Master Data HO &amp; Site'!$S$1:$S$437,'Summary to Mgmt'!$C9,'Master Data HO &amp; Site'!$Y$1:$Y$437,"Open",'Master Data HO &amp; Site'!$N$1:$N$437,$H$2))))</f>
        <v>0</v>
      </c>
      <c r="AK9" s="222">
        <f>IF($H$2="All",IF(C9="Jakarta",SUMIFS('Master Data HO &amp; Site'!$BC$1:$BC$437,'Master Data HO &amp; Site'!$F$1:$F$437,'Summary to Mgmt'!$D9,'Master Data HO &amp; Site'!$H$1:$H$437,'Summary to Mgmt'!$E9,'Master Data HO &amp; Site'!$Y$1:$Y$437,"Open"),SUMIFS('Master Data HO &amp; Site'!$BC$1:$BC$437,'Master Data HO &amp; Site'!$S$1:$S$437,'Summary to Mgmt'!$C9,'Master Data HO &amp; Site'!$Y$1:$Y$437,"Open")),IF($H$2="Urgent",IF(C9="Jakarta",SUMIFS('Master Data HO &amp; Site'!$BC$1:$BC$437,'Master Data HO &amp; Site'!$F$1:$F$437,'Summary to Mgmt'!$D9,'Master Data HO &amp; Site'!$H$1:$H$437,'Summary to Mgmt'!$E9,'Master Data HO &amp; Site'!$Y$1:$Y$437,"Open",'Master Data HO &amp; Site'!$N$1:$N$437,$H$2),SUMIFS('Master Data HO &amp; Site'!$BC$1:$BC$437,'Master Data HO &amp; Site'!$S$1:$S$437,'Summary to Mgmt'!$C9,'Master Data HO &amp; Site'!$Y$1:$Y$437,"Open",'Master Data HO &amp; Site'!$N$1:$N$437,$H$2)),IF(C9="Jakarta",SUMIFS('Master Data HO &amp; Site'!$BC$1:$BC$437,'Master Data HO &amp; Site'!$F$1:$F$437,'Summary to Mgmt'!$D9,'Master Data HO &amp; Site'!$H$1:$H$437,'Summary to Mgmt'!$E9,'Master Data HO &amp; Site'!$Y$1:$Y$437,"Open",'Master Data HO &amp; Site'!$N$1:$N$437,$H$2),SUMIFS('Master Data HO &amp; Site'!$BC$1:$BC$437,'Master Data HO &amp; Site'!$S$1:$S$437,'Summary to Mgmt'!$C9,'Master Data HO &amp; Site'!$Y$1:$Y$437,"Open",'Master Data HO &amp; Site'!$N$1:$N$437,$H$2))))</f>
        <v>0</v>
      </c>
      <c r="AL9" s="222">
        <f>IF($H$2="All",IF(C9="Jakarta",SUMIFS('Master Data HO &amp; Site'!$BD$1:$BD$437,'Master Data HO &amp; Site'!$F$1:$F$437,'Summary to Mgmt'!$D9,'Master Data HO &amp; Site'!$H$1:$H$437,'Summary to Mgmt'!$E9,'Master Data HO &amp; Site'!$Y$1:$Y$437,"Open"),SUMIFS('Master Data HO &amp; Site'!$BD$1:$BD$437,'Master Data HO &amp; Site'!$S$1:$S$437,'Summary to Mgmt'!$C9,'Master Data HO &amp; Site'!$Y$1:$Y$437,"Open")),IF($H$2="Urgent",IF(C9="Jakarta",SUMIFS('Master Data HO &amp; Site'!$BD$1:$BD$437,'Master Data HO &amp; Site'!$F$1:$F$437,'Summary to Mgmt'!$D9,'Master Data HO &amp; Site'!$H$1:$H$437,'Summary to Mgmt'!$E9,'Master Data HO &amp; Site'!$Y$1:$Y$437,"Open",'Master Data HO &amp; Site'!$N$1:$N$437,$H$2),SUMIFS('Master Data HO &amp; Site'!$BD$1:$BD$437,'Master Data HO &amp; Site'!$S$1:$S$437,'Summary to Mgmt'!$C9,'Master Data HO &amp; Site'!$Y$1:$Y$437,"Open",'Master Data HO &amp; Site'!$N$1:$N$437,$H$2)),IF(C9="Jakarta",SUMIFS('Master Data HO &amp; Site'!$BD$1:$BD$437,'Master Data HO &amp; Site'!$F$1:$F$437,'Summary to Mgmt'!$D9,'Master Data HO &amp; Site'!$H$1:$H$437,'Summary to Mgmt'!$E9,'Master Data HO &amp; Site'!$Y$1:$Y$437,"Open",'Master Data HO &amp; Site'!$N$1:$N$437,$H$2),SUMIFS('Master Data HO &amp; Site'!$BD$1:$BD$437,'Master Data HO &amp; Site'!$S$1:$S$437,'Summary to Mgmt'!$C9,'Master Data HO &amp; Site'!$Y$1:$Y$437,"Open",'Master Data HO &amp; Site'!$N$1:$N$437,$H$2))))</f>
        <v>0</v>
      </c>
      <c r="AM9" s="222">
        <f>IF($H$2="All",IF(C9="Jakarta",SUMIFS('Master Data HO &amp; Site'!$BE$1:$BE$437,'Master Data HO &amp; Site'!$S$1:$S$437,'Summary to Mgmt'!$C9,'Master Data HO &amp; Site'!$F$1:$F$437,'Summary to Mgmt'!$D9,'Master Data HO &amp; Site'!$H$1:$H$437,'Summary to Mgmt'!$E9,'Master Data HO &amp; Site'!$Y$1:$Y$437,"Open"),SUMIFS('Master Data HO &amp; Site'!$BE$1:$BE$437,'Master Data HO &amp; Site'!$S$1:$S$437,'Summary to Mgmt'!$C9,'Master Data HO &amp; Site'!$Y$1:$Y$437,"Open")),IF($H$2="Urgent",IF(C9="Jakarta",SUMIFS('Master Data HO &amp; Site'!$BE$1:$BE$437,'Master Data HO &amp; Site'!$F$1:$F$437,'Summary to Mgmt'!$D9,'Master Data HO &amp; Site'!$H$1:$H$437,'Summary to Mgmt'!$E9,'Master Data HO &amp; Site'!$Y$1:$Y$437,"Open",'Master Data HO &amp; Site'!$N$1:$N$437,$H$2),SUMIFS('Master Data HO &amp; Site'!$BE$1:$BE$437,'Master Data HO &amp; Site'!$S$1:$S$437,'Summary to Mgmt'!$C9,'Master Data HO &amp; Site'!$Y$1:$Y$437,"Open",'Master Data HO &amp; Site'!$N$1:$N$437,$H$2)),IF(C9="Jakarta",SUMIFS('Master Data HO &amp; Site'!$BE$1:$BE$437,'Master Data HO &amp; Site'!$F$1:$F$437,'Summary to Mgmt'!$D9,'Master Data HO &amp; Site'!$H$1:$H$437,'Summary to Mgmt'!$E9,'Master Data HO &amp; Site'!$Y$1:$Y$437,"Open",'Master Data HO &amp; Site'!$N$1:$N$437,$H$2),SUMIFS('Master Data HO &amp; Site'!$BE$1:$BE$437,'Master Data HO &amp; Site'!$S$1:$S$437,'Summary to Mgmt'!$C9,'Master Data HO &amp; Site'!$Y$1:$Y$437,"Open",'Master Data HO &amp; Site'!$N$1:$N$437,$H$2))))</f>
        <v>0</v>
      </c>
      <c r="AN9" s="222">
        <f>IF($H$2="All",IF(C9="Jakarta",SUMIFS('Master Data HO &amp; Site'!$BF$1:$BF$437,'Master Data HO &amp; Site'!$F$1:$F$437,'Summary to Mgmt'!$D9,'Master Data HO &amp; Site'!$H$1:$H$437,'Summary to Mgmt'!$E9,'Master Data HO &amp; Site'!$Y$1:$Y$437,"Open"),SUMIFS('Master Data HO &amp; Site'!$BF$1:$BF$437,'Master Data HO &amp; Site'!$S$1:$S$437,'Summary to Mgmt'!$C9,'Master Data HO &amp; Site'!$Y$1:$Y$437,"Open")),IF($H$2="Urgent",IF(C9="Jakarta",SUMIFS('Master Data HO &amp; Site'!$BF$1:$BF$437,'Master Data HO &amp; Site'!$F$1:$F$437,'Summary to Mgmt'!$D9,'Master Data HO &amp; Site'!$H$1:$H$437,'Summary to Mgmt'!$E9,'Master Data HO &amp; Site'!$Y$1:$Y$437,"Open",'Master Data HO &amp; Site'!$N$1:$N$437,$H$2),SUMIFS('Master Data HO &amp; Site'!$BF$1:$BF$437,'Master Data HO &amp; Site'!$S$1:$S$437,'Summary to Mgmt'!$C9,'Master Data HO &amp; Site'!$Y$1:$Y$437,"Open",'Master Data HO &amp; Site'!$N$1:$N$437,$H$2)),IF(C9="Jakarta",SUMIFS('Master Data HO &amp; Site'!$BF$1:$BF$437,'Master Data HO &amp; Site'!$F$1:$F$437,'Summary to Mgmt'!$D9,'Master Data HO &amp; Site'!$H$1:$H$437,'Summary to Mgmt'!$E9,'Master Data HO &amp; Site'!$Y$1:$Y$437,"Open",'Master Data HO &amp; Site'!$N$1:$N$437,$H$2),SUMIFS('Master Data HO &amp; Site'!$BF$1:$BF$437,'Master Data HO &amp; Site'!$S$1:$S$437,'Summary to Mgmt'!$C9,'Master Data HO &amp; Site'!$Y$1:$Y$437,"Open",'Master Data HO &amp; Site'!$N$1:$N$437,$H$2))))</f>
        <v>0</v>
      </c>
      <c r="AO9" s="222">
        <f>IF($H$2="All",IF(C9="Jakarta",SUMIFS('Master Data HO &amp; Site'!$BG$1:$BG$437,'Master Data HO &amp; Site'!$F$1:$F$437,'Summary to Mgmt'!$D9,'Master Data HO &amp; Site'!$H$1:$H$437,'Summary to Mgmt'!$E9,'Master Data HO &amp; Site'!$Y$1:$Y$437,"Open"),SUMIFS('Master Data HO &amp; Site'!$BG$1:$BG$437,'Master Data HO &amp; Site'!$S$1:$S$437,'Summary to Mgmt'!$C9,'Master Data HO &amp; Site'!$Y$1:$Y$437,"Open")),IF($H$2="Urgent",IF(C9="Jakarta",SUMIFS('Master Data HO &amp; Site'!$BG$1:$BG$437,'Master Data HO &amp; Site'!$F$1:$F$437,'Summary to Mgmt'!$D9,'Master Data HO &amp; Site'!$H$1:$H$437,'Summary to Mgmt'!$E9,'Master Data HO &amp; Site'!$Y$1:$Y$437,"Open",'Master Data HO &amp; Site'!$N$1:$N$437,$H$2),SUMIFS('Master Data HO &amp; Site'!$BG$1:$BG$437,'Master Data HO &amp; Site'!$S$1:$S$437,'Summary to Mgmt'!$C9,'Master Data HO &amp; Site'!$Y$1:$Y$437,"Open",'Master Data HO &amp; Site'!$N$1:$N$437,$H$2)),IF(C9="Jakarta",SUMIFS('Master Data HO &amp; Site'!$BG$1:$BG$437,'Master Data HO &amp; Site'!$F$1:$F$437,'Summary to Mgmt'!$D9,'Master Data HO &amp; Site'!$H$1:$H$437,'Summary to Mgmt'!$E9,'Master Data HO &amp; Site'!$Y$1:$Y$437,"Open",'Master Data HO &amp; Site'!$N$1:$N$437,$H$2),SUMIFS('Master Data HO &amp; Site'!$BG$1:$BG$437,'Master Data HO &amp; Site'!$S$1:$S$437,'Summary to Mgmt'!$C9,'Master Data HO &amp; Site'!$Y$1:$Y$437,"Open",'Master Data HO &amp; Site'!$N$1:$N$437,$H$2))))</f>
        <v>0</v>
      </c>
      <c r="AP9" s="222">
        <f>IF($H$2="All",IF(C9="Jakarta",SUMIFS('Master Data HO &amp; Site'!$BH$1:$BH$437,'Master Data HO &amp; Site'!$F$1:$F$437,'Summary to Mgmt'!$D9,'Master Data HO &amp; Site'!$H$1:$H$437,'Summary to Mgmt'!$E9,'Master Data HO &amp; Site'!$Y$1:$Y$437,"Open"),SUMIFS('Master Data HO &amp; Site'!$BH$1:$BH$437,'Master Data HO &amp; Site'!$S$1:$S$437,'Summary to Mgmt'!$C9,'Master Data HO &amp; Site'!$Y$1:$Y$437,"Open")),IF($H$2="Urgent",IF(C9="Jakarta",SUMIFS('Master Data HO &amp; Site'!$BH$1:$BH$437,'Master Data HO &amp; Site'!$F$1:$F$437,'Summary to Mgmt'!$D9,'Master Data HO &amp; Site'!$H$1:$H$437,'Summary to Mgmt'!$E9,'Master Data HO &amp; Site'!$Y$1:$Y$437,"Open",'Master Data HO &amp; Site'!$N$1:$N$437,$H$2),SUMIFS('Master Data HO &amp; Site'!$BH$1:$BH$437,'Master Data HO &amp; Site'!$S$1:$S$437,'Summary to Mgmt'!$C9,'Master Data HO &amp; Site'!$Y$1:$Y$437,"Open",'Master Data HO &amp; Site'!$N$1:$N$437,$H$2)),IF(C9="Jakarta",SUMIFS('Master Data HO &amp; Site'!$BH$1:$BH$437,'Master Data HO &amp; Site'!$F$1:$F$437,'Summary to Mgmt'!$D9,'Master Data HO &amp; Site'!$H$1:$H$437,'Summary to Mgmt'!$E9,'Master Data HO &amp; Site'!$Y$1:$Y$437,"Open",'Master Data HO &amp; Site'!$N$1:$N$437,$H$2),SUMIFS('Master Data HO &amp; Site'!$BH$1:$BH$437,'Master Data HO &amp; Site'!$S$1:$S$437,'Summary to Mgmt'!$C9,'Master Data HO &amp; Site'!$Y$1:$Y$437,"Open",'Master Data HO &amp; Site'!$N$1:$N$437,$H$2))))</f>
        <v>0</v>
      </c>
      <c r="AQ9" s="222">
        <f>IF($H$2="All",IF(C9="Jakarta",SUMIFS('Master Data HO &amp; Site'!$BI$1:$BI$437,'Master Data HO &amp; Site'!$F$1:$F$437,'Summary to Mgmt'!$D9,'Master Data HO &amp; Site'!$H$1:$H$437,'Summary to Mgmt'!$E9,'Master Data HO &amp; Site'!$Y$1:$Y$437,"Open"),SUMIFS('Master Data HO &amp; Site'!$BI$1:$BI$437,'Master Data HO &amp; Site'!$S$1:$S$437,'Summary to Mgmt'!$C9,'Master Data HO &amp; Site'!$Y$1:$Y$437,"Open")),IF($H$2="Urgent",IF(C9="Jakarta",SUMIFS('Master Data HO &amp; Site'!$BI$1:$BI$437,'Master Data HO &amp; Site'!$F$1:$F$437,'Summary to Mgmt'!$D9,'Master Data HO &amp; Site'!$H$1:$H$437,'Summary to Mgmt'!$E9,'Master Data HO &amp; Site'!$Y$1:$Y$437,"Open",'Master Data HO &amp; Site'!$N$1:$N$437,$H$2),SUMIFS('Master Data HO &amp; Site'!$BI$1:$BI$437,'Master Data HO &amp; Site'!$S$1:$S$437,'Summary to Mgmt'!$C9,'Master Data HO &amp; Site'!$Y$1:$Y$437,"Open",'Master Data HO &amp; Site'!$N$1:$N$437,$H$2)),IF(C9="Jakarta",SUMIFS('Master Data HO &amp; Site'!$BI$1:$BI$437,'Master Data HO &amp; Site'!$F$1:$F$437,'Summary to Mgmt'!$D9,'Master Data HO &amp; Site'!$H$1:$H$437,'Summary to Mgmt'!$E9,'Master Data HO &amp; Site'!$Y$1:$Y$437,"Open",'Master Data HO &amp; Site'!$N$1:$N$437,$H$2),SUMIFS('Master Data HO &amp; Site'!$BI$1:$BI$437,'Master Data HO &amp; Site'!$S$1:$S$437,'Summary to Mgmt'!$C9,'Master Data HO &amp; Site'!$Y$1:$Y$437,"Open",'Master Data HO &amp; Site'!$N$1:$N$437,$H$2))))</f>
        <v>0</v>
      </c>
      <c r="AR9" s="222">
        <f>IF($H$2="All",IF(C9="Jakarta",SUMIFS('Master Data HO &amp; Site'!$BJ$1:$BJ$437,'Master Data HO &amp; Site'!$F$1:$F$437,'Summary to Mgmt'!$D9,'Master Data HO &amp; Site'!$H$1:$H$437,'Summary to Mgmt'!$E9,'Master Data HO &amp; Site'!$Y$1:$Y$437,"Open"),SUMIFS('Master Data HO &amp; Site'!$BJ$1:$BJ$437,'Master Data HO &amp; Site'!$S$1:$S$437,'Summary to Mgmt'!$C9,'Master Data HO &amp; Site'!$Y$1:$Y$437,"Open")),IF($H$2="Urgent",IF(C9="Jakarta",SUMIFS('Master Data HO &amp; Site'!$BJ$1:$BJ$437,'Master Data HO &amp; Site'!$F$1:$F$437,'Summary to Mgmt'!$D9,'Master Data HO &amp; Site'!$H$1:$H$437,'Summary to Mgmt'!$E9,'Master Data HO &amp; Site'!$Y$1:$Y$437,"Open",'Master Data HO &amp; Site'!$N$1:$N$437,$H$2),SUMIFS('Master Data HO &amp; Site'!$BJ$1:$BJ$437,'Master Data HO &amp; Site'!$S$1:$S$437,'Summary to Mgmt'!$C9,'Master Data HO &amp; Site'!$Y$1:$Y$437,"Open",'Master Data HO &amp; Site'!$N$1:$N$437,$H$2)),IF(C9="Jakarta",SUMIFS('Master Data HO &amp; Site'!$BJ$1:$BJ$437,'Master Data HO &amp; Site'!$F$1:$F$437,'Summary to Mgmt'!$D9,'Master Data HO &amp; Site'!$H$1:$H$437,'Summary to Mgmt'!$E9,'Master Data HO &amp; Site'!$Y$1:$Y$437,"Open",'Master Data HO &amp; Site'!$N$1:$N$437,$H$2),SUMIFS('Master Data HO &amp; Site'!$BJ$1:$BJ$437,'Master Data HO &amp; Site'!$S$1:$S$437,'Summary to Mgmt'!$C9,'Master Data HO &amp; Site'!$Y$1:$Y$437,"Open",'Master Data HO &amp; Site'!$N$1:$N$437,$H$2))))</f>
        <v>0</v>
      </c>
      <c r="AS9" s="222">
        <f>IF($H$2="All",IF(C9="Jakarta",SUMIFS('Master Data HO &amp; Site'!$BK$1:$BK$437,'Master Data HO &amp; Site'!$S$1:$S$437,'Summary to Mgmt'!$C9,'Master Data HO &amp; Site'!$F$1:$F$437,'Summary to Mgmt'!$D9,'Master Data HO &amp; Site'!$H$1:$H$437,'Summary to Mgmt'!$E9,'Master Data HO &amp; Site'!$Y$1:$Y$437,"Open"),SUMIFS('Master Data HO &amp; Site'!$BK$1:$BK$437,'Master Data HO &amp; Site'!$S$1:$S$437,'Summary to Mgmt'!$C9,'Master Data HO &amp; Site'!$Y$1:$Y$437,"Open")),IF($H$2="Urgent",IF(C9="Jakarta",SUMIFS('Master Data HO &amp; Site'!$BK$1:$BK$437,'Master Data HO &amp; Site'!$F$1:$F$437,'Summary to Mgmt'!$D9,'Master Data HO &amp; Site'!$H$1:$H$437,'Summary to Mgmt'!$E9,'Master Data HO &amp; Site'!$Y$1:$Y$437,"Open",'Master Data HO &amp; Site'!$N$1:$N$437,$H$2),SUMIFS('Master Data HO &amp; Site'!$BK$1:$BK$437,'Master Data HO &amp; Site'!$S$1:$S$437,'Summary to Mgmt'!$C9,'Master Data HO &amp; Site'!$Y$1:$Y$437,"Open",'Master Data HO &amp; Site'!$N$1:$N$437,$H$2)),IF(C9="Jakarta",SUMIFS('Master Data HO &amp; Site'!$BK$1:$BK$437,'Master Data HO &amp; Site'!$F$1:$F$437,'Summary to Mgmt'!$D9,'Master Data HO &amp; Site'!$H$1:$H$437,'Summary to Mgmt'!$E9,'Master Data HO &amp; Site'!$Y$1:$Y$437,"Open",'Master Data HO &amp; Site'!$N$1:$N$437,$H$2),SUMIFS('Master Data HO &amp; Site'!$BK$1:$BK$437,'Master Data HO &amp; Site'!$S$1:$S$437,'Summary to Mgmt'!$C9,'Master Data HO &amp; Site'!$Y$1:$Y$437,"Open",'Master Data HO &amp; Site'!$N$1:$N$437,$H$2))))</f>
        <v>1</v>
      </c>
      <c r="AU9" s="224">
        <f ca="1">IF($H$2="All",IF(C9="Jakarta",COUNTIFS('Master Data HO &amp; Site'!$F$1:$F$437,'Summary to Mgmt'!$D9,'Master Data HO &amp; Site'!$H$1:$H$437,'Summary to Mgmt'!$E9,'Master Data HO &amp; Site'!$Y$1:$Y$437,"Open",'Master Data HO &amp; Site'!$BZ$1:$BZ$437,'Summary to Mgmt'!$AU$4),COUNTIFS('Master Data HO &amp; Site'!$S$1:$S$437,'Summary to Mgmt'!$C9,'Master Data HO &amp; Site'!$Y$1:$Y$437,"Open",'Master Data HO &amp; Site'!$BZ$1:$BZ$437,'Summary to Mgmt'!$AU$4)),IF($H$2="Urgent",IF(C9="Jakarta",COUNTIFS('Master Data HO &amp; Site'!$F$1:$F$437,'Summary to Mgmt'!$D9,'Master Data HO &amp; Site'!$H$1:$H$437,'Summary to Mgmt'!$E9,'Master Data HO &amp; Site'!$Y$1:$Y$437,"Open",'Master Data HO &amp; Site'!$BZ$1:$BZ$437,'Summary to Mgmt'!$AU$4,'Master Data HO &amp; Site'!$N$1:$N$437,$H$2),COUNTIFS('Master Data HO &amp; Site'!$S$1:$S$437,'Summary to Mgmt'!$C9,'Master Data HO &amp; Site'!$Y$1:$Y$437,"Open",'Master Data HO &amp; Site'!$BZ$1:$BZ$437,'Summary to Mgmt'!$AU$4,'Master Data HO &amp; Site'!$N$1:$N$437,$H$2)),IF(C9="Jakarta",COUNTIFS('Master Data HO &amp; Site'!$F$1:$F$437,'Summary to Mgmt'!$D9,'Master Data HO &amp; Site'!$H$1:$H$437,'Summary to Mgmt'!$E9,'Master Data HO &amp; Site'!$Y$1:$Y$437,"Open",'Master Data HO &amp; Site'!$BZ$1:$BZ$437,'Summary to Mgmt'!$AU$4,'Master Data HO &amp; Site'!$N$1:$N$437,$H$2),COUNTIFS('Master Data HO &amp; Site'!$S$1:$S$437,'Summary to Mgmt'!$C9,'Master Data HO &amp; Site'!$Y$1:$Y$437,"Open",'Master Data HO &amp; Site'!$BZ$1:$BZ$437,'Summary to Mgmt'!$AU$4,'Master Data HO &amp; Site'!$N$1:$N$437,$H$2))))</f>
        <v>0</v>
      </c>
      <c r="AV9" s="224">
        <f ca="1">IF($H$2="All",IF(C9="Jakarta",COUNTIFS('Master Data HO &amp; Site'!$F$1:$F$437,'Summary to Mgmt'!$D9,'Master Data HO &amp; Site'!$H$1:$H$437,'Summary to Mgmt'!$E9,'Master Data HO &amp; Site'!$Y$1:$Y$437,"Open",'Master Data HO &amp; Site'!$BZ$1:$BZ$437,'Summary to Mgmt'!$AV$4),COUNTIFS('Master Data HO &amp; Site'!$S$1:$S$437,'Summary to Mgmt'!$C9,'Master Data HO &amp; Site'!$Y$1:$Y$437,"Open",'Master Data HO &amp; Site'!$BZ$1:$BZ$437,'Summary to Mgmt'!$AV$4)),IF($H$2="Urgent",IF(C9="Jakarta",COUNTIFS('Master Data HO &amp; Site'!$F$1:$F$437,'Summary to Mgmt'!$D9,'Master Data HO &amp; Site'!$H$1:$H$437,'Summary to Mgmt'!$E9,'Master Data HO &amp; Site'!$Y$1:$Y$437,"Open",'Master Data HO &amp; Site'!$BZ$1:$BZ$437,'Summary to Mgmt'!$AV$4,'Master Data HO &amp; Site'!$N$1:$N$437,$H$2),COUNTIFS('Master Data HO &amp; Site'!$S$1:$S$437,'Summary to Mgmt'!$C9,'Master Data HO &amp; Site'!$Y$1:$Y$437,"Open",'Master Data HO &amp; Site'!$BZ$1:$BZ$437,'Summary to Mgmt'!$AV$4,'Master Data HO &amp; Site'!$N$1:$N$437,$H$2)),IF(C9="Jakarta",COUNTIFS('Master Data HO &amp; Site'!$F$1:$F$437,'Summary to Mgmt'!$D9,'Master Data HO &amp; Site'!$H$1:$H$437,'Summary to Mgmt'!$E9,'Master Data HO &amp; Site'!$Y$1:$Y$437,"Open",'Master Data HO &amp; Site'!$BZ$1:$BZ$437,'Summary to Mgmt'!$AV$4,'Master Data HO &amp; Site'!$N$1:$N$437,$H$2),COUNTIFS('Master Data HO &amp; Site'!$S$1:$S$437,'Summary to Mgmt'!$C9,'Master Data HO &amp; Site'!$Y$1:$Y$437,"Open",'Master Data HO &amp; Site'!$BZ$1:$BZ$437,'Summary to Mgmt'!$AV$4,'Master Data HO &amp; Site'!$N$1:$N$437,$H$2))))</f>
        <v>0</v>
      </c>
      <c r="AW9" s="224">
        <f ca="1">IF($H$2="All",IF(C9="Jakarta",COUNTIFS('Master Data HO &amp; Site'!$F$1:$F$437,'Summary to Mgmt'!$D9,'Master Data HO &amp; Site'!$H$1:$H$437,'Summary to Mgmt'!$E9,'Master Data HO &amp; Site'!$Y$1:$Y$437,"Open",'Master Data HO &amp; Site'!$BZ$1:$BZ$437,'Summary to Mgmt'!$AW$4),COUNTIFS('Master Data HO &amp; Site'!$S$1:$S$437,'Summary to Mgmt'!$C9,'Master Data HO &amp; Site'!$Y$1:$Y$437,"Open",'Master Data HO &amp; Site'!$BZ$1:$BZ$437,'Summary to Mgmt'!$AW$4)),IF($H$2="Urgent",IF(C9="Jakarta",COUNTIFS('Master Data HO &amp; Site'!$F$1:$F$437,'Summary to Mgmt'!$D9,'Master Data HO &amp; Site'!$H$1:$H$437,'Summary to Mgmt'!$E9,'Master Data HO &amp; Site'!$Y$1:$Y$437,"Open",'Master Data HO &amp; Site'!$BZ$1:$BZ$437,'Summary to Mgmt'!$AW$4,'Master Data HO &amp; Site'!$N$1:$N$437,$H$2),COUNTIFS('Master Data HO &amp; Site'!$S$1:$S$437,'Summary to Mgmt'!$C9,'Master Data HO &amp; Site'!$Y$1:$Y$437,"Open",'Master Data HO &amp; Site'!$BZ$1:$BZ$437,'Summary to Mgmt'!$AW$4,'Master Data HO &amp; Site'!$N$1:$N$437,$H$2)),IF(C9="Jakarta",COUNTIFS('Master Data HO &amp; Site'!$F$1:$F$437,'Summary to Mgmt'!$D9,'Master Data HO &amp; Site'!$H$1:$H$437,'Summary to Mgmt'!$E9,'Master Data HO &amp; Site'!$Y$1:$Y$437,"Open",'Master Data HO &amp; Site'!$BZ$1:$BZ$437,'Summary to Mgmt'!$AW$4,'Master Data HO &amp; Site'!$N$1:$N$437,$H$2),COUNTIFS('Master Data HO &amp; Site'!$S$1:$S$437,'Summary to Mgmt'!$C9,'Master Data HO &amp; Site'!$Y$1:$Y$437,"Open",'Master Data HO &amp; Site'!$BZ$1:$BZ$437,'Summary to Mgmt'!$AW$4,'Master Data HO &amp; Site'!$N$1:$N$437,$H$2))))</f>
        <v>0</v>
      </c>
      <c r="AX9" s="224">
        <f ca="1">IF($H$2="All",IF(C9="Jakarta",COUNTIFS('Master Data HO &amp; Site'!$F$1:$F$437,'Summary to Mgmt'!$D9,'Master Data HO &amp; Site'!$H$1:$H$437,'Summary to Mgmt'!$E9,'Master Data HO &amp; Site'!$Y$1:$Y$437,"Open",'Master Data HO &amp; Site'!$BZ$1:$BZ$437,'Summary to Mgmt'!$AX$4),COUNTIFS('Master Data HO &amp; Site'!$S$1:$S$437,'Summary to Mgmt'!$C9,'Master Data HO &amp; Site'!$Y$1:$Y$437,"Open",'Master Data HO &amp; Site'!$BZ$1:$BZ$437,'Summary to Mgmt'!$AX$4)),IF($H$2="Urgent",IF(C9="Jakarta",COUNTIFS('Master Data HO &amp; Site'!$F$1:$F$437,'Summary to Mgmt'!$D9,'Master Data HO &amp; Site'!$H$1:$H$437,'Summary to Mgmt'!$E9,'Master Data HO &amp; Site'!$Y$1:$Y$437,"Open",'Master Data HO &amp; Site'!$BZ$1:$BZ$437,'Summary to Mgmt'!$AX$4,'Master Data HO &amp; Site'!$N$1:$N$437,$H$2),COUNTIFS('Master Data HO &amp; Site'!$S$1:$S$437,'Summary to Mgmt'!$C9,'Master Data HO &amp; Site'!$Y$1:$Y$437,"Open",'Master Data HO &amp; Site'!$BZ$1:$BZ$437,'Summary to Mgmt'!$AX$4,'Master Data HO &amp; Site'!$N$1:$N$437,$H$2)),IF(C9="Jakarta",COUNTIFS('Master Data HO &amp; Site'!$F$1:$F$437,'Summary to Mgmt'!$D9,'Master Data HO &amp; Site'!$H$1:$H$437,'Summary to Mgmt'!$E9,'Master Data HO &amp; Site'!$Y$1:$Y$437,"Open",'Master Data HO &amp; Site'!$BZ$1:$BZ$437,'Summary to Mgmt'!$AX$4,'Master Data HO &amp; Site'!$N$1:$N$437,$H$2),COUNTIFS('Master Data HO &amp; Site'!$S$1:$S$437,'Summary to Mgmt'!$C9,'Master Data HO &amp; Site'!$Y$1:$Y$437,"Open",'Master Data HO &amp; Site'!$BZ$1:$BZ$437,'Summary to Mgmt'!$AX$4,'Master Data HO &amp; Site'!$N$1:$N$437,$H$2))))</f>
        <v>1</v>
      </c>
    </row>
    <row r="10" spans="2:50" outlineLevel="1" x14ac:dyDescent="0.35">
      <c r="C10" t="s">
        <v>151</v>
      </c>
      <c r="D10" t="s">
        <v>137</v>
      </c>
      <c r="E10" t="s">
        <v>1560</v>
      </c>
      <c r="F10" s="223">
        <f t="shared" si="1"/>
        <v>3</v>
      </c>
      <c r="G10" s="224">
        <f>IF($H$2="All",IF(C10="Jakarta",SUMIFS('Master Data HO &amp; Site'!$BM$1:$BM$437,'Master Data HO &amp; Site'!$S$1:$S$437,'Summary to Mgmt'!C10,'Master Data HO &amp; Site'!$F$1:$F$437,'Summary to Mgmt'!$D10,'Master Data HO &amp; Site'!$H$1:$H$437,'Summary to Mgmt'!$E10,'Master Data HO &amp; Site'!$Y$1:$Y$437,"Closed"),SUMIFS('Master Data HO &amp; Site'!$BM$1:$BM$437,'Master Data HO &amp; Site'!$S$1:$S$437,'Summary to Mgmt'!C10,'Master Data HO &amp; Site'!$Y$1:$Y$437,"Closed")),IF(C10="Jakarta",SUMIFS('Master Data HO &amp; Site'!$BM$1:$BM$437,'Master Data HO &amp; Site'!$S$1:$S$437,'Summary to Mgmt'!C10,'Master Data HO &amp; Site'!$F$1:$F$437,'Summary to Mgmt'!$D10,'Master Data HO &amp; Site'!$H$1:$H$437,'Summary to Mgmt'!E10,'Master Data HO &amp; Site'!$N$1:$N$437,'Summary to Mgmt'!$H$2,'Master Data HO &amp; Site'!$Y$1:$Y$437,"Closed"),SUMIFS('Master Data HO &amp; Site'!$BM$1:$BM$437,'Master Data HO &amp; Site'!$S$1:$S$437,'Summary to Mgmt'!C10,'Master Data HO &amp; Site'!$N$1:$N$437,'Summary to Mgmt'!$H$2,'Master Data HO &amp; Site'!$Y$1:$Y$437,"Closed")))</f>
        <v>0</v>
      </c>
      <c r="H10" s="222">
        <f>IF($H$2="All",IF(C10="Jakarta",COUNTIFS('Master Data HO &amp; Site'!$S$1:$S$437,'Summary to Mgmt'!$C10,'Master Data HO &amp; Site'!$F$1:$F$437,'Summary to Mgmt'!$D10,'Master Data HO &amp; Site'!$H$1:$H$437,'Summary to Mgmt'!$E10,'Master Data HO &amp; Site'!$Y$1:$Y$437,"Open"),COUNTIFS('Master Data HO &amp; Site'!$S$1:$S$437,'Summary to Mgmt'!$C10,'Master Data HO &amp; Site'!$Y$1:$Y$437,"Open")),IF($H$2="Urgent",IF(C10="Jakarta",COUNTIFS('Master Data HO &amp; Site'!$S$1:$S$437,'Summary to Mgmt'!$C10,'Master Data HO &amp; Site'!$F$1:$F$437,'Summary to Mgmt'!$D10,'Master Data HO &amp; Site'!$H$1:$H$437,'Summary to Mgmt'!$E10,'Master Data HO &amp; Site'!$Y$1:$Y$437,"Open",'Master Data HO &amp; Site'!$N$1:$N$437,$H$2),COUNTIFS('Master Data HO &amp; Site'!$S$1:$S$437,'Summary to Mgmt'!$C10,'Master Data HO &amp; Site'!$Y$1:$Y$437,"Open",'Master Data HO &amp; Site'!$N$1:$N$437,$H$2)),IF(C10="Jakarta",COUNTIFS('Master Data HO &amp; Site'!$F$1:$F$437,'Summary to Mgmt'!$D10,'Master Data HO &amp; Site'!$H$1:$H$437,'Summary to Mgmt'!$E10,'Master Data HO &amp; Site'!$Y$1:$Y$437,"Open",'Master Data HO &amp; Site'!$N$1:$N$437,$H$2),COUNTIFS('Master Data HO &amp; Site'!$S$1:$S$437,'Summary to Mgmt'!$C10,'Master Data HO &amp; Site'!$Y$1:$Y$437,"Open",'Master Data HO &amp; Site'!$N$1:$N$437,$H$2))))</f>
        <v>3</v>
      </c>
      <c r="I10" s="222">
        <f>IF($H$2="All",IF(C10="Jakarta",COUNTIFS('Master Data HO &amp; Site'!$F$1:$F$437,'Summary to Mgmt'!$D10,'Master Data HO &amp; Site'!$H$1:$H$437,'Summary to Mgmt'!$E10,'Master Data HO &amp; Site'!$Y$1:$Y$437,"Open",'Master Data HO &amp; Site'!$D$1:$D$437,"pending FKTK"),COUNTIFS('Master Data HO &amp; Site'!$S$1:$S$437,'Summary to Mgmt'!$C10,'Master Data HO &amp; Site'!$Y$1:$Y$437,"Open",'Master Data HO &amp; Site'!$D$1:$D$437,"pending FKTK")),IF($H$2="Urgent",IF(C10="Jakarta",COUNTIFS('Master Data HO &amp; Site'!$F$1:$F$437,'Summary to Mgmt'!$D10,'Master Data HO &amp; Site'!$H$1:$H$437,'Summary to Mgmt'!$E10,'Master Data HO &amp; Site'!$Y$1:$Y$437,"Open",'Master Data HO &amp; Site'!$N$1:$N$437,$H$2,'Master Data HO &amp; Site'!$D$1:$D$437,"pending FKTK"),COUNTIFS('Master Data HO &amp; Site'!$S$1:$S$437,'Summary to Mgmt'!$C10,'Master Data HO &amp; Site'!$Y$1:$Y$437,"Open",'Master Data HO &amp; Site'!$N$1:$N$437,$H$2,'Master Data HO &amp; Site'!$D$1:$D$437,"pending FKTK")),IF(C10="Jakarta",COUNTIFS('Master Data HO &amp; Site'!$F$1:$F$437,'Summary to Mgmt'!$D10,'Master Data HO &amp; Site'!$H$1:$H$437,'Summary to Mgmt'!$E10,'Master Data HO &amp; Site'!$Y$1:$Y$437,"Open",'Master Data HO &amp; Site'!$N$1:$N$437,$H$2,'Master Data HO &amp; Site'!$D$1:$D$437,"pending FKTK"),COUNTIFS('Master Data HO &amp; Site'!$S$1:$S$437,'Summary to Mgmt'!$C10,'Master Data HO &amp; Site'!$Y$1:$Y$437,"Open",'Master Data HO &amp; Site'!$N$1:$N$437,$H$2,'Master Data HO &amp; Site'!$D$1:$D$437,"pending FKTK"))))</f>
        <v>2</v>
      </c>
      <c r="J10" s="222">
        <f>IF($H$2="All",IF(C10="Jakarta",SUMIFS('Master Data HO &amp; Site'!$AB$1:$AB$437,'Master Data HO &amp; Site'!$F$1:$F$437,'Summary to Mgmt'!$D10,'Master Data HO &amp; Site'!$H$1:$H$437,'Summary to Mgmt'!$E10,'Master Data HO &amp; Site'!$Y$1:$Y$437,"Open"),SUMIFS('Master Data HO &amp; Site'!$AB$1:$AB$437,'Master Data HO &amp; Site'!$S$1:$S$437,'Summary to Mgmt'!$C10,'Master Data HO &amp; Site'!$Y$1:$Y$437,"Open")),IF($H$2="Urgent",IF(C10="Jakarta",SUMIFS('Master Data HO &amp; Site'!$AB$1:$AB$437,'Master Data HO &amp; Site'!$F$1:$F$437,'Summary to Mgmt'!$D10,'Master Data HO &amp; Site'!$H$1:$H$437,'Summary to Mgmt'!$E10,'Master Data HO &amp; Site'!$Y$1:$Y$437,"Open",'Master Data HO &amp; Site'!$N$1:$N$437,$H$2),SUMIFS('Master Data HO &amp; Site'!$AB$1:$AB$437,'Master Data HO &amp; Site'!$S$1:$S$437,'Summary to Mgmt'!$C10,'Master Data HO &amp; Site'!$Y$1:$Y$437,"Open",'Master Data HO &amp; Site'!$N$1:$N$437,$H$2)),IF(C10="Jakarta",SUMIFS('Master Data HO &amp; Site'!$AB$1:$AB$437,'Master Data HO &amp; Site'!$F$1:$F$437,'Summary to Mgmt'!$D10,'Master Data HO &amp; Site'!$H$1:$H$437,'Summary to Mgmt'!$E10,'Master Data HO &amp; Site'!$Y$1:$Y$437,"Open",'Master Data HO &amp; Site'!$N$1:$N$437,$H$2),SUMIFS('Master Data HO &amp; Site'!$AB$1:$AB$437,'Master Data HO &amp; Site'!$S$1:$S$437,'Summary to Mgmt'!$C10,'Master Data HO &amp; Site'!$Y$1:$Y$437,"Open",'Master Data HO &amp; Site'!$N$1:$N$437,$H$2))))</f>
        <v>0</v>
      </c>
      <c r="K10" s="222">
        <f>IF($H$2="All",IF(C10="Jakarta",SUMIFS('Master Data HO &amp; Site'!$AC$1:$AC$437,'Master Data HO &amp; Site'!$F$1:$F$437,'Summary to Mgmt'!$D10,'Master Data HO &amp; Site'!$H$1:$H$437,'Summary to Mgmt'!$E10,'Master Data HO &amp; Site'!$Y$1:$Y$437,"Open"),SUMIFS('Master Data HO &amp; Site'!$AC$1:$AC$437,'Master Data HO &amp; Site'!$S$1:$S$437,'Summary to Mgmt'!$C10,'Master Data HO &amp; Site'!$Y$1:$Y$437,"Open")),IF($H$2="Urgent",IF(C10="Jakarta",SUMIFS('Master Data HO &amp; Site'!$AC$1:$AC$437,'Master Data HO &amp; Site'!$F$1:$F$437,'Summary to Mgmt'!$D10,'Master Data HO &amp; Site'!$H$1:$H$437,'Summary to Mgmt'!$E10,'Master Data HO &amp; Site'!$Y$1:$Y$437,"Open",'Master Data HO &amp; Site'!$N$1:$N$437,$H$2),SUMIFS('Master Data HO &amp; Site'!$AC$1:$AC$437,'Master Data HO &amp; Site'!$S$1:$S$437,'Summary to Mgmt'!$C10,'Master Data HO &amp; Site'!$Y$1:$Y$437,"Open",'Master Data HO &amp; Site'!$N$1:$N$437,$H$2)),IF(C10="Jakarta",SUMIFS('Master Data HO &amp; Site'!$AC$1:$AC$437,'Master Data HO &amp; Site'!$F$1:$F$437,'Summary to Mgmt'!$D10,'Master Data HO &amp; Site'!$H$1:$H$437,'Summary to Mgmt'!$E10,'Master Data HO &amp; Site'!$Y$1:$Y$437,"Open",'Master Data HO &amp; Site'!$N$1:$N$437,$H$2),SUMIFS('Master Data HO &amp; Site'!$AC$1:$AC$437,'Master Data HO &amp; Site'!$S$1:$S$437,'Summary to Mgmt'!$C10,'Master Data HO &amp; Site'!$Y$1:$Y$437,"Open",'Master Data HO &amp; Site'!$N$1:$N$437,$H$2))))</f>
        <v>0</v>
      </c>
      <c r="L10" s="222">
        <f>IF($H$2="All",IF(C10="Jakarta",SUMIFS('Master Data HO &amp; Site'!$AD$1:$AD$437,'Master Data HO &amp; Site'!$F$1:$F$437,'Summary to Mgmt'!$D10,'Master Data HO &amp; Site'!$H$1:$H$437,'Summary to Mgmt'!$E10,'Master Data HO &amp; Site'!$Y$1:$Y$437,"Open"),SUMIFS('Master Data HO &amp; Site'!$AD$1:$AD$437,'Master Data HO &amp; Site'!$S$1:$S$437,'Summary to Mgmt'!$C10,'Master Data HO &amp; Site'!$Y$1:$Y$437,"Open")),IF($H$2="Urgent",IF(C10="Jakarta",SUMIFS('Master Data HO &amp; Site'!$AD$1:$AD$437,'Master Data HO &amp; Site'!$F$1:$F$437,'Summary to Mgmt'!$D10,'Master Data HO &amp; Site'!$H$1:$H$437,'Summary to Mgmt'!$E10,'Master Data HO &amp; Site'!$Y$1:$Y$437,"Open",'Master Data HO &amp; Site'!$N$1:$N$437,$H$2),SUMIFS('Master Data HO &amp; Site'!$AD$1:$AD$437,'Master Data HO &amp; Site'!$S$1:$S$437,'Summary to Mgmt'!$C10,'Master Data HO &amp; Site'!$Y$1:$Y$437,"Open",'Master Data HO &amp; Site'!$N$1:$N$437,$H$2)),IF(C10="Jakarta",SUMIFS('Master Data HO &amp; Site'!$AD$1:$AD$437,'Master Data HO &amp; Site'!$F$1:$F$437,'Summary to Mgmt'!$D10,'Master Data HO &amp; Site'!$H$1:$H$437,'Summary to Mgmt'!$E10,'Master Data HO &amp; Site'!$Y$1:$Y$437,"Open",'Master Data HO &amp; Site'!$N$1:$N$437,$H$2),SUMIFS('Master Data HO &amp; Site'!$AD$1:$AD$437,'Master Data HO &amp; Site'!$S$1:$S$437,'Summary to Mgmt'!$C10,'Master Data HO &amp; Site'!$Y$1:$Y$437,"Open",'Master Data HO &amp; Site'!$N$1:$N$437,$H$2))))</f>
        <v>0</v>
      </c>
      <c r="M10" s="222">
        <f>IF($H$2="All",IF(C10="Jakarta",SUMIFS('Master Data HO &amp; Site'!$AE$1:$AE$437,'Master Data HO &amp; Site'!$F$1:$F$437,'Summary to Mgmt'!$D10,'Master Data HO &amp; Site'!$H$1:$H$437,'Summary to Mgmt'!$E10,'Master Data HO &amp; Site'!$Y$1:$Y$437,"Open"),SUMIFS('Master Data HO &amp; Site'!$AE$1:$AE$437,'Master Data HO &amp; Site'!$S$1:$S$437,'Summary to Mgmt'!$C10,'Master Data HO &amp; Site'!$Y$1:$Y$437,"Open")),IF($H$2="Urgent",IF(C10="Jakarta",SUMIFS('Master Data HO &amp; Site'!$AE$1:$AE$437,'Master Data HO &amp; Site'!$F$1:$F$437,'Summary to Mgmt'!$D10,'Master Data HO &amp; Site'!$H$1:$H$437,'Summary to Mgmt'!$E10,'Master Data HO &amp; Site'!$Y$1:$Y$437,"Open",'Master Data HO &amp; Site'!$N$1:$N$437,$H$2),SUMIFS('Master Data HO &amp; Site'!$AE$1:$AE$437,'Master Data HO &amp; Site'!$S$1:$S$437,'Summary to Mgmt'!$C10,'Master Data HO &amp; Site'!$Y$1:$Y$437,"Open",'Master Data HO &amp; Site'!$N$1:$N$437,$H$2)),IF(C10="Jakarta",SUMIFS('Master Data HO &amp; Site'!$AE$1:$AE$437,'Master Data HO &amp; Site'!$F$1:$F$437,'Summary to Mgmt'!$D10,'Master Data HO &amp; Site'!$H$1:$H$437,'Summary to Mgmt'!$E10,'Master Data HO &amp; Site'!$Y$1:$Y$437,"Open",'Master Data HO &amp; Site'!$N$1:$N$437,$H$2),SUMIFS('Master Data HO &amp; Site'!$AE$1:$AE$437,'Master Data HO &amp; Site'!$S$1:$S$437,'Summary to Mgmt'!$C10,'Master Data HO &amp; Site'!$Y$1:$Y$437,"Open",'Master Data HO &amp; Site'!$N$1:$N$437,$H$2))))</f>
        <v>0</v>
      </c>
      <c r="N10" s="222">
        <f>IF($H$2="All",IF(C10="Jakarta",SUMIFS('Master Data HO &amp; Site'!$AF$1:$AF$437,'Master Data HO &amp; Site'!$F$1:$F$437,'Summary to Mgmt'!$D10,'Master Data HO &amp; Site'!$H$1:$H$437,'Summary to Mgmt'!$E10,'Master Data HO &amp; Site'!$Y$1:$Y$437,"Open"),SUMIFS('Master Data HO &amp; Site'!$AF$1:$AF$437,'Master Data HO &amp; Site'!$S$1:$S$437,'Summary to Mgmt'!$C10,'Master Data HO &amp; Site'!$Y$1:$Y$437,"Open")),IF($H$2="Urgent",IF(C10="Jakarta",SUMIFS('Master Data HO &amp; Site'!$AF$1:$AF$437,'Master Data HO &amp; Site'!$F$1:$F$437,'Summary to Mgmt'!$D10,'Master Data HO &amp; Site'!$H$1:$H$437,'Summary to Mgmt'!$E10,'Master Data HO &amp; Site'!$Y$1:$Y$437,"Open",'Master Data HO &amp; Site'!$N$1:$N$437,$H$2),SUMIFS('Master Data HO &amp; Site'!$AF$1:$AF$437,'Master Data HO &amp; Site'!$S$1:$S$437,'Summary to Mgmt'!$C10,'Master Data HO &amp; Site'!$Y$1:$Y$437,"Open",'Master Data HO &amp; Site'!$N$1:$N$437,$H$2)),IF(C10="Jakarta",SUMIFS('Master Data HO &amp; Site'!$AF$1:$AF$437,'Master Data HO &amp; Site'!$F$1:$F$437,'Summary to Mgmt'!$D10,'Master Data HO &amp; Site'!$H$1:$H$437,'Summary to Mgmt'!$E10,'Master Data HO &amp; Site'!$Y$1:$Y$437,"Open",'Master Data HO &amp; Site'!$N$1:$N$437,$H$2),SUMIFS('Master Data HO &amp; Site'!$AF$1:$AF$437,'Master Data HO &amp; Site'!$S$1:$S$437,'Summary to Mgmt'!$C10,'Master Data HO &amp; Site'!$Y$1:$Y$437,"Open",'Master Data HO &amp; Site'!$N$1:$N$437,$H$2))))</f>
        <v>0</v>
      </c>
      <c r="O10" s="224">
        <f>IF($H$2="All",IF(C10="Jakarta",SUMIFS('Master Data HO &amp; Site'!$AG$1:$AG$437,'Master Data HO &amp; Site'!$S$1:$S$437,'Summary to Mgmt'!$C10,'Master Data HO &amp; Site'!$F$1:$F$437,'Summary to Mgmt'!$D10,'Master Data HO &amp; Site'!$H$1:$H$437,'Summary to Mgmt'!$E10,'Master Data HO &amp; Site'!$Y$1:$Y$437,"Open"),SUMIFS('Master Data HO &amp; Site'!$AG$1:$AG$437,'Master Data HO &amp; Site'!$S$1:$S$437,'Summary to Mgmt'!$C10,'Master Data HO &amp; Site'!$Y$1:$Y$437,"Open")),IF($H$2="Urgent",IF(C10="Jakarta",SUMIFS('Master Data HO &amp; Site'!$AG$1:$AG$437,'Master Data HO &amp; Site'!$F$1:$F$437,'Summary to Mgmt'!$D10,'Master Data HO &amp; Site'!$H$1:$H$437,'Summary to Mgmt'!$E10,'Master Data HO &amp; Site'!$Y$1:$Y$437,"Open",'Master Data HO &amp; Site'!$N$1:$N$437,$H$2),SUMIFS('Master Data HO &amp; Site'!$AG$1:$AG$437,'Master Data HO &amp; Site'!$S$1:$S$437,'Summary to Mgmt'!$C10,'Master Data HO &amp; Site'!$Y$1:$Y$437,"Open",'Master Data HO &amp; Site'!$N$1:$N$437,$H$2)),IF(C10="Jakarta",SUMIFS('Master Data HO &amp; Site'!$AG$1:$AG$437,'Master Data HO &amp; Site'!$F$1:$F$437,'Summary to Mgmt'!$D10,'Master Data HO &amp; Site'!$H$1:$H$437,'Summary to Mgmt'!$E10,'Master Data HO &amp; Site'!$Y$1:$Y$437,"Open",'Master Data HO &amp; Site'!$N$1:$N$437,$H$2),SUMIFS('Master Data HO &amp; Site'!$AG$1:$AG$437,'Master Data HO &amp; Site'!$S$1:$S$437,'Summary to Mgmt'!$C10,'Master Data HO &amp; Site'!$Y$1:$Y$437,"Open",'Master Data HO &amp; Site'!$N$1:$N$437,$H$2))))</f>
        <v>0</v>
      </c>
      <c r="P10" s="222">
        <f>IF($H$2="All",IF(C10="Jakarta",SUMIFS('Master Data HO &amp; Site'!$AH$1:$AH$437,'Master Data HO &amp; Site'!$F$1:$F$437,'Summary to Mgmt'!$D10,'Master Data HO &amp; Site'!$H$1:$H$437,'Summary to Mgmt'!$E10,'Master Data HO &amp; Site'!$Y$1:$Y$437,"Open"),SUMIFS('Master Data HO &amp; Site'!$AH$1:$AH$437,'Master Data HO &amp; Site'!$S$1:$S$437,'Summary to Mgmt'!$C10,'Master Data HO &amp; Site'!$Y$1:$Y$437,"Open")),IF($H$2="Urgent",IF(C10="Jakarta",SUMIFS('Master Data HO &amp; Site'!$AH$1:$AH$437,'Master Data HO &amp; Site'!$F$1:$F$437,'Summary to Mgmt'!$D10,'Master Data HO &amp; Site'!$H$1:$H$437,'Summary to Mgmt'!$E10,'Master Data HO &amp; Site'!$Y$1:$Y$437,"Open",'Master Data HO &amp; Site'!$N$1:$N$437,$H$2),SUMIFS('Master Data HO &amp; Site'!$AH$1:$AH$437,'Master Data HO &amp; Site'!$S$1:$S$437,'Summary to Mgmt'!$C10,'Master Data HO &amp; Site'!$Y$1:$Y$437,"Open",'Master Data HO &amp; Site'!$N$1:$N$437,$H$2)),IF(C10="Jakarta",SUMIFS('Master Data HO &amp; Site'!$AH$1:$AH$437,'Master Data HO &amp; Site'!$F$1:$F$437,'Summary to Mgmt'!$D10,'Master Data HO &amp; Site'!$H$1:$H$437,'Summary to Mgmt'!$E10,'Master Data HO &amp; Site'!$Y$1:$Y$437,"Open",'Master Data HO &amp; Site'!$N$1:$N$437,$H$2),SUMIFS('Master Data HO &amp; Site'!$AH$1:$AH$437,'Master Data HO &amp; Site'!$S$1:$S$437,'Summary to Mgmt'!$C10,'Master Data HO &amp; Site'!$Y$1:$Y$437,"Open",'Master Data HO &amp; Site'!$N$1:$N$437,$H$2))))</f>
        <v>0</v>
      </c>
      <c r="Q10" s="222">
        <f>IF($H$2="All",IF(C10="Jakarta",SUMIFS('Master Data HO &amp; Site'!$AI$1:$AI$437,'Master Data HO &amp; Site'!$F$1:$F$437,'Summary to Mgmt'!$D10,'Master Data HO &amp; Site'!$H$1:$H$437,'Summary to Mgmt'!$E10,'Master Data HO &amp; Site'!$Y$1:$Y$437,"Open"),SUMIFS('Master Data HO &amp; Site'!$AI$1:$AI$437,'Master Data HO &amp; Site'!$S$1:$S$437,'Summary to Mgmt'!$C10,'Master Data HO &amp; Site'!$Y$1:$Y$437,"Open")),IF($H$2="Urgent",IF(C10="Jakarta",SUMIFS('Master Data HO &amp; Site'!$AI$1:$AI$437,'Master Data HO &amp; Site'!$F$1:$F$437,'Summary to Mgmt'!$D10,'Master Data HO &amp; Site'!$H$1:$H$437,'Summary to Mgmt'!$E10,'Master Data HO &amp; Site'!$Y$1:$Y$437,"Open",'Master Data HO &amp; Site'!$N$1:$N$437,$H$2),SUMIFS('Master Data HO &amp; Site'!$AI$1:$AI$437,'Master Data HO &amp; Site'!$S$1:$S$437,'Summary to Mgmt'!$C10,'Master Data HO &amp; Site'!$Y$1:$Y$437,"Open",'Master Data HO &amp; Site'!$N$1:$N$437,$H$2)),IF(C10="Jakarta",SUMIFS('Master Data HO &amp; Site'!$AI$1:$AI$437,'Master Data HO &amp; Site'!$F$1:$F$437,'Summary to Mgmt'!$D10,'Master Data HO &amp; Site'!$H$1:$H$437,'Summary to Mgmt'!$E10,'Master Data HO &amp; Site'!$Y$1:$Y$437,"Open",'Master Data HO &amp; Site'!$N$1:$N$437,$H$2),SUMIFS('Master Data HO &amp; Site'!$AI$1:$AI$437,'Master Data HO &amp; Site'!$S$1:$S$437,'Summary to Mgmt'!$C10,'Master Data HO &amp; Site'!$Y$1:$Y$437,"Open",'Master Data HO &amp; Site'!$N$1:$N$437,$H$2))))</f>
        <v>0</v>
      </c>
      <c r="R10" s="222">
        <f>IF($H$2="All",IF(C10="Jakarta",SUMIFS('Master Data HO &amp; Site'!$AJ$1:$AJ$437,'Master Data HO &amp; Site'!$F$1:$F$437,'Summary to Mgmt'!$D10,'Master Data HO &amp; Site'!$H$1:$H$437,'Summary to Mgmt'!$E10,'Master Data HO &amp; Site'!$Y$1:$Y$437,"Open"),SUMIFS('Master Data HO &amp; Site'!$AJ$1:$AJ$437,'Master Data HO &amp; Site'!$S$1:$S$437,'Summary to Mgmt'!$C10,'Master Data HO &amp; Site'!$Y$1:$Y$437,"Open")),IF($H$2="Urgent",IF(C10="Jakarta",SUMIFS('Master Data HO &amp; Site'!$AJ$1:$AJ$437,'Master Data HO &amp; Site'!$F$1:$F$437,'Summary to Mgmt'!$D10,'Master Data HO &amp; Site'!$H$1:$H$437,'Summary to Mgmt'!$E10,'Master Data HO &amp; Site'!$Y$1:$Y$437,"Open",'Master Data HO &amp; Site'!$N$1:$N$437,$H$2),SUMIFS('Master Data HO &amp; Site'!$AJ$1:$AJ$437,'Master Data HO &amp; Site'!$S$1:$S$437,'Summary to Mgmt'!$C10,'Master Data HO &amp; Site'!$Y$1:$Y$437,"Open",'Master Data HO &amp; Site'!$N$1:$N$437,$H$2)),IF(C10="Jakarta",SUMIFS('Master Data HO &amp; Site'!$AJ$1:$AJ$437,'Master Data HO &amp; Site'!$F$1:$F$437,'Summary to Mgmt'!$D10,'Master Data HO &amp; Site'!$H$1:$H$437,'Summary to Mgmt'!$E10,'Master Data HO &amp; Site'!$Y$1:$Y$437,"Open",'Master Data HO &amp; Site'!$N$1:$N$437,$H$2),SUMIFS('Master Data HO &amp; Site'!$AJ$1:$AJ$437,'Master Data HO &amp; Site'!$S$1:$S$437,'Summary to Mgmt'!$C10,'Master Data HO &amp; Site'!$Y$1:$Y$437,"Open",'Master Data HO &amp; Site'!$N$1:$N$437,$H$2))))</f>
        <v>0</v>
      </c>
      <c r="S10" s="222">
        <f>IF($H$2="All",IF(C10="Jakarta",SUMIFS('Master Data HO &amp; Site'!$AK$1:$AK$437,'Master Data HO &amp; Site'!$F$1:$F$437,'Summary to Mgmt'!$D10,'Master Data HO &amp; Site'!$H$1:$H$437,'Summary to Mgmt'!$E10,'Master Data HO &amp; Site'!$Y$1:$Y$437,"Open"),SUMIFS('Master Data HO &amp; Site'!$AK$1:$AK$437,'Master Data HO &amp; Site'!$S$1:$S$437,'Summary to Mgmt'!$C10,'Master Data HO &amp; Site'!$Y$1:$Y$437,"Open")),IF($H$2="Urgent",IF(C10="Jakarta",SUMIFS('Master Data HO &amp; Site'!$AK$1:$AK$437,'Master Data HO &amp; Site'!$F$1:$F$437,'Summary to Mgmt'!$D10,'Master Data HO &amp; Site'!$H$1:$H$437,'Summary to Mgmt'!$E10,'Master Data HO &amp; Site'!$Y$1:$Y$437,"Open",'Master Data HO &amp; Site'!$N$1:$N$437,$H$2),SUMIFS('Master Data HO &amp; Site'!$AK$1:$AK$437,'Master Data HO &amp; Site'!$S$1:$S$437,'Summary to Mgmt'!$C10,'Master Data HO &amp; Site'!$Y$1:$Y$437,"Open",'Master Data HO &amp; Site'!$N$1:$N$437,$H$2)),IF(C10="Jakarta",SUMIFS('Master Data HO &amp; Site'!$AK$1:$AK$437,'Master Data HO &amp; Site'!$F$1:$F$437,'Summary to Mgmt'!$D10,'Master Data HO &amp; Site'!$H$1:$H$437,'Summary to Mgmt'!$E10,'Master Data HO &amp; Site'!$Y$1:$Y$437,"Open",'Master Data HO &amp; Site'!$N$1:$N$437,$H$2),SUMIFS('Master Data HO &amp; Site'!$AK$1:$AK$437,'Master Data HO &amp; Site'!$S$1:$S$437,'Summary to Mgmt'!$C10,'Master Data HO &amp; Site'!$Y$1:$Y$437,"Open",'Master Data HO &amp; Site'!$N$1:$N$437,$H$2))))</f>
        <v>1</v>
      </c>
      <c r="T10" s="222">
        <f>IF($H$2="All",IF(C10="Jakarta",SUMIFS('Master Data HO &amp; Site'!$AL$1:$AL$437,'Master Data HO &amp; Site'!$F$1:$F$437,'Summary to Mgmt'!$D10,'Master Data HO &amp; Site'!$H$1:$H$437,'Summary to Mgmt'!$E10,'Master Data HO &amp; Site'!$Y$1:$Y$437,"Open"),SUMIFS('Master Data HO &amp; Site'!$AL$1:$AL$437,'Master Data HO &amp; Site'!$S$1:$S$437,'Summary to Mgmt'!$C10,'Master Data HO &amp; Site'!$Y$1:$Y$437,"Open")),IF($H$2="Urgent",IF(C10="Jakarta",SUMIFS('Master Data HO &amp; Site'!$AL$1:$AL$437,'Master Data HO &amp; Site'!$F$1:$F$437,'Summary to Mgmt'!$D10,'Master Data HO &amp; Site'!$H$1:$H$437,'Summary to Mgmt'!$E10,'Master Data HO &amp; Site'!$Y$1:$Y$437,"Open",'Master Data HO &amp; Site'!$N$1:$N$437,$H$2),SUMIFS('Master Data HO &amp; Site'!$AL$1:$AL$437,'Master Data HO &amp; Site'!$S$1:$S$437,'Summary to Mgmt'!$C10,'Master Data HO &amp; Site'!$Y$1:$Y$437,"Open",'Master Data HO &amp; Site'!$N$1:$N$437,$H$2)),IF(C10="Jakarta",SUMIFS('Master Data HO &amp; Site'!$AL$1:$AL$437,'Master Data HO &amp; Site'!$F$1:$F$437,'Summary to Mgmt'!$D10,'Master Data HO &amp; Site'!$H$1:$H$437,'Summary to Mgmt'!$E10,'Master Data HO &amp; Site'!$Y$1:$Y$437,"Open",'Master Data HO &amp; Site'!$N$1:$N$437,$H$2),SUMIFS('Master Data HO &amp; Site'!$AL$1:$AL$437,'Master Data HO &amp; Site'!$S$1:$S$437,'Summary to Mgmt'!$C10,'Master Data HO &amp; Site'!$Y$1:$Y$437,"Open",'Master Data HO &amp; Site'!$N$1:$N$437,$H$2))))</f>
        <v>0</v>
      </c>
      <c r="U10" s="222">
        <f>IF($H$2="All",IF(C10="Jakarta",SUMIFS('Master Data HO &amp; Site'!$AM$1:$AM$437,'Master Data HO &amp; Site'!$S$1:$S$437,'Summary to Mgmt'!$C10,'Master Data HO &amp; Site'!$F$1:$F$437,'Summary to Mgmt'!$D10,'Master Data HO &amp; Site'!$H$1:$H$437,'Summary to Mgmt'!$E10,'Master Data HO &amp; Site'!$Y$1:$Y$437,"Open"),SUMIFS('Master Data HO &amp; Site'!$AM$1:$AM$437,'Master Data HO &amp; Site'!$S$1:$S$437,'Summary to Mgmt'!$C10,'Master Data HO &amp; Site'!$Y$1:$Y$437,"Open")),IF($H$2="Urgent",IF(C10="Jakarta",SUMIFS('Master Data HO &amp; Site'!$AM$1:$AM$437,'Master Data HO &amp; Site'!$F$1:$F$437,'Summary to Mgmt'!$D10,'Master Data HO &amp; Site'!$H$1:$H$437,'Summary to Mgmt'!$E10,'Master Data HO &amp; Site'!$Y$1:$Y$437,"Open",'Master Data HO &amp; Site'!$N$1:$N$437,$H$2),SUMIFS('Master Data HO &amp; Site'!$AM$1:$AM$437,'Master Data HO &amp; Site'!$S$1:$S$437,'Summary to Mgmt'!$C10,'Master Data HO &amp; Site'!$Y$1:$Y$437,"Open",'Master Data HO &amp; Site'!$N$1:$N$437,$H$2)),IF(C10="Jakarta",SUMIFS('Master Data HO &amp; Site'!$AM$1:$AM$437,'Master Data HO &amp; Site'!$F$1:$F$437,'Summary to Mgmt'!$D10,'Master Data HO &amp; Site'!$H$1:$H$437,'Summary to Mgmt'!$E10,'Master Data HO &amp; Site'!$Y$1:$Y$437,"Open",'Master Data HO &amp; Site'!$N$1:$N$437,$H$2),SUMIFS('Master Data HO &amp; Site'!$AM$1:$AM$437,'Master Data HO &amp; Site'!$S$1:$S$437,'Summary to Mgmt'!$C10,'Master Data HO &amp; Site'!$Y$1:$Y$437,"Open",'Master Data HO &amp; Site'!$N$1:$N$437,$H$2))))</f>
        <v>1</v>
      </c>
      <c r="V10" s="222">
        <f>IF($H$2="All",IF(C10="Jakarta",SUMIFS('Master Data HO &amp; Site'!$AN$1:$AN$437,'Master Data HO &amp; Site'!$F$1:$F$437,'Summary to Mgmt'!$D10,'Master Data HO &amp; Site'!$H$1:$H$437,'Summary to Mgmt'!$E10,'Master Data HO &amp; Site'!$Y$1:$Y$437,"Open"),SUMIFS('Master Data HO &amp; Site'!$AN$1:$AN$437,'Master Data HO &amp; Site'!$S$1:$S$437,'Summary to Mgmt'!$C10,'Master Data HO &amp; Site'!$Y$1:$Y$437,"Open")),IF($H$2="Urgent",IF(C10="Jakarta",SUMIFS('Master Data HO &amp; Site'!$AN$1:$AN$437,'Master Data HO &amp; Site'!$F$1:$F$437,'Summary to Mgmt'!$D10,'Master Data HO &amp; Site'!$H$1:$H$437,'Summary to Mgmt'!$E10,'Master Data HO &amp; Site'!$Y$1:$Y$437,"Open",'Master Data HO &amp; Site'!$N$1:$N$437,$H$2),SUMIFS('Master Data HO &amp; Site'!$AN$1:$AN$437,'Master Data HO &amp; Site'!$S$1:$S$437,'Summary to Mgmt'!$C10,'Master Data HO &amp; Site'!$Y$1:$Y$437,"Open",'Master Data HO &amp; Site'!$N$1:$N$437,$H$2)),IF(C10="Jakarta",SUMIFS('Master Data HO &amp; Site'!$AN$1:$AN$437,'Master Data HO &amp; Site'!$F$1:$F$437,'Summary to Mgmt'!$D10,'Master Data HO &amp; Site'!$H$1:$H$437,'Summary to Mgmt'!$E10,'Master Data HO &amp; Site'!$Y$1:$Y$437,"Open",'Master Data HO &amp; Site'!$N$1:$N$437,$H$2),SUMIFS('Master Data HO &amp; Site'!$AN$1:$AN$437,'Master Data HO &amp; Site'!$S$1:$S$437,'Summary to Mgmt'!$C10,'Master Data HO &amp; Site'!$Y$1:$Y$437,"Open",'Master Data HO &amp; Site'!$N$1:$N$437,$H$2))))</f>
        <v>0</v>
      </c>
      <c r="W10" s="222">
        <f>IF($H$2="All",IF(C10="Jakarta",SUMIFS('Master Data HO &amp; Site'!$AO$1:$AO$437,'Master Data HO &amp; Site'!$F$1:$F$437,'Summary to Mgmt'!$D10,'Master Data HO &amp; Site'!$H$1:$H$437,'Summary to Mgmt'!$E10,'Master Data HO &amp; Site'!$Y$1:$Y$437,"Open"),SUMIFS('Master Data HO &amp; Site'!$AO$1:$AO$437,'Master Data HO &amp; Site'!$S$1:$S$437,'Summary to Mgmt'!$C10,'Master Data HO &amp; Site'!$Y$1:$Y$437,"Open")),IF($H$2="Urgent",IF(C10="Jakarta",SUMIFS('Master Data HO &amp; Site'!$AO$1:$AO$437,'Master Data HO &amp; Site'!$F$1:$F$437,'Summary to Mgmt'!$D10,'Master Data HO &amp; Site'!$H$1:$H$437,'Summary to Mgmt'!$E10,'Master Data HO &amp; Site'!$Y$1:$Y$437,"Open",'Master Data HO &amp; Site'!$N$1:$N$437,$H$2),SUMIFS('Master Data HO &amp; Site'!$AO$1:$AO$437,'Master Data HO &amp; Site'!$S$1:$S$437,'Summary to Mgmt'!$C10,'Master Data HO &amp; Site'!$Y$1:$Y$437,"Open",'Master Data HO &amp; Site'!$N$1:$N$437,$H$2)),IF(C10="Jakarta",SUMIFS('Master Data HO &amp; Site'!$AO$1:$AO$437,'Master Data HO &amp; Site'!$F$1:$F$437,'Summary to Mgmt'!$D10,'Master Data HO &amp; Site'!$H$1:$H$437,'Summary to Mgmt'!$E10,'Master Data HO &amp; Site'!$Y$1:$Y$437,"Open",'Master Data HO &amp; Site'!$N$1:$N$437,$H$2),SUMIFS('Master Data HO &amp; Site'!$AO$1:$AO$437,'Master Data HO &amp; Site'!$S$1:$S$437,'Summary to Mgmt'!$C10,'Master Data HO &amp; Site'!$Y$1:$Y$437,"Open",'Master Data HO &amp; Site'!$N$1:$N$437,$H$2))))</f>
        <v>0</v>
      </c>
      <c r="X10" s="222">
        <f>IF($H$2="All",IF(C10="Jakarta",SUMIFS('Master Data HO &amp; Site'!$AP$1:$AP$437,'Master Data HO &amp; Site'!$F$1:$F$437,'Summary to Mgmt'!$D10,'Master Data HO &amp; Site'!$H$1:$H$437,'Summary to Mgmt'!$E10,'Master Data HO &amp; Site'!$Y$1:$Y$437,"Open"),SUMIFS('Master Data HO &amp; Site'!$AP$1:$AP$437,'Master Data HO &amp; Site'!$S$1:$S$437,'Summary to Mgmt'!$C10,'Master Data HO &amp; Site'!$Y$1:$Y$437,"Open")),IF($H$2="Urgent",IF(C10="Jakarta",SUMIFS('Master Data HO &amp; Site'!$AP$1:$AP$437,'Master Data HO &amp; Site'!$F$1:$F$437,'Summary to Mgmt'!$D10,'Master Data HO &amp; Site'!$H$1:$H$437,'Summary to Mgmt'!$E10,'Master Data HO &amp; Site'!$Y$1:$Y$437,"Open",'Master Data HO &amp; Site'!$N$1:$N$437,$H$2),SUMIFS('Master Data HO &amp; Site'!$AP$1:$AP$437,'Master Data HO &amp; Site'!$S$1:$S$437,'Summary to Mgmt'!$C10,'Master Data HO &amp; Site'!$Y$1:$Y$437,"Open",'Master Data HO &amp; Site'!$N$1:$N$437,$H$2)),IF(C10="Jakarta",SUMIFS('Master Data HO &amp; Site'!$AP$1:$AP$437,'Master Data HO &amp; Site'!$F$1:$F$437,'Summary to Mgmt'!$D10,'Master Data HO &amp; Site'!$H$1:$H$437,'Summary to Mgmt'!$E10,'Master Data HO &amp; Site'!$Y$1:$Y$437,"Open",'Master Data HO &amp; Site'!$N$1:$N$437,$H$2),SUMIFS('Master Data HO &amp; Site'!$AP$1:$AP$437,'Master Data HO &amp; Site'!$S$1:$S$437,'Summary to Mgmt'!$C10,'Master Data HO &amp; Site'!$Y$1:$Y$437,"Open",'Master Data HO &amp; Site'!$N$1:$N$437,$H$2))))</f>
        <v>0</v>
      </c>
      <c r="Y10" s="222">
        <f>IF($H$2="All",IF(C10="Jakarta",SUMIFS('Master Data HO &amp; Site'!$AQ$1:$AQ$437,'Master Data HO &amp; Site'!$F$1:$F$437,'Summary to Mgmt'!$D10,'Master Data HO &amp; Site'!$H$1:$H$437,'Summary to Mgmt'!$E10,'Master Data HO &amp; Site'!$Y$1:$Y$437,"Open"),SUMIFS('Master Data HO &amp; Site'!$AQ$1:$AQ$437,'Master Data HO &amp; Site'!$S$1:$S$437,'Summary to Mgmt'!$C10,'Master Data HO &amp; Site'!$Y$1:$Y$437,"Open")),IF($H$2="Urgent",IF(C10="Jakarta",SUMIFS('Master Data HO &amp; Site'!$AQ$1:$AQ$437,'Master Data HO &amp; Site'!$F$1:$F$437,'Summary to Mgmt'!$D10,'Master Data HO &amp; Site'!$H$1:$H$437,'Summary to Mgmt'!$E10,'Master Data HO &amp; Site'!$Y$1:$Y$437,"Open",'Master Data HO &amp; Site'!$N$1:$N$437,$H$2),SUMIFS('Master Data HO &amp; Site'!$AQ$1:$AQ$437,'Master Data HO &amp; Site'!$S$1:$S$437,'Summary to Mgmt'!$C10,'Master Data HO &amp; Site'!$Y$1:$Y$437,"Open",'Master Data HO &amp; Site'!$N$1:$N$437,$H$2)),IF(C10="Jakarta",SUMIFS('Master Data HO &amp; Site'!$AQ$1:$AQ$437,'Master Data HO &amp; Site'!$F$1:$F$437,'Summary to Mgmt'!$D10,'Master Data HO &amp; Site'!$H$1:$H$437,'Summary to Mgmt'!$E10,'Master Data HO &amp; Site'!$Y$1:$Y$437,"Open",'Master Data HO &amp; Site'!$N$1:$N$437,$H$2),SUMIFS('Master Data HO &amp; Site'!$AQ$1:$AQ$437,'Master Data HO &amp; Site'!$S$1:$S$437,'Summary to Mgmt'!$C10,'Master Data HO &amp; Site'!$Y$1:$Y$437,"Open",'Master Data HO &amp; Site'!$N$1:$N$437,$H$2))))</f>
        <v>0</v>
      </c>
      <c r="Z10" s="222">
        <f>IF($H$2="All",IF(C10="Jakarta",SUMIFS('Master Data HO &amp; Site'!$AR$1:$AR$437,'Master Data HO &amp; Site'!$F$1:$F$437,'Summary to Mgmt'!$D10,'Master Data HO &amp; Site'!$H$1:$H$437,'Summary to Mgmt'!$E10,'Master Data HO &amp; Site'!$Y$1:$Y$437,"Open"),SUMIFS('Master Data HO &amp; Site'!$AR$1:$AR$437,'Master Data HO &amp; Site'!$S$1:$S$437,'Summary to Mgmt'!$C10,'Master Data HO &amp; Site'!$Y$1:$Y$437,"Open")),IF($H$2="Urgent",IF(C10="Jakarta",SUMIFS('Master Data HO &amp; Site'!$AR$1:$AR$437,'Master Data HO &amp; Site'!$F$1:$F$437,'Summary to Mgmt'!$D10,'Master Data HO &amp; Site'!$H$1:$H$437,'Summary to Mgmt'!$E10,'Master Data HO &amp; Site'!$Y$1:$Y$437,"Open",'Master Data HO &amp; Site'!$N$1:$N$437,$H$2),SUMIFS('Master Data HO &amp; Site'!$AR$1:$AR$437,'Master Data HO &amp; Site'!$S$1:$S$437,'Summary to Mgmt'!$C10,'Master Data HO &amp; Site'!$Y$1:$Y$437,"Open",'Master Data HO &amp; Site'!$N$1:$N$437,$H$2)),IF(C10="Jakarta",SUMIFS('Master Data HO &amp; Site'!$AR$1:$AR$437,'Master Data HO &amp; Site'!$F$1:$F$437,'Summary to Mgmt'!$D10,'Master Data HO &amp; Site'!$H$1:$H$437,'Summary to Mgmt'!$E10,'Master Data HO &amp; Site'!$Y$1:$Y$437,"Open",'Master Data HO &amp; Site'!$N$1:$N$437,$H$2),SUMIFS('Master Data HO &amp; Site'!$AR$1:$AR$437,'Master Data HO &amp; Site'!$S$1:$S$437,'Summary to Mgmt'!$C10,'Master Data HO &amp; Site'!$Y$1:$Y$437,"Open",'Master Data HO &amp; Site'!$N$1:$N$437,$H$2))))</f>
        <v>0</v>
      </c>
      <c r="AA10" s="222">
        <f>IF($H$2="All",IF(C10="Jakarta",SUMIFS('Master Data HO &amp; Site'!$AS$1:$AS$437,'Master Data HO &amp; Site'!$S$1:$S$437,'Summary to Mgmt'!$C10,'Master Data HO &amp; Site'!$F$1:$F$437,'Summary to Mgmt'!$D10,'Master Data HO &amp; Site'!$H$1:$H$437,'Summary to Mgmt'!$E10,'Master Data HO &amp; Site'!$Y$1:$Y$437,"Open"),SUMIFS('Master Data HO &amp; Site'!$AS$1:$AS$437,'Master Data HO &amp; Site'!$S$1:$S$437,'Summary to Mgmt'!$C10,'Master Data HO &amp; Site'!$Y$1:$Y$437,"Open")),IF($H$2="Urgent",IF(C10="Jakarta",SUMIFS('Master Data HO &amp; Site'!$AS$1:$AS$437,'Master Data HO &amp; Site'!$F$1:$F$437,'Summary to Mgmt'!$D10,'Master Data HO &amp; Site'!$H$1:$H$437,'Summary to Mgmt'!$E10,'Master Data HO &amp; Site'!$Y$1:$Y$437,"Open",'Master Data HO &amp; Site'!$N$1:$N$437,$H$2),SUMIFS('Master Data HO &amp; Site'!$AS$1:$AS$437,'Master Data HO &amp; Site'!$S$1:$S$437,'Summary to Mgmt'!$C10,'Master Data HO &amp; Site'!$Y$1:$Y$437,"Open",'Master Data HO &amp; Site'!$N$1:$N$437,$H$2)),IF(C10="Jakarta",SUMIFS('Master Data HO &amp; Site'!$AS$1:$AS$437,'Master Data HO &amp; Site'!$F$1:$F$437,'Summary to Mgmt'!$D10,'Master Data HO &amp; Site'!$H$1:$H$437,'Summary to Mgmt'!$E10,'Master Data HO &amp; Site'!$Y$1:$Y$437,"Open",'Master Data HO &amp; Site'!$N$1:$N$437,$H$2),SUMIFS('Master Data HO &amp; Site'!$AS$1:$AS$437,'Master Data HO &amp; Site'!$S$1:$S$437,'Summary to Mgmt'!$C10,'Master Data HO &amp; Site'!$Y$1:$Y$437,"Open",'Master Data HO &amp; Site'!$N$1:$N$437,$H$2))))</f>
        <v>0</v>
      </c>
      <c r="AB10" s="222">
        <f>IF($H$2="All",IF(C10="Jakarta",SUMIFS('Master Data HO &amp; Site'!$AT$1:$AT$437,'Master Data HO &amp; Site'!$F$1:$F$437,'Summary to Mgmt'!$D10,'Master Data HO &amp; Site'!$H$1:$H$437,'Summary to Mgmt'!$E10,'Master Data HO &amp; Site'!$Y$1:$Y$437,"Open"),SUMIFS('Master Data HO &amp; Site'!$AT$1:$AT$437,'Master Data HO &amp; Site'!$S$1:$S$437,'Summary to Mgmt'!$C10,'Master Data HO &amp; Site'!$Y$1:$Y$437,"Open")),IF($H$2="Urgent",IF(C10="Jakarta",SUMIFS('Master Data HO &amp; Site'!$AT$1:$AT$437,'Master Data HO &amp; Site'!$F$1:$F$437,'Summary to Mgmt'!$D10,'Master Data HO &amp; Site'!$H$1:$H$437,'Summary to Mgmt'!$E10,'Master Data HO &amp; Site'!$Y$1:$Y$437,"Open",'Master Data HO &amp; Site'!$N$1:$N$437,$H$2),SUMIFS('Master Data HO &amp; Site'!$AT$1:$AT$437,'Master Data HO &amp; Site'!$S$1:$S$437,'Summary to Mgmt'!$C10,'Master Data HO &amp; Site'!$Y$1:$Y$437,"Open",'Master Data HO &amp; Site'!$N$1:$N$437,$H$2)),IF(C10="Jakarta",SUMIFS('Master Data HO &amp; Site'!$AT$1:$AT$437,'Master Data HO &amp; Site'!$F$1:$F$437,'Summary to Mgmt'!$D10,'Master Data HO &amp; Site'!$H$1:$H$437,'Summary to Mgmt'!$E10,'Master Data HO &amp; Site'!$Y$1:$Y$437,"Open",'Master Data HO &amp; Site'!$N$1:$N$437,$H$2),SUMIFS('Master Data HO &amp; Site'!$AT$1:$AT$437,'Master Data HO &amp; Site'!$S$1:$S$437,'Summary to Mgmt'!$C10,'Master Data HO &amp; Site'!$Y$1:$Y$437,"Open",'Master Data HO &amp; Site'!$N$1:$N$437,$H$2))))</f>
        <v>0</v>
      </c>
      <c r="AC10" s="222">
        <f>IF($H$2="All",IF(C10="Jakarta",SUMIFS('Master Data HO &amp; Site'!$AU$1:$AU$437,'Master Data HO &amp; Site'!$F$1:$F$437,'Summary to Mgmt'!$D10,'Master Data HO &amp; Site'!$H$1:$H$437,'Summary to Mgmt'!$E10,'Master Data HO &amp; Site'!$Y$1:$Y$437,"Open"),SUMIFS('Master Data HO &amp; Site'!$AU$1:$AU$437,'Master Data HO &amp; Site'!$S$1:$S$437,'Summary to Mgmt'!$C10,'Master Data HO &amp; Site'!$Y$1:$Y$437,"Open")),IF($H$2="Urgent",IF(C10="Jakarta",SUMIFS('Master Data HO &amp; Site'!$AU$1:$AU$437,'Master Data HO &amp; Site'!$F$1:$F$437,'Summary to Mgmt'!$D10,'Master Data HO &amp; Site'!$H$1:$H$437,'Summary to Mgmt'!$E10,'Master Data HO &amp; Site'!$Y$1:$Y$437,"Open",'Master Data HO &amp; Site'!$N$1:$N$437,$H$2),SUMIFS('Master Data HO &amp; Site'!$AU$1:$AU$437,'Master Data HO &amp; Site'!$S$1:$S$437,'Summary to Mgmt'!$C10,'Master Data HO &amp; Site'!$Y$1:$Y$437,"Open",'Master Data HO &amp; Site'!$N$1:$N$437,$H$2)),IF(C10="Jakarta",SUMIFS('Master Data HO &amp; Site'!$AU$1:$AU$437,'Master Data HO &amp; Site'!$F$1:$F$437,'Summary to Mgmt'!$D10,'Master Data HO &amp; Site'!$H$1:$H$437,'Summary to Mgmt'!$E10,'Master Data HO &amp; Site'!$Y$1:$Y$437,"Open",'Master Data HO &amp; Site'!$N$1:$N$437,$H$2),SUMIFS('Master Data HO &amp; Site'!$AU$1:$AU$437,'Master Data HO &amp; Site'!$S$1:$S$437,'Summary to Mgmt'!$C10,'Master Data HO &amp; Site'!$Y$1:$Y$437,"Open",'Master Data HO &amp; Site'!$N$1:$N$437,$H$2))))</f>
        <v>0</v>
      </c>
      <c r="AD10" s="222">
        <f>IF($H$2="All",IF(C10="Jakarta",SUMIFS('Master Data HO &amp; Site'!$AV$1:$AV$437,'Master Data HO &amp; Site'!$F$1:$F$437,'Summary to Mgmt'!$D10,'Master Data HO &amp; Site'!$H$1:$H$437,'Summary to Mgmt'!$E10,'Master Data HO &amp; Site'!$Y$1:$Y$437,"Open"),SUMIFS('Master Data HO &amp; Site'!$AV$1:$AV$437,'Master Data HO &amp; Site'!$S$1:$S$437,'Summary to Mgmt'!$C10,'Master Data HO &amp; Site'!$Y$1:$Y$437,"Open")),IF($H$2="Urgent",IF(C10="Jakarta",SUMIFS('Master Data HO &amp; Site'!$AV$1:$AV$437,'Master Data HO &amp; Site'!$F$1:$F$437,'Summary to Mgmt'!$D10,'Master Data HO &amp; Site'!$H$1:$H$437,'Summary to Mgmt'!$E10,'Master Data HO &amp; Site'!$Y$1:$Y$437,"Open",'Master Data HO &amp; Site'!$N$1:$N$437,$H$2),SUMIFS('Master Data HO &amp; Site'!$AV$1:$AV$437,'Master Data HO &amp; Site'!$S$1:$S$437,'Summary to Mgmt'!$C10,'Master Data HO &amp; Site'!$Y$1:$Y$437,"Open",'Master Data HO &amp; Site'!$N$1:$N$437,$H$2)),IF(C10="Jakarta",SUMIFS('Master Data HO &amp; Site'!$AV$1:$AV$437,'Master Data HO &amp; Site'!$F$1:$F$437,'Summary to Mgmt'!$D10,'Master Data HO &amp; Site'!$H$1:$H$437,'Summary to Mgmt'!$E10,'Master Data HO &amp; Site'!$Y$1:$Y$437,"Open",'Master Data HO &amp; Site'!$N$1:$N$437,$H$2),SUMIFS('Master Data HO &amp; Site'!$AV$1:$AV$437,'Master Data HO &amp; Site'!$S$1:$S$437,'Summary to Mgmt'!$C10,'Master Data HO &amp; Site'!$Y$1:$Y$437,"Open",'Master Data HO &amp; Site'!$N$1:$N$437,$H$2))))</f>
        <v>0</v>
      </c>
      <c r="AE10" s="222">
        <f>IF($H$2="All",IF(C10="Jakarta",SUMIFS('Master Data HO &amp; Site'!$AW$1:$AW$437,'Master Data HO &amp; Site'!$F$1:$F$437,'Summary to Mgmt'!$D10,'Master Data HO &amp; Site'!$H$1:$H$437,'Summary to Mgmt'!$E10,'Master Data HO &amp; Site'!$Y$1:$Y$437,"Open"),SUMIFS('Master Data HO &amp; Site'!$AW$1:$AW$437,'Master Data HO &amp; Site'!$S$1:$S$437,'Summary to Mgmt'!$C10,'Master Data HO &amp; Site'!$Y$1:$Y$437,"Open")),IF($H$2="Urgent",IF(C10="Jakarta",SUMIFS('Master Data HO &amp; Site'!$AW$1:$AW$437,'Master Data HO &amp; Site'!$F$1:$F$437,'Summary to Mgmt'!$D10,'Master Data HO &amp; Site'!$H$1:$H$437,'Summary to Mgmt'!$E10,'Master Data HO &amp; Site'!$Y$1:$Y$437,"Open",'Master Data HO &amp; Site'!$N$1:$N$437,$H$2),SUMIFS('Master Data HO &amp; Site'!$AW$1:$AW$437,'Master Data HO &amp; Site'!$S$1:$S$437,'Summary to Mgmt'!$C10,'Master Data HO &amp; Site'!$Y$1:$Y$437,"Open",'Master Data HO &amp; Site'!$N$1:$N$437,$H$2)),IF(C10="Jakarta",SUMIFS('Master Data HO &amp; Site'!$AW$1:$AW$437,'Master Data HO &amp; Site'!$F$1:$F$437,'Summary to Mgmt'!$D10,'Master Data HO &amp; Site'!$H$1:$H$437,'Summary to Mgmt'!$E10,'Master Data HO &amp; Site'!$Y$1:$Y$437,"Open",'Master Data HO &amp; Site'!$N$1:$N$437,$H$2),SUMIFS('Master Data HO &amp; Site'!$AW$1:$AW$437,'Master Data HO &amp; Site'!$S$1:$S$437,'Summary to Mgmt'!$C10,'Master Data HO &amp; Site'!$Y$1:$Y$437,"Open",'Master Data HO &amp; Site'!$N$1:$N$437,$H$2))))</f>
        <v>0</v>
      </c>
      <c r="AF10" s="222">
        <f>IF($H$2="All",IF(C10="Jakarta",SUMIFS('Master Data HO &amp; Site'!$AX$1:$AX$437,'Master Data HO &amp; Site'!$F$1:$F$437,'Summary to Mgmt'!$D10,'Master Data HO &amp; Site'!$H$1:$H$437,'Summary to Mgmt'!$E10,'Master Data HO &amp; Site'!$Y$1:$Y$437,"Open"),SUMIFS('Master Data HO &amp; Site'!$AX$1:$AX$437,'Master Data HO &amp; Site'!$S$1:$S$437,'Summary to Mgmt'!$C10,'Master Data HO &amp; Site'!$Y$1:$Y$437,"Open")),IF($H$2="Urgent",IF(C10="Jakarta",SUMIFS('Master Data HO &amp; Site'!$AX$1:$AX$437,'Master Data HO &amp; Site'!$F$1:$F$437,'Summary to Mgmt'!$D10,'Master Data HO &amp; Site'!$H$1:$H$437,'Summary to Mgmt'!$E10,'Master Data HO &amp; Site'!$Y$1:$Y$437,"Open",'Master Data HO &amp; Site'!$N$1:$N$437,$H$2),SUMIFS('Master Data HO &amp; Site'!$AX$1:$AX$437,'Master Data HO &amp; Site'!$S$1:$S$437,'Summary to Mgmt'!$C10,'Master Data HO &amp; Site'!$Y$1:$Y$437,"Open",'Master Data HO &amp; Site'!$N$1:$N$437,$H$2)),IF(C10="Jakarta",SUMIFS('Master Data HO &amp; Site'!$AX$1:$AX$437,'Master Data HO &amp; Site'!$F$1:$F$437,'Summary to Mgmt'!$D10,'Master Data HO &amp; Site'!$H$1:$H$437,'Summary to Mgmt'!$E10,'Master Data HO &amp; Site'!$Y$1:$Y$437,"Open",'Master Data HO &amp; Site'!$N$1:$N$437,$H$2),SUMIFS('Master Data HO &amp; Site'!$AX$1:$AX$437,'Master Data HO &amp; Site'!$S$1:$S$437,'Summary to Mgmt'!$C10,'Master Data HO &amp; Site'!$Y$1:$Y$437,"Open",'Master Data HO &amp; Site'!$N$1:$N$437,$H$2))))</f>
        <v>0</v>
      </c>
      <c r="AG10" s="222">
        <f>IF($H$2="All",IF(C10="Jakarta",SUMIFS('Master Data HO &amp; Site'!$AY$1:$AY$437,'Master Data HO &amp; Site'!$S$1:$S$437,'Summary to Mgmt'!$C10,'Master Data HO &amp; Site'!$F$1:$F$437,'Summary to Mgmt'!$D10,'Master Data HO &amp; Site'!$H$1:$H$437,'Summary to Mgmt'!$E10,'Master Data HO &amp; Site'!$Y$1:$Y$437,"Open"),SUMIFS('Master Data HO &amp; Site'!$AY$1:$AY$437,'Master Data HO &amp; Site'!$S$1:$S$437,'Summary to Mgmt'!$C10,'Master Data HO &amp; Site'!$Y$1:$Y$437,"Open")),IF($H$2="Urgent",IF(C10="Jakarta",SUMIFS('Master Data HO &amp; Site'!$AY$1:$AY$437,'Master Data HO &amp; Site'!$F$1:$F$437,'Summary to Mgmt'!$D10,'Master Data HO &amp; Site'!$H$1:$H$437,'Summary to Mgmt'!$E10,'Master Data HO &amp; Site'!$Y$1:$Y$437,"Open",'Master Data HO &amp; Site'!$N$1:$N$437,$H$2),SUMIFS('Master Data HO &amp; Site'!$AY$1:$AY$437,'Master Data HO &amp; Site'!$S$1:$S$437,'Summary to Mgmt'!$C10,'Master Data HO &amp; Site'!$Y$1:$Y$437,"Open",'Master Data HO &amp; Site'!$N$1:$N$437,$H$2)),IF(C10="Jakarta",SUMIFS('Master Data HO &amp; Site'!$AY$1:$AY$437,'Master Data HO &amp; Site'!$F$1:$F$437,'Summary to Mgmt'!$D10,'Master Data HO &amp; Site'!$H$1:$H$437,'Summary to Mgmt'!$E10,'Master Data HO &amp; Site'!$Y$1:$Y$437,"Open",'Master Data HO &amp; Site'!$N$1:$N$437,$H$2),SUMIFS('Master Data HO &amp; Site'!$AY$1:$AY$437,'Master Data HO &amp; Site'!$S$1:$S$437,'Summary to Mgmt'!$C10,'Master Data HO &amp; Site'!$Y$1:$Y$437,"Open",'Master Data HO &amp; Site'!$N$1:$N$437,$H$2))))</f>
        <v>0</v>
      </c>
      <c r="AH10" s="222">
        <f>IF($H$2="All",IF(C10="Jakarta",SUMIFS('Master Data HO &amp; Site'!$AZ$1:$AZ$437,'Master Data HO &amp; Site'!$F$1:$F$437,'Summary to Mgmt'!$D10,'Master Data HO &amp; Site'!$H$1:$H$437,'Summary to Mgmt'!$E10,'Master Data HO &amp; Site'!$Y$1:$Y$437,"Open"),SUMIFS('Master Data HO &amp; Site'!$AZ$1:$AZ$437,'Master Data HO &amp; Site'!$S$1:$S$437,'Summary to Mgmt'!$C10,'Master Data HO &amp; Site'!$Y$1:$Y$437,"Open")),IF($H$2="Urgent",IF(C10="Jakarta",SUMIFS('Master Data HO &amp; Site'!$AZ$1:$AZ$437,'Master Data HO &amp; Site'!$F$1:$F$437,'Summary to Mgmt'!$D10,'Master Data HO &amp; Site'!$H$1:$H$437,'Summary to Mgmt'!$E10,'Master Data HO &amp; Site'!$Y$1:$Y$437,"Open",'Master Data HO &amp; Site'!$N$1:$N$437,$H$2),SUMIFS('Master Data HO &amp; Site'!$AZ$1:$AZ$437,'Master Data HO &amp; Site'!$S$1:$S$437,'Summary to Mgmt'!$C10,'Master Data HO &amp; Site'!$Y$1:$Y$437,"Open",'Master Data HO &amp; Site'!$N$1:$N$437,$H$2)),IF(C10="Jakarta",SUMIFS('Master Data HO &amp; Site'!$AZ$1:$AZ$437,'Master Data HO &amp; Site'!$F$1:$F$437,'Summary to Mgmt'!$D10,'Master Data HO &amp; Site'!$H$1:$H$437,'Summary to Mgmt'!$E10,'Master Data HO &amp; Site'!$Y$1:$Y$437,"Open",'Master Data HO &amp; Site'!$N$1:$N$437,$H$2),SUMIFS('Master Data HO &amp; Site'!$AZ$1:$AZ$437,'Master Data HO &amp; Site'!$S$1:$S$437,'Summary to Mgmt'!$C10,'Master Data HO &amp; Site'!$Y$1:$Y$437,"Open",'Master Data HO &amp; Site'!$N$1:$N$437,$H$2))))</f>
        <v>0</v>
      </c>
      <c r="AI10" s="222">
        <f>IF($H$2="All",IF(C10="Jakarta",SUMIFS('Master Data HO &amp; Site'!$AZ$1:$AZ$437,'Master Data HO &amp; Site'!$F$1:$F$437,'Summary to Mgmt'!$D10,'Master Data HO &amp; Site'!$H$1:$H$437,'Summary to Mgmt'!$E10,'Master Data HO &amp; Site'!$Y$1:$Y$437,"Open"),SUMIFS('Master Data HO &amp; Site'!$AZ$1:$AZ$437,'Master Data HO &amp; Site'!$S$1:$S$437,'Summary to Mgmt'!$C10,'Master Data HO &amp; Site'!$Y$1:$Y$437,"Open")),IF($H$2="Urgent",IF(C10="Jakarta",SUMIFS('Master Data HO &amp; Site'!$AZ$1:$AZ$437,'Master Data HO &amp; Site'!$F$1:$F$437,'Summary to Mgmt'!$D10,'Master Data HO &amp; Site'!$H$1:$H$437,'Summary to Mgmt'!$E10,'Master Data HO &amp; Site'!$Y$1:$Y$437,"Open",'Master Data HO &amp; Site'!$N$1:$N$437,$H$2),SUMIFS('Master Data HO &amp; Site'!$AZ$1:$AZ$437,'Master Data HO &amp; Site'!$S$1:$S$437,'Summary to Mgmt'!$C10,'Master Data HO &amp; Site'!$Y$1:$Y$437,"Open",'Master Data HO &amp; Site'!$N$1:$N$437,$H$2)),IF(C10="Jakarta",SUMIFS('Master Data HO &amp; Site'!$AZ$1:$AZ$437,'Master Data HO &amp; Site'!$F$1:$F$437,'Summary to Mgmt'!$D10,'Master Data HO &amp; Site'!$H$1:$H$437,'Summary to Mgmt'!$E10,'Master Data HO &amp; Site'!$Y$1:$Y$437,"Open",'Master Data HO &amp; Site'!$N$1:$N$437,$H$2),SUMIFS('Master Data HO &amp; Site'!$AZ$1:$AZ$437,'Master Data HO &amp; Site'!$S$1:$S$437,'Summary to Mgmt'!$C10,'Master Data HO &amp; Site'!$Y$1:$Y$437,"Open",'Master Data HO &amp; Site'!$N$1:$N$437,$H$2))))</f>
        <v>0</v>
      </c>
      <c r="AJ10" s="222">
        <f>IF($H$2="All",IF(C10="Jakarta",SUMIFS('Master Data HO &amp; Site'!$BB$1:$BB$437,'Master Data HO &amp; Site'!$F$1:$F$437,'Summary to Mgmt'!$D10,'Master Data HO &amp; Site'!$H$1:$H$437,'Summary to Mgmt'!$E10,'Master Data HO &amp; Site'!$Y$1:$Y$437,"Open"),SUMIFS('Master Data HO &amp; Site'!$BB$1:$BB$437,'Master Data HO &amp; Site'!$S$1:$S$437,'Summary to Mgmt'!$C10,'Master Data HO &amp; Site'!$Y$1:$Y$437,"Open")),IF($H$2="Urgent",IF(C10="Jakarta",SUMIFS('Master Data HO &amp; Site'!$BB$1:$BB$437,'Master Data HO &amp; Site'!$F$1:$F$437,'Summary to Mgmt'!$D10,'Master Data HO &amp; Site'!$H$1:$H$437,'Summary to Mgmt'!$E10,'Master Data HO &amp; Site'!$Y$1:$Y$437,"Open",'Master Data HO &amp; Site'!$N$1:$N$437,$H$2),SUMIFS('Master Data HO &amp; Site'!$BB$1:$BB$437,'Master Data HO &amp; Site'!$S$1:$S$437,'Summary to Mgmt'!$C10,'Master Data HO &amp; Site'!$Y$1:$Y$437,"Open",'Master Data HO &amp; Site'!$N$1:$N$437,$H$2)),IF(C10="Jakarta",SUMIFS('Master Data HO &amp; Site'!$BB$1:$BB$437,'Master Data HO &amp; Site'!$F$1:$F$437,'Summary to Mgmt'!$D10,'Master Data HO &amp; Site'!$H$1:$H$437,'Summary to Mgmt'!$E10,'Master Data HO &amp; Site'!$Y$1:$Y$437,"Open",'Master Data HO &amp; Site'!$N$1:$N$437,$H$2),SUMIFS('Master Data HO &amp; Site'!$BB$1:$BB$437,'Master Data HO &amp; Site'!$S$1:$S$437,'Summary to Mgmt'!$C10,'Master Data HO &amp; Site'!$Y$1:$Y$437,"Open",'Master Data HO &amp; Site'!$N$1:$N$437,$H$2))))</f>
        <v>0</v>
      </c>
      <c r="AK10" s="222">
        <f>IF($H$2="All",IF(C10="Jakarta",SUMIFS('Master Data HO &amp; Site'!$BC$1:$BC$437,'Master Data HO &amp; Site'!$F$1:$F$437,'Summary to Mgmt'!$D10,'Master Data HO &amp; Site'!$H$1:$H$437,'Summary to Mgmt'!$E10,'Master Data HO &amp; Site'!$Y$1:$Y$437,"Open"),SUMIFS('Master Data HO &amp; Site'!$BC$1:$BC$437,'Master Data HO &amp; Site'!$S$1:$S$437,'Summary to Mgmt'!$C10,'Master Data HO &amp; Site'!$Y$1:$Y$437,"Open")),IF($H$2="Urgent",IF(C10="Jakarta",SUMIFS('Master Data HO &amp; Site'!$BC$1:$BC$437,'Master Data HO &amp; Site'!$F$1:$F$437,'Summary to Mgmt'!$D10,'Master Data HO &amp; Site'!$H$1:$H$437,'Summary to Mgmt'!$E10,'Master Data HO &amp; Site'!$Y$1:$Y$437,"Open",'Master Data HO &amp; Site'!$N$1:$N$437,$H$2),SUMIFS('Master Data HO &amp; Site'!$BC$1:$BC$437,'Master Data HO &amp; Site'!$S$1:$S$437,'Summary to Mgmt'!$C10,'Master Data HO &amp; Site'!$Y$1:$Y$437,"Open",'Master Data HO &amp; Site'!$N$1:$N$437,$H$2)),IF(C10="Jakarta",SUMIFS('Master Data HO &amp; Site'!$BC$1:$BC$437,'Master Data HO &amp; Site'!$F$1:$F$437,'Summary to Mgmt'!$D10,'Master Data HO &amp; Site'!$H$1:$H$437,'Summary to Mgmt'!$E10,'Master Data HO &amp; Site'!$Y$1:$Y$437,"Open",'Master Data HO &amp; Site'!$N$1:$N$437,$H$2),SUMIFS('Master Data HO &amp; Site'!$BC$1:$BC$437,'Master Data HO &amp; Site'!$S$1:$S$437,'Summary to Mgmt'!$C10,'Master Data HO &amp; Site'!$Y$1:$Y$437,"Open",'Master Data HO &amp; Site'!$N$1:$N$437,$H$2))))</f>
        <v>0</v>
      </c>
      <c r="AL10" s="222">
        <f>IF($H$2="All",IF(C10="Jakarta",SUMIFS('Master Data HO &amp; Site'!$BD$1:$BD$437,'Master Data HO &amp; Site'!$F$1:$F$437,'Summary to Mgmt'!$D10,'Master Data HO &amp; Site'!$H$1:$H$437,'Summary to Mgmt'!$E10,'Master Data HO &amp; Site'!$Y$1:$Y$437,"Open"),SUMIFS('Master Data HO &amp; Site'!$BD$1:$BD$437,'Master Data HO &amp; Site'!$S$1:$S$437,'Summary to Mgmt'!$C10,'Master Data HO &amp; Site'!$Y$1:$Y$437,"Open")),IF($H$2="Urgent",IF(C10="Jakarta",SUMIFS('Master Data HO &amp; Site'!$BD$1:$BD$437,'Master Data HO &amp; Site'!$F$1:$F$437,'Summary to Mgmt'!$D10,'Master Data HO &amp; Site'!$H$1:$H$437,'Summary to Mgmt'!$E10,'Master Data HO &amp; Site'!$Y$1:$Y$437,"Open",'Master Data HO &amp; Site'!$N$1:$N$437,$H$2),SUMIFS('Master Data HO &amp; Site'!$BD$1:$BD$437,'Master Data HO &amp; Site'!$S$1:$S$437,'Summary to Mgmt'!$C10,'Master Data HO &amp; Site'!$Y$1:$Y$437,"Open",'Master Data HO &amp; Site'!$N$1:$N$437,$H$2)),IF(C10="Jakarta",SUMIFS('Master Data HO &amp; Site'!$BD$1:$BD$437,'Master Data HO &amp; Site'!$F$1:$F$437,'Summary to Mgmt'!$D10,'Master Data HO &amp; Site'!$H$1:$H$437,'Summary to Mgmt'!$E10,'Master Data HO &amp; Site'!$Y$1:$Y$437,"Open",'Master Data HO &amp; Site'!$N$1:$N$437,$H$2),SUMIFS('Master Data HO &amp; Site'!$BD$1:$BD$437,'Master Data HO &amp; Site'!$S$1:$S$437,'Summary to Mgmt'!$C10,'Master Data HO &amp; Site'!$Y$1:$Y$437,"Open",'Master Data HO &amp; Site'!$N$1:$N$437,$H$2))))</f>
        <v>0</v>
      </c>
      <c r="AM10" s="222">
        <f>IF($H$2="All",IF(C10="Jakarta",SUMIFS('Master Data HO &amp; Site'!$BE$1:$BE$437,'Master Data HO &amp; Site'!$S$1:$S$437,'Summary to Mgmt'!$C10,'Master Data HO &amp; Site'!$F$1:$F$437,'Summary to Mgmt'!$D10,'Master Data HO &amp; Site'!$H$1:$H$437,'Summary to Mgmt'!$E10,'Master Data HO &amp; Site'!$Y$1:$Y$437,"Open"),SUMIFS('Master Data HO &amp; Site'!$BE$1:$BE$437,'Master Data HO &amp; Site'!$S$1:$S$437,'Summary to Mgmt'!$C10,'Master Data HO &amp; Site'!$Y$1:$Y$437,"Open")),IF($H$2="Urgent",IF(C10="Jakarta",SUMIFS('Master Data HO &amp; Site'!$BE$1:$BE$437,'Master Data HO &amp; Site'!$F$1:$F$437,'Summary to Mgmt'!$D10,'Master Data HO &amp; Site'!$H$1:$H$437,'Summary to Mgmt'!$E10,'Master Data HO &amp; Site'!$Y$1:$Y$437,"Open",'Master Data HO &amp; Site'!$N$1:$N$437,$H$2),SUMIFS('Master Data HO &amp; Site'!$BE$1:$BE$437,'Master Data HO &amp; Site'!$S$1:$S$437,'Summary to Mgmt'!$C10,'Master Data HO &amp; Site'!$Y$1:$Y$437,"Open",'Master Data HO &amp; Site'!$N$1:$N$437,$H$2)),IF(C10="Jakarta",SUMIFS('Master Data HO &amp; Site'!$BE$1:$BE$437,'Master Data HO &amp; Site'!$F$1:$F$437,'Summary to Mgmt'!$D10,'Master Data HO &amp; Site'!$H$1:$H$437,'Summary to Mgmt'!$E10,'Master Data HO &amp; Site'!$Y$1:$Y$437,"Open",'Master Data HO &amp; Site'!$N$1:$N$437,$H$2),SUMIFS('Master Data HO &amp; Site'!$BE$1:$BE$437,'Master Data HO &amp; Site'!$S$1:$S$437,'Summary to Mgmt'!$C10,'Master Data HO &amp; Site'!$Y$1:$Y$437,"Open",'Master Data HO &amp; Site'!$N$1:$N$437,$H$2))))</f>
        <v>0</v>
      </c>
      <c r="AN10" s="222">
        <f>IF($H$2="All",IF(C10="Jakarta",SUMIFS('Master Data HO &amp; Site'!$BF$1:$BF$437,'Master Data HO &amp; Site'!$F$1:$F$437,'Summary to Mgmt'!$D10,'Master Data HO &amp; Site'!$H$1:$H$437,'Summary to Mgmt'!$E10,'Master Data HO &amp; Site'!$Y$1:$Y$437,"Open"),SUMIFS('Master Data HO &amp; Site'!$BF$1:$BF$437,'Master Data HO &amp; Site'!$S$1:$S$437,'Summary to Mgmt'!$C10,'Master Data HO &amp; Site'!$Y$1:$Y$437,"Open")),IF($H$2="Urgent",IF(C10="Jakarta",SUMIFS('Master Data HO &amp; Site'!$BF$1:$BF$437,'Master Data HO &amp; Site'!$F$1:$F$437,'Summary to Mgmt'!$D10,'Master Data HO &amp; Site'!$H$1:$H$437,'Summary to Mgmt'!$E10,'Master Data HO &amp; Site'!$Y$1:$Y$437,"Open",'Master Data HO &amp; Site'!$N$1:$N$437,$H$2),SUMIFS('Master Data HO &amp; Site'!$BF$1:$BF$437,'Master Data HO &amp; Site'!$S$1:$S$437,'Summary to Mgmt'!$C10,'Master Data HO &amp; Site'!$Y$1:$Y$437,"Open",'Master Data HO &amp; Site'!$N$1:$N$437,$H$2)),IF(C10="Jakarta",SUMIFS('Master Data HO &amp; Site'!$BF$1:$BF$437,'Master Data HO &amp; Site'!$F$1:$F$437,'Summary to Mgmt'!$D10,'Master Data HO &amp; Site'!$H$1:$H$437,'Summary to Mgmt'!$E10,'Master Data HO &amp; Site'!$Y$1:$Y$437,"Open",'Master Data HO &amp; Site'!$N$1:$N$437,$H$2),SUMIFS('Master Data HO &amp; Site'!$BF$1:$BF$437,'Master Data HO &amp; Site'!$S$1:$S$437,'Summary to Mgmt'!$C10,'Master Data HO &amp; Site'!$Y$1:$Y$437,"Open",'Master Data HO &amp; Site'!$N$1:$N$437,$H$2))))</f>
        <v>0</v>
      </c>
      <c r="AO10" s="222">
        <f>IF($H$2="All",IF(C10="Jakarta",SUMIFS('Master Data HO &amp; Site'!$BG$1:$BG$437,'Master Data HO &amp; Site'!$F$1:$F$437,'Summary to Mgmt'!$D10,'Master Data HO &amp; Site'!$H$1:$H$437,'Summary to Mgmt'!$E10,'Master Data HO &amp; Site'!$Y$1:$Y$437,"Open"),SUMIFS('Master Data HO &amp; Site'!$BG$1:$BG$437,'Master Data HO &amp; Site'!$S$1:$S$437,'Summary to Mgmt'!$C10,'Master Data HO &amp; Site'!$Y$1:$Y$437,"Open")),IF($H$2="Urgent",IF(C10="Jakarta",SUMIFS('Master Data HO &amp; Site'!$BG$1:$BG$437,'Master Data HO &amp; Site'!$F$1:$F$437,'Summary to Mgmt'!$D10,'Master Data HO &amp; Site'!$H$1:$H$437,'Summary to Mgmt'!$E10,'Master Data HO &amp; Site'!$Y$1:$Y$437,"Open",'Master Data HO &amp; Site'!$N$1:$N$437,$H$2),SUMIFS('Master Data HO &amp; Site'!$BG$1:$BG$437,'Master Data HO &amp; Site'!$S$1:$S$437,'Summary to Mgmt'!$C10,'Master Data HO &amp; Site'!$Y$1:$Y$437,"Open",'Master Data HO &amp; Site'!$N$1:$N$437,$H$2)),IF(C10="Jakarta",SUMIFS('Master Data HO &amp; Site'!$BG$1:$BG$437,'Master Data HO &amp; Site'!$F$1:$F$437,'Summary to Mgmt'!$D10,'Master Data HO &amp; Site'!$H$1:$H$437,'Summary to Mgmt'!$E10,'Master Data HO &amp; Site'!$Y$1:$Y$437,"Open",'Master Data HO &amp; Site'!$N$1:$N$437,$H$2),SUMIFS('Master Data HO &amp; Site'!$BG$1:$BG$437,'Master Data HO &amp; Site'!$S$1:$S$437,'Summary to Mgmt'!$C10,'Master Data HO &amp; Site'!$Y$1:$Y$437,"Open",'Master Data HO &amp; Site'!$N$1:$N$437,$H$2))))</f>
        <v>0</v>
      </c>
      <c r="AP10" s="222">
        <f>IF($H$2="All",IF(C10="Jakarta",SUMIFS('Master Data HO &amp; Site'!$BH$1:$BH$437,'Master Data HO &amp; Site'!$F$1:$F$437,'Summary to Mgmt'!$D10,'Master Data HO &amp; Site'!$H$1:$H$437,'Summary to Mgmt'!$E10,'Master Data HO &amp; Site'!$Y$1:$Y$437,"Open"),SUMIFS('Master Data HO &amp; Site'!$BH$1:$BH$437,'Master Data HO &amp; Site'!$S$1:$S$437,'Summary to Mgmt'!$C10,'Master Data HO &amp; Site'!$Y$1:$Y$437,"Open")),IF($H$2="Urgent",IF(C10="Jakarta",SUMIFS('Master Data HO &amp; Site'!$BH$1:$BH$437,'Master Data HO &amp; Site'!$F$1:$F$437,'Summary to Mgmt'!$D10,'Master Data HO &amp; Site'!$H$1:$H$437,'Summary to Mgmt'!$E10,'Master Data HO &amp; Site'!$Y$1:$Y$437,"Open",'Master Data HO &amp; Site'!$N$1:$N$437,$H$2),SUMIFS('Master Data HO &amp; Site'!$BH$1:$BH$437,'Master Data HO &amp; Site'!$S$1:$S$437,'Summary to Mgmt'!$C10,'Master Data HO &amp; Site'!$Y$1:$Y$437,"Open",'Master Data HO &amp; Site'!$N$1:$N$437,$H$2)),IF(C10="Jakarta",SUMIFS('Master Data HO &amp; Site'!$BH$1:$BH$437,'Master Data HO &amp; Site'!$F$1:$F$437,'Summary to Mgmt'!$D10,'Master Data HO &amp; Site'!$H$1:$H$437,'Summary to Mgmt'!$E10,'Master Data HO &amp; Site'!$Y$1:$Y$437,"Open",'Master Data HO &amp; Site'!$N$1:$N$437,$H$2),SUMIFS('Master Data HO &amp; Site'!$BH$1:$BH$437,'Master Data HO &amp; Site'!$S$1:$S$437,'Summary to Mgmt'!$C10,'Master Data HO &amp; Site'!$Y$1:$Y$437,"Open",'Master Data HO &amp; Site'!$N$1:$N$437,$H$2))))</f>
        <v>0</v>
      </c>
      <c r="AQ10" s="222">
        <f>IF($H$2="All",IF(C10="Jakarta",SUMIFS('Master Data HO &amp; Site'!$BI$1:$BI$437,'Master Data HO &amp; Site'!$F$1:$F$437,'Summary to Mgmt'!$D10,'Master Data HO &amp; Site'!$H$1:$H$437,'Summary to Mgmt'!$E10,'Master Data HO &amp; Site'!$Y$1:$Y$437,"Open"),SUMIFS('Master Data HO &amp; Site'!$BI$1:$BI$437,'Master Data HO &amp; Site'!$S$1:$S$437,'Summary to Mgmt'!$C10,'Master Data HO &amp; Site'!$Y$1:$Y$437,"Open")),IF($H$2="Urgent",IF(C10="Jakarta",SUMIFS('Master Data HO &amp; Site'!$BI$1:$BI$437,'Master Data HO &amp; Site'!$F$1:$F$437,'Summary to Mgmt'!$D10,'Master Data HO &amp; Site'!$H$1:$H$437,'Summary to Mgmt'!$E10,'Master Data HO &amp; Site'!$Y$1:$Y$437,"Open",'Master Data HO &amp; Site'!$N$1:$N$437,$H$2),SUMIFS('Master Data HO &amp; Site'!$BI$1:$BI$437,'Master Data HO &amp; Site'!$S$1:$S$437,'Summary to Mgmt'!$C10,'Master Data HO &amp; Site'!$Y$1:$Y$437,"Open",'Master Data HO &amp; Site'!$N$1:$N$437,$H$2)),IF(C10="Jakarta",SUMIFS('Master Data HO &amp; Site'!$BI$1:$BI$437,'Master Data HO &amp; Site'!$F$1:$F$437,'Summary to Mgmt'!$D10,'Master Data HO &amp; Site'!$H$1:$H$437,'Summary to Mgmt'!$E10,'Master Data HO &amp; Site'!$Y$1:$Y$437,"Open",'Master Data HO &amp; Site'!$N$1:$N$437,$H$2),SUMIFS('Master Data HO &amp; Site'!$BI$1:$BI$437,'Master Data HO &amp; Site'!$S$1:$S$437,'Summary to Mgmt'!$C10,'Master Data HO &amp; Site'!$Y$1:$Y$437,"Open",'Master Data HO &amp; Site'!$N$1:$N$437,$H$2))))</f>
        <v>0</v>
      </c>
      <c r="AR10" s="222">
        <f>IF($H$2="All",IF(C10="Jakarta",SUMIFS('Master Data HO &amp; Site'!$BJ$1:$BJ$437,'Master Data HO &amp; Site'!$F$1:$F$437,'Summary to Mgmt'!$D10,'Master Data HO &amp; Site'!$H$1:$H$437,'Summary to Mgmt'!$E10,'Master Data HO &amp; Site'!$Y$1:$Y$437,"Open"),SUMIFS('Master Data HO &amp; Site'!$BJ$1:$BJ$437,'Master Data HO &amp; Site'!$S$1:$S$437,'Summary to Mgmt'!$C10,'Master Data HO &amp; Site'!$Y$1:$Y$437,"Open")),IF($H$2="Urgent",IF(C10="Jakarta",SUMIFS('Master Data HO &amp; Site'!$BJ$1:$BJ$437,'Master Data HO &amp; Site'!$F$1:$F$437,'Summary to Mgmt'!$D10,'Master Data HO &amp; Site'!$H$1:$H$437,'Summary to Mgmt'!$E10,'Master Data HO &amp; Site'!$Y$1:$Y$437,"Open",'Master Data HO &amp; Site'!$N$1:$N$437,$H$2),SUMIFS('Master Data HO &amp; Site'!$BJ$1:$BJ$437,'Master Data HO &amp; Site'!$S$1:$S$437,'Summary to Mgmt'!$C10,'Master Data HO &amp; Site'!$Y$1:$Y$437,"Open",'Master Data HO &amp; Site'!$N$1:$N$437,$H$2)),IF(C10="Jakarta",SUMIFS('Master Data HO &amp; Site'!$BJ$1:$BJ$437,'Master Data HO &amp; Site'!$F$1:$F$437,'Summary to Mgmt'!$D10,'Master Data HO &amp; Site'!$H$1:$H$437,'Summary to Mgmt'!$E10,'Master Data HO &amp; Site'!$Y$1:$Y$437,"Open",'Master Data HO &amp; Site'!$N$1:$N$437,$H$2),SUMIFS('Master Data HO &amp; Site'!$BJ$1:$BJ$437,'Master Data HO &amp; Site'!$S$1:$S$437,'Summary to Mgmt'!$C10,'Master Data HO &amp; Site'!$Y$1:$Y$437,"Open",'Master Data HO &amp; Site'!$N$1:$N$437,$H$2))))</f>
        <v>0</v>
      </c>
      <c r="AS10" s="222">
        <f>IF($H$2="All",IF(C10="Jakarta",SUMIFS('Master Data HO &amp; Site'!$BK$1:$BK$437,'Master Data HO &amp; Site'!$S$1:$S$437,'Summary to Mgmt'!$C10,'Master Data HO &amp; Site'!$F$1:$F$437,'Summary to Mgmt'!$D10,'Master Data HO &amp; Site'!$H$1:$H$437,'Summary to Mgmt'!$E10,'Master Data HO &amp; Site'!$Y$1:$Y$437,"Open"),SUMIFS('Master Data HO &amp; Site'!$BK$1:$BK$437,'Master Data HO &amp; Site'!$S$1:$S$437,'Summary to Mgmt'!$C10,'Master Data HO &amp; Site'!$Y$1:$Y$437,"Open")),IF($H$2="Urgent",IF(C10="Jakarta",SUMIFS('Master Data HO &amp; Site'!$BK$1:$BK$437,'Master Data HO &amp; Site'!$F$1:$F$437,'Summary to Mgmt'!$D10,'Master Data HO &amp; Site'!$H$1:$H$437,'Summary to Mgmt'!$E10,'Master Data HO &amp; Site'!$Y$1:$Y$437,"Open",'Master Data HO &amp; Site'!$N$1:$N$437,$H$2),SUMIFS('Master Data HO &amp; Site'!$BK$1:$BK$437,'Master Data HO &amp; Site'!$S$1:$S$437,'Summary to Mgmt'!$C10,'Master Data HO &amp; Site'!$Y$1:$Y$437,"Open",'Master Data HO &amp; Site'!$N$1:$N$437,$H$2)),IF(C10="Jakarta",SUMIFS('Master Data HO &amp; Site'!$BK$1:$BK$437,'Master Data HO &amp; Site'!$F$1:$F$437,'Summary to Mgmt'!$D10,'Master Data HO &amp; Site'!$H$1:$H$437,'Summary to Mgmt'!$E10,'Master Data HO &amp; Site'!$Y$1:$Y$437,"Open",'Master Data HO &amp; Site'!$N$1:$N$437,$H$2),SUMIFS('Master Data HO &amp; Site'!$BK$1:$BK$437,'Master Data HO &amp; Site'!$S$1:$S$437,'Summary to Mgmt'!$C10,'Master Data HO &amp; Site'!$Y$1:$Y$437,"Open",'Master Data HO &amp; Site'!$N$1:$N$437,$H$2))))</f>
        <v>0</v>
      </c>
      <c r="AU10" s="224">
        <f>IF($H$2="All",IF(C10="Jakarta",COUNTIFS('Master Data HO &amp; Site'!$F$1:$F$437,'Summary to Mgmt'!$D10,'Master Data HO &amp; Site'!$H$1:$H$437,'Summary to Mgmt'!$E10,'Master Data HO &amp; Site'!$Y$1:$Y$437,"Open",'Master Data HO &amp; Site'!$BZ$1:$BZ$437,'Summary to Mgmt'!$AU$4),COUNTIFS('Master Data HO &amp; Site'!$S$1:$S$437,'Summary to Mgmt'!$C10,'Master Data HO &amp; Site'!$Y$1:$Y$437,"Open",'Master Data HO &amp; Site'!$BZ$1:$BZ$437,'Summary to Mgmt'!$AU$4)),IF($H$2="Urgent",IF(C10="Jakarta",COUNTIFS('Master Data HO &amp; Site'!$F$1:$F$437,'Summary to Mgmt'!$D10,'Master Data HO &amp; Site'!$H$1:$H$437,'Summary to Mgmt'!$E10,'Master Data HO &amp; Site'!$Y$1:$Y$437,"Open",'Master Data HO &amp; Site'!$BZ$1:$BZ$437,'Summary to Mgmt'!$AU$4,'Master Data HO &amp; Site'!$N$1:$N$437,$H$2),COUNTIFS('Master Data HO &amp; Site'!$S$1:$S$437,'Summary to Mgmt'!$C10,'Master Data HO &amp; Site'!$Y$1:$Y$437,"Open",'Master Data HO &amp; Site'!$BZ$1:$BZ$437,'Summary to Mgmt'!$AU$4,'Master Data HO &amp; Site'!$N$1:$N$437,$H$2)),IF(C10="Jakarta",COUNTIFS('Master Data HO &amp; Site'!$F$1:$F$437,'Summary to Mgmt'!$D10,'Master Data HO &amp; Site'!$H$1:$H$437,'Summary to Mgmt'!$E10,'Master Data HO &amp; Site'!$Y$1:$Y$437,"Open",'Master Data HO &amp; Site'!$BZ$1:$BZ$437,'Summary to Mgmt'!$AU$4,'Master Data HO &amp; Site'!$N$1:$N$437,$H$2),COUNTIFS('Master Data HO &amp; Site'!$S$1:$S$437,'Summary to Mgmt'!$C10,'Master Data HO &amp; Site'!$Y$1:$Y$437,"Open",'Master Data HO &amp; Site'!$BZ$1:$BZ$437,'Summary to Mgmt'!$AU$4,'Master Data HO &amp; Site'!$N$1:$N$437,$H$2))))</f>
        <v>3</v>
      </c>
      <c r="AV10" s="224">
        <f>IF($H$2="All",IF(C10="Jakarta",COUNTIFS('Master Data HO &amp; Site'!$F$1:$F$437,'Summary to Mgmt'!$D10,'Master Data HO &amp; Site'!$H$1:$H$437,'Summary to Mgmt'!$E10,'Master Data HO &amp; Site'!$Y$1:$Y$437,"Open",'Master Data HO &amp; Site'!$BZ$1:$BZ$437,'Summary to Mgmt'!$AV$4),COUNTIFS('Master Data HO &amp; Site'!$S$1:$S$437,'Summary to Mgmt'!$C10,'Master Data HO &amp; Site'!$Y$1:$Y$437,"Open",'Master Data HO &amp; Site'!$BZ$1:$BZ$437,'Summary to Mgmt'!$AV$4)),IF($H$2="Urgent",IF(C10="Jakarta",COUNTIFS('Master Data HO &amp; Site'!$F$1:$F$437,'Summary to Mgmt'!$D10,'Master Data HO &amp; Site'!$H$1:$H$437,'Summary to Mgmt'!$E10,'Master Data HO &amp; Site'!$Y$1:$Y$437,"Open",'Master Data HO &amp; Site'!$BZ$1:$BZ$437,'Summary to Mgmt'!$AV$4,'Master Data HO &amp; Site'!$N$1:$N$437,$H$2),COUNTIFS('Master Data HO &amp; Site'!$S$1:$S$437,'Summary to Mgmt'!$C10,'Master Data HO &amp; Site'!$Y$1:$Y$437,"Open",'Master Data HO &amp; Site'!$BZ$1:$BZ$437,'Summary to Mgmt'!$AV$4,'Master Data HO &amp; Site'!$N$1:$N$437,$H$2)),IF(C10="Jakarta",COUNTIFS('Master Data HO &amp; Site'!$F$1:$F$437,'Summary to Mgmt'!$D10,'Master Data HO &amp; Site'!$H$1:$H$437,'Summary to Mgmt'!$E10,'Master Data HO &amp; Site'!$Y$1:$Y$437,"Open",'Master Data HO &amp; Site'!$BZ$1:$BZ$437,'Summary to Mgmt'!$AV$4,'Master Data HO &amp; Site'!$N$1:$N$437,$H$2),COUNTIFS('Master Data HO &amp; Site'!$S$1:$S$437,'Summary to Mgmt'!$C10,'Master Data HO &amp; Site'!$Y$1:$Y$437,"Open",'Master Data HO &amp; Site'!$BZ$1:$BZ$437,'Summary to Mgmt'!$AV$4,'Master Data HO &amp; Site'!$N$1:$N$437,$H$2))))</f>
        <v>0</v>
      </c>
      <c r="AW10" s="224">
        <f>IF($H$2="All",IF(C10="Jakarta",COUNTIFS('Master Data HO &amp; Site'!$F$1:$F$437,'Summary to Mgmt'!$D10,'Master Data HO &amp; Site'!$H$1:$H$437,'Summary to Mgmt'!$E10,'Master Data HO &amp; Site'!$Y$1:$Y$437,"Open",'Master Data HO &amp; Site'!$BZ$1:$BZ$437,'Summary to Mgmt'!$AW$4),COUNTIFS('Master Data HO &amp; Site'!$S$1:$S$437,'Summary to Mgmt'!$C10,'Master Data HO &amp; Site'!$Y$1:$Y$437,"Open",'Master Data HO &amp; Site'!$BZ$1:$BZ$437,'Summary to Mgmt'!$AW$4)),IF($H$2="Urgent",IF(C10="Jakarta",COUNTIFS('Master Data HO &amp; Site'!$F$1:$F$437,'Summary to Mgmt'!$D10,'Master Data HO &amp; Site'!$H$1:$H$437,'Summary to Mgmt'!$E10,'Master Data HO &amp; Site'!$Y$1:$Y$437,"Open",'Master Data HO &amp; Site'!$BZ$1:$BZ$437,'Summary to Mgmt'!$AW$4,'Master Data HO &amp; Site'!$N$1:$N$437,$H$2),COUNTIFS('Master Data HO &amp; Site'!$S$1:$S$437,'Summary to Mgmt'!$C10,'Master Data HO &amp; Site'!$Y$1:$Y$437,"Open",'Master Data HO &amp; Site'!$BZ$1:$BZ$437,'Summary to Mgmt'!$AW$4,'Master Data HO &amp; Site'!$N$1:$N$437,$H$2)),IF(C10="Jakarta",COUNTIFS('Master Data HO &amp; Site'!$F$1:$F$437,'Summary to Mgmt'!$D10,'Master Data HO &amp; Site'!$H$1:$H$437,'Summary to Mgmt'!$E10,'Master Data HO &amp; Site'!$Y$1:$Y$437,"Open",'Master Data HO &amp; Site'!$BZ$1:$BZ$437,'Summary to Mgmt'!$AW$4,'Master Data HO &amp; Site'!$N$1:$N$437,$H$2),COUNTIFS('Master Data HO &amp; Site'!$S$1:$S$437,'Summary to Mgmt'!$C10,'Master Data HO &amp; Site'!$Y$1:$Y$437,"Open",'Master Data HO &amp; Site'!$BZ$1:$BZ$437,'Summary to Mgmt'!$AW$4,'Master Data HO &amp; Site'!$N$1:$N$437,$H$2))))</f>
        <v>0</v>
      </c>
      <c r="AX10" s="224">
        <f>IF($H$2="All",IF(C10="Jakarta",COUNTIFS('Master Data HO &amp; Site'!$F$1:$F$437,'Summary to Mgmt'!$D10,'Master Data HO &amp; Site'!$H$1:$H$437,'Summary to Mgmt'!$E10,'Master Data HO &amp; Site'!$Y$1:$Y$437,"Open",'Master Data HO &amp; Site'!$BZ$1:$BZ$437,'Summary to Mgmt'!$AX$4),COUNTIFS('Master Data HO &amp; Site'!$S$1:$S$437,'Summary to Mgmt'!$C10,'Master Data HO &amp; Site'!$Y$1:$Y$437,"Open",'Master Data HO &amp; Site'!$BZ$1:$BZ$437,'Summary to Mgmt'!$AX$4)),IF($H$2="Urgent",IF(C10="Jakarta",COUNTIFS('Master Data HO &amp; Site'!$F$1:$F$437,'Summary to Mgmt'!$D10,'Master Data HO &amp; Site'!$H$1:$H$437,'Summary to Mgmt'!$E10,'Master Data HO &amp; Site'!$Y$1:$Y$437,"Open",'Master Data HO &amp; Site'!$BZ$1:$BZ$437,'Summary to Mgmt'!$AX$4,'Master Data HO &amp; Site'!$N$1:$N$437,$H$2),COUNTIFS('Master Data HO &amp; Site'!$S$1:$S$437,'Summary to Mgmt'!$C10,'Master Data HO &amp; Site'!$Y$1:$Y$437,"Open",'Master Data HO &amp; Site'!$BZ$1:$BZ$437,'Summary to Mgmt'!$AX$4,'Master Data HO &amp; Site'!$N$1:$N$437,$H$2)),IF(C10="Jakarta",COUNTIFS('Master Data HO &amp; Site'!$F$1:$F$437,'Summary to Mgmt'!$D10,'Master Data HO &amp; Site'!$H$1:$H$437,'Summary to Mgmt'!$E10,'Master Data HO &amp; Site'!$Y$1:$Y$437,"Open",'Master Data HO &amp; Site'!$BZ$1:$BZ$437,'Summary to Mgmt'!$AX$4,'Master Data HO &amp; Site'!$N$1:$N$437,$H$2),COUNTIFS('Master Data HO &amp; Site'!$S$1:$S$437,'Summary to Mgmt'!$C10,'Master Data HO &amp; Site'!$Y$1:$Y$437,"Open",'Master Data HO &amp; Site'!$BZ$1:$BZ$437,'Summary to Mgmt'!$AX$4,'Master Data HO &amp; Site'!$N$1:$N$437,$H$2))))</f>
        <v>0</v>
      </c>
    </row>
    <row r="11" spans="2:50" outlineLevel="1" x14ac:dyDescent="0.35">
      <c r="C11" t="s">
        <v>151</v>
      </c>
      <c r="D11" t="s">
        <v>137</v>
      </c>
      <c r="E11" t="s">
        <v>1564</v>
      </c>
      <c r="F11" s="223">
        <f t="shared" si="1"/>
        <v>5</v>
      </c>
      <c r="G11" s="224">
        <f>IF($H$2="All",IF(C11="Jakarta",SUMIFS('Master Data HO &amp; Site'!$BM$1:$BM$437,'Master Data HO &amp; Site'!$S$1:$S$437,'Summary to Mgmt'!C11,'Master Data HO &amp; Site'!$F$1:$F$437,'Summary to Mgmt'!$D11,'Master Data HO &amp; Site'!$H$1:$H$437,'Summary to Mgmt'!$E11,'Master Data HO &amp; Site'!$Y$1:$Y$437,"Closed"),SUMIFS('Master Data HO &amp; Site'!$BM$1:$BM$437,'Master Data HO &amp; Site'!$S$1:$S$437,'Summary to Mgmt'!C11,'Master Data HO &amp; Site'!$Y$1:$Y$437,"Closed")),IF(C11="Jakarta",SUMIFS('Master Data HO &amp; Site'!$BM$1:$BM$437,'Master Data HO &amp; Site'!$S$1:$S$437,'Summary to Mgmt'!C11,'Master Data HO &amp; Site'!$F$1:$F$437,'Summary to Mgmt'!$D11,'Master Data HO &amp; Site'!$H$1:$H$437,'Summary to Mgmt'!E11,'Master Data HO &amp; Site'!$N$1:$N$437,'Summary to Mgmt'!$H$2,'Master Data HO &amp; Site'!$Y$1:$Y$437,"Closed"),SUMIFS('Master Data HO &amp; Site'!$BM$1:$BM$437,'Master Data HO &amp; Site'!$S$1:$S$437,'Summary to Mgmt'!C11,'Master Data HO &amp; Site'!$N$1:$N$437,'Summary to Mgmt'!$H$2,'Master Data HO &amp; Site'!$Y$1:$Y$437,"Closed")))</f>
        <v>2</v>
      </c>
      <c r="H11" s="222">
        <f>IF($H$2="All",IF(C11="Jakarta",COUNTIFS('Master Data HO &amp; Site'!$S$1:$S$437,'Summary to Mgmt'!$C11,'Master Data HO &amp; Site'!$F$1:$F$437,'Summary to Mgmt'!$D11,'Master Data HO &amp; Site'!$H$1:$H$437,'Summary to Mgmt'!$E11,'Master Data HO &amp; Site'!$Y$1:$Y$437,"Open"),COUNTIFS('Master Data HO &amp; Site'!$S$1:$S$437,'Summary to Mgmt'!$C11,'Master Data HO &amp; Site'!$Y$1:$Y$437,"Open")),IF($H$2="Urgent",IF(C11="Jakarta",COUNTIFS('Master Data HO &amp; Site'!$S$1:$S$437,'Summary to Mgmt'!$C11,'Master Data HO &amp; Site'!$F$1:$F$437,'Summary to Mgmt'!$D11,'Master Data HO &amp; Site'!$H$1:$H$437,'Summary to Mgmt'!$E11,'Master Data HO &amp; Site'!$Y$1:$Y$437,"Open",'Master Data HO &amp; Site'!$N$1:$N$437,$H$2),COUNTIFS('Master Data HO &amp; Site'!$S$1:$S$437,'Summary to Mgmt'!$C11,'Master Data HO &amp; Site'!$Y$1:$Y$437,"Open",'Master Data HO &amp; Site'!$N$1:$N$437,$H$2)),IF(C11="Jakarta",COUNTIFS('Master Data HO &amp; Site'!$F$1:$F$437,'Summary to Mgmt'!$D11,'Master Data HO &amp; Site'!$H$1:$H$437,'Summary to Mgmt'!$E11,'Master Data HO &amp; Site'!$Y$1:$Y$437,"Open",'Master Data HO &amp; Site'!$N$1:$N$437,$H$2),COUNTIFS('Master Data HO &amp; Site'!$S$1:$S$437,'Summary to Mgmt'!$C11,'Master Data HO &amp; Site'!$Y$1:$Y$437,"Open",'Master Data HO &amp; Site'!$N$1:$N$437,$H$2))))</f>
        <v>3</v>
      </c>
      <c r="I11" s="222">
        <f>IF($H$2="All",IF(C11="Jakarta",COUNTIFS('Master Data HO &amp; Site'!$F$1:$F$437,'Summary to Mgmt'!$D11,'Master Data HO &amp; Site'!$H$1:$H$437,'Summary to Mgmt'!$E11,'Master Data HO &amp; Site'!$Y$1:$Y$437,"Open",'Master Data HO &amp; Site'!$D$1:$D$437,"pending FKTK"),COUNTIFS('Master Data HO &amp; Site'!$S$1:$S$437,'Summary to Mgmt'!$C11,'Master Data HO &amp; Site'!$Y$1:$Y$437,"Open",'Master Data HO &amp; Site'!$D$1:$D$437,"pending FKTK")),IF($H$2="Urgent",IF(C11="Jakarta",COUNTIFS('Master Data HO &amp; Site'!$F$1:$F$437,'Summary to Mgmt'!$D11,'Master Data HO &amp; Site'!$H$1:$H$437,'Summary to Mgmt'!$E11,'Master Data HO &amp; Site'!$Y$1:$Y$437,"Open",'Master Data HO &amp; Site'!$N$1:$N$437,$H$2,'Master Data HO &amp; Site'!$D$1:$D$437,"pending FKTK"),COUNTIFS('Master Data HO &amp; Site'!$S$1:$S$437,'Summary to Mgmt'!$C11,'Master Data HO &amp; Site'!$Y$1:$Y$437,"Open",'Master Data HO &amp; Site'!$N$1:$N$437,$H$2,'Master Data HO &amp; Site'!$D$1:$D$437,"pending FKTK")),IF(C11="Jakarta",COUNTIFS('Master Data HO &amp; Site'!$F$1:$F$437,'Summary to Mgmt'!$D11,'Master Data HO &amp; Site'!$H$1:$H$437,'Summary to Mgmt'!$E11,'Master Data HO &amp; Site'!$Y$1:$Y$437,"Open",'Master Data HO &amp; Site'!$N$1:$N$437,$H$2,'Master Data HO &amp; Site'!$D$1:$D$437,"pending FKTK"),COUNTIFS('Master Data HO &amp; Site'!$S$1:$S$437,'Summary to Mgmt'!$C11,'Master Data HO &amp; Site'!$Y$1:$Y$437,"Open",'Master Data HO &amp; Site'!$N$1:$N$437,$H$2,'Master Data HO &amp; Site'!$D$1:$D$437,"pending FKTK"))))</f>
        <v>2</v>
      </c>
      <c r="J11" s="222">
        <f>IF($H$2="All",IF(C11="Jakarta",SUMIFS('Master Data HO &amp; Site'!$AB$1:$AB$437,'Master Data HO &amp; Site'!$F$1:$F$437,'Summary to Mgmt'!$D11,'Master Data HO &amp; Site'!$H$1:$H$437,'Summary to Mgmt'!$E11,'Master Data HO &amp; Site'!$Y$1:$Y$437,"Open"),SUMIFS('Master Data HO &amp; Site'!$AB$1:$AB$437,'Master Data HO &amp; Site'!$S$1:$S$437,'Summary to Mgmt'!$C11,'Master Data HO &amp; Site'!$Y$1:$Y$437,"Open")),IF($H$2="Urgent",IF(C11="Jakarta",SUMIFS('Master Data HO &amp; Site'!$AB$1:$AB$437,'Master Data HO &amp; Site'!$F$1:$F$437,'Summary to Mgmt'!$D11,'Master Data HO &amp; Site'!$H$1:$H$437,'Summary to Mgmt'!$E11,'Master Data HO &amp; Site'!$Y$1:$Y$437,"Open",'Master Data HO &amp; Site'!$N$1:$N$437,$H$2),SUMIFS('Master Data HO &amp; Site'!$AB$1:$AB$437,'Master Data HO &amp; Site'!$S$1:$S$437,'Summary to Mgmt'!$C11,'Master Data HO &amp; Site'!$Y$1:$Y$437,"Open",'Master Data HO &amp; Site'!$N$1:$N$437,$H$2)),IF(C11="Jakarta",SUMIFS('Master Data HO &amp; Site'!$AB$1:$AB$437,'Master Data HO &amp; Site'!$F$1:$F$437,'Summary to Mgmt'!$D11,'Master Data HO &amp; Site'!$H$1:$H$437,'Summary to Mgmt'!$E11,'Master Data HO &amp; Site'!$Y$1:$Y$437,"Open",'Master Data HO &amp; Site'!$N$1:$N$437,$H$2),SUMIFS('Master Data HO &amp; Site'!$AB$1:$AB$437,'Master Data HO &amp; Site'!$S$1:$S$437,'Summary to Mgmt'!$C11,'Master Data HO &amp; Site'!$Y$1:$Y$437,"Open",'Master Data HO &amp; Site'!$N$1:$N$437,$H$2))))</f>
        <v>0</v>
      </c>
      <c r="K11" s="222">
        <f>IF($H$2="All",IF(C11="Jakarta",SUMIFS('Master Data HO &amp; Site'!$AC$1:$AC$437,'Master Data HO &amp; Site'!$F$1:$F$437,'Summary to Mgmt'!$D11,'Master Data HO &amp; Site'!$H$1:$H$437,'Summary to Mgmt'!$E11,'Master Data HO &amp; Site'!$Y$1:$Y$437,"Open"),SUMIFS('Master Data HO &amp; Site'!$AC$1:$AC$437,'Master Data HO &amp; Site'!$S$1:$S$437,'Summary to Mgmt'!$C11,'Master Data HO &amp; Site'!$Y$1:$Y$437,"Open")),IF($H$2="Urgent",IF(C11="Jakarta",SUMIFS('Master Data HO &amp; Site'!$AC$1:$AC$437,'Master Data HO &amp; Site'!$F$1:$F$437,'Summary to Mgmt'!$D11,'Master Data HO &amp; Site'!$H$1:$H$437,'Summary to Mgmt'!$E11,'Master Data HO &amp; Site'!$Y$1:$Y$437,"Open",'Master Data HO &amp; Site'!$N$1:$N$437,$H$2),SUMIFS('Master Data HO &amp; Site'!$AC$1:$AC$437,'Master Data HO &amp; Site'!$S$1:$S$437,'Summary to Mgmt'!$C11,'Master Data HO &amp; Site'!$Y$1:$Y$437,"Open",'Master Data HO &amp; Site'!$N$1:$N$437,$H$2)),IF(C11="Jakarta",SUMIFS('Master Data HO &amp; Site'!$AC$1:$AC$437,'Master Data HO &amp; Site'!$F$1:$F$437,'Summary to Mgmt'!$D11,'Master Data HO &amp; Site'!$H$1:$H$437,'Summary to Mgmt'!$E11,'Master Data HO &amp; Site'!$Y$1:$Y$437,"Open",'Master Data HO &amp; Site'!$N$1:$N$437,$H$2),SUMIFS('Master Data HO &amp; Site'!$AC$1:$AC$437,'Master Data HO &amp; Site'!$S$1:$S$437,'Summary to Mgmt'!$C11,'Master Data HO &amp; Site'!$Y$1:$Y$437,"Open",'Master Data HO &amp; Site'!$N$1:$N$437,$H$2))))</f>
        <v>0</v>
      </c>
      <c r="L11" s="222">
        <f>IF($H$2="All",IF(C11="Jakarta",SUMIFS('Master Data HO &amp; Site'!$AD$1:$AD$437,'Master Data HO &amp; Site'!$F$1:$F$437,'Summary to Mgmt'!$D11,'Master Data HO &amp; Site'!$H$1:$H$437,'Summary to Mgmt'!$E11,'Master Data HO &amp; Site'!$Y$1:$Y$437,"Open"),SUMIFS('Master Data HO &amp; Site'!$AD$1:$AD$437,'Master Data HO &amp; Site'!$S$1:$S$437,'Summary to Mgmt'!$C11,'Master Data HO &amp; Site'!$Y$1:$Y$437,"Open")),IF($H$2="Urgent",IF(C11="Jakarta",SUMIFS('Master Data HO &amp; Site'!$AD$1:$AD$437,'Master Data HO &amp; Site'!$F$1:$F$437,'Summary to Mgmt'!$D11,'Master Data HO &amp; Site'!$H$1:$H$437,'Summary to Mgmt'!$E11,'Master Data HO &amp; Site'!$Y$1:$Y$437,"Open",'Master Data HO &amp; Site'!$N$1:$N$437,$H$2),SUMIFS('Master Data HO &amp; Site'!$AD$1:$AD$437,'Master Data HO &amp; Site'!$S$1:$S$437,'Summary to Mgmt'!$C11,'Master Data HO &amp; Site'!$Y$1:$Y$437,"Open",'Master Data HO &amp; Site'!$N$1:$N$437,$H$2)),IF(C11="Jakarta",SUMIFS('Master Data HO &amp; Site'!$AD$1:$AD$437,'Master Data HO &amp; Site'!$F$1:$F$437,'Summary to Mgmt'!$D11,'Master Data HO &amp; Site'!$H$1:$H$437,'Summary to Mgmt'!$E11,'Master Data HO &amp; Site'!$Y$1:$Y$437,"Open",'Master Data HO &amp; Site'!$N$1:$N$437,$H$2),SUMIFS('Master Data HO &amp; Site'!$AD$1:$AD$437,'Master Data HO &amp; Site'!$S$1:$S$437,'Summary to Mgmt'!$C11,'Master Data HO &amp; Site'!$Y$1:$Y$437,"Open",'Master Data HO &amp; Site'!$N$1:$N$437,$H$2))))</f>
        <v>2</v>
      </c>
      <c r="M11" s="222">
        <f>IF($H$2="All",IF(C11="Jakarta",SUMIFS('Master Data HO &amp; Site'!$AE$1:$AE$437,'Master Data HO &amp; Site'!$F$1:$F$437,'Summary to Mgmt'!$D11,'Master Data HO &amp; Site'!$H$1:$H$437,'Summary to Mgmt'!$E11,'Master Data HO &amp; Site'!$Y$1:$Y$437,"Open"),SUMIFS('Master Data HO &amp; Site'!$AE$1:$AE$437,'Master Data HO &amp; Site'!$S$1:$S$437,'Summary to Mgmt'!$C11,'Master Data HO &amp; Site'!$Y$1:$Y$437,"Open")),IF($H$2="Urgent",IF(C11="Jakarta",SUMIFS('Master Data HO &amp; Site'!$AE$1:$AE$437,'Master Data HO &amp; Site'!$F$1:$F$437,'Summary to Mgmt'!$D11,'Master Data HO &amp; Site'!$H$1:$H$437,'Summary to Mgmt'!$E11,'Master Data HO &amp; Site'!$Y$1:$Y$437,"Open",'Master Data HO &amp; Site'!$N$1:$N$437,$H$2),SUMIFS('Master Data HO &amp; Site'!$AE$1:$AE$437,'Master Data HO &amp; Site'!$S$1:$S$437,'Summary to Mgmt'!$C11,'Master Data HO &amp; Site'!$Y$1:$Y$437,"Open",'Master Data HO &amp; Site'!$N$1:$N$437,$H$2)),IF(C11="Jakarta",SUMIFS('Master Data HO &amp; Site'!$AE$1:$AE$437,'Master Data HO &amp; Site'!$F$1:$F$437,'Summary to Mgmt'!$D11,'Master Data HO &amp; Site'!$H$1:$H$437,'Summary to Mgmt'!$E11,'Master Data HO &amp; Site'!$Y$1:$Y$437,"Open",'Master Data HO &amp; Site'!$N$1:$N$437,$H$2),SUMIFS('Master Data HO &amp; Site'!$AE$1:$AE$437,'Master Data HO &amp; Site'!$S$1:$S$437,'Summary to Mgmt'!$C11,'Master Data HO &amp; Site'!$Y$1:$Y$437,"Open",'Master Data HO &amp; Site'!$N$1:$N$437,$H$2))))</f>
        <v>2</v>
      </c>
      <c r="N11" s="222">
        <f>IF($H$2="All",IF(C11="Jakarta",SUMIFS('Master Data HO &amp; Site'!$AF$1:$AF$437,'Master Data HO &amp; Site'!$F$1:$F$437,'Summary to Mgmt'!$D11,'Master Data HO &amp; Site'!$H$1:$H$437,'Summary to Mgmt'!$E11,'Master Data HO &amp; Site'!$Y$1:$Y$437,"Open"),SUMIFS('Master Data HO &amp; Site'!$AF$1:$AF$437,'Master Data HO &amp; Site'!$S$1:$S$437,'Summary to Mgmt'!$C11,'Master Data HO &amp; Site'!$Y$1:$Y$437,"Open")),IF($H$2="Urgent",IF(C11="Jakarta",SUMIFS('Master Data HO &amp; Site'!$AF$1:$AF$437,'Master Data HO &amp; Site'!$F$1:$F$437,'Summary to Mgmt'!$D11,'Master Data HO &amp; Site'!$H$1:$H$437,'Summary to Mgmt'!$E11,'Master Data HO &amp; Site'!$Y$1:$Y$437,"Open",'Master Data HO &amp; Site'!$N$1:$N$437,$H$2),SUMIFS('Master Data HO &amp; Site'!$AF$1:$AF$437,'Master Data HO &amp; Site'!$S$1:$S$437,'Summary to Mgmt'!$C11,'Master Data HO &amp; Site'!$Y$1:$Y$437,"Open",'Master Data HO &amp; Site'!$N$1:$N$437,$H$2)),IF(C11="Jakarta",SUMIFS('Master Data HO &amp; Site'!$AF$1:$AF$437,'Master Data HO &amp; Site'!$F$1:$F$437,'Summary to Mgmt'!$D11,'Master Data HO &amp; Site'!$H$1:$H$437,'Summary to Mgmt'!$E11,'Master Data HO &amp; Site'!$Y$1:$Y$437,"Open",'Master Data HO &amp; Site'!$N$1:$N$437,$H$2),SUMIFS('Master Data HO &amp; Site'!$AF$1:$AF$437,'Master Data HO &amp; Site'!$S$1:$S$437,'Summary to Mgmt'!$C11,'Master Data HO &amp; Site'!$Y$1:$Y$437,"Open",'Master Data HO &amp; Site'!$N$1:$N$437,$H$2))))</f>
        <v>0</v>
      </c>
      <c r="O11" s="224">
        <f>IF($H$2="All",IF(C11="Jakarta",SUMIFS('Master Data HO &amp; Site'!$AG$1:$AG$437,'Master Data HO &amp; Site'!$S$1:$S$437,'Summary to Mgmt'!$C11,'Master Data HO &amp; Site'!$F$1:$F$437,'Summary to Mgmt'!$D11,'Master Data HO &amp; Site'!$H$1:$H$437,'Summary to Mgmt'!$E11,'Master Data HO &amp; Site'!$Y$1:$Y$437,"Open"),SUMIFS('Master Data HO &amp; Site'!$AG$1:$AG$437,'Master Data HO &amp; Site'!$S$1:$S$437,'Summary to Mgmt'!$C11,'Master Data HO &amp; Site'!$Y$1:$Y$437,"Open")),IF($H$2="Urgent",IF(C11="Jakarta",SUMIFS('Master Data HO &amp; Site'!$AG$1:$AG$437,'Master Data HO &amp; Site'!$F$1:$F$437,'Summary to Mgmt'!$D11,'Master Data HO &amp; Site'!$H$1:$H$437,'Summary to Mgmt'!$E11,'Master Data HO &amp; Site'!$Y$1:$Y$437,"Open",'Master Data HO &amp; Site'!$N$1:$N$437,$H$2),SUMIFS('Master Data HO &amp; Site'!$AG$1:$AG$437,'Master Data HO &amp; Site'!$S$1:$S$437,'Summary to Mgmt'!$C11,'Master Data HO &amp; Site'!$Y$1:$Y$437,"Open",'Master Data HO &amp; Site'!$N$1:$N$437,$H$2)),IF(C11="Jakarta",SUMIFS('Master Data HO &amp; Site'!$AG$1:$AG$437,'Master Data HO &amp; Site'!$F$1:$F$437,'Summary to Mgmt'!$D11,'Master Data HO &amp; Site'!$H$1:$H$437,'Summary to Mgmt'!$E11,'Master Data HO &amp; Site'!$Y$1:$Y$437,"Open",'Master Data HO &amp; Site'!$N$1:$N$437,$H$2),SUMIFS('Master Data HO &amp; Site'!$AG$1:$AG$437,'Master Data HO &amp; Site'!$S$1:$S$437,'Summary to Mgmt'!$C11,'Master Data HO &amp; Site'!$Y$1:$Y$437,"Open",'Master Data HO &amp; Site'!$N$1:$N$437,$H$2))))</f>
        <v>4</v>
      </c>
      <c r="P11" s="222">
        <f>IF($H$2="All",IF(C11="Jakarta",SUMIFS('Master Data HO &amp; Site'!$AH$1:$AH$437,'Master Data HO &amp; Site'!$F$1:$F$437,'Summary to Mgmt'!$D11,'Master Data HO &amp; Site'!$H$1:$H$437,'Summary to Mgmt'!$E11,'Master Data HO &amp; Site'!$Y$1:$Y$437,"Open"),SUMIFS('Master Data HO &amp; Site'!$AH$1:$AH$437,'Master Data HO &amp; Site'!$S$1:$S$437,'Summary to Mgmt'!$C11,'Master Data HO &amp; Site'!$Y$1:$Y$437,"Open")),IF($H$2="Urgent",IF(C11="Jakarta",SUMIFS('Master Data HO &amp; Site'!$AH$1:$AH$437,'Master Data HO &amp; Site'!$F$1:$F$437,'Summary to Mgmt'!$D11,'Master Data HO &amp; Site'!$H$1:$H$437,'Summary to Mgmt'!$E11,'Master Data HO &amp; Site'!$Y$1:$Y$437,"Open",'Master Data HO &amp; Site'!$N$1:$N$437,$H$2),SUMIFS('Master Data HO &amp; Site'!$AH$1:$AH$437,'Master Data HO &amp; Site'!$S$1:$S$437,'Summary to Mgmt'!$C11,'Master Data HO &amp; Site'!$Y$1:$Y$437,"Open",'Master Data HO &amp; Site'!$N$1:$N$437,$H$2)),IF(C11="Jakarta",SUMIFS('Master Data HO &amp; Site'!$AH$1:$AH$437,'Master Data HO &amp; Site'!$F$1:$F$437,'Summary to Mgmt'!$D11,'Master Data HO &amp; Site'!$H$1:$H$437,'Summary to Mgmt'!$E11,'Master Data HO &amp; Site'!$Y$1:$Y$437,"Open",'Master Data HO &amp; Site'!$N$1:$N$437,$H$2),SUMIFS('Master Data HO &amp; Site'!$AH$1:$AH$437,'Master Data HO &amp; Site'!$S$1:$S$437,'Summary to Mgmt'!$C11,'Master Data HO &amp; Site'!$Y$1:$Y$437,"Open",'Master Data HO &amp; Site'!$N$1:$N$437,$H$2))))</f>
        <v>0</v>
      </c>
      <c r="Q11" s="222">
        <f>IF($H$2="All",IF(C11="Jakarta",SUMIFS('Master Data HO &amp; Site'!$AI$1:$AI$437,'Master Data HO &amp; Site'!$F$1:$F$437,'Summary to Mgmt'!$D11,'Master Data HO &amp; Site'!$H$1:$H$437,'Summary to Mgmt'!$E11,'Master Data HO &amp; Site'!$Y$1:$Y$437,"Open"),SUMIFS('Master Data HO &amp; Site'!$AI$1:$AI$437,'Master Data HO &amp; Site'!$S$1:$S$437,'Summary to Mgmt'!$C11,'Master Data HO &amp; Site'!$Y$1:$Y$437,"Open")),IF($H$2="Urgent",IF(C11="Jakarta",SUMIFS('Master Data HO &amp; Site'!$AI$1:$AI$437,'Master Data HO &amp; Site'!$F$1:$F$437,'Summary to Mgmt'!$D11,'Master Data HO &amp; Site'!$H$1:$H$437,'Summary to Mgmt'!$E11,'Master Data HO &amp; Site'!$Y$1:$Y$437,"Open",'Master Data HO &amp; Site'!$N$1:$N$437,$H$2),SUMIFS('Master Data HO &amp; Site'!$AI$1:$AI$437,'Master Data HO &amp; Site'!$S$1:$S$437,'Summary to Mgmt'!$C11,'Master Data HO &amp; Site'!$Y$1:$Y$437,"Open",'Master Data HO &amp; Site'!$N$1:$N$437,$H$2)),IF(C11="Jakarta",SUMIFS('Master Data HO &amp; Site'!$AI$1:$AI$437,'Master Data HO &amp; Site'!$F$1:$F$437,'Summary to Mgmt'!$D11,'Master Data HO &amp; Site'!$H$1:$H$437,'Summary to Mgmt'!$E11,'Master Data HO &amp; Site'!$Y$1:$Y$437,"Open",'Master Data HO &amp; Site'!$N$1:$N$437,$H$2),SUMIFS('Master Data HO &amp; Site'!$AI$1:$AI$437,'Master Data HO &amp; Site'!$S$1:$S$437,'Summary to Mgmt'!$C11,'Master Data HO &amp; Site'!$Y$1:$Y$437,"Open",'Master Data HO &amp; Site'!$N$1:$N$437,$H$2))))</f>
        <v>0</v>
      </c>
      <c r="R11" s="222">
        <f>IF($H$2="All",IF(C11="Jakarta",SUMIFS('Master Data HO &amp; Site'!$AJ$1:$AJ$437,'Master Data HO &amp; Site'!$F$1:$F$437,'Summary to Mgmt'!$D11,'Master Data HO &amp; Site'!$H$1:$H$437,'Summary to Mgmt'!$E11,'Master Data HO &amp; Site'!$Y$1:$Y$437,"Open"),SUMIFS('Master Data HO &amp; Site'!$AJ$1:$AJ$437,'Master Data HO &amp; Site'!$S$1:$S$437,'Summary to Mgmt'!$C11,'Master Data HO &amp; Site'!$Y$1:$Y$437,"Open")),IF($H$2="Urgent",IF(C11="Jakarta",SUMIFS('Master Data HO &amp; Site'!$AJ$1:$AJ$437,'Master Data HO &amp; Site'!$F$1:$F$437,'Summary to Mgmt'!$D11,'Master Data HO &amp; Site'!$H$1:$H$437,'Summary to Mgmt'!$E11,'Master Data HO &amp; Site'!$Y$1:$Y$437,"Open",'Master Data HO &amp; Site'!$N$1:$N$437,$H$2),SUMIFS('Master Data HO &amp; Site'!$AJ$1:$AJ$437,'Master Data HO &amp; Site'!$S$1:$S$437,'Summary to Mgmt'!$C11,'Master Data HO &amp; Site'!$Y$1:$Y$437,"Open",'Master Data HO &amp; Site'!$N$1:$N$437,$H$2)),IF(C11="Jakarta",SUMIFS('Master Data HO &amp; Site'!$AJ$1:$AJ$437,'Master Data HO &amp; Site'!$F$1:$F$437,'Summary to Mgmt'!$D11,'Master Data HO &amp; Site'!$H$1:$H$437,'Summary to Mgmt'!$E11,'Master Data HO &amp; Site'!$Y$1:$Y$437,"Open",'Master Data HO &amp; Site'!$N$1:$N$437,$H$2),SUMIFS('Master Data HO &amp; Site'!$AJ$1:$AJ$437,'Master Data HO &amp; Site'!$S$1:$S$437,'Summary to Mgmt'!$C11,'Master Data HO &amp; Site'!$Y$1:$Y$437,"Open",'Master Data HO &amp; Site'!$N$1:$N$437,$H$2))))</f>
        <v>1</v>
      </c>
      <c r="S11" s="222">
        <f>IF($H$2="All",IF(C11="Jakarta",SUMIFS('Master Data HO &amp; Site'!$AK$1:$AK$437,'Master Data HO &amp; Site'!$F$1:$F$437,'Summary to Mgmt'!$D11,'Master Data HO &amp; Site'!$H$1:$H$437,'Summary to Mgmt'!$E11,'Master Data HO &amp; Site'!$Y$1:$Y$437,"Open"),SUMIFS('Master Data HO &amp; Site'!$AK$1:$AK$437,'Master Data HO &amp; Site'!$S$1:$S$437,'Summary to Mgmt'!$C11,'Master Data HO &amp; Site'!$Y$1:$Y$437,"Open")),IF($H$2="Urgent",IF(C11="Jakarta",SUMIFS('Master Data HO &amp; Site'!$AK$1:$AK$437,'Master Data HO &amp; Site'!$F$1:$F$437,'Summary to Mgmt'!$D11,'Master Data HO &amp; Site'!$H$1:$H$437,'Summary to Mgmt'!$E11,'Master Data HO &amp; Site'!$Y$1:$Y$437,"Open",'Master Data HO &amp; Site'!$N$1:$N$437,$H$2),SUMIFS('Master Data HO &amp; Site'!$AK$1:$AK$437,'Master Data HO &amp; Site'!$S$1:$S$437,'Summary to Mgmt'!$C11,'Master Data HO &amp; Site'!$Y$1:$Y$437,"Open",'Master Data HO &amp; Site'!$N$1:$N$437,$H$2)),IF(C11="Jakarta",SUMIFS('Master Data HO &amp; Site'!$AK$1:$AK$437,'Master Data HO &amp; Site'!$F$1:$F$437,'Summary to Mgmt'!$D11,'Master Data HO &amp; Site'!$H$1:$H$437,'Summary to Mgmt'!$E11,'Master Data HO &amp; Site'!$Y$1:$Y$437,"Open",'Master Data HO &amp; Site'!$N$1:$N$437,$H$2),SUMIFS('Master Data HO &amp; Site'!$AK$1:$AK$437,'Master Data HO &amp; Site'!$S$1:$S$437,'Summary to Mgmt'!$C11,'Master Data HO &amp; Site'!$Y$1:$Y$437,"Open",'Master Data HO &amp; Site'!$N$1:$N$437,$H$2))))</f>
        <v>2</v>
      </c>
      <c r="T11" s="222">
        <f>IF($H$2="All",IF(C11="Jakarta",SUMIFS('Master Data HO &amp; Site'!$AL$1:$AL$437,'Master Data HO &amp; Site'!$F$1:$F$437,'Summary to Mgmt'!$D11,'Master Data HO &amp; Site'!$H$1:$H$437,'Summary to Mgmt'!$E11,'Master Data HO &amp; Site'!$Y$1:$Y$437,"Open"),SUMIFS('Master Data HO &amp; Site'!$AL$1:$AL$437,'Master Data HO &amp; Site'!$S$1:$S$437,'Summary to Mgmt'!$C11,'Master Data HO &amp; Site'!$Y$1:$Y$437,"Open")),IF($H$2="Urgent",IF(C11="Jakarta",SUMIFS('Master Data HO &amp; Site'!$AL$1:$AL$437,'Master Data HO &amp; Site'!$F$1:$F$437,'Summary to Mgmt'!$D11,'Master Data HO &amp; Site'!$H$1:$H$437,'Summary to Mgmt'!$E11,'Master Data HO &amp; Site'!$Y$1:$Y$437,"Open",'Master Data HO &amp; Site'!$N$1:$N$437,$H$2),SUMIFS('Master Data HO &amp; Site'!$AL$1:$AL$437,'Master Data HO &amp; Site'!$S$1:$S$437,'Summary to Mgmt'!$C11,'Master Data HO &amp; Site'!$Y$1:$Y$437,"Open",'Master Data HO &amp; Site'!$N$1:$N$437,$H$2)),IF(C11="Jakarta",SUMIFS('Master Data HO &amp; Site'!$AL$1:$AL$437,'Master Data HO &amp; Site'!$F$1:$F$437,'Summary to Mgmt'!$D11,'Master Data HO &amp; Site'!$H$1:$H$437,'Summary to Mgmt'!$E11,'Master Data HO &amp; Site'!$Y$1:$Y$437,"Open",'Master Data HO &amp; Site'!$N$1:$N$437,$H$2),SUMIFS('Master Data HO &amp; Site'!$AL$1:$AL$437,'Master Data HO &amp; Site'!$S$1:$S$437,'Summary to Mgmt'!$C11,'Master Data HO &amp; Site'!$Y$1:$Y$437,"Open",'Master Data HO &amp; Site'!$N$1:$N$437,$H$2))))</f>
        <v>0</v>
      </c>
      <c r="U11" s="222">
        <f>IF($H$2="All",IF(C11="Jakarta",SUMIFS('Master Data HO &amp; Site'!$AM$1:$AM$437,'Master Data HO &amp; Site'!$S$1:$S$437,'Summary to Mgmt'!$C11,'Master Data HO &amp; Site'!$F$1:$F$437,'Summary to Mgmt'!$D11,'Master Data HO &amp; Site'!$H$1:$H$437,'Summary to Mgmt'!$E11,'Master Data HO &amp; Site'!$Y$1:$Y$437,"Open"),SUMIFS('Master Data HO &amp; Site'!$AM$1:$AM$437,'Master Data HO &amp; Site'!$S$1:$S$437,'Summary to Mgmt'!$C11,'Master Data HO &amp; Site'!$Y$1:$Y$437,"Open")),IF($H$2="Urgent",IF(C11="Jakarta",SUMIFS('Master Data HO &amp; Site'!$AM$1:$AM$437,'Master Data HO &amp; Site'!$F$1:$F$437,'Summary to Mgmt'!$D11,'Master Data HO &amp; Site'!$H$1:$H$437,'Summary to Mgmt'!$E11,'Master Data HO &amp; Site'!$Y$1:$Y$437,"Open",'Master Data HO &amp; Site'!$N$1:$N$437,$H$2),SUMIFS('Master Data HO &amp; Site'!$AM$1:$AM$437,'Master Data HO &amp; Site'!$S$1:$S$437,'Summary to Mgmt'!$C11,'Master Data HO &amp; Site'!$Y$1:$Y$437,"Open",'Master Data HO &amp; Site'!$N$1:$N$437,$H$2)),IF(C11="Jakarta",SUMIFS('Master Data HO &amp; Site'!$AM$1:$AM$437,'Master Data HO &amp; Site'!$F$1:$F$437,'Summary to Mgmt'!$D11,'Master Data HO &amp; Site'!$H$1:$H$437,'Summary to Mgmt'!$E11,'Master Data HO &amp; Site'!$Y$1:$Y$437,"Open",'Master Data HO &amp; Site'!$N$1:$N$437,$H$2),SUMIFS('Master Data HO &amp; Site'!$AM$1:$AM$437,'Master Data HO &amp; Site'!$S$1:$S$437,'Summary to Mgmt'!$C11,'Master Data HO &amp; Site'!$Y$1:$Y$437,"Open",'Master Data HO &amp; Site'!$N$1:$N$437,$H$2))))</f>
        <v>3</v>
      </c>
      <c r="V11" s="222">
        <f>IF($H$2="All",IF(C11="Jakarta",SUMIFS('Master Data HO &amp; Site'!$AN$1:$AN$437,'Master Data HO &amp; Site'!$F$1:$F$437,'Summary to Mgmt'!$D11,'Master Data HO &amp; Site'!$H$1:$H$437,'Summary to Mgmt'!$E11,'Master Data HO &amp; Site'!$Y$1:$Y$437,"Open"),SUMIFS('Master Data HO &amp; Site'!$AN$1:$AN$437,'Master Data HO &amp; Site'!$S$1:$S$437,'Summary to Mgmt'!$C11,'Master Data HO &amp; Site'!$Y$1:$Y$437,"Open")),IF($H$2="Urgent",IF(C11="Jakarta",SUMIFS('Master Data HO &amp; Site'!$AN$1:$AN$437,'Master Data HO &amp; Site'!$F$1:$F$437,'Summary to Mgmt'!$D11,'Master Data HO &amp; Site'!$H$1:$H$437,'Summary to Mgmt'!$E11,'Master Data HO &amp; Site'!$Y$1:$Y$437,"Open",'Master Data HO &amp; Site'!$N$1:$N$437,$H$2),SUMIFS('Master Data HO &amp; Site'!$AN$1:$AN$437,'Master Data HO &amp; Site'!$S$1:$S$437,'Summary to Mgmt'!$C11,'Master Data HO &amp; Site'!$Y$1:$Y$437,"Open",'Master Data HO &amp; Site'!$N$1:$N$437,$H$2)),IF(C11="Jakarta",SUMIFS('Master Data HO &amp; Site'!$AN$1:$AN$437,'Master Data HO &amp; Site'!$F$1:$F$437,'Summary to Mgmt'!$D11,'Master Data HO &amp; Site'!$H$1:$H$437,'Summary to Mgmt'!$E11,'Master Data HO &amp; Site'!$Y$1:$Y$437,"Open",'Master Data HO &amp; Site'!$N$1:$N$437,$H$2),SUMIFS('Master Data HO &amp; Site'!$AN$1:$AN$437,'Master Data HO &amp; Site'!$S$1:$S$437,'Summary to Mgmt'!$C11,'Master Data HO &amp; Site'!$Y$1:$Y$437,"Open",'Master Data HO &amp; Site'!$N$1:$N$437,$H$2))))</f>
        <v>0</v>
      </c>
      <c r="W11" s="222">
        <f>IF($H$2="All",IF(C11="Jakarta",SUMIFS('Master Data HO &amp; Site'!$AO$1:$AO$437,'Master Data HO &amp; Site'!$F$1:$F$437,'Summary to Mgmt'!$D11,'Master Data HO &amp; Site'!$H$1:$H$437,'Summary to Mgmt'!$E11,'Master Data HO &amp; Site'!$Y$1:$Y$437,"Open"),SUMIFS('Master Data HO &amp; Site'!$AO$1:$AO$437,'Master Data HO &amp; Site'!$S$1:$S$437,'Summary to Mgmt'!$C11,'Master Data HO &amp; Site'!$Y$1:$Y$437,"Open")),IF($H$2="Urgent",IF(C11="Jakarta",SUMIFS('Master Data HO &amp; Site'!$AO$1:$AO$437,'Master Data HO &amp; Site'!$F$1:$F$437,'Summary to Mgmt'!$D11,'Master Data HO &amp; Site'!$H$1:$H$437,'Summary to Mgmt'!$E11,'Master Data HO &amp; Site'!$Y$1:$Y$437,"Open",'Master Data HO &amp; Site'!$N$1:$N$437,$H$2),SUMIFS('Master Data HO &amp; Site'!$AO$1:$AO$437,'Master Data HO &amp; Site'!$S$1:$S$437,'Summary to Mgmt'!$C11,'Master Data HO &amp; Site'!$Y$1:$Y$437,"Open",'Master Data HO &amp; Site'!$N$1:$N$437,$H$2)),IF(C11="Jakarta",SUMIFS('Master Data HO &amp; Site'!$AO$1:$AO$437,'Master Data HO &amp; Site'!$F$1:$F$437,'Summary to Mgmt'!$D11,'Master Data HO &amp; Site'!$H$1:$H$437,'Summary to Mgmt'!$E11,'Master Data HO &amp; Site'!$Y$1:$Y$437,"Open",'Master Data HO &amp; Site'!$N$1:$N$437,$H$2),SUMIFS('Master Data HO &amp; Site'!$AO$1:$AO$437,'Master Data HO &amp; Site'!$S$1:$S$437,'Summary to Mgmt'!$C11,'Master Data HO &amp; Site'!$Y$1:$Y$437,"Open",'Master Data HO &amp; Site'!$N$1:$N$437,$H$2))))</f>
        <v>0</v>
      </c>
      <c r="X11" s="222">
        <f>IF($H$2="All",IF(C11="Jakarta",SUMIFS('Master Data HO &amp; Site'!$AP$1:$AP$437,'Master Data HO &amp; Site'!$F$1:$F$437,'Summary to Mgmt'!$D11,'Master Data HO &amp; Site'!$H$1:$H$437,'Summary to Mgmt'!$E11,'Master Data HO &amp; Site'!$Y$1:$Y$437,"Open"),SUMIFS('Master Data HO &amp; Site'!$AP$1:$AP$437,'Master Data HO &amp; Site'!$S$1:$S$437,'Summary to Mgmt'!$C11,'Master Data HO &amp; Site'!$Y$1:$Y$437,"Open")),IF($H$2="Urgent",IF(C11="Jakarta",SUMIFS('Master Data HO &amp; Site'!$AP$1:$AP$437,'Master Data HO &amp; Site'!$F$1:$F$437,'Summary to Mgmt'!$D11,'Master Data HO &amp; Site'!$H$1:$H$437,'Summary to Mgmt'!$E11,'Master Data HO &amp; Site'!$Y$1:$Y$437,"Open",'Master Data HO &amp; Site'!$N$1:$N$437,$H$2),SUMIFS('Master Data HO &amp; Site'!$AP$1:$AP$437,'Master Data HO &amp; Site'!$S$1:$S$437,'Summary to Mgmt'!$C11,'Master Data HO &amp; Site'!$Y$1:$Y$437,"Open",'Master Data HO &amp; Site'!$N$1:$N$437,$H$2)),IF(C11="Jakarta",SUMIFS('Master Data HO &amp; Site'!$AP$1:$AP$437,'Master Data HO &amp; Site'!$F$1:$F$437,'Summary to Mgmt'!$D11,'Master Data HO &amp; Site'!$H$1:$H$437,'Summary to Mgmt'!$E11,'Master Data HO &amp; Site'!$Y$1:$Y$437,"Open",'Master Data HO &amp; Site'!$N$1:$N$437,$H$2),SUMIFS('Master Data HO &amp; Site'!$AP$1:$AP$437,'Master Data HO &amp; Site'!$S$1:$S$437,'Summary to Mgmt'!$C11,'Master Data HO &amp; Site'!$Y$1:$Y$437,"Open",'Master Data HO &amp; Site'!$N$1:$N$437,$H$2))))</f>
        <v>0</v>
      </c>
      <c r="Y11" s="222">
        <f>IF($H$2="All",IF(C11="Jakarta",SUMIFS('Master Data HO &amp; Site'!$AQ$1:$AQ$437,'Master Data HO &amp; Site'!$F$1:$F$437,'Summary to Mgmt'!$D11,'Master Data HO &amp; Site'!$H$1:$H$437,'Summary to Mgmt'!$E11,'Master Data HO &amp; Site'!$Y$1:$Y$437,"Open"),SUMIFS('Master Data HO &amp; Site'!$AQ$1:$AQ$437,'Master Data HO &amp; Site'!$S$1:$S$437,'Summary to Mgmt'!$C11,'Master Data HO &amp; Site'!$Y$1:$Y$437,"Open")),IF($H$2="Urgent",IF(C11="Jakarta",SUMIFS('Master Data HO &amp; Site'!$AQ$1:$AQ$437,'Master Data HO &amp; Site'!$F$1:$F$437,'Summary to Mgmt'!$D11,'Master Data HO &amp; Site'!$H$1:$H$437,'Summary to Mgmt'!$E11,'Master Data HO &amp; Site'!$Y$1:$Y$437,"Open",'Master Data HO &amp; Site'!$N$1:$N$437,$H$2),SUMIFS('Master Data HO &amp; Site'!$AQ$1:$AQ$437,'Master Data HO &amp; Site'!$S$1:$S$437,'Summary to Mgmt'!$C11,'Master Data HO &amp; Site'!$Y$1:$Y$437,"Open",'Master Data HO &amp; Site'!$N$1:$N$437,$H$2)),IF(C11="Jakarta",SUMIFS('Master Data HO &amp; Site'!$AQ$1:$AQ$437,'Master Data HO &amp; Site'!$F$1:$F$437,'Summary to Mgmt'!$D11,'Master Data HO &amp; Site'!$H$1:$H$437,'Summary to Mgmt'!$E11,'Master Data HO &amp; Site'!$Y$1:$Y$437,"Open",'Master Data HO &amp; Site'!$N$1:$N$437,$H$2),SUMIFS('Master Data HO &amp; Site'!$AQ$1:$AQ$437,'Master Data HO &amp; Site'!$S$1:$S$437,'Summary to Mgmt'!$C11,'Master Data HO &amp; Site'!$Y$1:$Y$437,"Open",'Master Data HO &amp; Site'!$N$1:$N$437,$H$2))))</f>
        <v>1</v>
      </c>
      <c r="Z11" s="222">
        <f>IF($H$2="All",IF(C11="Jakarta",SUMIFS('Master Data HO &amp; Site'!$AR$1:$AR$437,'Master Data HO &amp; Site'!$F$1:$F$437,'Summary to Mgmt'!$D11,'Master Data HO &amp; Site'!$H$1:$H$437,'Summary to Mgmt'!$E11,'Master Data HO &amp; Site'!$Y$1:$Y$437,"Open"),SUMIFS('Master Data HO &amp; Site'!$AR$1:$AR$437,'Master Data HO &amp; Site'!$S$1:$S$437,'Summary to Mgmt'!$C11,'Master Data HO &amp; Site'!$Y$1:$Y$437,"Open")),IF($H$2="Urgent",IF(C11="Jakarta",SUMIFS('Master Data HO &amp; Site'!$AR$1:$AR$437,'Master Data HO &amp; Site'!$F$1:$F$437,'Summary to Mgmt'!$D11,'Master Data HO &amp; Site'!$H$1:$H$437,'Summary to Mgmt'!$E11,'Master Data HO &amp; Site'!$Y$1:$Y$437,"Open",'Master Data HO &amp; Site'!$N$1:$N$437,$H$2),SUMIFS('Master Data HO &amp; Site'!$AR$1:$AR$437,'Master Data HO &amp; Site'!$S$1:$S$437,'Summary to Mgmt'!$C11,'Master Data HO &amp; Site'!$Y$1:$Y$437,"Open",'Master Data HO &amp; Site'!$N$1:$N$437,$H$2)),IF(C11="Jakarta",SUMIFS('Master Data HO &amp; Site'!$AR$1:$AR$437,'Master Data HO &amp; Site'!$F$1:$F$437,'Summary to Mgmt'!$D11,'Master Data HO &amp; Site'!$H$1:$H$437,'Summary to Mgmt'!$E11,'Master Data HO &amp; Site'!$Y$1:$Y$437,"Open",'Master Data HO &amp; Site'!$N$1:$N$437,$H$2),SUMIFS('Master Data HO &amp; Site'!$AR$1:$AR$437,'Master Data HO &amp; Site'!$S$1:$S$437,'Summary to Mgmt'!$C11,'Master Data HO &amp; Site'!$Y$1:$Y$437,"Open",'Master Data HO &amp; Site'!$N$1:$N$437,$H$2))))</f>
        <v>0</v>
      </c>
      <c r="AA11" s="222">
        <f>IF($H$2="All",IF(C11="Jakarta",SUMIFS('Master Data HO &amp; Site'!$AS$1:$AS$437,'Master Data HO &amp; Site'!$S$1:$S$437,'Summary to Mgmt'!$C11,'Master Data HO &amp; Site'!$F$1:$F$437,'Summary to Mgmt'!$D11,'Master Data HO &amp; Site'!$H$1:$H$437,'Summary to Mgmt'!$E11,'Master Data HO &amp; Site'!$Y$1:$Y$437,"Open"),SUMIFS('Master Data HO &amp; Site'!$AS$1:$AS$437,'Master Data HO &amp; Site'!$S$1:$S$437,'Summary to Mgmt'!$C11,'Master Data HO &amp; Site'!$Y$1:$Y$437,"Open")),IF($H$2="Urgent",IF(C11="Jakarta",SUMIFS('Master Data HO &amp; Site'!$AS$1:$AS$437,'Master Data HO &amp; Site'!$F$1:$F$437,'Summary to Mgmt'!$D11,'Master Data HO &amp; Site'!$H$1:$H$437,'Summary to Mgmt'!$E11,'Master Data HO &amp; Site'!$Y$1:$Y$437,"Open",'Master Data HO &amp; Site'!$N$1:$N$437,$H$2),SUMIFS('Master Data HO &amp; Site'!$AS$1:$AS$437,'Master Data HO &amp; Site'!$S$1:$S$437,'Summary to Mgmt'!$C11,'Master Data HO &amp; Site'!$Y$1:$Y$437,"Open",'Master Data HO &amp; Site'!$N$1:$N$437,$H$2)),IF(C11="Jakarta",SUMIFS('Master Data HO &amp; Site'!$AS$1:$AS$437,'Master Data HO &amp; Site'!$F$1:$F$437,'Summary to Mgmt'!$D11,'Master Data HO &amp; Site'!$H$1:$H$437,'Summary to Mgmt'!$E11,'Master Data HO &amp; Site'!$Y$1:$Y$437,"Open",'Master Data HO &amp; Site'!$N$1:$N$437,$H$2),SUMIFS('Master Data HO &amp; Site'!$AS$1:$AS$437,'Master Data HO &amp; Site'!$S$1:$S$437,'Summary to Mgmt'!$C11,'Master Data HO &amp; Site'!$Y$1:$Y$437,"Open",'Master Data HO &amp; Site'!$N$1:$N$437,$H$2))))</f>
        <v>1</v>
      </c>
      <c r="AB11" s="222">
        <f>IF($H$2="All",IF(C11="Jakarta",SUMIFS('Master Data HO &amp; Site'!$AT$1:$AT$437,'Master Data HO &amp; Site'!$F$1:$F$437,'Summary to Mgmt'!$D11,'Master Data HO &amp; Site'!$H$1:$H$437,'Summary to Mgmt'!$E11,'Master Data HO &amp; Site'!$Y$1:$Y$437,"Open"),SUMIFS('Master Data HO &amp; Site'!$AT$1:$AT$437,'Master Data HO &amp; Site'!$S$1:$S$437,'Summary to Mgmt'!$C11,'Master Data HO &amp; Site'!$Y$1:$Y$437,"Open")),IF($H$2="Urgent",IF(C11="Jakarta",SUMIFS('Master Data HO &amp; Site'!$AT$1:$AT$437,'Master Data HO &amp; Site'!$F$1:$F$437,'Summary to Mgmt'!$D11,'Master Data HO &amp; Site'!$H$1:$H$437,'Summary to Mgmt'!$E11,'Master Data HO &amp; Site'!$Y$1:$Y$437,"Open",'Master Data HO &amp; Site'!$N$1:$N$437,$H$2),SUMIFS('Master Data HO &amp; Site'!$AT$1:$AT$437,'Master Data HO &amp; Site'!$S$1:$S$437,'Summary to Mgmt'!$C11,'Master Data HO &amp; Site'!$Y$1:$Y$437,"Open",'Master Data HO &amp; Site'!$N$1:$N$437,$H$2)),IF(C11="Jakarta",SUMIFS('Master Data HO &amp; Site'!$AT$1:$AT$437,'Master Data HO &amp; Site'!$F$1:$F$437,'Summary to Mgmt'!$D11,'Master Data HO &amp; Site'!$H$1:$H$437,'Summary to Mgmt'!$E11,'Master Data HO &amp; Site'!$Y$1:$Y$437,"Open",'Master Data HO &amp; Site'!$N$1:$N$437,$H$2),SUMIFS('Master Data HO &amp; Site'!$AT$1:$AT$437,'Master Data HO &amp; Site'!$S$1:$S$437,'Summary to Mgmt'!$C11,'Master Data HO &amp; Site'!$Y$1:$Y$437,"Open",'Master Data HO &amp; Site'!$N$1:$N$437,$H$2))))</f>
        <v>0</v>
      </c>
      <c r="AC11" s="222">
        <f>IF($H$2="All",IF(C11="Jakarta",SUMIFS('Master Data HO &amp; Site'!$AU$1:$AU$437,'Master Data HO &amp; Site'!$F$1:$F$437,'Summary to Mgmt'!$D11,'Master Data HO &amp; Site'!$H$1:$H$437,'Summary to Mgmt'!$E11,'Master Data HO &amp; Site'!$Y$1:$Y$437,"Open"),SUMIFS('Master Data HO &amp; Site'!$AU$1:$AU$437,'Master Data HO &amp; Site'!$S$1:$S$437,'Summary to Mgmt'!$C11,'Master Data HO &amp; Site'!$Y$1:$Y$437,"Open")),IF($H$2="Urgent",IF(C11="Jakarta",SUMIFS('Master Data HO &amp; Site'!$AU$1:$AU$437,'Master Data HO &amp; Site'!$F$1:$F$437,'Summary to Mgmt'!$D11,'Master Data HO &amp; Site'!$H$1:$H$437,'Summary to Mgmt'!$E11,'Master Data HO &amp; Site'!$Y$1:$Y$437,"Open",'Master Data HO &amp; Site'!$N$1:$N$437,$H$2),SUMIFS('Master Data HO &amp; Site'!$AU$1:$AU$437,'Master Data HO &amp; Site'!$S$1:$S$437,'Summary to Mgmt'!$C11,'Master Data HO &amp; Site'!$Y$1:$Y$437,"Open",'Master Data HO &amp; Site'!$N$1:$N$437,$H$2)),IF(C11="Jakarta",SUMIFS('Master Data HO &amp; Site'!$AU$1:$AU$437,'Master Data HO &amp; Site'!$F$1:$F$437,'Summary to Mgmt'!$D11,'Master Data HO &amp; Site'!$H$1:$H$437,'Summary to Mgmt'!$E11,'Master Data HO &amp; Site'!$Y$1:$Y$437,"Open",'Master Data HO &amp; Site'!$N$1:$N$437,$H$2),SUMIFS('Master Data HO &amp; Site'!$AU$1:$AU$437,'Master Data HO &amp; Site'!$S$1:$S$437,'Summary to Mgmt'!$C11,'Master Data HO &amp; Site'!$Y$1:$Y$437,"Open",'Master Data HO &amp; Site'!$N$1:$N$437,$H$2))))</f>
        <v>0</v>
      </c>
      <c r="AD11" s="222">
        <f>IF($H$2="All",IF(C11="Jakarta",SUMIFS('Master Data HO &amp; Site'!$AV$1:$AV$437,'Master Data HO &amp; Site'!$F$1:$F$437,'Summary to Mgmt'!$D11,'Master Data HO &amp; Site'!$H$1:$H$437,'Summary to Mgmt'!$E11,'Master Data HO &amp; Site'!$Y$1:$Y$437,"Open"),SUMIFS('Master Data HO &amp; Site'!$AV$1:$AV$437,'Master Data HO &amp; Site'!$S$1:$S$437,'Summary to Mgmt'!$C11,'Master Data HO &amp; Site'!$Y$1:$Y$437,"Open")),IF($H$2="Urgent",IF(C11="Jakarta",SUMIFS('Master Data HO &amp; Site'!$AV$1:$AV$437,'Master Data HO &amp; Site'!$F$1:$F$437,'Summary to Mgmt'!$D11,'Master Data HO &amp; Site'!$H$1:$H$437,'Summary to Mgmt'!$E11,'Master Data HO &amp; Site'!$Y$1:$Y$437,"Open",'Master Data HO &amp; Site'!$N$1:$N$437,$H$2),SUMIFS('Master Data HO &amp; Site'!$AV$1:$AV$437,'Master Data HO &amp; Site'!$S$1:$S$437,'Summary to Mgmt'!$C11,'Master Data HO &amp; Site'!$Y$1:$Y$437,"Open",'Master Data HO &amp; Site'!$N$1:$N$437,$H$2)),IF(C11="Jakarta",SUMIFS('Master Data HO &amp; Site'!$AV$1:$AV$437,'Master Data HO &amp; Site'!$F$1:$F$437,'Summary to Mgmt'!$D11,'Master Data HO &amp; Site'!$H$1:$H$437,'Summary to Mgmt'!$E11,'Master Data HO &amp; Site'!$Y$1:$Y$437,"Open",'Master Data HO &amp; Site'!$N$1:$N$437,$H$2),SUMIFS('Master Data HO &amp; Site'!$AV$1:$AV$437,'Master Data HO &amp; Site'!$S$1:$S$437,'Summary to Mgmt'!$C11,'Master Data HO &amp; Site'!$Y$1:$Y$437,"Open",'Master Data HO &amp; Site'!$N$1:$N$437,$H$2))))</f>
        <v>0</v>
      </c>
      <c r="AE11" s="222">
        <f>IF($H$2="All",IF(C11="Jakarta",SUMIFS('Master Data HO &amp; Site'!$AW$1:$AW$437,'Master Data HO &amp; Site'!$F$1:$F$437,'Summary to Mgmt'!$D11,'Master Data HO &amp; Site'!$H$1:$H$437,'Summary to Mgmt'!$E11,'Master Data HO &amp; Site'!$Y$1:$Y$437,"Open"),SUMIFS('Master Data HO &amp; Site'!$AW$1:$AW$437,'Master Data HO &amp; Site'!$S$1:$S$437,'Summary to Mgmt'!$C11,'Master Data HO &amp; Site'!$Y$1:$Y$437,"Open")),IF($H$2="Urgent",IF(C11="Jakarta",SUMIFS('Master Data HO &amp; Site'!$AW$1:$AW$437,'Master Data HO &amp; Site'!$F$1:$F$437,'Summary to Mgmt'!$D11,'Master Data HO &amp; Site'!$H$1:$H$437,'Summary to Mgmt'!$E11,'Master Data HO &amp; Site'!$Y$1:$Y$437,"Open",'Master Data HO &amp; Site'!$N$1:$N$437,$H$2),SUMIFS('Master Data HO &amp; Site'!$AW$1:$AW$437,'Master Data HO &amp; Site'!$S$1:$S$437,'Summary to Mgmt'!$C11,'Master Data HO &amp; Site'!$Y$1:$Y$437,"Open",'Master Data HO &amp; Site'!$N$1:$N$437,$H$2)),IF(C11="Jakarta",SUMIFS('Master Data HO &amp; Site'!$AW$1:$AW$437,'Master Data HO &amp; Site'!$F$1:$F$437,'Summary to Mgmt'!$D11,'Master Data HO &amp; Site'!$H$1:$H$437,'Summary to Mgmt'!$E11,'Master Data HO &amp; Site'!$Y$1:$Y$437,"Open",'Master Data HO &amp; Site'!$N$1:$N$437,$H$2),SUMIFS('Master Data HO &amp; Site'!$AW$1:$AW$437,'Master Data HO &amp; Site'!$S$1:$S$437,'Summary to Mgmt'!$C11,'Master Data HO &amp; Site'!$Y$1:$Y$437,"Open",'Master Data HO &amp; Site'!$N$1:$N$437,$H$2))))</f>
        <v>0</v>
      </c>
      <c r="AF11" s="222">
        <f>IF($H$2="All",IF(C11="Jakarta",SUMIFS('Master Data HO &amp; Site'!$AX$1:$AX$437,'Master Data HO &amp; Site'!$F$1:$F$437,'Summary to Mgmt'!$D11,'Master Data HO &amp; Site'!$H$1:$H$437,'Summary to Mgmt'!$E11,'Master Data HO &amp; Site'!$Y$1:$Y$437,"Open"),SUMIFS('Master Data HO &amp; Site'!$AX$1:$AX$437,'Master Data HO &amp; Site'!$S$1:$S$437,'Summary to Mgmt'!$C11,'Master Data HO &amp; Site'!$Y$1:$Y$437,"Open")),IF($H$2="Urgent",IF(C11="Jakarta",SUMIFS('Master Data HO &amp; Site'!$AX$1:$AX$437,'Master Data HO &amp; Site'!$F$1:$F$437,'Summary to Mgmt'!$D11,'Master Data HO &amp; Site'!$H$1:$H$437,'Summary to Mgmt'!$E11,'Master Data HO &amp; Site'!$Y$1:$Y$437,"Open",'Master Data HO &amp; Site'!$N$1:$N$437,$H$2),SUMIFS('Master Data HO &amp; Site'!$AX$1:$AX$437,'Master Data HO &amp; Site'!$S$1:$S$437,'Summary to Mgmt'!$C11,'Master Data HO &amp; Site'!$Y$1:$Y$437,"Open",'Master Data HO &amp; Site'!$N$1:$N$437,$H$2)),IF(C11="Jakarta",SUMIFS('Master Data HO &amp; Site'!$AX$1:$AX$437,'Master Data HO &amp; Site'!$F$1:$F$437,'Summary to Mgmt'!$D11,'Master Data HO &amp; Site'!$H$1:$H$437,'Summary to Mgmt'!$E11,'Master Data HO &amp; Site'!$Y$1:$Y$437,"Open",'Master Data HO &amp; Site'!$N$1:$N$437,$H$2),SUMIFS('Master Data HO &amp; Site'!$AX$1:$AX$437,'Master Data HO &amp; Site'!$S$1:$S$437,'Summary to Mgmt'!$C11,'Master Data HO &amp; Site'!$Y$1:$Y$437,"Open",'Master Data HO &amp; Site'!$N$1:$N$437,$H$2))))</f>
        <v>0</v>
      </c>
      <c r="AG11" s="222">
        <f>IF($H$2="All",IF(C11="Jakarta",SUMIFS('Master Data HO &amp; Site'!$AY$1:$AY$437,'Master Data HO &amp; Site'!$S$1:$S$437,'Summary to Mgmt'!$C11,'Master Data HO &amp; Site'!$F$1:$F$437,'Summary to Mgmt'!$D11,'Master Data HO &amp; Site'!$H$1:$H$437,'Summary to Mgmt'!$E11,'Master Data HO &amp; Site'!$Y$1:$Y$437,"Open"),SUMIFS('Master Data HO &amp; Site'!$AY$1:$AY$437,'Master Data HO &amp; Site'!$S$1:$S$437,'Summary to Mgmt'!$C11,'Master Data HO &amp; Site'!$Y$1:$Y$437,"Open")),IF($H$2="Urgent",IF(C11="Jakarta",SUMIFS('Master Data HO &amp; Site'!$AY$1:$AY$437,'Master Data HO &amp; Site'!$F$1:$F$437,'Summary to Mgmt'!$D11,'Master Data HO &amp; Site'!$H$1:$H$437,'Summary to Mgmt'!$E11,'Master Data HO &amp; Site'!$Y$1:$Y$437,"Open",'Master Data HO &amp; Site'!$N$1:$N$437,$H$2),SUMIFS('Master Data HO &amp; Site'!$AY$1:$AY$437,'Master Data HO &amp; Site'!$S$1:$S$437,'Summary to Mgmt'!$C11,'Master Data HO &amp; Site'!$Y$1:$Y$437,"Open",'Master Data HO &amp; Site'!$N$1:$N$437,$H$2)),IF(C11="Jakarta",SUMIFS('Master Data HO &amp; Site'!$AY$1:$AY$437,'Master Data HO &amp; Site'!$F$1:$F$437,'Summary to Mgmt'!$D11,'Master Data HO &amp; Site'!$H$1:$H$437,'Summary to Mgmt'!$E11,'Master Data HO &amp; Site'!$Y$1:$Y$437,"Open",'Master Data HO &amp; Site'!$N$1:$N$437,$H$2),SUMIFS('Master Data HO &amp; Site'!$AY$1:$AY$437,'Master Data HO &amp; Site'!$S$1:$S$437,'Summary to Mgmt'!$C11,'Master Data HO &amp; Site'!$Y$1:$Y$437,"Open",'Master Data HO &amp; Site'!$N$1:$N$437,$H$2))))</f>
        <v>0</v>
      </c>
      <c r="AH11" s="222">
        <f>IF($H$2="All",IF(C11="Jakarta",SUMIFS('Master Data HO &amp; Site'!$AZ$1:$AZ$437,'Master Data HO &amp; Site'!$F$1:$F$437,'Summary to Mgmt'!$D11,'Master Data HO &amp; Site'!$H$1:$H$437,'Summary to Mgmt'!$E11,'Master Data HO &amp; Site'!$Y$1:$Y$437,"Open"),SUMIFS('Master Data HO &amp; Site'!$AZ$1:$AZ$437,'Master Data HO &amp; Site'!$S$1:$S$437,'Summary to Mgmt'!$C11,'Master Data HO &amp; Site'!$Y$1:$Y$437,"Open")),IF($H$2="Urgent",IF(C11="Jakarta",SUMIFS('Master Data HO &amp; Site'!$AZ$1:$AZ$437,'Master Data HO &amp; Site'!$F$1:$F$437,'Summary to Mgmt'!$D11,'Master Data HO &amp; Site'!$H$1:$H$437,'Summary to Mgmt'!$E11,'Master Data HO &amp; Site'!$Y$1:$Y$437,"Open",'Master Data HO &amp; Site'!$N$1:$N$437,$H$2),SUMIFS('Master Data HO &amp; Site'!$AZ$1:$AZ$437,'Master Data HO &amp; Site'!$S$1:$S$437,'Summary to Mgmt'!$C11,'Master Data HO &amp; Site'!$Y$1:$Y$437,"Open",'Master Data HO &amp; Site'!$N$1:$N$437,$H$2)),IF(C11="Jakarta",SUMIFS('Master Data HO &amp; Site'!$AZ$1:$AZ$437,'Master Data HO &amp; Site'!$F$1:$F$437,'Summary to Mgmt'!$D11,'Master Data HO &amp; Site'!$H$1:$H$437,'Summary to Mgmt'!$E11,'Master Data HO &amp; Site'!$Y$1:$Y$437,"Open",'Master Data HO &amp; Site'!$N$1:$N$437,$H$2),SUMIFS('Master Data HO &amp; Site'!$AZ$1:$AZ$437,'Master Data HO &amp; Site'!$S$1:$S$437,'Summary to Mgmt'!$C11,'Master Data HO &amp; Site'!$Y$1:$Y$437,"Open",'Master Data HO &amp; Site'!$N$1:$N$437,$H$2))))</f>
        <v>0</v>
      </c>
      <c r="AI11" s="222">
        <f>IF($H$2="All",IF(C11="Jakarta",SUMIFS('Master Data HO &amp; Site'!$AZ$1:$AZ$437,'Master Data HO &amp; Site'!$F$1:$F$437,'Summary to Mgmt'!$D11,'Master Data HO &amp; Site'!$H$1:$H$437,'Summary to Mgmt'!$E11,'Master Data HO &amp; Site'!$Y$1:$Y$437,"Open"),SUMIFS('Master Data HO &amp; Site'!$AZ$1:$AZ$437,'Master Data HO &amp; Site'!$S$1:$S$437,'Summary to Mgmt'!$C11,'Master Data HO &amp; Site'!$Y$1:$Y$437,"Open")),IF($H$2="Urgent",IF(C11="Jakarta",SUMIFS('Master Data HO &amp; Site'!$AZ$1:$AZ$437,'Master Data HO &amp; Site'!$F$1:$F$437,'Summary to Mgmt'!$D11,'Master Data HO &amp; Site'!$H$1:$H$437,'Summary to Mgmt'!$E11,'Master Data HO &amp; Site'!$Y$1:$Y$437,"Open",'Master Data HO &amp; Site'!$N$1:$N$437,$H$2),SUMIFS('Master Data HO &amp; Site'!$AZ$1:$AZ$437,'Master Data HO &amp; Site'!$S$1:$S$437,'Summary to Mgmt'!$C11,'Master Data HO &amp; Site'!$Y$1:$Y$437,"Open",'Master Data HO &amp; Site'!$N$1:$N$437,$H$2)),IF(C11="Jakarta",SUMIFS('Master Data HO &amp; Site'!$AZ$1:$AZ$437,'Master Data HO &amp; Site'!$F$1:$F$437,'Summary to Mgmt'!$D11,'Master Data HO &amp; Site'!$H$1:$H$437,'Summary to Mgmt'!$E11,'Master Data HO &amp; Site'!$Y$1:$Y$437,"Open",'Master Data HO &amp; Site'!$N$1:$N$437,$H$2),SUMIFS('Master Data HO &amp; Site'!$AZ$1:$AZ$437,'Master Data HO &amp; Site'!$S$1:$S$437,'Summary to Mgmt'!$C11,'Master Data HO &amp; Site'!$Y$1:$Y$437,"Open",'Master Data HO &amp; Site'!$N$1:$N$437,$H$2))))</f>
        <v>0</v>
      </c>
      <c r="AJ11" s="222">
        <f>IF($H$2="All",IF(C11="Jakarta",SUMIFS('Master Data HO &amp; Site'!$BB$1:$BB$437,'Master Data HO &amp; Site'!$F$1:$F$437,'Summary to Mgmt'!$D11,'Master Data HO &amp; Site'!$H$1:$H$437,'Summary to Mgmt'!$E11,'Master Data HO &amp; Site'!$Y$1:$Y$437,"Open"),SUMIFS('Master Data HO &amp; Site'!$BB$1:$BB$437,'Master Data HO &amp; Site'!$S$1:$S$437,'Summary to Mgmt'!$C11,'Master Data HO &amp; Site'!$Y$1:$Y$437,"Open")),IF($H$2="Urgent",IF(C11="Jakarta",SUMIFS('Master Data HO &amp; Site'!$BB$1:$BB$437,'Master Data HO &amp; Site'!$F$1:$F$437,'Summary to Mgmt'!$D11,'Master Data HO &amp; Site'!$H$1:$H$437,'Summary to Mgmt'!$E11,'Master Data HO &amp; Site'!$Y$1:$Y$437,"Open",'Master Data HO &amp; Site'!$N$1:$N$437,$H$2),SUMIFS('Master Data HO &amp; Site'!$BB$1:$BB$437,'Master Data HO &amp; Site'!$S$1:$S$437,'Summary to Mgmt'!$C11,'Master Data HO &amp; Site'!$Y$1:$Y$437,"Open",'Master Data HO &amp; Site'!$N$1:$N$437,$H$2)),IF(C11="Jakarta",SUMIFS('Master Data HO &amp; Site'!$BB$1:$BB$437,'Master Data HO &amp; Site'!$F$1:$F$437,'Summary to Mgmt'!$D11,'Master Data HO &amp; Site'!$H$1:$H$437,'Summary to Mgmt'!$E11,'Master Data HO &amp; Site'!$Y$1:$Y$437,"Open",'Master Data HO &amp; Site'!$N$1:$N$437,$H$2),SUMIFS('Master Data HO &amp; Site'!$BB$1:$BB$437,'Master Data HO &amp; Site'!$S$1:$S$437,'Summary to Mgmt'!$C11,'Master Data HO &amp; Site'!$Y$1:$Y$437,"Open",'Master Data HO &amp; Site'!$N$1:$N$437,$H$2))))</f>
        <v>0</v>
      </c>
      <c r="AK11" s="222">
        <f>IF($H$2="All",IF(C11="Jakarta",SUMIFS('Master Data HO &amp; Site'!$BC$1:$BC$437,'Master Data HO &amp; Site'!$F$1:$F$437,'Summary to Mgmt'!$D11,'Master Data HO &amp; Site'!$H$1:$H$437,'Summary to Mgmt'!$E11,'Master Data HO &amp; Site'!$Y$1:$Y$437,"Open"),SUMIFS('Master Data HO &amp; Site'!$BC$1:$BC$437,'Master Data HO &amp; Site'!$S$1:$S$437,'Summary to Mgmt'!$C11,'Master Data HO &amp; Site'!$Y$1:$Y$437,"Open")),IF($H$2="Urgent",IF(C11="Jakarta",SUMIFS('Master Data HO &amp; Site'!$BC$1:$BC$437,'Master Data HO &amp; Site'!$F$1:$F$437,'Summary to Mgmt'!$D11,'Master Data HO &amp; Site'!$H$1:$H$437,'Summary to Mgmt'!$E11,'Master Data HO &amp; Site'!$Y$1:$Y$437,"Open",'Master Data HO &amp; Site'!$N$1:$N$437,$H$2),SUMIFS('Master Data HO &amp; Site'!$BC$1:$BC$437,'Master Data HO &amp; Site'!$S$1:$S$437,'Summary to Mgmt'!$C11,'Master Data HO &amp; Site'!$Y$1:$Y$437,"Open",'Master Data HO &amp; Site'!$N$1:$N$437,$H$2)),IF(C11="Jakarta",SUMIFS('Master Data HO &amp; Site'!$BC$1:$BC$437,'Master Data HO &amp; Site'!$F$1:$F$437,'Summary to Mgmt'!$D11,'Master Data HO &amp; Site'!$H$1:$H$437,'Summary to Mgmt'!$E11,'Master Data HO &amp; Site'!$Y$1:$Y$437,"Open",'Master Data HO &amp; Site'!$N$1:$N$437,$H$2),SUMIFS('Master Data HO &amp; Site'!$BC$1:$BC$437,'Master Data HO &amp; Site'!$S$1:$S$437,'Summary to Mgmt'!$C11,'Master Data HO &amp; Site'!$Y$1:$Y$437,"Open",'Master Data HO &amp; Site'!$N$1:$N$437,$H$2))))</f>
        <v>0</v>
      </c>
      <c r="AL11" s="222">
        <f>IF($H$2="All",IF(C11="Jakarta",SUMIFS('Master Data HO &amp; Site'!$BD$1:$BD$437,'Master Data HO &amp; Site'!$F$1:$F$437,'Summary to Mgmt'!$D11,'Master Data HO &amp; Site'!$H$1:$H$437,'Summary to Mgmt'!$E11,'Master Data HO &amp; Site'!$Y$1:$Y$437,"Open"),SUMIFS('Master Data HO &amp; Site'!$BD$1:$BD$437,'Master Data HO &amp; Site'!$S$1:$S$437,'Summary to Mgmt'!$C11,'Master Data HO &amp; Site'!$Y$1:$Y$437,"Open")),IF($H$2="Urgent",IF(C11="Jakarta",SUMIFS('Master Data HO &amp; Site'!$BD$1:$BD$437,'Master Data HO &amp; Site'!$F$1:$F$437,'Summary to Mgmt'!$D11,'Master Data HO &amp; Site'!$H$1:$H$437,'Summary to Mgmt'!$E11,'Master Data HO &amp; Site'!$Y$1:$Y$437,"Open",'Master Data HO &amp; Site'!$N$1:$N$437,$H$2),SUMIFS('Master Data HO &amp; Site'!$BD$1:$BD$437,'Master Data HO &amp; Site'!$S$1:$S$437,'Summary to Mgmt'!$C11,'Master Data HO &amp; Site'!$Y$1:$Y$437,"Open",'Master Data HO &amp; Site'!$N$1:$N$437,$H$2)),IF(C11="Jakarta",SUMIFS('Master Data HO &amp; Site'!$BD$1:$BD$437,'Master Data HO &amp; Site'!$F$1:$F$437,'Summary to Mgmt'!$D11,'Master Data HO &amp; Site'!$H$1:$H$437,'Summary to Mgmt'!$E11,'Master Data HO &amp; Site'!$Y$1:$Y$437,"Open",'Master Data HO &amp; Site'!$N$1:$N$437,$H$2),SUMIFS('Master Data HO &amp; Site'!$BD$1:$BD$437,'Master Data HO &amp; Site'!$S$1:$S$437,'Summary to Mgmt'!$C11,'Master Data HO &amp; Site'!$Y$1:$Y$437,"Open",'Master Data HO &amp; Site'!$N$1:$N$437,$H$2))))</f>
        <v>0</v>
      </c>
      <c r="AM11" s="222">
        <f>IF($H$2="All",IF(C11="Jakarta",SUMIFS('Master Data HO &amp; Site'!$BE$1:$BE$437,'Master Data HO &amp; Site'!$S$1:$S$437,'Summary to Mgmt'!$C11,'Master Data HO &amp; Site'!$F$1:$F$437,'Summary to Mgmt'!$D11,'Master Data HO &amp; Site'!$H$1:$H$437,'Summary to Mgmt'!$E11,'Master Data HO &amp; Site'!$Y$1:$Y$437,"Open"),SUMIFS('Master Data HO &amp; Site'!$BE$1:$BE$437,'Master Data HO &amp; Site'!$S$1:$S$437,'Summary to Mgmt'!$C11,'Master Data HO &amp; Site'!$Y$1:$Y$437,"Open")),IF($H$2="Urgent",IF(C11="Jakarta",SUMIFS('Master Data HO &amp; Site'!$BE$1:$BE$437,'Master Data HO &amp; Site'!$F$1:$F$437,'Summary to Mgmt'!$D11,'Master Data HO &amp; Site'!$H$1:$H$437,'Summary to Mgmt'!$E11,'Master Data HO &amp; Site'!$Y$1:$Y$437,"Open",'Master Data HO &amp; Site'!$N$1:$N$437,$H$2),SUMIFS('Master Data HO &amp; Site'!$BE$1:$BE$437,'Master Data HO &amp; Site'!$S$1:$S$437,'Summary to Mgmt'!$C11,'Master Data HO &amp; Site'!$Y$1:$Y$437,"Open",'Master Data HO &amp; Site'!$N$1:$N$437,$H$2)),IF(C11="Jakarta",SUMIFS('Master Data HO &amp; Site'!$BE$1:$BE$437,'Master Data HO &amp; Site'!$F$1:$F$437,'Summary to Mgmt'!$D11,'Master Data HO &amp; Site'!$H$1:$H$437,'Summary to Mgmt'!$E11,'Master Data HO &amp; Site'!$Y$1:$Y$437,"Open",'Master Data HO &amp; Site'!$N$1:$N$437,$H$2),SUMIFS('Master Data HO &amp; Site'!$BE$1:$BE$437,'Master Data HO &amp; Site'!$S$1:$S$437,'Summary to Mgmt'!$C11,'Master Data HO &amp; Site'!$Y$1:$Y$437,"Open",'Master Data HO &amp; Site'!$N$1:$N$437,$H$2))))</f>
        <v>0</v>
      </c>
      <c r="AN11" s="222">
        <f>IF($H$2="All",IF(C11="Jakarta",SUMIFS('Master Data HO &amp; Site'!$BF$1:$BF$437,'Master Data HO &amp; Site'!$F$1:$F$437,'Summary to Mgmt'!$D11,'Master Data HO &amp; Site'!$H$1:$H$437,'Summary to Mgmt'!$E11,'Master Data HO &amp; Site'!$Y$1:$Y$437,"Open"),SUMIFS('Master Data HO &amp; Site'!$BF$1:$BF$437,'Master Data HO &amp; Site'!$S$1:$S$437,'Summary to Mgmt'!$C11,'Master Data HO &amp; Site'!$Y$1:$Y$437,"Open")),IF($H$2="Urgent",IF(C11="Jakarta",SUMIFS('Master Data HO &amp; Site'!$BF$1:$BF$437,'Master Data HO &amp; Site'!$F$1:$F$437,'Summary to Mgmt'!$D11,'Master Data HO &amp; Site'!$H$1:$H$437,'Summary to Mgmt'!$E11,'Master Data HO &amp; Site'!$Y$1:$Y$437,"Open",'Master Data HO &amp; Site'!$N$1:$N$437,$H$2),SUMIFS('Master Data HO &amp; Site'!$BF$1:$BF$437,'Master Data HO &amp; Site'!$S$1:$S$437,'Summary to Mgmt'!$C11,'Master Data HO &amp; Site'!$Y$1:$Y$437,"Open",'Master Data HO &amp; Site'!$N$1:$N$437,$H$2)),IF(C11="Jakarta",SUMIFS('Master Data HO &amp; Site'!$BF$1:$BF$437,'Master Data HO &amp; Site'!$F$1:$F$437,'Summary to Mgmt'!$D11,'Master Data HO &amp; Site'!$H$1:$H$437,'Summary to Mgmt'!$E11,'Master Data HO &amp; Site'!$Y$1:$Y$437,"Open",'Master Data HO &amp; Site'!$N$1:$N$437,$H$2),SUMIFS('Master Data HO &amp; Site'!$BF$1:$BF$437,'Master Data HO &amp; Site'!$S$1:$S$437,'Summary to Mgmt'!$C11,'Master Data HO &amp; Site'!$Y$1:$Y$437,"Open",'Master Data HO &amp; Site'!$N$1:$N$437,$H$2))))</f>
        <v>0</v>
      </c>
      <c r="AO11" s="222">
        <f>IF($H$2="All",IF(C11="Jakarta",SUMIFS('Master Data HO &amp; Site'!$BG$1:$BG$437,'Master Data HO &amp; Site'!$F$1:$F$437,'Summary to Mgmt'!$D11,'Master Data HO &amp; Site'!$H$1:$H$437,'Summary to Mgmt'!$E11,'Master Data HO &amp; Site'!$Y$1:$Y$437,"Open"),SUMIFS('Master Data HO &amp; Site'!$BG$1:$BG$437,'Master Data HO &amp; Site'!$S$1:$S$437,'Summary to Mgmt'!$C11,'Master Data HO &amp; Site'!$Y$1:$Y$437,"Open")),IF($H$2="Urgent",IF(C11="Jakarta",SUMIFS('Master Data HO &amp; Site'!$BG$1:$BG$437,'Master Data HO &amp; Site'!$F$1:$F$437,'Summary to Mgmt'!$D11,'Master Data HO &amp; Site'!$H$1:$H$437,'Summary to Mgmt'!$E11,'Master Data HO &amp; Site'!$Y$1:$Y$437,"Open",'Master Data HO &amp; Site'!$N$1:$N$437,$H$2),SUMIFS('Master Data HO &amp; Site'!$BG$1:$BG$437,'Master Data HO &amp; Site'!$S$1:$S$437,'Summary to Mgmt'!$C11,'Master Data HO &amp; Site'!$Y$1:$Y$437,"Open",'Master Data HO &amp; Site'!$N$1:$N$437,$H$2)),IF(C11="Jakarta",SUMIFS('Master Data HO &amp; Site'!$BG$1:$BG$437,'Master Data HO &amp; Site'!$F$1:$F$437,'Summary to Mgmt'!$D11,'Master Data HO &amp; Site'!$H$1:$H$437,'Summary to Mgmt'!$E11,'Master Data HO &amp; Site'!$Y$1:$Y$437,"Open",'Master Data HO &amp; Site'!$N$1:$N$437,$H$2),SUMIFS('Master Data HO &amp; Site'!$BG$1:$BG$437,'Master Data HO &amp; Site'!$S$1:$S$437,'Summary to Mgmt'!$C11,'Master Data HO &amp; Site'!$Y$1:$Y$437,"Open",'Master Data HO &amp; Site'!$N$1:$N$437,$H$2))))</f>
        <v>0</v>
      </c>
      <c r="AP11" s="222">
        <f>IF($H$2="All",IF(C11="Jakarta",SUMIFS('Master Data HO &amp; Site'!$BH$1:$BH$437,'Master Data HO &amp; Site'!$F$1:$F$437,'Summary to Mgmt'!$D11,'Master Data HO &amp; Site'!$H$1:$H$437,'Summary to Mgmt'!$E11,'Master Data HO &amp; Site'!$Y$1:$Y$437,"Open"),SUMIFS('Master Data HO &amp; Site'!$BH$1:$BH$437,'Master Data HO &amp; Site'!$S$1:$S$437,'Summary to Mgmt'!$C11,'Master Data HO &amp; Site'!$Y$1:$Y$437,"Open")),IF($H$2="Urgent",IF(C11="Jakarta",SUMIFS('Master Data HO &amp; Site'!$BH$1:$BH$437,'Master Data HO &amp; Site'!$F$1:$F$437,'Summary to Mgmt'!$D11,'Master Data HO &amp; Site'!$H$1:$H$437,'Summary to Mgmt'!$E11,'Master Data HO &amp; Site'!$Y$1:$Y$437,"Open",'Master Data HO &amp; Site'!$N$1:$N$437,$H$2),SUMIFS('Master Data HO &amp; Site'!$BH$1:$BH$437,'Master Data HO &amp; Site'!$S$1:$S$437,'Summary to Mgmt'!$C11,'Master Data HO &amp; Site'!$Y$1:$Y$437,"Open",'Master Data HO &amp; Site'!$N$1:$N$437,$H$2)),IF(C11="Jakarta",SUMIFS('Master Data HO &amp; Site'!$BH$1:$BH$437,'Master Data HO &amp; Site'!$F$1:$F$437,'Summary to Mgmt'!$D11,'Master Data HO &amp; Site'!$H$1:$H$437,'Summary to Mgmt'!$E11,'Master Data HO &amp; Site'!$Y$1:$Y$437,"Open",'Master Data HO &amp; Site'!$N$1:$N$437,$H$2),SUMIFS('Master Data HO &amp; Site'!$BH$1:$BH$437,'Master Data HO &amp; Site'!$S$1:$S$437,'Summary to Mgmt'!$C11,'Master Data HO &amp; Site'!$Y$1:$Y$437,"Open",'Master Data HO &amp; Site'!$N$1:$N$437,$H$2))))</f>
        <v>0</v>
      </c>
      <c r="AQ11" s="222">
        <f>IF($H$2="All",IF(C11="Jakarta",SUMIFS('Master Data HO &amp; Site'!$BI$1:$BI$437,'Master Data HO &amp; Site'!$F$1:$F$437,'Summary to Mgmt'!$D11,'Master Data HO &amp; Site'!$H$1:$H$437,'Summary to Mgmt'!$E11,'Master Data HO &amp; Site'!$Y$1:$Y$437,"Open"),SUMIFS('Master Data HO &amp; Site'!$BI$1:$BI$437,'Master Data HO &amp; Site'!$S$1:$S$437,'Summary to Mgmt'!$C11,'Master Data HO &amp; Site'!$Y$1:$Y$437,"Open")),IF($H$2="Urgent",IF(C11="Jakarta",SUMIFS('Master Data HO &amp; Site'!$BI$1:$BI$437,'Master Data HO &amp; Site'!$F$1:$F$437,'Summary to Mgmt'!$D11,'Master Data HO &amp; Site'!$H$1:$H$437,'Summary to Mgmt'!$E11,'Master Data HO &amp; Site'!$Y$1:$Y$437,"Open",'Master Data HO &amp; Site'!$N$1:$N$437,$H$2),SUMIFS('Master Data HO &amp; Site'!$BI$1:$BI$437,'Master Data HO &amp; Site'!$S$1:$S$437,'Summary to Mgmt'!$C11,'Master Data HO &amp; Site'!$Y$1:$Y$437,"Open",'Master Data HO &amp; Site'!$N$1:$N$437,$H$2)),IF(C11="Jakarta",SUMIFS('Master Data HO &amp; Site'!$BI$1:$BI$437,'Master Data HO &amp; Site'!$F$1:$F$437,'Summary to Mgmt'!$D11,'Master Data HO &amp; Site'!$H$1:$H$437,'Summary to Mgmt'!$E11,'Master Data HO &amp; Site'!$Y$1:$Y$437,"Open",'Master Data HO &amp; Site'!$N$1:$N$437,$H$2),SUMIFS('Master Data HO &amp; Site'!$BI$1:$BI$437,'Master Data HO &amp; Site'!$S$1:$S$437,'Summary to Mgmt'!$C11,'Master Data HO &amp; Site'!$Y$1:$Y$437,"Open",'Master Data HO &amp; Site'!$N$1:$N$437,$H$2))))</f>
        <v>0</v>
      </c>
      <c r="AR11" s="222">
        <f>IF($H$2="All",IF(C11="Jakarta",SUMIFS('Master Data HO &amp; Site'!$BJ$1:$BJ$437,'Master Data HO &amp; Site'!$F$1:$F$437,'Summary to Mgmt'!$D11,'Master Data HO &amp; Site'!$H$1:$H$437,'Summary to Mgmt'!$E11,'Master Data HO &amp; Site'!$Y$1:$Y$437,"Open"),SUMIFS('Master Data HO &amp; Site'!$BJ$1:$BJ$437,'Master Data HO &amp; Site'!$S$1:$S$437,'Summary to Mgmt'!$C11,'Master Data HO &amp; Site'!$Y$1:$Y$437,"Open")),IF($H$2="Urgent",IF(C11="Jakarta",SUMIFS('Master Data HO &amp; Site'!$BJ$1:$BJ$437,'Master Data HO &amp; Site'!$F$1:$F$437,'Summary to Mgmt'!$D11,'Master Data HO &amp; Site'!$H$1:$H$437,'Summary to Mgmt'!$E11,'Master Data HO &amp; Site'!$Y$1:$Y$437,"Open",'Master Data HO &amp; Site'!$N$1:$N$437,$H$2),SUMIFS('Master Data HO &amp; Site'!$BJ$1:$BJ$437,'Master Data HO &amp; Site'!$S$1:$S$437,'Summary to Mgmt'!$C11,'Master Data HO &amp; Site'!$Y$1:$Y$437,"Open",'Master Data HO &amp; Site'!$N$1:$N$437,$H$2)),IF(C11="Jakarta",SUMIFS('Master Data HO &amp; Site'!$BJ$1:$BJ$437,'Master Data HO &amp; Site'!$F$1:$F$437,'Summary to Mgmt'!$D11,'Master Data HO &amp; Site'!$H$1:$H$437,'Summary to Mgmt'!$E11,'Master Data HO &amp; Site'!$Y$1:$Y$437,"Open",'Master Data HO &amp; Site'!$N$1:$N$437,$H$2),SUMIFS('Master Data HO &amp; Site'!$BJ$1:$BJ$437,'Master Data HO &amp; Site'!$S$1:$S$437,'Summary to Mgmt'!$C11,'Master Data HO &amp; Site'!$Y$1:$Y$437,"Open",'Master Data HO &amp; Site'!$N$1:$N$437,$H$2))))</f>
        <v>0</v>
      </c>
      <c r="AS11" s="222">
        <f>IF($H$2="All",IF(C11="Jakarta",SUMIFS('Master Data HO &amp; Site'!$BK$1:$BK$437,'Master Data HO &amp; Site'!$S$1:$S$437,'Summary to Mgmt'!$C11,'Master Data HO &amp; Site'!$F$1:$F$437,'Summary to Mgmt'!$D11,'Master Data HO &amp; Site'!$H$1:$H$437,'Summary to Mgmt'!$E11,'Master Data HO &amp; Site'!$Y$1:$Y$437,"Open"),SUMIFS('Master Data HO &amp; Site'!$BK$1:$BK$437,'Master Data HO &amp; Site'!$S$1:$S$437,'Summary to Mgmt'!$C11,'Master Data HO &amp; Site'!$Y$1:$Y$437,"Open")),IF($H$2="Urgent",IF(C11="Jakarta",SUMIFS('Master Data HO &amp; Site'!$BK$1:$BK$437,'Master Data HO &amp; Site'!$F$1:$F$437,'Summary to Mgmt'!$D11,'Master Data HO &amp; Site'!$H$1:$H$437,'Summary to Mgmt'!$E11,'Master Data HO &amp; Site'!$Y$1:$Y$437,"Open",'Master Data HO &amp; Site'!$N$1:$N$437,$H$2),SUMIFS('Master Data HO &amp; Site'!$BK$1:$BK$437,'Master Data HO &amp; Site'!$S$1:$S$437,'Summary to Mgmt'!$C11,'Master Data HO &amp; Site'!$Y$1:$Y$437,"Open",'Master Data HO &amp; Site'!$N$1:$N$437,$H$2)),IF(C11="Jakarta",SUMIFS('Master Data HO &amp; Site'!$BK$1:$BK$437,'Master Data HO &amp; Site'!$F$1:$F$437,'Summary to Mgmt'!$D11,'Master Data HO &amp; Site'!$H$1:$H$437,'Summary to Mgmt'!$E11,'Master Data HO &amp; Site'!$Y$1:$Y$437,"Open",'Master Data HO &amp; Site'!$N$1:$N$437,$H$2),SUMIFS('Master Data HO &amp; Site'!$BK$1:$BK$437,'Master Data HO &amp; Site'!$S$1:$S$437,'Summary to Mgmt'!$C11,'Master Data HO &amp; Site'!$Y$1:$Y$437,"Open",'Master Data HO &amp; Site'!$N$1:$N$437,$H$2))))</f>
        <v>0</v>
      </c>
      <c r="AU11" s="224">
        <f ca="1">IF($H$2="All",IF(C11="Jakarta",COUNTIFS('Master Data HO &amp; Site'!$F$1:$F$437,'Summary to Mgmt'!$D11,'Master Data HO &amp; Site'!$H$1:$H$437,'Summary to Mgmt'!$E11,'Master Data HO &amp; Site'!$Y$1:$Y$437,"Open",'Master Data HO &amp; Site'!$BZ$1:$BZ$437,'Summary to Mgmt'!$AU$4),COUNTIFS('Master Data HO &amp; Site'!$S$1:$S$437,'Summary to Mgmt'!$C11,'Master Data HO &amp; Site'!$Y$1:$Y$437,"Open",'Master Data HO &amp; Site'!$BZ$1:$BZ$437,'Summary to Mgmt'!$AU$4)),IF($H$2="Urgent",IF(C11="Jakarta",COUNTIFS('Master Data HO &amp; Site'!$F$1:$F$437,'Summary to Mgmt'!$D11,'Master Data HO &amp; Site'!$H$1:$H$437,'Summary to Mgmt'!$E11,'Master Data HO &amp; Site'!$Y$1:$Y$437,"Open",'Master Data HO &amp; Site'!$BZ$1:$BZ$437,'Summary to Mgmt'!$AU$4,'Master Data HO &amp; Site'!$N$1:$N$437,$H$2),COUNTIFS('Master Data HO &amp; Site'!$S$1:$S$437,'Summary to Mgmt'!$C11,'Master Data HO &amp; Site'!$Y$1:$Y$437,"Open",'Master Data HO &amp; Site'!$BZ$1:$BZ$437,'Summary to Mgmt'!$AU$4,'Master Data HO &amp; Site'!$N$1:$N$437,$H$2)),IF(C11="Jakarta",COUNTIFS('Master Data HO &amp; Site'!$F$1:$F$437,'Summary to Mgmt'!$D11,'Master Data HO &amp; Site'!$H$1:$H$437,'Summary to Mgmt'!$E11,'Master Data HO &amp; Site'!$Y$1:$Y$437,"Open",'Master Data HO &amp; Site'!$BZ$1:$BZ$437,'Summary to Mgmt'!$AU$4,'Master Data HO &amp; Site'!$N$1:$N$437,$H$2),COUNTIFS('Master Data HO &amp; Site'!$S$1:$S$437,'Summary to Mgmt'!$C11,'Master Data HO &amp; Site'!$Y$1:$Y$437,"Open",'Master Data HO &amp; Site'!$BZ$1:$BZ$437,'Summary to Mgmt'!$AU$4,'Master Data HO &amp; Site'!$N$1:$N$437,$H$2))))</f>
        <v>1</v>
      </c>
      <c r="AV11" s="224">
        <f ca="1">IF($H$2="All",IF(C11="Jakarta",COUNTIFS('Master Data HO &amp; Site'!$F$1:$F$437,'Summary to Mgmt'!$D11,'Master Data HO &amp; Site'!$H$1:$H$437,'Summary to Mgmt'!$E11,'Master Data HO &amp; Site'!$Y$1:$Y$437,"Open",'Master Data HO &amp; Site'!$BZ$1:$BZ$437,'Summary to Mgmt'!$AV$4),COUNTIFS('Master Data HO &amp; Site'!$S$1:$S$437,'Summary to Mgmt'!$C11,'Master Data HO &amp; Site'!$Y$1:$Y$437,"Open",'Master Data HO &amp; Site'!$BZ$1:$BZ$437,'Summary to Mgmt'!$AV$4)),IF($H$2="Urgent",IF(C11="Jakarta",COUNTIFS('Master Data HO &amp; Site'!$F$1:$F$437,'Summary to Mgmt'!$D11,'Master Data HO &amp; Site'!$H$1:$H$437,'Summary to Mgmt'!$E11,'Master Data HO &amp; Site'!$Y$1:$Y$437,"Open",'Master Data HO &amp; Site'!$BZ$1:$BZ$437,'Summary to Mgmt'!$AV$4,'Master Data HO &amp; Site'!$N$1:$N$437,$H$2),COUNTIFS('Master Data HO &amp; Site'!$S$1:$S$437,'Summary to Mgmt'!$C11,'Master Data HO &amp; Site'!$Y$1:$Y$437,"Open",'Master Data HO &amp; Site'!$BZ$1:$BZ$437,'Summary to Mgmt'!$AV$4,'Master Data HO &amp; Site'!$N$1:$N$437,$H$2)),IF(C11="Jakarta",COUNTIFS('Master Data HO &amp; Site'!$F$1:$F$437,'Summary to Mgmt'!$D11,'Master Data HO &amp; Site'!$H$1:$H$437,'Summary to Mgmt'!$E11,'Master Data HO &amp; Site'!$Y$1:$Y$437,"Open",'Master Data HO &amp; Site'!$BZ$1:$BZ$437,'Summary to Mgmt'!$AV$4,'Master Data HO &amp; Site'!$N$1:$N$437,$H$2),COUNTIFS('Master Data HO &amp; Site'!$S$1:$S$437,'Summary to Mgmt'!$C11,'Master Data HO &amp; Site'!$Y$1:$Y$437,"Open",'Master Data HO &amp; Site'!$BZ$1:$BZ$437,'Summary to Mgmt'!$AV$4,'Master Data HO &amp; Site'!$N$1:$N$437,$H$2))))</f>
        <v>0</v>
      </c>
      <c r="AW11" s="224">
        <f ca="1">IF($H$2="All",IF(C11="Jakarta",COUNTIFS('Master Data HO &amp; Site'!$F$1:$F$437,'Summary to Mgmt'!$D11,'Master Data HO &amp; Site'!$H$1:$H$437,'Summary to Mgmt'!$E11,'Master Data HO &amp; Site'!$Y$1:$Y$437,"Open",'Master Data HO &amp; Site'!$BZ$1:$BZ$437,'Summary to Mgmt'!$AW$4),COUNTIFS('Master Data HO &amp; Site'!$S$1:$S$437,'Summary to Mgmt'!$C11,'Master Data HO &amp; Site'!$Y$1:$Y$437,"Open",'Master Data HO &amp; Site'!$BZ$1:$BZ$437,'Summary to Mgmt'!$AW$4)),IF($H$2="Urgent",IF(C11="Jakarta",COUNTIFS('Master Data HO &amp; Site'!$F$1:$F$437,'Summary to Mgmt'!$D11,'Master Data HO &amp; Site'!$H$1:$H$437,'Summary to Mgmt'!$E11,'Master Data HO &amp; Site'!$Y$1:$Y$437,"Open",'Master Data HO &amp; Site'!$BZ$1:$BZ$437,'Summary to Mgmt'!$AW$4,'Master Data HO &amp; Site'!$N$1:$N$437,$H$2),COUNTIFS('Master Data HO &amp; Site'!$S$1:$S$437,'Summary to Mgmt'!$C11,'Master Data HO &amp; Site'!$Y$1:$Y$437,"Open",'Master Data HO &amp; Site'!$BZ$1:$BZ$437,'Summary to Mgmt'!$AW$4,'Master Data HO &amp; Site'!$N$1:$N$437,$H$2)),IF(C11="Jakarta",COUNTIFS('Master Data HO &amp; Site'!$F$1:$F$437,'Summary to Mgmt'!$D11,'Master Data HO &amp; Site'!$H$1:$H$437,'Summary to Mgmt'!$E11,'Master Data HO &amp; Site'!$Y$1:$Y$437,"Open",'Master Data HO &amp; Site'!$BZ$1:$BZ$437,'Summary to Mgmt'!$AW$4,'Master Data HO &amp; Site'!$N$1:$N$437,$H$2),COUNTIFS('Master Data HO &amp; Site'!$S$1:$S$437,'Summary to Mgmt'!$C11,'Master Data HO &amp; Site'!$Y$1:$Y$437,"Open",'Master Data HO &amp; Site'!$BZ$1:$BZ$437,'Summary to Mgmt'!$AW$4,'Master Data HO &amp; Site'!$N$1:$N$437,$H$2))))</f>
        <v>1</v>
      </c>
      <c r="AX11" s="224">
        <f ca="1">IF($H$2="All",IF(C11="Jakarta",COUNTIFS('Master Data HO &amp; Site'!$F$1:$F$437,'Summary to Mgmt'!$D11,'Master Data HO &amp; Site'!$H$1:$H$437,'Summary to Mgmt'!$E11,'Master Data HO &amp; Site'!$Y$1:$Y$437,"Open",'Master Data HO &amp; Site'!$BZ$1:$BZ$437,'Summary to Mgmt'!$AX$4),COUNTIFS('Master Data HO &amp; Site'!$S$1:$S$437,'Summary to Mgmt'!$C11,'Master Data HO &amp; Site'!$Y$1:$Y$437,"Open",'Master Data HO &amp; Site'!$BZ$1:$BZ$437,'Summary to Mgmt'!$AX$4)),IF($H$2="Urgent",IF(C11="Jakarta",COUNTIFS('Master Data HO &amp; Site'!$F$1:$F$437,'Summary to Mgmt'!$D11,'Master Data HO &amp; Site'!$H$1:$H$437,'Summary to Mgmt'!$E11,'Master Data HO &amp; Site'!$Y$1:$Y$437,"Open",'Master Data HO &amp; Site'!$BZ$1:$BZ$437,'Summary to Mgmt'!$AX$4,'Master Data HO &amp; Site'!$N$1:$N$437,$H$2),COUNTIFS('Master Data HO &amp; Site'!$S$1:$S$437,'Summary to Mgmt'!$C11,'Master Data HO &amp; Site'!$Y$1:$Y$437,"Open",'Master Data HO &amp; Site'!$BZ$1:$BZ$437,'Summary to Mgmt'!$AX$4,'Master Data HO &amp; Site'!$N$1:$N$437,$H$2)),IF(C11="Jakarta",COUNTIFS('Master Data HO &amp; Site'!$F$1:$F$437,'Summary to Mgmt'!$D11,'Master Data HO &amp; Site'!$H$1:$H$437,'Summary to Mgmt'!$E11,'Master Data HO &amp; Site'!$Y$1:$Y$437,"Open",'Master Data HO &amp; Site'!$BZ$1:$BZ$437,'Summary to Mgmt'!$AX$4,'Master Data HO &amp; Site'!$N$1:$N$437,$H$2),COUNTIFS('Master Data HO &amp; Site'!$S$1:$S$437,'Summary to Mgmt'!$C11,'Master Data HO &amp; Site'!$Y$1:$Y$437,"Open",'Master Data HO &amp; Site'!$BZ$1:$BZ$437,'Summary to Mgmt'!$AX$4,'Master Data HO &amp; Site'!$N$1:$N$437,$H$2))))</f>
        <v>1</v>
      </c>
    </row>
    <row r="12" spans="2:50" outlineLevel="1" x14ac:dyDescent="0.35">
      <c r="C12" t="s">
        <v>151</v>
      </c>
      <c r="D12" t="s">
        <v>137</v>
      </c>
      <c r="E12" t="s">
        <v>137</v>
      </c>
      <c r="F12" s="223">
        <f t="shared" si="1"/>
        <v>1</v>
      </c>
      <c r="G12" s="224">
        <f>IF($H$2="All",IF(C12="Jakarta",SUMIFS('Master Data HO &amp; Site'!$BM$1:$BM$437,'Master Data HO &amp; Site'!$S$1:$S$437,'Summary to Mgmt'!C12,'Master Data HO &amp; Site'!$F$1:$F$437,'Summary to Mgmt'!$D12,'Master Data HO &amp; Site'!$H$1:$H$437,'Summary to Mgmt'!$E12,'Master Data HO &amp; Site'!$Y$1:$Y$437,"Closed"),SUMIFS('Master Data HO &amp; Site'!$BM$1:$BM$437,'Master Data HO &amp; Site'!$S$1:$S$437,'Summary to Mgmt'!C12,'Master Data HO &amp; Site'!$Y$1:$Y$437,"Closed")),IF(C12="Jakarta",SUMIFS('Master Data HO &amp; Site'!$BM$1:$BM$437,'Master Data HO &amp; Site'!$S$1:$S$437,'Summary to Mgmt'!C12,'Master Data HO &amp; Site'!$F$1:$F$437,'Summary to Mgmt'!$D12,'Master Data HO &amp; Site'!$H$1:$H$437,'Summary to Mgmt'!E12,'Master Data HO &amp; Site'!$N$1:$N$437,'Summary to Mgmt'!$H$2,'Master Data HO &amp; Site'!$Y$1:$Y$437,"Closed"),SUMIFS('Master Data HO &amp; Site'!$BM$1:$BM$437,'Master Data HO &amp; Site'!$S$1:$S$437,'Summary to Mgmt'!C12,'Master Data HO &amp; Site'!$N$1:$N$437,'Summary to Mgmt'!$H$2,'Master Data HO &amp; Site'!$Y$1:$Y$437,"Closed")))</f>
        <v>0</v>
      </c>
      <c r="H12" s="222">
        <f>IF($H$2="All",IF(C12="Jakarta",COUNTIFS('Master Data HO &amp; Site'!$S$1:$S$437,'Summary to Mgmt'!$C12,'Master Data HO &amp; Site'!$F$1:$F$437,'Summary to Mgmt'!$D12,'Master Data HO &amp; Site'!$H$1:$H$437,'Summary to Mgmt'!$E12,'Master Data HO &amp; Site'!$Y$1:$Y$437,"Open"),COUNTIFS('Master Data HO &amp; Site'!$S$1:$S$437,'Summary to Mgmt'!$C12,'Master Data HO &amp; Site'!$Y$1:$Y$437,"Open")),IF($H$2="Urgent",IF(C12="Jakarta",COUNTIFS('Master Data HO &amp; Site'!$S$1:$S$437,'Summary to Mgmt'!$C12,'Master Data HO &amp; Site'!$F$1:$F$437,'Summary to Mgmt'!$D12,'Master Data HO &amp; Site'!$H$1:$H$437,'Summary to Mgmt'!$E12,'Master Data HO &amp; Site'!$Y$1:$Y$437,"Open",'Master Data HO &amp; Site'!$N$1:$N$437,$H$2),COUNTIFS('Master Data HO &amp; Site'!$S$1:$S$437,'Summary to Mgmt'!$C12,'Master Data HO &amp; Site'!$Y$1:$Y$437,"Open",'Master Data HO &amp; Site'!$N$1:$N$437,$H$2)),IF(C12="Jakarta",COUNTIFS('Master Data HO &amp; Site'!$F$1:$F$437,'Summary to Mgmt'!$D12,'Master Data HO &amp; Site'!$H$1:$H$437,'Summary to Mgmt'!$E12,'Master Data HO &amp; Site'!$Y$1:$Y$437,"Open",'Master Data HO &amp; Site'!$N$1:$N$437,$H$2),COUNTIFS('Master Data HO &amp; Site'!$S$1:$S$437,'Summary to Mgmt'!$C12,'Master Data HO &amp; Site'!$Y$1:$Y$437,"Open",'Master Data HO &amp; Site'!$N$1:$N$437,$H$2))))</f>
        <v>1</v>
      </c>
      <c r="I12" s="222">
        <f>IF($H$2="All",IF(C12="Jakarta",COUNTIFS('Master Data HO &amp; Site'!$F$1:$F$437,'Summary to Mgmt'!$D12,'Master Data HO &amp; Site'!$H$1:$H$437,'Summary to Mgmt'!$E12,'Master Data HO &amp; Site'!$Y$1:$Y$437,"Open",'Master Data HO &amp; Site'!$D$1:$D$437,"pending FKTK"),COUNTIFS('Master Data HO &amp; Site'!$S$1:$S$437,'Summary to Mgmt'!$C12,'Master Data HO &amp; Site'!$Y$1:$Y$437,"Open",'Master Data HO &amp; Site'!$D$1:$D$437,"pending FKTK")),IF($H$2="Urgent",IF(C12="Jakarta",COUNTIFS('Master Data HO &amp; Site'!$F$1:$F$437,'Summary to Mgmt'!$D12,'Master Data HO &amp; Site'!$H$1:$H$437,'Summary to Mgmt'!$E12,'Master Data HO &amp; Site'!$Y$1:$Y$437,"Open",'Master Data HO &amp; Site'!$N$1:$N$437,$H$2,'Master Data HO &amp; Site'!$D$1:$D$437,"pending FKTK"),COUNTIFS('Master Data HO &amp; Site'!$S$1:$S$437,'Summary to Mgmt'!$C12,'Master Data HO &amp; Site'!$Y$1:$Y$437,"Open",'Master Data HO &amp; Site'!$N$1:$N$437,$H$2,'Master Data HO &amp; Site'!$D$1:$D$437,"pending FKTK")),IF(C12="Jakarta",COUNTIFS('Master Data HO &amp; Site'!$F$1:$F$437,'Summary to Mgmt'!$D12,'Master Data HO &amp; Site'!$H$1:$H$437,'Summary to Mgmt'!$E12,'Master Data HO &amp; Site'!$Y$1:$Y$437,"Open",'Master Data HO &amp; Site'!$N$1:$N$437,$H$2,'Master Data HO &amp; Site'!$D$1:$D$437,"pending FKTK"),COUNTIFS('Master Data HO &amp; Site'!$S$1:$S$437,'Summary to Mgmt'!$C12,'Master Data HO &amp; Site'!$Y$1:$Y$437,"Open",'Master Data HO &amp; Site'!$N$1:$N$437,$H$2,'Master Data HO &amp; Site'!$D$1:$D$437,"pending FKTK"))))</f>
        <v>1</v>
      </c>
      <c r="J12" s="222">
        <f>IF($H$2="All",IF(C12="Jakarta",SUMIFS('Master Data HO &amp; Site'!$AB$1:$AB$437,'Master Data HO &amp; Site'!$F$1:$F$437,'Summary to Mgmt'!$D12,'Master Data HO &amp; Site'!$H$1:$H$437,'Summary to Mgmt'!$E12,'Master Data HO &amp; Site'!$Y$1:$Y$437,"Open"),SUMIFS('Master Data HO &amp; Site'!$AB$1:$AB$437,'Master Data HO &amp; Site'!$S$1:$S$437,'Summary to Mgmt'!$C12,'Master Data HO &amp; Site'!$Y$1:$Y$437,"Open")),IF($H$2="Urgent",IF(C12="Jakarta",SUMIFS('Master Data HO &amp; Site'!$AB$1:$AB$437,'Master Data HO &amp; Site'!$F$1:$F$437,'Summary to Mgmt'!$D12,'Master Data HO &amp; Site'!$H$1:$H$437,'Summary to Mgmt'!$E12,'Master Data HO &amp; Site'!$Y$1:$Y$437,"Open",'Master Data HO &amp; Site'!$N$1:$N$437,$H$2),SUMIFS('Master Data HO &amp; Site'!$AB$1:$AB$437,'Master Data HO &amp; Site'!$S$1:$S$437,'Summary to Mgmt'!$C12,'Master Data HO &amp; Site'!$Y$1:$Y$437,"Open",'Master Data HO &amp; Site'!$N$1:$N$437,$H$2)),IF(C12="Jakarta",SUMIFS('Master Data HO &amp; Site'!$AB$1:$AB$437,'Master Data HO &amp; Site'!$F$1:$F$437,'Summary to Mgmt'!$D12,'Master Data HO &amp; Site'!$H$1:$H$437,'Summary to Mgmt'!$E12,'Master Data HO &amp; Site'!$Y$1:$Y$437,"Open",'Master Data HO &amp; Site'!$N$1:$N$437,$H$2),SUMIFS('Master Data HO &amp; Site'!$AB$1:$AB$437,'Master Data HO &amp; Site'!$S$1:$S$437,'Summary to Mgmt'!$C12,'Master Data HO &amp; Site'!$Y$1:$Y$437,"Open",'Master Data HO &amp; Site'!$N$1:$N$437,$H$2))))</f>
        <v>0</v>
      </c>
      <c r="K12" s="222">
        <f>IF($H$2="All",IF(C12="Jakarta",SUMIFS('Master Data HO &amp; Site'!$AC$1:$AC$437,'Master Data HO &amp; Site'!$F$1:$F$437,'Summary to Mgmt'!$D12,'Master Data HO &amp; Site'!$H$1:$H$437,'Summary to Mgmt'!$E12,'Master Data HO &amp; Site'!$Y$1:$Y$437,"Open"),SUMIFS('Master Data HO &amp; Site'!$AC$1:$AC$437,'Master Data HO &amp; Site'!$S$1:$S$437,'Summary to Mgmt'!$C12,'Master Data HO &amp; Site'!$Y$1:$Y$437,"Open")),IF($H$2="Urgent",IF(C12="Jakarta",SUMIFS('Master Data HO &amp; Site'!$AC$1:$AC$437,'Master Data HO &amp; Site'!$F$1:$F$437,'Summary to Mgmt'!$D12,'Master Data HO &amp; Site'!$H$1:$H$437,'Summary to Mgmt'!$E12,'Master Data HO &amp; Site'!$Y$1:$Y$437,"Open",'Master Data HO &amp; Site'!$N$1:$N$437,$H$2),SUMIFS('Master Data HO &amp; Site'!$AC$1:$AC$437,'Master Data HO &amp; Site'!$S$1:$S$437,'Summary to Mgmt'!$C12,'Master Data HO &amp; Site'!$Y$1:$Y$437,"Open",'Master Data HO &amp; Site'!$N$1:$N$437,$H$2)),IF(C12="Jakarta",SUMIFS('Master Data HO &amp; Site'!$AC$1:$AC$437,'Master Data HO &amp; Site'!$F$1:$F$437,'Summary to Mgmt'!$D12,'Master Data HO &amp; Site'!$H$1:$H$437,'Summary to Mgmt'!$E12,'Master Data HO &amp; Site'!$Y$1:$Y$437,"Open",'Master Data HO &amp; Site'!$N$1:$N$437,$H$2),SUMIFS('Master Data HO &amp; Site'!$AC$1:$AC$437,'Master Data HO &amp; Site'!$S$1:$S$437,'Summary to Mgmt'!$C12,'Master Data HO &amp; Site'!$Y$1:$Y$437,"Open",'Master Data HO &amp; Site'!$N$1:$N$437,$H$2))))</f>
        <v>0</v>
      </c>
      <c r="L12" s="222">
        <f>IF($H$2="All",IF(C12="Jakarta",SUMIFS('Master Data HO &amp; Site'!$AD$1:$AD$437,'Master Data HO &amp; Site'!$F$1:$F$437,'Summary to Mgmt'!$D12,'Master Data HO &amp; Site'!$H$1:$H$437,'Summary to Mgmt'!$E12,'Master Data HO &amp; Site'!$Y$1:$Y$437,"Open"),SUMIFS('Master Data HO &amp; Site'!$AD$1:$AD$437,'Master Data HO &amp; Site'!$S$1:$S$437,'Summary to Mgmt'!$C12,'Master Data HO &amp; Site'!$Y$1:$Y$437,"Open")),IF($H$2="Urgent",IF(C12="Jakarta",SUMIFS('Master Data HO &amp; Site'!$AD$1:$AD$437,'Master Data HO &amp; Site'!$F$1:$F$437,'Summary to Mgmt'!$D12,'Master Data HO &amp; Site'!$H$1:$H$437,'Summary to Mgmt'!$E12,'Master Data HO &amp; Site'!$Y$1:$Y$437,"Open",'Master Data HO &amp; Site'!$N$1:$N$437,$H$2),SUMIFS('Master Data HO &amp; Site'!$AD$1:$AD$437,'Master Data HO &amp; Site'!$S$1:$S$437,'Summary to Mgmt'!$C12,'Master Data HO &amp; Site'!$Y$1:$Y$437,"Open",'Master Data HO &amp; Site'!$N$1:$N$437,$H$2)),IF(C12="Jakarta",SUMIFS('Master Data HO &amp; Site'!$AD$1:$AD$437,'Master Data HO &amp; Site'!$F$1:$F$437,'Summary to Mgmt'!$D12,'Master Data HO &amp; Site'!$H$1:$H$437,'Summary to Mgmt'!$E12,'Master Data HO &amp; Site'!$Y$1:$Y$437,"Open",'Master Data HO &amp; Site'!$N$1:$N$437,$H$2),SUMIFS('Master Data HO &amp; Site'!$AD$1:$AD$437,'Master Data HO &amp; Site'!$S$1:$S$437,'Summary to Mgmt'!$C12,'Master Data HO &amp; Site'!$Y$1:$Y$437,"Open",'Master Data HO &amp; Site'!$N$1:$N$437,$H$2))))</f>
        <v>0</v>
      </c>
      <c r="M12" s="222">
        <f>IF($H$2="All",IF(C12="Jakarta",SUMIFS('Master Data HO &amp; Site'!$AE$1:$AE$437,'Master Data HO &amp; Site'!$F$1:$F$437,'Summary to Mgmt'!$D12,'Master Data HO &amp; Site'!$H$1:$H$437,'Summary to Mgmt'!$E12,'Master Data HO &amp; Site'!$Y$1:$Y$437,"Open"),SUMIFS('Master Data HO &amp; Site'!$AE$1:$AE$437,'Master Data HO &amp; Site'!$S$1:$S$437,'Summary to Mgmt'!$C12,'Master Data HO &amp; Site'!$Y$1:$Y$437,"Open")),IF($H$2="Urgent",IF(C12="Jakarta",SUMIFS('Master Data HO &amp; Site'!$AE$1:$AE$437,'Master Data HO &amp; Site'!$F$1:$F$437,'Summary to Mgmt'!$D12,'Master Data HO &amp; Site'!$H$1:$H$437,'Summary to Mgmt'!$E12,'Master Data HO &amp; Site'!$Y$1:$Y$437,"Open",'Master Data HO &amp; Site'!$N$1:$N$437,$H$2),SUMIFS('Master Data HO &amp; Site'!$AE$1:$AE$437,'Master Data HO &amp; Site'!$S$1:$S$437,'Summary to Mgmt'!$C12,'Master Data HO &amp; Site'!$Y$1:$Y$437,"Open",'Master Data HO &amp; Site'!$N$1:$N$437,$H$2)),IF(C12="Jakarta",SUMIFS('Master Data HO &amp; Site'!$AE$1:$AE$437,'Master Data HO &amp; Site'!$F$1:$F$437,'Summary to Mgmt'!$D12,'Master Data HO &amp; Site'!$H$1:$H$437,'Summary to Mgmt'!$E12,'Master Data HO &amp; Site'!$Y$1:$Y$437,"Open",'Master Data HO &amp; Site'!$N$1:$N$437,$H$2),SUMIFS('Master Data HO &amp; Site'!$AE$1:$AE$437,'Master Data HO &amp; Site'!$S$1:$S$437,'Summary to Mgmt'!$C12,'Master Data HO &amp; Site'!$Y$1:$Y$437,"Open",'Master Data HO &amp; Site'!$N$1:$N$437,$H$2))))</f>
        <v>0</v>
      </c>
      <c r="N12" s="222">
        <f>IF($H$2="All",IF(C12="Jakarta",SUMIFS('Master Data HO &amp; Site'!$AF$1:$AF$437,'Master Data HO &amp; Site'!$F$1:$F$437,'Summary to Mgmt'!$D12,'Master Data HO &amp; Site'!$H$1:$H$437,'Summary to Mgmt'!$E12,'Master Data HO &amp; Site'!$Y$1:$Y$437,"Open"),SUMIFS('Master Data HO &amp; Site'!$AF$1:$AF$437,'Master Data HO &amp; Site'!$S$1:$S$437,'Summary to Mgmt'!$C12,'Master Data HO &amp; Site'!$Y$1:$Y$437,"Open")),IF($H$2="Urgent",IF(C12="Jakarta",SUMIFS('Master Data HO &amp; Site'!$AF$1:$AF$437,'Master Data HO &amp; Site'!$F$1:$F$437,'Summary to Mgmt'!$D12,'Master Data HO &amp; Site'!$H$1:$H$437,'Summary to Mgmt'!$E12,'Master Data HO &amp; Site'!$Y$1:$Y$437,"Open",'Master Data HO &amp; Site'!$N$1:$N$437,$H$2),SUMIFS('Master Data HO &amp; Site'!$AF$1:$AF$437,'Master Data HO &amp; Site'!$S$1:$S$437,'Summary to Mgmt'!$C12,'Master Data HO &amp; Site'!$Y$1:$Y$437,"Open",'Master Data HO &amp; Site'!$N$1:$N$437,$H$2)),IF(C12="Jakarta",SUMIFS('Master Data HO &amp; Site'!$AF$1:$AF$437,'Master Data HO &amp; Site'!$F$1:$F$437,'Summary to Mgmt'!$D12,'Master Data HO &amp; Site'!$H$1:$H$437,'Summary to Mgmt'!$E12,'Master Data HO &amp; Site'!$Y$1:$Y$437,"Open",'Master Data HO &amp; Site'!$N$1:$N$437,$H$2),SUMIFS('Master Data HO &amp; Site'!$AF$1:$AF$437,'Master Data HO &amp; Site'!$S$1:$S$437,'Summary to Mgmt'!$C12,'Master Data HO &amp; Site'!$Y$1:$Y$437,"Open",'Master Data HO &amp; Site'!$N$1:$N$437,$H$2))))</f>
        <v>0</v>
      </c>
      <c r="O12" s="224">
        <f>IF($H$2="All",IF(C12="Jakarta",SUMIFS('Master Data HO &amp; Site'!$AG$1:$AG$437,'Master Data HO &amp; Site'!$S$1:$S$437,'Summary to Mgmt'!$C12,'Master Data HO &amp; Site'!$F$1:$F$437,'Summary to Mgmt'!$D12,'Master Data HO &amp; Site'!$H$1:$H$437,'Summary to Mgmt'!$E12,'Master Data HO &amp; Site'!$Y$1:$Y$437,"Open"),SUMIFS('Master Data HO &amp; Site'!$AG$1:$AG$437,'Master Data HO &amp; Site'!$S$1:$S$437,'Summary to Mgmt'!$C12,'Master Data HO &amp; Site'!$Y$1:$Y$437,"Open")),IF($H$2="Urgent",IF(C12="Jakarta",SUMIFS('Master Data HO &amp; Site'!$AG$1:$AG$437,'Master Data HO &amp; Site'!$F$1:$F$437,'Summary to Mgmt'!$D12,'Master Data HO &amp; Site'!$H$1:$H$437,'Summary to Mgmt'!$E12,'Master Data HO &amp; Site'!$Y$1:$Y$437,"Open",'Master Data HO &amp; Site'!$N$1:$N$437,$H$2),SUMIFS('Master Data HO &amp; Site'!$AG$1:$AG$437,'Master Data HO &amp; Site'!$S$1:$S$437,'Summary to Mgmt'!$C12,'Master Data HO &amp; Site'!$Y$1:$Y$437,"Open",'Master Data HO &amp; Site'!$N$1:$N$437,$H$2)),IF(C12="Jakarta",SUMIFS('Master Data HO &amp; Site'!$AG$1:$AG$437,'Master Data HO &amp; Site'!$F$1:$F$437,'Summary to Mgmt'!$D12,'Master Data HO &amp; Site'!$H$1:$H$437,'Summary to Mgmt'!$E12,'Master Data HO &amp; Site'!$Y$1:$Y$437,"Open",'Master Data HO &amp; Site'!$N$1:$N$437,$H$2),SUMIFS('Master Data HO &amp; Site'!$AG$1:$AG$437,'Master Data HO &amp; Site'!$S$1:$S$437,'Summary to Mgmt'!$C12,'Master Data HO &amp; Site'!$Y$1:$Y$437,"Open",'Master Data HO &amp; Site'!$N$1:$N$437,$H$2))))</f>
        <v>0</v>
      </c>
      <c r="P12" s="222">
        <f>IF($H$2="All",IF(C12="Jakarta",SUMIFS('Master Data HO &amp; Site'!$AH$1:$AH$437,'Master Data HO &amp; Site'!$F$1:$F$437,'Summary to Mgmt'!$D12,'Master Data HO &amp; Site'!$H$1:$H$437,'Summary to Mgmt'!$E12,'Master Data HO &amp; Site'!$Y$1:$Y$437,"Open"),SUMIFS('Master Data HO &amp; Site'!$AH$1:$AH$437,'Master Data HO &amp; Site'!$S$1:$S$437,'Summary to Mgmt'!$C12,'Master Data HO &amp; Site'!$Y$1:$Y$437,"Open")),IF($H$2="Urgent",IF(C12="Jakarta",SUMIFS('Master Data HO &amp; Site'!$AH$1:$AH$437,'Master Data HO &amp; Site'!$F$1:$F$437,'Summary to Mgmt'!$D12,'Master Data HO &amp; Site'!$H$1:$H$437,'Summary to Mgmt'!$E12,'Master Data HO &amp; Site'!$Y$1:$Y$437,"Open",'Master Data HO &amp; Site'!$N$1:$N$437,$H$2),SUMIFS('Master Data HO &amp; Site'!$AH$1:$AH$437,'Master Data HO &amp; Site'!$S$1:$S$437,'Summary to Mgmt'!$C12,'Master Data HO &amp; Site'!$Y$1:$Y$437,"Open",'Master Data HO &amp; Site'!$N$1:$N$437,$H$2)),IF(C12="Jakarta",SUMIFS('Master Data HO &amp; Site'!$AH$1:$AH$437,'Master Data HO &amp; Site'!$F$1:$F$437,'Summary to Mgmt'!$D12,'Master Data HO &amp; Site'!$H$1:$H$437,'Summary to Mgmt'!$E12,'Master Data HO &amp; Site'!$Y$1:$Y$437,"Open",'Master Data HO &amp; Site'!$N$1:$N$437,$H$2),SUMIFS('Master Data HO &amp; Site'!$AH$1:$AH$437,'Master Data HO &amp; Site'!$S$1:$S$437,'Summary to Mgmt'!$C12,'Master Data HO &amp; Site'!$Y$1:$Y$437,"Open",'Master Data HO &amp; Site'!$N$1:$N$437,$H$2))))</f>
        <v>0</v>
      </c>
      <c r="Q12" s="222">
        <f>IF($H$2="All",IF(C12="Jakarta",SUMIFS('Master Data HO &amp; Site'!$AI$1:$AI$437,'Master Data HO &amp; Site'!$F$1:$F$437,'Summary to Mgmt'!$D12,'Master Data HO &amp; Site'!$H$1:$H$437,'Summary to Mgmt'!$E12,'Master Data HO &amp; Site'!$Y$1:$Y$437,"Open"),SUMIFS('Master Data HO &amp; Site'!$AI$1:$AI$437,'Master Data HO &amp; Site'!$S$1:$S$437,'Summary to Mgmt'!$C12,'Master Data HO &amp; Site'!$Y$1:$Y$437,"Open")),IF($H$2="Urgent",IF(C12="Jakarta",SUMIFS('Master Data HO &amp; Site'!$AI$1:$AI$437,'Master Data HO &amp; Site'!$F$1:$F$437,'Summary to Mgmt'!$D12,'Master Data HO &amp; Site'!$H$1:$H$437,'Summary to Mgmt'!$E12,'Master Data HO &amp; Site'!$Y$1:$Y$437,"Open",'Master Data HO &amp; Site'!$N$1:$N$437,$H$2),SUMIFS('Master Data HO &amp; Site'!$AI$1:$AI$437,'Master Data HO &amp; Site'!$S$1:$S$437,'Summary to Mgmt'!$C12,'Master Data HO &amp; Site'!$Y$1:$Y$437,"Open",'Master Data HO &amp; Site'!$N$1:$N$437,$H$2)),IF(C12="Jakarta",SUMIFS('Master Data HO &amp; Site'!$AI$1:$AI$437,'Master Data HO &amp; Site'!$F$1:$F$437,'Summary to Mgmt'!$D12,'Master Data HO &amp; Site'!$H$1:$H$437,'Summary to Mgmt'!$E12,'Master Data HO &amp; Site'!$Y$1:$Y$437,"Open",'Master Data HO &amp; Site'!$N$1:$N$437,$H$2),SUMIFS('Master Data HO &amp; Site'!$AI$1:$AI$437,'Master Data HO &amp; Site'!$S$1:$S$437,'Summary to Mgmt'!$C12,'Master Data HO &amp; Site'!$Y$1:$Y$437,"Open",'Master Data HO &amp; Site'!$N$1:$N$437,$H$2))))</f>
        <v>0</v>
      </c>
      <c r="R12" s="222">
        <f>IF($H$2="All",IF(C12="Jakarta",SUMIFS('Master Data HO &amp; Site'!$AJ$1:$AJ$437,'Master Data HO &amp; Site'!$F$1:$F$437,'Summary to Mgmt'!$D12,'Master Data HO &amp; Site'!$H$1:$H$437,'Summary to Mgmt'!$E12,'Master Data HO &amp; Site'!$Y$1:$Y$437,"Open"),SUMIFS('Master Data HO &amp; Site'!$AJ$1:$AJ$437,'Master Data HO &amp; Site'!$S$1:$S$437,'Summary to Mgmt'!$C12,'Master Data HO &amp; Site'!$Y$1:$Y$437,"Open")),IF($H$2="Urgent",IF(C12="Jakarta",SUMIFS('Master Data HO &amp; Site'!$AJ$1:$AJ$437,'Master Data HO &amp; Site'!$F$1:$F$437,'Summary to Mgmt'!$D12,'Master Data HO &amp; Site'!$H$1:$H$437,'Summary to Mgmt'!$E12,'Master Data HO &amp; Site'!$Y$1:$Y$437,"Open",'Master Data HO &amp; Site'!$N$1:$N$437,$H$2),SUMIFS('Master Data HO &amp; Site'!$AJ$1:$AJ$437,'Master Data HO &amp; Site'!$S$1:$S$437,'Summary to Mgmt'!$C12,'Master Data HO &amp; Site'!$Y$1:$Y$437,"Open",'Master Data HO &amp; Site'!$N$1:$N$437,$H$2)),IF(C12="Jakarta",SUMIFS('Master Data HO &amp; Site'!$AJ$1:$AJ$437,'Master Data HO &amp; Site'!$F$1:$F$437,'Summary to Mgmt'!$D12,'Master Data HO &amp; Site'!$H$1:$H$437,'Summary to Mgmt'!$E12,'Master Data HO &amp; Site'!$Y$1:$Y$437,"Open",'Master Data HO &amp; Site'!$N$1:$N$437,$H$2),SUMIFS('Master Data HO &amp; Site'!$AJ$1:$AJ$437,'Master Data HO &amp; Site'!$S$1:$S$437,'Summary to Mgmt'!$C12,'Master Data HO &amp; Site'!$Y$1:$Y$437,"Open",'Master Data HO &amp; Site'!$N$1:$N$437,$H$2))))</f>
        <v>0</v>
      </c>
      <c r="S12" s="222">
        <f>IF($H$2="All",IF(C12="Jakarta",SUMIFS('Master Data HO &amp; Site'!$AK$1:$AK$437,'Master Data HO &amp; Site'!$F$1:$F$437,'Summary to Mgmt'!$D12,'Master Data HO &amp; Site'!$H$1:$H$437,'Summary to Mgmt'!$E12,'Master Data HO &amp; Site'!$Y$1:$Y$437,"Open"),SUMIFS('Master Data HO &amp; Site'!$AK$1:$AK$437,'Master Data HO &amp; Site'!$S$1:$S$437,'Summary to Mgmt'!$C12,'Master Data HO &amp; Site'!$Y$1:$Y$437,"Open")),IF($H$2="Urgent",IF(C12="Jakarta",SUMIFS('Master Data HO &amp; Site'!$AK$1:$AK$437,'Master Data HO &amp; Site'!$F$1:$F$437,'Summary to Mgmt'!$D12,'Master Data HO &amp; Site'!$H$1:$H$437,'Summary to Mgmt'!$E12,'Master Data HO &amp; Site'!$Y$1:$Y$437,"Open",'Master Data HO &amp; Site'!$N$1:$N$437,$H$2),SUMIFS('Master Data HO &amp; Site'!$AK$1:$AK$437,'Master Data HO &amp; Site'!$S$1:$S$437,'Summary to Mgmt'!$C12,'Master Data HO &amp; Site'!$Y$1:$Y$437,"Open",'Master Data HO &amp; Site'!$N$1:$N$437,$H$2)),IF(C12="Jakarta",SUMIFS('Master Data HO &amp; Site'!$AK$1:$AK$437,'Master Data HO &amp; Site'!$F$1:$F$437,'Summary to Mgmt'!$D12,'Master Data HO &amp; Site'!$H$1:$H$437,'Summary to Mgmt'!$E12,'Master Data HO &amp; Site'!$Y$1:$Y$437,"Open",'Master Data HO &amp; Site'!$N$1:$N$437,$H$2),SUMIFS('Master Data HO &amp; Site'!$AK$1:$AK$437,'Master Data HO &amp; Site'!$S$1:$S$437,'Summary to Mgmt'!$C12,'Master Data HO &amp; Site'!$Y$1:$Y$437,"Open",'Master Data HO &amp; Site'!$N$1:$N$437,$H$2))))</f>
        <v>0</v>
      </c>
      <c r="T12" s="222">
        <f>IF($H$2="All",IF(C12="Jakarta",SUMIFS('Master Data HO &amp; Site'!$AL$1:$AL$437,'Master Data HO &amp; Site'!$F$1:$F$437,'Summary to Mgmt'!$D12,'Master Data HO &amp; Site'!$H$1:$H$437,'Summary to Mgmt'!$E12,'Master Data HO &amp; Site'!$Y$1:$Y$437,"Open"),SUMIFS('Master Data HO &amp; Site'!$AL$1:$AL$437,'Master Data HO &amp; Site'!$S$1:$S$437,'Summary to Mgmt'!$C12,'Master Data HO &amp; Site'!$Y$1:$Y$437,"Open")),IF($H$2="Urgent",IF(C12="Jakarta",SUMIFS('Master Data HO &amp; Site'!$AL$1:$AL$437,'Master Data HO &amp; Site'!$F$1:$F$437,'Summary to Mgmt'!$D12,'Master Data HO &amp; Site'!$H$1:$H$437,'Summary to Mgmt'!$E12,'Master Data HO &amp; Site'!$Y$1:$Y$437,"Open",'Master Data HO &amp; Site'!$N$1:$N$437,$H$2),SUMIFS('Master Data HO &amp; Site'!$AL$1:$AL$437,'Master Data HO &amp; Site'!$S$1:$S$437,'Summary to Mgmt'!$C12,'Master Data HO &amp; Site'!$Y$1:$Y$437,"Open",'Master Data HO &amp; Site'!$N$1:$N$437,$H$2)),IF(C12="Jakarta",SUMIFS('Master Data HO &amp; Site'!$AL$1:$AL$437,'Master Data HO &amp; Site'!$F$1:$F$437,'Summary to Mgmt'!$D12,'Master Data HO &amp; Site'!$H$1:$H$437,'Summary to Mgmt'!$E12,'Master Data HO &amp; Site'!$Y$1:$Y$437,"Open",'Master Data HO &amp; Site'!$N$1:$N$437,$H$2),SUMIFS('Master Data HO &amp; Site'!$AL$1:$AL$437,'Master Data HO &amp; Site'!$S$1:$S$437,'Summary to Mgmt'!$C12,'Master Data HO &amp; Site'!$Y$1:$Y$437,"Open",'Master Data HO &amp; Site'!$N$1:$N$437,$H$2))))</f>
        <v>0</v>
      </c>
      <c r="U12" s="222">
        <f>IF($H$2="All",IF(C12="Jakarta",SUMIFS('Master Data HO &amp; Site'!$AM$1:$AM$437,'Master Data HO &amp; Site'!$S$1:$S$437,'Summary to Mgmt'!$C12,'Master Data HO &amp; Site'!$F$1:$F$437,'Summary to Mgmt'!$D12,'Master Data HO &amp; Site'!$H$1:$H$437,'Summary to Mgmt'!$E12,'Master Data HO &amp; Site'!$Y$1:$Y$437,"Open"),SUMIFS('Master Data HO &amp; Site'!$AM$1:$AM$437,'Master Data HO &amp; Site'!$S$1:$S$437,'Summary to Mgmt'!$C12,'Master Data HO &amp; Site'!$Y$1:$Y$437,"Open")),IF($H$2="Urgent",IF(C12="Jakarta",SUMIFS('Master Data HO &amp; Site'!$AM$1:$AM$437,'Master Data HO &amp; Site'!$F$1:$F$437,'Summary to Mgmt'!$D12,'Master Data HO &amp; Site'!$H$1:$H$437,'Summary to Mgmt'!$E12,'Master Data HO &amp; Site'!$Y$1:$Y$437,"Open",'Master Data HO &amp; Site'!$N$1:$N$437,$H$2),SUMIFS('Master Data HO &amp; Site'!$AM$1:$AM$437,'Master Data HO &amp; Site'!$S$1:$S$437,'Summary to Mgmt'!$C12,'Master Data HO &amp; Site'!$Y$1:$Y$437,"Open",'Master Data HO &amp; Site'!$N$1:$N$437,$H$2)),IF(C12="Jakarta",SUMIFS('Master Data HO &amp; Site'!$AM$1:$AM$437,'Master Data HO &amp; Site'!$F$1:$F$437,'Summary to Mgmt'!$D12,'Master Data HO &amp; Site'!$H$1:$H$437,'Summary to Mgmt'!$E12,'Master Data HO &amp; Site'!$Y$1:$Y$437,"Open",'Master Data HO &amp; Site'!$N$1:$N$437,$H$2),SUMIFS('Master Data HO &amp; Site'!$AM$1:$AM$437,'Master Data HO &amp; Site'!$S$1:$S$437,'Summary to Mgmt'!$C12,'Master Data HO &amp; Site'!$Y$1:$Y$437,"Open",'Master Data HO &amp; Site'!$N$1:$N$437,$H$2))))</f>
        <v>0</v>
      </c>
      <c r="V12" s="222">
        <f>IF($H$2="All",IF(C12="Jakarta",SUMIFS('Master Data HO &amp; Site'!$AN$1:$AN$437,'Master Data HO &amp; Site'!$F$1:$F$437,'Summary to Mgmt'!$D12,'Master Data HO &amp; Site'!$H$1:$H$437,'Summary to Mgmt'!$E12,'Master Data HO &amp; Site'!$Y$1:$Y$437,"Open"),SUMIFS('Master Data HO &amp; Site'!$AN$1:$AN$437,'Master Data HO &amp; Site'!$S$1:$S$437,'Summary to Mgmt'!$C12,'Master Data HO &amp; Site'!$Y$1:$Y$437,"Open")),IF($H$2="Urgent",IF(C12="Jakarta",SUMIFS('Master Data HO &amp; Site'!$AN$1:$AN$437,'Master Data HO &amp; Site'!$F$1:$F$437,'Summary to Mgmt'!$D12,'Master Data HO &amp; Site'!$H$1:$H$437,'Summary to Mgmt'!$E12,'Master Data HO &amp; Site'!$Y$1:$Y$437,"Open",'Master Data HO &amp; Site'!$N$1:$N$437,$H$2),SUMIFS('Master Data HO &amp; Site'!$AN$1:$AN$437,'Master Data HO &amp; Site'!$S$1:$S$437,'Summary to Mgmt'!$C12,'Master Data HO &amp; Site'!$Y$1:$Y$437,"Open",'Master Data HO &amp; Site'!$N$1:$N$437,$H$2)),IF(C12="Jakarta",SUMIFS('Master Data HO &amp; Site'!$AN$1:$AN$437,'Master Data HO &amp; Site'!$F$1:$F$437,'Summary to Mgmt'!$D12,'Master Data HO &amp; Site'!$H$1:$H$437,'Summary to Mgmt'!$E12,'Master Data HO &amp; Site'!$Y$1:$Y$437,"Open",'Master Data HO &amp; Site'!$N$1:$N$437,$H$2),SUMIFS('Master Data HO &amp; Site'!$AN$1:$AN$437,'Master Data HO &amp; Site'!$S$1:$S$437,'Summary to Mgmt'!$C12,'Master Data HO &amp; Site'!$Y$1:$Y$437,"Open",'Master Data HO &amp; Site'!$N$1:$N$437,$H$2))))</f>
        <v>0</v>
      </c>
      <c r="W12" s="222">
        <f>IF($H$2="All",IF(C12="Jakarta",SUMIFS('Master Data HO &amp; Site'!$AO$1:$AO$437,'Master Data HO &amp; Site'!$F$1:$F$437,'Summary to Mgmt'!$D12,'Master Data HO &amp; Site'!$H$1:$H$437,'Summary to Mgmt'!$E12,'Master Data HO &amp; Site'!$Y$1:$Y$437,"Open"),SUMIFS('Master Data HO &amp; Site'!$AO$1:$AO$437,'Master Data HO &amp; Site'!$S$1:$S$437,'Summary to Mgmt'!$C12,'Master Data HO &amp; Site'!$Y$1:$Y$437,"Open")),IF($H$2="Urgent",IF(C12="Jakarta",SUMIFS('Master Data HO &amp; Site'!$AO$1:$AO$437,'Master Data HO &amp; Site'!$F$1:$F$437,'Summary to Mgmt'!$D12,'Master Data HO &amp; Site'!$H$1:$H$437,'Summary to Mgmt'!$E12,'Master Data HO &amp; Site'!$Y$1:$Y$437,"Open",'Master Data HO &amp; Site'!$N$1:$N$437,$H$2),SUMIFS('Master Data HO &amp; Site'!$AO$1:$AO$437,'Master Data HO &amp; Site'!$S$1:$S$437,'Summary to Mgmt'!$C12,'Master Data HO &amp; Site'!$Y$1:$Y$437,"Open",'Master Data HO &amp; Site'!$N$1:$N$437,$H$2)),IF(C12="Jakarta",SUMIFS('Master Data HO &amp; Site'!$AO$1:$AO$437,'Master Data HO &amp; Site'!$F$1:$F$437,'Summary to Mgmt'!$D12,'Master Data HO &amp; Site'!$H$1:$H$437,'Summary to Mgmt'!$E12,'Master Data HO &amp; Site'!$Y$1:$Y$437,"Open",'Master Data HO &amp; Site'!$N$1:$N$437,$H$2),SUMIFS('Master Data HO &amp; Site'!$AO$1:$AO$437,'Master Data HO &amp; Site'!$S$1:$S$437,'Summary to Mgmt'!$C12,'Master Data HO &amp; Site'!$Y$1:$Y$437,"Open",'Master Data HO &amp; Site'!$N$1:$N$437,$H$2))))</f>
        <v>0</v>
      </c>
      <c r="X12" s="222">
        <f>IF($H$2="All",IF(C12="Jakarta",SUMIFS('Master Data HO &amp; Site'!$AP$1:$AP$437,'Master Data HO &amp; Site'!$F$1:$F$437,'Summary to Mgmt'!$D12,'Master Data HO &amp; Site'!$H$1:$H$437,'Summary to Mgmt'!$E12,'Master Data HO &amp; Site'!$Y$1:$Y$437,"Open"),SUMIFS('Master Data HO &amp; Site'!$AP$1:$AP$437,'Master Data HO &amp; Site'!$S$1:$S$437,'Summary to Mgmt'!$C12,'Master Data HO &amp; Site'!$Y$1:$Y$437,"Open")),IF($H$2="Urgent",IF(C12="Jakarta",SUMIFS('Master Data HO &amp; Site'!$AP$1:$AP$437,'Master Data HO &amp; Site'!$F$1:$F$437,'Summary to Mgmt'!$D12,'Master Data HO &amp; Site'!$H$1:$H$437,'Summary to Mgmt'!$E12,'Master Data HO &amp; Site'!$Y$1:$Y$437,"Open",'Master Data HO &amp; Site'!$N$1:$N$437,$H$2),SUMIFS('Master Data HO &amp; Site'!$AP$1:$AP$437,'Master Data HO &amp; Site'!$S$1:$S$437,'Summary to Mgmt'!$C12,'Master Data HO &amp; Site'!$Y$1:$Y$437,"Open",'Master Data HO &amp; Site'!$N$1:$N$437,$H$2)),IF(C12="Jakarta",SUMIFS('Master Data HO &amp; Site'!$AP$1:$AP$437,'Master Data HO &amp; Site'!$F$1:$F$437,'Summary to Mgmt'!$D12,'Master Data HO &amp; Site'!$H$1:$H$437,'Summary to Mgmt'!$E12,'Master Data HO &amp; Site'!$Y$1:$Y$437,"Open",'Master Data HO &amp; Site'!$N$1:$N$437,$H$2),SUMIFS('Master Data HO &amp; Site'!$AP$1:$AP$437,'Master Data HO &amp; Site'!$S$1:$S$437,'Summary to Mgmt'!$C12,'Master Data HO &amp; Site'!$Y$1:$Y$437,"Open",'Master Data HO &amp; Site'!$N$1:$N$437,$H$2))))</f>
        <v>0</v>
      </c>
      <c r="Y12" s="222">
        <f>IF($H$2="All",IF(C12="Jakarta",SUMIFS('Master Data HO &amp; Site'!$AQ$1:$AQ$437,'Master Data HO &amp; Site'!$F$1:$F$437,'Summary to Mgmt'!$D12,'Master Data HO &amp; Site'!$H$1:$H$437,'Summary to Mgmt'!$E12,'Master Data HO &amp; Site'!$Y$1:$Y$437,"Open"),SUMIFS('Master Data HO &amp; Site'!$AQ$1:$AQ$437,'Master Data HO &amp; Site'!$S$1:$S$437,'Summary to Mgmt'!$C12,'Master Data HO &amp; Site'!$Y$1:$Y$437,"Open")),IF($H$2="Urgent",IF(C12="Jakarta",SUMIFS('Master Data HO &amp; Site'!$AQ$1:$AQ$437,'Master Data HO &amp; Site'!$F$1:$F$437,'Summary to Mgmt'!$D12,'Master Data HO &amp; Site'!$H$1:$H$437,'Summary to Mgmt'!$E12,'Master Data HO &amp; Site'!$Y$1:$Y$437,"Open",'Master Data HO &amp; Site'!$N$1:$N$437,$H$2),SUMIFS('Master Data HO &amp; Site'!$AQ$1:$AQ$437,'Master Data HO &amp; Site'!$S$1:$S$437,'Summary to Mgmt'!$C12,'Master Data HO &amp; Site'!$Y$1:$Y$437,"Open",'Master Data HO &amp; Site'!$N$1:$N$437,$H$2)),IF(C12="Jakarta",SUMIFS('Master Data HO &amp; Site'!$AQ$1:$AQ$437,'Master Data HO &amp; Site'!$F$1:$F$437,'Summary to Mgmt'!$D12,'Master Data HO &amp; Site'!$H$1:$H$437,'Summary to Mgmt'!$E12,'Master Data HO &amp; Site'!$Y$1:$Y$437,"Open",'Master Data HO &amp; Site'!$N$1:$N$437,$H$2),SUMIFS('Master Data HO &amp; Site'!$AQ$1:$AQ$437,'Master Data HO &amp; Site'!$S$1:$S$437,'Summary to Mgmt'!$C12,'Master Data HO &amp; Site'!$Y$1:$Y$437,"Open",'Master Data HO &amp; Site'!$N$1:$N$437,$H$2))))</f>
        <v>0</v>
      </c>
      <c r="Z12" s="222">
        <f>IF($H$2="All",IF(C12="Jakarta",SUMIFS('Master Data HO &amp; Site'!$AR$1:$AR$437,'Master Data HO &amp; Site'!$F$1:$F$437,'Summary to Mgmt'!$D12,'Master Data HO &amp; Site'!$H$1:$H$437,'Summary to Mgmt'!$E12,'Master Data HO &amp; Site'!$Y$1:$Y$437,"Open"),SUMIFS('Master Data HO &amp; Site'!$AR$1:$AR$437,'Master Data HO &amp; Site'!$S$1:$S$437,'Summary to Mgmt'!$C12,'Master Data HO &amp; Site'!$Y$1:$Y$437,"Open")),IF($H$2="Urgent",IF(C12="Jakarta",SUMIFS('Master Data HO &amp; Site'!$AR$1:$AR$437,'Master Data HO &amp; Site'!$F$1:$F$437,'Summary to Mgmt'!$D12,'Master Data HO &amp; Site'!$H$1:$H$437,'Summary to Mgmt'!$E12,'Master Data HO &amp; Site'!$Y$1:$Y$437,"Open",'Master Data HO &amp; Site'!$N$1:$N$437,$H$2),SUMIFS('Master Data HO &amp; Site'!$AR$1:$AR$437,'Master Data HO &amp; Site'!$S$1:$S$437,'Summary to Mgmt'!$C12,'Master Data HO &amp; Site'!$Y$1:$Y$437,"Open",'Master Data HO &amp; Site'!$N$1:$N$437,$H$2)),IF(C12="Jakarta",SUMIFS('Master Data HO &amp; Site'!$AR$1:$AR$437,'Master Data HO &amp; Site'!$F$1:$F$437,'Summary to Mgmt'!$D12,'Master Data HO &amp; Site'!$H$1:$H$437,'Summary to Mgmt'!$E12,'Master Data HO &amp; Site'!$Y$1:$Y$437,"Open",'Master Data HO &amp; Site'!$N$1:$N$437,$H$2),SUMIFS('Master Data HO &amp; Site'!$AR$1:$AR$437,'Master Data HO &amp; Site'!$S$1:$S$437,'Summary to Mgmt'!$C12,'Master Data HO &amp; Site'!$Y$1:$Y$437,"Open",'Master Data HO &amp; Site'!$N$1:$N$437,$H$2))))</f>
        <v>0</v>
      </c>
      <c r="AA12" s="222">
        <f>IF($H$2="All",IF(C12="Jakarta",SUMIFS('Master Data HO &amp; Site'!$AS$1:$AS$437,'Master Data HO &amp; Site'!$S$1:$S$437,'Summary to Mgmt'!$C12,'Master Data HO &amp; Site'!$F$1:$F$437,'Summary to Mgmt'!$D12,'Master Data HO &amp; Site'!$H$1:$H$437,'Summary to Mgmt'!$E12,'Master Data HO &amp; Site'!$Y$1:$Y$437,"Open"),SUMIFS('Master Data HO &amp; Site'!$AS$1:$AS$437,'Master Data HO &amp; Site'!$S$1:$S$437,'Summary to Mgmt'!$C12,'Master Data HO &amp; Site'!$Y$1:$Y$437,"Open")),IF($H$2="Urgent",IF(C12="Jakarta",SUMIFS('Master Data HO &amp; Site'!$AS$1:$AS$437,'Master Data HO &amp; Site'!$F$1:$F$437,'Summary to Mgmt'!$D12,'Master Data HO &amp; Site'!$H$1:$H$437,'Summary to Mgmt'!$E12,'Master Data HO &amp; Site'!$Y$1:$Y$437,"Open",'Master Data HO &amp; Site'!$N$1:$N$437,$H$2),SUMIFS('Master Data HO &amp; Site'!$AS$1:$AS$437,'Master Data HO &amp; Site'!$S$1:$S$437,'Summary to Mgmt'!$C12,'Master Data HO &amp; Site'!$Y$1:$Y$437,"Open",'Master Data HO &amp; Site'!$N$1:$N$437,$H$2)),IF(C12="Jakarta",SUMIFS('Master Data HO &amp; Site'!$AS$1:$AS$437,'Master Data HO &amp; Site'!$F$1:$F$437,'Summary to Mgmt'!$D12,'Master Data HO &amp; Site'!$H$1:$H$437,'Summary to Mgmt'!$E12,'Master Data HO &amp; Site'!$Y$1:$Y$437,"Open",'Master Data HO &amp; Site'!$N$1:$N$437,$H$2),SUMIFS('Master Data HO &amp; Site'!$AS$1:$AS$437,'Master Data HO &amp; Site'!$S$1:$S$437,'Summary to Mgmt'!$C12,'Master Data HO &amp; Site'!$Y$1:$Y$437,"Open",'Master Data HO &amp; Site'!$N$1:$N$437,$H$2))))</f>
        <v>0</v>
      </c>
      <c r="AB12" s="222">
        <f>IF($H$2="All",IF(C12="Jakarta",SUMIFS('Master Data HO &amp; Site'!$AT$1:$AT$437,'Master Data HO &amp; Site'!$F$1:$F$437,'Summary to Mgmt'!$D12,'Master Data HO &amp; Site'!$H$1:$H$437,'Summary to Mgmt'!$E12,'Master Data HO &amp; Site'!$Y$1:$Y$437,"Open"),SUMIFS('Master Data HO &amp; Site'!$AT$1:$AT$437,'Master Data HO &amp; Site'!$S$1:$S$437,'Summary to Mgmt'!$C12,'Master Data HO &amp; Site'!$Y$1:$Y$437,"Open")),IF($H$2="Urgent",IF(C12="Jakarta",SUMIFS('Master Data HO &amp; Site'!$AT$1:$AT$437,'Master Data HO &amp; Site'!$F$1:$F$437,'Summary to Mgmt'!$D12,'Master Data HO &amp; Site'!$H$1:$H$437,'Summary to Mgmt'!$E12,'Master Data HO &amp; Site'!$Y$1:$Y$437,"Open",'Master Data HO &amp; Site'!$N$1:$N$437,$H$2),SUMIFS('Master Data HO &amp; Site'!$AT$1:$AT$437,'Master Data HO &amp; Site'!$S$1:$S$437,'Summary to Mgmt'!$C12,'Master Data HO &amp; Site'!$Y$1:$Y$437,"Open",'Master Data HO &amp; Site'!$N$1:$N$437,$H$2)),IF(C12="Jakarta",SUMIFS('Master Data HO &amp; Site'!$AT$1:$AT$437,'Master Data HO &amp; Site'!$F$1:$F$437,'Summary to Mgmt'!$D12,'Master Data HO &amp; Site'!$H$1:$H$437,'Summary to Mgmt'!$E12,'Master Data HO &amp; Site'!$Y$1:$Y$437,"Open",'Master Data HO &amp; Site'!$N$1:$N$437,$H$2),SUMIFS('Master Data HO &amp; Site'!$AT$1:$AT$437,'Master Data HO &amp; Site'!$S$1:$S$437,'Summary to Mgmt'!$C12,'Master Data HO &amp; Site'!$Y$1:$Y$437,"Open",'Master Data HO &amp; Site'!$N$1:$N$437,$H$2))))</f>
        <v>0</v>
      </c>
      <c r="AC12" s="222">
        <f>IF($H$2="All",IF(C12="Jakarta",SUMIFS('Master Data HO &amp; Site'!$AU$1:$AU$437,'Master Data HO &amp; Site'!$F$1:$F$437,'Summary to Mgmt'!$D12,'Master Data HO &amp; Site'!$H$1:$H$437,'Summary to Mgmt'!$E12,'Master Data HO &amp; Site'!$Y$1:$Y$437,"Open"),SUMIFS('Master Data HO &amp; Site'!$AU$1:$AU$437,'Master Data HO &amp; Site'!$S$1:$S$437,'Summary to Mgmt'!$C12,'Master Data HO &amp; Site'!$Y$1:$Y$437,"Open")),IF($H$2="Urgent",IF(C12="Jakarta",SUMIFS('Master Data HO &amp; Site'!$AU$1:$AU$437,'Master Data HO &amp; Site'!$F$1:$F$437,'Summary to Mgmt'!$D12,'Master Data HO &amp; Site'!$H$1:$H$437,'Summary to Mgmt'!$E12,'Master Data HO &amp; Site'!$Y$1:$Y$437,"Open",'Master Data HO &amp; Site'!$N$1:$N$437,$H$2),SUMIFS('Master Data HO &amp; Site'!$AU$1:$AU$437,'Master Data HO &amp; Site'!$S$1:$S$437,'Summary to Mgmt'!$C12,'Master Data HO &amp; Site'!$Y$1:$Y$437,"Open",'Master Data HO &amp; Site'!$N$1:$N$437,$H$2)),IF(C12="Jakarta",SUMIFS('Master Data HO &amp; Site'!$AU$1:$AU$437,'Master Data HO &amp; Site'!$F$1:$F$437,'Summary to Mgmt'!$D12,'Master Data HO &amp; Site'!$H$1:$H$437,'Summary to Mgmt'!$E12,'Master Data HO &amp; Site'!$Y$1:$Y$437,"Open",'Master Data HO &amp; Site'!$N$1:$N$437,$H$2),SUMIFS('Master Data HO &amp; Site'!$AU$1:$AU$437,'Master Data HO &amp; Site'!$S$1:$S$437,'Summary to Mgmt'!$C12,'Master Data HO &amp; Site'!$Y$1:$Y$437,"Open",'Master Data HO &amp; Site'!$N$1:$N$437,$H$2))))</f>
        <v>0</v>
      </c>
      <c r="AD12" s="222">
        <f>IF($H$2="All",IF(C12="Jakarta",SUMIFS('Master Data HO &amp; Site'!$AV$1:$AV$437,'Master Data HO &amp; Site'!$F$1:$F$437,'Summary to Mgmt'!$D12,'Master Data HO &amp; Site'!$H$1:$H$437,'Summary to Mgmt'!$E12,'Master Data HO &amp; Site'!$Y$1:$Y$437,"Open"),SUMIFS('Master Data HO &amp; Site'!$AV$1:$AV$437,'Master Data HO &amp; Site'!$S$1:$S$437,'Summary to Mgmt'!$C12,'Master Data HO &amp; Site'!$Y$1:$Y$437,"Open")),IF($H$2="Urgent",IF(C12="Jakarta",SUMIFS('Master Data HO &amp; Site'!$AV$1:$AV$437,'Master Data HO &amp; Site'!$F$1:$F$437,'Summary to Mgmt'!$D12,'Master Data HO &amp; Site'!$H$1:$H$437,'Summary to Mgmt'!$E12,'Master Data HO &amp; Site'!$Y$1:$Y$437,"Open",'Master Data HO &amp; Site'!$N$1:$N$437,$H$2),SUMIFS('Master Data HO &amp; Site'!$AV$1:$AV$437,'Master Data HO &amp; Site'!$S$1:$S$437,'Summary to Mgmt'!$C12,'Master Data HO &amp; Site'!$Y$1:$Y$437,"Open",'Master Data HO &amp; Site'!$N$1:$N$437,$H$2)),IF(C12="Jakarta",SUMIFS('Master Data HO &amp; Site'!$AV$1:$AV$437,'Master Data HO &amp; Site'!$F$1:$F$437,'Summary to Mgmt'!$D12,'Master Data HO &amp; Site'!$H$1:$H$437,'Summary to Mgmt'!$E12,'Master Data HO &amp; Site'!$Y$1:$Y$437,"Open",'Master Data HO &amp; Site'!$N$1:$N$437,$H$2),SUMIFS('Master Data HO &amp; Site'!$AV$1:$AV$437,'Master Data HO &amp; Site'!$S$1:$S$437,'Summary to Mgmt'!$C12,'Master Data HO &amp; Site'!$Y$1:$Y$437,"Open",'Master Data HO &amp; Site'!$N$1:$N$437,$H$2))))</f>
        <v>0</v>
      </c>
      <c r="AE12" s="222">
        <f>IF($H$2="All",IF(C12="Jakarta",SUMIFS('Master Data HO &amp; Site'!$AW$1:$AW$437,'Master Data HO &amp; Site'!$F$1:$F$437,'Summary to Mgmt'!$D12,'Master Data HO &amp; Site'!$H$1:$H$437,'Summary to Mgmt'!$E12,'Master Data HO &amp; Site'!$Y$1:$Y$437,"Open"),SUMIFS('Master Data HO &amp; Site'!$AW$1:$AW$437,'Master Data HO &amp; Site'!$S$1:$S$437,'Summary to Mgmt'!$C12,'Master Data HO &amp; Site'!$Y$1:$Y$437,"Open")),IF($H$2="Urgent",IF(C12="Jakarta",SUMIFS('Master Data HO &amp; Site'!$AW$1:$AW$437,'Master Data HO &amp; Site'!$F$1:$F$437,'Summary to Mgmt'!$D12,'Master Data HO &amp; Site'!$H$1:$H$437,'Summary to Mgmt'!$E12,'Master Data HO &amp; Site'!$Y$1:$Y$437,"Open",'Master Data HO &amp; Site'!$N$1:$N$437,$H$2),SUMIFS('Master Data HO &amp; Site'!$AW$1:$AW$437,'Master Data HO &amp; Site'!$S$1:$S$437,'Summary to Mgmt'!$C12,'Master Data HO &amp; Site'!$Y$1:$Y$437,"Open",'Master Data HO &amp; Site'!$N$1:$N$437,$H$2)),IF(C12="Jakarta",SUMIFS('Master Data HO &amp; Site'!$AW$1:$AW$437,'Master Data HO &amp; Site'!$F$1:$F$437,'Summary to Mgmt'!$D12,'Master Data HO &amp; Site'!$H$1:$H$437,'Summary to Mgmt'!$E12,'Master Data HO &amp; Site'!$Y$1:$Y$437,"Open",'Master Data HO &amp; Site'!$N$1:$N$437,$H$2),SUMIFS('Master Data HO &amp; Site'!$AW$1:$AW$437,'Master Data HO &amp; Site'!$S$1:$S$437,'Summary to Mgmt'!$C12,'Master Data HO &amp; Site'!$Y$1:$Y$437,"Open",'Master Data HO &amp; Site'!$N$1:$N$437,$H$2))))</f>
        <v>0</v>
      </c>
      <c r="AF12" s="222">
        <f>IF($H$2="All",IF(C12="Jakarta",SUMIFS('Master Data HO &amp; Site'!$AX$1:$AX$437,'Master Data HO &amp; Site'!$F$1:$F$437,'Summary to Mgmt'!$D12,'Master Data HO &amp; Site'!$H$1:$H$437,'Summary to Mgmt'!$E12,'Master Data HO &amp; Site'!$Y$1:$Y$437,"Open"),SUMIFS('Master Data HO &amp; Site'!$AX$1:$AX$437,'Master Data HO &amp; Site'!$S$1:$S$437,'Summary to Mgmt'!$C12,'Master Data HO &amp; Site'!$Y$1:$Y$437,"Open")),IF($H$2="Urgent",IF(C12="Jakarta",SUMIFS('Master Data HO &amp; Site'!$AX$1:$AX$437,'Master Data HO &amp; Site'!$F$1:$F$437,'Summary to Mgmt'!$D12,'Master Data HO &amp; Site'!$H$1:$H$437,'Summary to Mgmt'!$E12,'Master Data HO &amp; Site'!$Y$1:$Y$437,"Open",'Master Data HO &amp; Site'!$N$1:$N$437,$H$2),SUMIFS('Master Data HO &amp; Site'!$AX$1:$AX$437,'Master Data HO &amp; Site'!$S$1:$S$437,'Summary to Mgmt'!$C12,'Master Data HO &amp; Site'!$Y$1:$Y$437,"Open",'Master Data HO &amp; Site'!$N$1:$N$437,$H$2)),IF(C12="Jakarta",SUMIFS('Master Data HO &amp; Site'!$AX$1:$AX$437,'Master Data HO &amp; Site'!$F$1:$F$437,'Summary to Mgmt'!$D12,'Master Data HO &amp; Site'!$H$1:$H$437,'Summary to Mgmt'!$E12,'Master Data HO &amp; Site'!$Y$1:$Y$437,"Open",'Master Data HO &amp; Site'!$N$1:$N$437,$H$2),SUMIFS('Master Data HO &amp; Site'!$AX$1:$AX$437,'Master Data HO &amp; Site'!$S$1:$S$437,'Summary to Mgmt'!$C12,'Master Data HO &amp; Site'!$Y$1:$Y$437,"Open",'Master Data HO &amp; Site'!$N$1:$N$437,$H$2))))</f>
        <v>0</v>
      </c>
      <c r="AG12" s="222">
        <f>IF($H$2="All",IF(C12="Jakarta",SUMIFS('Master Data HO &amp; Site'!$AY$1:$AY$437,'Master Data HO &amp; Site'!$S$1:$S$437,'Summary to Mgmt'!$C12,'Master Data HO &amp; Site'!$F$1:$F$437,'Summary to Mgmt'!$D12,'Master Data HO &amp; Site'!$H$1:$H$437,'Summary to Mgmt'!$E12,'Master Data HO &amp; Site'!$Y$1:$Y$437,"Open"),SUMIFS('Master Data HO &amp; Site'!$AY$1:$AY$437,'Master Data HO &amp; Site'!$S$1:$S$437,'Summary to Mgmt'!$C12,'Master Data HO &amp; Site'!$Y$1:$Y$437,"Open")),IF($H$2="Urgent",IF(C12="Jakarta",SUMIFS('Master Data HO &amp; Site'!$AY$1:$AY$437,'Master Data HO &amp; Site'!$F$1:$F$437,'Summary to Mgmt'!$D12,'Master Data HO &amp; Site'!$H$1:$H$437,'Summary to Mgmt'!$E12,'Master Data HO &amp; Site'!$Y$1:$Y$437,"Open",'Master Data HO &amp; Site'!$N$1:$N$437,$H$2),SUMIFS('Master Data HO &amp; Site'!$AY$1:$AY$437,'Master Data HO &amp; Site'!$S$1:$S$437,'Summary to Mgmt'!$C12,'Master Data HO &amp; Site'!$Y$1:$Y$437,"Open",'Master Data HO &amp; Site'!$N$1:$N$437,$H$2)),IF(C12="Jakarta",SUMIFS('Master Data HO &amp; Site'!$AY$1:$AY$437,'Master Data HO &amp; Site'!$F$1:$F$437,'Summary to Mgmt'!$D12,'Master Data HO &amp; Site'!$H$1:$H$437,'Summary to Mgmt'!$E12,'Master Data HO &amp; Site'!$Y$1:$Y$437,"Open",'Master Data HO &amp; Site'!$N$1:$N$437,$H$2),SUMIFS('Master Data HO &amp; Site'!$AY$1:$AY$437,'Master Data HO &amp; Site'!$S$1:$S$437,'Summary to Mgmt'!$C12,'Master Data HO &amp; Site'!$Y$1:$Y$437,"Open",'Master Data HO &amp; Site'!$N$1:$N$437,$H$2))))</f>
        <v>0</v>
      </c>
      <c r="AH12" s="222">
        <f>IF($H$2="All",IF(C12="Jakarta",SUMIFS('Master Data HO &amp; Site'!$AZ$1:$AZ$437,'Master Data HO &amp; Site'!$F$1:$F$437,'Summary to Mgmt'!$D12,'Master Data HO &amp; Site'!$H$1:$H$437,'Summary to Mgmt'!$E12,'Master Data HO &amp; Site'!$Y$1:$Y$437,"Open"),SUMIFS('Master Data HO &amp; Site'!$AZ$1:$AZ$437,'Master Data HO &amp; Site'!$S$1:$S$437,'Summary to Mgmt'!$C12,'Master Data HO &amp; Site'!$Y$1:$Y$437,"Open")),IF($H$2="Urgent",IF(C12="Jakarta",SUMIFS('Master Data HO &amp; Site'!$AZ$1:$AZ$437,'Master Data HO &amp; Site'!$F$1:$F$437,'Summary to Mgmt'!$D12,'Master Data HO &amp; Site'!$H$1:$H$437,'Summary to Mgmt'!$E12,'Master Data HO &amp; Site'!$Y$1:$Y$437,"Open",'Master Data HO &amp; Site'!$N$1:$N$437,$H$2),SUMIFS('Master Data HO &amp; Site'!$AZ$1:$AZ$437,'Master Data HO &amp; Site'!$S$1:$S$437,'Summary to Mgmt'!$C12,'Master Data HO &amp; Site'!$Y$1:$Y$437,"Open",'Master Data HO &amp; Site'!$N$1:$N$437,$H$2)),IF(C12="Jakarta",SUMIFS('Master Data HO &amp; Site'!$AZ$1:$AZ$437,'Master Data HO &amp; Site'!$F$1:$F$437,'Summary to Mgmt'!$D12,'Master Data HO &amp; Site'!$H$1:$H$437,'Summary to Mgmt'!$E12,'Master Data HO &amp; Site'!$Y$1:$Y$437,"Open",'Master Data HO &amp; Site'!$N$1:$N$437,$H$2),SUMIFS('Master Data HO &amp; Site'!$AZ$1:$AZ$437,'Master Data HO &amp; Site'!$S$1:$S$437,'Summary to Mgmt'!$C12,'Master Data HO &amp; Site'!$Y$1:$Y$437,"Open",'Master Data HO &amp; Site'!$N$1:$N$437,$H$2))))</f>
        <v>0</v>
      </c>
      <c r="AI12" s="222">
        <f>IF($H$2="All",IF(C12="Jakarta",SUMIFS('Master Data HO &amp; Site'!$AZ$1:$AZ$437,'Master Data HO &amp; Site'!$F$1:$F$437,'Summary to Mgmt'!$D12,'Master Data HO &amp; Site'!$H$1:$H$437,'Summary to Mgmt'!$E12,'Master Data HO &amp; Site'!$Y$1:$Y$437,"Open"),SUMIFS('Master Data HO &amp; Site'!$AZ$1:$AZ$437,'Master Data HO &amp; Site'!$S$1:$S$437,'Summary to Mgmt'!$C12,'Master Data HO &amp; Site'!$Y$1:$Y$437,"Open")),IF($H$2="Urgent",IF(C12="Jakarta",SUMIFS('Master Data HO &amp; Site'!$AZ$1:$AZ$437,'Master Data HO &amp; Site'!$F$1:$F$437,'Summary to Mgmt'!$D12,'Master Data HO &amp; Site'!$H$1:$H$437,'Summary to Mgmt'!$E12,'Master Data HO &amp; Site'!$Y$1:$Y$437,"Open",'Master Data HO &amp; Site'!$N$1:$N$437,$H$2),SUMIFS('Master Data HO &amp; Site'!$AZ$1:$AZ$437,'Master Data HO &amp; Site'!$S$1:$S$437,'Summary to Mgmt'!$C12,'Master Data HO &amp; Site'!$Y$1:$Y$437,"Open",'Master Data HO &amp; Site'!$N$1:$N$437,$H$2)),IF(C12="Jakarta",SUMIFS('Master Data HO &amp; Site'!$AZ$1:$AZ$437,'Master Data HO &amp; Site'!$F$1:$F$437,'Summary to Mgmt'!$D12,'Master Data HO &amp; Site'!$H$1:$H$437,'Summary to Mgmt'!$E12,'Master Data HO &amp; Site'!$Y$1:$Y$437,"Open",'Master Data HO &amp; Site'!$N$1:$N$437,$H$2),SUMIFS('Master Data HO &amp; Site'!$AZ$1:$AZ$437,'Master Data HO &amp; Site'!$S$1:$S$437,'Summary to Mgmt'!$C12,'Master Data HO &amp; Site'!$Y$1:$Y$437,"Open",'Master Data HO &amp; Site'!$N$1:$N$437,$H$2))))</f>
        <v>0</v>
      </c>
      <c r="AJ12" s="222">
        <f>IF($H$2="All",IF(C12="Jakarta",SUMIFS('Master Data HO &amp; Site'!$BB$1:$BB$437,'Master Data HO &amp; Site'!$F$1:$F$437,'Summary to Mgmt'!$D12,'Master Data HO &amp; Site'!$H$1:$H$437,'Summary to Mgmt'!$E12,'Master Data HO &amp; Site'!$Y$1:$Y$437,"Open"),SUMIFS('Master Data HO &amp; Site'!$BB$1:$BB$437,'Master Data HO &amp; Site'!$S$1:$S$437,'Summary to Mgmt'!$C12,'Master Data HO &amp; Site'!$Y$1:$Y$437,"Open")),IF($H$2="Urgent",IF(C12="Jakarta",SUMIFS('Master Data HO &amp; Site'!$BB$1:$BB$437,'Master Data HO &amp; Site'!$F$1:$F$437,'Summary to Mgmt'!$D12,'Master Data HO &amp; Site'!$H$1:$H$437,'Summary to Mgmt'!$E12,'Master Data HO &amp; Site'!$Y$1:$Y$437,"Open",'Master Data HO &amp; Site'!$N$1:$N$437,$H$2),SUMIFS('Master Data HO &amp; Site'!$BB$1:$BB$437,'Master Data HO &amp; Site'!$S$1:$S$437,'Summary to Mgmt'!$C12,'Master Data HO &amp; Site'!$Y$1:$Y$437,"Open",'Master Data HO &amp; Site'!$N$1:$N$437,$H$2)),IF(C12="Jakarta",SUMIFS('Master Data HO &amp; Site'!$BB$1:$BB$437,'Master Data HO &amp; Site'!$F$1:$F$437,'Summary to Mgmt'!$D12,'Master Data HO &amp; Site'!$H$1:$H$437,'Summary to Mgmt'!$E12,'Master Data HO &amp; Site'!$Y$1:$Y$437,"Open",'Master Data HO &amp; Site'!$N$1:$N$437,$H$2),SUMIFS('Master Data HO &amp; Site'!$BB$1:$BB$437,'Master Data HO &amp; Site'!$S$1:$S$437,'Summary to Mgmt'!$C12,'Master Data HO &amp; Site'!$Y$1:$Y$437,"Open",'Master Data HO &amp; Site'!$N$1:$N$437,$H$2))))</f>
        <v>0</v>
      </c>
      <c r="AK12" s="222">
        <f>IF($H$2="All",IF(C12="Jakarta",SUMIFS('Master Data HO &amp; Site'!$BC$1:$BC$437,'Master Data HO &amp; Site'!$F$1:$F$437,'Summary to Mgmt'!$D12,'Master Data HO &amp; Site'!$H$1:$H$437,'Summary to Mgmt'!$E12,'Master Data HO &amp; Site'!$Y$1:$Y$437,"Open"),SUMIFS('Master Data HO &amp; Site'!$BC$1:$BC$437,'Master Data HO &amp; Site'!$S$1:$S$437,'Summary to Mgmt'!$C12,'Master Data HO &amp; Site'!$Y$1:$Y$437,"Open")),IF($H$2="Urgent",IF(C12="Jakarta",SUMIFS('Master Data HO &amp; Site'!$BC$1:$BC$437,'Master Data HO &amp; Site'!$F$1:$F$437,'Summary to Mgmt'!$D12,'Master Data HO &amp; Site'!$H$1:$H$437,'Summary to Mgmt'!$E12,'Master Data HO &amp; Site'!$Y$1:$Y$437,"Open",'Master Data HO &amp; Site'!$N$1:$N$437,$H$2),SUMIFS('Master Data HO &amp; Site'!$BC$1:$BC$437,'Master Data HO &amp; Site'!$S$1:$S$437,'Summary to Mgmt'!$C12,'Master Data HO &amp; Site'!$Y$1:$Y$437,"Open",'Master Data HO &amp; Site'!$N$1:$N$437,$H$2)),IF(C12="Jakarta",SUMIFS('Master Data HO &amp; Site'!$BC$1:$BC$437,'Master Data HO &amp; Site'!$F$1:$F$437,'Summary to Mgmt'!$D12,'Master Data HO &amp; Site'!$H$1:$H$437,'Summary to Mgmt'!$E12,'Master Data HO &amp; Site'!$Y$1:$Y$437,"Open",'Master Data HO &amp; Site'!$N$1:$N$437,$H$2),SUMIFS('Master Data HO &amp; Site'!$BC$1:$BC$437,'Master Data HO &amp; Site'!$S$1:$S$437,'Summary to Mgmt'!$C12,'Master Data HO &amp; Site'!$Y$1:$Y$437,"Open",'Master Data HO &amp; Site'!$N$1:$N$437,$H$2))))</f>
        <v>0</v>
      </c>
      <c r="AL12" s="222">
        <f>IF($H$2="All",IF(C12="Jakarta",SUMIFS('Master Data HO &amp; Site'!$BD$1:$BD$437,'Master Data HO &amp; Site'!$F$1:$F$437,'Summary to Mgmt'!$D12,'Master Data HO &amp; Site'!$H$1:$H$437,'Summary to Mgmt'!$E12,'Master Data HO &amp; Site'!$Y$1:$Y$437,"Open"),SUMIFS('Master Data HO &amp; Site'!$BD$1:$BD$437,'Master Data HO &amp; Site'!$S$1:$S$437,'Summary to Mgmt'!$C12,'Master Data HO &amp; Site'!$Y$1:$Y$437,"Open")),IF($H$2="Urgent",IF(C12="Jakarta",SUMIFS('Master Data HO &amp; Site'!$BD$1:$BD$437,'Master Data HO &amp; Site'!$F$1:$F$437,'Summary to Mgmt'!$D12,'Master Data HO &amp; Site'!$H$1:$H$437,'Summary to Mgmt'!$E12,'Master Data HO &amp; Site'!$Y$1:$Y$437,"Open",'Master Data HO &amp; Site'!$N$1:$N$437,$H$2),SUMIFS('Master Data HO &amp; Site'!$BD$1:$BD$437,'Master Data HO &amp; Site'!$S$1:$S$437,'Summary to Mgmt'!$C12,'Master Data HO &amp; Site'!$Y$1:$Y$437,"Open",'Master Data HO &amp; Site'!$N$1:$N$437,$H$2)),IF(C12="Jakarta",SUMIFS('Master Data HO &amp; Site'!$BD$1:$BD$437,'Master Data HO &amp; Site'!$F$1:$F$437,'Summary to Mgmt'!$D12,'Master Data HO &amp; Site'!$H$1:$H$437,'Summary to Mgmt'!$E12,'Master Data HO &amp; Site'!$Y$1:$Y$437,"Open",'Master Data HO &amp; Site'!$N$1:$N$437,$H$2),SUMIFS('Master Data HO &amp; Site'!$BD$1:$BD$437,'Master Data HO &amp; Site'!$S$1:$S$437,'Summary to Mgmt'!$C12,'Master Data HO &amp; Site'!$Y$1:$Y$437,"Open",'Master Data HO &amp; Site'!$N$1:$N$437,$H$2))))</f>
        <v>0</v>
      </c>
      <c r="AM12" s="222">
        <f>IF($H$2="All",IF(C12="Jakarta",SUMIFS('Master Data HO &amp; Site'!$BE$1:$BE$437,'Master Data HO &amp; Site'!$S$1:$S$437,'Summary to Mgmt'!$C12,'Master Data HO &amp; Site'!$F$1:$F$437,'Summary to Mgmt'!$D12,'Master Data HO &amp; Site'!$H$1:$H$437,'Summary to Mgmt'!$E12,'Master Data HO &amp; Site'!$Y$1:$Y$437,"Open"),SUMIFS('Master Data HO &amp; Site'!$BE$1:$BE$437,'Master Data HO &amp; Site'!$S$1:$S$437,'Summary to Mgmt'!$C12,'Master Data HO &amp; Site'!$Y$1:$Y$437,"Open")),IF($H$2="Urgent",IF(C12="Jakarta",SUMIFS('Master Data HO &amp; Site'!$BE$1:$BE$437,'Master Data HO &amp; Site'!$F$1:$F$437,'Summary to Mgmt'!$D12,'Master Data HO &amp; Site'!$H$1:$H$437,'Summary to Mgmt'!$E12,'Master Data HO &amp; Site'!$Y$1:$Y$437,"Open",'Master Data HO &amp; Site'!$N$1:$N$437,$H$2),SUMIFS('Master Data HO &amp; Site'!$BE$1:$BE$437,'Master Data HO &amp; Site'!$S$1:$S$437,'Summary to Mgmt'!$C12,'Master Data HO &amp; Site'!$Y$1:$Y$437,"Open",'Master Data HO &amp; Site'!$N$1:$N$437,$H$2)),IF(C12="Jakarta",SUMIFS('Master Data HO &amp; Site'!$BE$1:$BE$437,'Master Data HO &amp; Site'!$F$1:$F$437,'Summary to Mgmt'!$D12,'Master Data HO &amp; Site'!$H$1:$H$437,'Summary to Mgmt'!$E12,'Master Data HO &amp; Site'!$Y$1:$Y$437,"Open",'Master Data HO &amp; Site'!$N$1:$N$437,$H$2),SUMIFS('Master Data HO &amp; Site'!$BE$1:$BE$437,'Master Data HO &amp; Site'!$S$1:$S$437,'Summary to Mgmt'!$C12,'Master Data HO &amp; Site'!$Y$1:$Y$437,"Open",'Master Data HO &amp; Site'!$N$1:$N$437,$H$2))))</f>
        <v>0</v>
      </c>
      <c r="AN12" s="222">
        <f>IF($H$2="All",IF(C12="Jakarta",SUMIFS('Master Data HO &amp; Site'!$BF$1:$BF$437,'Master Data HO &amp; Site'!$F$1:$F$437,'Summary to Mgmt'!$D12,'Master Data HO &amp; Site'!$H$1:$H$437,'Summary to Mgmt'!$E12,'Master Data HO &amp; Site'!$Y$1:$Y$437,"Open"),SUMIFS('Master Data HO &amp; Site'!$BF$1:$BF$437,'Master Data HO &amp; Site'!$S$1:$S$437,'Summary to Mgmt'!$C12,'Master Data HO &amp; Site'!$Y$1:$Y$437,"Open")),IF($H$2="Urgent",IF(C12="Jakarta",SUMIFS('Master Data HO &amp; Site'!$BF$1:$BF$437,'Master Data HO &amp; Site'!$F$1:$F$437,'Summary to Mgmt'!$D12,'Master Data HO &amp; Site'!$H$1:$H$437,'Summary to Mgmt'!$E12,'Master Data HO &amp; Site'!$Y$1:$Y$437,"Open",'Master Data HO &amp; Site'!$N$1:$N$437,$H$2),SUMIFS('Master Data HO &amp; Site'!$BF$1:$BF$437,'Master Data HO &amp; Site'!$S$1:$S$437,'Summary to Mgmt'!$C12,'Master Data HO &amp; Site'!$Y$1:$Y$437,"Open",'Master Data HO &amp; Site'!$N$1:$N$437,$H$2)),IF(C12="Jakarta",SUMIFS('Master Data HO &amp; Site'!$BF$1:$BF$437,'Master Data HO &amp; Site'!$F$1:$F$437,'Summary to Mgmt'!$D12,'Master Data HO &amp; Site'!$H$1:$H$437,'Summary to Mgmt'!$E12,'Master Data HO &amp; Site'!$Y$1:$Y$437,"Open",'Master Data HO &amp; Site'!$N$1:$N$437,$H$2),SUMIFS('Master Data HO &amp; Site'!$BF$1:$BF$437,'Master Data HO &amp; Site'!$S$1:$S$437,'Summary to Mgmt'!$C12,'Master Data HO &amp; Site'!$Y$1:$Y$437,"Open",'Master Data HO &amp; Site'!$N$1:$N$437,$H$2))))</f>
        <v>0</v>
      </c>
      <c r="AO12" s="222">
        <f>IF($H$2="All",IF(C12="Jakarta",SUMIFS('Master Data HO &amp; Site'!$BG$1:$BG$437,'Master Data HO &amp; Site'!$F$1:$F$437,'Summary to Mgmt'!$D12,'Master Data HO &amp; Site'!$H$1:$H$437,'Summary to Mgmt'!$E12,'Master Data HO &amp; Site'!$Y$1:$Y$437,"Open"),SUMIFS('Master Data HO &amp; Site'!$BG$1:$BG$437,'Master Data HO &amp; Site'!$S$1:$S$437,'Summary to Mgmt'!$C12,'Master Data HO &amp; Site'!$Y$1:$Y$437,"Open")),IF($H$2="Urgent",IF(C12="Jakarta",SUMIFS('Master Data HO &amp; Site'!$BG$1:$BG$437,'Master Data HO &amp; Site'!$F$1:$F$437,'Summary to Mgmt'!$D12,'Master Data HO &amp; Site'!$H$1:$H$437,'Summary to Mgmt'!$E12,'Master Data HO &amp; Site'!$Y$1:$Y$437,"Open",'Master Data HO &amp; Site'!$N$1:$N$437,$H$2),SUMIFS('Master Data HO &amp; Site'!$BG$1:$BG$437,'Master Data HO &amp; Site'!$S$1:$S$437,'Summary to Mgmt'!$C12,'Master Data HO &amp; Site'!$Y$1:$Y$437,"Open",'Master Data HO &amp; Site'!$N$1:$N$437,$H$2)),IF(C12="Jakarta",SUMIFS('Master Data HO &amp; Site'!$BG$1:$BG$437,'Master Data HO &amp; Site'!$F$1:$F$437,'Summary to Mgmt'!$D12,'Master Data HO &amp; Site'!$H$1:$H$437,'Summary to Mgmt'!$E12,'Master Data HO &amp; Site'!$Y$1:$Y$437,"Open",'Master Data HO &amp; Site'!$N$1:$N$437,$H$2),SUMIFS('Master Data HO &amp; Site'!$BG$1:$BG$437,'Master Data HO &amp; Site'!$S$1:$S$437,'Summary to Mgmt'!$C12,'Master Data HO &amp; Site'!$Y$1:$Y$437,"Open",'Master Data HO &amp; Site'!$N$1:$N$437,$H$2))))</f>
        <v>0</v>
      </c>
      <c r="AP12" s="222">
        <f>IF($H$2="All",IF(C12="Jakarta",SUMIFS('Master Data HO &amp; Site'!$BH$1:$BH$437,'Master Data HO &amp; Site'!$F$1:$F$437,'Summary to Mgmt'!$D12,'Master Data HO &amp; Site'!$H$1:$H$437,'Summary to Mgmt'!$E12,'Master Data HO &amp; Site'!$Y$1:$Y$437,"Open"),SUMIFS('Master Data HO &amp; Site'!$BH$1:$BH$437,'Master Data HO &amp; Site'!$S$1:$S$437,'Summary to Mgmt'!$C12,'Master Data HO &amp; Site'!$Y$1:$Y$437,"Open")),IF($H$2="Urgent",IF(C12="Jakarta",SUMIFS('Master Data HO &amp; Site'!$BH$1:$BH$437,'Master Data HO &amp; Site'!$F$1:$F$437,'Summary to Mgmt'!$D12,'Master Data HO &amp; Site'!$H$1:$H$437,'Summary to Mgmt'!$E12,'Master Data HO &amp; Site'!$Y$1:$Y$437,"Open",'Master Data HO &amp; Site'!$N$1:$N$437,$H$2),SUMIFS('Master Data HO &amp; Site'!$BH$1:$BH$437,'Master Data HO &amp; Site'!$S$1:$S$437,'Summary to Mgmt'!$C12,'Master Data HO &amp; Site'!$Y$1:$Y$437,"Open",'Master Data HO &amp; Site'!$N$1:$N$437,$H$2)),IF(C12="Jakarta",SUMIFS('Master Data HO &amp; Site'!$BH$1:$BH$437,'Master Data HO &amp; Site'!$F$1:$F$437,'Summary to Mgmt'!$D12,'Master Data HO &amp; Site'!$H$1:$H$437,'Summary to Mgmt'!$E12,'Master Data HO &amp; Site'!$Y$1:$Y$437,"Open",'Master Data HO &amp; Site'!$N$1:$N$437,$H$2),SUMIFS('Master Data HO &amp; Site'!$BH$1:$BH$437,'Master Data HO &amp; Site'!$S$1:$S$437,'Summary to Mgmt'!$C12,'Master Data HO &amp; Site'!$Y$1:$Y$437,"Open",'Master Data HO &amp; Site'!$N$1:$N$437,$H$2))))</f>
        <v>0</v>
      </c>
      <c r="AQ12" s="222">
        <f>IF($H$2="All",IF(C12="Jakarta",SUMIFS('Master Data HO &amp; Site'!$BI$1:$BI$437,'Master Data HO &amp; Site'!$F$1:$F$437,'Summary to Mgmt'!$D12,'Master Data HO &amp; Site'!$H$1:$H$437,'Summary to Mgmt'!$E12,'Master Data HO &amp; Site'!$Y$1:$Y$437,"Open"),SUMIFS('Master Data HO &amp; Site'!$BI$1:$BI$437,'Master Data HO &amp; Site'!$S$1:$S$437,'Summary to Mgmt'!$C12,'Master Data HO &amp; Site'!$Y$1:$Y$437,"Open")),IF($H$2="Urgent",IF(C12="Jakarta",SUMIFS('Master Data HO &amp; Site'!$BI$1:$BI$437,'Master Data HO &amp; Site'!$F$1:$F$437,'Summary to Mgmt'!$D12,'Master Data HO &amp; Site'!$H$1:$H$437,'Summary to Mgmt'!$E12,'Master Data HO &amp; Site'!$Y$1:$Y$437,"Open",'Master Data HO &amp; Site'!$N$1:$N$437,$H$2),SUMIFS('Master Data HO &amp; Site'!$BI$1:$BI$437,'Master Data HO &amp; Site'!$S$1:$S$437,'Summary to Mgmt'!$C12,'Master Data HO &amp; Site'!$Y$1:$Y$437,"Open",'Master Data HO &amp; Site'!$N$1:$N$437,$H$2)),IF(C12="Jakarta",SUMIFS('Master Data HO &amp; Site'!$BI$1:$BI$437,'Master Data HO &amp; Site'!$F$1:$F$437,'Summary to Mgmt'!$D12,'Master Data HO &amp; Site'!$H$1:$H$437,'Summary to Mgmt'!$E12,'Master Data HO &amp; Site'!$Y$1:$Y$437,"Open",'Master Data HO &amp; Site'!$N$1:$N$437,$H$2),SUMIFS('Master Data HO &amp; Site'!$BI$1:$BI$437,'Master Data HO &amp; Site'!$S$1:$S$437,'Summary to Mgmt'!$C12,'Master Data HO &amp; Site'!$Y$1:$Y$437,"Open",'Master Data HO &amp; Site'!$N$1:$N$437,$H$2))))</f>
        <v>0</v>
      </c>
      <c r="AR12" s="222">
        <f>IF($H$2="All",IF(C12="Jakarta",SUMIFS('Master Data HO &amp; Site'!$BJ$1:$BJ$437,'Master Data HO &amp; Site'!$F$1:$F$437,'Summary to Mgmt'!$D12,'Master Data HO &amp; Site'!$H$1:$H$437,'Summary to Mgmt'!$E12,'Master Data HO &amp; Site'!$Y$1:$Y$437,"Open"),SUMIFS('Master Data HO &amp; Site'!$BJ$1:$BJ$437,'Master Data HO &amp; Site'!$S$1:$S$437,'Summary to Mgmt'!$C12,'Master Data HO &amp; Site'!$Y$1:$Y$437,"Open")),IF($H$2="Urgent",IF(C12="Jakarta",SUMIFS('Master Data HO &amp; Site'!$BJ$1:$BJ$437,'Master Data HO &amp; Site'!$F$1:$F$437,'Summary to Mgmt'!$D12,'Master Data HO &amp; Site'!$H$1:$H$437,'Summary to Mgmt'!$E12,'Master Data HO &amp; Site'!$Y$1:$Y$437,"Open",'Master Data HO &amp; Site'!$N$1:$N$437,$H$2),SUMIFS('Master Data HO &amp; Site'!$BJ$1:$BJ$437,'Master Data HO &amp; Site'!$S$1:$S$437,'Summary to Mgmt'!$C12,'Master Data HO &amp; Site'!$Y$1:$Y$437,"Open",'Master Data HO &amp; Site'!$N$1:$N$437,$H$2)),IF(C12="Jakarta",SUMIFS('Master Data HO &amp; Site'!$BJ$1:$BJ$437,'Master Data HO &amp; Site'!$F$1:$F$437,'Summary to Mgmt'!$D12,'Master Data HO &amp; Site'!$H$1:$H$437,'Summary to Mgmt'!$E12,'Master Data HO &amp; Site'!$Y$1:$Y$437,"Open",'Master Data HO &amp; Site'!$N$1:$N$437,$H$2),SUMIFS('Master Data HO &amp; Site'!$BJ$1:$BJ$437,'Master Data HO &amp; Site'!$S$1:$S$437,'Summary to Mgmt'!$C12,'Master Data HO &amp; Site'!$Y$1:$Y$437,"Open",'Master Data HO &amp; Site'!$N$1:$N$437,$H$2))))</f>
        <v>0</v>
      </c>
      <c r="AS12" s="222">
        <f>IF($H$2="All",IF(C12="Jakarta",SUMIFS('Master Data HO &amp; Site'!$BK$1:$BK$437,'Master Data HO &amp; Site'!$S$1:$S$437,'Summary to Mgmt'!$C12,'Master Data HO &amp; Site'!$F$1:$F$437,'Summary to Mgmt'!$D12,'Master Data HO &amp; Site'!$H$1:$H$437,'Summary to Mgmt'!$E12,'Master Data HO &amp; Site'!$Y$1:$Y$437,"Open"),SUMIFS('Master Data HO &amp; Site'!$BK$1:$BK$437,'Master Data HO &amp; Site'!$S$1:$S$437,'Summary to Mgmt'!$C12,'Master Data HO &amp; Site'!$Y$1:$Y$437,"Open")),IF($H$2="Urgent",IF(C12="Jakarta",SUMIFS('Master Data HO &amp; Site'!$BK$1:$BK$437,'Master Data HO &amp; Site'!$F$1:$F$437,'Summary to Mgmt'!$D12,'Master Data HO &amp; Site'!$H$1:$H$437,'Summary to Mgmt'!$E12,'Master Data HO &amp; Site'!$Y$1:$Y$437,"Open",'Master Data HO &amp; Site'!$N$1:$N$437,$H$2),SUMIFS('Master Data HO &amp; Site'!$BK$1:$BK$437,'Master Data HO &amp; Site'!$S$1:$S$437,'Summary to Mgmt'!$C12,'Master Data HO &amp; Site'!$Y$1:$Y$437,"Open",'Master Data HO &amp; Site'!$N$1:$N$437,$H$2)),IF(C12="Jakarta",SUMIFS('Master Data HO &amp; Site'!$BK$1:$BK$437,'Master Data HO &amp; Site'!$F$1:$F$437,'Summary to Mgmt'!$D12,'Master Data HO &amp; Site'!$H$1:$H$437,'Summary to Mgmt'!$E12,'Master Data HO &amp; Site'!$Y$1:$Y$437,"Open",'Master Data HO &amp; Site'!$N$1:$N$437,$H$2),SUMIFS('Master Data HO &amp; Site'!$BK$1:$BK$437,'Master Data HO &amp; Site'!$S$1:$S$437,'Summary to Mgmt'!$C12,'Master Data HO &amp; Site'!$Y$1:$Y$437,"Open",'Master Data HO &amp; Site'!$N$1:$N$437,$H$2))))</f>
        <v>0</v>
      </c>
      <c r="AU12" s="224">
        <f>IF($H$2="All",IF(C12="Jakarta",COUNTIFS('Master Data HO &amp; Site'!$F$1:$F$437,'Summary to Mgmt'!$D12,'Master Data HO &amp; Site'!$H$1:$H$437,'Summary to Mgmt'!$E12,'Master Data HO &amp; Site'!$Y$1:$Y$437,"Open",'Master Data HO &amp; Site'!$BZ$1:$BZ$437,'Summary to Mgmt'!$AU$4),COUNTIFS('Master Data HO &amp; Site'!$S$1:$S$437,'Summary to Mgmt'!$C12,'Master Data HO &amp; Site'!$Y$1:$Y$437,"Open",'Master Data HO &amp; Site'!$BZ$1:$BZ$437,'Summary to Mgmt'!$AU$4)),IF($H$2="Urgent",IF(C12="Jakarta",COUNTIFS('Master Data HO &amp; Site'!$F$1:$F$437,'Summary to Mgmt'!$D12,'Master Data HO &amp; Site'!$H$1:$H$437,'Summary to Mgmt'!$E12,'Master Data HO &amp; Site'!$Y$1:$Y$437,"Open",'Master Data HO &amp; Site'!$BZ$1:$BZ$437,'Summary to Mgmt'!$AU$4,'Master Data HO &amp; Site'!$N$1:$N$437,$H$2),COUNTIFS('Master Data HO &amp; Site'!$S$1:$S$437,'Summary to Mgmt'!$C12,'Master Data HO &amp; Site'!$Y$1:$Y$437,"Open",'Master Data HO &amp; Site'!$BZ$1:$BZ$437,'Summary to Mgmt'!$AU$4,'Master Data HO &amp; Site'!$N$1:$N$437,$H$2)),IF(C12="Jakarta",COUNTIFS('Master Data HO &amp; Site'!$F$1:$F$437,'Summary to Mgmt'!$D12,'Master Data HO &amp; Site'!$H$1:$H$437,'Summary to Mgmt'!$E12,'Master Data HO &amp; Site'!$Y$1:$Y$437,"Open",'Master Data HO &amp; Site'!$BZ$1:$BZ$437,'Summary to Mgmt'!$AU$4,'Master Data HO &amp; Site'!$N$1:$N$437,$H$2),COUNTIFS('Master Data HO &amp; Site'!$S$1:$S$437,'Summary to Mgmt'!$C12,'Master Data HO &amp; Site'!$Y$1:$Y$437,"Open",'Master Data HO &amp; Site'!$BZ$1:$BZ$437,'Summary to Mgmt'!$AU$4,'Master Data HO &amp; Site'!$N$1:$N$437,$H$2))))</f>
        <v>1</v>
      </c>
      <c r="AV12" s="224">
        <f>IF($H$2="All",IF(C12="Jakarta",COUNTIFS('Master Data HO &amp; Site'!$F$1:$F$437,'Summary to Mgmt'!$D12,'Master Data HO &amp; Site'!$H$1:$H$437,'Summary to Mgmt'!$E12,'Master Data HO &amp; Site'!$Y$1:$Y$437,"Open",'Master Data HO &amp; Site'!$BZ$1:$BZ$437,'Summary to Mgmt'!$AV$4),COUNTIFS('Master Data HO &amp; Site'!$S$1:$S$437,'Summary to Mgmt'!$C12,'Master Data HO &amp; Site'!$Y$1:$Y$437,"Open",'Master Data HO &amp; Site'!$BZ$1:$BZ$437,'Summary to Mgmt'!$AV$4)),IF($H$2="Urgent",IF(C12="Jakarta",COUNTIFS('Master Data HO &amp; Site'!$F$1:$F$437,'Summary to Mgmt'!$D12,'Master Data HO &amp; Site'!$H$1:$H$437,'Summary to Mgmt'!$E12,'Master Data HO &amp; Site'!$Y$1:$Y$437,"Open",'Master Data HO &amp; Site'!$BZ$1:$BZ$437,'Summary to Mgmt'!$AV$4,'Master Data HO &amp; Site'!$N$1:$N$437,$H$2),COUNTIFS('Master Data HO &amp; Site'!$S$1:$S$437,'Summary to Mgmt'!$C12,'Master Data HO &amp; Site'!$Y$1:$Y$437,"Open",'Master Data HO &amp; Site'!$BZ$1:$BZ$437,'Summary to Mgmt'!$AV$4,'Master Data HO &amp; Site'!$N$1:$N$437,$H$2)),IF(C12="Jakarta",COUNTIFS('Master Data HO &amp; Site'!$F$1:$F$437,'Summary to Mgmt'!$D12,'Master Data HO &amp; Site'!$H$1:$H$437,'Summary to Mgmt'!$E12,'Master Data HO &amp; Site'!$Y$1:$Y$437,"Open",'Master Data HO &amp; Site'!$BZ$1:$BZ$437,'Summary to Mgmt'!$AV$4,'Master Data HO &amp; Site'!$N$1:$N$437,$H$2),COUNTIFS('Master Data HO &amp; Site'!$S$1:$S$437,'Summary to Mgmt'!$C12,'Master Data HO &amp; Site'!$Y$1:$Y$437,"Open",'Master Data HO &amp; Site'!$BZ$1:$BZ$437,'Summary to Mgmt'!$AV$4,'Master Data HO &amp; Site'!$N$1:$N$437,$H$2))))</f>
        <v>0</v>
      </c>
      <c r="AW12" s="224">
        <f>IF($H$2="All",IF(C12="Jakarta",COUNTIFS('Master Data HO &amp; Site'!$F$1:$F$437,'Summary to Mgmt'!$D12,'Master Data HO &amp; Site'!$H$1:$H$437,'Summary to Mgmt'!$E12,'Master Data HO &amp; Site'!$Y$1:$Y$437,"Open",'Master Data HO &amp; Site'!$BZ$1:$BZ$437,'Summary to Mgmt'!$AW$4),COUNTIFS('Master Data HO &amp; Site'!$S$1:$S$437,'Summary to Mgmt'!$C12,'Master Data HO &amp; Site'!$Y$1:$Y$437,"Open",'Master Data HO &amp; Site'!$BZ$1:$BZ$437,'Summary to Mgmt'!$AW$4)),IF($H$2="Urgent",IF(C12="Jakarta",COUNTIFS('Master Data HO &amp; Site'!$F$1:$F$437,'Summary to Mgmt'!$D12,'Master Data HO &amp; Site'!$H$1:$H$437,'Summary to Mgmt'!$E12,'Master Data HO &amp; Site'!$Y$1:$Y$437,"Open",'Master Data HO &amp; Site'!$BZ$1:$BZ$437,'Summary to Mgmt'!$AW$4,'Master Data HO &amp; Site'!$N$1:$N$437,$H$2),COUNTIFS('Master Data HO &amp; Site'!$S$1:$S$437,'Summary to Mgmt'!$C12,'Master Data HO &amp; Site'!$Y$1:$Y$437,"Open",'Master Data HO &amp; Site'!$BZ$1:$BZ$437,'Summary to Mgmt'!$AW$4,'Master Data HO &amp; Site'!$N$1:$N$437,$H$2)),IF(C12="Jakarta",COUNTIFS('Master Data HO &amp; Site'!$F$1:$F$437,'Summary to Mgmt'!$D12,'Master Data HO &amp; Site'!$H$1:$H$437,'Summary to Mgmt'!$E12,'Master Data HO &amp; Site'!$Y$1:$Y$437,"Open",'Master Data HO &amp; Site'!$BZ$1:$BZ$437,'Summary to Mgmt'!$AW$4,'Master Data HO &amp; Site'!$N$1:$N$437,$H$2),COUNTIFS('Master Data HO &amp; Site'!$S$1:$S$437,'Summary to Mgmt'!$C12,'Master Data HO &amp; Site'!$Y$1:$Y$437,"Open",'Master Data HO &amp; Site'!$BZ$1:$BZ$437,'Summary to Mgmt'!$AW$4,'Master Data HO &amp; Site'!$N$1:$N$437,$H$2))))</f>
        <v>0</v>
      </c>
      <c r="AX12" s="224">
        <f>IF($H$2="All",IF(C12="Jakarta",COUNTIFS('Master Data HO &amp; Site'!$F$1:$F$437,'Summary to Mgmt'!$D12,'Master Data HO &amp; Site'!$H$1:$H$437,'Summary to Mgmt'!$E12,'Master Data HO &amp; Site'!$Y$1:$Y$437,"Open",'Master Data HO &amp; Site'!$BZ$1:$BZ$437,'Summary to Mgmt'!$AX$4),COUNTIFS('Master Data HO &amp; Site'!$S$1:$S$437,'Summary to Mgmt'!$C12,'Master Data HO &amp; Site'!$Y$1:$Y$437,"Open",'Master Data HO &amp; Site'!$BZ$1:$BZ$437,'Summary to Mgmt'!$AX$4)),IF($H$2="Urgent",IF(C12="Jakarta",COUNTIFS('Master Data HO &amp; Site'!$F$1:$F$437,'Summary to Mgmt'!$D12,'Master Data HO &amp; Site'!$H$1:$H$437,'Summary to Mgmt'!$E12,'Master Data HO &amp; Site'!$Y$1:$Y$437,"Open",'Master Data HO &amp; Site'!$BZ$1:$BZ$437,'Summary to Mgmt'!$AX$4,'Master Data HO &amp; Site'!$N$1:$N$437,$H$2),COUNTIFS('Master Data HO &amp; Site'!$S$1:$S$437,'Summary to Mgmt'!$C12,'Master Data HO &amp; Site'!$Y$1:$Y$437,"Open",'Master Data HO &amp; Site'!$BZ$1:$BZ$437,'Summary to Mgmt'!$AX$4,'Master Data HO &amp; Site'!$N$1:$N$437,$H$2)),IF(C12="Jakarta",COUNTIFS('Master Data HO &amp; Site'!$F$1:$F$437,'Summary to Mgmt'!$D12,'Master Data HO &amp; Site'!$H$1:$H$437,'Summary to Mgmt'!$E12,'Master Data HO &amp; Site'!$Y$1:$Y$437,"Open",'Master Data HO &amp; Site'!$BZ$1:$BZ$437,'Summary to Mgmt'!$AX$4,'Master Data HO &amp; Site'!$N$1:$N$437,$H$2),COUNTIFS('Master Data HO &amp; Site'!$S$1:$S$437,'Summary to Mgmt'!$C12,'Master Data HO &amp; Site'!$Y$1:$Y$437,"Open",'Master Data HO &amp; Site'!$BZ$1:$BZ$437,'Summary to Mgmt'!$AX$4,'Master Data HO &amp; Site'!$N$1:$N$437,$H$2))))</f>
        <v>0</v>
      </c>
    </row>
    <row r="13" spans="2:50" outlineLevel="1" x14ac:dyDescent="0.35">
      <c r="C13" t="s">
        <v>151</v>
      </c>
      <c r="D13" t="s">
        <v>137</v>
      </c>
      <c r="E13" t="s">
        <v>1567</v>
      </c>
      <c r="F13" s="223">
        <f t="shared" si="1"/>
        <v>1</v>
      </c>
      <c r="G13" s="224">
        <f>IF($H$2="All",IF(C13="Jakarta",SUMIFS('Master Data HO &amp; Site'!$BM$1:$BM$437,'Master Data HO &amp; Site'!$S$1:$S$437,'Summary to Mgmt'!C13,'Master Data HO &amp; Site'!$F$1:$F$437,'Summary to Mgmt'!$D13,'Master Data HO &amp; Site'!$H$1:$H$437,'Summary to Mgmt'!$E13,'Master Data HO &amp; Site'!$Y$1:$Y$437,"Closed"),SUMIFS('Master Data HO &amp; Site'!$BM$1:$BM$437,'Master Data HO &amp; Site'!$S$1:$S$437,'Summary to Mgmt'!C13,'Master Data HO &amp; Site'!$Y$1:$Y$437,"Closed")),IF(C13="Jakarta",SUMIFS('Master Data HO &amp; Site'!$BM$1:$BM$437,'Master Data HO &amp; Site'!$S$1:$S$437,'Summary to Mgmt'!C13,'Master Data HO &amp; Site'!$F$1:$F$437,'Summary to Mgmt'!$D13,'Master Data HO &amp; Site'!$H$1:$H$437,'Summary to Mgmt'!E13,'Master Data HO &amp; Site'!$N$1:$N$437,'Summary to Mgmt'!$H$2,'Master Data HO &amp; Site'!$Y$1:$Y$437,"Closed"),SUMIFS('Master Data HO &amp; Site'!$BM$1:$BM$437,'Master Data HO &amp; Site'!$S$1:$S$437,'Summary to Mgmt'!C13,'Master Data HO &amp; Site'!$N$1:$N$437,'Summary to Mgmt'!$H$2,'Master Data HO &amp; Site'!$Y$1:$Y$437,"Closed")))</f>
        <v>0</v>
      </c>
      <c r="H13" s="222">
        <f>IF($H$2="All",IF(C13="Jakarta",COUNTIFS('Master Data HO &amp; Site'!$S$1:$S$437,'Summary to Mgmt'!$C13,'Master Data HO &amp; Site'!$F$1:$F$437,'Summary to Mgmt'!$D13,'Master Data HO &amp; Site'!$H$1:$H$437,'Summary to Mgmt'!$E13,'Master Data HO &amp; Site'!$Y$1:$Y$437,"Open"),COUNTIFS('Master Data HO &amp; Site'!$S$1:$S$437,'Summary to Mgmt'!$C13,'Master Data HO &amp; Site'!$Y$1:$Y$437,"Open")),IF($H$2="Urgent",IF(C13="Jakarta",COUNTIFS('Master Data HO &amp; Site'!$S$1:$S$437,'Summary to Mgmt'!$C13,'Master Data HO &amp; Site'!$F$1:$F$437,'Summary to Mgmt'!$D13,'Master Data HO &amp; Site'!$H$1:$H$437,'Summary to Mgmt'!$E13,'Master Data HO &amp; Site'!$Y$1:$Y$437,"Open",'Master Data HO &amp; Site'!$N$1:$N$437,$H$2),COUNTIFS('Master Data HO &amp; Site'!$S$1:$S$437,'Summary to Mgmt'!$C13,'Master Data HO &amp; Site'!$Y$1:$Y$437,"Open",'Master Data HO &amp; Site'!$N$1:$N$437,$H$2)),IF(C13="Jakarta",COUNTIFS('Master Data HO &amp; Site'!$F$1:$F$437,'Summary to Mgmt'!$D13,'Master Data HO &amp; Site'!$H$1:$H$437,'Summary to Mgmt'!$E13,'Master Data HO &amp; Site'!$Y$1:$Y$437,"Open",'Master Data HO &amp; Site'!$N$1:$N$437,$H$2),COUNTIFS('Master Data HO &amp; Site'!$S$1:$S$437,'Summary to Mgmt'!$C13,'Master Data HO &amp; Site'!$Y$1:$Y$437,"Open",'Master Data HO &amp; Site'!$N$1:$N$437,$H$2))))</f>
        <v>1</v>
      </c>
      <c r="I13" s="222">
        <f>IF($H$2="All",IF(C13="Jakarta",COUNTIFS('Master Data HO &amp; Site'!$F$1:$F$437,'Summary to Mgmt'!$D13,'Master Data HO &amp; Site'!$H$1:$H$437,'Summary to Mgmt'!$E13,'Master Data HO &amp; Site'!$Y$1:$Y$437,"Open",'Master Data HO &amp; Site'!$D$1:$D$437,"pending FKTK"),COUNTIFS('Master Data HO &amp; Site'!$S$1:$S$437,'Summary to Mgmt'!$C13,'Master Data HO &amp; Site'!$Y$1:$Y$437,"Open",'Master Data HO &amp; Site'!$D$1:$D$437,"pending FKTK")),IF($H$2="Urgent",IF(C13="Jakarta",COUNTIFS('Master Data HO &amp; Site'!$F$1:$F$437,'Summary to Mgmt'!$D13,'Master Data HO &amp; Site'!$H$1:$H$437,'Summary to Mgmt'!$E13,'Master Data HO &amp; Site'!$Y$1:$Y$437,"Open",'Master Data HO &amp; Site'!$N$1:$N$437,$H$2,'Master Data HO &amp; Site'!$D$1:$D$437,"pending FKTK"),COUNTIFS('Master Data HO &amp; Site'!$S$1:$S$437,'Summary to Mgmt'!$C13,'Master Data HO &amp; Site'!$Y$1:$Y$437,"Open",'Master Data HO &amp; Site'!$N$1:$N$437,$H$2,'Master Data HO &amp; Site'!$D$1:$D$437,"pending FKTK")),IF(C13="Jakarta",COUNTIFS('Master Data HO &amp; Site'!$F$1:$F$437,'Summary to Mgmt'!$D13,'Master Data HO &amp; Site'!$H$1:$H$437,'Summary to Mgmt'!$E13,'Master Data HO &amp; Site'!$Y$1:$Y$437,"Open",'Master Data HO &amp; Site'!$N$1:$N$437,$H$2,'Master Data HO &amp; Site'!$D$1:$D$437,"pending FKTK"),COUNTIFS('Master Data HO &amp; Site'!$S$1:$S$437,'Summary to Mgmt'!$C13,'Master Data HO &amp; Site'!$Y$1:$Y$437,"Open",'Master Data HO &amp; Site'!$N$1:$N$437,$H$2,'Master Data HO &amp; Site'!$D$1:$D$437,"pending FKTK"))))</f>
        <v>1</v>
      </c>
      <c r="J13" s="222">
        <f>IF($H$2="All",IF(C13="Jakarta",SUMIFS('Master Data HO &amp; Site'!$AB$1:$AB$437,'Master Data HO &amp; Site'!$F$1:$F$437,'Summary to Mgmt'!$D13,'Master Data HO &amp; Site'!$H$1:$H$437,'Summary to Mgmt'!$E13,'Master Data HO &amp; Site'!$Y$1:$Y$437,"Open"),SUMIFS('Master Data HO &amp; Site'!$AB$1:$AB$437,'Master Data HO &amp; Site'!$S$1:$S$437,'Summary to Mgmt'!$C13,'Master Data HO &amp; Site'!$Y$1:$Y$437,"Open")),IF($H$2="Urgent",IF(C13="Jakarta",SUMIFS('Master Data HO &amp; Site'!$AB$1:$AB$437,'Master Data HO &amp; Site'!$F$1:$F$437,'Summary to Mgmt'!$D13,'Master Data HO &amp; Site'!$H$1:$H$437,'Summary to Mgmt'!$E13,'Master Data HO &amp; Site'!$Y$1:$Y$437,"Open",'Master Data HO &amp; Site'!$N$1:$N$437,$H$2),SUMIFS('Master Data HO &amp; Site'!$AB$1:$AB$437,'Master Data HO &amp; Site'!$S$1:$S$437,'Summary to Mgmt'!$C13,'Master Data HO &amp; Site'!$Y$1:$Y$437,"Open",'Master Data HO &amp; Site'!$N$1:$N$437,$H$2)),IF(C13="Jakarta",SUMIFS('Master Data HO &amp; Site'!$AB$1:$AB$437,'Master Data HO &amp; Site'!$F$1:$F$437,'Summary to Mgmt'!$D13,'Master Data HO &amp; Site'!$H$1:$H$437,'Summary to Mgmt'!$E13,'Master Data HO &amp; Site'!$Y$1:$Y$437,"Open",'Master Data HO &amp; Site'!$N$1:$N$437,$H$2),SUMIFS('Master Data HO &amp; Site'!$AB$1:$AB$437,'Master Data HO &amp; Site'!$S$1:$S$437,'Summary to Mgmt'!$C13,'Master Data HO &amp; Site'!$Y$1:$Y$437,"Open",'Master Data HO &amp; Site'!$N$1:$N$437,$H$2))))</f>
        <v>0</v>
      </c>
      <c r="K13" s="222">
        <f>IF($H$2="All",IF(C13="Jakarta",SUMIFS('Master Data HO &amp; Site'!$AC$1:$AC$437,'Master Data HO &amp; Site'!$F$1:$F$437,'Summary to Mgmt'!$D13,'Master Data HO &amp; Site'!$H$1:$H$437,'Summary to Mgmt'!$E13,'Master Data HO &amp; Site'!$Y$1:$Y$437,"Open"),SUMIFS('Master Data HO &amp; Site'!$AC$1:$AC$437,'Master Data HO &amp; Site'!$S$1:$S$437,'Summary to Mgmt'!$C13,'Master Data HO &amp; Site'!$Y$1:$Y$437,"Open")),IF($H$2="Urgent",IF(C13="Jakarta",SUMIFS('Master Data HO &amp; Site'!$AC$1:$AC$437,'Master Data HO &amp; Site'!$F$1:$F$437,'Summary to Mgmt'!$D13,'Master Data HO &amp; Site'!$H$1:$H$437,'Summary to Mgmt'!$E13,'Master Data HO &amp; Site'!$Y$1:$Y$437,"Open",'Master Data HO &amp; Site'!$N$1:$N$437,$H$2),SUMIFS('Master Data HO &amp; Site'!$AC$1:$AC$437,'Master Data HO &amp; Site'!$S$1:$S$437,'Summary to Mgmt'!$C13,'Master Data HO &amp; Site'!$Y$1:$Y$437,"Open",'Master Data HO &amp; Site'!$N$1:$N$437,$H$2)),IF(C13="Jakarta",SUMIFS('Master Data HO &amp; Site'!$AC$1:$AC$437,'Master Data HO &amp; Site'!$F$1:$F$437,'Summary to Mgmt'!$D13,'Master Data HO &amp; Site'!$H$1:$H$437,'Summary to Mgmt'!$E13,'Master Data HO &amp; Site'!$Y$1:$Y$437,"Open",'Master Data HO &amp; Site'!$N$1:$N$437,$H$2),SUMIFS('Master Data HO &amp; Site'!$AC$1:$AC$437,'Master Data HO &amp; Site'!$S$1:$S$437,'Summary to Mgmt'!$C13,'Master Data HO &amp; Site'!$Y$1:$Y$437,"Open",'Master Data HO &amp; Site'!$N$1:$N$437,$H$2))))</f>
        <v>0</v>
      </c>
      <c r="L13" s="222">
        <f>IF($H$2="All",IF(C13="Jakarta",SUMIFS('Master Data HO &amp; Site'!$AD$1:$AD$437,'Master Data HO &amp; Site'!$F$1:$F$437,'Summary to Mgmt'!$D13,'Master Data HO &amp; Site'!$H$1:$H$437,'Summary to Mgmt'!$E13,'Master Data HO &amp; Site'!$Y$1:$Y$437,"Open"),SUMIFS('Master Data HO &amp; Site'!$AD$1:$AD$437,'Master Data HO &amp; Site'!$S$1:$S$437,'Summary to Mgmt'!$C13,'Master Data HO &amp; Site'!$Y$1:$Y$437,"Open")),IF($H$2="Urgent",IF(C13="Jakarta",SUMIFS('Master Data HO &amp; Site'!$AD$1:$AD$437,'Master Data HO &amp; Site'!$F$1:$F$437,'Summary to Mgmt'!$D13,'Master Data HO &amp; Site'!$H$1:$H$437,'Summary to Mgmt'!$E13,'Master Data HO &amp; Site'!$Y$1:$Y$437,"Open",'Master Data HO &amp; Site'!$N$1:$N$437,$H$2),SUMIFS('Master Data HO &amp; Site'!$AD$1:$AD$437,'Master Data HO &amp; Site'!$S$1:$S$437,'Summary to Mgmt'!$C13,'Master Data HO &amp; Site'!$Y$1:$Y$437,"Open",'Master Data HO &amp; Site'!$N$1:$N$437,$H$2)),IF(C13="Jakarta",SUMIFS('Master Data HO &amp; Site'!$AD$1:$AD$437,'Master Data HO &amp; Site'!$F$1:$F$437,'Summary to Mgmt'!$D13,'Master Data HO &amp; Site'!$H$1:$H$437,'Summary to Mgmt'!$E13,'Master Data HO &amp; Site'!$Y$1:$Y$437,"Open",'Master Data HO &amp; Site'!$N$1:$N$437,$H$2),SUMIFS('Master Data HO &amp; Site'!$AD$1:$AD$437,'Master Data HO &amp; Site'!$S$1:$S$437,'Summary to Mgmt'!$C13,'Master Data HO &amp; Site'!$Y$1:$Y$437,"Open",'Master Data HO &amp; Site'!$N$1:$N$437,$H$2))))</f>
        <v>0</v>
      </c>
      <c r="M13" s="222">
        <f>IF($H$2="All",IF(C13="Jakarta",SUMIFS('Master Data HO &amp; Site'!$AE$1:$AE$437,'Master Data HO &amp; Site'!$F$1:$F$437,'Summary to Mgmt'!$D13,'Master Data HO &amp; Site'!$H$1:$H$437,'Summary to Mgmt'!$E13,'Master Data HO &amp; Site'!$Y$1:$Y$437,"Open"),SUMIFS('Master Data HO &amp; Site'!$AE$1:$AE$437,'Master Data HO &amp; Site'!$S$1:$S$437,'Summary to Mgmt'!$C13,'Master Data HO &amp; Site'!$Y$1:$Y$437,"Open")),IF($H$2="Urgent",IF(C13="Jakarta",SUMIFS('Master Data HO &amp; Site'!$AE$1:$AE$437,'Master Data HO &amp; Site'!$F$1:$F$437,'Summary to Mgmt'!$D13,'Master Data HO &amp; Site'!$H$1:$H$437,'Summary to Mgmt'!$E13,'Master Data HO &amp; Site'!$Y$1:$Y$437,"Open",'Master Data HO &amp; Site'!$N$1:$N$437,$H$2),SUMIFS('Master Data HO &amp; Site'!$AE$1:$AE$437,'Master Data HO &amp; Site'!$S$1:$S$437,'Summary to Mgmt'!$C13,'Master Data HO &amp; Site'!$Y$1:$Y$437,"Open",'Master Data HO &amp; Site'!$N$1:$N$437,$H$2)),IF(C13="Jakarta",SUMIFS('Master Data HO &amp; Site'!$AE$1:$AE$437,'Master Data HO &amp; Site'!$F$1:$F$437,'Summary to Mgmt'!$D13,'Master Data HO &amp; Site'!$H$1:$H$437,'Summary to Mgmt'!$E13,'Master Data HO &amp; Site'!$Y$1:$Y$437,"Open",'Master Data HO &amp; Site'!$N$1:$N$437,$H$2),SUMIFS('Master Data HO &amp; Site'!$AE$1:$AE$437,'Master Data HO &amp; Site'!$S$1:$S$437,'Summary to Mgmt'!$C13,'Master Data HO &amp; Site'!$Y$1:$Y$437,"Open",'Master Data HO &amp; Site'!$N$1:$N$437,$H$2))))</f>
        <v>0</v>
      </c>
      <c r="N13" s="222">
        <f>IF($H$2="All",IF(C13="Jakarta",SUMIFS('Master Data HO &amp; Site'!$AF$1:$AF$437,'Master Data HO &amp; Site'!$F$1:$F$437,'Summary to Mgmt'!$D13,'Master Data HO &amp; Site'!$H$1:$H$437,'Summary to Mgmt'!$E13,'Master Data HO &amp; Site'!$Y$1:$Y$437,"Open"),SUMIFS('Master Data HO &amp; Site'!$AF$1:$AF$437,'Master Data HO &amp; Site'!$S$1:$S$437,'Summary to Mgmt'!$C13,'Master Data HO &amp; Site'!$Y$1:$Y$437,"Open")),IF($H$2="Urgent",IF(C13="Jakarta",SUMIFS('Master Data HO &amp; Site'!$AF$1:$AF$437,'Master Data HO &amp; Site'!$F$1:$F$437,'Summary to Mgmt'!$D13,'Master Data HO &amp; Site'!$H$1:$H$437,'Summary to Mgmt'!$E13,'Master Data HO &amp; Site'!$Y$1:$Y$437,"Open",'Master Data HO &amp; Site'!$N$1:$N$437,$H$2),SUMIFS('Master Data HO &amp; Site'!$AF$1:$AF$437,'Master Data HO &amp; Site'!$S$1:$S$437,'Summary to Mgmt'!$C13,'Master Data HO &amp; Site'!$Y$1:$Y$437,"Open",'Master Data HO &amp; Site'!$N$1:$N$437,$H$2)),IF(C13="Jakarta",SUMIFS('Master Data HO &amp; Site'!$AF$1:$AF$437,'Master Data HO &amp; Site'!$F$1:$F$437,'Summary to Mgmt'!$D13,'Master Data HO &amp; Site'!$H$1:$H$437,'Summary to Mgmt'!$E13,'Master Data HO &amp; Site'!$Y$1:$Y$437,"Open",'Master Data HO &amp; Site'!$N$1:$N$437,$H$2),SUMIFS('Master Data HO &amp; Site'!$AF$1:$AF$437,'Master Data HO &amp; Site'!$S$1:$S$437,'Summary to Mgmt'!$C13,'Master Data HO &amp; Site'!$Y$1:$Y$437,"Open",'Master Data HO &amp; Site'!$N$1:$N$437,$H$2))))</f>
        <v>0</v>
      </c>
      <c r="O13" s="224">
        <f>IF($H$2="All",IF(C13="Jakarta",SUMIFS('Master Data HO &amp; Site'!$AG$1:$AG$437,'Master Data HO &amp; Site'!$S$1:$S$437,'Summary to Mgmt'!$C13,'Master Data HO &amp; Site'!$F$1:$F$437,'Summary to Mgmt'!$D13,'Master Data HO &amp; Site'!$H$1:$H$437,'Summary to Mgmt'!$E13,'Master Data HO &amp; Site'!$Y$1:$Y$437,"Open"),SUMIFS('Master Data HO &amp; Site'!$AG$1:$AG$437,'Master Data HO &amp; Site'!$S$1:$S$437,'Summary to Mgmt'!$C13,'Master Data HO &amp; Site'!$Y$1:$Y$437,"Open")),IF($H$2="Urgent",IF(C13="Jakarta",SUMIFS('Master Data HO &amp; Site'!$AG$1:$AG$437,'Master Data HO &amp; Site'!$F$1:$F$437,'Summary to Mgmt'!$D13,'Master Data HO &amp; Site'!$H$1:$H$437,'Summary to Mgmt'!$E13,'Master Data HO &amp; Site'!$Y$1:$Y$437,"Open",'Master Data HO &amp; Site'!$N$1:$N$437,$H$2),SUMIFS('Master Data HO &amp; Site'!$AG$1:$AG$437,'Master Data HO &amp; Site'!$S$1:$S$437,'Summary to Mgmt'!$C13,'Master Data HO &amp; Site'!$Y$1:$Y$437,"Open",'Master Data HO &amp; Site'!$N$1:$N$437,$H$2)),IF(C13="Jakarta",SUMIFS('Master Data HO &amp; Site'!$AG$1:$AG$437,'Master Data HO &amp; Site'!$F$1:$F$437,'Summary to Mgmt'!$D13,'Master Data HO &amp; Site'!$H$1:$H$437,'Summary to Mgmt'!$E13,'Master Data HO &amp; Site'!$Y$1:$Y$437,"Open",'Master Data HO &amp; Site'!$N$1:$N$437,$H$2),SUMIFS('Master Data HO &amp; Site'!$AG$1:$AG$437,'Master Data HO &amp; Site'!$S$1:$S$437,'Summary to Mgmt'!$C13,'Master Data HO &amp; Site'!$Y$1:$Y$437,"Open",'Master Data HO &amp; Site'!$N$1:$N$437,$H$2))))</f>
        <v>0</v>
      </c>
      <c r="P13" s="222">
        <f>IF($H$2="All",IF(C13="Jakarta",SUMIFS('Master Data HO &amp; Site'!$AH$1:$AH$437,'Master Data HO &amp; Site'!$F$1:$F$437,'Summary to Mgmt'!$D13,'Master Data HO &amp; Site'!$H$1:$H$437,'Summary to Mgmt'!$E13,'Master Data HO &amp; Site'!$Y$1:$Y$437,"Open"),SUMIFS('Master Data HO &amp; Site'!$AH$1:$AH$437,'Master Data HO &amp; Site'!$S$1:$S$437,'Summary to Mgmt'!$C13,'Master Data HO &amp; Site'!$Y$1:$Y$437,"Open")),IF($H$2="Urgent",IF(C13="Jakarta",SUMIFS('Master Data HO &amp; Site'!$AH$1:$AH$437,'Master Data HO &amp; Site'!$F$1:$F$437,'Summary to Mgmt'!$D13,'Master Data HO &amp; Site'!$H$1:$H$437,'Summary to Mgmt'!$E13,'Master Data HO &amp; Site'!$Y$1:$Y$437,"Open",'Master Data HO &amp; Site'!$N$1:$N$437,$H$2),SUMIFS('Master Data HO &amp; Site'!$AH$1:$AH$437,'Master Data HO &amp; Site'!$S$1:$S$437,'Summary to Mgmt'!$C13,'Master Data HO &amp; Site'!$Y$1:$Y$437,"Open",'Master Data HO &amp; Site'!$N$1:$N$437,$H$2)),IF(C13="Jakarta",SUMIFS('Master Data HO &amp; Site'!$AH$1:$AH$437,'Master Data HO &amp; Site'!$F$1:$F$437,'Summary to Mgmt'!$D13,'Master Data HO &amp; Site'!$H$1:$H$437,'Summary to Mgmt'!$E13,'Master Data HO &amp; Site'!$Y$1:$Y$437,"Open",'Master Data HO &amp; Site'!$N$1:$N$437,$H$2),SUMIFS('Master Data HO &amp; Site'!$AH$1:$AH$437,'Master Data HO &amp; Site'!$S$1:$S$437,'Summary to Mgmt'!$C13,'Master Data HO &amp; Site'!$Y$1:$Y$437,"Open",'Master Data HO &amp; Site'!$N$1:$N$437,$H$2))))</f>
        <v>0</v>
      </c>
      <c r="Q13" s="222">
        <f>IF($H$2="All",IF(C13="Jakarta",SUMIFS('Master Data HO &amp; Site'!$AI$1:$AI$437,'Master Data HO &amp; Site'!$F$1:$F$437,'Summary to Mgmt'!$D13,'Master Data HO &amp; Site'!$H$1:$H$437,'Summary to Mgmt'!$E13,'Master Data HO &amp; Site'!$Y$1:$Y$437,"Open"),SUMIFS('Master Data HO &amp; Site'!$AI$1:$AI$437,'Master Data HO &amp; Site'!$S$1:$S$437,'Summary to Mgmt'!$C13,'Master Data HO &amp; Site'!$Y$1:$Y$437,"Open")),IF($H$2="Urgent",IF(C13="Jakarta",SUMIFS('Master Data HO &amp; Site'!$AI$1:$AI$437,'Master Data HO &amp; Site'!$F$1:$F$437,'Summary to Mgmt'!$D13,'Master Data HO &amp; Site'!$H$1:$H$437,'Summary to Mgmt'!$E13,'Master Data HO &amp; Site'!$Y$1:$Y$437,"Open",'Master Data HO &amp; Site'!$N$1:$N$437,$H$2),SUMIFS('Master Data HO &amp; Site'!$AI$1:$AI$437,'Master Data HO &amp; Site'!$S$1:$S$437,'Summary to Mgmt'!$C13,'Master Data HO &amp; Site'!$Y$1:$Y$437,"Open",'Master Data HO &amp; Site'!$N$1:$N$437,$H$2)),IF(C13="Jakarta",SUMIFS('Master Data HO &amp; Site'!$AI$1:$AI$437,'Master Data HO &amp; Site'!$F$1:$F$437,'Summary to Mgmt'!$D13,'Master Data HO &amp; Site'!$H$1:$H$437,'Summary to Mgmt'!$E13,'Master Data HO &amp; Site'!$Y$1:$Y$437,"Open",'Master Data HO &amp; Site'!$N$1:$N$437,$H$2),SUMIFS('Master Data HO &amp; Site'!$AI$1:$AI$437,'Master Data HO &amp; Site'!$S$1:$S$437,'Summary to Mgmt'!$C13,'Master Data HO &amp; Site'!$Y$1:$Y$437,"Open",'Master Data HO &amp; Site'!$N$1:$N$437,$H$2))))</f>
        <v>0</v>
      </c>
      <c r="R13" s="222">
        <f>IF($H$2="All",IF(C13="Jakarta",SUMIFS('Master Data HO &amp; Site'!$AJ$1:$AJ$437,'Master Data HO &amp; Site'!$F$1:$F$437,'Summary to Mgmt'!$D13,'Master Data HO &amp; Site'!$H$1:$H$437,'Summary to Mgmt'!$E13,'Master Data HO &amp; Site'!$Y$1:$Y$437,"Open"),SUMIFS('Master Data HO &amp; Site'!$AJ$1:$AJ$437,'Master Data HO &amp; Site'!$S$1:$S$437,'Summary to Mgmt'!$C13,'Master Data HO &amp; Site'!$Y$1:$Y$437,"Open")),IF($H$2="Urgent",IF(C13="Jakarta",SUMIFS('Master Data HO &amp; Site'!$AJ$1:$AJ$437,'Master Data HO &amp; Site'!$F$1:$F$437,'Summary to Mgmt'!$D13,'Master Data HO &amp; Site'!$H$1:$H$437,'Summary to Mgmt'!$E13,'Master Data HO &amp; Site'!$Y$1:$Y$437,"Open",'Master Data HO &amp; Site'!$N$1:$N$437,$H$2),SUMIFS('Master Data HO &amp; Site'!$AJ$1:$AJ$437,'Master Data HO &amp; Site'!$S$1:$S$437,'Summary to Mgmt'!$C13,'Master Data HO &amp; Site'!$Y$1:$Y$437,"Open",'Master Data HO &amp; Site'!$N$1:$N$437,$H$2)),IF(C13="Jakarta",SUMIFS('Master Data HO &amp; Site'!$AJ$1:$AJ$437,'Master Data HO &amp; Site'!$F$1:$F$437,'Summary to Mgmt'!$D13,'Master Data HO &amp; Site'!$H$1:$H$437,'Summary to Mgmt'!$E13,'Master Data HO &amp; Site'!$Y$1:$Y$437,"Open",'Master Data HO &amp; Site'!$N$1:$N$437,$H$2),SUMIFS('Master Data HO &amp; Site'!$AJ$1:$AJ$437,'Master Data HO &amp; Site'!$S$1:$S$437,'Summary to Mgmt'!$C13,'Master Data HO &amp; Site'!$Y$1:$Y$437,"Open",'Master Data HO &amp; Site'!$N$1:$N$437,$H$2))))</f>
        <v>0</v>
      </c>
      <c r="S13" s="222">
        <f>IF($H$2="All",IF(C13="Jakarta",SUMIFS('Master Data HO &amp; Site'!$AK$1:$AK$437,'Master Data HO &amp; Site'!$F$1:$F$437,'Summary to Mgmt'!$D13,'Master Data HO &amp; Site'!$H$1:$H$437,'Summary to Mgmt'!$E13,'Master Data HO &amp; Site'!$Y$1:$Y$437,"Open"),SUMIFS('Master Data HO &amp; Site'!$AK$1:$AK$437,'Master Data HO &amp; Site'!$S$1:$S$437,'Summary to Mgmt'!$C13,'Master Data HO &amp; Site'!$Y$1:$Y$437,"Open")),IF($H$2="Urgent",IF(C13="Jakarta",SUMIFS('Master Data HO &amp; Site'!$AK$1:$AK$437,'Master Data HO &amp; Site'!$F$1:$F$437,'Summary to Mgmt'!$D13,'Master Data HO &amp; Site'!$H$1:$H$437,'Summary to Mgmt'!$E13,'Master Data HO &amp; Site'!$Y$1:$Y$437,"Open",'Master Data HO &amp; Site'!$N$1:$N$437,$H$2),SUMIFS('Master Data HO &amp; Site'!$AK$1:$AK$437,'Master Data HO &amp; Site'!$S$1:$S$437,'Summary to Mgmt'!$C13,'Master Data HO &amp; Site'!$Y$1:$Y$437,"Open",'Master Data HO &amp; Site'!$N$1:$N$437,$H$2)),IF(C13="Jakarta",SUMIFS('Master Data HO &amp; Site'!$AK$1:$AK$437,'Master Data HO &amp; Site'!$F$1:$F$437,'Summary to Mgmt'!$D13,'Master Data HO &amp; Site'!$H$1:$H$437,'Summary to Mgmt'!$E13,'Master Data HO &amp; Site'!$Y$1:$Y$437,"Open",'Master Data HO &amp; Site'!$N$1:$N$437,$H$2),SUMIFS('Master Data HO &amp; Site'!$AK$1:$AK$437,'Master Data HO &amp; Site'!$S$1:$S$437,'Summary to Mgmt'!$C13,'Master Data HO &amp; Site'!$Y$1:$Y$437,"Open",'Master Data HO &amp; Site'!$N$1:$N$437,$H$2))))</f>
        <v>0</v>
      </c>
      <c r="T13" s="222">
        <f>IF($H$2="All",IF(C13="Jakarta",SUMIFS('Master Data HO &amp; Site'!$AL$1:$AL$437,'Master Data HO &amp; Site'!$F$1:$F$437,'Summary to Mgmt'!$D13,'Master Data HO &amp; Site'!$H$1:$H$437,'Summary to Mgmt'!$E13,'Master Data HO &amp; Site'!$Y$1:$Y$437,"Open"),SUMIFS('Master Data HO &amp; Site'!$AL$1:$AL$437,'Master Data HO &amp; Site'!$S$1:$S$437,'Summary to Mgmt'!$C13,'Master Data HO &amp; Site'!$Y$1:$Y$437,"Open")),IF($H$2="Urgent",IF(C13="Jakarta",SUMIFS('Master Data HO &amp; Site'!$AL$1:$AL$437,'Master Data HO &amp; Site'!$F$1:$F$437,'Summary to Mgmt'!$D13,'Master Data HO &amp; Site'!$H$1:$H$437,'Summary to Mgmt'!$E13,'Master Data HO &amp; Site'!$Y$1:$Y$437,"Open",'Master Data HO &amp; Site'!$N$1:$N$437,$H$2),SUMIFS('Master Data HO &amp; Site'!$AL$1:$AL$437,'Master Data HO &amp; Site'!$S$1:$S$437,'Summary to Mgmt'!$C13,'Master Data HO &amp; Site'!$Y$1:$Y$437,"Open",'Master Data HO &amp; Site'!$N$1:$N$437,$H$2)),IF(C13="Jakarta",SUMIFS('Master Data HO &amp; Site'!$AL$1:$AL$437,'Master Data HO &amp; Site'!$F$1:$F$437,'Summary to Mgmt'!$D13,'Master Data HO &amp; Site'!$H$1:$H$437,'Summary to Mgmt'!$E13,'Master Data HO &amp; Site'!$Y$1:$Y$437,"Open",'Master Data HO &amp; Site'!$N$1:$N$437,$H$2),SUMIFS('Master Data HO &amp; Site'!$AL$1:$AL$437,'Master Data HO &amp; Site'!$S$1:$S$437,'Summary to Mgmt'!$C13,'Master Data HO &amp; Site'!$Y$1:$Y$437,"Open",'Master Data HO &amp; Site'!$N$1:$N$437,$H$2))))</f>
        <v>0</v>
      </c>
      <c r="U13" s="222">
        <f>IF($H$2="All",IF(C13="Jakarta",SUMIFS('Master Data HO &amp; Site'!$AM$1:$AM$437,'Master Data HO &amp; Site'!$S$1:$S$437,'Summary to Mgmt'!$C13,'Master Data HO &amp; Site'!$F$1:$F$437,'Summary to Mgmt'!$D13,'Master Data HO &amp; Site'!$H$1:$H$437,'Summary to Mgmt'!$E13,'Master Data HO &amp; Site'!$Y$1:$Y$437,"Open"),SUMIFS('Master Data HO &amp; Site'!$AM$1:$AM$437,'Master Data HO &amp; Site'!$S$1:$S$437,'Summary to Mgmt'!$C13,'Master Data HO &amp; Site'!$Y$1:$Y$437,"Open")),IF($H$2="Urgent",IF(C13="Jakarta",SUMIFS('Master Data HO &amp; Site'!$AM$1:$AM$437,'Master Data HO &amp; Site'!$F$1:$F$437,'Summary to Mgmt'!$D13,'Master Data HO &amp; Site'!$H$1:$H$437,'Summary to Mgmt'!$E13,'Master Data HO &amp; Site'!$Y$1:$Y$437,"Open",'Master Data HO &amp; Site'!$N$1:$N$437,$H$2),SUMIFS('Master Data HO &amp; Site'!$AM$1:$AM$437,'Master Data HO &amp; Site'!$S$1:$S$437,'Summary to Mgmt'!$C13,'Master Data HO &amp; Site'!$Y$1:$Y$437,"Open",'Master Data HO &amp; Site'!$N$1:$N$437,$H$2)),IF(C13="Jakarta",SUMIFS('Master Data HO &amp; Site'!$AM$1:$AM$437,'Master Data HO &amp; Site'!$F$1:$F$437,'Summary to Mgmt'!$D13,'Master Data HO &amp; Site'!$H$1:$H$437,'Summary to Mgmt'!$E13,'Master Data HO &amp; Site'!$Y$1:$Y$437,"Open",'Master Data HO &amp; Site'!$N$1:$N$437,$H$2),SUMIFS('Master Data HO &amp; Site'!$AM$1:$AM$437,'Master Data HO &amp; Site'!$S$1:$S$437,'Summary to Mgmt'!$C13,'Master Data HO &amp; Site'!$Y$1:$Y$437,"Open",'Master Data HO &amp; Site'!$N$1:$N$437,$H$2))))</f>
        <v>0</v>
      </c>
      <c r="V13" s="222">
        <f>IF($H$2="All",IF(C13="Jakarta",SUMIFS('Master Data HO &amp; Site'!$AN$1:$AN$437,'Master Data HO &amp; Site'!$F$1:$F$437,'Summary to Mgmt'!$D13,'Master Data HO &amp; Site'!$H$1:$H$437,'Summary to Mgmt'!$E13,'Master Data HO &amp; Site'!$Y$1:$Y$437,"Open"),SUMIFS('Master Data HO &amp; Site'!$AN$1:$AN$437,'Master Data HO &amp; Site'!$S$1:$S$437,'Summary to Mgmt'!$C13,'Master Data HO &amp; Site'!$Y$1:$Y$437,"Open")),IF($H$2="Urgent",IF(C13="Jakarta",SUMIFS('Master Data HO &amp; Site'!$AN$1:$AN$437,'Master Data HO &amp; Site'!$F$1:$F$437,'Summary to Mgmt'!$D13,'Master Data HO &amp; Site'!$H$1:$H$437,'Summary to Mgmt'!$E13,'Master Data HO &amp; Site'!$Y$1:$Y$437,"Open",'Master Data HO &amp; Site'!$N$1:$N$437,$H$2),SUMIFS('Master Data HO &amp; Site'!$AN$1:$AN$437,'Master Data HO &amp; Site'!$S$1:$S$437,'Summary to Mgmt'!$C13,'Master Data HO &amp; Site'!$Y$1:$Y$437,"Open",'Master Data HO &amp; Site'!$N$1:$N$437,$H$2)),IF(C13="Jakarta",SUMIFS('Master Data HO &amp; Site'!$AN$1:$AN$437,'Master Data HO &amp; Site'!$F$1:$F$437,'Summary to Mgmt'!$D13,'Master Data HO &amp; Site'!$H$1:$H$437,'Summary to Mgmt'!$E13,'Master Data HO &amp; Site'!$Y$1:$Y$437,"Open",'Master Data HO &amp; Site'!$N$1:$N$437,$H$2),SUMIFS('Master Data HO &amp; Site'!$AN$1:$AN$437,'Master Data HO &amp; Site'!$S$1:$S$437,'Summary to Mgmt'!$C13,'Master Data HO &amp; Site'!$Y$1:$Y$437,"Open",'Master Data HO &amp; Site'!$N$1:$N$437,$H$2))))</f>
        <v>0</v>
      </c>
      <c r="W13" s="222">
        <f>IF($H$2="All",IF(C13="Jakarta",SUMIFS('Master Data HO &amp; Site'!$AO$1:$AO$437,'Master Data HO &amp; Site'!$F$1:$F$437,'Summary to Mgmt'!$D13,'Master Data HO &amp; Site'!$H$1:$H$437,'Summary to Mgmt'!$E13,'Master Data HO &amp; Site'!$Y$1:$Y$437,"Open"),SUMIFS('Master Data HO &amp; Site'!$AO$1:$AO$437,'Master Data HO &amp; Site'!$S$1:$S$437,'Summary to Mgmt'!$C13,'Master Data HO &amp; Site'!$Y$1:$Y$437,"Open")),IF($H$2="Urgent",IF(C13="Jakarta",SUMIFS('Master Data HO &amp; Site'!$AO$1:$AO$437,'Master Data HO &amp; Site'!$F$1:$F$437,'Summary to Mgmt'!$D13,'Master Data HO &amp; Site'!$H$1:$H$437,'Summary to Mgmt'!$E13,'Master Data HO &amp; Site'!$Y$1:$Y$437,"Open",'Master Data HO &amp; Site'!$N$1:$N$437,$H$2),SUMIFS('Master Data HO &amp; Site'!$AO$1:$AO$437,'Master Data HO &amp; Site'!$S$1:$S$437,'Summary to Mgmt'!$C13,'Master Data HO &amp; Site'!$Y$1:$Y$437,"Open",'Master Data HO &amp; Site'!$N$1:$N$437,$H$2)),IF(C13="Jakarta",SUMIFS('Master Data HO &amp; Site'!$AO$1:$AO$437,'Master Data HO &amp; Site'!$F$1:$F$437,'Summary to Mgmt'!$D13,'Master Data HO &amp; Site'!$H$1:$H$437,'Summary to Mgmt'!$E13,'Master Data HO &amp; Site'!$Y$1:$Y$437,"Open",'Master Data HO &amp; Site'!$N$1:$N$437,$H$2),SUMIFS('Master Data HO &amp; Site'!$AO$1:$AO$437,'Master Data HO &amp; Site'!$S$1:$S$437,'Summary to Mgmt'!$C13,'Master Data HO &amp; Site'!$Y$1:$Y$437,"Open",'Master Data HO &amp; Site'!$N$1:$N$437,$H$2))))</f>
        <v>0</v>
      </c>
      <c r="X13" s="222">
        <f>IF($H$2="All",IF(C13="Jakarta",SUMIFS('Master Data HO &amp; Site'!$AP$1:$AP$437,'Master Data HO &amp; Site'!$F$1:$F$437,'Summary to Mgmt'!$D13,'Master Data HO &amp; Site'!$H$1:$H$437,'Summary to Mgmt'!$E13,'Master Data HO &amp; Site'!$Y$1:$Y$437,"Open"),SUMIFS('Master Data HO &amp; Site'!$AP$1:$AP$437,'Master Data HO &amp; Site'!$S$1:$S$437,'Summary to Mgmt'!$C13,'Master Data HO &amp; Site'!$Y$1:$Y$437,"Open")),IF($H$2="Urgent",IF(C13="Jakarta",SUMIFS('Master Data HO &amp; Site'!$AP$1:$AP$437,'Master Data HO &amp; Site'!$F$1:$F$437,'Summary to Mgmt'!$D13,'Master Data HO &amp; Site'!$H$1:$H$437,'Summary to Mgmt'!$E13,'Master Data HO &amp; Site'!$Y$1:$Y$437,"Open",'Master Data HO &amp; Site'!$N$1:$N$437,$H$2),SUMIFS('Master Data HO &amp; Site'!$AP$1:$AP$437,'Master Data HO &amp; Site'!$S$1:$S$437,'Summary to Mgmt'!$C13,'Master Data HO &amp; Site'!$Y$1:$Y$437,"Open",'Master Data HO &amp; Site'!$N$1:$N$437,$H$2)),IF(C13="Jakarta",SUMIFS('Master Data HO &amp; Site'!$AP$1:$AP$437,'Master Data HO &amp; Site'!$F$1:$F$437,'Summary to Mgmt'!$D13,'Master Data HO &amp; Site'!$H$1:$H$437,'Summary to Mgmt'!$E13,'Master Data HO &amp; Site'!$Y$1:$Y$437,"Open",'Master Data HO &amp; Site'!$N$1:$N$437,$H$2),SUMIFS('Master Data HO &amp; Site'!$AP$1:$AP$437,'Master Data HO &amp; Site'!$S$1:$S$437,'Summary to Mgmt'!$C13,'Master Data HO &amp; Site'!$Y$1:$Y$437,"Open",'Master Data HO &amp; Site'!$N$1:$N$437,$H$2))))</f>
        <v>0</v>
      </c>
      <c r="Y13" s="222">
        <f>IF($H$2="All",IF(C13="Jakarta",SUMIFS('Master Data HO &amp; Site'!$AQ$1:$AQ$437,'Master Data HO &amp; Site'!$F$1:$F$437,'Summary to Mgmt'!$D13,'Master Data HO &amp; Site'!$H$1:$H$437,'Summary to Mgmt'!$E13,'Master Data HO &amp; Site'!$Y$1:$Y$437,"Open"),SUMIFS('Master Data HO &amp; Site'!$AQ$1:$AQ$437,'Master Data HO &amp; Site'!$S$1:$S$437,'Summary to Mgmt'!$C13,'Master Data HO &amp; Site'!$Y$1:$Y$437,"Open")),IF($H$2="Urgent",IF(C13="Jakarta",SUMIFS('Master Data HO &amp; Site'!$AQ$1:$AQ$437,'Master Data HO &amp; Site'!$F$1:$F$437,'Summary to Mgmt'!$D13,'Master Data HO &amp; Site'!$H$1:$H$437,'Summary to Mgmt'!$E13,'Master Data HO &amp; Site'!$Y$1:$Y$437,"Open",'Master Data HO &amp; Site'!$N$1:$N$437,$H$2),SUMIFS('Master Data HO &amp; Site'!$AQ$1:$AQ$437,'Master Data HO &amp; Site'!$S$1:$S$437,'Summary to Mgmt'!$C13,'Master Data HO &amp; Site'!$Y$1:$Y$437,"Open",'Master Data HO &amp; Site'!$N$1:$N$437,$H$2)),IF(C13="Jakarta",SUMIFS('Master Data HO &amp; Site'!$AQ$1:$AQ$437,'Master Data HO &amp; Site'!$F$1:$F$437,'Summary to Mgmt'!$D13,'Master Data HO &amp; Site'!$H$1:$H$437,'Summary to Mgmt'!$E13,'Master Data HO &amp; Site'!$Y$1:$Y$437,"Open",'Master Data HO &amp; Site'!$N$1:$N$437,$H$2),SUMIFS('Master Data HO &amp; Site'!$AQ$1:$AQ$437,'Master Data HO &amp; Site'!$S$1:$S$437,'Summary to Mgmt'!$C13,'Master Data HO &amp; Site'!$Y$1:$Y$437,"Open",'Master Data HO &amp; Site'!$N$1:$N$437,$H$2))))</f>
        <v>0</v>
      </c>
      <c r="Z13" s="222">
        <f>IF($H$2="All",IF(C13="Jakarta",SUMIFS('Master Data HO &amp; Site'!$AR$1:$AR$437,'Master Data HO &amp; Site'!$F$1:$F$437,'Summary to Mgmt'!$D13,'Master Data HO &amp; Site'!$H$1:$H$437,'Summary to Mgmt'!$E13,'Master Data HO &amp; Site'!$Y$1:$Y$437,"Open"),SUMIFS('Master Data HO &amp; Site'!$AR$1:$AR$437,'Master Data HO &amp; Site'!$S$1:$S$437,'Summary to Mgmt'!$C13,'Master Data HO &amp; Site'!$Y$1:$Y$437,"Open")),IF($H$2="Urgent",IF(C13="Jakarta",SUMIFS('Master Data HO &amp; Site'!$AR$1:$AR$437,'Master Data HO &amp; Site'!$F$1:$F$437,'Summary to Mgmt'!$D13,'Master Data HO &amp; Site'!$H$1:$H$437,'Summary to Mgmt'!$E13,'Master Data HO &amp; Site'!$Y$1:$Y$437,"Open",'Master Data HO &amp; Site'!$N$1:$N$437,$H$2),SUMIFS('Master Data HO &amp; Site'!$AR$1:$AR$437,'Master Data HO &amp; Site'!$S$1:$S$437,'Summary to Mgmt'!$C13,'Master Data HO &amp; Site'!$Y$1:$Y$437,"Open",'Master Data HO &amp; Site'!$N$1:$N$437,$H$2)),IF(C13="Jakarta",SUMIFS('Master Data HO &amp; Site'!$AR$1:$AR$437,'Master Data HO &amp; Site'!$F$1:$F$437,'Summary to Mgmt'!$D13,'Master Data HO &amp; Site'!$H$1:$H$437,'Summary to Mgmt'!$E13,'Master Data HO &amp; Site'!$Y$1:$Y$437,"Open",'Master Data HO &amp; Site'!$N$1:$N$437,$H$2),SUMIFS('Master Data HO &amp; Site'!$AR$1:$AR$437,'Master Data HO &amp; Site'!$S$1:$S$437,'Summary to Mgmt'!$C13,'Master Data HO &amp; Site'!$Y$1:$Y$437,"Open",'Master Data HO &amp; Site'!$N$1:$N$437,$H$2))))</f>
        <v>0</v>
      </c>
      <c r="AA13" s="222">
        <f>IF($H$2="All",IF(C13="Jakarta",SUMIFS('Master Data HO &amp; Site'!$AS$1:$AS$437,'Master Data HO &amp; Site'!$S$1:$S$437,'Summary to Mgmt'!$C13,'Master Data HO &amp; Site'!$F$1:$F$437,'Summary to Mgmt'!$D13,'Master Data HO &amp; Site'!$H$1:$H$437,'Summary to Mgmt'!$E13,'Master Data HO &amp; Site'!$Y$1:$Y$437,"Open"),SUMIFS('Master Data HO &amp; Site'!$AS$1:$AS$437,'Master Data HO &amp; Site'!$S$1:$S$437,'Summary to Mgmt'!$C13,'Master Data HO &amp; Site'!$Y$1:$Y$437,"Open")),IF($H$2="Urgent",IF(C13="Jakarta",SUMIFS('Master Data HO &amp; Site'!$AS$1:$AS$437,'Master Data HO &amp; Site'!$F$1:$F$437,'Summary to Mgmt'!$D13,'Master Data HO &amp; Site'!$H$1:$H$437,'Summary to Mgmt'!$E13,'Master Data HO &amp; Site'!$Y$1:$Y$437,"Open",'Master Data HO &amp; Site'!$N$1:$N$437,$H$2),SUMIFS('Master Data HO &amp; Site'!$AS$1:$AS$437,'Master Data HO &amp; Site'!$S$1:$S$437,'Summary to Mgmt'!$C13,'Master Data HO &amp; Site'!$Y$1:$Y$437,"Open",'Master Data HO &amp; Site'!$N$1:$N$437,$H$2)),IF(C13="Jakarta",SUMIFS('Master Data HO &amp; Site'!$AS$1:$AS$437,'Master Data HO &amp; Site'!$F$1:$F$437,'Summary to Mgmt'!$D13,'Master Data HO &amp; Site'!$H$1:$H$437,'Summary to Mgmt'!$E13,'Master Data HO &amp; Site'!$Y$1:$Y$437,"Open",'Master Data HO &amp; Site'!$N$1:$N$437,$H$2),SUMIFS('Master Data HO &amp; Site'!$AS$1:$AS$437,'Master Data HO &amp; Site'!$S$1:$S$437,'Summary to Mgmt'!$C13,'Master Data HO &amp; Site'!$Y$1:$Y$437,"Open",'Master Data HO &amp; Site'!$N$1:$N$437,$H$2))))</f>
        <v>0</v>
      </c>
      <c r="AB13" s="222">
        <f>IF($H$2="All",IF(C13="Jakarta",SUMIFS('Master Data HO &amp; Site'!$AT$1:$AT$437,'Master Data HO &amp; Site'!$F$1:$F$437,'Summary to Mgmt'!$D13,'Master Data HO &amp; Site'!$H$1:$H$437,'Summary to Mgmt'!$E13,'Master Data HO &amp; Site'!$Y$1:$Y$437,"Open"),SUMIFS('Master Data HO &amp; Site'!$AT$1:$AT$437,'Master Data HO &amp; Site'!$S$1:$S$437,'Summary to Mgmt'!$C13,'Master Data HO &amp; Site'!$Y$1:$Y$437,"Open")),IF($H$2="Urgent",IF(C13="Jakarta",SUMIFS('Master Data HO &amp; Site'!$AT$1:$AT$437,'Master Data HO &amp; Site'!$F$1:$F$437,'Summary to Mgmt'!$D13,'Master Data HO &amp; Site'!$H$1:$H$437,'Summary to Mgmt'!$E13,'Master Data HO &amp; Site'!$Y$1:$Y$437,"Open",'Master Data HO &amp; Site'!$N$1:$N$437,$H$2),SUMIFS('Master Data HO &amp; Site'!$AT$1:$AT$437,'Master Data HO &amp; Site'!$S$1:$S$437,'Summary to Mgmt'!$C13,'Master Data HO &amp; Site'!$Y$1:$Y$437,"Open",'Master Data HO &amp; Site'!$N$1:$N$437,$H$2)),IF(C13="Jakarta",SUMIFS('Master Data HO &amp; Site'!$AT$1:$AT$437,'Master Data HO &amp; Site'!$F$1:$F$437,'Summary to Mgmt'!$D13,'Master Data HO &amp; Site'!$H$1:$H$437,'Summary to Mgmt'!$E13,'Master Data HO &amp; Site'!$Y$1:$Y$437,"Open",'Master Data HO &amp; Site'!$N$1:$N$437,$H$2),SUMIFS('Master Data HO &amp; Site'!$AT$1:$AT$437,'Master Data HO &amp; Site'!$S$1:$S$437,'Summary to Mgmt'!$C13,'Master Data HO &amp; Site'!$Y$1:$Y$437,"Open",'Master Data HO &amp; Site'!$N$1:$N$437,$H$2))))</f>
        <v>0</v>
      </c>
      <c r="AC13" s="222">
        <f>IF($H$2="All",IF(C13="Jakarta",SUMIFS('Master Data HO &amp; Site'!$AU$1:$AU$437,'Master Data HO &amp; Site'!$F$1:$F$437,'Summary to Mgmt'!$D13,'Master Data HO &amp; Site'!$H$1:$H$437,'Summary to Mgmt'!$E13,'Master Data HO &amp; Site'!$Y$1:$Y$437,"Open"),SUMIFS('Master Data HO &amp; Site'!$AU$1:$AU$437,'Master Data HO &amp; Site'!$S$1:$S$437,'Summary to Mgmt'!$C13,'Master Data HO &amp; Site'!$Y$1:$Y$437,"Open")),IF($H$2="Urgent",IF(C13="Jakarta",SUMIFS('Master Data HO &amp; Site'!$AU$1:$AU$437,'Master Data HO &amp; Site'!$F$1:$F$437,'Summary to Mgmt'!$D13,'Master Data HO &amp; Site'!$H$1:$H$437,'Summary to Mgmt'!$E13,'Master Data HO &amp; Site'!$Y$1:$Y$437,"Open",'Master Data HO &amp; Site'!$N$1:$N$437,$H$2),SUMIFS('Master Data HO &amp; Site'!$AU$1:$AU$437,'Master Data HO &amp; Site'!$S$1:$S$437,'Summary to Mgmt'!$C13,'Master Data HO &amp; Site'!$Y$1:$Y$437,"Open",'Master Data HO &amp; Site'!$N$1:$N$437,$H$2)),IF(C13="Jakarta",SUMIFS('Master Data HO &amp; Site'!$AU$1:$AU$437,'Master Data HO &amp; Site'!$F$1:$F$437,'Summary to Mgmt'!$D13,'Master Data HO &amp; Site'!$H$1:$H$437,'Summary to Mgmt'!$E13,'Master Data HO &amp; Site'!$Y$1:$Y$437,"Open",'Master Data HO &amp; Site'!$N$1:$N$437,$H$2),SUMIFS('Master Data HO &amp; Site'!$AU$1:$AU$437,'Master Data HO &amp; Site'!$S$1:$S$437,'Summary to Mgmt'!$C13,'Master Data HO &amp; Site'!$Y$1:$Y$437,"Open",'Master Data HO &amp; Site'!$N$1:$N$437,$H$2))))</f>
        <v>0</v>
      </c>
      <c r="AD13" s="222">
        <f>IF($H$2="All",IF(C13="Jakarta",SUMIFS('Master Data HO &amp; Site'!$AV$1:$AV$437,'Master Data HO &amp; Site'!$F$1:$F$437,'Summary to Mgmt'!$D13,'Master Data HO &amp; Site'!$H$1:$H$437,'Summary to Mgmt'!$E13,'Master Data HO &amp; Site'!$Y$1:$Y$437,"Open"),SUMIFS('Master Data HO &amp; Site'!$AV$1:$AV$437,'Master Data HO &amp; Site'!$S$1:$S$437,'Summary to Mgmt'!$C13,'Master Data HO &amp; Site'!$Y$1:$Y$437,"Open")),IF($H$2="Urgent",IF(C13="Jakarta",SUMIFS('Master Data HO &amp; Site'!$AV$1:$AV$437,'Master Data HO &amp; Site'!$F$1:$F$437,'Summary to Mgmt'!$D13,'Master Data HO &amp; Site'!$H$1:$H$437,'Summary to Mgmt'!$E13,'Master Data HO &amp; Site'!$Y$1:$Y$437,"Open",'Master Data HO &amp; Site'!$N$1:$N$437,$H$2),SUMIFS('Master Data HO &amp; Site'!$AV$1:$AV$437,'Master Data HO &amp; Site'!$S$1:$S$437,'Summary to Mgmt'!$C13,'Master Data HO &amp; Site'!$Y$1:$Y$437,"Open",'Master Data HO &amp; Site'!$N$1:$N$437,$H$2)),IF(C13="Jakarta",SUMIFS('Master Data HO &amp; Site'!$AV$1:$AV$437,'Master Data HO &amp; Site'!$F$1:$F$437,'Summary to Mgmt'!$D13,'Master Data HO &amp; Site'!$H$1:$H$437,'Summary to Mgmt'!$E13,'Master Data HO &amp; Site'!$Y$1:$Y$437,"Open",'Master Data HO &amp; Site'!$N$1:$N$437,$H$2),SUMIFS('Master Data HO &amp; Site'!$AV$1:$AV$437,'Master Data HO &amp; Site'!$S$1:$S$437,'Summary to Mgmt'!$C13,'Master Data HO &amp; Site'!$Y$1:$Y$437,"Open",'Master Data HO &amp; Site'!$N$1:$N$437,$H$2))))</f>
        <v>0</v>
      </c>
      <c r="AE13" s="222">
        <f>IF($H$2="All",IF(C13="Jakarta",SUMIFS('Master Data HO &amp; Site'!$AW$1:$AW$437,'Master Data HO &amp; Site'!$F$1:$F$437,'Summary to Mgmt'!$D13,'Master Data HO &amp; Site'!$H$1:$H$437,'Summary to Mgmt'!$E13,'Master Data HO &amp; Site'!$Y$1:$Y$437,"Open"),SUMIFS('Master Data HO &amp; Site'!$AW$1:$AW$437,'Master Data HO &amp; Site'!$S$1:$S$437,'Summary to Mgmt'!$C13,'Master Data HO &amp; Site'!$Y$1:$Y$437,"Open")),IF($H$2="Urgent",IF(C13="Jakarta",SUMIFS('Master Data HO &amp; Site'!$AW$1:$AW$437,'Master Data HO &amp; Site'!$F$1:$F$437,'Summary to Mgmt'!$D13,'Master Data HO &amp; Site'!$H$1:$H$437,'Summary to Mgmt'!$E13,'Master Data HO &amp; Site'!$Y$1:$Y$437,"Open",'Master Data HO &amp; Site'!$N$1:$N$437,$H$2),SUMIFS('Master Data HO &amp; Site'!$AW$1:$AW$437,'Master Data HO &amp; Site'!$S$1:$S$437,'Summary to Mgmt'!$C13,'Master Data HO &amp; Site'!$Y$1:$Y$437,"Open",'Master Data HO &amp; Site'!$N$1:$N$437,$H$2)),IF(C13="Jakarta",SUMIFS('Master Data HO &amp; Site'!$AW$1:$AW$437,'Master Data HO &amp; Site'!$F$1:$F$437,'Summary to Mgmt'!$D13,'Master Data HO &amp; Site'!$H$1:$H$437,'Summary to Mgmt'!$E13,'Master Data HO &amp; Site'!$Y$1:$Y$437,"Open",'Master Data HO &amp; Site'!$N$1:$N$437,$H$2),SUMIFS('Master Data HO &amp; Site'!$AW$1:$AW$437,'Master Data HO &amp; Site'!$S$1:$S$437,'Summary to Mgmt'!$C13,'Master Data HO &amp; Site'!$Y$1:$Y$437,"Open",'Master Data HO &amp; Site'!$N$1:$N$437,$H$2))))</f>
        <v>0</v>
      </c>
      <c r="AF13" s="222">
        <f>IF($H$2="All",IF(C13="Jakarta",SUMIFS('Master Data HO &amp; Site'!$AX$1:$AX$437,'Master Data HO &amp; Site'!$F$1:$F$437,'Summary to Mgmt'!$D13,'Master Data HO &amp; Site'!$H$1:$H$437,'Summary to Mgmt'!$E13,'Master Data HO &amp; Site'!$Y$1:$Y$437,"Open"),SUMIFS('Master Data HO &amp; Site'!$AX$1:$AX$437,'Master Data HO &amp; Site'!$S$1:$S$437,'Summary to Mgmt'!$C13,'Master Data HO &amp; Site'!$Y$1:$Y$437,"Open")),IF($H$2="Urgent",IF(C13="Jakarta",SUMIFS('Master Data HO &amp; Site'!$AX$1:$AX$437,'Master Data HO &amp; Site'!$F$1:$F$437,'Summary to Mgmt'!$D13,'Master Data HO &amp; Site'!$H$1:$H$437,'Summary to Mgmt'!$E13,'Master Data HO &amp; Site'!$Y$1:$Y$437,"Open",'Master Data HO &amp; Site'!$N$1:$N$437,$H$2),SUMIFS('Master Data HO &amp; Site'!$AX$1:$AX$437,'Master Data HO &amp; Site'!$S$1:$S$437,'Summary to Mgmt'!$C13,'Master Data HO &amp; Site'!$Y$1:$Y$437,"Open",'Master Data HO &amp; Site'!$N$1:$N$437,$H$2)),IF(C13="Jakarta",SUMIFS('Master Data HO &amp; Site'!$AX$1:$AX$437,'Master Data HO &amp; Site'!$F$1:$F$437,'Summary to Mgmt'!$D13,'Master Data HO &amp; Site'!$H$1:$H$437,'Summary to Mgmt'!$E13,'Master Data HO &amp; Site'!$Y$1:$Y$437,"Open",'Master Data HO &amp; Site'!$N$1:$N$437,$H$2),SUMIFS('Master Data HO &amp; Site'!$AX$1:$AX$437,'Master Data HO &amp; Site'!$S$1:$S$437,'Summary to Mgmt'!$C13,'Master Data HO &amp; Site'!$Y$1:$Y$437,"Open",'Master Data HO &amp; Site'!$N$1:$N$437,$H$2))))</f>
        <v>0</v>
      </c>
      <c r="AG13" s="222">
        <f>IF($H$2="All",IF(C13="Jakarta",SUMIFS('Master Data HO &amp; Site'!$AY$1:$AY$437,'Master Data HO &amp; Site'!$S$1:$S$437,'Summary to Mgmt'!$C13,'Master Data HO &amp; Site'!$F$1:$F$437,'Summary to Mgmt'!$D13,'Master Data HO &amp; Site'!$H$1:$H$437,'Summary to Mgmt'!$E13,'Master Data HO &amp; Site'!$Y$1:$Y$437,"Open"),SUMIFS('Master Data HO &amp; Site'!$AY$1:$AY$437,'Master Data HO &amp; Site'!$S$1:$S$437,'Summary to Mgmt'!$C13,'Master Data HO &amp; Site'!$Y$1:$Y$437,"Open")),IF($H$2="Urgent",IF(C13="Jakarta",SUMIFS('Master Data HO &amp; Site'!$AY$1:$AY$437,'Master Data HO &amp; Site'!$F$1:$F$437,'Summary to Mgmt'!$D13,'Master Data HO &amp; Site'!$H$1:$H$437,'Summary to Mgmt'!$E13,'Master Data HO &amp; Site'!$Y$1:$Y$437,"Open",'Master Data HO &amp; Site'!$N$1:$N$437,$H$2),SUMIFS('Master Data HO &amp; Site'!$AY$1:$AY$437,'Master Data HO &amp; Site'!$S$1:$S$437,'Summary to Mgmt'!$C13,'Master Data HO &amp; Site'!$Y$1:$Y$437,"Open",'Master Data HO &amp; Site'!$N$1:$N$437,$H$2)),IF(C13="Jakarta",SUMIFS('Master Data HO &amp; Site'!$AY$1:$AY$437,'Master Data HO &amp; Site'!$F$1:$F$437,'Summary to Mgmt'!$D13,'Master Data HO &amp; Site'!$H$1:$H$437,'Summary to Mgmt'!$E13,'Master Data HO &amp; Site'!$Y$1:$Y$437,"Open",'Master Data HO &amp; Site'!$N$1:$N$437,$H$2),SUMIFS('Master Data HO &amp; Site'!$AY$1:$AY$437,'Master Data HO &amp; Site'!$S$1:$S$437,'Summary to Mgmt'!$C13,'Master Data HO &amp; Site'!$Y$1:$Y$437,"Open",'Master Data HO &amp; Site'!$N$1:$N$437,$H$2))))</f>
        <v>0</v>
      </c>
      <c r="AH13" s="222">
        <f>IF($H$2="All",IF(C13="Jakarta",SUMIFS('Master Data HO &amp; Site'!$AZ$1:$AZ$437,'Master Data HO &amp; Site'!$F$1:$F$437,'Summary to Mgmt'!$D13,'Master Data HO &amp; Site'!$H$1:$H$437,'Summary to Mgmt'!$E13,'Master Data HO &amp; Site'!$Y$1:$Y$437,"Open"),SUMIFS('Master Data HO &amp; Site'!$AZ$1:$AZ$437,'Master Data HO &amp; Site'!$S$1:$S$437,'Summary to Mgmt'!$C13,'Master Data HO &amp; Site'!$Y$1:$Y$437,"Open")),IF($H$2="Urgent",IF(C13="Jakarta",SUMIFS('Master Data HO &amp; Site'!$AZ$1:$AZ$437,'Master Data HO &amp; Site'!$F$1:$F$437,'Summary to Mgmt'!$D13,'Master Data HO &amp; Site'!$H$1:$H$437,'Summary to Mgmt'!$E13,'Master Data HO &amp; Site'!$Y$1:$Y$437,"Open",'Master Data HO &amp; Site'!$N$1:$N$437,$H$2),SUMIFS('Master Data HO &amp; Site'!$AZ$1:$AZ$437,'Master Data HO &amp; Site'!$S$1:$S$437,'Summary to Mgmt'!$C13,'Master Data HO &amp; Site'!$Y$1:$Y$437,"Open",'Master Data HO &amp; Site'!$N$1:$N$437,$H$2)),IF(C13="Jakarta",SUMIFS('Master Data HO &amp; Site'!$AZ$1:$AZ$437,'Master Data HO &amp; Site'!$F$1:$F$437,'Summary to Mgmt'!$D13,'Master Data HO &amp; Site'!$H$1:$H$437,'Summary to Mgmt'!$E13,'Master Data HO &amp; Site'!$Y$1:$Y$437,"Open",'Master Data HO &amp; Site'!$N$1:$N$437,$H$2),SUMIFS('Master Data HO &amp; Site'!$AZ$1:$AZ$437,'Master Data HO &amp; Site'!$S$1:$S$437,'Summary to Mgmt'!$C13,'Master Data HO &amp; Site'!$Y$1:$Y$437,"Open",'Master Data HO &amp; Site'!$N$1:$N$437,$H$2))))</f>
        <v>0</v>
      </c>
      <c r="AI13" s="222">
        <f>IF($H$2="All",IF(C13="Jakarta",SUMIFS('Master Data HO &amp; Site'!$AZ$1:$AZ$437,'Master Data HO &amp; Site'!$F$1:$F$437,'Summary to Mgmt'!$D13,'Master Data HO &amp; Site'!$H$1:$H$437,'Summary to Mgmt'!$E13,'Master Data HO &amp; Site'!$Y$1:$Y$437,"Open"),SUMIFS('Master Data HO &amp; Site'!$AZ$1:$AZ$437,'Master Data HO &amp; Site'!$S$1:$S$437,'Summary to Mgmt'!$C13,'Master Data HO &amp; Site'!$Y$1:$Y$437,"Open")),IF($H$2="Urgent",IF(C13="Jakarta",SUMIFS('Master Data HO &amp; Site'!$AZ$1:$AZ$437,'Master Data HO &amp; Site'!$F$1:$F$437,'Summary to Mgmt'!$D13,'Master Data HO &amp; Site'!$H$1:$H$437,'Summary to Mgmt'!$E13,'Master Data HO &amp; Site'!$Y$1:$Y$437,"Open",'Master Data HO &amp; Site'!$N$1:$N$437,$H$2),SUMIFS('Master Data HO &amp; Site'!$AZ$1:$AZ$437,'Master Data HO &amp; Site'!$S$1:$S$437,'Summary to Mgmt'!$C13,'Master Data HO &amp; Site'!$Y$1:$Y$437,"Open",'Master Data HO &amp; Site'!$N$1:$N$437,$H$2)),IF(C13="Jakarta",SUMIFS('Master Data HO &amp; Site'!$AZ$1:$AZ$437,'Master Data HO &amp; Site'!$F$1:$F$437,'Summary to Mgmt'!$D13,'Master Data HO &amp; Site'!$H$1:$H$437,'Summary to Mgmt'!$E13,'Master Data HO &amp; Site'!$Y$1:$Y$437,"Open",'Master Data HO &amp; Site'!$N$1:$N$437,$H$2),SUMIFS('Master Data HO &amp; Site'!$AZ$1:$AZ$437,'Master Data HO &amp; Site'!$S$1:$S$437,'Summary to Mgmt'!$C13,'Master Data HO &amp; Site'!$Y$1:$Y$437,"Open",'Master Data HO &amp; Site'!$N$1:$N$437,$H$2))))</f>
        <v>0</v>
      </c>
      <c r="AJ13" s="222">
        <f>IF($H$2="All",IF(C13="Jakarta",SUMIFS('Master Data HO &amp; Site'!$BB$1:$BB$437,'Master Data HO &amp; Site'!$F$1:$F$437,'Summary to Mgmt'!$D13,'Master Data HO &amp; Site'!$H$1:$H$437,'Summary to Mgmt'!$E13,'Master Data HO &amp; Site'!$Y$1:$Y$437,"Open"),SUMIFS('Master Data HO &amp; Site'!$BB$1:$BB$437,'Master Data HO &amp; Site'!$S$1:$S$437,'Summary to Mgmt'!$C13,'Master Data HO &amp; Site'!$Y$1:$Y$437,"Open")),IF($H$2="Urgent",IF(C13="Jakarta",SUMIFS('Master Data HO &amp; Site'!$BB$1:$BB$437,'Master Data HO &amp; Site'!$F$1:$F$437,'Summary to Mgmt'!$D13,'Master Data HO &amp; Site'!$H$1:$H$437,'Summary to Mgmt'!$E13,'Master Data HO &amp; Site'!$Y$1:$Y$437,"Open",'Master Data HO &amp; Site'!$N$1:$N$437,$H$2),SUMIFS('Master Data HO &amp; Site'!$BB$1:$BB$437,'Master Data HO &amp; Site'!$S$1:$S$437,'Summary to Mgmt'!$C13,'Master Data HO &amp; Site'!$Y$1:$Y$437,"Open",'Master Data HO &amp; Site'!$N$1:$N$437,$H$2)),IF(C13="Jakarta",SUMIFS('Master Data HO &amp; Site'!$BB$1:$BB$437,'Master Data HO &amp; Site'!$F$1:$F$437,'Summary to Mgmt'!$D13,'Master Data HO &amp; Site'!$H$1:$H$437,'Summary to Mgmt'!$E13,'Master Data HO &amp; Site'!$Y$1:$Y$437,"Open",'Master Data HO &amp; Site'!$N$1:$N$437,$H$2),SUMIFS('Master Data HO &amp; Site'!$BB$1:$BB$437,'Master Data HO &amp; Site'!$S$1:$S$437,'Summary to Mgmt'!$C13,'Master Data HO &amp; Site'!$Y$1:$Y$437,"Open",'Master Data HO &amp; Site'!$N$1:$N$437,$H$2))))</f>
        <v>0</v>
      </c>
      <c r="AK13" s="222">
        <f>IF($H$2="All",IF(C13="Jakarta",SUMIFS('Master Data HO &amp; Site'!$BC$1:$BC$437,'Master Data HO &amp; Site'!$F$1:$F$437,'Summary to Mgmt'!$D13,'Master Data HO &amp; Site'!$H$1:$H$437,'Summary to Mgmt'!$E13,'Master Data HO &amp; Site'!$Y$1:$Y$437,"Open"),SUMIFS('Master Data HO &amp; Site'!$BC$1:$BC$437,'Master Data HO &amp; Site'!$S$1:$S$437,'Summary to Mgmt'!$C13,'Master Data HO &amp; Site'!$Y$1:$Y$437,"Open")),IF($H$2="Urgent",IF(C13="Jakarta",SUMIFS('Master Data HO &amp; Site'!$BC$1:$BC$437,'Master Data HO &amp; Site'!$F$1:$F$437,'Summary to Mgmt'!$D13,'Master Data HO &amp; Site'!$H$1:$H$437,'Summary to Mgmt'!$E13,'Master Data HO &amp; Site'!$Y$1:$Y$437,"Open",'Master Data HO &amp; Site'!$N$1:$N$437,$H$2),SUMIFS('Master Data HO &amp; Site'!$BC$1:$BC$437,'Master Data HO &amp; Site'!$S$1:$S$437,'Summary to Mgmt'!$C13,'Master Data HO &amp; Site'!$Y$1:$Y$437,"Open",'Master Data HO &amp; Site'!$N$1:$N$437,$H$2)),IF(C13="Jakarta",SUMIFS('Master Data HO &amp; Site'!$BC$1:$BC$437,'Master Data HO &amp; Site'!$F$1:$F$437,'Summary to Mgmt'!$D13,'Master Data HO &amp; Site'!$H$1:$H$437,'Summary to Mgmt'!$E13,'Master Data HO &amp; Site'!$Y$1:$Y$437,"Open",'Master Data HO &amp; Site'!$N$1:$N$437,$H$2),SUMIFS('Master Data HO &amp; Site'!$BC$1:$BC$437,'Master Data HO &amp; Site'!$S$1:$S$437,'Summary to Mgmt'!$C13,'Master Data HO &amp; Site'!$Y$1:$Y$437,"Open",'Master Data HO &amp; Site'!$N$1:$N$437,$H$2))))</f>
        <v>0</v>
      </c>
      <c r="AL13" s="222">
        <f>IF($H$2="All",IF(C13="Jakarta",SUMIFS('Master Data HO &amp; Site'!$BD$1:$BD$437,'Master Data HO &amp; Site'!$F$1:$F$437,'Summary to Mgmt'!$D13,'Master Data HO &amp; Site'!$H$1:$H$437,'Summary to Mgmt'!$E13,'Master Data HO &amp; Site'!$Y$1:$Y$437,"Open"),SUMIFS('Master Data HO &amp; Site'!$BD$1:$BD$437,'Master Data HO &amp; Site'!$S$1:$S$437,'Summary to Mgmt'!$C13,'Master Data HO &amp; Site'!$Y$1:$Y$437,"Open")),IF($H$2="Urgent",IF(C13="Jakarta",SUMIFS('Master Data HO &amp; Site'!$BD$1:$BD$437,'Master Data HO &amp; Site'!$F$1:$F$437,'Summary to Mgmt'!$D13,'Master Data HO &amp; Site'!$H$1:$H$437,'Summary to Mgmt'!$E13,'Master Data HO &amp; Site'!$Y$1:$Y$437,"Open",'Master Data HO &amp; Site'!$N$1:$N$437,$H$2),SUMIFS('Master Data HO &amp; Site'!$BD$1:$BD$437,'Master Data HO &amp; Site'!$S$1:$S$437,'Summary to Mgmt'!$C13,'Master Data HO &amp; Site'!$Y$1:$Y$437,"Open",'Master Data HO &amp; Site'!$N$1:$N$437,$H$2)),IF(C13="Jakarta",SUMIFS('Master Data HO &amp; Site'!$BD$1:$BD$437,'Master Data HO &amp; Site'!$F$1:$F$437,'Summary to Mgmt'!$D13,'Master Data HO &amp; Site'!$H$1:$H$437,'Summary to Mgmt'!$E13,'Master Data HO &amp; Site'!$Y$1:$Y$437,"Open",'Master Data HO &amp; Site'!$N$1:$N$437,$H$2),SUMIFS('Master Data HO &amp; Site'!$BD$1:$BD$437,'Master Data HO &amp; Site'!$S$1:$S$437,'Summary to Mgmt'!$C13,'Master Data HO &amp; Site'!$Y$1:$Y$437,"Open",'Master Data HO &amp; Site'!$N$1:$N$437,$H$2))))</f>
        <v>0</v>
      </c>
      <c r="AM13" s="222">
        <f>IF($H$2="All",IF(C13="Jakarta",SUMIFS('Master Data HO &amp; Site'!$BE$1:$BE$437,'Master Data HO &amp; Site'!$S$1:$S$437,'Summary to Mgmt'!$C13,'Master Data HO &amp; Site'!$F$1:$F$437,'Summary to Mgmt'!$D13,'Master Data HO &amp; Site'!$H$1:$H$437,'Summary to Mgmt'!$E13,'Master Data HO &amp; Site'!$Y$1:$Y$437,"Open"),SUMIFS('Master Data HO &amp; Site'!$BE$1:$BE$437,'Master Data HO &amp; Site'!$S$1:$S$437,'Summary to Mgmt'!$C13,'Master Data HO &amp; Site'!$Y$1:$Y$437,"Open")),IF($H$2="Urgent",IF(C13="Jakarta",SUMIFS('Master Data HO &amp; Site'!$BE$1:$BE$437,'Master Data HO &amp; Site'!$F$1:$F$437,'Summary to Mgmt'!$D13,'Master Data HO &amp; Site'!$H$1:$H$437,'Summary to Mgmt'!$E13,'Master Data HO &amp; Site'!$Y$1:$Y$437,"Open",'Master Data HO &amp; Site'!$N$1:$N$437,$H$2),SUMIFS('Master Data HO &amp; Site'!$BE$1:$BE$437,'Master Data HO &amp; Site'!$S$1:$S$437,'Summary to Mgmt'!$C13,'Master Data HO &amp; Site'!$Y$1:$Y$437,"Open",'Master Data HO &amp; Site'!$N$1:$N$437,$H$2)),IF(C13="Jakarta",SUMIFS('Master Data HO &amp; Site'!$BE$1:$BE$437,'Master Data HO &amp; Site'!$F$1:$F$437,'Summary to Mgmt'!$D13,'Master Data HO &amp; Site'!$H$1:$H$437,'Summary to Mgmt'!$E13,'Master Data HO &amp; Site'!$Y$1:$Y$437,"Open",'Master Data HO &amp; Site'!$N$1:$N$437,$H$2),SUMIFS('Master Data HO &amp; Site'!$BE$1:$BE$437,'Master Data HO &amp; Site'!$S$1:$S$437,'Summary to Mgmt'!$C13,'Master Data HO &amp; Site'!$Y$1:$Y$437,"Open",'Master Data HO &amp; Site'!$N$1:$N$437,$H$2))))</f>
        <v>0</v>
      </c>
      <c r="AN13" s="222">
        <f>IF($H$2="All",IF(C13="Jakarta",SUMIFS('Master Data HO &amp; Site'!$BF$1:$BF$437,'Master Data HO &amp; Site'!$F$1:$F$437,'Summary to Mgmt'!$D13,'Master Data HO &amp; Site'!$H$1:$H$437,'Summary to Mgmt'!$E13,'Master Data HO &amp; Site'!$Y$1:$Y$437,"Open"),SUMIFS('Master Data HO &amp; Site'!$BF$1:$BF$437,'Master Data HO &amp; Site'!$S$1:$S$437,'Summary to Mgmt'!$C13,'Master Data HO &amp; Site'!$Y$1:$Y$437,"Open")),IF($H$2="Urgent",IF(C13="Jakarta",SUMIFS('Master Data HO &amp; Site'!$BF$1:$BF$437,'Master Data HO &amp; Site'!$F$1:$F$437,'Summary to Mgmt'!$D13,'Master Data HO &amp; Site'!$H$1:$H$437,'Summary to Mgmt'!$E13,'Master Data HO &amp; Site'!$Y$1:$Y$437,"Open",'Master Data HO &amp; Site'!$N$1:$N$437,$H$2),SUMIFS('Master Data HO &amp; Site'!$BF$1:$BF$437,'Master Data HO &amp; Site'!$S$1:$S$437,'Summary to Mgmt'!$C13,'Master Data HO &amp; Site'!$Y$1:$Y$437,"Open",'Master Data HO &amp; Site'!$N$1:$N$437,$H$2)),IF(C13="Jakarta",SUMIFS('Master Data HO &amp; Site'!$BF$1:$BF$437,'Master Data HO &amp; Site'!$F$1:$F$437,'Summary to Mgmt'!$D13,'Master Data HO &amp; Site'!$H$1:$H$437,'Summary to Mgmt'!$E13,'Master Data HO &amp; Site'!$Y$1:$Y$437,"Open",'Master Data HO &amp; Site'!$N$1:$N$437,$H$2),SUMIFS('Master Data HO &amp; Site'!$BF$1:$BF$437,'Master Data HO &amp; Site'!$S$1:$S$437,'Summary to Mgmt'!$C13,'Master Data HO &amp; Site'!$Y$1:$Y$437,"Open",'Master Data HO &amp; Site'!$N$1:$N$437,$H$2))))</f>
        <v>0</v>
      </c>
      <c r="AO13" s="222">
        <f>IF($H$2="All",IF(C13="Jakarta",SUMIFS('Master Data HO &amp; Site'!$BG$1:$BG$437,'Master Data HO &amp; Site'!$F$1:$F$437,'Summary to Mgmt'!$D13,'Master Data HO &amp; Site'!$H$1:$H$437,'Summary to Mgmt'!$E13,'Master Data HO &amp; Site'!$Y$1:$Y$437,"Open"),SUMIFS('Master Data HO &amp; Site'!$BG$1:$BG$437,'Master Data HO &amp; Site'!$S$1:$S$437,'Summary to Mgmt'!$C13,'Master Data HO &amp; Site'!$Y$1:$Y$437,"Open")),IF($H$2="Urgent",IF(C13="Jakarta",SUMIFS('Master Data HO &amp; Site'!$BG$1:$BG$437,'Master Data HO &amp; Site'!$F$1:$F$437,'Summary to Mgmt'!$D13,'Master Data HO &amp; Site'!$H$1:$H$437,'Summary to Mgmt'!$E13,'Master Data HO &amp; Site'!$Y$1:$Y$437,"Open",'Master Data HO &amp; Site'!$N$1:$N$437,$H$2),SUMIFS('Master Data HO &amp; Site'!$BG$1:$BG$437,'Master Data HO &amp; Site'!$S$1:$S$437,'Summary to Mgmt'!$C13,'Master Data HO &amp; Site'!$Y$1:$Y$437,"Open",'Master Data HO &amp; Site'!$N$1:$N$437,$H$2)),IF(C13="Jakarta",SUMIFS('Master Data HO &amp; Site'!$BG$1:$BG$437,'Master Data HO &amp; Site'!$F$1:$F$437,'Summary to Mgmt'!$D13,'Master Data HO &amp; Site'!$H$1:$H$437,'Summary to Mgmt'!$E13,'Master Data HO &amp; Site'!$Y$1:$Y$437,"Open",'Master Data HO &amp; Site'!$N$1:$N$437,$H$2),SUMIFS('Master Data HO &amp; Site'!$BG$1:$BG$437,'Master Data HO &amp; Site'!$S$1:$S$437,'Summary to Mgmt'!$C13,'Master Data HO &amp; Site'!$Y$1:$Y$437,"Open",'Master Data HO &amp; Site'!$N$1:$N$437,$H$2))))</f>
        <v>0</v>
      </c>
      <c r="AP13" s="222">
        <f>IF($H$2="All",IF(C13="Jakarta",SUMIFS('Master Data HO &amp; Site'!$BH$1:$BH$437,'Master Data HO &amp; Site'!$F$1:$F$437,'Summary to Mgmt'!$D13,'Master Data HO &amp; Site'!$H$1:$H$437,'Summary to Mgmt'!$E13,'Master Data HO &amp; Site'!$Y$1:$Y$437,"Open"),SUMIFS('Master Data HO &amp; Site'!$BH$1:$BH$437,'Master Data HO &amp; Site'!$S$1:$S$437,'Summary to Mgmt'!$C13,'Master Data HO &amp; Site'!$Y$1:$Y$437,"Open")),IF($H$2="Urgent",IF(C13="Jakarta",SUMIFS('Master Data HO &amp; Site'!$BH$1:$BH$437,'Master Data HO &amp; Site'!$F$1:$F$437,'Summary to Mgmt'!$D13,'Master Data HO &amp; Site'!$H$1:$H$437,'Summary to Mgmt'!$E13,'Master Data HO &amp; Site'!$Y$1:$Y$437,"Open",'Master Data HO &amp; Site'!$N$1:$N$437,$H$2),SUMIFS('Master Data HO &amp; Site'!$BH$1:$BH$437,'Master Data HO &amp; Site'!$S$1:$S$437,'Summary to Mgmt'!$C13,'Master Data HO &amp; Site'!$Y$1:$Y$437,"Open",'Master Data HO &amp; Site'!$N$1:$N$437,$H$2)),IF(C13="Jakarta",SUMIFS('Master Data HO &amp; Site'!$BH$1:$BH$437,'Master Data HO &amp; Site'!$F$1:$F$437,'Summary to Mgmt'!$D13,'Master Data HO &amp; Site'!$H$1:$H$437,'Summary to Mgmt'!$E13,'Master Data HO &amp; Site'!$Y$1:$Y$437,"Open",'Master Data HO &amp; Site'!$N$1:$N$437,$H$2),SUMIFS('Master Data HO &amp; Site'!$BH$1:$BH$437,'Master Data HO &amp; Site'!$S$1:$S$437,'Summary to Mgmt'!$C13,'Master Data HO &amp; Site'!$Y$1:$Y$437,"Open",'Master Data HO &amp; Site'!$N$1:$N$437,$H$2))))</f>
        <v>0</v>
      </c>
      <c r="AQ13" s="222">
        <f>IF($H$2="All",IF(C13="Jakarta",SUMIFS('Master Data HO &amp; Site'!$BI$1:$BI$437,'Master Data HO &amp; Site'!$F$1:$F$437,'Summary to Mgmt'!$D13,'Master Data HO &amp; Site'!$H$1:$H$437,'Summary to Mgmt'!$E13,'Master Data HO &amp; Site'!$Y$1:$Y$437,"Open"),SUMIFS('Master Data HO &amp; Site'!$BI$1:$BI$437,'Master Data HO &amp; Site'!$S$1:$S$437,'Summary to Mgmt'!$C13,'Master Data HO &amp; Site'!$Y$1:$Y$437,"Open")),IF($H$2="Urgent",IF(C13="Jakarta",SUMIFS('Master Data HO &amp; Site'!$BI$1:$BI$437,'Master Data HO &amp; Site'!$F$1:$F$437,'Summary to Mgmt'!$D13,'Master Data HO &amp; Site'!$H$1:$H$437,'Summary to Mgmt'!$E13,'Master Data HO &amp; Site'!$Y$1:$Y$437,"Open",'Master Data HO &amp; Site'!$N$1:$N$437,$H$2),SUMIFS('Master Data HO &amp; Site'!$BI$1:$BI$437,'Master Data HO &amp; Site'!$S$1:$S$437,'Summary to Mgmt'!$C13,'Master Data HO &amp; Site'!$Y$1:$Y$437,"Open",'Master Data HO &amp; Site'!$N$1:$N$437,$H$2)),IF(C13="Jakarta",SUMIFS('Master Data HO &amp; Site'!$BI$1:$BI$437,'Master Data HO &amp; Site'!$F$1:$F$437,'Summary to Mgmt'!$D13,'Master Data HO &amp; Site'!$H$1:$H$437,'Summary to Mgmt'!$E13,'Master Data HO &amp; Site'!$Y$1:$Y$437,"Open",'Master Data HO &amp; Site'!$N$1:$N$437,$H$2),SUMIFS('Master Data HO &amp; Site'!$BI$1:$BI$437,'Master Data HO &amp; Site'!$S$1:$S$437,'Summary to Mgmt'!$C13,'Master Data HO &amp; Site'!$Y$1:$Y$437,"Open",'Master Data HO &amp; Site'!$N$1:$N$437,$H$2))))</f>
        <v>0</v>
      </c>
      <c r="AR13" s="222">
        <f>IF($H$2="All",IF(C13="Jakarta",SUMIFS('Master Data HO &amp; Site'!$BJ$1:$BJ$437,'Master Data HO &amp; Site'!$F$1:$F$437,'Summary to Mgmt'!$D13,'Master Data HO &amp; Site'!$H$1:$H$437,'Summary to Mgmt'!$E13,'Master Data HO &amp; Site'!$Y$1:$Y$437,"Open"),SUMIFS('Master Data HO &amp; Site'!$BJ$1:$BJ$437,'Master Data HO &amp; Site'!$S$1:$S$437,'Summary to Mgmt'!$C13,'Master Data HO &amp; Site'!$Y$1:$Y$437,"Open")),IF($H$2="Urgent",IF(C13="Jakarta",SUMIFS('Master Data HO &amp; Site'!$BJ$1:$BJ$437,'Master Data HO &amp; Site'!$F$1:$F$437,'Summary to Mgmt'!$D13,'Master Data HO &amp; Site'!$H$1:$H$437,'Summary to Mgmt'!$E13,'Master Data HO &amp; Site'!$Y$1:$Y$437,"Open",'Master Data HO &amp; Site'!$N$1:$N$437,$H$2),SUMIFS('Master Data HO &amp; Site'!$BJ$1:$BJ$437,'Master Data HO &amp; Site'!$S$1:$S$437,'Summary to Mgmt'!$C13,'Master Data HO &amp; Site'!$Y$1:$Y$437,"Open",'Master Data HO &amp; Site'!$N$1:$N$437,$H$2)),IF(C13="Jakarta",SUMIFS('Master Data HO &amp; Site'!$BJ$1:$BJ$437,'Master Data HO &amp; Site'!$F$1:$F$437,'Summary to Mgmt'!$D13,'Master Data HO &amp; Site'!$H$1:$H$437,'Summary to Mgmt'!$E13,'Master Data HO &amp; Site'!$Y$1:$Y$437,"Open",'Master Data HO &amp; Site'!$N$1:$N$437,$H$2),SUMIFS('Master Data HO &amp; Site'!$BJ$1:$BJ$437,'Master Data HO &amp; Site'!$S$1:$S$437,'Summary to Mgmt'!$C13,'Master Data HO &amp; Site'!$Y$1:$Y$437,"Open",'Master Data HO &amp; Site'!$N$1:$N$437,$H$2))))</f>
        <v>0</v>
      </c>
      <c r="AS13" s="222">
        <f>IF($H$2="All",IF(C13="Jakarta",SUMIFS('Master Data HO &amp; Site'!$BK$1:$BK$437,'Master Data HO &amp; Site'!$S$1:$S$437,'Summary to Mgmt'!$C13,'Master Data HO &amp; Site'!$F$1:$F$437,'Summary to Mgmt'!$D13,'Master Data HO &amp; Site'!$H$1:$H$437,'Summary to Mgmt'!$E13,'Master Data HO &amp; Site'!$Y$1:$Y$437,"Open"),SUMIFS('Master Data HO &amp; Site'!$BK$1:$BK$437,'Master Data HO &amp; Site'!$S$1:$S$437,'Summary to Mgmt'!$C13,'Master Data HO &amp; Site'!$Y$1:$Y$437,"Open")),IF($H$2="Urgent",IF(C13="Jakarta",SUMIFS('Master Data HO &amp; Site'!$BK$1:$BK$437,'Master Data HO &amp; Site'!$F$1:$F$437,'Summary to Mgmt'!$D13,'Master Data HO &amp; Site'!$H$1:$H$437,'Summary to Mgmt'!$E13,'Master Data HO &amp; Site'!$Y$1:$Y$437,"Open",'Master Data HO &amp; Site'!$N$1:$N$437,$H$2),SUMIFS('Master Data HO &amp; Site'!$BK$1:$BK$437,'Master Data HO &amp; Site'!$S$1:$S$437,'Summary to Mgmt'!$C13,'Master Data HO &amp; Site'!$Y$1:$Y$437,"Open",'Master Data HO &amp; Site'!$N$1:$N$437,$H$2)),IF(C13="Jakarta",SUMIFS('Master Data HO &amp; Site'!$BK$1:$BK$437,'Master Data HO &amp; Site'!$F$1:$F$437,'Summary to Mgmt'!$D13,'Master Data HO &amp; Site'!$H$1:$H$437,'Summary to Mgmt'!$E13,'Master Data HO &amp; Site'!$Y$1:$Y$437,"Open",'Master Data HO &amp; Site'!$N$1:$N$437,$H$2),SUMIFS('Master Data HO &amp; Site'!$BK$1:$BK$437,'Master Data HO &amp; Site'!$S$1:$S$437,'Summary to Mgmt'!$C13,'Master Data HO &amp; Site'!$Y$1:$Y$437,"Open",'Master Data HO &amp; Site'!$N$1:$N$437,$H$2))))</f>
        <v>0</v>
      </c>
      <c r="AU13" s="224">
        <f>IF($H$2="All",IF(C13="Jakarta",COUNTIFS('Master Data HO &amp; Site'!$F$1:$F$437,'Summary to Mgmt'!$D13,'Master Data HO &amp; Site'!$H$1:$H$437,'Summary to Mgmt'!$E13,'Master Data HO &amp; Site'!$Y$1:$Y$437,"Open",'Master Data HO &amp; Site'!$BZ$1:$BZ$437,'Summary to Mgmt'!$AU$4),COUNTIFS('Master Data HO &amp; Site'!$S$1:$S$437,'Summary to Mgmt'!$C13,'Master Data HO &amp; Site'!$Y$1:$Y$437,"Open",'Master Data HO &amp; Site'!$BZ$1:$BZ$437,'Summary to Mgmt'!$AU$4)),IF($H$2="Urgent",IF(C13="Jakarta",COUNTIFS('Master Data HO &amp; Site'!$F$1:$F$437,'Summary to Mgmt'!$D13,'Master Data HO &amp; Site'!$H$1:$H$437,'Summary to Mgmt'!$E13,'Master Data HO &amp; Site'!$Y$1:$Y$437,"Open",'Master Data HO &amp; Site'!$BZ$1:$BZ$437,'Summary to Mgmt'!$AU$4,'Master Data HO &amp; Site'!$N$1:$N$437,$H$2),COUNTIFS('Master Data HO &amp; Site'!$S$1:$S$437,'Summary to Mgmt'!$C13,'Master Data HO &amp; Site'!$Y$1:$Y$437,"Open",'Master Data HO &amp; Site'!$BZ$1:$BZ$437,'Summary to Mgmt'!$AU$4,'Master Data HO &amp; Site'!$N$1:$N$437,$H$2)),IF(C13="Jakarta",COUNTIFS('Master Data HO &amp; Site'!$F$1:$F$437,'Summary to Mgmt'!$D13,'Master Data HO &amp; Site'!$H$1:$H$437,'Summary to Mgmt'!$E13,'Master Data HO &amp; Site'!$Y$1:$Y$437,"Open",'Master Data HO &amp; Site'!$BZ$1:$BZ$437,'Summary to Mgmt'!$AU$4,'Master Data HO &amp; Site'!$N$1:$N$437,$H$2),COUNTIFS('Master Data HO &amp; Site'!$S$1:$S$437,'Summary to Mgmt'!$C13,'Master Data HO &amp; Site'!$Y$1:$Y$437,"Open",'Master Data HO &amp; Site'!$BZ$1:$BZ$437,'Summary to Mgmt'!$AU$4,'Master Data HO &amp; Site'!$N$1:$N$437,$H$2))))</f>
        <v>1</v>
      </c>
      <c r="AV13" s="224">
        <f>IF($H$2="All",IF(C13="Jakarta",COUNTIFS('Master Data HO &amp; Site'!$F$1:$F$437,'Summary to Mgmt'!$D13,'Master Data HO &amp; Site'!$H$1:$H$437,'Summary to Mgmt'!$E13,'Master Data HO &amp; Site'!$Y$1:$Y$437,"Open",'Master Data HO &amp; Site'!$BZ$1:$BZ$437,'Summary to Mgmt'!$AV$4),COUNTIFS('Master Data HO &amp; Site'!$S$1:$S$437,'Summary to Mgmt'!$C13,'Master Data HO &amp; Site'!$Y$1:$Y$437,"Open",'Master Data HO &amp; Site'!$BZ$1:$BZ$437,'Summary to Mgmt'!$AV$4)),IF($H$2="Urgent",IF(C13="Jakarta",COUNTIFS('Master Data HO &amp; Site'!$F$1:$F$437,'Summary to Mgmt'!$D13,'Master Data HO &amp; Site'!$H$1:$H$437,'Summary to Mgmt'!$E13,'Master Data HO &amp; Site'!$Y$1:$Y$437,"Open",'Master Data HO &amp; Site'!$BZ$1:$BZ$437,'Summary to Mgmt'!$AV$4,'Master Data HO &amp; Site'!$N$1:$N$437,$H$2),COUNTIFS('Master Data HO &amp; Site'!$S$1:$S$437,'Summary to Mgmt'!$C13,'Master Data HO &amp; Site'!$Y$1:$Y$437,"Open",'Master Data HO &amp; Site'!$BZ$1:$BZ$437,'Summary to Mgmt'!$AV$4,'Master Data HO &amp; Site'!$N$1:$N$437,$H$2)),IF(C13="Jakarta",COUNTIFS('Master Data HO &amp; Site'!$F$1:$F$437,'Summary to Mgmt'!$D13,'Master Data HO &amp; Site'!$H$1:$H$437,'Summary to Mgmt'!$E13,'Master Data HO &amp; Site'!$Y$1:$Y$437,"Open",'Master Data HO &amp; Site'!$BZ$1:$BZ$437,'Summary to Mgmt'!$AV$4,'Master Data HO &amp; Site'!$N$1:$N$437,$H$2),COUNTIFS('Master Data HO &amp; Site'!$S$1:$S$437,'Summary to Mgmt'!$C13,'Master Data HO &amp; Site'!$Y$1:$Y$437,"Open",'Master Data HO &amp; Site'!$BZ$1:$BZ$437,'Summary to Mgmt'!$AV$4,'Master Data HO &amp; Site'!$N$1:$N$437,$H$2))))</f>
        <v>0</v>
      </c>
      <c r="AW13" s="224">
        <f>IF($H$2="All",IF(C13="Jakarta",COUNTIFS('Master Data HO &amp; Site'!$F$1:$F$437,'Summary to Mgmt'!$D13,'Master Data HO &amp; Site'!$H$1:$H$437,'Summary to Mgmt'!$E13,'Master Data HO &amp; Site'!$Y$1:$Y$437,"Open",'Master Data HO &amp; Site'!$BZ$1:$BZ$437,'Summary to Mgmt'!$AW$4),COUNTIFS('Master Data HO &amp; Site'!$S$1:$S$437,'Summary to Mgmt'!$C13,'Master Data HO &amp; Site'!$Y$1:$Y$437,"Open",'Master Data HO &amp; Site'!$BZ$1:$BZ$437,'Summary to Mgmt'!$AW$4)),IF($H$2="Urgent",IF(C13="Jakarta",COUNTIFS('Master Data HO &amp; Site'!$F$1:$F$437,'Summary to Mgmt'!$D13,'Master Data HO &amp; Site'!$H$1:$H$437,'Summary to Mgmt'!$E13,'Master Data HO &amp; Site'!$Y$1:$Y$437,"Open",'Master Data HO &amp; Site'!$BZ$1:$BZ$437,'Summary to Mgmt'!$AW$4,'Master Data HO &amp; Site'!$N$1:$N$437,$H$2),COUNTIFS('Master Data HO &amp; Site'!$S$1:$S$437,'Summary to Mgmt'!$C13,'Master Data HO &amp; Site'!$Y$1:$Y$437,"Open",'Master Data HO &amp; Site'!$BZ$1:$BZ$437,'Summary to Mgmt'!$AW$4,'Master Data HO &amp; Site'!$N$1:$N$437,$H$2)),IF(C13="Jakarta",COUNTIFS('Master Data HO &amp; Site'!$F$1:$F$437,'Summary to Mgmt'!$D13,'Master Data HO &amp; Site'!$H$1:$H$437,'Summary to Mgmt'!$E13,'Master Data HO &amp; Site'!$Y$1:$Y$437,"Open",'Master Data HO &amp; Site'!$BZ$1:$BZ$437,'Summary to Mgmt'!$AW$4,'Master Data HO &amp; Site'!$N$1:$N$437,$H$2),COUNTIFS('Master Data HO &amp; Site'!$S$1:$S$437,'Summary to Mgmt'!$C13,'Master Data HO &amp; Site'!$Y$1:$Y$437,"Open",'Master Data HO &amp; Site'!$BZ$1:$BZ$437,'Summary to Mgmt'!$AW$4,'Master Data HO &amp; Site'!$N$1:$N$437,$H$2))))</f>
        <v>0</v>
      </c>
      <c r="AX13" s="224">
        <f>IF($H$2="All",IF(C13="Jakarta",COUNTIFS('Master Data HO &amp; Site'!$F$1:$F$437,'Summary to Mgmt'!$D13,'Master Data HO &amp; Site'!$H$1:$H$437,'Summary to Mgmt'!$E13,'Master Data HO &amp; Site'!$Y$1:$Y$437,"Open",'Master Data HO &amp; Site'!$BZ$1:$BZ$437,'Summary to Mgmt'!$AX$4),COUNTIFS('Master Data HO &amp; Site'!$S$1:$S$437,'Summary to Mgmt'!$C13,'Master Data HO &amp; Site'!$Y$1:$Y$437,"Open",'Master Data HO &amp; Site'!$BZ$1:$BZ$437,'Summary to Mgmt'!$AX$4)),IF($H$2="Urgent",IF(C13="Jakarta",COUNTIFS('Master Data HO &amp; Site'!$F$1:$F$437,'Summary to Mgmt'!$D13,'Master Data HO &amp; Site'!$H$1:$H$437,'Summary to Mgmt'!$E13,'Master Data HO &amp; Site'!$Y$1:$Y$437,"Open",'Master Data HO &amp; Site'!$BZ$1:$BZ$437,'Summary to Mgmt'!$AX$4,'Master Data HO &amp; Site'!$N$1:$N$437,$H$2),COUNTIFS('Master Data HO &amp; Site'!$S$1:$S$437,'Summary to Mgmt'!$C13,'Master Data HO &amp; Site'!$Y$1:$Y$437,"Open",'Master Data HO &amp; Site'!$BZ$1:$BZ$437,'Summary to Mgmt'!$AX$4,'Master Data HO &amp; Site'!$N$1:$N$437,$H$2)),IF(C13="Jakarta",COUNTIFS('Master Data HO &amp; Site'!$F$1:$F$437,'Summary to Mgmt'!$D13,'Master Data HO &amp; Site'!$H$1:$H$437,'Summary to Mgmt'!$E13,'Master Data HO &amp; Site'!$Y$1:$Y$437,"Open",'Master Data HO &amp; Site'!$BZ$1:$BZ$437,'Summary to Mgmt'!$AX$4,'Master Data HO &amp; Site'!$N$1:$N$437,$H$2),COUNTIFS('Master Data HO &amp; Site'!$S$1:$S$437,'Summary to Mgmt'!$C13,'Master Data HO &amp; Site'!$Y$1:$Y$437,"Open",'Master Data HO &amp; Site'!$BZ$1:$BZ$437,'Summary to Mgmt'!$AX$4,'Master Data HO &amp; Site'!$N$1:$N$437,$H$2))))</f>
        <v>0</v>
      </c>
    </row>
    <row r="14" spans="2:50" outlineLevel="1" x14ac:dyDescent="0.35">
      <c r="C14" t="s">
        <v>151</v>
      </c>
      <c r="D14" t="s">
        <v>137</v>
      </c>
      <c r="E14" t="s">
        <v>854</v>
      </c>
      <c r="F14" s="223">
        <f t="shared" si="1"/>
        <v>4</v>
      </c>
      <c r="G14" s="224">
        <f>IF($H$2="All",IF(C14="Jakarta",SUMIFS('Master Data HO &amp; Site'!$BM$1:$BM$437,'Master Data HO &amp; Site'!$S$1:$S$437,'Summary to Mgmt'!C14,'Master Data HO &amp; Site'!$F$1:$F$437,'Summary to Mgmt'!$D14,'Master Data HO &amp; Site'!$H$1:$H$437,'Summary to Mgmt'!$E14,'Master Data HO &amp; Site'!$Y$1:$Y$437,"Closed"),SUMIFS('Master Data HO &amp; Site'!$BM$1:$BM$437,'Master Data HO &amp; Site'!$S$1:$S$437,'Summary to Mgmt'!C14,'Master Data HO &amp; Site'!$Y$1:$Y$437,"Closed")),IF(C14="Jakarta",SUMIFS('Master Data HO &amp; Site'!$BM$1:$BM$437,'Master Data HO &amp; Site'!$S$1:$S$437,'Summary to Mgmt'!C14,'Master Data HO &amp; Site'!$F$1:$F$437,'Summary to Mgmt'!$D14,'Master Data HO &amp; Site'!$H$1:$H$437,'Summary to Mgmt'!E14,'Master Data HO &amp; Site'!$N$1:$N$437,'Summary to Mgmt'!$H$2,'Master Data HO &amp; Site'!$Y$1:$Y$437,"Closed"),SUMIFS('Master Data HO &amp; Site'!$BM$1:$BM$437,'Master Data HO &amp; Site'!$S$1:$S$437,'Summary to Mgmt'!C14,'Master Data HO &amp; Site'!$N$1:$N$437,'Summary to Mgmt'!$H$2,'Master Data HO &amp; Site'!$Y$1:$Y$437,"Closed")))</f>
        <v>2</v>
      </c>
      <c r="H14" s="222">
        <f>IF($H$2="All",IF(C14="Jakarta",COUNTIFS('Master Data HO &amp; Site'!$S$1:$S$437,'Summary to Mgmt'!$C14,'Master Data HO &amp; Site'!$F$1:$F$437,'Summary to Mgmt'!$D14,'Master Data HO &amp; Site'!$H$1:$H$437,'Summary to Mgmt'!$E14,'Master Data HO &amp; Site'!$Y$1:$Y$437,"Open"),COUNTIFS('Master Data HO &amp; Site'!$S$1:$S$437,'Summary to Mgmt'!$C14,'Master Data HO &amp; Site'!$Y$1:$Y$437,"Open")),IF($H$2="Urgent",IF(C14="Jakarta",COUNTIFS('Master Data HO &amp; Site'!$S$1:$S$437,'Summary to Mgmt'!$C14,'Master Data HO &amp; Site'!$F$1:$F$437,'Summary to Mgmt'!$D14,'Master Data HO &amp; Site'!$H$1:$H$437,'Summary to Mgmt'!$E14,'Master Data HO &amp; Site'!$Y$1:$Y$437,"Open",'Master Data HO &amp; Site'!$N$1:$N$437,$H$2),COUNTIFS('Master Data HO &amp; Site'!$S$1:$S$437,'Summary to Mgmt'!$C14,'Master Data HO &amp; Site'!$Y$1:$Y$437,"Open",'Master Data HO &amp; Site'!$N$1:$N$437,$H$2)),IF(C14="Jakarta",COUNTIFS('Master Data HO &amp; Site'!$F$1:$F$437,'Summary to Mgmt'!$D14,'Master Data HO &amp; Site'!$H$1:$H$437,'Summary to Mgmt'!$E14,'Master Data HO &amp; Site'!$Y$1:$Y$437,"Open",'Master Data HO &amp; Site'!$N$1:$N$437,$H$2),COUNTIFS('Master Data HO &amp; Site'!$S$1:$S$437,'Summary to Mgmt'!$C14,'Master Data HO &amp; Site'!$Y$1:$Y$437,"Open",'Master Data HO &amp; Site'!$N$1:$N$437,$H$2))))</f>
        <v>2</v>
      </c>
      <c r="I14" s="222">
        <f>IF($H$2="All",IF(C14="Jakarta",COUNTIFS('Master Data HO &amp; Site'!$F$1:$F$437,'Summary to Mgmt'!$D14,'Master Data HO &amp; Site'!$H$1:$H$437,'Summary to Mgmt'!$E14,'Master Data HO &amp; Site'!$Y$1:$Y$437,"Open",'Master Data HO &amp; Site'!$D$1:$D$437,"pending FKTK"),COUNTIFS('Master Data HO &amp; Site'!$S$1:$S$437,'Summary to Mgmt'!$C14,'Master Data HO &amp; Site'!$Y$1:$Y$437,"Open",'Master Data HO &amp; Site'!$D$1:$D$437,"pending FKTK")),IF($H$2="Urgent",IF(C14="Jakarta",COUNTIFS('Master Data HO &amp; Site'!$F$1:$F$437,'Summary to Mgmt'!$D14,'Master Data HO &amp; Site'!$H$1:$H$437,'Summary to Mgmt'!$E14,'Master Data HO &amp; Site'!$Y$1:$Y$437,"Open",'Master Data HO &amp; Site'!$N$1:$N$437,$H$2,'Master Data HO &amp; Site'!$D$1:$D$437,"pending FKTK"),COUNTIFS('Master Data HO &amp; Site'!$S$1:$S$437,'Summary to Mgmt'!$C14,'Master Data HO &amp; Site'!$Y$1:$Y$437,"Open",'Master Data HO &amp; Site'!$N$1:$N$437,$H$2,'Master Data HO &amp; Site'!$D$1:$D$437,"pending FKTK")),IF(C14="Jakarta",COUNTIFS('Master Data HO &amp; Site'!$F$1:$F$437,'Summary to Mgmt'!$D14,'Master Data HO &amp; Site'!$H$1:$H$437,'Summary to Mgmt'!$E14,'Master Data HO &amp; Site'!$Y$1:$Y$437,"Open",'Master Data HO &amp; Site'!$N$1:$N$437,$H$2,'Master Data HO &amp; Site'!$D$1:$D$437,"pending FKTK"),COUNTIFS('Master Data HO &amp; Site'!$S$1:$S$437,'Summary to Mgmt'!$C14,'Master Data HO &amp; Site'!$Y$1:$Y$437,"Open",'Master Data HO &amp; Site'!$N$1:$N$437,$H$2,'Master Data HO &amp; Site'!$D$1:$D$437,"pending FKTK"))))</f>
        <v>2</v>
      </c>
      <c r="J14" s="222">
        <f>IF($H$2="All",IF(C14="Jakarta",SUMIFS('Master Data HO &amp; Site'!$AB$1:$AB$437,'Master Data HO &amp; Site'!$F$1:$F$437,'Summary to Mgmt'!$D14,'Master Data HO &amp; Site'!$H$1:$H$437,'Summary to Mgmt'!$E14,'Master Data HO &amp; Site'!$Y$1:$Y$437,"Open"),SUMIFS('Master Data HO &amp; Site'!$AB$1:$AB$437,'Master Data HO &amp; Site'!$S$1:$S$437,'Summary to Mgmt'!$C14,'Master Data HO &amp; Site'!$Y$1:$Y$437,"Open")),IF($H$2="Urgent",IF(C14="Jakarta",SUMIFS('Master Data HO &amp; Site'!$AB$1:$AB$437,'Master Data HO &amp; Site'!$F$1:$F$437,'Summary to Mgmt'!$D14,'Master Data HO &amp; Site'!$H$1:$H$437,'Summary to Mgmt'!$E14,'Master Data HO &amp; Site'!$Y$1:$Y$437,"Open",'Master Data HO &amp; Site'!$N$1:$N$437,$H$2),SUMIFS('Master Data HO &amp; Site'!$AB$1:$AB$437,'Master Data HO &amp; Site'!$S$1:$S$437,'Summary to Mgmt'!$C14,'Master Data HO &amp; Site'!$Y$1:$Y$437,"Open",'Master Data HO &amp; Site'!$N$1:$N$437,$H$2)),IF(C14="Jakarta",SUMIFS('Master Data HO &amp; Site'!$AB$1:$AB$437,'Master Data HO &amp; Site'!$F$1:$F$437,'Summary to Mgmt'!$D14,'Master Data HO &amp; Site'!$H$1:$H$437,'Summary to Mgmt'!$E14,'Master Data HO &amp; Site'!$Y$1:$Y$437,"Open",'Master Data HO &amp; Site'!$N$1:$N$437,$H$2),SUMIFS('Master Data HO &amp; Site'!$AB$1:$AB$437,'Master Data HO &amp; Site'!$S$1:$S$437,'Summary to Mgmt'!$C14,'Master Data HO &amp; Site'!$Y$1:$Y$437,"Open",'Master Data HO &amp; Site'!$N$1:$N$437,$H$2))))</f>
        <v>0</v>
      </c>
      <c r="K14" s="222">
        <f>IF($H$2="All",IF(C14="Jakarta",SUMIFS('Master Data HO &amp; Site'!$AC$1:$AC$437,'Master Data HO &amp; Site'!$F$1:$F$437,'Summary to Mgmt'!$D14,'Master Data HO &amp; Site'!$H$1:$H$437,'Summary to Mgmt'!$E14,'Master Data HO &amp; Site'!$Y$1:$Y$437,"Open"),SUMIFS('Master Data HO &amp; Site'!$AC$1:$AC$437,'Master Data HO &amp; Site'!$S$1:$S$437,'Summary to Mgmt'!$C14,'Master Data HO &amp; Site'!$Y$1:$Y$437,"Open")),IF($H$2="Urgent",IF(C14="Jakarta",SUMIFS('Master Data HO &amp; Site'!$AC$1:$AC$437,'Master Data HO &amp; Site'!$F$1:$F$437,'Summary to Mgmt'!$D14,'Master Data HO &amp; Site'!$H$1:$H$437,'Summary to Mgmt'!$E14,'Master Data HO &amp; Site'!$Y$1:$Y$437,"Open",'Master Data HO &amp; Site'!$N$1:$N$437,$H$2),SUMIFS('Master Data HO &amp; Site'!$AC$1:$AC$437,'Master Data HO &amp; Site'!$S$1:$S$437,'Summary to Mgmt'!$C14,'Master Data HO &amp; Site'!$Y$1:$Y$437,"Open",'Master Data HO &amp; Site'!$N$1:$N$437,$H$2)),IF(C14="Jakarta",SUMIFS('Master Data HO &amp; Site'!$AC$1:$AC$437,'Master Data HO &amp; Site'!$F$1:$F$437,'Summary to Mgmt'!$D14,'Master Data HO &amp; Site'!$H$1:$H$437,'Summary to Mgmt'!$E14,'Master Data HO &amp; Site'!$Y$1:$Y$437,"Open",'Master Data HO &amp; Site'!$N$1:$N$437,$H$2),SUMIFS('Master Data HO &amp; Site'!$AC$1:$AC$437,'Master Data HO &amp; Site'!$S$1:$S$437,'Summary to Mgmt'!$C14,'Master Data HO &amp; Site'!$Y$1:$Y$437,"Open",'Master Data HO &amp; Site'!$N$1:$N$437,$H$2))))</f>
        <v>0</v>
      </c>
      <c r="L14" s="222">
        <f>IF($H$2="All",IF(C14="Jakarta",SUMIFS('Master Data HO &amp; Site'!$AD$1:$AD$437,'Master Data HO &amp; Site'!$F$1:$F$437,'Summary to Mgmt'!$D14,'Master Data HO &amp; Site'!$H$1:$H$437,'Summary to Mgmt'!$E14,'Master Data HO &amp; Site'!$Y$1:$Y$437,"Open"),SUMIFS('Master Data HO &amp; Site'!$AD$1:$AD$437,'Master Data HO &amp; Site'!$S$1:$S$437,'Summary to Mgmt'!$C14,'Master Data HO &amp; Site'!$Y$1:$Y$437,"Open")),IF($H$2="Urgent",IF(C14="Jakarta",SUMIFS('Master Data HO &amp; Site'!$AD$1:$AD$437,'Master Data HO &amp; Site'!$F$1:$F$437,'Summary to Mgmt'!$D14,'Master Data HO &amp; Site'!$H$1:$H$437,'Summary to Mgmt'!$E14,'Master Data HO &amp; Site'!$Y$1:$Y$437,"Open",'Master Data HO &amp; Site'!$N$1:$N$437,$H$2),SUMIFS('Master Data HO &amp; Site'!$AD$1:$AD$437,'Master Data HO &amp; Site'!$S$1:$S$437,'Summary to Mgmt'!$C14,'Master Data HO &amp; Site'!$Y$1:$Y$437,"Open",'Master Data HO &amp; Site'!$N$1:$N$437,$H$2)),IF(C14="Jakarta",SUMIFS('Master Data HO &amp; Site'!$AD$1:$AD$437,'Master Data HO &amp; Site'!$F$1:$F$437,'Summary to Mgmt'!$D14,'Master Data HO &amp; Site'!$H$1:$H$437,'Summary to Mgmt'!$E14,'Master Data HO &amp; Site'!$Y$1:$Y$437,"Open",'Master Data HO &amp; Site'!$N$1:$N$437,$H$2),SUMIFS('Master Data HO &amp; Site'!$AD$1:$AD$437,'Master Data HO &amp; Site'!$S$1:$S$437,'Summary to Mgmt'!$C14,'Master Data HO &amp; Site'!$Y$1:$Y$437,"Open",'Master Data HO &amp; Site'!$N$1:$N$437,$H$2))))</f>
        <v>0</v>
      </c>
      <c r="M14" s="222">
        <f>IF($H$2="All",IF(C14="Jakarta",SUMIFS('Master Data HO &amp; Site'!$AE$1:$AE$437,'Master Data HO &amp; Site'!$F$1:$F$437,'Summary to Mgmt'!$D14,'Master Data HO &amp; Site'!$H$1:$H$437,'Summary to Mgmt'!$E14,'Master Data HO &amp; Site'!$Y$1:$Y$437,"Open"),SUMIFS('Master Data HO &amp; Site'!$AE$1:$AE$437,'Master Data HO &amp; Site'!$S$1:$S$437,'Summary to Mgmt'!$C14,'Master Data HO &amp; Site'!$Y$1:$Y$437,"Open")),IF($H$2="Urgent",IF(C14="Jakarta",SUMIFS('Master Data HO &amp; Site'!$AE$1:$AE$437,'Master Data HO &amp; Site'!$F$1:$F$437,'Summary to Mgmt'!$D14,'Master Data HO &amp; Site'!$H$1:$H$437,'Summary to Mgmt'!$E14,'Master Data HO &amp; Site'!$Y$1:$Y$437,"Open",'Master Data HO &amp; Site'!$N$1:$N$437,$H$2),SUMIFS('Master Data HO &amp; Site'!$AE$1:$AE$437,'Master Data HO &amp; Site'!$S$1:$S$437,'Summary to Mgmt'!$C14,'Master Data HO &amp; Site'!$Y$1:$Y$437,"Open",'Master Data HO &amp; Site'!$N$1:$N$437,$H$2)),IF(C14="Jakarta",SUMIFS('Master Data HO &amp; Site'!$AE$1:$AE$437,'Master Data HO &amp; Site'!$F$1:$F$437,'Summary to Mgmt'!$D14,'Master Data HO &amp; Site'!$H$1:$H$437,'Summary to Mgmt'!$E14,'Master Data HO &amp; Site'!$Y$1:$Y$437,"Open",'Master Data HO &amp; Site'!$N$1:$N$437,$H$2),SUMIFS('Master Data HO &amp; Site'!$AE$1:$AE$437,'Master Data HO &amp; Site'!$S$1:$S$437,'Summary to Mgmt'!$C14,'Master Data HO &amp; Site'!$Y$1:$Y$437,"Open",'Master Data HO &amp; Site'!$N$1:$N$437,$H$2))))</f>
        <v>0</v>
      </c>
      <c r="N14" s="222">
        <f>IF($H$2="All",IF(C14="Jakarta",SUMIFS('Master Data HO &amp; Site'!$AF$1:$AF$437,'Master Data HO &amp; Site'!$F$1:$F$437,'Summary to Mgmt'!$D14,'Master Data HO &amp; Site'!$H$1:$H$437,'Summary to Mgmt'!$E14,'Master Data HO &amp; Site'!$Y$1:$Y$437,"Open"),SUMIFS('Master Data HO &amp; Site'!$AF$1:$AF$437,'Master Data HO &amp; Site'!$S$1:$S$437,'Summary to Mgmt'!$C14,'Master Data HO &amp; Site'!$Y$1:$Y$437,"Open")),IF($H$2="Urgent",IF(C14="Jakarta",SUMIFS('Master Data HO &amp; Site'!$AF$1:$AF$437,'Master Data HO &amp; Site'!$F$1:$F$437,'Summary to Mgmt'!$D14,'Master Data HO &amp; Site'!$H$1:$H$437,'Summary to Mgmt'!$E14,'Master Data HO &amp; Site'!$Y$1:$Y$437,"Open",'Master Data HO &amp; Site'!$N$1:$N$437,$H$2),SUMIFS('Master Data HO &amp; Site'!$AF$1:$AF$437,'Master Data HO &amp; Site'!$S$1:$S$437,'Summary to Mgmt'!$C14,'Master Data HO &amp; Site'!$Y$1:$Y$437,"Open",'Master Data HO &amp; Site'!$N$1:$N$437,$H$2)),IF(C14="Jakarta",SUMIFS('Master Data HO &amp; Site'!$AF$1:$AF$437,'Master Data HO &amp; Site'!$F$1:$F$437,'Summary to Mgmt'!$D14,'Master Data HO &amp; Site'!$H$1:$H$437,'Summary to Mgmt'!$E14,'Master Data HO &amp; Site'!$Y$1:$Y$437,"Open",'Master Data HO &amp; Site'!$N$1:$N$437,$H$2),SUMIFS('Master Data HO &amp; Site'!$AF$1:$AF$437,'Master Data HO &amp; Site'!$S$1:$S$437,'Summary to Mgmt'!$C14,'Master Data HO &amp; Site'!$Y$1:$Y$437,"Open",'Master Data HO &amp; Site'!$N$1:$N$437,$H$2))))</f>
        <v>0</v>
      </c>
      <c r="O14" s="224">
        <f>IF($H$2="All",IF(C14="Jakarta",SUMIFS('Master Data HO &amp; Site'!$AG$1:$AG$437,'Master Data HO &amp; Site'!$S$1:$S$437,'Summary to Mgmt'!$C14,'Master Data HO &amp; Site'!$F$1:$F$437,'Summary to Mgmt'!$D14,'Master Data HO &amp; Site'!$H$1:$H$437,'Summary to Mgmt'!$E14,'Master Data HO &amp; Site'!$Y$1:$Y$437,"Open"),SUMIFS('Master Data HO &amp; Site'!$AG$1:$AG$437,'Master Data HO &amp; Site'!$S$1:$S$437,'Summary to Mgmt'!$C14,'Master Data HO &amp; Site'!$Y$1:$Y$437,"Open")),IF($H$2="Urgent",IF(C14="Jakarta",SUMIFS('Master Data HO &amp; Site'!$AG$1:$AG$437,'Master Data HO &amp; Site'!$F$1:$F$437,'Summary to Mgmt'!$D14,'Master Data HO &amp; Site'!$H$1:$H$437,'Summary to Mgmt'!$E14,'Master Data HO &amp; Site'!$Y$1:$Y$437,"Open",'Master Data HO &amp; Site'!$N$1:$N$437,$H$2),SUMIFS('Master Data HO &amp; Site'!$AG$1:$AG$437,'Master Data HO &amp; Site'!$S$1:$S$437,'Summary to Mgmt'!$C14,'Master Data HO &amp; Site'!$Y$1:$Y$437,"Open",'Master Data HO &amp; Site'!$N$1:$N$437,$H$2)),IF(C14="Jakarta",SUMIFS('Master Data HO &amp; Site'!$AG$1:$AG$437,'Master Data HO &amp; Site'!$F$1:$F$437,'Summary to Mgmt'!$D14,'Master Data HO &amp; Site'!$H$1:$H$437,'Summary to Mgmt'!$E14,'Master Data HO &amp; Site'!$Y$1:$Y$437,"Open",'Master Data HO &amp; Site'!$N$1:$N$437,$H$2),SUMIFS('Master Data HO &amp; Site'!$AG$1:$AG$437,'Master Data HO &amp; Site'!$S$1:$S$437,'Summary to Mgmt'!$C14,'Master Data HO &amp; Site'!$Y$1:$Y$437,"Open",'Master Data HO &amp; Site'!$N$1:$N$437,$H$2))))</f>
        <v>3</v>
      </c>
      <c r="P14" s="222">
        <f>IF($H$2="All",IF(C14="Jakarta",SUMIFS('Master Data HO &amp; Site'!$AH$1:$AH$437,'Master Data HO &amp; Site'!$F$1:$F$437,'Summary to Mgmt'!$D14,'Master Data HO &amp; Site'!$H$1:$H$437,'Summary to Mgmt'!$E14,'Master Data HO &amp; Site'!$Y$1:$Y$437,"Open"),SUMIFS('Master Data HO &amp; Site'!$AH$1:$AH$437,'Master Data HO &amp; Site'!$S$1:$S$437,'Summary to Mgmt'!$C14,'Master Data HO &amp; Site'!$Y$1:$Y$437,"Open")),IF($H$2="Urgent",IF(C14="Jakarta",SUMIFS('Master Data HO &amp; Site'!$AH$1:$AH$437,'Master Data HO &amp; Site'!$F$1:$F$437,'Summary to Mgmt'!$D14,'Master Data HO &amp; Site'!$H$1:$H$437,'Summary to Mgmt'!$E14,'Master Data HO &amp; Site'!$Y$1:$Y$437,"Open",'Master Data HO &amp; Site'!$N$1:$N$437,$H$2),SUMIFS('Master Data HO &amp; Site'!$AH$1:$AH$437,'Master Data HO &amp; Site'!$S$1:$S$437,'Summary to Mgmt'!$C14,'Master Data HO &amp; Site'!$Y$1:$Y$437,"Open",'Master Data HO &amp; Site'!$N$1:$N$437,$H$2)),IF(C14="Jakarta",SUMIFS('Master Data HO &amp; Site'!$AH$1:$AH$437,'Master Data HO &amp; Site'!$F$1:$F$437,'Summary to Mgmt'!$D14,'Master Data HO &amp; Site'!$H$1:$H$437,'Summary to Mgmt'!$E14,'Master Data HO &amp; Site'!$Y$1:$Y$437,"Open",'Master Data HO &amp; Site'!$N$1:$N$437,$H$2),SUMIFS('Master Data HO &amp; Site'!$AH$1:$AH$437,'Master Data HO &amp; Site'!$S$1:$S$437,'Summary to Mgmt'!$C14,'Master Data HO &amp; Site'!$Y$1:$Y$437,"Open",'Master Data HO &amp; Site'!$N$1:$N$437,$H$2))))</f>
        <v>0</v>
      </c>
      <c r="Q14" s="222">
        <f>IF($H$2="All",IF(C14="Jakarta",SUMIFS('Master Data HO &amp; Site'!$AI$1:$AI$437,'Master Data HO &amp; Site'!$F$1:$F$437,'Summary to Mgmt'!$D14,'Master Data HO &amp; Site'!$H$1:$H$437,'Summary to Mgmt'!$E14,'Master Data HO &amp; Site'!$Y$1:$Y$437,"Open"),SUMIFS('Master Data HO &amp; Site'!$AI$1:$AI$437,'Master Data HO &amp; Site'!$S$1:$S$437,'Summary to Mgmt'!$C14,'Master Data HO &amp; Site'!$Y$1:$Y$437,"Open")),IF($H$2="Urgent",IF(C14="Jakarta",SUMIFS('Master Data HO &amp; Site'!$AI$1:$AI$437,'Master Data HO &amp; Site'!$F$1:$F$437,'Summary to Mgmt'!$D14,'Master Data HO &amp; Site'!$H$1:$H$437,'Summary to Mgmt'!$E14,'Master Data HO &amp; Site'!$Y$1:$Y$437,"Open",'Master Data HO &amp; Site'!$N$1:$N$437,$H$2),SUMIFS('Master Data HO &amp; Site'!$AI$1:$AI$437,'Master Data HO &amp; Site'!$S$1:$S$437,'Summary to Mgmt'!$C14,'Master Data HO &amp; Site'!$Y$1:$Y$437,"Open",'Master Data HO &amp; Site'!$N$1:$N$437,$H$2)),IF(C14="Jakarta",SUMIFS('Master Data HO &amp; Site'!$AI$1:$AI$437,'Master Data HO &amp; Site'!$F$1:$F$437,'Summary to Mgmt'!$D14,'Master Data HO &amp; Site'!$H$1:$H$437,'Summary to Mgmt'!$E14,'Master Data HO &amp; Site'!$Y$1:$Y$437,"Open",'Master Data HO &amp; Site'!$N$1:$N$437,$H$2),SUMIFS('Master Data HO &amp; Site'!$AI$1:$AI$437,'Master Data HO &amp; Site'!$S$1:$S$437,'Summary to Mgmt'!$C14,'Master Data HO &amp; Site'!$Y$1:$Y$437,"Open",'Master Data HO &amp; Site'!$N$1:$N$437,$H$2))))</f>
        <v>1</v>
      </c>
      <c r="R14" s="222">
        <f>IF($H$2="All",IF(C14="Jakarta",SUMIFS('Master Data HO &amp; Site'!$AJ$1:$AJ$437,'Master Data HO &amp; Site'!$F$1:$F$437,'Summary to Mgmt'!$D14,'Master Data HO &amp; Site'!$H$1:$H$437,'Summary to Mgmt'!$E14,'Master Data HO &amp; Site'!$Y$1:$Y$437,"Open"),SUMIFS('Master Data HO &amp; Site'!$AJ$1:$AJ$437,'Master Data HO &amp; Site'!$S$1:$S$437,'Summary to Mgmt'!$C14,'Master Data HO &amp; Site'!$Y$1:$Y$437,"Open")),IF($H$2="Urgent",IF(C14="Jakarta",SUMIFS('Master Data HO &amp; Site'!$AJ$1:$AJ$437,'Master Data HO &amp; Site'!$F$1:$F$437,'Summary to Mgmt'!$D14,'Master Data HO &amp; Site'!$H$1:$H$437,'Summary to Mgmt'!$E14,'Master Data HO &amp; Site'!$Y$1:$Y$437,"Open",'Master Data HO &amp; Site'!$N$1:$N$437,$H$2),SUMIFS('Master Data HO &amp; Site'!$AJ$1:$AJ$437,'Master Data HO &amp; Site'!$S$1:$S$437,'Summary to Mgmt'!$C14,'Master Data HO &amp; Site'!$Y$1:$Y$437,"Open",'Master Data HO &amp; Site'!$N$1:$N$437,$H$2)),IF(C14="Jakarta",SUMIFS('Master Data HO &amp; Site'!$AJ$1:$AJ$437,'Master Data HO &amp; Site'!$F$1:$F$437,'Summary to Mgmt'!$D14,'Master Data HO &amp; Site'!$H$1:$H$437,'Summary to Mgmt'!$E14,'Master Data HO &amp; Site'!$Y$1:$Y$437,"Open",'Master Data HO &amp; Site'!$N$1:$N$437,$H$2),SUMIFS('Master Data HO &amp; Site'!$AJ$1:$AJ$437,'Master Data HO &amp; Site'!$S$1:$S$437,'Summary to Mgmt'!$C14,'Master Data HO &amp; Site'!$Y$1:$Y$437,"Open",'Master Data HO &amp; Site'!$N$1:$N$437,$H$2))))</f>
        <v>0</v>
      </c>
      <c r="S14" s="222">
        <f>IF($H$2="All",IF(C14="Jakarta",SUMIFS('Master Data HO &amp; Site'!$AK$1:$AK$437,'Master Data HO &amp; Site'!$F$1:$F$437,'Summary to Mgmt'!$D14,'Master Data HO &amp; Site'!$H$1:$H$437,'Summary to Mgmt'!$E14,'Master Data HO &amp; Site'!$Y$1:$Y$437,"Open"),SUMIFS('Master Data HO &amp; Site'!$AK$1:$AK$437,'Master Data HO &amp; Site'!$S$1:$S$437,'Summary to Mgmt'!$C14,'Master Data HO &amp; Site'!$Y$1:$Y$437,"Open")),IF($H$2="Urgent",IF(C14="Jakarta",SUMIFS('Master Data HO &amp; Site'!$AK$1:$AK$437,'Master Data HO &amp; Site'!$F$1:$F$437,'Summary to Mgmt'!$D14,'Master Data HO &amp; Site'!$H$1:$H$437,'Summary to Mgmt'!$E14,'Master Data HO &amp; Site'!$Y$1:$Y$437,"Open",'Master Data HO &amp; Site'!$N$1:$N$437,$H$2),SUMIFS('Master Data HO &amp; Site'!$AK$1:$AK$437,'Master Data HO &amp; Site'!$S$1:$S$437,'Summary to Mgmt'!$C14,'Master Data HO &amp; Site'!$Y$1:$Y$437,"Open",'Master Data HO &amp; Site'!$N$1:$N$437,$H$2)),IF(C14="Jakarta",SUMIFS('Master Data HO &amp; Site'!$AK$1:$AK$437,'Master Data HO &amp; Site'!$F$1:$F$437,'Summary to Mgmt'!$D14,'Master Data HO &amp; Site'!$H$1:$H$437,'Summary to Mgmt'!$E14,'Master Data HO &amp; Site'!$Y$1:$Y$437,"Open",'Master Data HO &amp; Site'!$N$1:$N$437,$H$2),SUMIFS('Master Data HO &amp; Site'!$AK$1:$AK$437,'Master Data HO &amp; Site'!$S$1:$S$437,'Summary to Mgmt'!$C14,'Master Data HO &amp; Site'!$Y$1:$Y$437,"Open",'Master Data HO &amp; Site'!$N$1:$N$437,$H$2))))</f>
        <v>0</v>
      </c>
      <c r="T14" s="222">
        <f>IF($H$2="All",IF(C14="Jakarta",SUMIFS('Master Data HO &amp; Site'!$AL$1:$AL$437,'Master Data HO &amp; Site'!$F$1:$F$437,'Summary to Mgmt'!$D14,'Master Data HO &amp; Site'!$H$1:$H$437,'Summary to Mgmt'!$E14,'Master Data HO &amp; Site'!$Y$1:$Y$437,"Open"),SUMIFS('Master Data HO &amp; Site'!$AL$1:$AL$437,'Master Data HO &amp; Site'!$S$1:$S$437,'Summary to Mgmt'!$C14,'Master Data HO &amp; Site'!$Y$1:$Y$437,"Open")),IF($H$2="Urgent",IF(C14="Jakarta",SUMIFS('Master Data HO &amp; Site'!$AL$1:$AL$437,'Master Data HO &amp; Site'!$F$1:$F$437,'Summary to Mgmt'!$D14,'Master Data HO &amp; Site'!$H$1:$H$437,'Summary to Mgmt'!$E14,'Master Data HO &amp; Site'!$Y$1:$Y$437,"Open",'Master Data HO &amp; Site'!$N$1:$N$437,$H$2),SUMIFS('Master Data HO &amp; Site'!$AL$1:$AL$437,'Master Data HO &amp; Site'!$S$1:$S$437,'Summary to Mgmt'!$C14,'Master Data HO &amp; Site'!$Y$1:$Y$437,"Open",'Master Data HO &amp; Site'!$N$1:$N$437,$H$2)),IF(C14="Jakarta",SUMIFS('Master Data HO &amp; Site'!$AL$1:$AL$437,'Master Data HO &amp; Site'!$F$1:$F$437,'Summary to Mgmt'!$D14,'Master Data HO &amp; Site'!$H$1:$H$437,'Summary to Mgmt'!$E14,'Master Data HO &amp; Site'!$Y$1:$Y$437,"Open",'Master Data HO &amp; Site'!$N$1:$N$437,$H$2),SUMIFS('Master Data HO &amp; Site'!$AL$1:$AL$437,'Master Data HO &amp; Site'!$S$1:$S$437,'Summary to Mgmt'!$C14,'Master Data HO &amp; Site'!$Y$1:$Y$437,"Open",'Master Data HO &amp; Site'!$N$1:$N$437,$H$2))))</f>
        <v>0</v>
      </c>
      <c r="U14" s="222">
        <f>IF($H$2="All",IF(C14="Jakarta",SUMIFS('Master Data HO &amp; Site'!$AM$1:$AM$437,'Master Data HO &amp; Site'!$S$1:$S$437,'Summary to Mgmt'!$C14,'Master Data HO &amp; Site'!$F$1:$F$437,'Summary to Mgmt'!$D14,'Master Data HO &amp; Site'!$H$1:$H$437,'Summary to Mgmt'!$E14,'Master Data HO &amp; Site'!$Y$1:$Y$437,"Open"),SUMIFS('Master Data HO &amp; Site'!$AM$1:$AM$437,'Master Data HO &amp; Site'!$S$1:$S$437,'Summary to Mgmt'!$C14,'Master Data HO &amp; Site'!$Y$1:$Y$437,"Open")),IF($H$2="Urgent",IF(C14="Jakarta",SUMIFS('Master Data HO &amp; Site'!$AM$1:$AM$437,'Master Data HO &amp; Site'!$F$1:$F$437,'Summary to Mgmt'!$D14,'Master Data HO &amp; Site'!$H$1:$H$437,'Summary to Mgmt'!$E14,'Master Data HO &amp; Site'!$Y$1:$Y$437,"Open",'Master Data HO &amp; Site'!$N$1:$N$437,$H$2),SUMIFS('Master Data HO &amp; Site'!$AM$1:$AM$437,'Master Data HO &amp; Site'!$S$1:$S$437,'Summary to Mgmt'!$C14,'Master Data HO &amp; Site'!$Y$1:$Y$437,"Open",'Master Data HO &amp; Site'!$N$1:$N$437,$H$2)),IF(C14="Jakarta",SUMIFS('Master Data HO &amp; Site'!$AM$1:$AM$437,'Master Data HO &amp; Site'!$F$1:$F$437,'Summary to Mgmt'!$D14,'Master Data HO &amp; Site'!$H$1:$H$437,'Summary to Mgmt'!$E14,'Master Data HO &amp; Site'!$Y$1:$Y$437,"Open",'Master Data HO &amp; Site'!$N$1:$N$437,$H$2),SUMIFS('Master Data HO &amp; Site'!$AM$1:$AM$437,'Master Data HO &amp; Site'!$S$1:$S$437,'Summary to Mgmt'!$C14,'Master Data HO &amp; Site'!$Y$1:$Y$437,"Open",'Master Data HO &amp; Site'!$N$1:$N$437,$H$2))))</f>
        <v>4</v>
      </c>
      <c r="V14" s="222">
        <f>IF($H$2="All",IF(C14="Jakarta",SUMIFS('Master Data HO &amp; Site'!$AN$1:$AN$437,'Master Data HO &amp; Site'!$F$1:$F$437,'Summary to Mgmt'!$D14,'Master Data HO &amp; Site'!$H$1:$H$437,'Summary to Mgmt'!$E14,'Master Data HO &amp; Site'!$Y$1:$Y$437,"Open"),SUMIFS('Master Data HO &amp; Site'!$AN$1:$AN$437,'Master Data HO &amp; Site'!$S$1:$S$437,'Summary to Mgmt'!$C14,'Master Data HO &amp; Site'!$Y$1:$Y$437,"Open")),IF($H$2="Urgent",IF(C14="Jakarta",SUMIFS('Master Data HO &amp; Site'!$AN$1:$AN$437,'Master Data HO &amp; Site'!$F$1:$F$437,'Summary to Mgmt'!$D14,'Master Data HO &amp; Site'!$H$1:$H$437,'Summary to Mgmt'!$E14,'Master Data HO &amp; Site'!$Y$1:$Y$437,"Open",'Master Data HO &amp; Site'!$N$1:$N$437,$H$2),SUMIFS('Master Data HO &amp; Site'!$AN$1:$AN$437,'Master Data HO &amp; Site'!$S$1:$S$437,'Summary to Mgmt'!$C14,'Master Data HO &amp; Site'!$Y$1:$Y$437,"Open",'Master Data HO &amp; Site'!$N$1:$N$437,$H$2)),IF(C14="Jakarta",SUMIFS('Master Data HO &amp; Site'!$AN$1:$AN$437,'Master Data HO &amp; Site'!$F$1:$F$437,'Summary to Mgmt'!$D14,'Master Data HO &amp; Site'!$H$1:$H$437,'Summary to Mgmt'!$E14,'Master Data HO &amp; Site'!$Y$1:$Y$437,"Open",'Master Data HO &amp; Site'!$N$1:$N$437,$H$2),SUMIFS('Master Data HO &amp; Site'!$AN$1:$AN$437,'Master Data HO &amp; Site'!$S$1:$S$437,'Summary to Mgmt'!$C14,'Master Data HO &amp; Site'!$Y$1:$Y$437,"Open",'Master Data HO &amp; Site'!$N$1:$N$437,$H$2))))</f>
        <v>0</v>
      </c>
      <c r="W14" s="222">
        <f>IF($H$2="All",IF(C14="Jakarta",SUMIFS('Master Data HO &amp; Site'!$AO$1:$AO$437,'Master Data HO &amp; Site'!$F$1:$F$437,'Summary to Mgmt'!$D14,'Master Data HO &amp; Site'!$H$1:$H$437,'Summary to Mgmt'!$E14,'Master Data HO &amp; Site'!$Y$1:$Y$437,"Open"),SUMIFS('Master Data HO &amp; Site'!$AO$1:$AO$437,'Master Data HO &amp; Site'!$S$1:$S$437,'Summary to Mgmt'!$C14,'Master Data HO &amp; Site'!$Y$1:$Y$437,"Open")),IF($H$2="Urgent",IF(C14="Jakarta",SUMIFS('Master Data HO &amp; Site'!$AO$1:$AO$437,'Master Data HO &amp; Site'!$F$1:$F$437,'Summary to Mgmt'!$D14,'Master Data HO &amp; Site'!$H$1:$H$437,'Summary to Mgmt'!$E14,'Master Data HO &amp; Site'!$Y$1:$Y$437,"Open",'Master Data HO &amp; Site'!$N$1:$N$437,$H$2),SUMIFS('Master Data HO &amp; Site'!$AO$1:$AO$437,'Master Data HO &amp; Site'!$S$1:$S$437,'Summary to Mgmt'!$C14,'Master Data HO &amp; Site'!$Y$1:$Y$437,"Open",'Master Data HO &amp; Site'!$N$1:$N$437,$H$2)),IF(C14="Jakarta",SUMIFS('Master Data HO &amp; Site'!$AO$1:$AO$437,'Master Data HO &amp; Site'!$F$1:$F$437,'Summary to Mgmt'!$D14,'Master Data HO &amp; Site'!$H$1:$H$437,'Summary to Mgmt'!$E14,'Master Data HO &amp; Site'!$Y$1:$Y$437,"Open",'Master Data HO &amp; Site'!$N$1:$N$437,$H$2),SUMIFS('Master Data HO &amp; Site'!$AO$1:$AO$437,'Master Data HO &amp; Site'!$S$1:$S$437,'Summary to Mgmt'!$C14,'Master Data HO &amp; Site'!$Y$1:$Y$437,"Open",'Master Data HO &amp; Site'!$N$1:$N$437,$H$2))))</f>
        <v>0</v>
      </c>
      <c r="X14" s="222">
        <f>IF($H$2="All",IF(C14="Jakarta",SUMIFS('Master Data HO &amp; Site'!$AP$1:$AP$437,'Master Data HO &amp; Site'!$F$1:$F$437,'Summary to Mgmt'!$D14,'Master Data HO &amp; Site'!$H$1:$H$437,'Summary to Mgmt'!$E14,'Master Data HO &amp; Site'!$Y$1:$Y$437,"Open"),SUMIFS('Master Data HO &amp; Site'!$AP$1:$AP$437,'Master Data HO &amp; Site'!$S$1:$S$437,'Summary to Mgmt'!$C14,'Master Data HO &amp; Site'!$Y$1:$Y$437,"Open")),IF($H$2="Urgent",IF(C14="Jakarta",SUMIFS('Master Data HO &amp; Site'!$AP$1:$AP$437,'Master Data HO &amp; Site'!$F$1:$F$437,'Summary to Mgmt'!$D14,'Master Data HO &amp; Site'!$H$1:$H$437,'Summary to Mgmt'!$E14,'Master Data HO &amp; Site'!$Y$1:$Y$437,"Open",'Master Data HO &amp; Site'!$N$1:$N$437,$H$2),SUMIFS('Master Data HO &amp; Site'!$AP$1:$AP$437,'Master Data HO &amp; Site'!$S$1:$S$437,'Summary to Mgmt'!$C14,'Master Data HO &amp; Site'!$Y$1:$Y$437,"Open",'Master Data HO &amp; Site'!$N$1:$N$437,$H$2)),IF(C14="Jakarta",SUMIFS('Master Data HO &amp; Site'!$AP$1:$AP$437,'Master Data HO &amp; Site'!$F$1:$F$437,'Summary to Mgmt'!$D14,'Master Data HO &amp; Site'!$H$1:$H$437,'Summary to Mgmt'!$E14,'Master Data HO &amp; Site'!$Y$1:$Y$437,"Open",'Master Data HO &amp; Site'!$N$1:$N$437,$H$2),SUMIFS('Master Data HO &amp; Site'!$AP$1:$AP$437,'Master Data HO &amp; Site'!$S$1:$S$437,'Summary to Mgmt'!$C14,'Master Data HO &amp; Site'!$Y$1:$Y$437,"Open",'Master Data HO &amp; Site'!$N$1:$N$437,$H$2))))</f>
        <v>0</v>
      </c>
      <c r="Y14" s="222">
        <f>IF($H$2="All",IF(C14="Jakarta",SUMIFS('Master Data HO &amp; Site'!$AQ$1:$AQ$437,'Master Data HO &amp; Site'!$F$1:$F$437,'Summary to Mgmt'!$D14,'Master Data HO &amp; Site'!$H$1:$H$437,'Summary to Mgmt'!$E14,'Master Data HO &amp; Site'!$Y$1:$Y$437,"Open"),SUMIFS('Master Data HO &amp; Site'!$AQ$1:$AQ$437,'Master Data HO &amp; Site'!$S$1:$S$437,'Summary to Mgmt'!$C14,'Master Data HO &amp; Site'!$Y$1:$Y$437,"Open")),IF($H$2="Urgent",IF(C14="Jakarta",SUMIFS('Master Data HO &amp; Site'!$AQ$1:$AQ$437,'Master Data HO &amp; Site'!$F$1:$F$437,'Summary to Mgmt'!$D14,'Master Data HO &amp; Site'!$H$1:$H$437,'Summary to Mgmt'!$E14,'Master Data HO &amp; Site'!$Y$1:$Y$437,"Open",'Master Data HO &amp; Site'!$N$1:$N$437,$H$2),SUMIFS('Master Data HO &amp; Site'!$AQ$1:$AQ$437,'Master Data HO &amp; Site'!$S$1:$S$437,'Summary to Mgmt'!$C14,'Master Data HO &amp; Site'!$Y$1:$Y$437,"Open",'Master Data HO &amp; Site'!$N$1:$N$437,$H$2)),IF(C14="Jakarta",SUMIFS('Master Data HO &amp; Site'!$AQ$1:$AQ$437,'Master Data HO &amp; Site'!$F$1:$F$437,'Summary to Mgmt'!$D14,'Master Data HO &amp; Site'!$H$1:$H$437,'Summary to Mgmt'!$E14,'Master Data HO &amp; Site'!$Y$1:$Y$437,"Open",'Master Data HO &amp; Site'!$N$1:$N$437,$H$2),SUMIFS('Master Data HO &amp; Site'!$AQ$1:$AQ$437,'Master Data HO &amp; Site'!$S$1:$S$437,'Summary to Mgmt'!$C14,'Master Data HO &amp; Site'!$Y$1:$Y$437,"Open",'Master Data HO &amp; Site'!$N$1:$N$437,$H$2))))</f>
        <v>0</v>
      </c>
      <c r="Z14" s="222">
        <f>IF($H$2="All",IF(C14="Jakarta",SUMIFS('Master Data HO &amp; Site'!$AR$1:$AR$437,'Master Data HO &amp; Site'!$F$1:$F$437,'Summary to Mgmt'!$D14,'Master Data HO &amp; Site'!$H$1:$H$437,'Summary to Mgmt'!$E14,'Master Data HO &amp; Site'!$Y$1:$Y$437,"Open"),SUMIFS('Master Data HO &amp; Site'!$AR$1:$AR$437,'Master Data HO &amp; Site'!$S$1:$S$437,'Summary to Mgmt'!$C14,'Master Data HO &amp; Site'!$Y$1:$Y$437,"Open")),IF($H$2="Urgent",IF(C14="Jakarta",SUMIFS('Master Data HO &amp; Site'!$AR$1:$AR$437,'Master Data HO &amp; Site'!$F$1:$F$437,'Summary to Mgmt'!$D14,'Master Data HO &amp; Site'!$H$1:$H$437,'Summary to Mgmt'!$E14,'Master Data HO &amp; Site'!$Y$1:$Y$437,"Open",'Master Data HO &amp; Site'!$N$1:$N$437,$H$2),SUMIFS('Master Data HO &amp; Site'!$AR$1:$AR$437,'Master Data HO &amp; Site'!$S$1:$S$437,'Summary to Mgmt'!$C14,'Master Data HO &amp; Site'!$Y$1:$Y$437,"Open",'Master Data HO &amp; Site'!$N$1:$N$437,$H$2)),IF(C14="Jakarta",SUMIFS('Master Data HO &amp; Site'!$AR$1:$AR$437,'Master Data HO &amp; Site'!$F$1:$F$437,'Summary to Mgmt'!$D14,'Master Data HO &amp; Site'!$H$1:$H$437,'Summary to Mgmt'!$E14,'Master Data HO &amp; Site'!$Y$1:$Y$437,"Open",'Master Data HO &amp; Site'!$N$1:$N$437,$H$2),SUMIFS('Master Data HO &amp; Site'!$AR$1:$AR$437,'Master Data HO &amp; Site'!$S$1:$S$437,'Summary to Mgmt'!$C14,'Master Data HO &amp; Site'!$Y$1:$Y$437,"Open",'Master Data HO &amp; Site'!$N$1:$N$437,$H$2))))</f>
        <v>0</v>
      </c>
      <c r="AA14" s="222">
        <f>IF($H$2="All",IF(C14="Jakarta",SUMIFS('Master Data HO &amp; Site'!$AS$1:$AS$437,'Master Data HO &amp; Site'!$S$1:$S$437,'Summary to Mgmt'!$C14,'Master Data HO &amp; Site'!$F$1:$F$437,'Summary to Mgmt'!$D14,'Master Data HO &amp; Site'!$H$1:$H$437,'Summary to Mgmt'!$E14,'Master Data HO &amp; Site'!$Y$1:$Y$437,"Open"),SUMIFS('Master Data HO &amp; Site'!$AS$1:$AS$437,'Master Data HO &amp; Site'!$S$1:$S$437,'Summary to Mgmt'!$C14,'Master Data HO &amp; Site'!$Y$1:$Y$437,"Open")),IF($H$2="Urgent",IF(C14="Jakarta",SUMIFS('Master Data HO &amp; Site'!$AS$1:$AS$437,'Master Data HO &amp; Site'!$F$1:$F$437,'Summary to Mgmt'!$D14,'Master Data HO &amp; Site'!$H$1:$H$437,'Summary to Mgmt'!$E14,'Master Data HO &amp; Site'!$Y$1:$Y$437,"Open",'Master Data HO &amp; Site'!$N$1:$N$437,$H$2),SUMIFS('Master Data HO &amp; Site'!$AS$1:$AS$437,'Master Data HO &amp; Site'!$S$1:$S$437,'Summary to Mgmt'!$C14,'Master Data HO &amp; Site'!$Y$1:$Y$437,"Open",'Master Data HO &amp; Site'!$N$1:$N$437,$H$2)),IF(C14="Jakarta",SUMIFS('Master Data HO &amp; Site'!$AS$1:$AS$437,'Master Data HO &amp; Site'!$F$1:$F$437,'Summary to Mgmt'!$D14,'Master Data HO &amp; Site'!$H$1:$H$437,'Summary to Mgmt'!$E14,'Master Data HO &amp; Site'!$Y$1:$Y$437,"Open",'Master Data HO &amp; Site'!$N$1:$N$437,$H$2),SUMIFS('Master Data HO &amp; Site'!$AS$1:$AS$437,'Master Data HO &amp; Site'!$S$1:$S$437,'Summary to Mgmt'!$C14,'Master Data HO &amp; Site'!$Y$1:$Y$437,"Open",'Master Data HO &amp; Site'!$N$1:$N$437,$H$2))))</f>
        <v>0</v>
      </c>
      <c r="AB14" s="222">
        <f>IF($H$2="All",IF(C14="Jakarta",SUMIFS('Master Data HO &amp; Site'!$AT$1:$AT$437,'Master Data HO &amp; Site'!$F$1:$F$437,'Summary to Mgmt'!$D14,'Master Data HO &amp; Site'!$H$1:$H$437,'Summary to Mgmt'!$E14,'Master Data HO &amp; Site'!$Y$1:$Y$437,"Open"),SUMIFS('Master Data HO &amp; Site'!$AT$1:$AT$437,'Master Data HO &amp; Site'!$S$1:$S$437,'Summary to Mgmt'!$C14,'Master Data HO &amp; Site'!$Y$1:$Y$437,"Open")),IF($H$2="Urgent",IF(C14="Jakarta",SUMIFS('Master Data HO &amp; Site'!$AT$1:$AT$437,'Master Data HO &amp; Site'!$F$1:$F$437,'Summary to Mgmt'!$D14,'Master Data HO &amp; Site'!$H$1:$H$437,'Summary to Mgmt'!$E14,'Master Data HO &amp; Site'!$Y$1:$Y$437,"Open",'Master Data HO &amp; Site'!$N$1:$N$437,$H$2),SUMIFS('Master Data HO &amp; Site'!$AT$1:$AT$437,'Master Data HO &amp; Site'!$S$1:$S$437,'Summary to Mgmt'!$C14,'Master Data HO &amp; Site'!$Y$1:$Y$437,"Open",'Master Data HO &amp; Site'!$N$1:$N$437,$H$2)),IF(C14="Jakarta",SUMIFS('Master Data HO &amp; Site'!$AT$1:$AT$437,'Master Data HO &amp; Site'!$F$1:$F$437,'Summary to Mgmt'!$D14,'Master Data HO &amp; Site'!$H$1:$H$437,'Summary to Mgmt'!$E14,'Master Data HO &amp; Site'!$Y$1:$Y$437,"Open",'Master Data HO &amp; Site'!$N$1:$N$437,$H$2),SUMIFS('Master Data HO &amp; Site'!$AT$1:$AT$437,'Master Data HO &amp; Site'!$S$1:$S$437,'Summary to Mgmt'!$C14,'Master Data HO &amp; Site'!$Y$1:$Y$437,"Open",'Master Data HO &amp; Site'!$N$1:$N$437,$H$2))))</f>
        <v>0</v>
      </c>
      <c r="AC14" s="222">
        <f>IF($H$2="All",IF(C14="Jakarta",SUMIFS('Master Data HO &amp; Site'!$AU$1:$AU$437,'Master Data HO &amp; Site'!$F$1:$F$437,'Summary to Mgmt'!$D14,'Master Data HO &amp; Site'!$H$1:$H$437,'Summary to Mgmt'!$E14,'Master Data HO &amp; Site'!$Y$1:$Y$437,"Open"),SUMIFS('Master Data HO &amp; Site'!$AU$1:$AU$437,'Master Data HO &amp; Site'!$S$1:$S$437,'Summary to Mgmt'!$C14,'Master Data HO &amp; Site'!$Y$1:$Y$437,"Open")),IF($H$2="Urgent",IF(C14="Jakarta",SUMIFS('Master Data HO &amp; Site'!$AU$1:$AU$437,'Master Data HO &amp; Site'!$F$1:$F$437,'Summary to Mgmt'!$D14,'Master Data HO &amp; Site'!$H$1:$H$437,'Summary to Mgmt'!$E14,'Master Data HO &amp; Site'!$Y$1:$Y$437,"Open",'Master Data HO &amp; Site'!$N$1:$N$437,$H$2),SUMIFS('Master Data HO &amp; Site'!$AU$1:$AU$437,'Master Data HO &amp; Site'!$S$1:$S$437,'Summary to Mgmt'!$C14,'Master Data HO &amp; Site'!$Y$1:$Y$437,"Open",'Master Data HO &amp; Site'!$N$1:$N$437,$H$2)),IF(C14="Jakarta",SUMIFS('Master Data HO &amp; Site'!$AU$1:$AU$437,'Master Data HO &amp; Site'!$F$1:$F$437,'Summary to Mgmt'!$D14,'Master Data HO &amp; Site'!$H$1:$H$437,'Summary to Mgmt'!$E14,'Master Data HO &amp; Site'!$Y$1:$Y$437,"Open",'Master Data HO &amp; Site'!$N$1:$N$437,$H$2),SUMIFS('Master Data HO &amp; Site'!$AU$1:$AU$437,'Master Data HO &amp; Site'!$S$1:$S$437,'Summary to Mgmt'!$C14,'Master Data HO &amp; Site'!$Y$1:$Y$437,"Open",'Master Data HO &amp; Site'!$N$1:$N$437,$H$2))))</f>
        <v>0</v>
      </c>
      <c r="AD14" s="222">
        <f>IF($H$2="All",IF(C14="Jakarta",SUMIFS('Master Data HO &amp; Site'!$AV$1:$AV$437,'Master Data HO &amp; Site'!$F$1:$F$437,'Summary to Mgmt'!$D14,'Master Data HO &amp; Site'!$H$1:$H$437,'Summary to Mgmt'!$E14,'Master Data HO &amp; Site'!$Y$1:$Y$437,"Open"),SUMIFS('Master Data HO &amp; Site'!$AV$1:$AV$437,'Master Data HO &amp; Site'!$S$1:$S$437,'Summary to Mgmt'!$C14,'Master Data HO &amp; Site'!$Y$1:$Y$437,"Open")),IF($H$2="Urgent",IF(C14="Jakarta",SUMIFS('Master Data HO &amp; Site'!$AV$1:$AV$437,'Master Data HO &amp; Site'!$F$1:$F$437,'Summary to Mgmt'!$D14,'Master Data HO &amp; Site'!$H$1:$H$437,'Summary to Mgmt'!$E14,'Master Data HO &amp; Site'!$Y$1:$Y$437,"Open",'Master Data HO &amp; Site'!$N$1:$N$437,$H$2),SUMIFS('Master Data HO &amp; Site'!$AV$1:$AV$437,'Master Data HO &amp; Site'!$S$1:$S$437,'Summary to Mgmt'!$C14,'Master Data HO &amp; Site'!$Y$1:$Y$437,"Open",'Master Data HO &amp; Site'!$N$1:$N$437,$H$2)),IF(C14="Jakarta",SUMIFS('Master Data HO &amp; Site'!$AV$1:$AV$437,'Master Data HO &amp; Site'!$F$1:$F$437,'Summary to Mgmt'!$D14,'Master Data HO &amp; Site'!$H$1:$H$437,'Summary to Mgmt'!$E14,'Master Data HO &amp; Site'!$Y$1:$Y$437,"Open",'Master Data HO &amp; Site'!$N$1:$N$437,$H$2),SUMIFS('Master Data HO &amp; Site'!$AV$1:$AV$437,'Master Data HO &amp; Site'!$S$1:$S$437,'Summary to Mgmt'!$C14,'Master Data HO &amp; Site'!$Y$1:$Y$437,"Open",'Master Data HO &amp; Site'!$N$1:$N$437,$H$2))))</f>
        <v>0</v>
      </c>
      <c r="AE14" s="222">
        <f>IF($H$2="All",IF(C14="Jakarta",SUMIFS('Master Data HO &amp; Site'!$AW$1:$AW$437,'Master Data HO &amp; Site'!$F$1:$F$437,'Summary to Mgmt'!$D14,'Master Data HO &amp; Site'!$H$1:$H$437,'Summary to Mgmt'!$E14,'Master Data HO &amp; Site'!$Y$1:$Y$437,"Open"),SUMIFS('Master Data HO &amp; Site'!$AW$1:$AW$437,'Master Data HO &amp; Site'!$S$1:$S$437,'Summary to Mgmt'!$C14,'Master Data HO &amp; Site'!$Y$1:$Y$437,"Open")),IF($H$2="Urgent",IF(C14="Jakarta",SUMIFS('Master Data HO &amp; Site'!$AW$1:$AW$437,'Master Data HO &amp; Site'!$F$1:$F$437,'Summary to Mgmt'!$D14,'Master Data HO &amp; Site'!$H$1:$H$437,'Summary to Mgmt'!$E14,'Master Data HO &amp; Site'!$Y$1:$Y$437,"Open",'Master Data HO &amp; Site'!$N$1:$N$437,$H$2),SUMIFS('Master Data HO &amp; Site'!$AW$1:$AW$437,'Master Data HO &amp; Site'!$S$1:$S$437,'Summary to Mgmt'!$C14,'Master Data HO &amp; Site'!$Y$1:$Y$437,"Open",'Master Data HO &amp; Site'!$N$1:$N$437,$H$2)),IF(C14="Jakarta",SUMIFS('Master Data HO &amp; Site'!$AW$1:$AW$437,'Master Data HO &amp; Site'!$F$1:$F$437,'Summary to Mgmt'!$D14,'Master Data HO &amp; Site'!$H$1:$H$437,'Summary to Mgmt'!$E14,'Master Data HO &amp; Site'!$Y$1:$Y$437,"Open",'Master Data HO &amp; Site'!$N$1:$N$437,$H$2),SUMIFS('Master Data HO &amp; Site'!$AW$1:$AW$437,'Master Data HO &amp; Site'!$S$1:$S$437,'Summary to Mgmt'!$C14,'Master Data HO &amp; Site'!$Y$1:$Y$437,"Open",'Master Data HO &amp; Site'!$N$1:$N$437,$H$2))))</f>
        <v>0</v>
      </c>
      <c r="AF14" s="222">
        <f>IF($H$2="All",IF(C14="Jakarta",SUMIFS('Master Data HO &amp; Site'!$AX$1:$AX$437,'Master Data HO &amp; Site'!$F$1:$F$437,'Summary to Mgmt'!$D14,'Master Data HO &amp; Site'!$H$1:$H$437,'Summary to Mgmt'!$E14,'Master Data HO &amp; Site'!$Y$1:$Y$437,"Open"),SUMIFS('Master Data HO &amp; Site'!$AX$1:$AX$437,'Master Data HO &amp; Site'!$S$1:$S$437,'Summary to Mgmt'!$C14,'Master Data HO &amp; Site'!$Y$1:$Y$437,"Open")),IF($H$2="Urgent",IF(C14="Jakarta",SUMIFS('Master Data HO &amp; Site'!$AX$1:$AX$437,'Master Data HO &amp; Site'!$F$1:$F$437,'Summary to Mgmt'!$D14,'Master Data HO &amp; Site'!$H$1:$H$437,'Summary to Mgmt'!$E14,'Master Data HO &amp; Site'!$Y$1:$Y$437,"Open",'Master Data HO &amp; Site'!$N$1:$N$437,$H$2),SUMIFS('Master Data HO &amp; Site'!$AX$1:$AX$437,'Master Data HO &amp; Site'!$S$1:$S$437,'Summary to Mgmt'!$C14,'Master Data HO &amp; Site'!$Y$1:$Y$437,"Open",'Master Data HO &amp; Site'!$N$1:$N$437,$H$2)),IF(C14="Jakarta",SUMIFS('Master Data HO &amp; Site'!$AX$1:$AX$437,'Master Data HO &amp; Site'!$F$1:$F$437,'Summary to Mgmt'!$D14,'Master Data HO &amp; Site'!$H$1:$H$437,'Summary to Mgmt'!$E14,'Master Data HO &amp; Site'!$Y$1:$Y$437,"Open",'Master Data HO &amp; Site'!$N$1:$N$437,$H$2),SUMIFS('Master Data HO &amp; Site'!$AX$1:$AX$437,'Master Data HO &amp; Site'!$S$1:$S$437,'Summary to Mgmt'!$C14,'Master Data HO &amp; Site'!$Y$1:$Y$437,"Open",'Master Data HO &amp; Site'!$N$1:$N$437,$H$2))))</f>
        <v>0</v>
      </c>
      <c r="AG14" s="222">
        <f>IF($H$2="All",IF(C14="Jakarta",SUMIFS('Master Data HO &amp; Site'!$AY$1:$AY$437,'Master Data HO &amp; Site'!$S$1:$S$437,'Summary to Mgmt'!$C14,'Master Data HO &amp; Site'!$F$1:$F$437,'Summary to Mgmt'!$D14,'Master Data HO &amp; Site'!$H$1:$H$437,'Summary to Mgmt'!$E14,'Master Data HO &amp; Site'!$Y$1:$Y$437,"Open"),SUMIFS('Master Data HO &amp; Site'!$AY$1:$AY$437,'Master Data HO &amp; Site'!$S$1:$S$437,'Summary to Mgmt'!$C14,'Master Data HO &amp; Site'!$Y$1:$Y$437,"Open")),IF($H$2="Urgent",IF(C14="Jakarta",SUMIFS('Master Data HO &amp; Site'!$AY$1:$AY$437,'Master Data HO &amp; Site'!$F$1:$F$437,'Summary to Mgmt'!$D14,'Master Data HO &amp; Site'!$H$1:$H$437,'Summary to Mgmt'!$E14,'Master Data HO &amp; Site'!$Y$1:$Y$437,"Open",'Master Data HO &amp; Site'!$N$1:$N$437,$H$2),SUMIFS('Master Data HO &amp; Site'!$AY$1:$AY$437,'Master Data HO &amp; Site'!$S$1:$S$437,'Summary to Mgmt'!$C14,'Master Data HO &amp; Site'!$Y$1:$Y$437,"Open",'Master Data HO &amp; Site'!$N$1:$N$437,$H$2)),IF(C14="Jakarta",SUMIFS('Master Data HO &amp; Site'!$AY$1:$AY$437,'Master Data HO &amp; Site'!$F$1:$F$437,'Summary to Mgmt'!$D14,'Master Data HO &amp; Site'!$H$1:$H$437,'Summary to Mgmt'!$E14,'Master Data HO &amp; Site'!$Y$1:$Y$437,"Open",'Master Data HO &amp; Site'!$N$1:$N$437,$H$2),SUMIFS('Master Data HO &amp; Site'!$AY$1:$AY$437,'Master Data HO &amp; Site'!$S$1:$S$437,'Summary to Mgmt'!$C14,'Master Data HO &amp; Site'!$Y$1:$Y$437,"Open",'Master Data HO &amp; Site'!$N$1:$N$437,$H$2))))</f>
        <v>0</v>
      </c>
      <c r="AH14" s="222">
        <f>IF($H$2="All",IF(C14="Jakarta",SUMIFS('Master Data HO &amp; Site'!$AZ$1:$AZ$437,'Master Data HO &amp; Site'!$F$1:$F$437,'Summary to Mgmt'!$D14,'Master Data HO &amp; Site'!$H$1:$H$437,'Summary to Mgmt'!$E14,'Master Data HO &amp; Site'!$Y$1:$Y$437,"Open"),SUMIFS('Master Data HO &amp; Site'!$AZ$1:$AZ$437,'Master Data HO &amp; Site'!$S$1:$S$437,'Summary to Mgmt'!$C14,'Master Data HO &amp; Site'!$Y$1:$Y$437,"Open")),IF($H$2="Urgent",IF(C14="Jakarta",SUMIFS('Master Data HO &amp; Site'!$AZ$1:$AZ$437,'Master Data HO &amp; Site'!$F$1:$F$437,'Summary to Mgmt'!$D14,'Master Data HO &amp; Site'!$H$1:$H$437,'Summary to Mgmt'!$E14,'Master Data HO &amp; Site'!$Y$1:$Y$437,"Open",'Master Data HO &amp; Site'!$N$1:$N$437,$H$2),SUMIFS('Master Data HO &amp; Site'!$AZ$1:$AZ$437,'Master Data HO &amp; Site'!$S$1:$S$437,'Summary to Mgmt'!$C14,'Master Data HO &amp; Site'!$Y$1:$Y$437,"Open",'Master Data HO &amp; Site'!$N$1:$N$437,$H$2)),IF(C14="Jakarta",SUMIFS('Master Data HO &amp; Site'!$AZ$1:$AZ$437,'Master Data HO &amp; Site'!$F$1:$F$437,'Summary to Mgmt'!$D14,'Master Data HO &amp; Site'!$H$1:$H$437,'Summary to Mgmt'!$E14,'Master Data HO &amp; Site'!$Y$1:$Y$437,"Open",'Master Data HO &amp; Site'!$N$1:$N$437,$H$2),SUMIFS('Master Data HO &amp; Site'!$AZ$1:$AZ$437,'Master Data HO &amp; Site'!$S$1:$S$437,'Summary to Mgmt'!$C14,'Master Data HO &amp; Site'!$Y$1:$Y$437,"Open",'Master Data HO &amp; Site'!$N$1:$N$437,$H$2))))</f>
        <v>0</v>
      </c>
      <c r="AI14" s="222">
        <f>IF($H$2="All",IF(C14="Jakarta",SUMIFS('Master Data HO &amp; Site'!$AZ$1:$AZ$437,'Master Data HO &amp; Site'!$F$1:$F$437,'Summary to Mgmt'!$D14,'Master Data HO &amp; Site'!$H$1:$H$437,'Summary to Mgmt'!$E14,'Master Data HO &amp; Site'!$Y$1:$Y$437,"Open"),SUMIFS('Master Data HO &amp; Site'!$AZ$1:$AZ$437,'Master Data HO &amp; Site'!$S$1:$S$437,'Summary to Mgmt'!$C14,'Master Data HO &amp; Site'!$Y$1:$Y$437,"Open")),IF($H$2="Urgent",IF(C14="Jakarta",SUMIFS('Master Data HO &amp; Site'!$AZ$1:$AZ$437,'Master Data HO &amp; Site'!$F$1:$F$437,'Summary to Mgmt'!$D14,'Master Data HO &amp; Site'!$H$1:$H$437,'Summary to Mgmt'!$E14,'Master Data HO &amp; Site'!$Y$1:$Y$437,"Open",'Master Data HO &amp; Site'!$N$1:$N$437,$H$2),SUMIFS('Master Data HO &amp; Site'!$AZ$1:$AZ$437,'Master Data HO &amp; Site'!$S$1:$S$437,'Summary to Mgmt'!$C14,'Master Data HO &amp; Site'!$Y$1:$Y$437,"Open",'Master Data HO &amp; Site'!$N$1:$N$437,$H$2)),IF(C14="Jakarta",SUMIFS('Master Data HO &amp; Site'!$AZ$1:$AZ$437,'Master Data HO &amp; Site'!$F$1:$F$437,'Summary to Mgmt'!$D14,'Master Data HO &amp; Site'!$H$1:$H$437,'Summary to Mgmt'!$E14,'Master Data HO &amp; Site'!$Y$1:$Y$437,"Open",'Master Data HO &amp; Site'!$N$1:$N$437,$H$2),SUMIFS('Master Data HO &amp; Site'!$AZ$1:$AZ$437,'Master Data HO &amp; Site'!$S$1:$S$437,'Summary to Mgmt'!$C14,'Master Data HO &amp; Site'!$Y$1:$Y$437,"Open",'Master Data HO &amp; Site'!$N$1:$N$437,$H$2))))</f>
        <v>0</v>
      </c>
      <c r="AJ14" s="222">
        <f>IF($H$2="All",IF(C14="Jakarta",SUMIFS('Master Data HO &amp; Site'!$BB$1:$BB$437,'Master Data HO &amp; Site'!$F$1:$F$437,'Summary to Mgmt'!$D14,'Master Data HO &amp; Site'!$H$1:$H$437,'Summary to Mgmt'!$E14,'Master Data HO &amp; Site'!$Y$1:$Y$437,"Open"),SUMIFS('Master Data HO &amp; Site'!$BB$1:$BB$437,'Master Data HO &amp; Site'!$S$1:$S$437,'Summary to Mgmt'!$C14,'Master Data HO &amp; Site'!$Y$1:$Y$437,"Open")),IF($H$2="Urgent",IF(C14="Jakarta",SUMIFS('Master Data HO &amp; Site'!$BB$1:$BB$437,'Master Data HO &amp; Site'!$F$1:$F$437,'Summary to Mgmt'!$D14,'Master Data HO &amp; Site'!$H$1:$H$437,'Summary to Mgmt'!$E14,'Master Data HO &amp; Site'!$Y$1:$Y$437,"Open",'Master Data HO &amp; Site'!$N$1:$N$437,$H$2),SUMIFS('Master Data HO &amp; Site'!$BB$1:$BB$437,'Master Data HO &amp; Site'!$S$1:$S$437,'Summary to Mgmt'!$C14,'Master Data HO &amp; Site'!$Y$1:$Y$437,"Open",'Master Data HO &amp; Site'!$N$1:$N$437,$H$2)),IF(C14="Jakarta",SUMIFS('Master Data HO &amp; Site'!$BB$1:$BB$437,'Master Data HO &amp; Site'!$F$1:$F$437,'Summary to Mgmt'!$D14,'Master Data HO &amp; Site'!$H$1:$H$437,'Summary to Mgmt'!$E14,'Master Data HO &amp; Site'!$Y$1:$Y$437,"Open",'Master Data HO &amp; Site'!$N$1:$N$437,$H$2),SUMIFS('Master Data HO &amp; Site'!$BB$1:$BB$437,'Master Data HO &amp; Site'!$S$1:$S$437,'Summary to Mgmt'!$C14,'Master Data HO &amp; Site'!$Y$1:$Y$437,"Open",'Master Data HO &amp; Site'!$N$1:$N$437,$H$2))))</f>
        <v>0</v>
      </c>
      <c r="AK14" s="222">
        <f>IF($H$2="All",IF(C14="Jakarta",SUMIFS('Master Data HO &amp; Site'!$BC$1:$BC$437,'Master Data HO &amp; Site'!$F$1:$F$437,'Summary to Mgmt'!$D14,'Master Data HO &amp; Site'!$H$1:$H$437,'Summary to Mgmt'!$E14,'Master Data HO &amp; Site'!$Y$1:$Y$437,"Open"),SUMIFS('Master Data HO &amp; Site'!$BC$1:$BC$437,'Master Data HO &amp; Site'!$S$1:$S$437,'Summary to Mgmt'!$C14,'Master Data HO &amp; Site'!$Y$1:$Y$437,"Open")),IF($H$2="Urgent",IF(C14="Jakarta",SUMIFS('Master Data HO &amp; Site'!$BC$1:$BC$437,'Master Data HO &amp; Site'!$F$1:$F$437,'Summary to Mgmt'!$D14,'Master Data HO &amp; Site'!$H$1:$H$437,'Summary to Mgmt'!$E14,'Master Data HO &amp; Site'!$Y$1:$Y$437,"Open",'Master Data HO &amp; Site'!$N$1:$N$437,$H$2),SUMIFS('Master Data HO &amp; Site'!$BC$1:$BC$437,'Master Data HO &amp; Site'!$S$1:$S$437,'Summary to Mgmt'!$C14,'Master Data HO &amp; Site'!$Y$1:$Y$437,"Open",'Master Data HO &amp; Site'!$N$1:$N$437,$H$2)),IF(C14="Jakarta",SUMIFS('Master Data HO &amp; Site'!$BC$1:$BC$437,'Master Data HO &amp; Site'!$F$1:$F$437,'Summary to Mgmt'!$D14,'Master Data HO &amp; Site'!$H$1:$H$437,'Summary to Mgmt'!$E14,'Master Data HO &amp; Site'!$Y$1:$Y$437,"Open",'Master Data HO &amp; Site'!$N$1:$N$437,$H$2),SUMIFS('Master Data HO &amp; Site'!$BC$1:$BC$437,'Master Data HO &amp; Site'!$S$1:$S$437,'Summary to Mgmt'!$C14,'Master Data HO &amp; Site'!$Y$1:$Y$437,"Open",'Master Data HO &amp; Site'!$N$1:$N$437,$H$2))))</f>
        <v>0</v>
      </c>
      <c r="AL14" s="222">
        <f>IF($H$2="All",IF(C14="Jakarta",SUMIFS('Master Data HO &amp; Site'!$BD$1:$BD$437,'Master Data HO &amp; Site'!$F$1:$F$437,'Summary to Mgmt'!$D14,'Master Data HO &amp; Site'!$H$1:$H$437,'Summary to Mgmt'!$E14,'Master Data HO &amp; Site'!$Y$1:$Y$437,"Open"),SUMIFS('Master Data HO &amp; Site'!$BD$1:$BD$437,'Master Data HO &amp; Site'!$S$1:$S$437,'Summary to Mgmt'!$C14,'Master Data HO &amp; Site'!$Y$1:$Y$437,"Open")),IF($H$2="Urgent",IF(C14="Jakarta",SUMIFS('Master Data HO &amp; Site'!$BD$1:$BD$437,'Master Data HO &amp; Site'!$F$1:$F$437,'Summary to Mgmt'!$D14,'Master Data HO &amp; Site'!$H$1:$H$437,'Summary to Mgmt'!$E14,'Master Data HO &amp; Site'!$Y$1:$Y$437,"Open",'Master Data HO &amp; Site'!$N$1:$N$437,$H$2),SUMIFS('Master Data HO &amp; Site'!$BD$1:$BD$437,'Master Data HO &amp; Site'!$S$1:$S$437,'Summary to Mgmt'!$C14,'Master Data HO &amp; Site'!$Y$1:$Y$437,"Open",'Master Data HO &amp; Site'!$N$1:$N$437,$H$2)),IF(C14="Jakarta",SUMIFS('Master Data HO &amp; Site'!$BD$1:$BD$437,'Master Data HO &amp; Site'!$F$1:$F$437,'Summary to Mgmt'!$D14,'Master Data HO &amp; Site'!$H$1:$H$437,'Summary to Mgmt'!$E14,'Master Data HO &amp; Site'!$Y$1:$Y$437,"Open",'Master Data HO &amp; Site'!$N$1:$N$437,$H$2),SUMIFS('Master Data HO &amp; Site'!$BD$1:$BD$437,'Master Data HO &amp; Site'!$S$1:$S$437,'Summary to Mgmt'!$C14,'Master Data HO &amp; Site'!$Y$1:$Y$437,"Open",'Master Data HO &amp; Site'!$N$1:$N$437,$H$2))))</f>
        <v>0</v>
      </c>
      <c r="AM14" s="222">
        <f>IF($H$2="All",IF(C14="Jakarta",SUMIFS('Master Data HO &amp; Site'!$BE$1:$BE$437,'Master Data HO &amp; Site'!$S$1:$S$437,'Summary to Mgmt'!$C14,'Master Data HO &amp; Site'!$F$1:$F$437,'Summary to Mgmt'!$D14,'Master Data HO &amp; Site'!$H$1:$H$437,'Summary to Mgmt'!$E14,'Master Data HO &amp; Site'!$Y$1:$Y$437,"Open"),SUMIFS('Master Data HO &amp; Site'!$BE$1:$BE$437,'Master Data HO &amp; Site'!$S$1:$S$437,'Summary to Mgmt'!$C14,'Master Data HO &amp; Site'!$Y$1:$Y$437,"Open")),IF($H$2="Urgent",IF(C14="Jakarta",SUMIFS('Master Data HO &amp; Site'!$BE$1:$BE$437,'Master Data HO &amp; Site'!$F$1:$F$437,'Summary to Mgmt'!$D14,'Master Data HO &amp; Site'!$H$1:$H$437,'Summary to Mgmt'!$E14,'Master Data HO &amp; Site'!$Y$1:$Y$437,"Open",'Master Data HO &amp; Site'!$N$1:$N$437,$H$2),SUMIFS('Master Data HO &amp; Site'!$BE$1:$BE$437,'Master Data HO &amp; Site'!$S$1:$S$437,'Summary to Mgmt'!$C14,'Master Data HO &amp; Site'!$Y$1:$Y$437,"Open",'Master Data HO &amp; Site'!$N$1:$N$437,$H$2)),IF(C14="Jakarta",SUMIFS('Master Data HO &amp; Site'!$BE$1:$BE$437,'Master Data HO &amp; Site'!$F$1:$F$437,'Summary to Mgmt'!$D14,'Master Data HO &amp; Site'!$H$1:$H$437,'Summary to Mgmt'!$E14,'Master Data HO &amp; Site'!$Y$1:$Y$437,"Open",'Master Data HO &amp; Site'!$N$1:$N$437,$H$2),SUMIFS('Master Data HO &amp; Site'!$BE$1:$BE$437,'Master Data HO &amp; Site'!$S$1:$S$437,'Summary to Mgmt'!$C14,'Master Data HO &amp; Site'!$Y$1:$Y$437,"Open",'Master Data HO &amp; Site'!$N$1:$N$437,$H$2))))</f>
        <v>0</v>
      </c>
      <c r="AN14" s="222">
        <f>IF($H$2="All",IF(C14="Jakarta",SUMIFS('Master Data HO &amp; Site'!$BF$1:$BF$437,'Master Data HO &amp; Site'!$F$1:$F$437,'Summary to Mgmt'!$D14,'Master Data HO &amp; Site'!$H$1:$H$437,'Summary to Mgmt'!$E14,'Master Data HO &amp; Site'!$Y$1:$Y$437,"Open"),SUMIFS('Master Data HO &amp; Site'!$BF$1:$BF$437,'Master Data HO &amp; Site'!$S$1:$S$437,'Summary to Mgmt'!$C14,'Master Data HO &amp; Site'!$Y$1:$Y$437,"Open")),IF($H$2="Urgent",IF(C14="Jakarta",SUMIFS('Master Data HO &amp; Site'!$BF$1:$BF$437,'Master Data HO &amp; Site'!$F$1:$F$437,'Summary to Mgmt'!$D14,'Master Data HO &amp; Site'!$H$1:$H$437,'Summary to Mgmt'!$E14,'Master Data HO &amp; Site'!$Y$1:$Y$437,"Open",'Master Data HO &amp; Site'!$N$1:$N$437,$H$2),SUMIFS('Master Data HO &amp; Site'!$BF$1:$BF$437,'Master Data HO &amp; Site'!$S$1:$S$437,'Summary to Mgmt'!$C14,'Master Data HO &amp; Site'!$Y$1:$Y$437,"Open",'Master Data HO &amp; Site'!$N$1:$N$437,$H$2)),IF(C14="Jakarta",SUMIFS('Master Data HO &amp; Site'!$BF$1:$BF$437,'Master Data HO &amp; Site'!$F$1:$F$437,'Summary to Mgmt'!$D14,'Master Data HO &amp; Site'!$H$1:$H$437,'Summary to Mgmt'!$E14,'Master Data HO &amp; Site'!$Y$1:$Y$437,"Open",'Master Data HO &amp; Site'!$N$1:$N$437,$H$2),SUMIFS('Master Data HO &amp; Site'!$BF$1:$BF$437,'Master Data HO &amp; Site'!$S$1:$S$437,'Summary to Mgmt'!$C14,'Master Data HO &amp; Site'!$Y$1:$Y$437,"Open",'Master Data HO &amp; Site'!$N$1:$N$437,$H$2))))</f>
        <v>0</v>
      </c>
      <c r="AO14" s="222">
        <f>IF($H$2="All",IF(C14="Jakarta",SUMIFS('Master Data HO &amp; Site'!$BG$1:$BG$437,'Master Data HO &amp; Site'!$F$1:$F$437,'Summary to Mgmt'!$D14,'Master Data HO &amp; Site'!$H$1:$H$437,'Summary to Mgmt'!$E14,'Master Data HO &amp; Site'!$Y$1:$Y$437,"Open"),SUMIFS('Master Data HO &amp; Site'!$BG$1:$BG$437,'Master Data HO &amp; Site'!$S$1:$S$437,'Summary to Mgmt'!$C14,'Master Data HO &amp; Site'!$Y$1:$Y$437,"Open")),IF($H$2="Urgent",IF(C14="Jakarta",SUMIFS('Master Data HO &amp; Site'!$BG$1:$BG$437,'Master Data HO &amp; Site'!$F$1:$F$437,'Summary to Mgmt'!$D14,'Master Data HO &amp; Site'!$H$1:$H$437,'Summary to Mgmt'!$E14,'Master Data HO &amp; Site'!$Y$1:$Y$437,"Open",'Master Data HO &amp; Site'!$N$1:$N$437,$H$2),SUMIFS('Master Data HO &amp; Site'!$BG$1:$BG$437,'Master Data HO &amp; Site'!$S$1:$S$437,'Summary to Mgmt'!$C14,'Master Data HO &amp; Site'!$Y$1:$Y$437,"Open",'Master Data HO &amp; Site'!$N$1:$N$437,$H$2)),IF(C14="Jakarta",SUMIFS('Master Data HO &amp; Site'!$BG$1:$BG$437,'Master Data HO &amp; Site'!$F$1:$F$437,'Summary to Mgmt'!$D14,'Master Data HO &amp; Site'!$H$1:$H$437,'Summary to Mgmt'!$E14,'Master Data HO &amp; Site'!$Y$1:$Y$437,"Open",'Master Data HO &amp; Site'!$N$1:$N$437,$H$2),SUMIFS('Master Data HO &amp; Site'!$BG$1:$BG$437,'Master Data HO &amp; Site'!$S$1:$S$437,'Summary to Mgmt'!$C14,'Master Data HO &amp; Site'!$Y$1:$Y$437,"Open",'Master Data HO &amp; Site'!$N$1:$N$437,$H$2))))</f>
        <v>0</v>
      </c>
      <c r="AP14" s="222">
        <f>IF($H$2="All",IF(C14="Jakarta",SUMIFS('Master Data HO &amp; Site'!$BH$1:$BH$437,'Master Data HO &amp; Site'!$F$1:$F$437,'Summary to Mgmt'!$D14,'Master Data HO &amp; Site'!$H$1:$H$437,'Summary to Mgmt'!$E14,'Master Data HO &amp; Site'!$Y$1:$Y$437,"Open"),SUMIFS('Master Data HO &amp; Site'!$BH$1:$BH$437,'Master Data HO &amp; Site'!$S$1:$S$437,'Summary to Mgmt'!$C14,'Master Data HO &amp; Site'!$Y$1:$Y$437,"Open")),IF($H$2="Urgent",IF(C14="Jakarta",SUMIFS('Master Data HO &amp; Site'!$BH$1:$BH$437,'Master Data HO &amp; Site'!$F$1:$F$437,'Summary to Mgmt'!$D14,'Master Data HO &amp; Site'!$H$1:$H$437,'Summary to Mgmt'!$E14,'Master Data HO &amp; Site'!$Y$1:$Y$437,"Open",'Master Data HO &amp; Site'!$N$1:$N$437,$H$2),SUMIFS('Master Data HO &amp; Site'!$BH$1:$BH$437,'Master Data HO &amp; Site'!$S$1:$S$437,'Summary to Mgmt'!$C14,'Master Data HO &amp; Site'!$Y$1:$Y$437,"Open",'Master Data HO &amp; Site'!$N$1:$N$437,$H$2)),IF(C14="Jakarta",SUMIFS('Master Data HO &amp; Site'!$BH$1:$BH$437,'Master Data HO &amp; Site'!$F$1:$F$437,'Summary to Mgmt'!$D14,'Master Data HO &amp; Site'!$H$1:$H$437,'Summary to Mgmt'!$E14,'Master Data HO &amp; Site'!$Y$1:$Y$437,"Open",'Master Data HO &amp; Site'!$N$1:$N$437,$H$2),SUMIFS('Master Data HO &amp; Site'!$BH$1:$BH$437,'Master Data HO &amp; Site'!$S$1:$S$437,'Summary to Mgmt'!$C14,'Master Data HO &amp; Site'!$Y$1:$Y$437,"Open",'Master Data HO &amp; Site'!$N$1:$N$437,$H$2))))</f>
        <v>0</v>
      </c>
      <c r="AQ14" s="222">
        <f>IF($H$2="All",IF(C14="Jakarta",SUMIFS('Master Data HO &amp; Site'!$BI$1:$BI$437,'Master Data HO &amp; Site'!$F$1:$F$437,'Summary to Mgmt'!$D14,'Master Data HO &amp; Site'!$H$1:$H$437,'Summary to Mgmt'!$E14,'Master Data HO &amp; Site'!$Y$1:$Y$437,"Open"),SUMIFS('Master Data HO &amp; Site'!$BI$1:$BI$437,'Master Data HO &amp; Site'!$S$1:$S$437,'Summary to Mgmt'!$C14,'Master Data HO &amp; Site'!$Y$1:$Y$437,"Open")),IF($H$2="Urgent",IF(C14="Jakarta",SUMIFS('Master Data HO &amp; Site'!$BI$1:$BI$437,'Master Data HO &amp; Site'!$F$1:$F$437,'Summary to Mgmt'!$D14,'Master Data HO &amp; Site'!$H$1:$H$437,'Summary to Mgmt'!$E14,'Master Data HO &amp; Site'!$Y$1:$Y$437,"Open",'Master Data HO &amp; Site'!$N$1:$N$437,$H$2),SUMIFS('Master Data HO &amp; Site'!$BI$1:$BI$437,'Master Data HO &amp; Site'!$S$1:$S$437,'Summary to Mgmt'!$C14,'Master Data HO &amp; Site'!$Y$1:$Y$437,"Open",'Master Data HO &amp; Site'!$N$1:$N$437,$H$2)),IF(C14="Jakarta",SUMIFS('Master Data HO &amp; Site'!$BI$1:$BI$437,'Master Data HO &amp; Site'!$F$1:$F$437,'Summary to Mgmt'!$D14,'Master Data HO &amp; Site'!$H$1:$H$437,'Summary to Mgmt'!$E14,'Master Data HO &amp; Site'!$Y$1:$Y$437,"Open",'Master Data HO &amp; Site'!$N$1:$N$437,$H$2),SUMIFS('Master Data HO &amp; Site'!$BI$1:$BI$437,'Master Data HO &amp; Site'!$S$1:$S$437,'Summary to Mgmt'!$C14,'Master Data HO &amp; Site'!$Y$1:$Y$437,"Open",'Master Data HO &amp; Site'!$N$1:$N$437,$H$2))))</f>
        <v>0</v>
      </c>
      <c r="AR14" s="222">
        <f>IF($H$2="All",IF(C14="Jakarta",SUMIFS('Master Data HO &amp; Site'!$BJ$1:$BJ$437,'Master Data HO &amp; Site'!$F$1:$F$437,'Summary to Mgmt'!$D14,'Master Data HO &amp; Site'!$H$1:$H$437,'Summary to Mgmt'!$E14,'Master Data HO &amp; Site'!$Y$1:$Y$437,"Open"),SUMIFS('Master Data HO &amp; Site'!$BJ$1:$BJ$437,'Master Data HO &amp; Site'!$S$1:$S$437,'Summary to Mgmt'!$C14,'Master Data HO &amp; Site'!$Y$1:$Y$437,"Open")),IF($H$2="Urgent",IF(C14="Jakarta",SUMIFS('Master Data HO &amp; Site'!$BJ$1:$BJ$437,'Master Data HO &amp; Site'!$F$1:$F$437,'Summary to Mgmt'!$D14,'Master Data HO &amp; Site'!$H$1:$H$437,'Summary to Mgmt'!$E14,'Master Data HO &amp; Site'!$Y$1:$Y$437,"Open",'Master Data HO &amp; Site'!$N$1:$N$437,$H$2),SUMIFS('Master Data HO &amp; Site'!$BJ$1:$BJ$437,'Master Data HO &amp; Site'!$S$1:$S$437,'Summary to Mgmt'!$C14,'Master Data HO &amp; Site'!$Y$1:$Y$437,"Open",'Master Data HO &amp; Site'!$N$1:$N$437,$H$2)),IF(C14="Jakarta",SUMIFS('Master Data HO &amp; Site'!$BJ$1:$BJ$437,'Master Data HO &amp; Site'!$F$1:$F$437,'Summary to Mgmt'!$D14,'Master Data HO &amp; Site'!$H$1:$H$437,'Summary to Mgmt'!$E14,'Master Data HO &amp; Site'!$Y$1:$Y$437,"Open",'Master Data HO &amp; Site'!$N$1:$N$437,$H$2),SUMIFS('Master Data HO &amp; Site'!$BJ$1:$BJ$437,'Master Data HO &amp; Site'!$S$1:$S$437,'Summary to Mgmt'!$C14,'Master Data HO &amp; Site'!$Y$1:$Y$437,"Open",'Master Data HO &amp; Site'!$N$1:$N$437,$H$2))))</f>
        <v>0</v>
      </c>
      <c r="AS14" s="222">
        <f>IF($H$2="All",IF(C14="Jakarta",SUMIFS('Master Data HO &amp; Site'!$BK$1:$BK$437,'Master Data HO &amp; Site'!$S$1:$S$437,'Summary to Mgmt'!$C14,'Master Data HO &amp; Site'!$F$1:$F$437,'Summary to Mgmt'!$D14,'Master Data HO &amp; Site'!$H$1:$H$437,'Summary to Mgmt'!$E14,'Master Data HO &amp; Site'!$Y$1:$Y$437,"Open"),SUMIFS('Master Data HO &amp; Site'!$BK$1:$BK$437,'Master Data HO &amp; Site'!$S$1:$S$437,'Summary to Mgmt'!$C14,'Master Data HO &amp; Site'!$Y$1:$Y$437,"Open")),IF($H$2="Urgent",IF(C14="Jakarta",SUMIFS('Master Data HO &amp; Site'!$BK$1:$BK$437,'Master Data HO &amp; Site'!$F$1:$F$437,'Summary to Mgmt'!$D14,'Master Data HO &amp; Site'!$H$1:$H$437,'Summary to Mgmt'!$E14,'Master Data HO &amp; Site'!$Y$1:$Y$437,"Open",'Master Data HO &amp; Site'!$N$1:$N$437,$H$2),SUMIFS('Master Data HO &amp; Site'!$BK$1:$BK$437,'Master Data HO &amp; Site'!$S$1:$S$437,'Summary to Mgmt'!$C14,'Master Data HO &amp; Site'!$Y$1:$Y$437,"Open",'Master Data HO &amp; Site'!$N$1:$N$437,$H$2)),IF(C14="Jakarta",SUMIFS('Master Data HO &amp; Site'!$BK$1:$BK$437,'Master Data HO &amp; Site'!$F$1:$F$437,'Summary to Mgmt'!$D14,'Master Data HO &amp; Site'!$H$1:$H$437,'Summary to Mgmt'!$E14,'Master Data HO &amp; Site'!$Y$1:$Y$437,"Open",'Master Data HO &amp; Site'!$N$1:$N$437,$H$2),SUMIFS('Master Data HO &amp; Site'!$BK$1:$BK$437,'Master Data HO &amp; Site'!$S$1:$S$437,'Summary to Mgmt'!$C14,'Master Data HO &amp; Site'!$Y$1:$Y$437,"Open",'Master Data HO &amp; Site'!$N$1:$N$437,$H$2))))</f>
        <v>0</v>
      </c>
      <c r="AU14" s="224">
        <f>IF($H$2="All",IF(C14="Jakarta",COUNTIFS('Master Data HO &amp; Site'!$F$1:$F$437,'Summary to Mgmt'!$D14,'Master Data HO &amp; Site'!$H$1:$H$437,'Summary to Mgmt'!$E14,'Master Data HO &amp; Site'!$Y$1:$Y$437,"Open",'Master Data HO &amp; Site'!$BZ$1:$BZ$437,'Summary to Mgmt'!$AU$4),COUNTIFS('Master Data HO &amp; Site'!$S$1:$S$437,'Summary to Mgmt'!$C14,'Master Data HO &amp; Site'!$Y$1:$Y$437,"Open",'Master Data HO &amp; Site'!$BZ$1:$BZ$437,'Summary to Mgmt'!$AU$4)),IF($H$2="Urgent",IF(C14="Jakarta",COUNTIFS('Master Data HO &amp; Site'!$F$1:$F$437,'Summary to Mgmt'!$D14,'Master Data HO &amp; Site'!$H$1:$H$437,'Summary to Mgmt'!$E14,'Master Data HO &amp; Site'!$Y$1:$Y$437,"Open",'Master Data HO &amp; Site'!$BZ$1:$BZ$437,'Summary to Mgmt'!$AU$4,'Master Data HO &amp; Site'!$N$1:$N$437,$H$2),COUNTIFS('Master Data HO &amp; Site'!$S$1:$S$437,'Summary to Mgmt'!$C14,'Master Data HO &amp; Site'!$Y$1:$Y$437,"Open",'Master Data HO &amp; Site'!$BZ$1:$BZ$437,'Summary to Mgmt'!$AU$4,'Master Data HO &amp; Site'!$N$1:$N$437,$H$2)),IF(C14="Jakarta",COUNTIFS('Master Data HO &amp; Site'!$F$1:$F$437,'Summary to Mgmt'!$D14,'Master Data HO &amp; Site'!$H$1:$H$437,'Summary to Mgmt'!$E14,'Master Data HO &amp; Site'!$Y$1:$Y$437,"Open",'Master Data HO &amp; Site'!$BZ$1:$BZ$437,'Summary to Mgmt'!$AU$4,'Master Data HO &amp; Site'!$N$1:$N$437,$H$2),COUNTIFS('Master Data HO &amp; Site'!$S$1:$S$437,'Summary to Mgmt'!$C14,'Master Data HO &amp; Site'!$Y$1:$Y$437,"Open",'Master Data HO &amp; Site'!$BZ$1:$BZ$437,'Summary to Mgmt'!$AU$4,'Master Data HO &amp; Site'!$N$1:$N$437,$H$2))))</f>
        <v>2</v>
      </c>
      <c r="AV14" s="224">
        <f>IF($H$2="All",IF(C14="Jakarta",COUNTIFS('Master Data HO &amp; Site'!$F$1:$F$437,'Summary to Mgmt'!$D14,'Master Data HO &amp; Site'!$H$1:$H$437,'Summary to Mgmt'!$E14,'Master Data HO &amp; Site'!$Y$1:$Y$437,"Open",'Master Data HO &amp; Site'!$BZ$1:$BZ$437,'Summary to Mgmt'!$AV$4),COUNTIFS('Master Data HO &amp; Site'!$S$1:$S$437,'Summary to Mgmt'!$C14,'Master Data HO &amp; Site'!$Y$1:$Y$437,"Open",'Master Data HO &amp; Site'!$BZ$1:$BZ$437,'Summary to Mgmt'!$AV$4)),IF($H$2="Urgent",IF(C14="Jakarta",COUNTIFS('Master Data HO &amp; Site'!$F$1:$F$437,'Summary to Mgmt'!$D14,'Master Data HO &amp; Site'!$H$1:$H$437,'Summary to Mgmt'!$E14,'Master Data HO &amp; Site'!$Y$1:$Y$437,"Open",'Master Data HO &amp; Site'!$BZ$1:$BZ$437,'Summary to Mgmt'!$AV$4,'Master Data HO &amp; Site'!$N$1:$N$437,$H$2),COUNTIFS('Master Data HO &amp; Site'!$S$1:$S$437,'Summary to Mgmt'!$C14,'Master Data HO &amp; Site'!$Y$1:$Y$437,"Open",'Master Data HO &amp; Site'!$BZ$1:$BZ$437,'Summary to Mgmt'!$AV$4,'Master Data HO &amp; Site'!$N$1:$N$437,$H$2)),IF(C14="Jakarta",COUNTIFS('Master Data HO &amp; Site'!$F$1:$F$437,'Summary to Mgmt'!$D14,'Master Data HO &amp; Site'!$H$1:$H$437,'Summary to Mgmt'!$E14,'Master Data HO &amp; Site'!$Y$1:$Y$437,"Open",'Master Data HO &amp; Site'!$BZ$1:$BZ$437,'Summary to Mgmt'!$AV$4,'Master Data HO &amp; Site'!$N$1:$N$437,$H$2),COUNTIFS('Master Data HO &amp; Site'!$S$1:$S$437,'Summary to Mgmt'!$C14,'Master Data HO &amp; Site'!$Y$1:$Y$437,"Open",'Master Data HO &amp; Site'!$BZ$1:$BZ$437,'Summary to Mgmt'!$AV$4,'Master Data HO &amp; Site'!$N$1:$N$437,$H$2))))</f>
        <v>0</v>
      </c>
      <c r="AW14" s="224">
        <f>IF($H$2="All",IF(C14="Jakarta",COUNTIFS('Master Data HO &amp; Site'!$F$1:$F$437,'Summary to Mgmt'!$D14,'Master Data HO &amp; Site'!$H$1:$H$437,'Summary to Mgmt'!$E14,'Master Data HO &amp; Site'!$Y$1:$Y$437,"Open",'Master Data HO &amp; Site'!$BZ$1:$BZ$437,'Summary to Mgmt'!$AW$4),COUNTIFS('Master Data HO &amp; Site'!$S$1:$S$437,'Summary to Mgmt'!$C14,'Master Data HO &amp; Site'!$Y$1:$Y$437,"Open",'Master Data HO &amp; Site'!$BZ$1:$BZ$437,'Summary to Mgmt'!$AW$4)),IF($H$2="Urgent",IF(C14="Jakarta",COUNTIFS('Master Data HO &amp; Site'!$F$1:$F$437,'Summary to Mgmt'!$D14,'Master Data HO &amp; Site'!$H$1:$H$437,'Summary to Mgmt'!$E14,'Master Data HO &amp; Site'!$Y$1:$Y$437,"Open",'Master Data HO &amp; Site'!$BZ$1:$BZ$437,'Summary to Mgmt'!$AW$4,'Master Data HO &amp; Site'!$N$1:$N$437,$H$2),COUNTIFS('Master Data HO &amp; Site'!$S$1:$S$437,'Summary to Mgmt'!$C14,'Master Data HO &amp; Site'!$Y$1:$Y$437,"Open",'Master Data HO &amp; Site'!$BZ$1:$BZ$437,'Summary to Mgmt'!$AW$4,'Master Data HO &amp; Site'!$N$1:$N$437,$H$2)),IF(C14="Jakarta",COUNTIFS('Master Data HO &amp; Site'!$F$1:$F$437,'Summary to Mgmt'!$D14,'Master Data HO &amp; Site'!$H$1:$H$437,'Summary to Mgmt'!$E14,'Master Data HO &amp; Site'!$Y$1:$Y$437,"Open",'Master Data HO &amp; Site'!$BZ$1:$BZ$437,'Summary to Mgmt'!$AW$4,'Master Data HO &amp; Site'!$N$1:$N$437,$H$2),COUNTIFS('Master Data HO &amp; Site'!$S$1:$S$437,'Summary to Mgmt'!$C14,'Master Data HO &amp; Site'!$Y$1:$Y$437,"Open",'Master Data HO &amp; Site'!$BZ$1:$BZ$437,'Summary to Mgmt'!$AW$4,'Master Data HO &amp; Site'!$N$1:$N$437,$H$2))))</f>
        <v>0</v>
      </c>
      <c r="AX14" s="224">
        <f>IF($H$2="All",IF(C14="Jakarta",COUNTIFS('Master Data HO &amp; Site'!$F$1:$F$437,'Summary to Mgmt'!$D14,'Master Data HO &amp; Site'!$H$1:$H$437,'Summary to Mgmt'!$E14,'Master Data HO &amp; Site'!$Y$1:$Y$437,"Open",'Master Data HO &amp; Site'!$BZ$1:$BZ$437,'Summary to Mgmt'!$AX$4),COUNTIFS('Master Data HO &amp; Site'!$S$1:$S$437,'Summary to Mgmt'!$C14,'Master Data HO &amp; Site'!$Y$1:$Y$437,"Open",'Master Data HO &amp; Site'!$BZ$1:$BZ$437,'Summary to Mgmt'!$AX$4)),IF($H$2="Urgent",IF(C14="Jakarta",COUNTIFS('Master Data HO &amp; Site'!$F$1:$F$437,'Summary to Mgmt'!$D14,'Master Data HO &amp; Site'!$H$1:$H$437,'Summary to Mgmt'!$E14,'Master Data HO &amp; Site'!$Y$1:$Y$437,"Open",'Master Data HO &amp; Site'!$BZ$1:$BZ$437,'Summary to Mgmt'!$AX$4,'Master Data HO &amp; Site'!$N$1:$N$437,$H$2),COUNTIFS('Master Data HO &amp; Site'!$S$1:$S$437,'Summary to Mgmt'!$C14,'Master Data HO &amp; Site'!$Y$1:$Y$437,"Open",'Master Data HO &amp; Site'!$BZ$1:$BZ$437,'Summary to Mgmt'!$AX$4,'Master Data HO &amp; Site'!$N$1:$N$437,$H$2)),IF(C14="Jakarta",COUNTIFS('Master Data HO &amp; Site'!$F$1:$F$437,'Summary to Mgmt'!$D14,'Master Data HO &amp; Site'!$H$1:$H$437,'Summary to Mgmt'!$E14,'Master Data HO &amp; Site'!$Y$1:$Y$437,"Open",'Master Data HO &amp; Site'!$BZ$1:$BZ$437,'Summary to Mgmt'!$AX$4,'Master Data HO &amp; Site'!$N$1:$N$437,$H$2),COUNTIFS('Master Data HO &amp; Site'!$S$1:$S$437,'Summary to Mgmt'!$C14,'Master Data HO &amp; Site'!$Y$1:$Y$437,"Open",'Master Data HO &amp; Site'!$BZ$1:$BZ$437,'Summary to Mgmt'!$AX$4,'Master Data HO &amp; Site'!$N$1:$N$437,$H$2))))</f>
        <v>0</v>
      </c>
    </row>
    <row r="15" spans="2:50" outlineLevel="1" x14ac:dyDescent="0.35">
      <c r="C15" t="s">
        <v>151</v>
      </c>
      <c r="D15" t="s">
        <v>137</v>
      </c>
      <c r="E15" t="s">
        <v>1562</v>
      </c>
      <c r="F15" s="223">
        <f t="shared" si="1"/>
        <v>3</v>
      </c>
      <c r="G15" s="224">
        <f>IF($H$2="All",IF(C15="Jakarta",SUMIFS('Master Data HO &amp; Site'!$BM$1:$BM$437,'Master Data HO &amp; Site'!$S$1:$S$437,'Summary to Mgmt'!C15,'Master Data HO &amp; Site'!$F$1:$F$437,'Summary to Mgmt'!$D15,'Master Data HO &amp; Site'!$H$1:$H$437,'Summary to Mgmt'!$E15,'Master Data HO &amp; Site'!$Y$1:$Y$437,"Closed"),SUMIFS('Master Data HO &amp; Site'!$BM$1:$BM$437,'Master Data HO &amp; Site'!$S$1:$S$437,'Summary to Mgmt'!C15,'Master Data HO &amp; Site'!$Y$1:$Y$437,"Closed")),IF(C15="Jakarta",SUMIFS('Master Data HO &amp; Site'!$BM$1:$BM$437,'Master Data HO &amp; Site'!$S$1:$S$437,'Summary to Mgmt'!C15,'Master Data HO &amp; Site'!$F$1:$F$437,'Summary to Mgmt'!$D15,'Master Data HO &amp; Site'!$H$1:$H$437,'Summary to Mgmt'!E15,'Master Data HO &amp; Site'!$N$1:$N$437,'Summary to Mgmt'!$H$2,'Master Data HO &amp; Site'!$Y$1:$Y$437,"Closed"),SUMIFS('Master Data HO &amp; Site'!$BM$1:$BM$437,'Master Data HO &amp; Site'!$S$1:$S$437,'Summary to Mgmt'!C15,'Master Data HO &amp; Site'!$N$1:$N$437,'Summary to Mgmt'!$H$2,'Master Data HO &amp; Site'!$Y$1:$Y$437,"Closed")))</f>
        <v>0</v>
      </c>
      <c r="H15" s="222">
        <f>IF($H$2="All",IF(C15="Jakarta",COUNTIFS('Master Data HO &amp; Site'!$S$1:$S$437,'Summary to Mgmt'!$C15,'Master Data HO &amp; Site'!$F$1:$F$437,'Summary to Mgmt'!$D15,'Master Data HO &amp; Site'!$H$1:$H$437,'Summary to Mgmt'!$E15,'Master Data HO &amp; Site'!$Y$1:$Y$437,"Open"),COUNTIFS('Master Data HO &amp; Site'!$S$1:$S$437,'Summary to Mgmt'!$C15,'Master Data HO &amp; Site'!$Y$1:$Y$437,"Open")),IF($H$2="Urgent",IF(C15="Jakarta",COUNTIFS('Master Data HO &amp; Site'!$S$1:$S$437,'Summary to Mgmt'!$C15,'Master Data HO &amp; Site'!$F$1:$F$437,'Summary to Mgmt'!$D15,'Master Data HO &amp; Site'!$H$1:$H$437,'Summary to Mgmt'!$E15,'Master Data HO &amp; Site'!$Y$1:$Y$437,"Open",'Master Data HO &amp; Site'!$N$1:$N$437,$H$2),COUNTIFS('Master Data HO &amp; Site'!$S$1:$S$437,'Summary to Mgmt'!$C15,'Master Data HO &amp; Site'!$Y$1:$Y$437,"Open",'Master Data HO &amp; Site'!$N$1:$N$437,$H$2)),IF(C15="Jakarta",COUNTIFS('Master Data HO &amp; Site'!$F$1:$F$437,'Summary to Mgmt'!$D15,'Master Data HO &amp; Site'!$H$1:$H$437,'Summary to Mgmt'!$E15,'Master Data HO &amp; Site'!$Y$1:$Y$437,"Open",'Master Data HO &amp; Site'!$N$1:$N$437,$H$2),COUNTIFS('Master Data HO &amp; Site'!$S$1:$S$437,'Summary to Mgmt'!$C15,'Master Data HO &amp; Site'!$Y$1:$Y$437,"Open",'Master Data HO &amp; Site'!$N$1:$N$437,$H$2))))</f>
        <v>3</v>
      </c>
      <c r="I15" s="222">
        <f>IF($H$2="All",IF(C15="Jakarta",COUNTIFS('Master Data HO &amp; Site'!$F$1:$F$437,'Summary to Mgmt'!$D15,'Master Data HO &amp; Site'!$H$1:$H$437,'Summary to Mgmt'!$E15,'Master Data HO &amp; Site'!$Y$1:$Y$437,"Open",'Master Data HO &amp; Site'!$D$1:$D$437,"pending FKTK"),COUNTIFS('Master Data HO &amp; Site'!$S$1:$S$437,'Summary to Mgmt'!$C15,'Master Data HO &amp; Site'!$Y$1:$Y$437,"Open",'Master Data HO &amp; Site'!$D$1:$D$437,"pending FKTK")),IF($H$2="Urgent",IF(C15="Jakarta",COUNTIFS('Master Data HO &amp; Site'!$F$1:$F$437,'Summary to Mgmt'!$D15,'Master Data HO &amp; Site'!$H$1:$H$437,'Summary to Mgmt'!$E15,'Master Data HO &amp; Site'!$Y$1:$Y$437,"Open",'Master Data HO &amp; Site'!$N$1:$N$437,$H$2,'Master Data HO &amp; Site'!$D$1:$D$437,"pending FKTK"),COUNTIFS('Master Data HO &amp; Site'!$S$1:$S$437,'Summary to Mgmt'!$C15,'Master Data HO &amp; Site'!$Y$1:$Y$437,"Open",'Master Data HO &amp; Site'!$N$1:$N$437,$H$2,'Master Data HO &amp; Site'!$D$1:$D$437,"pending FKTK")),IF(C15="Jakarta",COUNTIFS('Master Data HO &amp; Site'!$F$1:$F$437,'Summary to Mgmt'!$D15,'Master Data HO &amp; Site'!$H$1:$H$437,'Summary to Mgmt'!$E15,'Master Data HO &amp; Site'!$Y$1:$Y$437,"Open",'Master Data HO &amp; Site'!$N$1:$N$437,$H$2,'Master Data HO &amp; Site'!$D$1:$D$437,"pending FKTK"),COUNTIFS('Master Data HO &amp; Site'!$S$1:$S$437,'Summary to Mgmt'!$C15,'Master Data HO &amp; Site'!$Y$1:$Y$437,"Open",'Master Data HO &amp; Site'!$N$1:$N$437,$H$2,'Master Data HO &amp; Site'!$D$1:$D$437,"pending FKTK"))))</f>
        <v>1</v>
      </c>
      <c r="J15" s="222">
        <f>IF($H$2="All",IF(C15="Jakarta",SUMIFS('Master Data HO &amp; Site'!$AB$1:$AB$437,'Master Data HO &amp; Site'!$F$1:$F$437,'Summary to Mgmt'!$D15,'Master Data HO &amp; Site'!$H$1:$H$437,'Summary to Mgmt'!$E15,'Master Data HO &amp; Site'!$Y$1:$Y$437,"Open"),SUMIFS('Master Data HO &amp; Site'!$AB$1:$AB$437,'Master Data HO &amp; Site'!$S$1:$S$437,'Summary to Mgmt'!$C15,'Master Data HO &amp; Site'!$Y$1:$Y$437,"Open")),IF($H$2="Urgent",IF(C15="Jakarta",SUMIFS('Master Data HO &amp; Site'!$AB$1:$AB$437,'Master Data HO &amp; Site'!$F$1:$F$437,'Summary to Mgmt'!$D15,'Master Data HO &amp; Site'!$H$1:$H$437,'Summary to Mgmt'!$E15,'Master Data HO &amp; Site'!$Y$1:$Y$437,"Open",'Master Data HO &amp; Site'!$N$1:$N$437,$H$2),SUMIFS('Master Data HO &amp; Site'!$AB$1:$AB$437,'Master Data HO &amp; Site'!$S$1:$S$437,'Summary to Mgmt'!$C15,'Master Data HO &amp; Site'!$Y$1:$Y$437,"Open",'Master Data HO &amp; Site'!$N$1:$N$437,$H$2)),IF(C15="Jakarta",SUMIFS('Master Data HO &amp; Site'!$AB$1:$AB$437,'Master Data HO &amp; Site'!$F$1:$F$437,'Summary to Mgmt'!$D15,'Master Data HO &amp; Site'!$H$1:$H$437,'Summary to Mgmt'!$E15,'Master Data HO &amp; Site'!$Y$1:$Y$437,"Open",'Master Data HO &amp; Site'!$N$1:$N$437,$H$2),SUMIFS('Master Data HO &amp; Site'!$AB$1:$AB$437,'Master Data HO &amp; Site'!$S$1:$S$437,'Summary to Mgmt'!$C15,'Master Data HO &amp; Site'!$Y$1:$Y$437,"Open",'Master Data HO &amp; Site'!$N$1:$N$437,$H$2))))</f>
        <v>0</v>
      </c>
      <c r="K15" s="222">
        <f>IF($H$2="All",IF(C15="Jakarta",SUMIFS('Master Data HO &amp; Site'!$AC$1:$AC$437,'Master Data HO &amp; Site'!$F$1:$F$437,'Summary to Mgmt'!$D15,'Master Data HO &amp; Site'!$H$1:$H$437,'Summary to Mgmt'!$E15,'Master Data HO &amp; Site'!$Y$1:$Y$437,"Open"),SUMIFS('Master Data HO &amp; Site'!$AC$1:$AC$437,'Master Data HO &amp; Site'!$S$1:$S$437,'Summary to Mgmt'!$C15,'Master Data HO &amp; Site'!$Y$1:$Y$437,"Open")),IF($H$2="Urgent",IF(C15="Jakarta",SUMIFS('Master Data HO &amp; Site'!$AC$1:$AC$437,'Master Data HO &amp; Site'!$F$1:$F$437,'Summary to Mgmt'!$D15,'Master Data HO &amp; Site'!$H$1:$H$437,'Summary to Mgmt'!$E15,'Master Data HO &amp; Site'!$Y$1:$Y$437,"Open",'Master Data HO &amp; Site'!$N$1:$N$437,$H$2),SUMIFS('Master Data HO &amp; Site'!$AC$1:$AC$437,'Master Data HO &amp; Site'!$S$1:$S$437,'Summary to Mgmt'!$C15,'Master Data HO &amp; Site'!$Y$1:$Y$437,"Open",'Master Data HO &amp; Site'!$N$1:$N$437,$H$2)),IF(C15="Jakarta",SUMIFS('Master Data HO &amp; Site'!$AC$1:$AC$437,'Master Data HO &amp; Site'!$F$1:$F$437,'Summary to Mgmt'!$D15,'Master Data HO &amp; Site'!$H$1:$H$437,'Summary to Mgmt'!$E15,'Master Data HO &amp; Site'!$Y$1:$Y$437,"Open",'Master Data HO &amp; Site'!$N$1:$N$437,$H$2),SUMIFS('Master Data HO &amp; Site'!$AC$1:$AC$437,'Master Data HO &amp; Site'!$S$1:$S$437,'Summary to Mgmt'!$C15,'Master Data HO &amp; Site'!$Y$1:$Y$437,"Open",'Master Data HO &amp; Site'!$N$1:$N$437,$H$2))))</f>
        <v>0</v>
      </c>
      <c r="L15" s="222">
        <f>IF($H$2="All",IF(C15="Jakarta",SUMIFS('Master Data HO &amp; Site'!$AD$1:$AD$437,'Master Data HO &amp; Site'!$F$1:$F$437,'Summary to Mgmt'!$D15,'Master Data HO &amp; Site'!$H$1:$H$437,'Summary to Mgmt'!$E15,'Master Data HO &amp; Site'!$Y$1:$Y$437,"Open"),SUMIFS('Master Data HO &amp; Site'!$AD$1:$AD$437,'Master Data HO &amp; Site'!$S$1:$S$437,'Summary to Mgmt'!$C15,'Master Data HO &amp; Site'!$Y$1:$Y$437,"Open")),IF($H$2="Urgent",IF(C15="Jakarta",SUMIFS('Master Data HO &amp; Site'!$AD$1:$AD$437,'Master Data HO &amp; Site'!$F$1:$F$437,'Summary to Mgmt'!$D15,'Master Data HO &amp; Site'!$H$1:$H$437,'Summary to Mgmt'!$E15,'Master Data HO &amp; Site'!$Y$1:$Y$437,"Open",'Master Data HO &amp; Site'!$N$1:$N$437,$H$2),SUMIFS('Master Data HO &amp; Site'!$AD$1:$AD$437,'Master Data HO &amp; Site'!$S$1:$S$437,'Summary to Mgmt'!$C15,'Master Data HO &amp; Site'!$Y$1:$Y$437,"Open",'Master Data HO &amp; Site'!$N$1:$N$437,$H$2)),IF(C15="Jakarta",SUMIFS('Master Data HO &amp; Site'!$AD$1:$AD$437,'Master Data HO &amp; Site'!$F$1:$F$437,'Summary to Mgmt'!$D15,'Master Data HO &amp; Site'!$H$1:$H$437,'Summary to Mgmt'!$E15,'Master Data HO &amp; Site'!$Y$1:$Y$437,"Open",'Master Data HO &amp; Site'!$N$1:$N$437,$H$2),SUMIFS('Master Data HO &amp; Site'!$AD$1:$AD$437,'Master Data HO &amp; Site'!$S$1:$S$437,'Summary to Mgmt'!$C15,'Master Data HO &amp; Site'!$Y$1:$Y$437,"Open",'Master Data HO &amp; Site'!$N$1:$N$437,$H$2))))</f>
        <v>0</v>
      </c>
      <c r="M15" s="222">
        <f>IF($H$2="All",IF(C15="Jakarta",SUMIFS('Master Data HO &amp; Site'!$AE$1:$AE$437,'Master Data HO &amp; Site'!$F$1:$F$437,'Summary to Mgmt'!$D15,'Master Data HO &amp; Site'!$H$1:$H$437,'Summary to Mgmt'!$E15,'Master Data HO &amp; Site'!$Y$1:$Y$437,"Open"),SUMIFS('Master Data HO &amp; Site'!$AE$1:$AE$437,'Master Data HO &amp; Site'!$S$1:$S$437,'Summary to Mgmt'!$C15,'Master Data HO &amp; Site'!$Y$1:$Y$437,"Open")),IF($H$2="Urgent",IF(C15="Jakarta",SUMIFS('Master Data HO &amp; Site'!$AE$1:$AE$437,'Master Data HO &amp; Site'!$F$1:$F$437,'Summary to Mgmt'!$D15,'Master Data HO &amp; Site'!$H$1:$H$437,'Summary to Mgmt'!$E15,'Master Data HO &amp; Site'!$Y$1:$Y$437,"Open",'Master Data HO &amp; Site'!$N$1:$N$437,$H$2),SUMIFS('Master Data HO &amp; Site'!$AE$1:$AE$437,'Master Data HO &amp; Site'!$S$1:$S$437,'Summary to Mgmt'!$C15,'Master Data HO &amp; Site'!$Y$1:$Y$437,"Open",'Master Data HO &amp; Site'!$N$1:$N$437,$H$2)),IF(C15="Jakarta",SUMIFS('Master Data HO &amp; Site'!$AE$1:$AE$437,'Master Data HO &amp; Site'!$F$1:$F$437,'Summary to Mgmt'!$D15,'Master Data HO &amp; Site'!$H$1:$H$437,'Summary to Mgmt'!$E15,'Master Data HO &amp; Site'!$Y$1:$Y$437,"Open",'Master Data HO &amp; Site'!$N$1:$N$437,$H$2),SUMIFS('Master Data HO &amp; Site'!$AE$1:$AE$437,'Master Data HO &amp; Site'!$S$1:$S$437,'Summary to Mgmt'!$C15,'Master Data HO &amp; Site'!$Y$1:$Y$437,"Open",'Master Data HO &amp; Site'!$N$1:$N$437,$H$2))))</f>
        <v>2</v>
      </c>
      <c r="N15" s="222">
        <f>IF($H$2="All",IF(C15="Jakarta",SUMIFS('Master Data HO &amp; Site'!$AF$1:$AF$437,'Master Data HO &amp; Site'!$F$1:$F$437,'Summary to Mgmt'!$D15,'Master Data HO &amp; Site'!$H$1:$H$437,'Summary to Mgmt'!$E15,'Master Data HO &amp; Site'!$Y$1:$Y$437,"Open"),SUMIFS('Master Data HO &amp; Site'!$AF$1:$AF$437,'Master Data HO &amp; Site'!$S$1:$S$437,'Summary to Mgmt'!$C15,'Master Data HO &amp; Site'!$Y$1:$Y$437,"Open")),IF($H$2="Urgent",IF(C15="Jakarta",SUMIFS('Master Data HO &amp; Site'!$AF$1:$AF$437,'Master Data HO &amp; Site'!$F$1:$F$437,'Summary to Mgmt'!$D15,'Master Data HO &amp; Site'!$H$1:$H$437,'Summary to Mgmt'!$E15,'Master Data HO &amp; Site'!$Y$1:$Y$437,"Open",'Master Data HO &amp; Site'!$N$1:$N$437,$H$2),SUMIFS('Master Data HO &amp; Site'!$AF$1:$AF$437,'Master Data HO &amp; Site'!$S$1:$S$437,'Summary to Mgmt'!$C15,'Master Data HO &amp; Site'!$Y$1:$Y$437,"Open",'Master Data HO &amp; Site'!$N$1:$N$437,$H$2)),IF(C15="Jakarta",SUMIFS('Master Data HO &amp; Site'!$AF$1:$AF$437,'Master Data HO &amp; Site'!$F$1:$F$437,'Summary to Mgmt'!$D15,'Master Data HO &amp; Site'!$H$1:$H$437,'Summary to Mgmt'!$E15,'Master Data HO &amp; Site'!$Y$1:$Y$437,"Open",'Master Data HO &amp; Site'!$N$1:$N$437,$H$2),SUMIFS('Master Data HO &amp; Site'!$AF$1:$AF$437,'Master Data HO &amp; Site'!$S$1:$S$437,'Summary to Mgmt'!$C15,'Master Data HO &amp; Site'!$Y$1:$Y$437,"Open",'Master Data HO &amp; Site'!$N$1:$N$437,$H$2))))</f>
        <v>0</v>
      </c>
      <c r="O15" s="224">
        <f>IF($H$2="All",IF(C15="Jakarta",SUMIFS('Master Data HO &amp; Site'!$AG$1:$AG$437,'Master Data HO &amp; Site'!$S$1:$S$437,'Summary to Mgmt'!$C15,'Master Data HO &amp; Site'!$F$1:$F$437,'Summary to Mgmt'!$D15,'Master Data HO &amp; Site'!$H$1:$H$437,'Summary to Mgmt'!$E15,'Master Data HO &amp; Site'!$Y$1:$Y$437,"Open"),SUMIFS('Master Data HO &amp; Site'!$AG$1:$AG$437,'Master Data HO &amp; Site'!$S$1:$S$437,'Summary to Mgmt'!$C15,'Master Data HO &amp; Site'!$Y$1:$Y$437,"Open")),IF($H$2="Urgent",IF(C15="Jakarta",SUMIFS('Master Data HO &amp; Site'!$AG$1:$AG$437,'Master Data HO &amp; Site'!$F$1:$F$437,'Summary to Mgmt'!$D15,'Master Data HO &amp; Site'!$H$1:$H$437,'Summary to Mgmt'!$E15,'Master Data HO &amp; Site'!$Y$1:$Y$437,"Open",'Master Data HO &amp; Site'!$N$1:$N$437,$H$2),SUMIFS('Master Data HO &amp; Site'!$AG$1:$AG$437,'Master Data HO &amp; Site'!$S$1:$S$437,'Summary to Mgmt'!$C15,'Master Data HO &amp; Site'!$Y$1:$Y$437,"Open",'Master Data HO &amp; Site'!$N$1:$N$437,$H$2)),IF(C15="Jakarta",SUMIFS('Master Data HO &amp; Site'!$AG$1:$AG$437,'Master Data HO &amp; Site'!$F$1:$F$437,'Summary to Mgmt'!$D15,'Master Data HO &amp; Site'!$H$1:$H$437,'Summary to Mgmt'!$E15,'Master Data HO &amp; Site'!$Y$1:$Y$437,"Open",'Master Data HO &amp; Site'!$N$1:$N$437,$H$2),SUMIFS('Master Data HO &amp; Site'!$AG$1:$AG$437,'Master Data HO &amp; Site'!$S$1:$S$437,'Summary to Mgmt'!$C15,'Master Data HO &amp; Site'!$Y$1:$Y$437,"Open",'Master Data HO &amp; Site'!$N$1:$N$437,$H$2))))</f>
        <v>0</v>
      </c>
      <c r="P15" s="222">
        <f>IF($H$2="All",IF(C15="Jakarta",SUMIFS('Master Data HO &amp; Site'!$AH$1:$AH$437,'Master Data HO &amp; Site'!$F$1:$F$437,'Summary to Mgmt'!$D15,'Master Data HO &amp; Site'!$H$1:$H$437,'Summary to Mgmt'!$E15,'Master Data HO &amp; Site'!$Y$1:$Y$437,"Open"),SUMIFS('Master Data HO &amp; Site'!$AH$1:$AH$437,'Master Data HO &amp; Site'!$S$1:$S$437,'Summary to Mgmt'!$C15,'Master Data HO &amp; Site'!$Y$1:$Y$437,"Open")),IF($H$2="Urgent",IF(C15="Jakarta",SUMIFS('Master Data HO &amp; Site'!$AH$1:$AH$437,'Master Data HO &amp; Site'!$F$1:$F$437,'Summary to Mgmt'!$D15,'Master Data HO &amp; Site'!$H$1:$H$437,'Summary to Mgmt'!$E15,'Master Data HO &amp; Site'!$Y$1:$Y$437,"Open",'Master Data HO &amp; Site'!$N$1:$N$437,$H$2),SUMIFS('Master Data HO &amp; Site'!$AH$1:$AH$437,'Master Data HO &amp; Site'!$S$1:$S$437,'Summary to Mgmt'!$C15,'Master Data HO &amp; Site'!$Y$1:$Y$437,"Open",'Master Data HO &amp; Site'!$N$1:$N$437,$H$2)),IF(C15="Jakarta",SUMIFS('Master Data HO &amp; Site'!$AH$1:$AH$437,'Master Data HO &amp; Site'!$F$1:$F$437,'Summary to Mgmt'!$D15,'Master Data HO &amp; Site'!$H$1:$H$437,'Summary to Mgmt'!$E15,'Master Data HO &amp; Site'!$Y$1:$Y$437,"Open",'Master Data HO &amp; Site'!$N$1:$N$437,$H$2),SUMIFS('Master Data HO &amp; Site'!$AH$1:$AH$437,'Master Data HO &amp; Site'!$S$1:$S$437,'Summary to Mgmt'!$C15,'Master Data HO &amp; Site'!$Y$1:$Y$437,"Open",'Master Data HO &amp; Site'!$N$1:$N$437,$H$2))))</f>
        <v>0</v>
      </c>
      <c r="Q15" s="222">
        <f>IF($H$2="All",IF(C15="Jakarta",SUMIFS('Master Data HO &amp; Site'!$AI$1:$AI$437,'Master Data HO &amp; Site'!$F$1:$F$437,'Summary to Mgmt'!$D15,'Master Data HO &amp; Site'!$H$1:$H$437,'Summary to Mgmt'!$E15,'Master Data HO &amp; Site'!$Y$1:$Y$437,"Open"),SUMIFS('Master Data HO &amp; Site'!$AI$1:$AI$437,'Master Data HO &amp; Site'!$S$1:$S$437,'Summary to Mgmt'!$C15,'Master Data HO &amp; Site'!$Y$1:$Y$437,"Open")),IF($H$2="Urgent",IF(C15="Jakarta",SUMIFS('Master Data HO &amp; Site'!$AI$1:$AI$437,'Master Data HO &amp; Site'!$F$1:$F$437,'Summary to Mgmt'!$D15,'Master Data HO &amp; Site'!$H$1:$H$437,'Summary to Mgmt'!$E15,'Master Data HO &amp; Site'!$Y$1:$Y$437,"Open",'Master Data HO &amp; Site'!$N$1:$N$437,$H$2),SUMIFS('Master Data HO &amp; Site'!$AI$1:$AI$437,'Master Data HO &amp; Site'!$S$1:$S$437,'Summary to Mgmt'!$C15,'Master Data HO &amp; Site'!$Y$1:$Y$437,"Open",'Master Data HO &amp; Site'!$N$1:$N$437,$H$2)),IF(C15="Jakarta",SUMIFS('Master Data HO &amp; Site'!$AI$1:$AI$437,'Master Data HO &amp; Site'!$F$1:$F$437,'Summary to Mgmt'!$D15,'Master Data HO &amp; Site'!$H$1:$H$437,'Summary to Mgmt'!$E15,'Master Data HO &amp; Site'!$Y$1:$Y$437,"Open",'Master Data HO &amp; Site'!$N$1:$N$437,$H$2),SUMIFS('Master Data HO &amp; Site'!$AI$1:$AI$437,'Master Data HO &amp; Site'!$S$1:$S$437,'Summary to Mgmt'!$C15,'Master Data HO &amp; Site'!$Y$1:$Y$437,"Open",'Master Data HO &amp; Site'!$N$1:$N$437,$H$2))))</f>
        <v>0</v>
      </c>
      <c r="R15" s="222">
        <f>IF($H$2="All",IF(C15="Jakarta",SUMIFS('Master Data HO &amp; Site'!$AJ$1:$AJ$437,'Master Data HO &amp; Site'!$F$1:$F$437,'Summary to Mgmt'!$D15,'Master Data HO &amp; Site'!$H$1:$H$437,'Summary to Mgmt'!$E15,'Master Data HO &amp; Site'!$Y$1:$Y$437,"Open"),SUMIFS('Master Data HO &amp; Site'!$AJ$1:$AJ$437,'Master Data HO &amp; Site'!$S$1:$S$437,'Summary to Mgmt'!$C15,'Master Data HO &amp; Site'!$Y$1:$Y$437,"Open")),IF($H$2="Urgent",IF(C15="Jakarta",SUMIFS('Master Data HO &amp; Site'!$AJ$1:$AJ$437,'Master Data HO &amp; Site'!$F$1:$F$437,'Summary to Mgmt'!$D15,'Master Data HO &amp; Site'!$H$1:$H$437,'Summary to Mgmt'!$E15,'Master Data HO &amp; Site'!$Y$1:$Y$437,"Open",'Master Data HO &amp; Site'!$N$1:$N$437,$H$2),SUMIFS('Master Data HO &amp; Site'!$AJ$1:$AJ$437,'Master Data HO &amp; Site'!$S$1:$S$437,'Summary to Mgmt'!$C15,'Master Data HO &amp; Site'!$Y$1:$Y$437,"Open",'Master Data HO &amp; Site'!$N$1:$N$437,$H$2)),IF(C15="Jakarta",SUMIFS('Master Data HO &amp; Site'!$AJ$1:$AJ$437,'Master Data HO &amp; Site'!$F$1:$F$437,'Summary to Mgmt'!$D15,'Master Data HO &amp; Site'!$H$1:$H$437,'Summary to Mgmt'!$E15,'Master Data HO &amp; Site'!$Y$1:$Y$437,"Open",'Master Data HO &amp; Site'!$N$1:$N$437,$H$2),SUMIFS('Master Data HO &amp; Site'!$AJ$1:$AJ$437,'Master Data HO &amp; Site'!$S$1:$S$437,'Summary to Mgmt'!$C15,'Master Data HO &amp; Site'!$Y$1:$Y$437,"Open",'Master Data HO &amp; Site'!$N$1:$N$437,$H$2))))</f>
        <v>0</v>
      </c>
      <c r="S15" s="222">
        <f>IF($H$2="All",IF(C15="Jakarta",SUMIFS('Master Data HO &amp; Site'!$AK$1:$AK$437,'Master Data HO &amp; Site'!$F$1:$F$437,'Summary to Mgmt'!$D15,'Master Data HO &amp; Site'!$H$1:$H$437,'Summary to Mgmt'!$E15,'Master Data HO &amp; Site'!$Y$1:$Y$437,"Open"),SUMIFS('Master Data HO &amp; Site'!$AK$1:$AK$437,'Master Data HO &amp; Site'!$S$1:$S$437,'Summary to Mgmt'!$C15,'Master Data HO &amp; Site'!$Y$1:$Y$437,"Open")),IF($H$2="Urgent",IF(C15="Jakarta",SUMIFS('Master Data HO &amp; Site'!$AK$1:$AK$437,'Master Data HO &amp; Site'!$F$1:$F$437,'Summary to Mgmt'!$D15,'Master Data HO &amp; Site'!$H$1:$H$437,'Summary to Mgmt'!$E15,'Master Data HO &amp; Site'!$Y$1:$Y$437,"Open",'Master Data HO &amp; Site'!$N$1:$N$437,$H$2),SUMIFS('Master Data HO &amp; Site'!$AK$1:$AK$437,'Master Data HO &amp; Site'!$S$1:$S$437,'Summary to Mgmt'!$C15,'Master Data HO &amp; Site'!$Y$1:$Y$437,"Open",'Master Data HO &amp; Site'!$N$1:$N$437,$H$2)),IF(C15="Jakarta",SUMIFS('Master Data HO &amp; Site'!$AK$1:$AK$437,'Master Data HO &amp; Site'!$F$1:$F$437,'Summary to Mgmt'!$D15,'Master Data HO &amp; Site'!$H$1:$H$437,'Summary to Mgmt'!$E15,'Master Data HO &amp; Site'!$Y$1:$Y$437,"Open",'Master Data HO &amp; Site'!$N$1:$N$437,$H$2),SUMIFS('Master Data HO &amp; Site'!$AK$1:$AK$437,'Master Data HO &amp; Site'!$S$1:$S$437,'Summary to Mgmt'!$C15,'Master Data HO &amp; Site'!$Y$1:$Y$437,"Open",'Master Data HO &amp; Site'!$N$1:$N$437,$H$2))))</f>
        <v>0</v>
      </c>
      <c r="T15" s="222">
        <f>IF($H$2="All",IF(C15="Jakarta",SUMIFS('Master Data HO &amp; Site'!$AL$1:$AL$437,'Master Data HO &amp; Site'!$F$1:$F$437,'Summary to Mgmt'!$D15,'Master Data HO &amp; Site'!$H$1:$H$437,'Summary to Mgmt'!$E15,'Master Data HO &amp; Site'!$Y$1:$Y$437,"Open"),SUMIFS('Master Data HO &amp; Site'!$AL$1:$AL$437,'Master Data HO &amp; Site'!$S$1:$S$437,'Summary to Mgmt'!$C15,'Master Data HO &amp; Site'!$Y$1:$Y$437,"Open")),IF($H$2="Urgent",IF(C15="Jakarta",SUMIFS('Master Data HO &amp; Site'!$AL$1:$AL$437,'Master Data HO &amp; Site'!$F$1:$F$437,'Summary to Mgmt'!$D15,'Master Data HO &amp; Site'!$H$1:$H$437,'Summary to Mgmt'!$E15,'Master Data HO &amp; Site'!$Y$1:$Y$437,"Open",'Master Data HO &amp; Site'!$N$1:$N$437,$H$2),SUMIFS('Master Data HO &amp; Site'!$AL$1:$AL$437,'Master Data HO &amp; Site'!$S$1:$S$437,'Summary to Mgmt'!$C15,'Master Data HO &amp; Site'!$Y$1:$Y$437,"Open",'Master Data HO &amp; Site'!$N$1:$N$437,$H$2)),IF(C15="Jakarta",SUMIFS('Master Data HO &amp; Site'!$AL$1:$AL$437,'Master Data HO &amp; Site'!$F$1:$F$437,'Summary to Mgmt'!$D15,'Master Data HO &amp; Site'!$H$1:$H$437,'Summary to Mgmt'!$E15,'Master Data HO &amp; Site'!$Y$1:$Y$437,"Open",'Master Data HO &amp; Site'!$N$1:$N$437,$H$2),SUMIFS('Master Data HO &amp; Site'!$AL$1:$AL$437,'Master Data HO &amp; Site'!$S$1:$S$437,'Summary to Mgmt'!$C15,'Master Data HO &amp; Site'!$Y$1:$Y$437,"Open",'Master Data HO &amp; Site'!$N$1:$N$437,$H$2))))</f>
        <v>2</v>
      </c>
      <c r="U15" s="222">
        <f>IF($H$2="All",IF(C15="Jakarta",SUMIFS('Master Data HO &amp; Site'!$AM$1:$AM$437,'Master Data HO &amp; Site'!$S$1:$S$437,'Summary to Mgmt'!$C15,'Master Data HO &amp; Site'!$F$1:$F$437,'Summary to Mgmt'!$D15,'Master Data HO &amp; Site'!$H$1:$H$437,'Summary to Mgmt'!$E15,'Master Data HO &amp; Site'!$Y$1:$Y$437,"Open"),SUMIFS('Master Data HO &amp; Site'!$AM$1:$AM$437,'Master Data HO &amp; Site'!$S$1:$S$437,'Summary to Mgmt'!$C15,'Master Data HO &amp; Site'!$Y$1:$Y$437,"Open")),IF($H$2="Urgent",IF(C15="Jakarta",SUMIFS('Master Data HO &amp; Site'!$AM$1:$AM$437,'Master Data HO &amp; Site'!$F$1:$F$437,'Summary to Mgmt'!$D15,'Master Data HO &amp; Site'!$H$1:$H$437,'Summary to Mgmt'!$E15,'Master Data HO &amp; Site'!$Y$1:$Y$437,"Open",'Master Data HO &amp; Site'!$N$1:$N$437,$H$2),SUMIFS('Master Data HO &amp; Site'!$AM$1:$AM$437,'Master Data HO &amp; Site'!$S$1:$S$437,'Summary to Mgmt'!$C15,'Master Data HO &amp; Site'!$Y$1:$Y$437,"Open",'Master Data HO &amp; Site'!$N$1:$N$437,$H$2)),IF(C15="Jakarta",SUMIFS('Master Data HO &amp; Site'!$AM$1:$AM$437,'Master Data HO &amp; Site'!$F$1:$F$437,'Summary to Mgmt'!$D15,'Master Data HO &amp; Site'!$H$1:$H$437,'Summary to Mgmt'!$E15,'Master Data HO &amp; Site'!$Y$1:$Y$437,"Open",'Master Data HO &amp; Site'!$N$1:$N$437,$H$2),SUMIFS('Master Data HO &amp; Site'!$AM$1:$AM$437,'Master Data HO &amp; Site'!$S$1:$S$437,'Summary to Mgmt'!$C15,'Master Data HO &amp; Site'!$Y$1:$Y$437,"Open",'Master Data HO &amp; Site'!$N$1:$N$437,$H$2))))</f>
        <v>2</v>
      </c>
      <c r="V15" s="222">
        <f>IF($H$2="All",IF(C15="Jakarta",SUMIFS('Master Data HO &amp; Site'!$AN$1:$AN$437,'Master Data HO &amp; Site'!$F$1:$F$437,'Summary to Mgmt'!$D15,'Master Data HO &amp; Site'!$H$1:$H$437,'Summary to Mgmt'!$E15,'Master Data HO &amp; Site'!$Y$1:$Y$437,"Open"),SUMIFS('Master Data HO &amp; Site'!$AN$1:$AN$437,'Master Data HO &amp; Site'!$S$1:$S$437,'Summary to Mgmt'!$C15,'Master Data HO &amp; Site'!$Y$1:$Y$437,"Open")),IF($H$2="Urgent",IF(C15="Jakarta",SUMIFS('Master Data HO &amp; Site'!$AN$1:$AN$437,'Master Data HO &amp; Site'!$F$1:$F$437,'Summary to Mgmt'!$D15,'Master Data HO &amp; Site'!$H$1:$H$437,'Summary to Mgmt'!$E15,'Master Data HO &amp; Site'!$Y$1:$Y$437,"Open",'Master Data HO &amp; Site'!$N$1:$N$437,$H$2),SUMIFS('Master Data HO &amp; Site'!$AN$1:$AN$437,'Master Data HO &amp; Site'!$S$1:$S$437,'Summary to Mgmt'!$C15,'Master Data HO &amp; Site'!$Y$1:$Y$437,"Open",'Master Data HO &amp; Site'!$N$1:$N$437,$H$2)),IF(C15="Jakarta",SUMIFS('Master Data HO &amp; Site'!$AN$1:$AN$437,'Master Data HO &amp; Site'!$F$1:$F$437,'Summary to Mgmt'!$D15,'Master Data HO &amp; Site'!$H$1:$H$437,'Summary to Mgmt'!$E15,'Master Data HO &amp; Site'!$Y$1:$Y$437,"Open",'Master Data HO &amp; Site'!$N$1:$N$437,$H$2),SUMIFS('Master Data HO &amp; Site'!$AN$1:$AN$437,'Master Data HO &amp; Site'!$S$1:$S$437,'Summary to Mgmt'!$C15,'Master Data HO &amp; Site'!$Y$1:$Y$437,"Open",'Master Data HO &amp; Site'!$N$1:$N$437,$H$2))))</f>
        <v>0</v>
      </c>
      <c r="W15" s="222">
        <f>IF($H$2="All",IF(C15="Jakarta",SUMIFS('Master Data HO &amp; Site'!$AO$1:$AO$437,'Master Data HO &amp; Site'!$F$1:$F$437,'Summary to Mgmt'!$D15,'Master Data HO &amp; Site'!$H$1:$H$437,'Summary to Mgmt'!$E15,'Master Data HO &amp; Site'!$Y$1:$Y$437,"Open"),SUMIFS('Master Data HO &amp; Site'!$AO$1:$AO$437,'Master Data HO &amp; Site'!$S$1:$S$437,'Summary to Mgmt'!$C15,'Master Data HO &amp; Site'!$Y$1:$Y$437,"Open")),IF($H$2="Urgent",IF(C15="Jakarta",SUMIFS('Master Data HO &amp; Site'!$AO$1:$AO$437,'Master Data HO &amp; Site'!$F$1:$F$437,'Summary to Mgmt'!$D15,'Master Data HO &amp; Site'!$H$1:$H$437,'Summary to Mgmt'!$E15,'Master Data HO &amp; Site'!$Y$1:$Y$437,"Open",'Master Data HO &amp; Site'!$N$1:$N$437,$H$2),SUMIFS('Master Data HO &amp; Site'!$AO$1:$AO$437,'Master Data HO &amp; Site'!$S$1:$S$437,'Summary to Mgmt'!$C15,'Master Data HO &amp; Site'!$Y$1:$Y$437,"Open",'Master Data HO &amp; Site'!$N$1:$N$437,$H$2)),IF(C15="Jakarta",SUMIFS('Master Data HO &amp; Site'!$AO$1:$AO$437,'Master Data HO &amp; Site'!$F$1:$F$437,'Summary to Mgmt'!$D15,'Master Data HO &amp; Site'!$H$1:$H$437,'Summary to Mgmt'!$E15,'Master Data HO &amp; Site'!$Y$1:$Y$437,"Open",'Master Data HO &amp; Site'!$N$1:$N$437,$H$2),SUMIFS('Master Data HO &amp; Site'!$AO$1:$AO$437,'Master Data HO &amp; Site'!$S$1:$S$437,'Summary to Mgmt'!$C15,'Master Data HO &amp; Site'!$Y$1:$Y$437,"Open",'Master Data HO &amp; Site'!$N$1:$N$437,$H$2))))</f>
        <v>0</v>
      </c>
      <c r="X15" s="222">
        <f>IF($H$2="All",IF(C15="Jakarta",SUMIFS('Master Data HO &amp; Site'!$AP$1:$AP$437,'Master Data HO &amp; Site'!$F$1:$F$437,'Summary to Mgmt'!$D15,'Master Data HO &amp; Site'!$H$1:$H$437,'Summary to Mgmt'!$E15,'Master Data HO &amp; Site'!$Y$1:$Y$437,"Open"),SUMIFS('Master Data HO &amp; Site'!$AP$1:$AP$437,'Master Data HO &amp; Site'!$S$1:$S$437,'Summary to Mgmt'!$C15,'Master Data HO &amp; Site'!$Y$1:$Y$437,"Open")),IF($H$2="Urgent",IF(C15="Jakarta",SUMIFS('Master Data HO &amp; Site'!$AP$1:$AP$437,'Master Data HO &amp; Site'!$F$1:$F$437,'Summary to Mgmt'!$D15,'Master Data HO &amp; Site'!$H$1:$H$437,'Summary to Mgmt'!$E15,'Master Data HO &amp; Site'!$Y$1:$Y$437,"Open",'Master Data HO &amp; Site'!$N$1:$N$437,$H$2),SUMIFS('Master Data HO &amp; Site'!$AP$1:$AP$437,'Master Data HO &amp; Site'!$S$1:$S$437,'Summary to Mgmt'!$C15,'Master Data HO &amp; Site'!$Y$1:$Y$437,"Open",'Master Data HO &amp; Site'!$N$1:$N$437,$H$2)),IF(C15="Jakarta",SUMIFS('Master Data HO &amp; Site'!$AP$1:$AP$437,'Master Data HO &amp; Site'!$F$1:$F$437,'Summary to Mgmt'!$D15,'Master Data HO &amp; Site'!$H$1:$H$437,'Summary to Mgmt'!$E15,'Master Data HO &amp; Site'!$Y$1:$Y$437,"Open",'Master Data HO &amp; Site'!$N$1:$N$437,$H$2),SUMIFS('Master Data HO &amp; Site'!$AP$1:$AP$437,'Master Data HO &amp; Site'!$S$1:$S$437,'Summary to Mgmt'!$C15,'Master Data HO &amp; Site'!$Y$1:$Y$437,"Open",'Master Data HO &amp; Site'!$N$1:$N$437,$H$2))))</f>
        <v>0</v>
      </c>
      <c r="Y15" s="222">
        <f>IF($H$2="All",IF(C15="Jakarta",SUMIFS('Master Data HO &amp; Site'!$AQ$1:$AQ$437,'Master Data HO &amp; Site'!$F$1:$F$437,'Summary to Mgmt'!$D15,'Master Data HO &amp; Site'!$H$1:$H$437,'Summary to Mgmt'!$E15,'Master Data HO &amp; Site'!$Y$1:$Y$437,"Open"),SUMIFS('Master Data HO &amp; Site'!$AQ$1:$AQ$437,'Master Data HO &amp; Site'!$S$1:$S$437,'Summary to Mgmt'!$C15,'Master Data HO &amp; Site'!$Y$1:$Y$437,"Open")),IF($H$2="Urgent",IF(C15="Jakarta",SUMIFS('Master Data HO &amp; Site'!$AQ$1:$AQ$437,'Master Data HO &amp; Site'!$F$1:$F$437,'Summary to Mgmt'!$D15,'Master Data HO &amp; Site'!$H$1:$H$437,'Summary to Mgmt'!$E15,'Master Data HO &amp; Site'!$Y$1:$Y$437,"Open",'Master Data HO &amp; Site'!$N$1:$N$437,$H$2),SUMIFS('Master Data HO &amp; Site'!$AQ$1:$AQ$437,'Master Data HO &amp; Site'!$S$1:$S$437,'Summary to Mgmt'!$C15,'Master Data HO &amp; Site'!$Y$1:$Y$437,"Open",'Master Data HO &amp; Site'!$N$1:$N$437,$H$2)),IF(C15="Jakarta",SUMIFS('Master Data HO &amp; Site'!$AQ$1:$AQ$437,'Master Data HO &amp; Site'!$F$1:$F$437,'Summary to Mgmt'!$D15,'Master Data HO &amp; Site'!$H$1:$H$437,'Summary to Mgmt'!$E15,'Master Data HO &amp; Site'!$Y$1:$Y$437,"Open",'Master Data HO &amp; Site'!$N$1:$N$437,$H$2),SUMIFS('Master Data HO &amp; Site'!$AQ$1:$AQ$437,'Master Data HO &amp; Site'!$S$1:$S$437,'Summary to Mgmt'!$C15,'Master Data HO &amp; Site'!$Y$1:$Y$437,"Open",'Master Data HO &amp; Site'!$N$1:$N$437,$H$2))))</f>
        <v>2</v>
      </c>
      <c r="Z15" s="222">
        <f>IF($H$2="All",IF(C15="Jakarta",SUMIFS('Master Data HO &amp; Site'!$AR$1:$AR$437,'Master Data HO &amp; Site'!$F$1:$F$437,'Summary to Mgmt'!$D15,'Master Data HO &amp; Site'!$H$1:$H$437,'Summary to Mgmt'!$E15,'Master Data HO &amp; Site'!$Y$1:$Y$437,"Open"),SUMIFS('Master Data HO &amp; Site'!$AR$1:$AR$437,'Master Data HO &amp; Site'!$S$1:$S$437,'Summary to Mgmt'!$C15,'Master Data HO &amp; Site'!$Y$1:$Y$437,"Open")),IF($H$2="Urgent",IF(C15="Jakarta",SUMIFS('Master Data HO &amp; Site'!$AR$1:$AR$437,'Master Data HO &amp; Site'!$F$1:$F$437,'Summary to Mgmt'!$D15,'Master Data HO &amp; Site'!$H$1:$H$437,'Summary to Mgmt'!$E15,'Master Data HO &amp; Site'!$Y$1:$Y$437,"Open",'Master Data HO &amp; Site'!$N$1:$N$437,$H$2),SUMIFS('Master Data HO &amp; Site'!$AR$1:$AR$437,'Master Data HO &amp; Site'!$S$1:$S$437,'Summary to Mgmt'!$C15,'Master Data HO &amp; Site'!$Y$1:$Y$437,"Open",'Master Data HO &amp; Site'!$N$1:$N$437,$H$2)),IF(C15="Jakarta",SUMIFS('Master Data HO &amp; Site'!$AR$1:$AR$437,'Master Data HO &amp; Site'!$F$1:$F$437,'Summary to Mgmt'!$D15,'Master Data HO &amp; Site'!$H$1:$H$437,'Summary to Mgmt'!$E15,'Master Data HO &amp; Site'!$Y$1:$Y$437,"Open",'Master Data HO &amp; Site'!$N$1:$N$437,$H$2),SUMIFS('Master Data HO &amp; Site'!$AR$1:$AR$437,'Master Data HO &amp; Site'!$S$1:$S$437,'Summary to Mgmt'!$C15,'Master Data HO &amp; Site'!$Y$1:$Y$437,"Open",'Master Data HO &amp; Site'!$N$1:$N$437,$H$2))))</f>
        <v>0</v>
      </c>
      <c r="AA15" s="222">
        <f>IF($H$2="All",IF(C15="Jakarta",SUMIFS('Master Data HO &amp; Site'!$AS$1:$AS$437,'Master Data HO &amp; Site'!$S$1:$S$437,'Summary to Mgmt'!$C15,'Master Data HO &amp; Site'!$F$1:$F$437,'Summary to Mgmt'!$D15,'Master Data HO &amp; Site'!$H$1:$H$437,'Summary to Mgmt'!$E15,'Master Data HO &amp; Site'!$Y$1:$Y$437,"Open"),SUMIFS('Master Data HO &amp; Site'!$AS$1:$AS$437,'Master Data HO &amp; Site'!$S$1:$S$437,'Summary to Mgmt'!$C15,'Master Data HO &amp; Site'!$Y$1:$Y$437,"Open")),IF($H$2="Urgent",IF(C15="Jakarta",SUMIFS('Master Data HO &amp; Site'!$AS$1:$AS$437,'Master Data HO &amp; Site'!$F$1:$F$437,'Summary to Mgmt'!$D15,'Master Data HO &amp; Site'!$H$1:$H$437,'Summary to Mgmt'!$E15,'Master Data HO &amp; Site'!$Y$1:$Y$437,"Open",'Master Data HO &amp; Site'!$N$1:$N$437,$H$2),SUMIFS('Master Data HO &amp; Site'!$AS$1:$AS$437,'Master Data HO &amp; Site'!$S$1:$S$437,'Summary to Mgmt'!$C15,'Master Data HO &amp; Site'!$Y$1:$Y$437,"Open",'Master Data HO &amp; Site'!$N$1:$N$437,$H$2)),IF(C15="Jakarta",SUMIFS('Master Data HO &amp; Site'!$AS$1:$AS$437,'Master Data HO &amp; Site'!$F$1:$F$437,'Summary to Mgmt'!$D15,'Master Data HO &amp; Site'!$H$1:$H$437,'Summary to Mgmt'!$E15,'Master Data HO &amp; Site'!$Y$1:$Y$437,"Open",'Master Data HO &amp; Site'!$N$1:$N$437,$H$2),SUMIFS('Master Data HO &amp; Site'!$AS$1:$AS$437,'Master Data HO &amp; Site'!$S$1:$S$437,'Summary to Mgmt'!$C15,'Master Data HO &amp; Site'!$Y$1:$Y$437,"Open",'Master Data HO &amp; Site'!$N$1:$N$437,$H$2))))</f>
        <v>2</v>
      </c>
      <c r="AB15" s="222">
        <f>IF($H$2="All",IF(C15="Jakarta",SUMIFS('Master Data HO &amp; Site'!$AT$1:$AT$437,'Master Data HO &amp; Site'!$F$1:$F$437,'Summary to Mgmt'!$D15,'Master Data HO &amp; Site'!$H$1:$H$437,'Summary to Mgmt'!$E15,'Master Data HO &amp; Site'!$Y$1:$Y$437,"Open"),SUMIFS('Master Data HO &amp; Site'!$AT$1:$AT$437,'Master Data HO &amp; Site'!$S$1:$S$437,'Summary to Mgmt'!$C15,'Master Data HO &amp; Site'!$Y$1:$Y$437,"Open")),IF($H$2="Urgent",IF(C15="Jakarta",SUMIFS('Master Data HO &amp; Site'!$AT$1:$AT$437,'Master Data HO &amp; Site'!$F$1:$F$437,'Summary to Mgmt'!$D15,'Master Data HO &amp; Site'!$H$1:$H$437,'Summary to Mgmt'!$E15,'Master Data HO &amp; Site'!$Y$1:$Y$437,"Open",'Master Data HO &amp; Site'!$N$1:$N$437,$H$2),SUMIFS('Master Data HO &amp; Site'!$AT$1:$AT$437,'Master Data HO &amp; Site'!$S$1:$S$437,'Summary to Mgmt'!$C15,'Master Data HO &amp; Site'!$Y$1:$Y$437,"Open",'Master Data HO &amp; Site'!$N$1:$N$437,$H$2)),IF(C15="Jakarta",SUMIFS('Master Data HO &amp; Site'!$AT$1:$AT$437,'Master Data HO &amp; Site'!$F$1:$F$437,'Summary to Mgmt'!$D15,'Master Data HO &amp; Site'!$H$1:$H$437,'Summary to Mgmt'!$E15,'Master Data HO &amp; Site'!$Y$1:$Y$437,"Open",'Master Data HO &amp; Site'!$N$1:$N$437,$H$2),SUMIFS('Master Data HO &amp; Site'!$AT$1:$AT$437,'Master Data HO &amp; Site'!$S$1:$S$437,'Summary to Mgmt'!$C15,'Master Data HO &amp; Site'!$Y$1:$Y$437,"Open",'Master Data HO &amp; Site'!$N$1:$N$437,$H$2))))</f>
        <v>0</v>
      </c>
      <c r="AC15" s="222">
        <f>IF($H$2="All",IF(C15="Jakarta",SUMIFS('Master Data HO &amp; Site'!$AU$1:$AU$437,'Master Data HO &amp; Site'!$F$1:$F$437,'Summary to Mgmt'!$D15,'Master Data HO &amp; Site'!$H$1:$H$437,'Summary to Mgmt'!$E15,'Master Data HO &amp; Site'!$Y$1:$Y$437,"Open"),SUMIFS('Master Data HO &amp; Site'!$AU$1:$AU$437,'Master Data HO &amp; Site'!$S$1:$S$437,'Summary to Mgmt'!$C15,'Master Data HO &amp; Site'!$Y$1:$Y$437,"Open")),IF($H$2="Urgent",IF(C15="Jakarta",SUMIFS('Master Data HO &amp; Site'!$AU$1:$AU$437,'Master Data HO &amp; Site'!$F$1:$F$437,'Summary to Mgmt'!$D15,'Master Data HO &amp; Site'!$H$1:$H$437,'Summary to Mgmt'!$E15,'Master Data HO &amp; Site'!$Y$1:$Y$437,"Open",'Master Data HO &amp; Site'!$N$1:$N$437,$H$2),SUMIFS('Master Data HO &amp; Site'!$AU$1:$AU$437,'Master Data HO &amp; Site'!$S$1:$S$437,'Summary to Mgmt'!$C15,'Master Data HO &amp; Site'!$Y$1:$Y$437,"Open",'Master Data HO &amp; Site'!$N$1:$N$437,$H$2)),IF(C15="Jakarta",SUMIFS('Master Data HO &amp; Site'!$AU$1:$AU$437,'Master Data HO &amp; Site'!$F$1:$F$437,'Summary to Mgmt'!$D15,'Master Data HO &amp; Site'!$H$1:$H$437,'Summary to Mgmt'!$E15,'Master Data HO &amp; Site'!$Y$1:$Y$437,"Open",'Master Data HO &amp; Site'!$N$1:$N$437,$H$2),SUMIFS('Master Data HO &amp; Site'!$AU$1:$AU$437,'Master Data HO &amp; Site'!$S$1:$S$437,'Summary to Mgmt'!$C15,'Master Data HO &amp; Site'!$Y$1:$Y$437,"Open",'Master Data HO &amp; Site'!$N$1:$N$437,$H$2))))</f>
        <v>0</v>
      </c>
      <c r="AD15" s="222">
        <f>IF($H$2="All",IF(C15="Jakarta",SUMIFS('Master Data HO &amp; Site'!$AV$1:$AV$437,'Master Data HO &amp; Site'!$F$1:$F$437,'Summary to Mgmt'!$D15,'Master Data HO &amp; Site'!$H$1:$H$437,'Summary to Mgmt'!$E15,'Master Data HO &amp; Site'!$Y$1:$Y$437,"Open"),SUMIFS('Master Data HO &amp; Site'!$AV$1:$AV$437,'Master Data HO &amp; Site'!$S$1:$S$437,'Summary to Mgmt'!$C15,'Master Data HO &amp; Site'!$Y$1:$Y$437,"Open")),IF($H$2="Urgent",IF(C15="Jakarta",SUMIFS('Master Data HO &amp; Site'!$AV$1:$AV$437,'Master Data HO &amp; Site'!$F$1:$F$437,'Summary to Mgmt'!$D15,'Master Data HO &amp; Site'!$H$1:$H$437,'Summary to Mgmt'!$E15,'Master Data HO &amp; Site'!$Y$1:$Y$437,"Open",'Master Data HO &amp; Site'!$N$1:$N$437,$H$2),SUMIFS('Master Data HO &amp; Site'!$AV$1:$AV$437,'Master Data HO &amp; Site'!$S$1:$S$437,'Summary to Mgmt'!$C15,'Master Data HO &amp; Site'!$Y$1:$Y$437,"Open",'Master Data HO &amp; Site'!$N$1:$N$437,$H$2)),IF(C15="Jakarta",SUMIFS('Master Data HO &amp; Site'!$AV$1:$AV$437,'Master Data HO &amp; Site'!$F$1:$F$437,'Summary to Mgmt'!$D15,'Master Data HO &amp; Site'!$H$1:$H$437,'Summary to Mgmt'!$E15,'Master Data HO &amp; Site'!$Y$1:$Y$437,"Open",'Master Data HO &amp; Site'!$N$1:$N$437,$H$2),SUMIFS('Master Data HO &amp; Site'!$AV$1:$AV$437,'Master Data HO &amp; Site'!$S$1:$S$437,'Summary to Mgmt'!$C15,'Master Data HO &amp; Site'!$Y$1:$Y$437,"Open",'Master Data HO &amp; Site'!$N$1:$N$437,$H$2))))</f>
        <v>0</v>
      </c>
      <c r="AE15" s="222">
        <f>IF($H$2="All",IF(C15="Jakarta",SUMIFS('Master Data HO &amp; Site'!$AW$1:$AW$437,'Master Data HO &amp; Site'!$F$1:$F$437,'Summary to Mgmt'!$D15,'Master Data HO &amp; Site'!$H$1:$H$437,'Summary to Mgmt'!$E15,'Master Data HO &amp; Site'!$Y$1:$Y$437,"Open"),SUMIFS('Master Data HO &amp; Site'!$AW$1:$AW$437,'Master Data HO &amp; Site'!$S$1:$S$437,'Summary to Mgmt'!$C15,'Master Data HO &amp; Site'!$Y$1:$Y$437,"Open")),IF($H$2="Urgent",IF(C15="Jakarta",SUMIFS('Master Data HO &amp; Site'!$AW$1:$AW$437,'Master Data HO &amp; Site'!$F$1:$F$437,'Summary to Mgmt'!$D15,'Master Data HO &amp; Site'!$H$1:$H$437,'Summary to Mgmt'!$E15,'Master Data HO &amp; Site'!$Y$1:$Y$437,"Open",'Master Data HO &amp; Site'!$N$1:$N$437,$H$2),SUMIFS('Master Data HO &amp; Site'!$AW$1:$AW$437,'Master Data HO &amp; Site'!$S$1:$S$437,'Summary to Mgmt'!$C15,'Master Data HO &amp; Site'!$Y$1:$Y$437,"Open",'Master Data HO &amp; Site'!$N$1:$N$437,$H$2)),IF(C15="Jakarta",SUMIFS('Master Data HO &amp; Site'!$AW$1:$AW$437,'Master Data HO &amp; Site'!$F$1:$F$437,'Summary to Mgmt'!$D15,'Master Data HO &amp; Site'!$H$1:$H$437,'Summary to Mgmt'!$E15,'Master Data HO &amp; Site'!$Y$1:$Y$437,"Open",'Master Data HO &amp; Site'!$N$1:$N$437,$H$2),SUMIFS('Master Data HO &amp; Site'!$AW$1:$AW$437,'Master Data HO &amp; Site'!$S$1:$S$437,'Summary to Mgmt'!$C15,'Master Data HO &amp; Site'!$Y$1:$Y$437,"Open",'Master Data HO &amp; Site'!$N$1:$N$437,$H$2))))</f>
        <v>0</v>
      </c>
      <c r="AF15" s="222">
        <f>IF($H$2="All",IF(C15="Jakarta",SUMIFS('Master Data HO &amp; Site'!$AX$1:$AX$437,'Master Data HO &amp; Site'!$F$1:$F$437,'Summary to Mgmt'!$D15,'Master Data HO &amp; Site'!$H$1:$H$437,'Summary to Mgmt'!$E15,'Master Data HO &amp; Site'!$Y$1:$Y$437,"Open"),SUMIFS('Master Data HO &amp; Site'!$AX$1:$AX$437,'Master Data HO &amp; Site'!$S$1:$S$437,'Summary to Mgmt'!$C15,'Master Data HO &amp; Site'!$Y$1:$Y$437,"Open")),IF($H$2="Urgent",IF(C15="Jakarta",SUMIFS('Master Data HO &amp; Site'!$AX$1:$AX$437,'Master Data HO &amp; Site'!$F$1:$F$437,'Summary to Mgmt'!$D15,'Master Data HO &amp; Site'!$H$1:$H$437,'Summary to Mgmt'!$E15,'Master Data HO &amp; Site'!$Y$1:$Y$437,"Open",'Master Data HO &amp; Site'!$N$1:$N$437,$H$2),SUMIFS('Master Data HO &amp; Site'!$AX$1:$AX$437,'Master Data HO &amp; Site'!$S$1:$S$437,'Summary to Mgmt'!$C15,'Master Data HO &amp; Site'!$Y$1:$Y$437,"Open",'Master Data HO &amp; Site'!$N$1:$N$437,$H$2)),IF(C15="Jakarta",SUMIFS('Master Data HO &amp; Site'!$AX$1:$AX$437,'Master Data HO &amp; Site'!$F$1:$F$437,'Summary to Mgmt'!$D15,'Master Data HO &amp; Site'!$H$1:$H$437,'Summary to Mgmt'!$E15,'Master Data HO &amp; Site'!$Y$1:$Y$437,"Open",'Master Data HO &amp; Site'!$N$1:$N$437,$H$2),SUMIFS('Master Data HO &amp; Site'!$AX$1:$AX$437,'Master Data HO &amp; Site'!$S$1:$S$437,'Summary to Mgmt'!$C15,'Master Data HO &amp; Site'!$Y$1:$Y$437,"Open",'Master Data HO &amp; Site'!$N$1:$N$437,$H$2))))</f>
        <v>0</v>
      </c>
      <c r="AG15" s="222">
        <f>IF($H$2="All",IF(C15="Jakarta",SUMIFS('Master Data HO &amp; Site'!$AY$1:$AY$437,'Master Data HO &amp; Site'!$S$1:$S$437,'Summary to Mgmt'!$C15,'Master Data HO &amp; Site'!$F$1:$F$437,'Summary to Mgmt'!$D15,'Master Data HO &amp; Site'!$H$1:$H$437,'Summary to Mgmt'!$E15,'Master Data HO &amp; Site'!$Y$1:$Y$437,"Open"),SUMIFS('Master Data HO &amp; Site'!$AY$1:$AY$437,'Master Data HO &amp; Site'!$S$1:$S$437,'Summary to Mgmt'!$C15,'Master Data HO &amp; Site'!$Y$1:$Y$437,"Open")),IF($H$2="Urgent",IF(C15="Jakarta",SUMIFS('Master Data HO &amp; Site'!$AY$1:$AY$437,'Master Data HO &amp; Site'!$F$1:$F$437,'Summary to Mgmt'!$D15,'Master Data HO &amp; Site'!$H$1:$H$437,'Summary to Mgmt'!$E15,'Master Data HO &amp; Site'!$Y$1:$Y$437,"Open",'Master Data HO &amp; Site'!$N$1:$N$437,$H$2),SUMIFS('Master Data HO &amp; Site'!$AY$1:$AY$437,'Master Data HO &amp; Site'!$S$1:$S$437,'Summary to Mgmt'!$C15,'Master Data HO &amp; Site'!$Y$1:$Y$437,"Open",'Master Data HO &amp; Site'!$N$1:$N$437,$H$2)),IF(C15="Jakarta",SUMIFS('Master Data HO &amp; Site'!$AY$1:$AY$437,'Master Data HO &amp; Site'!$F$1:$F$437,'Summary to Mgmt'!$D15,'Master Data HO &amp; Site'!$H$1:$H$437,'Summary to Mgmt'!$E15,'Master Data HO &amp; Site'!$Y$1:$Y$437,"Open",'Master Data HO &amp; Site'!$N$1:$N$437,$H$2),SUMIFS('Master Data HO &amp; Site'!$AY$1:$AY$437,'Master Data HO &amp; Site'!$S$1:$S$437,'Summary to Mgmt'!$C15,'Master Data HO &amp; Site'!$Y$1:$Y$437,"Open",'Master Data HO &amp; Site'!$N$1:$N$437,$H$2))))</f>
        <v>0</v>
      </c>
      <c r="AH15" s="222">
        <f>IF($H$2="All",IF(C15="Jakarta",SUMIFS('Master Data HO &amp; Site'!$AZ$1:$AZ$437,'Master Data HO &amp; Site'!$F$1:$F$437,'Summary to Mgmt'!$D15,'Master Data HO &amp; Site'!$H$1:$H$437,'Summary to Mgmt'!$E15,'Master Data HO &amp; Site'!$Y$1:$Y$437,"Open"),SUMIFS('Master Data HO &amp; Site'!$AZ$1:$AZ$437,'Master Data HO &amp; Site'!$S$1:$S$437,'Summary to Mgmt'!$C15,'Master Data HO &amp; Site'!$Y$1:$Y$437,"Open")),IF($H$2="Urgent",IF(C15="Jakarta",SUMIFS('Master Data HO &amp; Site'!$AZ$1:$AZ$437,'Master Data HO &amp; Site'!$F$1:$F$437,'Summary to Mgmt'!$D15,'Master Data HO &amp; Site'!$H$1:$H$437,'Summary to Mgmt'!$E15,'Master Data HO &amp; Site'!$Y$1:$Y$437,"Open",'Master Data HO &amp; Site'!$N$1:$N$437,$H$2),SUMIFS('Master Data HO &amp; Site'!$AZ$1:$AZ$437,'Master Data HO &amp; Site'!$S$1:$S$437,'Summary to Mgmt'!$C15,'Master Data HO &amp; Site'!$Y$1:$Y$437,"Open",'Master Data HO &amp; Site'!$N$1:$N$437,$H$2)),IF(C15="Jakarta",SUMIFS('Master Data HO &amp; Site'!$AZ$1:$AZ$437,'Master Data HO &amp; Site'!$F$1:$F$437,'Summary to Mgmt'!$D15,'Master Data HO &amp; Site'!$H$1:$H$437,'Summary to Mgmt'!$E15,'Master Data HO &amp; Site'!$Y$1:$Y$437,"Open",'Master Data HO &amp; Site'!$N$1:$N$437,$H$2),SUMIFS('Master Data HO &amp; Site'!$AZ$1:$AZ$437,'Master Data HO &amp; Site'!$S$1:$S$437,'Summary to Mgmt'!$C15,'Master Data HO &amp; Site'!$Y$1:$Y$437,"Open",'Master Data HO &amp; Site'!$N$1:$N$437,$H$2))))</f>
        <v>0</v>
      </c>
      <c r="AI15" s="222">
        <f>IF($H$2="All",IF(C15="Jakarta",SUMIFS('Master Data HO &amp; Site'!$AZ$1:$AZ$437,'Master Data HO &amp; Site'!$F$1:$F$437,'Summary to Mgmt'!$D15,'Master Data HO &amp; Site'!$H$1:$H$437,'Summary to Mgmt'!$E15,'Master Data HO &amp; Site'!$Y$1:$Y$437,"Open"),SUMIFS('Master Data HO &amp; Site'!$AZ$1:$AZ$437,'Master Data HO &amp; Site'!$S$1:$S$437,'Summary to Mgmt'!$C15,'Master Data HO &amp; Site'!$Y$1:$Y$437,"Open")),IF($H$2="Urgent",IF(C15="Jakarta",SUMIFS('Master Data HO &amp; Site'!$AZ$1:$AZ$437,'Master Data HO &amp; Site'!$F$1:$F$437,'Summary to Mgmt'!$D15,'Master Data HO &amp; Site'!$H$1:$H$437,'Summary to Mgmt'!$E15,'Master Data HO &amp; Site'!$Y$1:$Y$437,"Open",'Master Data HO &amp; Site'!$N$1:$N$437,$H$2),SUMIFS('Master Data HO &amp; Site'!$AZ$1:$AZ$437,'Master Data HO &amp; Site'!$S$1:$S$437,'Summary to Mgmt'!$C15,'Master Data HO &amp; Site'!$Y$1:$Y$437,"Open",'Master Data HO &amp; Site'!$N$1:$N$437,$H$2)),IF(C15="Jakarta",SUMIFS('Master Data HO &amp; Site'!$AZ$1:$AZ$437,'Master Data HO &amp; Site'!$F$1:$F$437,'Summary to Mgmt'!$D15,'Master Data HO &amp; Site'!$H$1:$H$437,'Summary to Mgmt'!$E15,'Master Data HO &amp; Site'!$Y$1:$Y$437,"Open",'Master Data HO &amp; Site'!$N$1:$N$437,$H$2),SUMIFS('Master Data HO &amp; Site'!$AZ$1:$AZ$437,'Master Data HO &amp; Site'!$S$1:$S$437,'Summary to Mgmt'!$C15,'Master Data HO &amp; Site'!$Y$1:$Y$437,"Open",'Master Data HO &amp; Site'!$N$1:$N$437,$H$2))))</f>
        <v>0</v>
      </c>
      <c r="AJ15" s="222">
        <f>IF($H$2="All",IF(C15="Jakarta",SUMIFS('Master Data HO &amp; Site'!$BB$1:$BB$437,'Master Data HO &amp; Site'!$F$1:$F$437,'Summary to Mgmt'!$D15,'Master Data HO &amp; Site'!$H$1:$H$437,'Summary to Mgmt'!$E15,'Master Data HO &amp; Site'!$Y$1:$Y$437,"Open"),SUMIFS('Master Data HO &amp; Site'!$BB$1:$BB$437,'Master Data HO &amp; Site'!$S$1:$S$437,'Summary to Mgmt'!$C15,'Master Data HO &amp; Site'!$Y$1:$Y$437,"Open")),IF($H$2="Urgent",IF(C15="Jakarta",SUMIFS('Master Data HO &amp; Site'!$BB$1:$BB$437,'Master Data HO &amp; Site'!$F$1:$F$437,'Summary to Mgmt'!$D15,'Master Data HO &amp; Site'!$H$1:$H$437,'Summary to Mgmt'!$E15,'Master Data HO &amp; Site'!$Y$1:$Y$437,"Open",'Master Data HO &amp; Site'!$N$1:$N$437,$H$2),SUMIFS('Master Data HO &amp; Site'!$BB$1:$BB$437,'Master Data HO &amp; Site'!$S$1:$S$437,'Summary to Mgmt'!$C15,'Master Data HO &amp; Site'!$Y$1:$Y$437,"Open",'Master Data HO &amp; Site'!$N$1:$N$437,$H$2)),IF(C15="Jakarta",SUMIFS('Master Data HO &amp; Site'!$BB$1:$BB$437,'Master Data HO &amp; Site'!$F$1:$F$437,'Summary to Mgmt'!$D15,'Master Data HO &amp; Site'!$H$1:$H$437,'Summary to Mgmt'!$E15,'Master Data HO &amp; Site'!$Y$1:$Y$437,"Open",'Master Data HO &amp; Site'!$N$1:$N$437,$H$2),SUMIFS('Master Data HO &amp; Site'!$BB$1:$BB$437,'Master Data HO &amp; Site'!$S$1:$S$437,'Summary to Mgmt'!$C15,'Master Data HO &amp; Site'!$Y$1:$Y$437,"Open",'Master Data HO &amp; Site'!$N$1:$N$437,$H$2))))</f>
        <v>0</v>
      </c>
      <c r="AK15" s="222">
        <f>IF($H$2="All",IF(C15="Jakarta",SUMIFS('Master Data HO &amp; Site'!$BC$1:$BC$437,'Master Data HO &amp; Site'!$F$1:$F$437,'Summary to Mgmt'!$D15,'Master Data HO &amp; Site'!$H$1:$H$437,'Summary to Mgmt'!$E15,'Master Data HO &amp; Site'!$Y$1:$Y$437,"Open"),SUMIFS('Master Data HO &amp; Site'!$BC$1:$BC$437,'Master Data HO &amp; Site'!$S$1:$S$437,'Summary to Mgmt'!$C15,'Master Data HO &amp; Site'!$Y$1:$Y$437,"Open")),IF($H$2="Urgent",IF(C15="Jakarta",SUMIFS('Master Data HO &amp; Site'!$BC$1:$BC$437,'Master Data HO &amp; Site'!$F$1:$F$437,'Summary to Mgmt'!$D15,'Master Data HO &amp; Site'!$H$1:$H$437,'Summary to Mgmt'!$E15,'Master Data HO &amp; Site'!$Y$1:$Y$437,"Open",'Master Data HO &amp; Site'!$N$1:$N$437,$H$2),SUMIFS('Master Data HO &amp; Site'!$BC$1:$BC$437,'Master Data HO &amp; Site'!$S$1:$S$437,'Summary to Mgmt'!$C15,'Master Data HO &amp; Site'!$Y$1:$Y$437,"Open",'Master Data HO &amp; Site'!$N$1:$N$437,$H$2)),IF(C15="Jakarta",SUMIFS('Master Data HO &amp; Site'!$BC$1:$BC$437,'Master Data HO &amp; Site'!$F$1:$F$437,'Summary to Mgmt'!$D15,'Master Data HO &amp; Site'!$H$1:$H$437,'Summary to Mgmt'!$E15,'Master Data HO &amp; Site'!$Y$1:$Y$437,"Open",'Master Data HO &amp; Site'!$N$1:$N$437,$H$2),SUMIFS('Master Data HO &amp; Site'!$BC$1:$BC$437,'Master Data HO &amp; Site'!$S$1:$S$437,'Summary to Mgmt'!$C15,'Master Data HO &amp; Site'!$Y$1:$Y$437,"Open",'Master Data HO &amp; Site'!$N$1:$N$437,$H$2))))</f>
        <v>0</v>
      </c>
      <c r="AL15" s="222">
        <f>IF($H$2="All",IF(C15="Jakarta",SUMIFS('Master Data HO &amp; Site'!$BD$1:$BD$437,'Master Data HO &amp; Site'!$F$1:$F$437,'Summary to Mgmt'!$D15,'Master Data HO &amp; Site'!$H$1:$H$437,'Summary to Mgmt'!$E15,'Master Data HO &amp; Site'!$Y$1:$Y$437,"Open"),SUMIFS('Master Data HO &amp; Site'!$BD$1:$BD$437,'Master Data HO &amp; Site'!$S$1:$S$437,'Summary to Mgmt'!$C15,'Master Data HO &amp; Site'!$Y$1:$Y$437,"Open")),IF($H$2="Urgent",IF(C15="Jakarta",SUMIFS('Master Data HO &amp; Site'!$BD$1:$BD$437,'Master Data HO &amp; Site'!$F$1:$F$437,'Summary to Mgmt'!$D15,'Master Data HO &amp; Site'!$H$1:$H$437,'Summary to Mgmt'!$E15,'Master Data HO &amp; Site'!$Y$1:$Y$437,"Open",'Master Data HO &amp; Site'!$N$1:$N$437,$H$2),SUMIFS('Master Data HO &amp; Site'!$BD$1:$BD$437,'Master Data HO &amp; Site'!$S$1:$S$437,'Summary to Mgmt'!$C15,'Master Data HO &amp; Site'!$Y$1:$Y$437,"Open",'Master Data HO &amp; Site'!$N$1:$N$437,$H$2)),IF(C15="Jakarta",SUMIFS('Master Data HO &amp; Site'!$BD$1:$BD$437,'Master Data HO &amp; Site'!$F$1:$F$437,'Summary to Mgmt'!$D15,'Master Data HO &amp; Site'!$H$1:$H$437,'Summary to Mgmt'!$E15,'Master Data HO &amp; Site'!$Y$1:$Y$437,"Open",'Master Data HO &amp; Site'!$N$1:$N$437,$H$2),SUMIFS('Master Data HO &amp; Site'!$BD$1:$BD$437,'Master Data HO &amp; Site'!$S$1:$S$437,'Summary to Mgmt'!$C15,'Master Data HO &amp; Site'!$Y$1:$Y$437,"Open",'Master Data HO &amp; Site'!$N$1:$N$437,$H$2))))</f>
        <v>0</v>
      </c>
      <c r="AM15" s="222">
        <f>IF($H$2="All",IF(C15="Jakarta",SUMIFS('Master Data HO &amp; Site'!$BE$1:$BE$437,'Master Data HO &amp; Site'!$S$1:$S$437,'Summary to Mgmt'!$C15,'Master Data HO &amp; Site'!$F$1:$F$437,'Summary to Mgmt'!$D15,'Master Data HO &amp; Site'!$H$1:$H$437,'Summary to Mgmt'!$E15,'Master Data HO &amp; Site'!$Y$1:$Y$437,"Open"),SUMIFS('Master Data HO &amp; Site'!$BE$1:$BE$437,'Master Data HO &amp; Site'!$S$1:$S$437,'Summary to Mgmt'!$C15,'Master Data HO &amp; Site'!$Y$1:$Y$437,"Open")),IF($H$2="Urgent",IF(C15="Jakarta",SUMIFS('Master Data HO &amp; Site'!$BE$1:$BE$437,'Master Data HO &amp; Site'!$F$1:$F$437,'Summary to Mgmt'!$D15,'Master Data HO &amp; Site'!$H$1:$H$437,'Summary to Mgmt'!$E15,'Master Data HO &amp; Site'!$Y$1:$Y$437,"Open",'Master Data HO &amp; Site'!$N$1:$N$437,$H$2),SUMIFS('Master Data HO &amp; Site'!$BE$1:$BE$437,'Master Data HO &amp; Site'!$S$1:$S$437,'Summary to Mgmt'!$C15,'Master Data HO &amp; Site'!$Y$1:$Y$437,"Open",'Master Data HO &amp; Site'!$N$1:$N$437,$H$2)),IF(C15="Jakarta",SUMIFS('Master Data HO &amp; Site'!$BE$1:$BE$437,'Master Data HO &amp; Site'!$F$1:$F$437,'Summary to Mgmt'!$D15,'Master Data HO &amp; Site'!$H$1:$H$437,'Summary to Mgmt'!$E15,'Master Data HO &amp; Site'!$Y$1:$Y$437,"Open",'Master Data HO &amp; Site'!$N$1:$N$437,$H$2),SUMIFS('Master Data HO &amp; Site'!$BE$1:$BE$437,'Master Data HO &amp; Site'!$S$1:$S$437,'Summary to Mgmt'!$C15,'Master Data HO &amp; Site'!$Y$1:$Y$437,"Open",'Master Data HO &amp; Site'!$N$1:$N$437,$H$2))))</f>
        <v>0</v>
      </c>
      <c r="AN15" s="222">
        <f>IF($H$2="All",IF(C15="Jakarta",SUMIFS('Master Data HO &amp; Site'!$BF$1:$BF$437,'Master Data HO &amp; Site'!$F$1:$F$437,'Summary to Mgmt'!$D15,'Master Data HO &amp; Site'!$H$1:$H$437,'Summary to Mgmt'!$E15,'Master Data HO &amp; Site'!$Y$1:$Y$437,"Open"),SUMIFS('Master Data HO &amp; Site'!$BF$1:$BF$437,'Master Data HO &amp; Site'!$S$1:$S$437,'Summary to Mgmt'!$C15,'Master Data HO &amp; Site'!$Y$1:$Y$437,"Open")),IF($H$2="Urgent",IF(C15="Jakarta",SUMIFS('Master Data HO &amp; Site'!$BF$1:$BF$437,'Master Data HO &amp; Site'!$F$1:$F$437,'Summary to Mgmt'!$D15,'Master Data HO &amp; Site'!$H$1:$H$437,'Summary to Mgmt'!$E15,'Master Data HO &amp; Site'!$Y$1:$Y$437,"Open",'Master Data HO &amp; Site'!$N$1:$N$437,$H$2),SUMIFS('Master Data HO &amp; Site'!$BF$1:$BF$437,'Master Data HO &amp; Site'!$S$1:$S$437,'Summary to Mgmt'!$C15,'Master Data HO &amp; Site'!$Y$1:$Y$437,"Open",'Master Data HO &amp; Site'!$N$1:$N$437,$H$2)),IF(C15="Jakarta",SUMIFS('Master Data HO &amp; Site'!$BF$1:$BF$437,'Master Data HO &amp; Site'!$F$1:$F$437,'Summary to Mgmt'!$D15,'Master Data HO &amp; Site'!$H$1:$H$437,'Summary to Mgmt'!$E15,'Master Data HO &amp; Site'!$Y$1:$Y$437,"Open",'Master Data HO &amp; Site'!$N$1:$N$437,$H$2),SUMIFS('Master Data HO &amp; Site'!$BF$1:$BF$437,'Master Data HO &amp; Site'!$S$1:$S$437,'Summary to Mgmt'!$C15,'Master Data HO &amp; Site'!$Y$1:$Y$437,"Open",'Master Data HO &amp; Site'!$N$1:$N$437,$H$2))))</f>
        <v>0</v>
      </c>
      <c r="AO15" s="222">
        <f>IF($H$2="All",IF(C15="Jakarta",SUMIFS('Master Data HO &amp; Site'!$BG$1:$BG$437,'Master Data HO &amp; Site'!$F$1:$F$437,'Summary to Mgmt'!$D15,'Master Data HO &amp; Site'!$H$1:$H$437,'Summary to Mgmt'!$E15,'Master Data HO &amp; Site'!$Y$1:$Y$437,"Open"),SUMIFS('Master Data HO &amp; Site'!$BG$1:$BG$437,'Master Data HO &amp; Site'!$S$1:$S$437,'Summary to Mgmt'!$C15,'Master Data HO &amp; Site'!$Y$1:$Y$437,"Open")),IF($H$2="Urgent",IF(C15="Jakarta",SUMIFS('Master Data HO &amp; Site'!$BG$1:$BG$437,'Master Data HO &amp; Site'!$F$1:$F$437,'Summary to Mgmt'!$D15,'Master Data HO &amp; Site'!$H$1:$H$437,'Summary to Mgmt'!$E15,'Master Data HO &amp; Site'!$Y$1:$Y$437,"Open",'Master Data HO &amp; Site'!$N$1:$N$437,$H$2),SUMIFS('Master Data HO &amp; Site'!$BG$1:$BG$437,'Master Data HO &amp; Site'!$S$1:$S$437,'Summary to Mgmt'!$C15,'Master Data HO &amp; Site'!$Y$1:$Y$437,"Open",'Master Data HO &amp; Site'!$N$1:$N$437,$H$2)),IF(C15="Jakarta",SUMIFS('Master Data HO &amp; Site'!$BG$1:$BG$437,'Master Data HO &amp; Site'!$F$1:$F$437,'Summary to Mgmt'!$D15,'Master Data HO &amp; Site'!$H$1:$H$437,'Summary to Mgmt'!$E15,'Master Data HO &amp; Site'!$Y$1:$Y$437,"Open",'Master Data HO &amp; Site'!$N$1:$N$437,$H$2),SUMIFS('Master Data HO &amp; Site'!$BG$1:$BG$437,'Master Data HO &amp; Site'!$S$1:$S$437,'Summary to Mgmt'!$C15,'Master Data HO &amp; Site'!$Y$1:$Y$437,"Open",'Master Data HO &amp; Site'!$N$1:$N$437,$H$2))))</f>
        <v>0</v>
      </c>
      <c r="AP15" s="222">
        <f>IF($H$2="All",IF(C15="Jakarta",SUMIFS('Master Data HO &amp; Site'!$BH$1:$BH$437,'Master Data HO &amp; Site'!$F$1:$F$437,'Summary to Mgmt'!$D15,'Master Data HO &amp; Site'!$H$1:$H$437,'Summary to Mgmt'!$E15,'Master Data HO &amp; Site'!$Y$1:$Y$437,"Open"),SUMIFS('Master Data HO &amp; Site'!$BH$1:$BH$437,'Master Data HO &amp; Site'!$S$1:$S$437,'Summary to Mgmt'!$C15,'Master Data HO &amp; Site'!$Y$1:$Y$437,"Open")),IF($H$2="Urgent",IF(C15="Jakarta",SUMIFS('Master Data HO &amp; Site'!$BH$1:$BH$437,'Master Data HO &amp; Site'!$F$1:$F$437,'Summary to Mgmt'!$D15,'Master Data HO &amp; Site'!$H$1:$H$437,'Summary to Mgmt'!$E15,'Master Data HO &amp; Site'!$Y$1:$Y$437,"Open",'Master Data HO &amp; Site'!$N$1:$N$437,$H$2),SUMIFS('Master Data HO &amp; Site'!$BH$1:$BH$437,'Master Data HO &amp; Site'!$S$1:$S$437,'Summary to Mgmt'!$C15,'Master Data HO &amp; Site'!$Y$1:$Y$437,"Open",'Master Data HO &amp; Site'!$N$1:$N$437,$H$2)),IF(C15="Jakarta",SUMIFS('Master Data HO &amp; Site'!$BH$1:$BH$437,'Master Data HO &amp; Site'!$F$1:$F$437,'Summary to Mgmt'!$D15,'Master Data HO &amp; Site'!$H$1:$H$437,'Summary to Mgmt'!$E15,'Master Data HO &amp; Site'!$Y$1:$Y$437,"Open",'Master Data HO &amp; Site'!$N$1:$N$437,$H$2),SUMIFS('Master Data HO &amp; Site'!$BH$1:$BH$437,'Master Data HO &amp; Site'!$S$1:$S$437,'Summary to Mgmt'!$C15,'Master Data HO &amp; Site'!$Y$1:$Y$437,"Open",'Master Data HO &amp; Site'!$N$1:$N$437,$H$2))))</f>
        <v>0</v>
      </c>
      <c r="AQ15" s="222">
        <f>IF($H$2="All",IF(C15="Jakarta",SUMIFS('Master Data HO &amp; Site'!$BI$1:$BI$437,'Master Data HO &amp; Site'!$F$1:$F$437,'Summary to Mgmt'!$D15,'Master Data HO &amp; Site'!$H$1:$H$437,'Summary to Mgmt'!$E15,'Master Data HO &amp; Site'!$Y$1:$Y$437,"Open"),SUMIFS('Master Data HO &amp; Site'!$BI$1:$BI$437,'Master Data HO &amp; Site'!$S$1:$S$437,'Summary to Mgmt'!$C15,'Master Data HO &amp; Site'!$Y$1:$Y$437,"Open")),IF($H$2="Urgent",IF(C15="Jakarta",SUMIFS('Master Data HO &amp; Site'!$BI$1:$BI$437,'Master Data HO &amp; Site'!$F$1:$F$437,'Summary to Mgmt'!$D15,'Master Data HO &amp; Site'!$H$1:$H$437,'Summary to Mgmt'!$E15,'Master Data HO &amp; Site'!$Y$1:$Y$437,"Open",'Master Data HO &amp; Site'!$N$1:$N$437,$H$2),SUMIFS('Master Data HO &amp; Site'!$BI$1:$BI$437,'Master Data HO &amp; Site'!$S$1:$S$437,'Summary to Mgmt'!$C15,'Master Data HO &amp; Site'!$Y$1:$Y$437,"Open",'Master Data HO &amp; Site'!$N$1:$N$437,$H$2)),IF(C15="Jakarta",SUMIFS('Master Data HO &amp; Site'!$BI$1:$BI$437,'Master Data HO &amp; Site'!$F$1:$F$437,'Summary to Mgmt'!$D15,'Master Data HO &amp; Site'!$H$1:$H$437,'Summary to Mgmt'!$E15,'Master Data HO &amp; Site'!$Y$1:$Y$437,"Open",'Master Data HO &amp; Site'!$N$1:$N$437,$H$2),SUMIFS('Master Data HO &amp; Site'!$BI$1:$BI$437,'Master Data HO &amp; Site'!$S$1:$S$437,'Summary to Mgmt'!$C15,'Master Data HO &amp; Site'!$Y$1:$Y$437,"Open",'Master Data HO &amp; Site'!$N$1:$N$437,$H$2))))</f>
        <v>0</v>
      </c>
      <c r="AR15" s="222">
        <f>IF($H$2="All",IF(C15="Jakarta",SUMIFS('Master Data HO &amp; Site'!$BJ$1:$BJ$437,'Master Data HO &amp; Site'!$F$1:$F$437,'Summary to Mgmt'!$D15,'Master Data HO &amp; Site'!$H$1:$H$437,'Summary to Mgmt'!$E15,'Master Data HO &amp; Site'!$Y$1:$Y$437,"Open"),SUMIFS('Master Data HO &amp; Site'!$BJ$1:$BJ$437,'Master Data HO &amp; Site'!$S$1:$S$437,'Summary to Mgmt'!$C15,'Master Data HO &amp; Site'!$Y$1:$Y$437,"Open")),IF($H$2="Urgent",IF(C15="Jakarta",SUMIFS('Master Data HO &amp; Site'!$BJ$1:$BJ$437,'Master Data HO &amp; Site'!$F$1:$F$437,'Summary to Mgmt'!$D15,'Master Data HO &amp; Site'!$H$1:$H$437,'Summary to Mgmt'!$E15,'Master Data HO &amp; Site'!$Y$1:$Y$437,"Open",'Master Data HO &amp; Site'!$N$1:$N$437,$H$2),SUMIFS('Master Data HO &amp; Site'!$BJ$1:$BJ$437,'Master Data HO &amp; Site'!$S$1:$S$437,'Summary to Mgmt'!$C15,'Master Data HO &amp; Site'!$Y$1:$Y$437,"Open",'Master Data HO &amp; Site'!$N$1:$N$437,$H$2)),IF(C15="Jakarta",SUMIFS('Master Data HO &amp; Site'!$BJ$1:$BJ$437,'Master Data HO &amp; Site'!$F$1:$F$437,'Summary to Mgmt'!$D15,'Master Data HO &amp; Site'!$H$1:$H$437,'Summary to Mgmt'!$E15,'Master Data HO &amp; Site'!$Y$1:$Y$437,"Open",'Master Data HO &amp; Site'!$N$1:$N$437,$H$2),SUMIFS('Master Data HO &amp; Site'!$BJ$1:$BJ$437,'Master Data HO &amp; Site'!$S$1:$S$437,'Summary to Mgmt'!$C15,'Master Data HO &amp; Site'!$Y$1:$Y$437,"Open",'Master Data HO &amp; Site'!$N$1:$N$437,$H$2))))</f>
        <v>0</v>
      </c>
      <c r="AS15" s="222">
        <f>IF($H$2="All",IF(C15="Jakarta",SUMIFS('Master Data HO &amp; Site'!$BK$1:$BK$437,'Master Data HO &amp; Site'!$S$1:$S$437,'Summary to Mgmt'!$C15,'Master Data HO &amp; Site'!$F$1:$F$437,'Summary to Mgmt'!$D15,'Master Data HO &amp; Site'!$H$1:$H$437,'Summary to Mgmt'!$E15,'Master Data HO &amp; Site'!$Y$1:$Y$437,"Open"),SUMIFS('Master Data HO &amp; Site'!$BK$1:$BK$437,'Master Data HO &amp; Site'!$S$1:$S$437,'Summary to Mgmt'!$C15,'Master Data HO &amp; Site'!$Y$1:$Y$437,"Open")),IF($H$2="Urgent",IF(C15="Jakarta",SUMIFS('Master Data HO &amp; Site'!$BK$1:$BK$437,'Master Data HO &amp; Site'!$F$1:$F$437,'Summary to Mgmt'!$D15,'Master Data HO &amp; Site'!$H$1:$H$437,'Summary to Mgmt'!$E15,'Master Data HO &amp; Site'!$Y$1:$Y$437,"Open",'Master Data HO &amp; Site'!$N$1:$N$437,$H$2),SUMIFS('Master Data HO &amp; Site'!$BK$1:$BK$437,'Master Data HO &amp; Site'!$S$1:$S$437,'Summary to Mgmt'!$C15,'Master Data HO &amp; Site'!$Y$1:$Y$437,"Open",'Master Data HO &amp; Site'!$N$1:$N$437,$H$2)),IF(C15="Jakarta",SUMIFS('Master Data HO &amp; Site'!$BK$1:$BK$437,'Master Data HO &amp; Site'!$F$1:$F$437,'Summary to Mgmt'!$D15,'Master Data HO &amp; Site'!$H$1:$H$437,'Summary to Mgmt'!$E15,'Master Data HO &amp; Site'!$Y$1:$Y$437,"Open",'Master Data HO &amp; Site'!$N$1:$N$437,$H$2),SUMIFS('Master Data HO &amp; Site'!$BK$1:$BK$437,'Master Data HO &amp; Site'!$S$1:$S$437,'Summary to Mgmt'!$C15,'Master Data HO &amp; Site'!$Y$1:$Y$437,"Open",'Master Data HO &amp; Site'!$N$1:$N$437,$H$2))))</f>
        <v>0</v>
      </c>
      <c r="AU15" s="224">
        <f ca="1">IF($H$2="All",IF(C15="Jakarta",COUNTIFS('Master Data HO &amp; Site'!$F$1:$F$437,'Summary to Mgmt'!$D15,'Master Data HO &amp; Site'!$H$1:$H$437,'Summary to Mgmt'!$E15,'Master Data HO &amp; Site'!$Y$1:$Y$437,"Open",'Master Data HO &amp; Site'!$BZ$1:$BZ$437,'Summary to Mgmt'!$AU$4),COUNTIFS('Master Data HO &amp; Site'!$S$1:$S$437,'Summary to Mgmt'!$C15,'Master Data HO &amp; Site'!$Y$1:$Y$437,"Open",'Master Data HO &amp; Site'!$BZ$1:$BZ$437,'Summary to Mgmt'!$AU$4)),IF($H$2="Urgent",IF(C15="Jakarta",COUNTIFS('Master Data HO &amp; Site'!$F$1:$F$437,'Summary to Mgmt'!$D15,'Master Data HO &amp; Site'!$H$1:$H$437,'Summary to Mgmt'!$E15,'Master Data HO &amp; Site'!$Y$1:$Y$437,"Open",'Master Data HO &amp; Site'!$BZ$1:$BZ$437,'Summary to Mgmt'!$AU$4,'Master Data HO &amp; Site'!$N$1:$N$437,$H$2),COUNTIFS('Master Data HO &amp; Site'!$S$1:$S$437,'Summary to Mgmt'!$C15,'Master Data HO &amp; Site'!$Y$1:$Y$437,"Open",'Master Data HO &amp; Site'!$BZ$1:$BZ$437,'Summary to Mgmt'!$AU$4,'Master Data HO &amp; Site'!$N$1:$N$437,$H$2)),IF(C15="Jakarta",COUNTIFS('Master Data HO &amp; Site'!$F$1:$F$437,'Summary to Mgmt'!$D15,'Master Data HO &amp; Site'!$H$1:$H$437,'Summary to Mgmt'!$E15,'Master Data HO &amp; Site'!$Y$1:$Y$437,"Open",'Master Data HO &amp; Site'!$BZ$1:$BZ$437,'Summary to Mgmt'!$AU$4,'Master Data HO &amp; Site'!$N$1:$N$437,$H$2),COUNTIFS('Master Data HO &amp; Site'!$S$1:$S$437,'Summary to Mgmt'!$C15,'Master Data HO &amp; Site'!$Y$1:$Y$437,"Open",'Master Data HO &amp; Site'!$BZ$1:$BZ$437,'Summary to Mgmt'!$AU$4,'Master Data HO &amp; Site'!$N$1:$N$437,$H$2))))</f>
        <v>1</v>
      </c>
      <c r="AV15" s="224">
        <f ca="1">IF($H$2="All",IF(C15="Jakarta",COUNTIFS('Master Data HO &amp; Site'!$F$1:$F$437,'Summary to Mgmt'!$D15,'Master Data HO &amp; Site'!$H$1:$H$437,'Summary to Mgmt'!$E15,'Master Data HO &amp; Site'!$Y$1:$Y$437,"Open",'Master Data HO &amp; Site'!$BZ$1:$BZ$437,'Summary to Mgmt'!$AV$4),COUNTIFS('Master Data HO &amp; Site'!$S$1:$S$437,'Summary to Mgmt'!$C15,'Master Data HO &amp; Site'!$Y$1:$Y$437,"Open",'Master Data HO &amp; Site'!$BZ$1:$BZ$437,'Summary to Mgmt'!$AV$4)),IF($H$2="Urgent",IF(C15="Jakarta",COUNTIFS('Master Data HO &amp; Site'!$F$1:$F$437,'Summary to Mgmt'!$D15,'Master Data HO &amp; Site'!$H$1:$H$437,'Summary to Mgmt'!$E15,'Master Data HO &amp; Site'!$Y$1:$Y$437,"Open",'Master Data HO &amp; Site'!$BZ$1:$BZ$437,'Summary to Mgmt'!$AV$4,'Master Data HO &amp; Site'!$N$1:$N$437,$H$2),COUNTIFS('Master Data HO &amp; Site'!$S$1:$S$437,'Summary to Mgmt'!$C15,'Master Data HO &amp; Site'!$Y$1:$Y$437,"Open",'Master Data HO &amp; Site'!$BZ$1:$BZ$437,'Summary to Mgmt'!$AV$4,'Master Data HO &amp; Site'!$N$1:$N$437,$H$2)),IF(C15="Jakarta",COUNTIFS('Master Data HO &amp; Site'!$F$1:$F$437,'Summary to Mgmt'!$D15,'Master Data HO &amp; Site'!$H$1:$H$437,'Summary to Mgmt'!$E15,'Master Data HO &amp; Site'!$Y$1:$Y$437,"Open",'Master Data HO &amp; Site'!$BZ$1:$BZ$437,'Summary to Mgmt'!$AV$4,'Master Data HO &amp; Site'!$N$1:$N$437,$H$2),COUNTIFS('Master Data HO &amp; Site'!$S$1:$S$437,'Summary to Mgmt'!$C15,'Master Data HO &amp; Site'!$Y$1:$Y$437,"Open",'Master Data HO &amp; Site'!$BZ$1:$BZ$437,'Summary to Mgmt'!$AV$4,'Master Data HO &amp; Site'!$N$1:$N$437,$H$2))))</f>
        <v>0</v>
      </c>
      <c r="AW15" s="224">
        <f ca="1">IF($H$2="All",IF(C15="Jakarta",COUNTIFS('Master Data HO &amp; Site'!$F$1:$F$437,'Summary to Mgmt'!$D15,'Master Data HO &amp; Site'!$H$1:$H$437,'Summary to Mgmt'!$E15,'Master Data HO &amp; Site'!$Y$1:$Y$437,"Open",'Master Data HO &amp; Site'!$BZ$1:$BZ$437,'Summary to Mgmt'!$AW$4),COUNTIFS('Master Data HO &amp; Site'!$S$1:$S$437,'Summary to Mgmt'!$C15,'Master Data HO &amp; Site'!$Y$1:$Y$437,"Open",'Master Data HO &amp; Site'!$BZ$1:$BZ$437,'Summary to Mgmt'!$AW$4)),IF($H$2="Urgent",IF(C15="Jakarta",COUNTIFS('Master Data HO &amp; Site'!$F$1:$F$437,'Summary to Mgmt'!$D15,'Master Data HO &amp; Site'!$H$1:$H$437,'Summary to Mgmt'!$E15,'Master Data HO &amp; Site'!$Y$1:$Y$437,"Open",'Master Data HO &amp; Site'!$BZ$1:$BZ$437,'Summary to Mgmt'!$AW$4,'Master Data HO &amp; Site'!$N$1:$N$437,$H$2),COUNTIFS('Master Data HO &amp; Site'!$S$1:$S$437,'Summary to Mgmt'!$C15,'Master Data HO &amp; Site'!$Y$1:$Y$437,"Open",'Master Data HO &amp; Site'!$BZ$1:$BZ$437,'Summary to Mgmt'!$AW$4,'Master Data HO &amp; Site'!$N$1:$N$437,$H$2)),IF(C15="Jakarta",COUNTIFS('Master Data HO &amp; Site'!$F$1:$F$437,'Summary to Mgmt'!$D15,'Master Data HO &amp; Site'!$H$1:$H$437,'Summary to Mgmt'!$E15,'Master Data HO &amp; Site'!$Y$1:$Y$437,"Open",'Master Data HO &amp; Site'!$BZ$1:$BZ$437,'Summary to Mgmt'!$AW$4,'Master Data HO &amp; Site'!$N$1:$N$437,$H$2),COUNTIFS('Master Data HO &amp; Site'!$S$1:$S$437,'Summary to Mgmt'!$C15,'Master Data HO &amp; Site'!$Y$1:$Y$437,"Open",'Master Data HO &amp; Site'!$BZ$1:$BZ$437,'Summary to Mgmt'!$AW$4,'Master Data HO &amp; Site'!$N$1:$N$437,$H$2))))</f>
        <v>0</v>
      </c>
      <c r="AX15" s="224">
        <f ca="1">IF($H$2="All",IF(C15="Jakarta",COUNTIFS('Master Data HO &amp; Site'!$F$1:$F$437,'Summary to Mgmt'!$D15,'Master Data HO &amp; Site'!$H$1:$H$437,'Summary to Mgmt'!$E15,'Master Data HO &amp; Site'!$Y$1:$Y$437,"Open",'Master Data HO &amp; Site'!$BZ$1:$BZ$437,'Summary to Mgmt'!$AX$4),COUNTIFS('Master Data HO &amp; Site'!$S$1:$S$437,'Summary to Mgmt'!$C15,'Master Data HO &amp; Site'!$Y$1:$Y$437,"Open",'Master Data HO &amp; Site'!$BZ$1:$BZ$437,'Summary to Mgmt'!$AX$4)),IF($H$2="Urgent",IF(C15="Jakarta",COUNTIFS('Master Data HO &amp; Site'!$F$1:$F$437,'Summary to Mgmt'!$D15,'Master Data HO &amp; Site'!$H$1:$H$437,'Summary to Mgmt'!$E15,'Master Data HO &amp; Site'!$Y$1:$Y$437,"Open",'Master Data HO &amp; Site'!$BZ$1:$BZ$437,'Summary to Mgmt'!$AX$4,'Master Data HO &amp; Site'!$N$1:$N$437,$H$2),COUNTIFS('Master Data HO &amp; Site'!$S$1:$S$437,'Summary to Mgmt'!$C15,'Master Data HO &amp; Site'!$Y$1:$Y$437,"Open",'Master Data HO &amp; Site'!$BZ$1:$BZ$437,'Summary to Mgmt'!$AX$4,'Master Data HO &amp; Site'!$N$1:$N$437,$H$2)),IF(C15="Jakarta",COUNTIFS('Master Data HO &amp; Site'!$F$1:$F$437,'Summary to Mgmt'!$D15,'Master Data HO &amp; Site'!$H$1:$H$437,'Summary to Mgmt'!$E15,'Master Data HO &amp; Site'!$Y$1:$Y$437,"Open",'Master Data HO &amp; Site'!$BZ$1:$BZ$437,'Summary to Mgmt'!$AX$4,'Master Data HO &amp; Site'!$N$1:$N$437,$H$2),COUNTIFS('Master Data HO &amp; Site'!$S$1:$S$437,'Summary to Mgmt'!$C15,'Master Data HO &amp; Site'!$Y$1:$Y$437,"Open",'Master Data HO &amp; Site'!$BZ$1:$BZ$437,'Summary to Mgmt'!$AX$4,'Master Data HO &amp; Site'!$N$1:$N$437,$H$2))))</f>
        <v>2</v>
      </c>
    </row>
    <row r="16" spans="2:50" outlineLevel="1" x14ac:dyDescent="0.35">
      <c r="C16" t="s">
        <v>151</v>
      </c>
      <c r="D16" t="s">
        <v>137</v>
      </c>
      <c r="E16" t="s">
        <v>1553</v>
      </c>
      <c r="F16" s="223">
        <f t="shared" si="1"/>
        <v>7</v>
      </c>
      <c r="G16" s="224">
        <f>IF($H$2="All",IF(C16="Jakarta",SUMIFS('Master Data HO &amp; Site'!$BM$1:$BM$437,'Master Data HO &amp; Site'!$S$1:$S$437,'Summary to Mgmt'!C16,'Master Data HO &amp; Site'!$F$1:$F$437,'Summary to Mgmt'!$D16,'Master Data HO &amp; Site'!$H$1:$H$437,'Summary to Mgmt'!$E16,'Master Data HO &amp; Site'!$Y$1:$Y$437,"Closed"),SUMIFS('Master Data HO &amp; Site'!$BM$1:$BM$437,'Master Data HO &amp; Site'!$S$1:$S$437,'Summary to Mgmt'!C16,'Master Data HO &amp; Site'!$Y$1:$Y$437,"Closed")),IF(C16="Jakarta",SUMIFS('Master Data HO &amp; Site'!$BM$1:$BM$437,'Master Data HO &amp; Site'!$S$1:$S$437,'Summary to Mgmt'!C16,'Master Data HO &amp; Site'!$F$1:$F$437,'Summary to Mgmt'!$D16,'Master Data HO &amp; Site'!$H$1:$H$437,'Summary to Mgmt'!E16,'Master Data HO &amp; Site'!$N$1:$N$437,'Summary to Mgmt'!$H$2,'Master Data HO &amp; Site'!$Y$1:$Y$437,"Closed"),SUMIFS('Master Data HO &amp; Site'!$BM$1:$BM$437,'Master Data HO &amp; Site'!$S$1:$S$437,'Summary to Mgmt'!C16,'Master Data HO &amp; Site'!$N$1:$N$437,'Summary to Mgmt'!$H$2,'Master Data HO &amp; Site'!$Y$1:$Y$437,"Closed")))</f>
        <v>2</v>
      </c>
      <c r="H16" s="222">
        <f>IF($H$2="All",IF(C16="Jakarta",COUNTIFS('Master Data HO &amp; Site'!$S$1:$S$437,'Summary to Mgmt'!$C16,'Master Data HO &amp; Site'!$F$1:$F$437,'Summary to Mgmt'!$D16,'Master Data HO &amp; Site'!$H$1:$H$437,'Summary to Mgmt'!$E16,'Master Data HO &amp; Site'!$Y$1:$Y$437,"Open"),COUNTIFS('Master Data HO &amp; Site'!$S$1:$S$437,'Summary to Mgmt'!$C16,'Master Data HO &amp; Site'!$Y$1:$Y$437,"Open")),IF($H$2="Urgent",IF(C16="Jakarta",COUNTIFS('Master Data HO &amp; Site'!$S$1:$S$437,'Summary to Mgmt'!$C16,'Master Data HO &amp; Site'!$F$1:$F$437,'Summary to Mgmt'!$D16,'Master Data HO &amp; Site'!$H$1:$H$437,'Summary to Mgmt'!$E16,'Master Data HO &amp; Site'!$Y$1:$Y$437,"Open",'Master Data HO &amp; Site'!$N$1:$N$437,$H$2),COUNTIFS('Master Data HO &amp; Site'!$S$1:$S$437,'Summary to Mgmt'!$C16,'Master Data HO &amp; Site'!$Y$1:$Y$437,"Open",'Master Data HO &amp; Site'!$N$1:$N$437,$H$2)),IF(C16="Jakarta",COUNTIFS('Master Data HO &amp; Site'!$F$1:$F$437,'Summary to Mgmt'!$D16,'Master Data HO &amp; Site'!$H$1:$H$437,'Summary to Mgmt'!$E16,'Master Data HO &amp; Site'!$Y$1:$Y$437,"Open",'Master Data HO &amp; Site'!$N$1:$N$437,$H$2),COUNTIFS('Master Data HO &amp; Site'!$S$1:$S$437,'Summary to Mgmt'!$C16,'Master Data HO &amp; Site'!$Y$1:$Y$437,"Open",'Master Data HO &amp; Site'!$N$1:$N$437,$H$2))))</f>
        <v>5</v>
      </c>
      <c r="I16" s="222">
        <f>IF($H$2="All",IF(C16="Jakarta",COUNTIFS('Master Data HO &amp; Site'!$F$1:$F$437,'Summary to Mgmt'!$D16,'Master Data HO &amp; Site'!$H$1:$H$437,'Summary to Mgmt'!$E16,'Master Data HO &amp; Site'!$Y$1:$Y$437,"Open",'Master Data HO &amp; Site'!$D$1:$D$437,"pending FKTK"),COUNTIFS('Master Data HO &amp; Site'!$S$1:$S$437,'Summary to Mgmt'!$C16,'Master Data HO &amp; Site'!$Y$1:$Y$437,"Open",'Master Data HO &amp; Site'!$D$1:$D$437,"pending FKTK")),IF($H$2="Urgent",IF(C16="Jakarta",COUNTIFS('Master Data HO &amp; Site'!$F$1:$F$437,'Summary to Mgmt'!$D16,'Master Data HO &amp; Site'!$H$1:$H$437,'Summary to Mgmt'!$E16,'Master Data HO &amp; Site'!$Y$1:$Y$437,"Open",'Master Data HO &amp; Site'!$N$1:$N$437,$H$2,'Master Data HO &amp; Site'!$D$1:$D$437,"pending FKTK"),COUNTIFS('Master Data HO &amp; Site'!$S$1:$S$437,'Summary to Mgmt'!$C16,'Master Data HO &amp; Site'!$Y$1:$Y$437,"Open",'Master Data HO &amp; Site'!$N$1:$N$437,$H$2,'Master Data HO &amp; Site'!$D$1:$D$437,"pending FKTK")),IF(C16="Jakarta",COUNTIFS('Master Data HO &amp; Site'!$F$1:$F$437,'Summary to Mgmt'!$D16,'Master Data HO &amp; Site'!$H$1:$H$437,'Summary to Mgmt'!$E16,'Master Data HO &amp; Site'!$Y$1:$Y$437,"Open",'Master Data HO &amp; Site'!$N$1:$N$437,$H$2,'Master Data HO &amp; Site'!$D$1:$D$437,"pending FKTK"),COUNTIFS('Master Data HO &amp; Site'!$S$1:$S$437,'Summary to Mgmt'!$C16,'Master Data HO &amp; Site'!$Y$1:$Y$437,"Open",'Master Data HO &amp; Site'!$N$1:$N$437,$H$2,'Master Data HO &amp; Site'!$D$1:$D$437,"pending FKTK"))))</f>
        <v>2</v>
      </c>
      <c r="J16" s="222">
        <f>IF($H$2="All",IF(C16="Jakarta",SUMIFS('Master Data HO &amp; Site'!$AB$1:$AB$437,'Master Data HO &amp; Site'!$F$1:$F$437,'Summary to Mgmt'!$D16,'Master Data HO &amp; Site'!$H$1:$H$437,'Summary to Mgmt'!$E16,'Master Data HO &amp; Site'!$Y$1:$Y$437,"Open"),SUMIFS('Master Data HO &amp; Site'!$AB$1:$AB$437,'Master Data HO &amp; Site'!$S$1:$S$437,'Summary to Mgmt'!$C16,'Master Data HO &amp; Site'!$Y$1:$Y$437,"Open")),IF($H$2="Urgent",IF(C16="Jakarta",SUMIFS('Master Data HO &amp; Site'!$AB$1:$AB$437,'Master Data HO &amp; Site'!$F$1:$F$437,'Summary to Mgmt'!$D16,'Master Data HO &amp; Site'!$H$1:$H$437,'Summary to Mgmt'!$E16,'Master Data HO &amp; Site'!$Y$1:$Y$437,"Open",'Master Data HO &amp; Site'!$N$1:$N$437,$H$2),SUMIFS('Master Data HO &amp; Site'!$AB$1:$AB$437,'Master Data HO &amp; Site'!$S$1:$S$437,'Summary to Mgmt'!$C16,'Master Data HO &amp; Site'!$Y$1:$Y$437,"Open",'Master Data HO &amp; Site'!$N$1:$N$437,$H$2)),IF(C16="Jakarta",SUMIFS('Master Data HO &amp; Site'!$AB$1:$AB$437,'Master Data HO &amp; Site'!$F$1:$F$437,'Summary to Mgmt'!$D16,'Master Data HO &amp; Site'!$H$1:$H$437,'Summary to Mgmt'!$E16,'Master Data HO &amp; Site'!$Y$1:$Y$437,"Open",'Master Data HO &amp; Site'!$N$1:$N$437,$H$2),SUMIFS('Master Data HO &amp; Site'!$AB$1:$AB$437,'Master Data HO &amp; Site'!$S$1:$S$437,'Summary to Mgmt'!$C16,'Master Data HO &amp; Site'!$Y$1:$Y$437,"Open",'Master Data HO &amp; Site'!$N$1:$N$437,$H$2))))</f>
        <v>0</v>
      </c>
      <c r="K16" s="222">
        <f>IF($H$2="All",IF(C16="Jakarta",SUMIFS('Master Data HO &amp; Site'!$AC$1:$AC$437,'Master Data HO &amp; Site'!$F$1:$F$437,'Summary to Mgmt'!$D16,'Master Data HO &amp; Site'!$H$1:$H$437,'Summary to Mgmt'!$E16,'Master Data HO &amp; Site'!$Y$1:$Y$437,"Open"),SUMIFS('Master Data HO &amp; Site'!$AC$1:$AC$437,'Master Data HO &amp; Site'!$S$1:$S$437,'Summary to Mgmt'!$C16,'Master Data HO &amp; Site'!$Y$1:$Y$437,"Open")),IF($H$2="Urgent",IF(C16="Jakarta",SUMIFS('Master Data HO &amp; Site'!$AC$1:$AC$437,'Master Data HO &amp; Site'!$F$1:$F$437,'Summary to Mgmt'!$D16,'Master Data HO &amp; Site'!$H$1:$H$437,'Summary to Mgmt'!$E16,'Master Data HO &amp; Site'!$Y$1:$Y$437,"Open",'Master Data HO &amp; Site'!$N$1:$N$437,$H$2),SUMIFS('Master Data HO &amp; Site'!$AC$1:$AC$437,'Master Data HO &amp; Site'!$S$1:$S$437,'Summary to Mgmt'!$C16,'Master Data HO &amp; Site'!$Y$1:$Y$437,"Open",'Master Data HO &amp; Site'!$N$1:$N$437,$H$2)),IF(C16="Jakarta",SUMIFS('Master Data HO &amp; Site'!$AC$1:$AC$437,'Master Data HO &amp; Site'!$F$1:$F$437,'Summary to Mgmt'!$D16,'Master Data HO &amp; Site'!$H$1:$H$437,'Summary to Mgmt'!$E16,'Master Data HO &amp; Site'!$Y$1:$Y$437,"Open",'Master Data HO &amp; Site'!$N$1:$N$437,$H$2),SUMIFS('Master Data HO &amp; Site'!$AC$1:$AC$437,'Master Data HO &amp; Site'!$S$1:$S$437,'Summary to Mgmt'!$C16,'Master Data HO &amp; Site'!$Y$1:$Y$437,"Open",'Master Data HO &amp; Site'!$N$1:$N$437,$H$2))))</f>
        <v>0</v>
      </c>
      <c r="L16" s="222">
        <f>IF($H$2="All",IF(C16="Jakarta",SUMIFS('Master Data HO &amp; Site'!$AD$1:$AD$437,'Master Data HO &amp; Site'!$F$1:$F$437,'Summary to Mgmt'!$D16,'Master Data HO &amp; Site'!$H$1:$H$437,'Summary to Mgmt'!$E16,'Master Data HO &amp; Site'!$Y$1:$Y$437,"Open"),SUMIFS('Master Data HO &amp; Site'!$AD$1:$AD$437,'Master Data HO &amp; Site'!$S$1:$S$437,'Summary to Mgmt'!$C16,'Master Data HO &amp; Site'!$Y$1:$Y$437,"Open")),IF($H$2="Urgent",IF(C16="Jakarta",SUMIFS('Master Data HO &amp; Site'!$AD$1:$AD$437,'Master Data HO &amp; Site'!$F$1:$F$437,'Summary to Mgmt'!$D16,'Master Data HO &amp; Site'!$H$1:$H$437,'Summary to Mgmt'!$E16,'Master Data HO &amp; Site'!$Y$1:$Y$437,"Open",'Master Data HO &amp; Site'!$N$1:$N$437,$H$2),SUMIFS('Master Data HO &amp; Site'!$AD$1:$AD$437,'Master Data HO &amp; Site'!$S$1:$S$437,'Summary to Mgmt'!$C16,'Master Data HO &amp; Site'!$Y$1:$Y$437,"Open",'Master Data HO &amp; Site'!$N$1:$N$437,$H$2)),IF(C16="Jakarta",SUMIFS('Master Data HO &amp; Site'!$AD$1:$AD$437,'Master Data HO &amp; Site'!$F$1:$F$437,'Summary to Mgmt'!$D16,'Master Data HO &amp; Site'!$H$1:$H$437,'Summary to Mgmt'!$E16,'Master Data HO &amp; Site'!$Y$1:$Y$437,"Open",'Master Data HO &amp; Site'!$N$1:$N$437,$H$2),SUMIFS('Master Data HO &amp; Site'!$AD$1:$AD$437,'Master Data HO &amp; Site'!$S$1:$S$437,'Summary to Mgmt'!$C16,'Master Data HO &amp; Site'!$Y$1:$Y$437,"Open",'Master Data HO &amp; Site'!$N$1:$N$437,$H$2))))</f>
        <v>0</v>
      </c>
      <c r="M16" s="222">
        <f>IF($H$2="All",IF(C16="Jakarta",SUMIFS('Master Data HO &amp; Site'!$AE$1:$AE$437,'Master Data HO &amp; Site'!$F$1:$F$437,'Summary to Mgmt'!$D16,'Master Data HO &amp; Site'!$H$1:$H$437,'Summary to Mgmt'!$E16,'Master Data HO &amp; Site'!$Y$1:$Y$437,"Open"),SUMIFS('Master Data HO &amp; Site'!$AE$1:$AE$437,'Master Data HO &amp; Site'!$S$1:$S$437,'Summary to Mgmt'!$C16,'Master Data HO &amp; Site'!$Y$1:$Y$437,"Open")),IF($H$2="Urgent",IF(C16="Jakarta",SUMIFS('Master Data HO &amp; Site'!$AE$1:$AE$437,'Master Data HO &amp; Site'!$F$1:$F$437,'Summary to Mgmt'!$D16,'Master Data HO &amp; Site'!$H$1:$H$437,'Summary to Mgmt'!$E16,'Master Data HO &amp; Site'!$Y$1:$Y$437,"Open",'Master Data HO &amp; Site'!$N$1:$N$437,$H$2),SUMIFS('Master Data HO &amp; Site'!$AE$1:$AE$437,'Master Data HO &amp; Site'!$S$1:$S$437,'Summary to Mgmt'!$C16,'Master Data HO &amp; Site'!$Y$1:$Y$437,"Open",'Master Data HO &amp; Site'!$N$1:$N$437,$H$2)),IF(C16="Jakarta",SUMIFS('Master Data HO &amp; Site'!$AE$1:$AE$437,'Master Data HO &amp; Site'!$F$1:$F$437,'Summary to Mgmt'!$D16,'Master Data HO &amp; Site'!$H$1:$H$437,'Summary to Mgmt'!$E16,'Master Data HO &amp; Site'!$Y$1:$Y$437,"Open",'Master Data HO &amp; Site'!$N$1:$N$437,$H$2),SUMIFS('Master Data HO &amp; Site'!$AE$1:$AE$437,'Master Data HO &amp; Site'!$S$1:$S$437,'Summary to Mgmt'!$C16,'Master Data HO &amp; Site'!$Y$1:$Y$437,"Open",'Master Data HO &amp; Site'!$N$1:$N$437,$H$2))))</f>
        <v>5</v>
      </c>
      <c r="N16" s="222">
        <f>IF($H$2="All",IF(C16="Jakarta",SUMIFS('Master Data HO &amp; Site'!$AF$1:$AF$437,'Master Data HO &amp; Site'!$F$1:$F$437,'Summary to Mgmt'!$D16,'Master Data HO &amp; Site'!$H$1:$H$437,'Summary to Mgmt'!$E16,'Master Data HO &amp; Site'!$Y$1:$Y$437,"Open"),SUMIFS('Master Data HO &amp; Site'!$AF$1:$AF$437,'Master Data HO &amp; Site'!$S$1:$S$437,'Summary to Mgmt'!$C16,'Master Data HO &amp; Site'!$Y$1:$Y$437,"Open")),IF($H$2="Urgent",IF(C16="Jakarta",SUMIFS('Master Data HO &amp; Site'!$AF$1:$AF$437,'Master Data HO &amp; Site'!$F$1:$F$437,'Summary to Mgmt'!$D16,'Master Data HO &amp; Site'!$H$1:$H$437,'Summary to Mgmt'!$E16,'Master Data HO &amp; Site'!$Y$1:$Y$437,"Open",'Master Data HO &amp; Site'!$N$1:$N$437,$H$2),SUMIFS('Master Data HO &amp; Site'!$AF$1:$AF$437,'Master Data HO &amp; Site'!$S$1:$S$437,'Summary to Mgmt'!$C16,'Master Data HO &amp; Site'!$Y$1:$Y$437,"Open",'Master Data HO &amp; Site'!$N$1:$N$437,$H$2)),IF(C16="Jakarta",SUMIFS('Master Data HO &amp; Site'!$AF$1:$AF$437,'Master Data HO &amp; Site'!$F$1:$F$437,'Summary to Mgmt'!$D16,'Master Data HO &amp; Site'!$H$1:$H$437,'Summary to Mgmt'!$E16,'Master Data HO &amp; Site'!$Y$1:$Y$437,"Open",'Master Data HO &amp; Site'!$N$1:$N$437,$H$2),SUMIFS('Master Data HO &amp; Site'!$AF$1:$AF$437,'Master Data HO &amp; Site'!$S$1:$S$437,'Summary to Mgmt'!$C16,'Master Data HO &amp; Site'!$Y$1:$Y$437,"Open",'Master Data HO &amp; Site'!$N$1:$N$437,$H$2))))</f>
        <v>0</v>
      </c>
      <c r="O16" s="224">
        <f>IF($H$2="All",IF(C16="Jakarta",SUMIFS('Master Data HO &amp; Site'!$AG$1:$AG$437,'Master Data HO &amp; Site'!$S$1:$S$437,'Summary to Mgmt'!$C16,'Master Data HO &amp; Site'!$F$1:$F$437,'Summary to Mgmt'!$D16,'Master Data HO &amp; Site'!$H$1:$H$437,'Summary to Mgmt'!$E16,'Master Data HO &amp; Site'!$Y$1:$Y$437,"Open"),SUMIFS('Master Data HO &amp; Site'!$AG$1:$AG$437,'Master Data HO &amp; Site'!$S$1:$S$437,'Summary to Mgmt'!$C16,'Master Data HO &amp; Site'!$Y$1:$Y$437,"Open")),IF($H$2="Urgent",IF(C16="Jakarta",SUMIFS('Master Data HO &amp; Site'!$AG$1:$AG$437,'Master Data HO &amp; Site'!$F$1:$F$437,'Summary to Mgmt'!$D16,'Master Data HO &amp; Site'!$H$1:$H$437,'Summary to Mgmt'!$E16,'Master Data HO &amp; Site'!$Y$1:$Y$437,"Open",'Master Data HO &amp; Site'!$N$1:$N$437,$H$2),SUMIFS('Master Data HO &amp; Site'!$AG$1:$AG$437,'Master Data HO &amp; Site'!$S$1:$S$437,'Summary to Mgmt'!$C16,'Master Data HO &amp; Site'!$Y$1:$Y$437,"Open",'Master Data HO &amp; Site'!$N$1:$N$437,$H$2)),IF(C16="Jakarta",SUMIFS('Master Data HO &amp; Site'!$AG$1:$AG$437,'Master Data HO &amp; Site'!$F$1:$F$437,'Summary to Mgmt'!$D16,'Master Data HO &amp; Site'!$H$1:$H$437,'Summary to Mgmt'!$E16,'Master Data HO &amp; Site'!$Y$1:$Y$437,"Open",'Master Data HO &amp; Site'!$N$1:$N$437,$H$2),SUMIFS('Master Data HO &amp; Site'!$AG$1:$AG$437,'Master Data HO &amp; Site'!$S$1:$S$437,'Summary to Mgmt'!$C16,'Master Data HO &amp; Site'!$Y$1:$Y$437,"Open",'Master Data HO &amp; Site'!$N$1:$N$437,$H$2))))</f>
        <v>12</v>
      </c>
      <c r="P16" s="222">
        <f>IF($H$2="All",IF(C16="Jakarta",SUMIFS('Master Data HO &amp; Site'!$AH$1:$AH$437,'Master Data HO &amp; Site'!$F$1:$F$437,'Summary to Mgmt'!$D16,'Master Data HO &amp; Site'!$H$1:$H$437,'Summary to Mgmt'!$E16,'Master Data HO &amp; Site'!$Y$1:$Y$437,"Open"),SUMIFS('Master Data HO &amp; Site'!$AH$1:$AH$437,'Master Data HO &amp; Site'!$S$1:$S$437,'Summary to Mgmt'!$C16,'Master Data HO &amp; Site'!$Y$1:$Y$437,"Open")),IF($H$2="Urgent",IF(C16="Jakarta",SUMIFS('Master Data HO &amp; Site'!$AH$1:$AH$437,'Master Data HO &amp; Site'!$F$1:$F$437,'Summary to Mgmt'!$D16,'Master Data HO &amp; Site'!$H$1:$H$437,'Summary to Mgmt'!$E16,'Master Data HO &amp; Site'!$Y$1:$Y$437,"Open",'Master Data HO &amp; Site'!$N$1:$N$437,$H$2),SUMIFS('Master Data HO &amp; Site'!$AH$1:$AH$437,'Master Data HO &amp; Site'!$S$1:$S$437,'Summary to Mgmt'!$C16,'Master Data HO &amp; Site'!$Y$1:$Y$437,"Open",'Master Data HO &amp; Site'!$N$1:$N$437,$H$2)),IF(C16="Jakarta",SUMIFS('Master Data HO &amp; Site'!$AH$1:$AH$437,'Master Data HO &amp; Site'!$F$1:$F$437,'Summary to Mgmt'!$D16,'Master Data HO &amp; Site'!$H$1:$H$437,'Summary to Mgmt'!$E16,'Master Data HO &amp; Site'!$Y$1:$Y$437,"Open",'Master Data HO &amp; Site'!$N$1:$N$437,$H$2),SUMIFS('Master Data HO &amp; Site'!$AH$1:$AH$437,'Master Data HO &amp; Site'!$S$1:$S$437,'Summary to Mgmt'!$C16,'Master Data HO &amp; Site'!$Y$1:$Y$437,"Open",'Master Data HO &amp; Site'!$N$1:$N$437,$H$2))))</f>
        <v>0</v>
      </c>
      <c r="Q16" s="222">
        <f>IF($H$2="All",IF(C16="Jakarta",SUMIFS('Master Data HO &amp; Site'!$AI$1:$AI$437,'Master Data HO &amp; Site'!$F$1:$F$437,'Summary to Mgmt'!$D16,'Master Data HO &amp; Site'!$H$1:$H$437,'Summary to Mgmt'!$E16,'Master Data HO &amp; Site'!$Y$1:$Y$437,"Open"),SUMIFS('Master Data HO &amp; Site'!$AI$1:$AI$437,'Master Data HO &amp; Site'!$S$1:$S$437,'Summary to Mgmt'!$C16,'Master Data HO &amp; Site'!$Y$1:$Y$437,"Open")),IF($H$2="Urgent",IF(C16="Jakarta",SUMIFS('Master Data HO &amp; Site'!$AI$1:$AI$437,'Master Data HO &amp; Site'!$F$1:$F$437,'Summary to Mgmt'!$D16,'Master Data HO &amp; Site'!$H$1:$H$437,'Summary to Mgmt'!$E16,'Master Data HO &amp; Site'!$Y$1:$Y$437,"Open",'Master Data HO &amp; Site'!$N$1:$N$437,$H$2),SUMIFS('Master Data HO &amp; Site'!$AI$1:$AI$437,'Master Data HO &amp; Site'!$S$1:$S$437,'Summary to Mgmt'!$C16,'Master Data HO &amp; Site'!$Y$1:$Y$437,"Open",'Master Data HO &amp; Site'!$N$1:$N$437,$H$2)),IF(C16="Jakarta",SUMIFS('Master Data HO &amp; Site'!$AI$1:$AI$437,'Master Data HO &amp; Site'!$F$1:$F$437,'Summary to Mgmt'!$D16,'Master Data HO &amp; Site'!$H$1:$H$437,'Summary to Mgmt'!$E16,'Master Data HO &amp; Site'!$Y$1:$Y$437,"Open",'Master Data HO &amp; Site'!$N$1:$N$437,$H$2),SUMIFS('Master Data HO &amp; Site'!$AI$1:$AI$437,'Master Data HO &amp; Site'!$S$1:$S$437,'Summary to Mgmt'!$C16,'Master Data HO &amp; Site'!$Y$1:$Y$437,"Open",'Master Data HO &amp; Site'!$N$1:$N$437,$H$2))))</f>
        <v>0</v>
      </c>
      <c r="R16" s="222">
        <f>IF($H$2="All",IF(C16="Jakarta",SUMIFS('Master Data HO &amp; Site'!$AJ$1:$AJ$437,'Master Data HO &amp; Site'!$F$1:$F$437,'Summary to Mgmt'!$D16,'Master Data HO &amp; Site'!$H$1:$H$437,'Summary to Mgmt'!$E16,'Master Data HO &amp; Site'!$Y$1:$Y$437,"Open"),SUMIFS('Master Data HO &amp; Site'!$AJ$1:$AJ$437,'Master Data HO &amp; Site'!$S$1:$S$437,'Summary to Mgmt'!$C16,'Master Data HO &amp; Site'!$Y$1:$Y$437,"Open")),IF($H$2="Urgent",IF(C16="Jakarta",SUMIFS('Master Data HO &amp; Site'!$AJ$1:$AJ$437,'Master Data HO &amp; Site'!$F$1:$F$437,'Summary to Mgmt'!$D16,'Master Data HO &amp; Site'!$H$1:$H$437,'Summary to Mgmt'!$E16,'Master Data HO &amp; Site'!$Y$1:$Y$437,"Open",'Master Data HO &amp; Site'!$N$1:$N$437,$H$2),SUMIFS('Master Data HO &amp; Site'!$AJ$1:$AJ$437,'Master Data HO &amp; Site'!$S$1:$S$437,'Summary to Mgmt'!$C16,'Master Data HO &amp; Site'!$Y$1:$Y$437,"Open",'Master Data HO &amp; Site'!$N$1:$N$437,$H$2)),IF(C16="Jakarta",SUMIFS('Master Data HO &amp; Site'!$AJ$1:$AJ$437,'Master Data HO &amp; Site'!$F$1:$F$437,'Summary to Mgmt'!$D16,'Master Data HO &amp; Site'!$H$1:$H$437,'Summary to Mgmt'!$E16,'Master Data HO &amp; Site'!$Y$1:$Y$437,"Open",'Master Data HO &amp; Site'!$N$1:$N$437,$H$2),SUMIFS('Master Data HO &amp; Site'!$AJ$1:$AJ$437,'Master Data HO &amp; Site'!$S$1:$S$437,'Summary to Mgmt'!$C16,'Master Data HO &amp; Site'!$Y$1:$Y$437,"Open",'Master Data HO &amp; Site'!$N$1:$N$437,$H$2))))</f>
        <v>0</v>
      </c>
      <c r="S16" s="222">
        <f>IF($H$2="All",IF(C16="Jakarta",SUMIFS('Master Data HO &amp; Site'!$AK$1:$AK$437,'Master Data HO &amp; Site'!$F$1:$F$437,'Summary to Mgmt'!$D16,'Master Data HO &amp; Site'!$H$1:$H$437,'Summary to Mgmt'!$E16,'Master Data HO &amp; Site'!$Y$1:$Y$437,"Open"),SUMIFS('Master Data HO &amp; Site'!$AK$1:$AK$437,'Master Data HO &amp; Site'!$S$1:$S$437,'Summary to Mgmt'!$C16,'Master Data HO &amp; Site'!$Y$1:$Y$437,"Open")),IF($H$2="Urgent",IF(C16="Jakarta",SUMIFS('Master Data HO &amp; Site'!$AK$1:$AK$437,'Master Data HO &amp; Site'!$F$1:$F$437,'Summary to Mgmt'!$D16,'Master Data HO &amp; Site'!$H$1:$H$437,'Summary to Mgmt'!$E16,'Master Data HO &amp; Site'!$Y$1:$Y$437,"Open",'Master Data HO &amp; Site'!$N$1:$N$437,$H$2),SUMIFS('Master Data HO &amp; Site'!$AK$1:$AK$437,'Master Data HO &amp; Site'!$S$1:$S$437,'Summary to Mgmt'!$C16,'Master Data HO &amp; Site'!$Y$1:$Y$437,"Open",'Master Data HO &amp; Site'!$N$1:$N$437,$H$2)),IF(C16="Jakarta",SUMIFS('Master Data HO &amp; Site'!$AK$1:$AK$437,'Master Data HO &amp; Site'!$F$1:$F$437,'Summary to Mgmt'!$D16,'Master Data HO &amp; Site'!$H$1:$H$437,'Summary to Mgmt'!$E16,'Master Data HO &amp; Site'!$Y$1:$Y$437,"Open",'Master Data HO &amp; Site'!$N$1:$N$437,$H$2),SUMIFS('Master Data HO &amp; Site'!$AK$1:$AK$437,'Master Data HO &amp; Site'!$S$1:$S$437,'Summary to Mgmt'!$C16,'Master Data HO &amp; Site'!$Y$1:$Y$437,"Open",'Master Data HO &amp; Site'!$N$1:$N$437,$H$2))))</f>
        <v>3</v>
      </c>
      <c r="T16" s="222">
        <f>IF($H$2="All",IF(C16="Jakarta",SUMIFS('Master Data HO &amp; Site'!$AL$1:$AL$437,'Master Data HO &amp; Site'!$F$1:$F$437,'Summary to Mgmt'!$D16,'Master Data HO &amp; Site'!$H$1:$H$437,'Summary to Mgmt'!$E16,'Master Data HO &amp; Site'!$Y$1:$Y$437,"Open"),SUMIFS('Master Data HO &amp; Site'!$AL$1:$AL$437,'Master Data HO &amp; Site'!$S$1:$S$437,'Summary to Mgmt'!$C16,'Master Data HO &amp; Site'!$Y$1:$Y$437,"Open")),IF($H$2="Urgent",IF(C16="Jakarta",SUMIFS('Master Data HO &amp; Site'!$AL$1:$AL$437,'Master Data HO &amp; Site'!$F$1:$F$437,'Summary to Mgmt'!$D16,'Master Data HO &amp; Site'!$H$1:$H$437,'Summary to Mgmt'!$E16,'Master Data HO &amp; Site'!$Y$1:$Y$437,"Open",'Master Data HO &amp; Site'!$N$1:$N$437,$H$2),SUMIFS('Master Data HO &amp; Site'!$AL$1:$AL$437,'Master Data HO &amp; Site'!$S$1:$S$437,'Summary to Mgmt'!$C16,'Master Data HO &amp; Site'!$Y$1:$Y$437,"Open",'Master Data HO &amp; Site'!$N$1:$N$437,$H$2)),IF(C16="Jakarta",SUMIFS('Master Data HO &amp; Site'!$AL$1:$AL$437,'Master Data HO &amp; Site'!$F$1:$F$437,'Summary to Mgmt'!$D16,'Master Data HO &amp; Site'!$H$1:$H$437,'Summary to Mgmt'!$E16,'Master Data HO &amp; Site'!$Y$1:$Y$437,"Open",'Master Data HO &amp; Site'!$N$1:$N$437,$H$2),SUMIFS('Master Data HO &amp; Site'!$AL$1:$AL$437,'Master Data HO &amp; Site'!$S$1:$S$437,'Summary to Mgmt'!$C16,'Master Data HO &amp; Site'!$Y$1:$Y$437,"Open",'Master Data HO &amp; Site'!$N$1:$N$437,$H$2))))</f>
        <v>0</v>
      </c>
      <c r="U16" s="222">
        <f>IF($H$2="All",IF(C16="Jakarta",SUMIFS('Master Data HO &amp; Site'!$AM$1:$AM$437,'Master Data HO &amp; Site'!$S$1:$S$437,'Summary to Mgmt'!$C16,'Master Data HO &amp; Site'!$F$1:$F$437,'Summary to Mgmt'!$D16,'Master Data HO &amp; Site'!$H$1:$H$437,'Summary to Mgmt'!$E16,'Master Data HO &amp; Site'!$Y$1:$Y$437,"Open"),SUMIFS('Master Data HO &amp; Site'!$AM$1:$AM$437,'Master Data HO &amp; Site'!$S$1:$S$437,'Summary to Mgmt'!$C16,'Master Data HO &amp; Site'!$Y$1:$Y$437,"Open")),IF($H$2="Urgent",IF(C16="Jakarta",SUMIFS('Master Data HO &amp; Site'!$AM$1:$AM$437,'Master Data HO &amp; Site'!$F$1:$F$437,'Summary to Mgmt'!$D16,'Master Data HO &amp; Site'!$H$1:$H$437,'Summary to Mgmt'!$E16,'Master Data HO &amp; Site'!$Y$1:$Y$437,"Open",'Master Data HO &amp; Site'!$N$1:$N$437,$H$2),SUMIFS('Master Data HO &amp; Site'!$AM$1:$AM$437,'Master Data HO &amp; Site'!$S$1:$S$437,'Summary to Mgmt'!$C16,'Master Data HO &amp; Site'!$Y$1:$Y$437,"Open",'Master Data HO &amp; Site'!$N$1:$N$437,$H$2)),IF(C16="Jakarta",SUMIFS('Master Data HO &amp; Site'!$AM$1:$AM$437,'Master Data HO &amp; Site'!$F$1:$F$437,'Summary to Mgmt'!$D16,'Master Data HO &amp; Site'!$H$1:$H$437,'Summary to Mgmt'!$E16,'Master Data HO &amp; Site'!$Y$1:$Y$437,"Open",'Master Data HO &amp; Site'!$N$1:$N$437,$H$2),SUMIFS('Master Data HO &amp; Site'!$AM$1:$AM$437,'Master Data HO &amp; Site'!$S$1:$S$437,'Summary to Mgmt'!$C16,'Master Data HO &amp; Site'!$Y$1:$Y$437,"Open",'Master Data HO &amp; Site'!$N$1:$N$437,$H$2))))</f>
        <v>3</v>
      </c>
      <c r="V16" s="222">
        <f>IF($H$2="All",IF(C16="Jakarta",SUMIFS('Master Data HO &amp; Site'!$AN$1:$AN$437,'Master Data HO &amp; Site'!$F$1:$F$437,'Summary to Mgmt'!$D16,'Master Data HO &amp; Site'!$H$1:$H$437,'Summary to Mgmt'!$E16,'Master Data HO &amp; Site'!$Y$1:$Y$437,"Open"),SUMIFS('Master Data HO &amp; Site'!$AN$1:$AN$437,'Master Data HO &amp; Site'!$S$1:$S$437,'Summary to Mgmt'!$C16,'Master Data HO &amp; Site'!$Y$1:$Y$437,"Open")),IF($H$2="Urgent",IF(C16="Jakarta",SUMIFS('Master Data HO &amp; Site'!$AN$1:$AN$437,'Master Data HO &amp; Site'!$F$1:$F$437,'Summary to Mgmt'!$D16,'Master Data HO &amp; Site'!$H$1:$H$437,'Summary to Mgmt'!$E16,'Master Data HO &amp; Site'!$Y$1:$Y$437,"Open",'Master Data HO &amp; Site'!$N$1:$N$437,$H$2),SUMIFS('Master Data HO &amp; Site'!$AN$1:$AN$437,'Master Data HO &amp; Site'!$S$1:$S$437,'Summary to Mgmt'!$C16,'Master Data HO &amp; Site'!$Y$1:$Y$437,"Open",'Master Data HO &amp; Site'!$N$1:$N$437,$H$2)),IF(C16="Jakarta",SUMIFS('Master Data HO &amp; Site'!$AN$1:$AN$437,'Master Data HO &amp; Site'!$F$1:$F$437,'Summary to Mgmt'!$D16,'Master Data HO &amp; Site'!$H$1:$H$437,'Summary to Mgmt'!$E16,'Master Data HO &amp; Site'!$Y$1:$Y$437,"Open",'Master Data HO &amp; Site'!$N$1:$N$437,$H$2),SUMIFS('Master Data HO &amp; Site'!$AN$1:$AN$437,'Master Data HO &amp; Site'!$S$1:$S$437,'Summary to Mgmt'!$C16,'Master Data HO &amp; Site'!$Y$1:$Y$437,"Open",'Master Data HO &amp; Site'!$N$1:$N$437,$H$2))))</f>
        <v>0</v>
      </c>
      <c r="W16" s="222">
        <f>IF($H$2="All",IF(C16="Jakarta",SUMIFS('Master Data HO &amp; Site'!$AO$1:$AO$437,'Master Data HO &amp; Site'!$F$1:$F$437,'Summary to Mgmt'!$D16,'Master Data HO &amp; Site'!$H$1:$H$437,'Summary to Mgmt'!$E16,'Master Data HO &amp; Site'!$Y$1:$Y$437,"Open"),SUMIFS('Master Data HO &amp; Site'!$AO$1:$AO$437,'Master Data HO &amp; Site'!$S$1:$S$437,'Summary to Mgmt'!$C16,'Master Data HO &amp; Site'!$Y$1:$Y$437,"Open")),IF($H$2="Urgent",IF(C16="Jakarta",SUMIFS('Master Data HO &amp; Site'!$AO$1:$AO$437,'Master Data HO &amp; Site'!$F$1:$F$437,'Summary to Mgmt'!$D16,'Master Data HO &amp; Site'!$H$1:$H$437,'Summary to Mgmt'!$E16,'Master Data HO &amp; Site'!$Y$1:$Y$437,"Open",'Master Data HO &amp; Site'!$N$1:$N$437,$H$2),SUMIFS('Master Data HO &amp; Site'!$AO$1:$AO$437,'Master Data HO &amp; Site'!$S$1:$S$437,'Summary to Mgmt'!$C16,'Master Data HO &amp; Site'!$Y$1:$Y$437,"Open",'Master Data HO &amp; Site'!$N$1:$N$437,$H$2)),IF(C16="Jakarta",SUMIFS('Master Data HO &amp; Site'!$AO$1:$AO$437,'Master Data HO &amp; Site'!$F$1:$F$437,'Summary to Mgmt'!$D16,'Master Data HO &amp; Site'!$H$1:$H$437,'Summary to Mgmt'!$E16,'Master Data HO &amp; Site'!$Y$1:$Y$437,"Open",'Master Data HO &amp; Site'!$N$1:$N$437,$H$2),SUMIFS('Master Data HO &amp; Site'!$AO$1:$AO$437,'Master Data HO &amp; Site'!$S$1:$S$437,'Summary to Mgmt'!$C16,'Master Data HO &amp; Site'!$Y$1:$Y$437,"Open",'Master Data HO &amp; Site'!$N$1:$N$437,$H$2))))</f>
        <v>0</v>
      </c>
      <c r="X16" s="222">
        <f>IF($H$2="All",IF(C16="Jakarta",SUMIFS('Master Data HO &amp; Site'!$AP$1:$AP$437,'Master Data HO &amp; Site'!$F$1:$F$437,'Summary to Mgmt'!$D16,'Master Data HO &amp; Site'!$H$1:$H$437,'Summary to Mgmt'!$E16,'Master Data HO &amp; Site'!$Y$1:$Y$437,"Open"),SUMIFS('Master Data HO &amp; Site'!$AP$1:$AP$437,'Master Data HO &amp; Site'!$S$1:$S$437,'Summary to Mgmt'!$C16,'Master Data HO &amp; Site'!$Y$1:$Y$437,"Open")),IF($H$2="Urgent",IF(C16="Jakarta",SUMIFS('Master Data HO &amp; Site'!$AP$1:$AP$437,'Master Data HO &amp; Site'!$F$1:$F$437,'Summary to Mgmt'!$D16,'Master Data HO &amp; Site'!$H$1:$H$437,'Summary to Mgmt'!$E16,'Master Data HO &amp; Site'!$Y$1:$Y$437,"Open",'Master Data HO &amp; Site'!$N$1:$N$437,$H$2),SUMIFS('Master Data HO &amp; Site'!$AP$1:$AP$437,'Master Data HO &amp; Site'!$S$1:$S$437,'Summary to Mgmt'!$C16,'Master Data HO &amp; Site'!$Y$1:$Y$437,"Open",'Master Data HO &amp; Site'!$N$1:$N$437,$H$2)),IF(C16="Jakarta",SUMIFS('Master Data HO &amp; Site'!$AP$1:$AP$437,'Master Data HO &amp; Site'!$F$1:$F$437,'Summary to Mgmt'!$D16,'Master Data HO &amp; Site'!$H$1:$H$437,'Summary to Mgmt'!$E16,'Master Data HO &amp; Site'!$Y$1:$Y$437,"Open",'Master Data HO &amp; Site'!$N$1:$N$437,$H$2),SUMIFS('Master Data HO &amp; Site'!$AP$1:$AP$437,'Master Data HO &amp; Site'!$S$1:$S$437,'Summary to Mgmt'!$C16,'Master Data HO &amp; Site'!$Y$1:$Y$437,"Open",'Master Data HO &amp; Site'!$N$1:$N$437,$H$2))))</f>
        <v>0</v>
      </c>
      <c r="Y16" s="222">
        <f>IF($H$2="All",IF(C16="Jakarta",SUMIFS('Master Data HO &amp; Site'!$AQ$1:$AQ$437,'Master Data HO &amp; Site'!$F$1:$F$437,'Summary to Mgmt'!$D16,'Master Data HO &amp; Site'!$H$1:$H$437,'Summary to Mgmt'!$E16,'Master Data HO &amp; Site'!$Y$1:$Y$437,"Open"),SUMIFS('Master Data HO &amp; Site'!$AQ$1:$AQ$437,'Master Data HO &amp; Site'!$S$1:$S$437,'Summary to Mgmt'!$C16,'Master Data HO &amp; Site'!$Y$1:$Y$437,"Open")),IF($H$2="Urgent",IF(C16="Jakarta",SUMIFS('Master Data HO &amp; Site'!$AQ$1:$AQ$437,'Master Data HO &amp; Site'!$F$1:$F$437,'Summary to Mgmt'!$D16,'Master Data HO &amp; Site'!$H$1:$H$437,'Summary to Mgmt'!$E16,'Master Data HO &amp; Site'!$Y$1:$Y$437,"Open",'Master Data HO &amp; Site'!$N$1:$N$437,$H$2),SUMIFS('Master Data HO &amp; Site'!$AQ$1:$AQ$437,'Master Data HO &amp; Site'!$S$1:$S$437,'Summary to Mgmt'!$C16,'Master Data HO &amp; Site'!$Y$1:$Y$437,"Open",'Master Data HO &amp; Site'!$N$1:$N$437,$H$2)),IF(C16="Jakarta",SUMIFS('Master Data HO &amp; Site'!$AQ$1:$AQ$437,'Master Data HO &amp; Site'!$F$1:$F$437,'Summary to Mgmt'!$D16,'Master Data HO &amp; Site'!$H$1:$H$437,'Summary to Mgmt'!$E16,'Master Data HO &amp; Site'!$Y$1:$Y$437,"Open",'Master Data HO &amp; Site'!$N$1:$N$437,$H$2),SUMIFS('Master Data HO &amp; Site'!$AQ$1:$AQ$437,'Master Data HO &amp; Site'!$S$1:$S$437,'Summary to Mgmt'!$C16,'Master Data HO &amp; Site'!$Y$1:$Y$437,"Open",'Master Data HO &amp; Site'!$N$1:$N$437,$H$2))))</f>
        <v>0</v>
      </c>
      <c r="Z16" s="222">
        <f>IF($H$2="All",IF(C16="Jakarta",SUMIFS('Master Data HO &amp; Site'!$AR$1:$AR$437,'Master Data HO &amp; Site'!$F$1:$F$437,'Summary to Mgmt'!$D16,'Master Data HO &amp; Site'!$H$1:$H$437,'Summary to Mgmt'!$E16,'Master Data HO &amp; Site'!$Y$1:$Y$437,"Open"),SUMIFS('Master Data HO &amp; Site'!$AR$1:$AR$437,'Master Data HO &amp; Site'!$S$1:$S$437,'Summary to Mgmt'!$C16,'Master Data HO &amp; Site'!$Y$1:$Y$437,"Open")),IF($H$2="Urgent",IF(C16="Jakarta",SUMIFS('Master Data HO &amp; Site'!$AR$1:$AR$437,'Master Data HO &amp; Site'!$F$1:$F$437,'Summary to Mgmt'!$D16,'Master Data HO &amp; Site'!$H$1:$H$437,'Summary to Mgmt'!$E16,'Master Data HO &amp; Site'!$Y$1:$Y$437,"Open",'Master Data HO &amp; Site'!$N$1:$N$437,$H$2),SUMIFS('Master Data HO &amp; Site'!$AR$1:$AR$437,'Master Data HO &amp; Site'!$S$1:$S$437,'Summary to Mgmt'!$C16,'Master Data HO &amp; Site'!$Y$1:$Y$437,"Open",'Master Data HO &amp; Site'!$N$1:$N$437,$H$2)),IF(C16="Jakarta",SUMIFS('Master Data HO &amp; Site'!$AR$1:$AR$437,'Master Data HO &amp; Site'!$F$1:$F$437,'Summary to Mgmt'!$D16,'Master Data HO &amp; Site'!$H$1:$H$437,'Summary to Mgmt'!$E16,'Master Data HO &amp; Site'!$Y$1:$Y$437,"Open",'Master Data HO &amp; Site'!$N$1:$N$437,$H$2),SUMIFS('Master Data HO &amp; Site'!$AR$1:$AR$437,'Master Data HO &amp; Site'!$S$1:$S$437,'Summary to Mgmt'!$C16,'Master Data HO &amp; Site'!$Y$1:$Y$437,"Open",'Master Data HO &amp; Site'!$N$1:$N$437,$H$2))))</f>
        <v>0</v>
      </c>
      <c r="AA16" s="222">
        <f>IF($H$2="All",IF(C16="Jakarta",SUMIFS('Master Data HO &amp; Site'!$AS$1:$AS$437,'Master Data HO &amp; Site'!$S$1:$S$437,'Summary to Mgmt'!$C16,'Master Data HO &amp; Site'!$F$1:$F$437,'Summary to Mgmt'!$D16,'Master Data HO &amp; Site'!$H$1:$H$437,'Summary to Mgmt'!$E16,'Master Data HO &amp; Site'!$Y$1:$Y$437,"Open"),SUMIFS('Master Data HO &amp; Site'!$AS$1:$AS$437,'Master Data HO &amp; Site'!$S$1:$S$437,'Summary to Mgmt'!$C16,'Master Data HO &amp; Site'!$Y$1:$Y$437,"Open")),IF($H$2="Urgent",IF(C16="Jakarta",SUMIFS('Master Data HO &amp; Site'!$AS$1:$AS$437,'Master Data HO &amp; Site'!$F$1:$F$437,'Summary to Mgmt'!$D16,'Master Data HO &amp; Site'!$H$1:$H$437,'Summary to Mgmt'!$E16,'Master Data HO &amp; Site'!$Y$1:$Y$437,"Open",'Master Data HO &amp; Site'!$N$1:$N$437,$H$2),SUMIFS('Master Data HO &amp; Site'!$AS$1:$AS$437,'Master Data HO &amp; Site'!$S$1:$S$437,'Summary to Mgmt'!$C16,'Master Data HO &amp; Site'!$Y$1:$Y$437,"Open",'Master Data HO &amp; Site'!$N$1:$N$437,$H$2)),IF(C16="Jakarta",SUMIFS('Master Data HO &amp; Site'!$AS$1:$AS$437,'Master Data HO &amp; Site'!$F$1:$F$437,'Summary to Mgmt'!$D16,'Master Data HO &amp; Site'!$H$1:$H$437,'Summary to Mgmt'!$E16,'Master Data HO &amp; Site'!$Y$1:$Y$437,"Open",'Master Data HO &amp; Site'!$N$1:$N$437,$H$2),SUMIFS('Master Data HO &amp; Site'!$AS$1:$AS$437,'Master Data HO &amp; Site'!$S$1:$S$437,'Summary to Mgmt'!$C16,'Master Data HO &amp; Site'!$Y$1:$Y$437,"Open",'Master Data HO &amp; Site'!$N$1:$N$437,$H$2))))</f>
        <v>0</v>
      </c>
      <c r="AB16" s="222">
        <f>IF($H$2="All",IF(C16="Jakarta",SUMIFS('Master Data HO &amp; Site'!$AT$1:$AT$437,'Master Data HO &amp; Site'!$F$1:$F$437,'Summary to Mgmt'!$D16,'Master Data HO &amp; Site'!$H$1:$H$437,'Summary to Mgmt'!$E16,'Master Data HO &amp; Site'!$Y$1:$Y$437,"Open"),SUMIFS('Master Data HO &amp; Site'!$AT$1:$AT$437,'Master Data HO &amp; Site'!$S$1:$S$437,'Summary to Mgmt'!$C16,'Master Data HO &amp; Site'!$Y$1:$Y$437,"Open")),IF($H$2="Urgent",IF(C16="Jakarta",SUMIFS('Master Data HO &amp; Site'!$AT$1:$AT$437,'Master Data HO &amp; Site'!$F$1:$F$437,'Summary to Mgmt'!$D16,'Master Data HO &amp; Site'!$H$1:$H$437,'Summary to Mgmt'!$E16,'Master Data HO &amp; Site'!$Y$1:$Y$437,"Open",'Master Data HO &amp; Site'!$N$1:$N$437,$H$2),SUMIFS('Master Data HO &amp; Site'!$AT$1:$AT$437,'Master Data HO &amp; Site'!$S$1:$S$437,'Summary to Mgmt'!$C16,'Master Data HO &amp; Site'!$Y$1:$Y$437,"Open",'Master Data HO &amp; Site'!$N$1:$N$437,$H$2)),IF(C16="Jakarta",SUMIFS('Master Data HO &amp; Site'!$AT$1:$AT$437,'Master Data HO &amp; Site'!$F$1:$F$437,'Summary to Mgmt'!$D16,'Master Data HO &amp; Site'!$H$1:$H$437,'Summary to Mgmt'!$E16,'Master Data HO &amp; Site'!$Y$1:$Y$437,"Open",'Master Data HO &amp; Site'!$N$1:$N$437,$H$2),SUMIFS('Master Data HO &amp; Site'!$AT$1:$AT$437,'Master Data HO &amp; Site'!$S$1:$S$437,'Summary to Mgmt'!$C16,'Master Data HO &amp; Site'!$Y$1:$Y$437,"Open",'Master Data HO &amp; Site'!$N$1:$N$437,$H$2))))</f>
        <v>0</v>
      </c>
      <c r="AC16" s="222">
        <f>IF($H$2="All",IF(C16="Jakarta",SUMIFS('Master Data HO &amp; Site'!$AU$1:$AU$437,'Master Data HO &amp; Site'!$F$1:$F$437,'Summary to Mgmt'!$D16,'Master Data HO &amp; Site'!$H$1:$H$437,'Summary to Mgmt'!$E16,'Master Data HO &amp; Site'!$Y$1:$Y$437,"Open"),SUMIFS('Master Data HO &amp; Site'!$AU$1:$AU$437,'Master Data HO &amp; Site'!$S$1:$S$437,'Summary to Mgmt'!$C16,'Master Data HO &amp; Site'!$Y$1:$Y$437,"Open")),IF($H$2="Urgent",IF(C16="Jakarta",SUMIFS('Master Data HO &amp; Site'!$AU$1:$AU$437,'Master Data HO &amp; Site'!$F$1:$F$437,'Summary to Mgmt'!$D16,'Master Data HO &amp; Site'!$H$1:$H$437,'Summary to Mgmt'!$E16,'Master Data HO &amp; Site'!$Y$1:$Y$437,"Open",'Master Data HO &amp; Site'!$N$1:$N$437,$H$2),SUMIFS('Master Data HO &amp; Site'!$AU$1:$AU$437,'Master Data HO &amp; Site'!$S$1:$S$437,'Summary to Mgmt'!$C16,'Master Data HO &amp; Site'!$Y$1:$Y$437,"Open",'Master Data HO &amp; Site'!$N$1:$N$437,$H$2)),IF(C16="Jakarta",SUMIFS('Master Data HO &amp; Site'!$AU$1:$AU$437,'Master Data HO &amp; Site'!$F$1:$F$437,'Summary to Mgmt'!$D16,'Master Data HO &amp; Site'!$H$1:$H$437,'Summary to Mgmt'!$E16,'Master Data HO &amp; Site'!$Y$1:$Y$437,"Open",'Master Data HO &amp; Site'!$N$1:$N$437,$H$2),SUMIFS('Master Data HO &amp; Site'!$AU$1:$AU$437,'Master Data HO &amp; Site'!$S$1:$S$437,'Summary to Mgmt'!$C16,'Master Data HO &amp; Site'!$Y$1:$Y$437,"Open",'Master Data HO &amp; Site'!$N$1:$N$437,$H$2))))</f>
        <v>0</v>
      </c>
      <c r="AD16" s="222">
        <f>IF($H$2="All",IF(C16="Jakarta",SUMIFS('Master Data HO &amp; Site'!$AV$1:$AV$437,'Master Data HO &amp; Site'!$F$1:$F$437,'Summary to Mgmt'!$D16,'Master Data HO &amp; Site'!$H$1:$H$437,'Summary to Mgmt'!$E16,'Master Data HO &amp; Site'!$Y$1:$Y$437,"Open"),SUMIFS('Master Data HO &amp; Site'!$AV$1:$AV$437,'Master Data HO &amp; Site'!$S$1:$S$437,'Summary to Mgmt'!$C16,'Master Data HO &amp; Site'!$Y$1:$Y$437,"Open")),IF($H$2="Urgent",IF(C16="Jakarta",SUMIFS('Master Data HO &amp; Site'!$AV$1:$AV$437,'Master Data HO &amp; Site'!$F$1:$F$437,'Summary to Mgmt'!$D16,'Master Data HO &amp; Site'!$H$1:$H$437,'Summary to Mgmt'!$E16,'Master Data HO &amp; Site'!$Y$1:$Y$437,"Open",'Master Data HO &amp; Site'!$N$1:$N$437,$H$2),SUMIFS('Master Data HO &amp; Site'!$AV$1:$AV$437,'Master Data HO &amp; Site'!$S$1:$S$437,'Summary to Mgmt'!$C16,'Master Data HO &amp; Site'!$Y$1:$Y$437,"Open",'Master Data HO &amp; Site'!$N$1:$N$437,$H$2)),IF(C16="Jakarta",SUMIFS('Master Data HO &amp; Site'!$AV$1:$AV$437,'Master Data HO &amp; Site'!$F$1:$F$437,'Summary to Mgmt'!$D16,'Master Data HO &amp; Site'!$H$1:$H$437,'Summary to Mgmt'!$E16,'Master Data HO &amp; Site'!$Y$1:$Y$437,"Open",'Master Data HO &amp; Site'!$N$1:$N$437,$H$2),SUMIFS('Master Data HO &amp; Site'!$AV$1:$AV$437,'Master Data HO &amp; Site'!$S$1:$S$437,'Summary to Mgmt'!$C16,'Master Data HO &amp; Site'!$Y$1:$Y$437,"Open",'Master Data HO &amp; Site'!$N$1:$N$437,$H$2))))</f>
        <v>0</v>
      </c>
      <c r="AE16" s="222">
        <f>IF($H$2="All",IF(C16="Jakarta",SUMIFS('Master Data HO &amp; Site'!$AW$1:$AW$437,'Master Data HO &amp; Site'!$F$1:$F$437,'Summary to Mgmt'!$D16,'Master Data HO &amp; Site'!$H$1:$H$437,'Summary to Mgmt'!$E16,'Master Data HO &amp; Site'!$Y$1:$Y$437,"Open"),SUMIFS('Master Data HO &amp; Site'!$AW$1:$AW$437,'Master Data HO &amp; Site'!$S$1:$S$437,'Summary to Mgmt'!$C16,'Master Data HO &amp; Site'!$Y$1:$Y$437,"Open")),IF($H$2="Urgent",IF(C16="Jakarta",SUMIFS('Master Data HO &amp; Site'!$AW$1:$AW$437,'Master Data HO &amp; Site'!$F$1:$F$437,'Summary to Mgmt'!$D16,'Master Data HO &amp; Site'!$H$1:$H$437,'Summary to Mgmt'!$E16,'Master Data HO &amp; Site'!$Y$1:$Y$437,"Open",'Master Data HO &amp; Site'!$N$1:$N$437,$H$2),SUMIFS('Master Data HO &amp; Site'!$AW$1:$AW$437,'Master Data HO &amp; Site'!$S$1:$S$437,'Summary to Mgmt'!$C16,'Master Data HO &amp; Site'!$Y$1:$Y$437,"Open",'Master Data HO &amp; Site'!$N$1:$N$437,$H$2)),IF(C16="Jakarta",SUMIFS('Master Data HO &amp; Site'!$AW$1:$AW$437,'Master Data HO &amp; Site'!$F$1:$F$437,'Summary to Mgmt'!$D16,'Master Data HO &amp; Site'!$H$1:$H$437,'Summary to Mgmt'!$E16,'Master Data HO &amp; Site'!$Y$1:$Y$437,"Open",'Master Data HO &amp; Site'!$N$1:$N$437,$H$2),SUMIFS('Master Data HO &amp; Site'!$AW$1:$AW$437,'Master Data HO &amp; Site'!$S$1:$S$437,'Summary to Mgmt'!$C16,'Master Data HO &amp; Site'!$Y$1:$Y$437,"Open",'Master Data HO &amp; Site'!$N$1:$N$437,$H$2))))</f>
        <v>0</v>
      </c>
      <c r="AF16" s="222">
        <f>IF($H$2="All",IF(C16="Jakarta",SUMIFS('Master Data HO &amp; Site'!$AX$1:$AX$437,'Master Data HO &amp; Site'!$F$1:$F$437,'Summary to Mgmt'!$D16,'Master Data HO &amp; Site'!$H$1:$H$437,'Summary to Mgmt'!$E16,'Master Data HO &amp; Site'!$Y$1:$Y$437,"Open"),SUMIFS('Master Data HO &amp; Site'!$AX$1:$AX$437,'Master Data HO &amp; Site'!$S$1:$S$437,'Summary to Mgmt'!$C16,'Master Data HO &amp; Site'!$Y$1:$Y$437,"Open")),IF($H$2="Urgent",IF(C16="Jakarta",SUMIFS('Master Data HO &amp; Site'!$AX$1:$AX$437,'Master Data HO &amp; Site'!$F$1:$F$437,'Summary to Mgmt'!$D16,'Master Data HO &amp; Site'!$H$1:$H$437,'Summary to Mgmt'!$E16,'Master Data HO &amp; Site'!$Y$1:$Y$437,"Open",'Master Data HO &amp; Site'!$N$1:$N$437,$H$2),SUMIFS('Master Data HO &amp; Site'!$AX$1:$AX$437,'Master Data HO &amp; Site'!$S$1:$S$437,'Summary to Mgmt'!$C16,'Master Data HO &amp; Site'!$Y$1:$Y$437,"Open",'Master Data HO &amp; Site'!$N$1:$N$437,$H$2)),IF(C16="Jakarta",SUMIFS('Master Data HO &amp; Site'!$AX$1:$AX$437,'Master Data HO &amp; Site'!$F$1:$F$437,'Summary to Mgmt'!$D16,'Master Data HO &amp; Site'!$H$1:$H$437,'Summary to Mgmt'!$E16,'Master Data HO &amp; Site'!$Y$1:$Y$437,"Open",'Master Data HO &amp; Site'!$N$1:$N$437,$H$2),SUMIFS('Master Data HO &amp; Site'!$AX$1:$AX$437,'Master Data HO &amp; Site'!$S$1:$S$437,'Summary to Mgmt'!$C16,'Master Data HO &amp; Site'!$Y$1:$Y$437,"Open",'Master Data HO &amp; Site'!$N$1:$N$437,$H$2))))</f>
        <v>0</v>
      </c>
      <c r="AG16" s="222">
        <f>IF($H$2="All",IF(C16="Jakarta",SUMIFS('Master Data HO &amp; Site'!$AY$1:$AY$437,'Master Data HO &amp; Site'!$S$1:$S$437,'Summary to Mgmt'!$C16,'Master Data HO &amp; Site'!$F$1:$F$437,'Summary to Mgmt'!$D16,'Master Data HO &amp; Site'!$H$1:$H$437,'Summary to Mgmt'!$E16,'Master Data HO &amp; Site'!$Y$1:$Y$437,"Open"),SUMIFS('Master Data HO &amp; Site'!$AY$1:$AY$437,'Master Data HO &amp; Site'!$S$1:$S$437,'Summary to Mgmt'!$C16,'Master Data HO &amp; Site'!$Y$1:$Y$437,"Open")),IF($H$2="Urgent",IF(C16="Jakarta",SUMIFS('Master Data HO &amp; Site'!$AY$1:$AY$437,'Master Data HO &amp; Site'!$F$1:$F$437,'Summary to Mgmt'!$D16,'Master Data HO &amp; Site'!$H$1:$H$437,'Summary to Mgmt'!$E16,'Master Data HO &amp; Site'!$Y$1:$Y$437,"Open",'Master Data HO &amp; Site'!$N$1:$N$437,$H$2),SUMIFS('Master Data HO &amp; Site'!$AY$1:$AY$437,'Master Data HO &amp; Site'!$S$1:$S$437,'Summary to Mgmt'!$C16,'Master Data HO &amp; Site'!$Y$1:$Y$437,"Open",'Master Data HO &amp; Site'!$N$1:$N$437,$H$2)),IF(C16="Jakarta",SUMIFS('Master Data HO &amp; Site'!$AY$1:$AY$437,'Master Data HO &amp; Site'!$F$1:$F$437,'Summary to Mgmt'!$D16,'Master Data HO &amp; Site'!$H$1:$H$437,'Summary to Mgmt'!$E16,'Master Data HO &amp; Site'!$Y$1:$Y$437,"Open",'Master Data HO &amp; Site'!$N$1:$N$437,$H$2),SUMIFS('Master Data HO &amp; Site'!$AY$1:$AY$437,'Master Data HO &amp; Site'!$S$1:$S$437,'Summary to Mgmt'!$C16,'Master Data HO &amp; Site'!$Y$1:$Y$437,"Open",'Master Data HO &amp; Site'!$N$1:$N$437,$H$2))))</f>
        <v>0</v>
      </c>
      <c r="AH16" s="222">
        <f>IF($H$2="All",IF(C16="Jakarta",SUMIFS('Master Data HO &amp; Site'!$AZ$1:$AZ$437,'Master Data HO &amp; Site'!$F$1:$F$437,'Summary to Mgmt'!$D16,'Master Data HO &amp; Site'!$H$1:$H$437,'Summary to Mgmt'!$E16,'Master Data HO &amp; Site'!$Y$1:$Y$437,"Open"),SUMIFS('Master Data HO &amp; Site'!$AZ$1:$AZ$437,'Master Data HO &amp; Site'!$S$1:$S$437,'Summary to Mgmt'!$C16,'Master Data HO &amp; Site'!$Y$1:$Y$437,"Open")),IF($H$2="Urgent",IF(C16="Jakarta",SUMIFS('Master Data HO &amp; Site'!$AZ$1:$AZ$437,'Master Data HO &amp; Site'!$F$1:$F$437,'Summary to Mgmt'!$D16,'Master Data HO &amp; Site'!$H$1:$H$437,'Summary to Mgmt'!$E16,'Master Data HO &amp; Site'!$Y$1:$Y$437,"Open",'Master Data HO &amp; Site'!$N$1:$N$437,$H$2),SUMIFS('Master Data HO &amp; Site'!$AZ$1:$AZ$437,'Master Data HO &amp; Site'!$S$1:$S$437,'Summary to Mgmt'!$C16,'Master Data HO &amp; Site'!$Y$1:$Y$437,"Open",'Master Data HO &amp; Site'!$N$1:$N$437,$H$2)),IF(C16="Jakarta",SUMIFS('Master Data HO &amp; Site'!$AZ$1:$AZ$437,'Master Data HO &amp; Site'!$F$1:$F$437,'Summary to Mgmt'!$D16,'Master Data HO &amp; Site'!$H$1:$H$437,'Summary to Mgmt'!$E16,'Master Data HO &amp; Site'!$Y$1:$Y$437,"Open",'Master Data HO &amp; Site'!$N$1:$N$437,$H$2),SUMIFS('Master Data HO &amp; Site'!$AZ$1:$AZ$437,'Master Data HO &amp; Site'!$S$1:$S$437,'Summary to Mgmt'!$C16,'Master Data HO &amp; Site'!$Y$1:$Y$437,"Open",'Master Data HO &amp; Site'!$N$1:$N$437,$H$2))))</f>
        <v>0</v>
      </c>
      <c r="AI16" s="222">
        <f>IF($H$2="All",IF(C16="Jakarta",SUMIFS('Master Data HO &amp; Site'!$AZ$1:$AZ$437,'Master Data HO &amp; Site'!$F$1:$F$437,'Summary to Mgmt'!$D16,'Master Data HO &amp; Site'!$H$1:$H$437,'Summary to Mgmt'!$E16,'Master Data HO &amp; Site'!$Y$1:$Y$437,"Open"),SUMIFS('Master Data HO &amp; Site'!$AZ$1:$AZ$437,'Master Data HO &amp; Site'!$S$1:$S$437,'Summary to Mgmt'!$C16,'Master Data HO &amp; Site'!$Y$1:$Y$437,"Open")),IF($H$2="Urgent",IF(C16="Jakarta",SUMIFS('Master Data HO &amp; Site'!$AZ$1:$AZ$437,'Master Data HO &amp; Site'!$F$1:$F$437,'Summary to Mgmt'!$D16,'Master Data HO &amp; Site'!$H$1:$H$437,'Summary to Mgmt'!$E16,'Master Data HO &amp; Site'!$Y$1:$Y$437,"Open",'Master Data HO &amp; Site'!$N$1:$N$437,$H$2),SUMIFS('Master Data HO &amp; Site'!$AZ$1:$AZ$437,'Master Data HO &amp; Site'!$S$1:$S$437,'Summary to Mgmt'!$C16,'Master Data HO &amp; Site'!$Y$1:$Y$437,"Open",'Master Data HO &amp; Site'!$N$1:$N$437,$H$2)),IF(C16="Jakarta",SUMIFS('Master Data HO &amp; Site'!$AZ$1:$AZ$437,'Master Data HO &amp; Site'!$F$1:$F$437,'Summary to Mgmt'!$D16,'Master Data HO &amp; Site'!$H$1:$H$437,'Summary to Mgmt'!$E16,'Master Data HO &amp; Site'!$Y$1:$Y$437,"Open",'Master Data HO &amp; Site'!$N$1:$N$437,$H$2),SUMIFS('Master Data HO &amp; Site'!$AZ$1:$AZ$437,'Master Data HO &amp; Site'!$S$1:$S$437,'Summary to Mgmt'!$C16,'Master Data HO &amp; Site'!$Y$1:$Y$437,"Open",'Master Data HO &amp; Site'!$N$1:$N$437,$H$2))))</f>
        <v>0</v>
      </c>
      <c r="AJ16" s="222">
        <f>IF($H$2="All",IF(C16="Jakarta",SUMIFS('Master Data HO &amp; Site'!$BB$1:$BB$437,'Master Data HO &amp; Site'!$F$1:$F$437,'Summary to Mgmt'!$D16,'Master Data HO &amp; Site'!$H$1:$H$437,'Summary to Mgmt'!$E16,'Master Data HO &amp; Site'!$Y$1:$Y$437,"Open"),SUMIFS('Master Data HO &amp; Site'!$BB$1:$BB$437,'Master Data HO &amp; Site'!$S$1:$S$437,'Summary to Mgmt'!$C16,'Master Data HO &amp; Site'!$Y$1:$Y$437,"Open")),IF($H$2="Urgent",IF(C16="Jakarta",SUMIFS('Master Data HO &amp; Site'!$BB$1:$BB$437,'Master Data HO &amp; Site'!$F$1:$F$437,'Summary to Mgmt'!$D16,'Master Data HO &amp; Site'!$H$1:$H$437,'Summary to Mgmt'!$E16,'Master Data HO &amp; Site'!$Y$1:$Y$437,"Open",'Master Data HO &amp; Site'!$N$1:$N$437,$H$2),SUMIFS('Master Data HO &amp; Site'!$BB$1:$BB$437,'Master Data HO &amp; Site'!$S$1:$S$437,'Summary to Mgmt'!$C16,'Master Data HO &amp; Site'!$Y$1:$Y$437,"Open",'Master Data HO &amp; Site'!$N$1:$N$437,$H$2)),IF(C16="Jakarta",SUMIFS('Master Data HO &amp; Site'!$BB$1:$BB$437,'Master Data HO &amp; Site'!$F$1:$F$437,'Summary to Mgmt'!$D16,'Master Data HO &amp; Site'!$H$1:$H$437,'Summary to Mgmt'!$E16,'Master Data HO &amp; Site'!$Y$1:$Y$437,"Open",'Master Data HO &amp; Site'!$N$1:$N$437,$H$2),SUMIFS('Master Data HO &amp; Site'!$BB$1:$BB$437,'Master Data HO &amp; Site'!$S$1:$S$437,'Summary to Mgmt'!$C16,'Master Data HO &amp; Site'!$Y$1:$Y$437,"Open",'Master Data HO &amp; Site'!$N$1:$N$437,$H$2))))</f>
        <v>0</v>
      </c>
      <c r="AK16" s="222">
        <f>IF($H$2="All",IF(C16="Jakarta",SUMIFS('Master Data HO &amp; Site'!$BC$1:$BC$437,'Master Data HO &amp; Site'!$F$1:$F$437,'Summary to Mgmt'!$D16,'Master Data HO &amp; Site'!$H$1:$H$437,'Summary to Mgmt'!$E16,'Master Data HO &amp; Site'!$Y$1:$Y$437,"Open"),SUMIFS('Master Data HO &amp; Site'!$BC$1:$BC$437,'Master Data HO &amp; Site'!$S$1:$S$437,'Summary to Mgmt'!$C16,'Master Data HO &amp; Site'!$Y$1:$Y$437,"Open")),IF($H$2="Urgent",IF(C16="Jakarta",SUMIFS('Master Data HO &amp; Site'!$BC$1:$BC$437,'Master Data HO &amp; Site'!$F$1:$F$437,'Summary to Mgmt'!$D16,'Master Data HO &amp; Site'!$H$1:$H$437,'Summary to Mgmt'!$E16,'Master Data HO &amp; Site'!$Y$1:$Y$437,"Open",'Master Data HO &amp; Site'!$N$1:$N$437,$H$2),SUMIFS('Master Data HO &amp; Site'!$BC$1:$BC$437,'Master Data HO &amp; Site'!$S$1:$S$437,'Summary to Mgmt'!$C16,'Master Data HO &amp; Site'!$Y$1:$Y$437,"Open",'Master Data HO &amp; Site'!$N$1:$N$437,$H$2)),IF(C16="Jakarta",SUMIFS('Master Data HO &amp; Site'!$BC$1:$BC$437,'Master Data HO &amp; Site'!$F$1:$F$437,'Summary to Mgmt'!$D16,'Master Data HO &amp; Site'!$H$1:$H$437,'Summary to Mgmt'!$E16,'Master Data HO &amp; Site'!$Y$1:$Y$437,"Open",'Master Data HO &amp; Site'!$N$1:$N$437,$H$2),SUMIFS('Master Data HO &amp; Site'!$BC$1:$BC$437,'Master Data HO &amp; Site'!$S$1:$S$437,'Summary to Mgmt'!$C16,'Master Data HO &amp; Site'!$Y$1:$Y$437,"Open",'Master Data HO &amp; Site'!$N$1:$N$437,$H$2))))</f>
        <v>0</v>
      </c>
      <c r="AL16" s="222">
        <f>IF($H$2="All",IF(C16="Jakarta",SUMIFS('Master Data HO &amp; Site'!$BD$1:$BD$437,'Master Data HO &amp; Site'!$F$1:$F$437,'Summary to Mgmt'!$D16,'Master Data HO &amp; Site'!$H$1:$H$437,'Summary to Mgmt'!$E16,'Master Data HO &amp; Site'!$Y$1:$Y$437,"Open"),SUMIFS('Master Data HO &amp; Site'!$BD$1:$BD$437,'Master Data HO &amp; Site'!$S$1:$S$437,'Summary to Mgmt'!$C16,'Master Data HO &amp; Site'!$Y$1:$Y$437,"Open")),IF($H$2="Urgent",IF(C16="Jakarta",SUMIFS('Master Data HO &amp; Site'!$BD$1:$BD$437,'Master Data HO &amp; Site'!$F$1:$F$437,'Summary to Mgmt'!$D16,'Master Data HO &amp; Site'!$H$1:$H$437,'Summary to Mgmt'!$E16,'Master Data HO &amp; Site'!$Y$1:$Y$437,"Open",'Master Data HO &amp; Site'!$N$1:$N$437,$H$2),SUMIFS('Master Data HO &amp; Site'!$BD$1:$BD$437,'Master Data HO &amp; Site'!$S$1:$S$437,'Summary to Mgmt'!$C16,'Master Data HO &amp; Site'!$Y$1:$Y$437,"Open",'Master Data HO &amp; Site'!$N$1:$N$437,$H$2)),IF(C16="Jakarta",SUMIFS('Master Data HO &amp; Site'!$BD$1:$BD$437,'Master Data HO &amp; Site'!$F$1:$F$437,'Summary to Mgmt'!$D16,'Master Data HO &amp; Site'!$H$1:$H$437,'Summary to Mgmt'!$E16,'Master Data HO &amp; Site'!$Y$1:$Y$437,"Open",'Master Data HO &amp; Site'!$N$1:$N$437,$H$2),SUMIFS('Master Data HO &amp; Site'!$BD$1:$BD$437,'Master Data HO &amp; Site'!$S$1:$S$437,'Summary to Mgmt'!$C16,'Master Data HO &amp; Site'!$Y$1:$Y$437,"Open",'Master Data HO &amp; Site'!$N$1:$N$437,$H$2))))</f>
        <v>0</v>
      </c>
      <c r="AM16" s="222">
        <f>IF($H$2="All",IF(C16="Jakarta",SUMIFS('Master Data HO &amp; Site'!$BE$1:$BE$437,'Master Data HO &amp; Site'!$S$1:$S$437,'Summary to Mgmt'!$C16,'Master Data HO &amp; Site'!$F$1:$F$437,'Summary to Mgmt'!$D16,'Master Data HO &amp; Site'!$H$1:$H$437,'Summary to Mgmt'!$E16,'Master Data HO &amp; Site'!$Y$1:$Y$437,"Open"),SUMIFS('Master Data HO &amp; Site'!$BE$1:$BE$437,'Master Data HO &amp; Site'!$S$1:$S$437,'Summary to Mgmt'!$C16,'Master Data HO &amp; Site'!$Y$1:$Y$437,"Open")),IF($H$2="Urgent",IF(C16="Jakarta",SUMIFS('Master Data HO &amp; Site'!$BE$1:$BE$437,'Master Data HO &amp; Site'!$F$1:$F$437,'Summary to Mgmt'!$D16,'Master Data HO &amp; Site'!$H$1:$H$437,'Summary to Mgmt'!$E16,'Master Data HO &amp; Site'!$Y$1:$Y$437,"Open",'Master Data HO &amp; Site'!$N$1:$N$437,$H$2),SUMIFS('Master Data HO &amp; Site'!$BE$1:$BE$437,'Master Data HO &amp; Site'!$S$1:$S$437,'Summary to Mgmt'!$C16,'Master Data HO &amp; Site'!$Y$1:$Y$437,"Open",'Master Data HO &amp; Site'!$N$1:$N$437,$H$2)),IF(C16="Jakarta",SUMIFS('Master Data HO &amp; Site'!$BE$1:$BE$437,'Master Data HO &amp; Site'!$F$1:$F$437,'Summary to Mgmt'!$D16,'Master Data HO &amp; Site'!$H$1:$H$437,'Summary to Mgmt'!$E16,'Master Data HO &amp; Site'!$Y$1:$Y$437,"Open",'Master Data HO &amp; Site'!$N$1:$N$437,$H$2),SUMIFS('Master Data HO &amp; Site'!$BE$1:$BE$437,'Master Data HO &amp; Site'!$S$1:$S$437,'Summary to Mgmt'!$C16,'Master Data HO &amp; Site'!$Y$1:$Y$437,"Open",'Master Data HO &amp; Site'!$N$1:$N$437,$H$2))))</f>
        <v>0</v>
      </c>
      <c r="AN16" s="222">
        <f>IF($H$2="All",IF(C16="Jakarta",SUMIFS('Master Data HO &amp; Site'!$BF$1:$BF$437,'Master Data HO &amp; Site'!$F$1:$F$437,'Summary to Mgmt'!$D16,'Master Data HO &amp; Site'!$H$1:$H$437,'Summary to Mgmt'!$E16,'Master Data HO &amp; Site'!$Y$1:$Y$437,"Open"),SUMIFS('Master Data HO &amp; Site'!$BF$1:$BF$437,'Master Data HO &amp; Site'!$S$1:$S$437,'Summary to Mgmt'!$C16,'Master Data HO &amp; Site'!$Y$1:$Y$437,"Open")),IF($H$2="Urgent",IF(C16="Jakarta",SUMIFS('Master Data HO &amp; Site'!$BF$1:$BF$437,'Master Data HO &amp; Site'!$F$1:$F$437,'Summary to Mgmt'!$D16,'Master Data HO &amp; Site'!$H$1:$H$437,'Summary to Mgmt'!$E16,'Master Data HO &amp; Site'!$Y$1:$Y$437,"Open",'Master Data HO &amp; Site'!$N$1:$N$437,$H$2),SUMIFS('Master Data HO &amp; Site'!$BF$1:$BF$437,'Master Data HO &amp; Site'!$S$1:$S$437,'Summary to Mgmt'!$C16,'Master Data HO &amp; Site'!$Y$1:$Y$437,"Open",'Master Data HO &amp; Site'!$N$1:$N$437,$H$2)),IF(C16="Jakarta",SUMIFS('Master Data HO &amp; Site'!$BF$1:$BF$437,'Master Data HO &amp; Site'!$F$1:$F$437,'Summary to Mgmt'!$D16,'Master Data HO &amp; Site'!$H$1:$H$437,'Summary to Mgmt'!$E16,'Master Data HO &amp; Site'!$Y$1:$Y$437,"Open",'Master Data HO &amp; Site'!$N$1:$N$437,$H$2),SUMIFS('Master Data HO &amp; Site'!$BF$1:$BF$437,'Master Data HO &amp; Site'!$S$1:$S$437,'Summary to Mgmt'!$C16,'Master Data HO &amp; Site'!$Y$1:$Y$437,"Open",'Master Data HO &amp; Site'!$N$1:$N$437,$H$2))))</f>
        <v>0</v>
      </c>
      <c r="AO16" s="222">
        <f>IF($H$2="All",IF(C16="Jakarta",SUMIFS('Master Data HO &amp; Site'!$BG$1:$BG$437,'Master Data HO &amp; Site'!$F$1:$F$437,'Summary to Mgmt'!$D16,'Master Data HO &amp; Site'!$H$1:$H$437,'Summary to Mgmt'!$E16,'Master Data HO &amp; Site'!$Y$1:$Y$437,"Open"),SUMIFS('Master Data HO &amp; Site'!$BG$1:$BG$437,'Master Data HO &amp; Site'!$S$1:$S$437,'Summary to Mgmt'!$C16,'Master Data HO &amp; Site'!$Y$1:$Y$437,"Open")),IF($H$2="Urgent",IF(C16="Jakarta",SUMIFS('Master Data HO &amp; Site'!$BG$1:$BG$437,'Master Data HO &amp; Site'!$F$1:$F$437,'Summary to Mgmt'!$D16,'Master Data HO &amp; Site'!$H$1:$H$437,'Summary to Mgmt'!$E16,'Master Data HO &amp; Site'!$Y$1:$Y$437,"Open",'Master Data HO &amp; Site'!$N$1:$N$437,$H$2),SUMIFS('Master Data HO &amp; Site'!$BG$1:$BG$437,'Master Data HO &amp; Site'!$S$1:$S$437,'Summary to Mgmt'!$C16,'Master Data HO &amp; Site'!$Y$1:$Y$437,"Open",'Master Data HO &amp; Site'!$N$1:$N$437,$H$2)),IF(C16="Jakarta",SUMIFS('Master Data HO &amp; Site'!$BG$1:$BG$437,'Master Data HO &amp; Site'!$F$1:$F$437,'Summary to Mgmt'!$D16,'Master Data HO &amp; Site'!$H$1:$H$437,'Summary to Mgmt'!$E16,'Master Data HO &amp; Site'!$Y$1:$Y$437,"Open",'Master Data HO &amp; Site'!$N$1:$N$437,$H$2),SUMIFS('Master Data HO &amp; Site'!$BG$1:$BG$437,'Master Data HO &amp; Site'!$S$1:$S$437,'Summary to Mgmt'!$C16,'Master Data HO &amp; Site'!$Y$1:$Y$437,"Open",'Master Data HO &amp; Site'!$N$1:$N$437,$H$2))))</f>
        <v>0</v>
      </c>
      <c r="AP16" s="222">
        <f>IF($H$2="All",IF(C16="Jakarta",SUMIFS('Master Data HO &amp; Site'!$BH$1:$BH$437,'Master Data HO &amp; Site'!$F$1:$F$437,'Summary to Mgmt'!$D16,'Master Data HO &amp; Site'!$H$1:$H$437,'Summary to Mgmt'!$E16,'Master Data HO &amp; Site'!$Y$1:$Y$437,"Open"),SUMIFS('Master Data HO &amp; Site'!$BH$1:$BH$437,'Master Data HO &amp; Site'!$S$1:$S$437,'Summary to Mgmt'!$C16,'Master Data HO &amp; Site'!$Y$1:$Y$437,"Open")),IF($H$2="Urgent",IF(C16="Jakarta",SUMIFS('Master Data HO &amp; Site'!$BH$1:$BH$437,'Master Data HO &amp; Site'!$F$1:$F$437,'Summary to Mgmt'!$D16,'Master Data HO &amp; Site'!$H$1:$H$437,'Summary to Mgmt'!$E16,'Master Data HO &amp; Site'!$Y$1:$Y$437,"Open",'Master Data HO &amp; Site'!$N$1:$N$437,$H$2),SUMIFS('Master Data HO &amp; Site'!$BH$1:$BH$437,'Master Data HO &amp; Site'!$S$1:$S$437,'Summary to Mgmt'!$C16,'Master Data HO &amp; Site'!$Y$1:$Y$437,"Open",'Master Data HO &amp; Site'!$N$1:$N$437,$H$2)),IF(C16="Jakarta",SUMIFS('Master Data HO &amp; Site'!$BH$1:$BH$437,'Master Data HO &amp; Site'!$F$1:$F$437,'Summary to Mgmt'!$D16,'Master Data HO &amp; Site'!$H$1:$H$437,'Summary to Mgmt'!$E16,'Master Data HO &amp; Site'!$Y$1:$Y$437,"Open",'Master Data HO &amp; Site'!$N$1:$N$437,$H$2),SUMIFS('Master Data HO &amp; Site'!$BH$1:$BH$437,'Master Data HO &amp; Site'!$S$1:$S$437,'Summary to Mgmt'!$C16,'Master Data HO &amp; Site'!$Y$1:$Y$437,"Open",'Master Data HO &amp; Site'!$N$1:$N$437,$H$2))))</f>
        <v>0</v>
      </c>
      <c r="AQ16" s="222">
        <f>IF($H$2="All",IF(C16="Jakarta",SUMIFS('Master Data HO &amp; Site'!$BI$1:$BI$437,'Master Data HO &amp; Site'!$F$1:$F$437,'Summary to Mgmt'!$D16,'Master Data HO &amp; Site'!$H$1:$H$437,'Summary to Mgmt'!$E16,'Master Data HO &amp; Site'!$Y$1:$Y$437,"Open"),SUMIFS('Master Data HO &amp; Site'!$BI$1:$BI$437,'Master Data HO &amp; Site'!$S$1:$S$437,'Summary to Mgmt'!$C16,'Master Data HO &amp; Site'!$Y$1:$Y$437,"Open")),IF($H$2="Urgent",IF(C16="Jakarta",SUMIFS('Master Data HO &amp; Site'!$BI$1:$BI$437,'Master Data HO &amp; Site'!$F$1:$F$437,'Summary to Mgmt'!$D16,'Master Data HO &amp; Site'!$H$1:$H$437,'Summary to Mgmt'!$E16,'Master Data HO &amp; Site'!$Y$1:$Y$437,"Open",'Master Data HO &amp; Site'!$N$1:$N$437,$H$2),SUMIFS('Master Data HO &amp; Site'!$BI$1:$BI$437,'Master Data HO &amp; Site'!$S$1:$S$437,'Summary to Mgmt'!$C16,'Master Data HO &amp; Site'!$Y$1:$Y$437,"Open",'Master Data HO &amp; Site'!$N$1:$N$437,$H$2)),IF(C16="Jakarta",SUMIFS('Master Data HO &amp; Site'!$BI$1:$BI$437,'Master Data HO &amp; Site'!$F$1:$F$437,'Summary to Mgmt'!$D16,'Master Data HO &amp; Site'!$H$1:$H$437,'Summary to Mgmt'!$E16,'Master Data HO &amp; Site'!$Y$1:$Y$437,"Open",'Master Data HO &amp; Site'!$N$1:$N$437,$H$2),SUMIFS('Master Data HO &amp; Site'!$BI$1:$BI$437,'Master Data HO &amp; Site'!$S$1:$S$437,'Summary to Mgmt'!$C16,'Master Data HO &amp; Site'!$Y$1:$Y$437,"Open",'Master Data HO &amp; Site'!$N$1:$N$437,$H$2))))</f>
        <v>0</v>
      </c>
      <c r="AR16" s="222">
        <f>IF($H$2="All",IF(C16="Jakarta",SUMIFS('Master Data HO &amp; Site'!$BJ$1:$BJ$437,'Master Data HO &amp; Site'!$F$1:$F$437,'Summary to Mgmt'!$D16,'Master Data HO &amp; Site'!$H$1:$H$437,'Summary to Mgmt'!$E16,'Master Data HO &amp; Site'!$Y$1:$Y$437,"Open"),SUMIFS('Master Data HO &amp; Site'!$BJ$1:$BJ$437,'Master Data HO &amp; Site'!$S$1:$S$437,'Summary to Mgmt'!$C16,'Master Data HO &amp; Site'!$Y$1:$Y$437,"Open")),IF($H$2="Urgent",IF(C16="Jakarta",SUMIFS('Master Data HO &amp; Site'!$BJ$1:$BJ$437,'Master Data HO &amp; Site'!$F$1:$F$437,'Summary to Mgmt'!$D16,'Master Data HO &amp; Site'!$H$1:$H$437,'Summary to Mgmt'!$E16,'Master Data HO &amp; Site'!$Y$1:$Y$437,"Open",'Master Data HO &amp; Site'!$N$1:$N$437,$H$2),SUMIFS('Master Data HO &amp; Site'!$BJ$1:$BJ$437,'Master Data HO &amp; Site'!$S$1:$S$437,'Summary to Mgmt'!$C16,'Master Data HO &amp; Site'!$Y$1:$Y$437,"Open",'Master Data HO &amp; Site'!$N$1:$N$437,$H$2)),IF(C16="Jakarta",SUMIFS('Master Data HO &amp; Site'!$BJ$1:$BJ$437,'Master Data HO &amp; Site'!$F$1:$F$437,'Summary to Mgmt'!$D16,'Master Data HO &amp; Site'!$H$1:$H$437,'Summary to Mgmt'!$E16,'Master Data HO &amp; Site'!$Y$1:$Y$437,"Open",'Master Data HO &amp; Site'!$N$1:$N$437,$H$2),SUMIFS('Master Data HO &amp; Site'!$BJ$1:$BJ$437,'Master Data HO &amp; Site'!$S$1:$S$437,'Summary to Mgmt'!$C16,'Master Data HO &amp; Site'!$Y$1:$Y$437,"Open",'Master Data HO &amp; Site'!$N$1:$N$437,$H$2))))</f>
        <v>0</v>
      </c>
      <c r="AS16" s="222">
        <f>IF($H$2="All",IF(C16="Jakarta",SUMIFS('Master Data HO &amp; Site'!$BK$1:$BK$437,'Master Data HO &amp; Site'!$S$1:$S$437,'Summary to Mgmt'!$C16,'Master Data HO &amp; Site'!$F$1:$F$437,'Summary to Mgmt'!$D16,'Master Data HO &amp; Site'!$H$1:$H$437,'Summary to Mgmt'!$E16,'Master Data HO &amp; Site'!$Y$1:$Y$437,"Open"),SUMIFS('Master Data HO &amp; Site'!$BK$1:$BK$437,'Master Data HO &amp; Site'!$S$1:$S$437,'Summary to Mgmt'!$C16,'Master Data HO &amp; Site'!$Y$1:$Y$437,"Open")),IF($H$2="Urgent",IF(C16="Jakarta",SUMIFS('Master Data HO &amp; Site'!$BK$1:$BK$437,'Master Data HO &amp; Site'!$F$1:$F$437,'Summary to Mgmt'!$D16,'Master Data HO &amp; Site'!$H$1:$H$437,'Summary to Mgmt'!$E16,'Master Data HO &amp; Site'!$Y$1:$Y$437,"Open",'Master Data HO &amp; Site'!$N$1:$N$437,$H$2),SUMIFS('Master Data HO &amp; Site'!$BK$1:$BK$437,'Master Data HO &amp; Site'!$S$1:$S$437,'Summary to Mgmt'!$C16,'Master Data HO &amp; Site'!$Y$1:$Y$437,"Open",'Master Data HO &amp; Site'!$N$1:$N$437,$H$2)),IF(C16="Jakarta",SUMIFS('Master Data HO &amp; Site'!$BK$1:$BK$437,'Master Data HO &amp; Site'!$F$1:$F$437,'Summary to Mgmt'!$D16,'Master Data HO &amp; Site'!$H$1:$H$437,'Summary to Mgmt'!$E16,'Master Data HO &amp; Site'!$Y$1:$Y$437,"Open",'Master Data HO &amp; Site'!$N$1:$N$437,$H$2),SUMIFS('Master Data HO &amp; Site'!$BK$1:$BK$437,'Master Data HO &amp; Site'!$S$1:$S$437,'Summary to Mgmt'!$C16,'Master Data HO &amp; Site'!$Y$1:$Y$437,"Open",'Master Data HO &amp; Site'!$N$1:$N$437,$H$2))))</f>
        <v>0</v>
      </c>
      <c r="AU16" s="224">
        <f ca="1">IF($H$2="All",IF(C16="Jakarta",COUNTIFS('Master Data HO &amp; Site'!$F$1:$F$437,'Summary to Mgmt'!$D16,'Master Data HO &amp; Site'!$H$1:$H$437,'Summary to Mgmt'!$E16,'Master Data HO &amp; Site'!$Y$1:$Y$437,"Open",'Master Data HO &amp; Site'!$BZ$1:$BZ$437,'Summary to Mgmt'!$AU$4),COUNTIFS('Master Data HO &amp; Site'!$S$1:$S$437,'Summary to Mgmt'!$C16,'Master Data HO &amp; Site'!$Y$1:$Y$437,"Open",'Master Data HO &amp; Site'!$BZ$1:$BZ$437,'Summary to Mgmt'!$AU$4)),IF($H$2="Urgent",IF(C16="Jakarta",COUNTIFS('Master Data HO &amp; Site'!$F$1:$F$437,'Summary to Mgmt'!$D16,'Master Data HO &amp; Site'!$H$1:$H$437,'Summary to Mgmt'!$E16,'Master Data HO &amp; Site'!$Y$1:$Y$437,"Open",'Master Data HO &amp; Site'!$BZ$1:$BZ$437,'Summary to Mgmt'!$AU$4,'Master Data HO &amp; Site'!$N$1:$N$437,$H$2),COUNTIFS('Master Data HO &amp; Site'!$S$1:$S$437,'Summary to Mgmt'!$C16,'Master Data HO &amp; Site'!$Y$1:$Y$437,"Open",'Master Data HO &amp; Site'!$BZ$1:$BZ$437,'Summary to Mgmt'!$AU$4,'Master Data HO &amp; Site'!$N$1:$N$437,$H$2)),IF(C16="Jakarta",COUNTIFS('Master Data HO &amp; Site'!$F$1:$F$437,'Summary to Mgmt'!$D16,'Master Data HO &amp; Site'!$H$1:$H$437,'Summary to Mgmt'!$E16,'Master Data HO &amp; Site'!$Y$1:$Y$437,"Open",'Master Data HO &amp; Site'!$BZ$1:$BZ$437,'Summary to Mgmt'!$AU$4,'Master Data HO &amp; Site'!$N$1:$N$437,$H$2),COUNTIFS('Master Data HO &amp; Site'!$S$1:$S$437,'Summary to Mgmt'!$C16,'Master Data HO &amp; Site'!$Y$1:$Y$437,"Open",'Master Data HO &amp; Site'!$BZ$1:$BZ$437,'Summary to Mgmt'!$AU$4,'Master Data HO &amp; Site'!$N$1:$N$437,$H$2))))</f>
        <v>3</v>
      </c>
      <c r="AV16" s="224">
        <f ca="1">IF($H$2="All",IF(C16="Jakarta",COUNTIFS('Master Data HO &amp; Site'!$F$1:$F$437,'Summary to Mgmt'!$D16,'Master Data HO &amp; Site'!$H$1:$H$437,'Summary to Mgmt'!$E16,'Master Data HO &amp; Site'!$Y$1:$Y$437,"Open",'Master Data HO &amp; Site'!$BZ$1:$BZ$437,'Summary to Mgmt'!$AV$4),COUNTIFS('Master Data HO &amp; Site'!$S$1:$S$437,'Summary to Mgmt'!$C16,'Master Data HO &amp; Site'!$Y$1:$Y$437,"Open",'Master Data HO &amp; Site'!$BZ$1:$BZ$437,'Summary to Mgmt'!$AV$4)),IF($H$2="Urgent",IF(C16="Jakarta",COUNTIFS('Master Data HO &amp; Site'!$F$1:$F$437,'Summary to Mgmt'!$D16,'Master Data HO &amp; Site'!$H$1:$H$437,'Summary to Mgmt'!$E16,'Master Data HO &amp; Site'!$Y$1:$Y$437,"Open",'Master Data HO &amp; Site'!$BZ$1:$BZ$437,'Summary to Mgmt'!$AV$4,'Master Data HO &amp; Site'!$N$1:$N$437,$H$2),COUNTIFS('Master Data HO &amp; Site'!$S$1:$S$437,'Summary to Mgmt'!$C16,'Master Data HO &amp; Site'!$Y$1:$Y$437,"Open",'Master Data HO &amp; Site'!$BZ$1:$BZ$437,'Summary to Mgmt'!$AV$4,'Master Data HO &amp; Site'!$N$1:$N$437,$H$2)),IF(C16="Jakarta",COUNTIFS('Master Data HO &amp; Site'!$F$1:$F$437,'Summary to Mgmt'!$D16,'Master Data HO &amp; Site'!$H$1:$H$437,'Summary to Mgmt'!$E16,'Master Data HO &amp; Site'!$Y$1:$Y$437,"Open",'Master Data HO &amp; Site'!$BZ$1:$BZ$437,'Summary to Mgmt'!$AV$4,'Master Data HO &amp; Site'!$N$1:$N$437,$H$2),COUNTIFS('Master Data HO &amp; Site'!$S$1:$S$437,'Summary to Mgmt'!$C16,'Master Data HO &amp; Site'!$Y$1:$Y$437,"Open",'Master Data HO &amp; Site'!$BZ$1:$BZ$437,'Summary to Mgmt'!$AV$4,'Master Data HO &amp; Site'!$N$1:$N$437,$H$2))))</f>
        <v>0</v>
      </c>
      <c r="AW16" s="224">
        <f ca="1">IF($H$2="All",IF(C16="Jakarta",COUNTIFS('Master Data HO &amp; Site'!$F$1:$F$437,'Summary to Mgmt'!$D16,'Master Data HO &amp; Site'!$H$1:$H$437,'Summary to Mgmt'!$E16,'Master Data HO &amp; Site'!$Y$1:$Y$437,"Open",'Master Data HO &amp; Site'!$BZ$1:$BZ$437,'Summary to Mgmt'!$AW$4),COUNTIFS('Master Data HO &amp; Site'!$S$1:$S$437,'Summary to Mgmt'!$C16,'Master Data HO &amp; Site'!$Y$1:$Y$437,"Open",'Master Data HO &amp; Site'!$BZ$1:$BZ$437,'Summary to Mgmt'!$AW$4)),IF($H$2="Urgent",IF(C16="Jakarta",COUNTIFS('Master Data HO &amp; Site'!$F$1:$F$437,'Summary to Mgmt'!$D16,'Master Data HO &amp; Site'!$H$1:$H$437,'Summary to Mgmt'!$E16,'Master Data HO &amp; Site'!$Y$1:$Y$437,"Open",'Master Data HO &amp; Site'!$BZ$1:$BZ$437,'Summary to Mgmt'!$AW$4,'Master Data HO &amp; Site'!$N$1:$N$437,$H$2),COUNTIFS('Master Data HO &amp; Site'!$S$1:$S$437,'Summary to Mgmt'!$C16,'Master Data HO &amp; Site'!$Y$1:$Y$437,"Open",'Master Data HO &amp; Site'!$BZ$1:$BZ$437,'Summary to Mgmt'!$AW$4,'Master Data HO &amp; Site'!$N$1:$N$437,$H$2)),IF(C16="Jakarta",COUNTIFS('Master Data HO &amp; Site'!$F$1:$F$437,'Summary to Mgmt'!$D16,'Master Data HO &amp; Site'!$H$1:$H$437,'Summary to Mgmt'!$E16,'Master Data HO &amp; Site'!$Y$1:$Y$437,"Open",'Master Data HO &amp; Site'!$BZ$1:$BZ$437,'Summary to Mgmt'!$AW$4,'Master Data HO &amp; Site'!$N$1:$N$437,$H$2),COUNTIFS('Master Data HO &amp; Site'!$S$1:$S$437,'Summary to Mgmt'!$C16,'Master Data HO &amp; Site'!$Y$1:$Y$437,"Open",'Master Data HO &amp; Site'!$BZ$1:$BZ$437,'Summary to Mgmt'!$AW$4,'Master Data HO &amp; Site'!$N$1:$N$437,$H$2))))</f>
        <v>0</v>
      </c>
      <c r="AX16" s="224">
        <f ca="1">IF($H$2="All",IF(C16="Jakarta",COUNTIFS('Master Data HO &amp; Site'!$F$1:$F$437,'Summary to Mgmt'!$D16,'Master Data HO &amp; Site'!$H$1:$H$437,'Summary to Mgmt'!$E16,'Master Data HO &amp; Site'!$Y$1:$Y$437,"Open",'Master Data HO &amp; Site'!$BZ$1:$BZ$437,'Summary to Mgmt'!$AX$4),COUNTIFS('Master Data HO &amp; Site'!$S$1:$S$437,'Summary to Mgmt'!$C16,'Master Data HO &amp; Site'!$Y$1:$Y$437,"Open",'Master Data HO &amp; Site'!$BZ$1:$BZ$437,'Summary to Mgmt'!$AX$4)),IF($H$2="Urgent",IF(C16="Jakarta",COUNTIFS('Master Data HO &amp; Site'!$F$1:$F$437,'Summary to Mgmt'!$D16,'Master Data HO &amp; Site'!$H$1:$H$437,'Summary to Mgmt'!$E16,'Master Data HO &amp; Site'!$Y$1:$Y$437,"Open",'Master Data HO &amp; Site'!$BZ$1:$BZ$437,'Summary to Mgmt'!$AX$4,'Master Data HO &amp; Site'!$N$1:$N$437,$H$2),COUNTIFS('Master Data HO &amp; Site'!$S$1:$S$437,'Summary to Mgmt'!$C16,'Master Data HO &amp; Site'!$Y$1:$Y$437,"Open",'Master Data HO &amp; Site'!$BZ$1:$BZ$437,'Summary to Mgmt'!$AX$4,'Master Data HO &amp; Site'!$N$1:$N$437,$H$2)),IF(C16="Jakarta",COUNTIFS('Master Data HO &amp; Site'!$F$1:$F$437,'Summary to Mgmt'!$D16,'Master Data HO &amp; Site'!$H$1:$H$437,'Summary to Mgmt'!$E16,'Master Data HO &amp; Site'!$Y$1:$Y$437,"Open",'Master Data HO &amp; Site'!$BZ$1:$BZ$437,'Summary to Mgmt'!$AX$4,'Master Data HO &amp; Site'!$N$1:$N$437,$H$2),COUNTIFS('Master Data HO &amp; Site'!$S$1:$S$437,'Summary to Mgmt'!$C16,'Master Data HO &amp; Site'!$Y$1:$Y$437,"Open",'Master Data HO &amp; Site'!$BZ$1:$BZ$437,'Summary to Mgmt'!$AX$4,'Master Data HO &amp; Site'!$N$1:$N$437,$H$2))))</f>
        <v>2</v>
      </c>
    </row>
    <row r="17" spans="3:50" outlineLevel="1" x14ac:dyDescent="0.35">
      <c r="C17" t="s">
        <v>151</v>
      </c>
      <c r="D17" t="s">
        <v>137</v>
      </c>
      <c r="E17" t="s">
        <v>1572</v>
      </c>
      <c r="F17" s="223">
        <f t="shared" si="1"/>
        <v>4</v>
      </c>
      <c r="G17" s="224">
        <f>IF($H$2="All",IF(C17="Jakarta",SUMIFS('Master Data HO &amp; Site'!$BM$1:$BM$437,'Master Data HO &amp; Site'!$S$1:$S$437,'Summary to Mgmt'!C17,'Master Data HO &amp; Site'!$F$1:$F$437,'Summary to Mgmt'!$D17,'Master Data HO &amp; Site'!$H$1:$H$437,'Summary to Mgmt'!$E17,'Master Data HO &amp; Site'!$Y$1:$Y$437,"Closed"),SUMIFS('Master Data HO &amp; Site'!$BM$1:$BM$437,'Master Data HO &amp; Site'!$S$1:$S$437,'Summary to Mgmt'!C17,'Master Data HO &amp; Site'!$Y$1:$Y$437,"Closed")),IF(C17="Jakarta",SUMIFS('Master Data HO &amp; Site'!$BM$1:$BM$437,'Master Data HO &amp; Site'!$S$1:$S$437,'Summary to Mgmt'!C17,'Master Data HO &amp; Site'!$F$1:$F$437,'Summary to Mgmt'!$D17,'Master Data HO &amp; Site'!$H$1:$H$437,'Summary to Mgmt'!E17,'Master Data HO &amp; Site'!$N$1:$N$437,'Summary to Mgmt'!$H$2,'Master Data HO &amp; Site'!$Y$1:$Y$437,"Closed"),SUMIFS('Master Data HO &amp; Site'!$BM$1:$BM$437,'Master Data HO &amp; Site'!$S$1:$S$437,'Summary to Mgmt'!C17,'Master Data HO &amp; Site'!$N$1:$N$437,'Summary to Mgmt'!$H$2,'Master Data HO &amp; Site'!$Y$1:$Y$437,"Closed")))</f>
        <v>1</v>
      </c>
      <c r="H17" s="222">
        <f>IF($H$2="All",IF(C17="Jakarta",COUNTIFS('Master Data HO &amp; Site'!$S$1:$S$437,'Summary to Mgmt'!$C17,'Master Data HO &amp; Site'!$F$1:$F$437,'Summary to Mgmt'!$D17,'Master Data HO &amp; Site'!$H$1:$H$437,'Summary to Mgmt'!$E17,'Master Data HO &amp; Site'!$Y$1:$Y$437,"Open"),COUNTIFS('Master Data HO &amp; Site'!$S$1:$S$437,'Summary to Mgmt'!$C17,'Master Data HO &amp; Site'!$Y$1:$Y$437,"Open")),IF($H$2="Urgent",IF(C17="Jakarta",COUNTIFS('Master Data HO &amp; Site'!$S$1:$S$437,'Summary to Mgmt'!$C17,'Master Data HO &amp; Site'!$F$1:$F$437,'Summary to Mgmt'!$D17,'Master Data HO &amp; Site'!$H$1:$H$437,'Summary to Mgmt'!$E17,'Master Data HO &amp; Site'!$Y$1:$Y$437,"Open",'Master Data HO &amp; Site'!$N$1:$N$437,$H$2),COUNTIFS('Master Data HO &amp; Site'!$S$1:$S$437,'Summary to Mgmt'!$C17,'Master Data HO &amp; Site'!$Y$1:$Y$437,"Open",'Master Data HO &amp; Site'!$N$1:$N$437,$H$2)),IF(C17="Jakarta",COUNTIFS('Master Data HO &amp; Site'!$F$1:$F$437,'Summary to Mgmt'!$D17,'Master Data HO &amp; Site'!$H$1:$H$437,'Summary to Mgmt'!$E17,'Master Data HO &amp; Site'!$Y$1:$Y$437,"Open",'Master Data HO &amp; Site'!$N$1:$N$437,$H$2),COUNTIFS('Master Data HO &amp; Site'!$S$1:$S$437,'Summary to Mgmt'!$C17,'Master Data HO &amp; Site'!$Y$1:$Y$437,"Open",'Master Data HO &amp; Site'!$N$1:$N$437,$H$2))))</f>
        <v>3</v>
      </c>
      <c r="I17" s="222">
        <f>IF($H$2="All",IF(C17="Jakarta",COUNTIFS('Master Data HO &amp; Site'!$F$1:$F$437,'Summary to Mgmt'!$D17,'Master Data HO &amp; Site'!$H$1:$H$437,'Summary to Mgmt'!$E17,'Master Data HO &amp; Site'!$Y$1:$Y$437,"Open",'Master Data HO &amp; Site'!$D$1:$D$437,"pending FKTK"),COUNTIFS('Master Data HO &amp; Site'!$S$1:$S$437,'Summary to Mgmt'!$C17,'Master Data HO &amp; Site'!$Y$1:$Y$437,"Open",'Master Data HO &amp; Site'!$D$1:$D$437,"pending FKTK")),IF($H$2="Urgent",IF(C17="Jakarta",COUNTIFS('Master Data HO &amp; Site'!$F$1:$F$437,'Summary to Mgmt'!$D17,'Master Data HO &amp; Site'!$H$1:$H$437,'Summary to Mgmt'!$E17,'Master Data HO &amp; Site'!$Y$1:$Y$437,"Open",'Master Data HO &amp; Site'!$N$1:$N$437,$H$2,'Master Data HO &amp; Site'!$D$1:$D$437,"pending FKTK"),COUNTIFS('Master Data HO &amp; Site'!$S$1:$S$437,'Summary to Mgmt'!$C17,'Master Data HO &amp; Site'!$Y$1:$Y$437,"Open",'Master Data HO &amp; Site'!$N$1:$N$437,$H$2,'Master Data HO &amp; Site'!$D$1:$D$437,"pending FKTK")),IF(C17="Jakarta",COUNTIFS('Master Data HO &amp; Site'!$F$1:$F$437,'Summary to Mgmt'!$D17,'Master Data HO &amp; Site'!$H$1:$H$437,'Summary to Mgmt'!$E17,'Master Data HO &amp; Site'!$Y$1:$Y$437,"Open",'Master Data HO &amp; Site'!$N$1:$N$437,$H$2,'Master Data HO &amp; Site'!$D$1:$D$437,"pending FKTK"),COUNTIFS('Master Data HO &amp; Site'!$S$1:$S$437,'Summary to Mgmt'!$C17,'Master Data HO &amp; Site'!$Y$1:$Y$437,"Open",'Master Data HO &amp; Site'!$N$1:$N$437,$H$2,'Master Data HO &amp; Site'!$D$1:$D$437,"pending FKTK"))))</f>
        <v>2</v>
      </c>
      <c r="J17" s="222">
        <f>IF($H$2="All",IF(C17="Jakarta",SUMIFS('Master Data HO &amp; Site'!$AB$1:$AB$437,'Master Data HO &amp; Site'!$F$1:$F$437,'Summary to Mgmt'!$D17,'Master Data HO &amp; Site'!$H$1:$H$437,'Summary to Mgmt'!$E17,'Master Data HO &amp; Site'!$Y$1:$Y$437,"Open"),SUMIFS('Master Data HO &amp; Site'!$AB$1:$AB$437,'Master Data HO &amp; Site'!$S$1:$S$437,'Summary to Mgmt'!$C17,'Master Data HO &amp; Site'!$Y$1:$Y$437,"Open")),IF($H$2="Urgent",IF(C17="Jakarta",SUMIFS('Master Data HO &amp; Site'!$AB$1:$AB$437,'Master Data HO &amp; Site'!$F$1:$F$437,'Summary to Mgmt'!$D17,'Master Data HO &amp; Site'!$H$1:$H$437,'Summary to Mgmt'!$E17,'Master Data HO &amp; Site'!$Y$1:$Y$437,"Open",'Master Data HO &amp; Site'!$N$1:$N$437,$H$2),SUMIFS('Master Data HO &amp; Site'!$AB$1:$AB$437,'Master Data HO &amp; Site'!$S$1:$S$437,'Summary to Mgmt'!$C17,'Master Data HO &amp; Site'!$Y$1:$Y$437,"Open",'Master Data HO &amp; Site'!$N$1:$N$437,$H$2)),IF(C17="Jakarta",SUMIFS('Master Data HO &amp; Site'!$AB$1:$AB$437,'Master Data HO &amp; Site'!$F$1:$F$437,'Summary to Mgmt'!$D17,'Master Data HO &amp; Site'!$H$1:$H$437,'Summary to Mgmt'!$E17,'Master Data HO &amp; Site'!$Y$1:$Y$437,"Open",'Master Data HO &amp; Site'!$N$1:$N$437,$H$2),SUMIFS('Master Data HO &amp; Site'!$AB$1:$AB$437,'Master Data HO &amp; Site'!$S$1:$S$437,'Summary to Mgmt'!$C17,'Master Data HO &amp; Site'!$Y$1:$Y$437,"Open",'Master Data HO &amp; Site'!$N$1:$N$437,$H$2))))</f>
        <v>0</v>
      </c>
      <c r="K17" s="222">
        <f>IF($H$2="All",IF(C17="Jakarta",SUMIFS('Master Data HO &amp; Site'!$AC$1:$AC$437,'Master Data HO &amp; Site'!$F$1:$F$437,'Summary to Mgmt'!$D17,'Master Data HO &amp; Site'!$H$1:$H$437,'Summary to Mgmt'!$E17,'Master Data HO &amp; Site'!$Y$1:$Y$437,"Open"),SUMIFS('Master Data HO &amp; Site'!$AC$1:$AC$437,'Master Data HO &amp; Site'!$S$1:$S$437,'Summary to Mgmt'!$C17,'Master Data HO &amp; Site'!$Y$1:$Y$437,"Open")),IF($H$2="Urgent",IF(C17="Jakarta",SUMIFS('Master Data HO &amp; Site'!$AC$1:$AC$437,'Master Data HO &amp; Site'!$F$1:$F$437,'Summary to Mgmt'!$D17,'Master Data HO &amp; Site'!$H$1:$H$437,'Summary to Mgmt'!$E17,'Master Data HO &amp; Site'!$Y$1:$Y$437,"Open",'Master Data HO &amp; Site'!$N$1:$N$437,$H$2),SUMIFS('Master Data HO &amp; Site'!$AC$1:$AC$437,'Master Data HO &amp; Site'!$S$1:$S$437,'Summary to Mgmt'!$C17,'Master Data HO &amp; Site'!$Y$1:$Y$437,"Open",'Master Data HO &amp; Site'!$N$1:$N$437,$H$2)),IF(C17="Jakarta",SUMIFS('Master Data HO &amp; Site'!$AC$1:$AC$437,'Master Data HO &amp; Site'!$F$1:$F$437,'Summary to Mgmt'!$D17,'Master Data HO &amp; Site'!$H$1:$H$437,'Summary to Mgmt'!$E17,'Master Data HO &amp; Site'!$Y$1:$Y$437,"Open",'Master Data HO &amp; Site'!$N$1:$N$437,$H$2),SUMIFS('Master Data HO &amp; Site'!$AC$1:$AC$437,'Master Data HO &amp; Site'!$S$1:$S$437,'Summary to Mgmt'!$C17,'Master Data HO &amp; Site'!$Y$1:$Y$437,"Open",'Master Data HO &amp; Site'!$N$1:$N$437,$H$2))))</f>
        <v>2</v>
      </c>
      <c r="L17" s="222">
        <f>IF($H$2="All",IF(C17="Jakarta",SUMIFS('Master Data HO &amp; Site'!$AD$1:$AD$437,'Master Data HO &amp; Site'!$F$1:$F$437,'Summary to Mgmt'!$D17,'Master Data HO &amp; Site'!$H$1:$H$437,'Summary to Mgmt'!$E17,'Master Data HO &amp; Site'!$Y$1:$Y$437,"Open"),SUMIFS('Master Data HO &amp; Site'!$AD$1:$AD$437,'Master Data HO &amp; Site'!$S$1:$S$437,'Summary to Mgmt'!$C17,'Master Data HO &amp; Site'!$Y$1:$Y$437,"Open")),IF($H$2="Urgent",IF(C17="Jakarta",SUMIFS('Master Data HO &amp; Site'!$AD$1:$AD$437,'Master Data HO &amp; Site'!$F$1:$F$437,'Summary to Mgmt'!$D17,'Master Data HO &amp; Site'!$H$1:$H$437,'Summary to Mgmt'!$E17,'Master Data HO &amp; Site'!$Y$1:$Y$437,"Open",'Master Data HO &amp; Site'!$N$1:$N$437,$H$2),SUMIFS('Master Data HO &amp; Site'!$AD$1:$AD$437,'Master Data HO &amp; Site'!$S$1:$S$437,'Summary to Mgmt'!$C17,'Master Data HO &amp; Site'!$Y$1:$Y$437,"Open",'Master Data HO &amp; Site'!$N$1:$N$437,$H$2)),IF(C17="Jakarta",SUMIFS('Master Data HO &amp; Site'!$AD$1:$AD$437,'Master Data HO &amp; Site'!$F$1:$F$437,'Summary to Mgmt'!$D17,'Master Data HO &amp; Site'!$H$1:$H$437,'Summary to Mgmt'!$E17,'Master Data HO &amp; Site'!$Y$1:$Y$437,"Open",'Master Data HO &amp; Site'!$N$1:$N$437,$H$2),SUMIFS('Master Data HO &amp; Site'!$AD$1:$AD$437,'Master Data HO &amp; Site'!$S$1:$S$437,'Summary to Mgmt'!$C17,'Master Data HO &amp; Site'!$Y$1:$Y$437,"Open",'Master Data HO &amp; Site'!$N$1:$N$437,$H$2))))</f>
        <v>0</v>
      </c>
      <c r="M17" s="222">
        <f>IF($H$2="All",IF(C17="Jakarta",SUMIFS('Master Data HO &amp; Site'!$AE$1:$AE$437,'Master Data HO &amp; Site'!$F$1:$F$437,'Summary to Mgmt'!$D17,'Master Data HO &amp; Site'!$H$1:$H$437,'Summary to Mgmt'!$E17,'Master Data HO &amp; Site'!$Y$1:$Y$437,"Open"),SUMIFS('Master Data HO &amp; Site'!$AE$1:$AE$437,'Master Data HO &amp; Site'!$S$1:$S$437,'Summary to Mgmt'!$C17,'Master Data HO &amp; Site'!$Y$1:$Y$437,"Open")),IF($H$2="Urgent",IF(C17="Jakarta",SUMIFS('Master Data HO &amp; Site'!$AE$1:$AE$437,'Master Data HO &amp; Site'!$F$1:$F$437,'Summary to Mgmt'!$D17,'Master Data HO &amp; Site'!$H$1:$H$437,'Summary to Mgmt'!$E17,'Master Data HO &amp; Site'!$Y$1:$Y$437,"Open",'Master Data HO &amp; Site'!$N$1:$N$437,$H$2),SUMIFS('Master Data HO &amp; Site'!$AE$1:$AE$437,'Master Data HO &amp; Site'!$S$1:$S$437,'Summary to Mgmt'!$C17,'Master Data HO &amp; Site'!$Y$1:$Y$437,"Open",'Master Data HO &amp; Site'!$N$1:$N$437,$H$2)),IF(C17="Jakarta",SUMIFS('Master Data HO &amp; Site'!$AE$1:$AE$437,'Master Data HO &amp; Site'!$F$1:$F$437,'Summary to Mgmt'!$D17,'Master Data HO &amp; Site'!$H$1:$H$437,'Summary to Mgmt'!$E17,'Master Data HO &amp; Site'!$Y$1:$Y$437,"Open",'Master Data HO &amp; Site'!$N$1:$N$437,$H$2),SUMIFS('Master Data HO &amp; Site'!$AE$1:$AE$437,'Master Data HO &amp; Site'!$S$1:$S$437,'Summary to Mgmt'!$C17,'Master Data HO &amp; Site'!$Y$1:$Y$437,"Open",'Master Data HO &amp; Site'!$N$1:$N$437,$H$2))))</f>
        <v>0</v>
      </c>
      <c r="N17" s="222">
        <f>IF($H$2="All",IF(C17="Jakarta",SUMIFS('Master Data HO &amp; Site'!$AF$1:$AF$437,'Master Data HO &amp; Site'!$F$1:$F$437,'Summary to Mgmt'!$D17,'Master Data HO &amp; Site'!$H$1:$H$437,'Summary to Mgmt'!$E17,'Master Data HO &amp; Site'!$Y$1:$Y$437,"Open"),SUMIFS('Master Data HO &amp; Site'!$AF$1:$AF$437,'Master Data HO &amp; Site'!$S$1:$S$437,'Summary to Mgmt'!$C17,'Master Data HO &amp; Site'!$Y$1:$Y$437,"Open")),IF($H$2="Urgent",IF(C17="Jakarta",SUMIFS('Master Data HO &amp; Site'!$AF$1:$AF$437,'Master Data HO &amp; Site'!$F$1:$F$437,'Summary to Mgmt'!$D17,'Master Data HO &amp; Site'!$H$1:$H$437,'Summary to Mgmt'!$E17,'Master Data HO &amp; Site'!$Y$1:$Y$437,"Open",'Master Data HO &amp; Site'!$N$1:$N$437,$H$2),SUMIFS('Master Data HO &amp; Site'!$AF$1:$AF$437,'Master Data HO &amp; Site'!$S$1:$S$437,'Summary to Mgmt'!$C17,'Master Data HO &amp; Site'!$Y$1:$Y$437,"Open",'Master Data HO &amp; Site'!$N$1:$N$437,$H$2)),IF(C17="Jakarta",SUMIFS('Master Data HO &amp; Site'!$AF$1:$AF$437,'Master Data HO &amp; Site'!$F$1:$F$437,'Summary to Mgmt'!$D17,'Master Data HO &amp; Site'!$H$1:$H$437,'Summary to Mgmt'!$E17,'Master Data HO &amp; Site'!$Y$1:$Y$437,"Open",'Master Data HO &amp; Site'!$N$1:$N$437,$H$2),SUMIFS('Master Data HO &amp; Site'!$AF$1:$AF$437,'Master Data HO &amp; Site'!$S$1:$S$437,'Summary to Mgmt'!$C17,'Master Data HO &amp; Site'!$Y$1:$Y$437,"Open",'Master Data HO &amp; Site'!$N$1:$N$437,$H$2))))</f>
        <v>0</v>
      </c>
      <c r="O17" s="224">
        <f>IF($H$2="All",IF(C17="Jakarta",SUMIFS('Master Data HO &amp; Site'!$AG$1:$AG$437,'Master Data HO &amp; Site'!$S$1:$S$437,'Summary to Mgmt'!$C17,'Master Data HO &amp; Site'!$F$1:$F$437,'Summary to Mgmt'!$D17,'Master Data HO &amp; Site'!$H$1:$H$437,'Summary to Mgmt'!$E17,'Master Data HO &amp; Site'!$Y$1:$Y$437,"Open"),SUMIFS('Master Data HO &amp; Site'!$AG$1:$AG$437,'Master Data HO &amp; Site'!$S$1:$S$437,'Summary to Mgmt'!$C17,'Master Data HO &amp; Site'!$Y$1:$Y$437,"Open")),IF($H$2="Urgent",IF(C17="Jakarta",SUMIFS('Master Data HO &amp; Site'!$AG$1:$AG$437,'Master Data HO &amp; Site'!$F$1:$F$437,'Summary to Mgmt'!$D17,'Master Data HO &amp; Site'!$H$1:$H$437,'Summary to Mgmt'!$E17,'Master Data HO &amp; Site'!$Y$1:$Y$437,"Open",'Master Data HO &amp; Site'!$N$1:$N$437,$H$2),SUMIFS('Master Data HO &amp; Site'!$AG$1:$AG$437,'Master Data HO &amp; Site'!$S$1:$S$437,'Summary to Mgmt'!$C17,'Master Data HO &amp; Site'!$Y$1:$Y$437,"Open",'Master Data HO &amp; Site'!$N$1:$N$437,$H$2)),IF(C17="Jakarta",SUMIFS('Master Data HO &amp; Site'!$AG$1:$AG$437,'Master Data HO &amp; Site'!$F$1:$F$437,'Summary to Mgmt'!$D17,'Master Data HO &amp; Site'!$H$1:$H$437,'Summary to Mgmt'!$E17,'Master Data HO &amp; Site'!$Y$1:$Y$437,"Open",'Master Data HO &amp; Site'!$N$1:$N$437,$H$2),SUMIFS('Master Data HO &amp; Site'!$AG$1:$AG$437,'Master Data HO &amp; Site'!$S$1:$S$437,'Summary to Mgmt'!$C17,'Master Data HO &amp; Site'!$Y$1:$Y$437,"Open",'Master Data HO &amp; Site'!$N$1:$N$437,$H$2))))</f>
        <v>2</v>
      </c>
      <c r="P17" s="222">
        <f>IF($H$2="All",IF(C17="Jakarta",SUMIFS('Master Data HO &amp; Site'!$AH$1:$AH$437,'Master Data HO &amp; Site'!$F$1:$F$437,'Summary to Mgmt'!$D17,'Master Data HO &amp; Site'!$H$1:$H$437,'Summary to Mgmt'!$E17,'Master Data HO &amp; Site'!$Y$1:$Y$437,"Open"),SUMIFS('Master Data HO &amp; Site'!$AH$1:$AH$437,'Master Data HO &amp; Site'!$S$1:$S$437,'Summary to Mgmt'!$C17,'Master Data HO &amp; Site'!$Y$1:$Y$437,"Open")),IF($H$2="Urgent",IF(C17="Jakarta",SUMIFS('Master Data HO &amp; Site'!$AH$1:$AH$437,'Master Data HO &amp; Site'!$F$1:$F$437,'Summary to Mgmt'!$D17,'Master Data HO &amp; Site'!$H$1:$H$437,'Summary to Mgmt'!$E17,'Master Data HO &amp; Site'!$Y$1:$Y$437,"Open",'Master Data HO &amp; Site'!$N$1:$N$437,$H$2),SUMIFS('Master Data HO &amp; Site'!$AH$1:$AH$437,'Master Data HO &amp; Site'!$S$1:$S$437,'Summary to Mgmt'!$C17,'Master Data HO &amp; Site'!$Y$1:$Y$437,"Open",'Master Data HO &amp; Site'!$N$1:$N$437,$H$2)),IF(C17="Jakarta",SUMIFS('Master Data HO &amp; Site'!$AH$1:$AH$437,'Master Data HO &amp; Site'!$F$1:$F$437,'Summary to Mgmt'!$D17,'Master Data HO &amp; Site'!$H$1:$H$437,'Summary to Mgmt'!$E17,'Master Data HO &amp; Site'!$Y$1:$Y$437,"Open",'Master Data HO &amp; Site'!$N$1:$N$437,$H$2),SUMIFS('Master Data HO &amp; Site'!$AH$1:$AH$437,'Master Data HO &amp; Site'!$S$1:$S$437,'Summary to Mgmt'!$C17,'Master Data HO &amp; Site'!$Y$1:$Y$437,"Open",'Master Data HO &amp; Site'!$N$1:$N$437,$H$2))))</f>
        <v>0</v>
      </c>
      <c r="Q17" s="222">
        <f>IF($H$2="All",IF(C17="Jakarta",SUMIFS('Master Data HO &amp; Site'!$AI$1:$AI$437,'Master Data HO &amp; Site'!$F$1:$F$437,'Summary to Mgmt'!$D17,'Master Data HO &amp; Site'!$H$1:$H$437,'Summary to Mgmt'!$E17,'Master Data HO &amp; Site'!$Y$1:$Y$437,"Open"),SUMIFS('Master Data HO &amp; Site'!$AI$1:$AI$437,'Master Data HO &amp; Site'!$S$1:$S$437,'Summary to Mgmt'!$C17,'Master Data HO &amp; Site'!$Y$1:$Y$437,"Open")),IF($H$2="Urgent",IF(C17="Jakarta",SUMIFS('Master Data HO &amp; Site'!$AI$1:$AI$437,'Master Data HO &amp; Site'!$F$1:$F$437,'Summary to Mgmt'!$D17,'Master Data HO &amp; Site'!$H$1:$H$437,'Summary to Mgmt'!$E17,'Master Data HO &amp; Site'!$Y$1:$Y$437,"Open",'Master Data HO &amp; Site'!$N$1:$N$437,$H$2),SUMIFS('Master Data HO &amp; Site'!$AI$1:$AI$437,'Master Data HO &amp; Site'!$S$1:$S$437,'Summary to Mgmt'!$C17,'Master Data HO &amp; Site'!$Y$1:$Y$437,"Open",'Master Data HO &amp; Site'!$N$1:$N$437,$H$2)),IF(C17="Jakarta",SUMIFS('Master Data HO &amp; Site'!$AI$1:$AI$437,'Master Data HO &amp; Site'!$F$1:$F$437,'Summary to Mgmt'!$D17,'Master Data HO &amp; Site'!$H$1:$H$437,'Summary to Mgmt'!$E17,'Master Data HO &amp; Site'!$Y$1:$Y$437,"Open",'Master Data HO &amp; Site'!$N$1:$N$437,$H$2),SUMIFS('Master Data HO &amp; Site'!$AI$1:$AI$437,'Master Data HO &amp; Site'!$S$1:$S$437,'Summary to Mgmt'!$C17,'Master Data HO &amp; Site'!$Y$1:$Y$437,"Open",'Master Data HO &amp; Site'!$N$1:$N$437,$H$2))))</f>
        <v>1</v>
      </c>
      <c r="R17" s="222">
        <f>IF($H$2="All",IF(C17="Jakarta",SUMIFS('Master Data HO &amp; Site'!$AJ$1:$AJ$437,'Master Data HO &amp; Site'!$F$1:$F$437,'Summary to Mgmt'!$D17,'Master Data HO &amp; Site'!$H$1:$H$437,'Summary to Mgmt'!$E17,'Master Data HO &amp; Site'!$Y$1:$Y$437,"Open"),SUMIFS('Master Data HO &amp; Site'!$AJ$1:$AJ$437,'Master Data HO &amp; Site'!$S$1:$S$437,'Summary to Mgmt'!$C17,'Master Data HO &amp; Site'!$Y$1:$Y$437,"Open")),IF($H$2="Urgent",IF(C17="Jakarta",SUMIFS('Master Data HO &amp; Site'!$AJ$1:$AJ$437,'Master Data HO &amp; Site'!$F$1:$F$437,'Summary to Mgmt'!$D17,'Master Data HO &amp; Site'!$H$1:$H$437,'Summary to Mgmt'!$E17,'Master Data HO &amp; Site'!$Y$1:$Y$437,"Open",'Master Data HO &amp; Site'!$N$1:$N$437,$H$2),SUMIFS('Master Data HO &amp; Site'!$AJ$1:$AJ$437,'Master Data HO &amp; Site'!$S$1:$S$437,'Summary to Mgmt'!$C17,'Master Data HO &amp; Site'!$Y$1:$Y$437,"Open",'Master Data HO &amp; Site'!$N$1:$N$437,$H$2)),IF(C17="Jakarta",SUMIFS('Master Data HO &amp; Site'!$AJ$1:$AJ$437,'Master Data HO &amp; Site'!$F$1:$F$437,'Summary to Mgmt'!$D17,'Master Data HO &amp; Site'!$H$1:$H$437,'Summary to Mgmt'!$E17,'Master Data HO &amp; Site'!$Y$1:$Y$437,"Open",'Master Data HO &amp; Site'!$N$1:$N$437,$H$2),SUMIFS('Master Data HO &amp; Site'!$AJ$1:$AJ$437,'Master Data HO &amp; Site'!$S$1:$S$437,'Summary to Mgmt'!$C17,'Master Data HO &amp; Site'!$Y$1:$Y$437,"Open",'Master Data HO &amp; Site'!$N$1:$N$437,$H$2))))</f>
        <v>1</v>
      </c>
      <c r="S17" s="222">
        <f>IF($H$2="All",IF(C17="Jakarta",SUMIFS('Master Data HO &amp; Site'!$AK$1:$AK$437,'Master Data HO &amp; Site'!$F$1:$F$437,'Summary to Mgmt'!$D17,'Master Data HO &amp; Site'!$H$1:$H$437,'Summary to Mgmt'!$E17,'Master Data HO &amp; Site'!$Y$1:$Y$437,"Open"),SUMIFS('Master Data HO &amp; Site'!$AK$1:$AK$437,'Master Data HO &amp; Site'!$S$1:$S$437,'Summary to Mgmt'!$C17,'Master Data HO &amp; Site'!$Y$1:$Y$437,"Open")),IF($H$2="Urgent",IF(C17="Jakarta",SUMIFS('Master Data HO &amp; Site'!$AK$1:$AK$437,'Master Data HO &amp; Site'!$F$1:$F$437,'Summary to Mgmt'!$D17,'Master Data HO &amp; Site'!$H$1:$H$437,'Summary to Mgmt'!$E17,'Master Data HO &amp; Site'!$Y$1:$Y$437,"Open",'Master Data HO &amp; Site'!$N$1:$N$437,$H$2),SUMIFS('Master Data HO &amp; Site'!$AK$1:$AK$437,'Master Data HO &amp; Site'!$S$1:$S$437,'Summary to Mgmt'!$C17,'Master Data HO &amp; Site'!$Y$1:$Y$437,"Open",'Master Data HO &amp; Site'!$N$1:$N$437,$H$2)),IF(C17="Jakarta",SUMIFS('Master Data HO &amp; Site'!$AK$1:$AK$437,'Master Data HO &amp; Site'!$F$1:$F$437,'Summary to Mgmt'!$D17,'Master Data HO &amp; Site'!$H$1:$H$437,'Summary to Mgmt'!$E17,'Master Data HO &amp; Site'!$Y$1:$Y$437,"Open",'Master Data HO &amp; Site'!$N$1:$N$437,$H$2),SUMIFS('Master Data HO &amp; Site'!$AK$1:$AK$437,'Master Data HO &amp; Site'!$S$1:$S$437,'Summary to Mgmt'!$C17,'Master Data HO &amp; Site'!$Y$1:$Y$437,"Open",'Master Data HO &amp; Site'!$N$1:$N$437,$H$2))))</f>
        <v>1</v>
      </c>
      <c r="T17" s="222">
        <f>IF($H$2="All",IF(C17="Jakarta",SUMIFS('Master Data HO &amp; Site'!$AL$1:$AL$437,'Master Data HO &amp; Site'!$F$1:$F$437,'Summary to Mgmt'!$D17,'Master Data HO &amp; Site'!$H$1:$H$437,'Summary to Mgmt'!$E17,'Master Data HO &amp; Site'!$Y$1:$Y$437,"Open"),SUMIFS('Master Data HO &amp; Site'!$AL$1:$AL$437,'Master Data HO &amp; Site'!$S$1:$S$437,'Summary to Mgmt'!$C17,'Master Data HO &amp; Site'!$Y$1:$Y$437,"Open")),IF($H$2="Urgent",IF(C17="Jakarta",SUMIFS('Master Data HO &amp; Site'!$AL$1:$AL$437,'Master Data HO &amp; Site'!$F$1:$F$437,'Summary to Mgmt'!$D17,'Master Data HO &amp; Site'!$H$1:$H$437,'Summary to Mgmt'!$E17,'Master Data HO &amp; Site'!$Y$1:$Y$437,"Open",'Master Data HO &amp; Site'!$N$1:$N$437,$H$2),SUMIFS('Master Data HO &amp; Site'!$AL$1:$AL$437,'Master Data HO &amp; Site'!$S$1:$S$437,'Summary to Mgmt'!$C17,'Master Data HO &amp; Site'!$Y$1:$Y$437,"Open",'Master Data HO &amp; Site'!$N$1:$N$437,$H$2)),IF(C17="Jakarta",SUMIFS('Master Data HO &amp; Site'!$AL$1:$AL$437,'Master Data HO &amp; Site'!$F$1:$F$437,'Summary to Mgmt'!$D17,'Master Data HO &amp; Site'!$H$1:$H$437,'Summary to Mgmt'!$E17,'Master Data HO &amp; Site'!$Y$1:$Y$437,"Open",'Master Data HO &amp; Site'!$N$1:$N$437,$H$2),SUMIFS('Master Data HO &amp; Site'!$AL$1:$AL$437,'Master Data HO &amp; Site'!$S$1:$S$437,'Summary to Mgmt'!$C17,'Master Data HO &amp; Site'!$Y$1:$Y$437,"Open",'Master Data HO &amp; Site'!$N$1:$N$437,$H$2))))</f>
        <v>0</v>
      </c>
      <c r="U17" s="222">
        <f>IF($H$2="All",IF(C17="Jakarta",SUMIFS('Master Data HO &amp; Site'!$AM$1:$AM$437,'Master Data HO &amp; Site'!$S$1:$S$437,'Summary to Mgmt'!$C17,'Master Data HO &amp; Site'!$F$1:$F$437,'Summary to Mgmt'!$D17,'Master Data HO &amp; Site'!$H$1:$H$437,'Summary to Mgmt'!$E17,'Master Data HO &amp; Site'!$Y$1:$Y$437,"Open"),SUMIFS('Master Data HO &amp; Site'!$AM$1:$AM$437,'Master Data HO &amp; Site'!$S$1:$S$437,'Summary to Mgmt'!$C17,'Master Data HO &amp; Site'!$Y$1:$Y$437,"Open")),IF($H$2="Urgent",IF(C17="Jakarta",SUMIFS('Master Data HO &amp; Site'!$AM$1:$AM$437,'Master Data HO &amp; Site'!$F$1:$F$437,'Summary to Mgmt'!$D17,'Master Data HO &amp; Site'!$H$1:$H$437,'Summary to Mgmt'!$E17,'Master Data HO &amp; Site'!$Y$1:$Y$437,"Open",'Master Data HO &amp; Site'!$N$1:$N$437,$H$2),SUMIFS('Master Data HO &amp; Site'!$AM$1:$AM$437,'Master Data HO &amp; Site'!$S$1:$S$437,'Summary to Mgmt'!$C17,'Master Data HO &amp; Site'!$Y$1:$Y$437,"Open",'Master Data HO &amp; Site'!$N$1:$N$437,$H$2)),IF(C17="Jakarta",SUMIFS('Master Data HO &amp; Site'!$AM$1:$AM$437,'Master Data HO &amp; Site'!$F$1:$F$437,'Summary to Mgmt'!$D17,'Master Data HO &amp; Site'!$H$1:$H$437,'Summary to Mgmt'!$E17,'Master Data HO &amp; Site'!$Y$1:$Y$437,"Open",'Master Data HO &amp; Site'!$N$1:$N$437,$H$2),SUMIFS('Master Data HO &amp; Site'!$AM$1:$AM$437,'Master Data HO &amp; Site'!$S$1:$S$437,'Summary to Mgmt'!$C17,'Master Data HO &amp; Site'!$Y$1:$Y$437,"Open",'Master Data HO &amp; Site'!$N$1:$N$437,$H$2))))</f>
        <v>3</v>
      </c>
      <c r="V17" s="222">
        <f>IF($H$2="All",IF(C17="Jakarta",SUMIFS('Master Data HO &amp; Site'!$AN$1:$AN$437,'Master Data HO &amp; Site'!$F$1:$F$437,'Summary to Mgmt'!$D17,'Master Data HO &amp; Site'!$H$1:$H$437,'Summary to Mgmt'!$E17,'Master Data HO &amp; Site'!$Y$1:$Y$437,"Open"),SUMIFS('Master Data HO &amp; Site'!$AN$1:$AN$437,'Master Data HO &amp; Site'!$S$1:$S$437,'Summary to Mgmt'!$C17,'Master Data HO &amp; Site'!$Y$1:$Y$437,"Open")),IF($H$2="Urgent",IF(C17="Jakarta",SUMIFS('Master Data HO &amp; Site'!$AN$1:$AN$437,'Master Data HO &amp; Site'!$F$1:$F$437,'Summary to Mgmt'!$D17,'Master Data HO &amp; Site'!$H$1:$H$437,'Summary to Mgmt'!$E17,'Master Data HO &amp; Site'!$Y$1:$Y$437,"Open",'Master Data HO &amp; Site'!$N$1:$N$437,$H$2),SUMIFS('Master Data HO &amp; Site'!$AN$1:$AN$437,'Master Data HO &amp; Site'!$S$1:$S$437,'Summary to Mgmt'!$C17,'Master Data HO &amp; Site'!$Y$1:$Y$437,"Open",'Master Data HO &amp; Site'!$N$1:$N$437,$H$2)),IF(C17="Jakarta",SUMIFS('Master Data HO &amp; Site'!$AN$1:$AN$437,'Master Data HO &amp; Site'!$F$1:$F$437,'Summary to Mgmt'!$D17,'Master Data HO &amp; Site'!$H$1:$H$437,'Summary to Mgmt'!$E17,'Master Data HO &amp; Site'!$Y$1:$Y$437,"Open",'Master Data HO &amp; Site'!$N$1:$N$437,$H$2),SUMIFS('Master Data HO &amp; Site'!$AN$1:$AN$437,'Master Data HO &amp; Site'!$S$1:$S$437,'Summary to Mgmt'!$C17,'Master Data HO &amp; Site'!$Y$1:$Y$437,"Open",'Master Data HO &amp; Site'!$N$1:$N$437,$H$2))))</f>
        <v>0</v>
      </c>
      <c r="W17" s="222">
        <f>IF($H$2="All",IF(C17="Jakarta",SUMIFS('Master Data HO &amp; Site'!$AO$1:$AO$437,'Master Data HO &amp; Site'!$F$1:$F$437,'Summary to Mgmt'!$D17,'Master Data HO &amp; Site'!$H$1:$H$437,'Summary to Mgmt'!$E17,'Master Data HO &amp; Site'!$Y$1:$Y$437,"Open"),SUMIFS('Master Data HO &amp; Site'!$AO$1:$AO$437,'Master Data HO &amp; Site'!$S$1:$S$437,'Summary to Mgmt'!$C17,'Master Data HO &amp; Site'!$Y$1:$Y$437,"Open")),IF($H$2="Urgent",IF(C17="Jakarta",SUMIFS('Master Data HO &amp; Site'!$AO$1:$AO$437,'Master Data HO &amp; Site'!$F$1:$F$437,'Summary to Mgmt'!$D17,'Master Data HO &amp; Site'!$H$1:$H$437,'Summary to Mgmt'!$E17,'Master Data HO &amp; Site'!$Y$1:$Y$437,"Open",'Master Data HO &amp; Site'!$N$1:$N$437,$H$2),SUMIFS('Master Data HO &amp; Site'!$AO$1:$AO$437,'Master Data HO &amp; Site'!$S$1:$S$437,'Summary to Mgmt'!$C17,'Master Data HO &amp; Site'!$Y$1:$Y$437,"Open",'Master Data HO &amp; Site'!$N$1:$N$437,$H$2)),IF(C17="Jakarta",SUMIFS('Master Data HO &amp; Site'!$AO$1:$AO$437,'Master Data HO &amp; Site'!$F$1:$F$437,'Summary to Mgmt'!$D17,'Master Data HO &amp; Site'!$H$1:$H$437,'Summary to Mgmt'!$E17,'Master Data HO &amp; Site'!$Y$1:$Y$437,"Open",'Master Data HO &amp; Site'!$N$1:$N$437,$H$2),SUMIFS('Master Data HO &amp; Site'!$AO$1:$AO$437,'Master Data HO &amp; Site'!$S$1:$S$437,'Summary to Mgmt'!$C17,'Master Data HO &amp; Site'!$Y$1:$Y$437,"Open",'Master Data HO &amp; Site'!$N$1:$N$437,$H$2))))</f>
        <v>0</v>
      </c>
      <c r="X17" s="222">
        <f>IF($H$2="All",IF(C17="Jakarta",SUMIFS('Master Data HO &amp; Site'!$AP$1:$AP$437,'Master Data HO &amp; Site'!$F$1:$F$437,'Summary to Mgmt'!$D17,'Master Data HO &amp; Site'!$H$1:$H$437,'Summary to Mgmt'!$E17,'Master Data HO &amp; Site'!$Y$1:$Y$437,"Open"),SUMIFS('Master Data HO &amp; Site'!$AP$1:$AP$437,'Master Data HO &amp; Site'!$S$1:$S$437,'Summary to Mgmt'!$C17,'Master Data HO &amp; Site'!$Y$1:$Y$437,"Open")),IF($H$2="Urgent",IF(C17="Jakarta",SUMIFS('Master Data HO &amp; Site'!$AP$1:$AP$437,'Master Data HO &amp; Site'!$F$1:$F$437,'Summary to Mgmt'!$D17,'Master Data HO &amp; Site'!$H$1:$H$437,'Summary to Mgmt'!$E17,'Master Data HO &amp; Site'!$Y$1:$Y$437,"Open",'Master Data HO &amp; Site'!$N$1:$N$437,$H$2),SUMIFS('Master Data HO &amp; Site'!$AP$1:$AP$437,'Master Data HO &amp; Site'!$S$1:$S$437,'Summary to Mgmt'!$C17,'Master Data HO &amp; Site'!$Y$1:$Y$437,"Open",'Master Data HO &amp; Site'!$N$1:$N$437,$H$2)),IF(C17="Jakarta",SUMIFS('Master Data HO &amp; Site'!$AP$1:$AP$437,'Master Data HO &amp; Site'!$F$1:$F$437,'Summary to Mgmt'!$D17,'Master Data HO &amp; Site'!$H$1:$H$437,'Summary to Mgmt'!$E17,'Master Data HO &amp; Site'!$Y$1:$Y$437,"Open",'Master Data HO &amp; Site'!$N$1:$N$437,$H$2),SUMIFS('Master Data HO &amp; Site'!$AP$1:$AP$437,'Master Data HO &amp; Site'!$S$1:$S$437,'Summary to Mgmt'!$C17,'Master Data HO &amp; Site'!$Y$1:$Y$437,"Open",'Master Data HO &amp; Site'!$N$1:$N$437,$H$2))))</f>
        <v>0</v>
      </c>
      <c r="Y17" s="222">
        <f>IF($H$2="All",IF(C17="Jakarta",SUMIFS('Master Data HO &amp; Site'!$AQ$1:$AQ$437,'Master Data HO &amp; Site'!$F$1:$F$437,'Summary to Mgmt'!$D17,'Master Data HO &amp; Site'!$H$1:$H$437,'Summary to Mgmt'!$E17,'Master Data HO &amp; Site'!$Y$1:$Y$437,"Open"),SUMIFS('Master Data HO &amp; Site'!$AQ$1:$AQ$437,'Master Data HO &amp; Site'!$S$1:$S$437,'Summary to Mgmt'!$C17,'Master Data HO &amp; Site'!$Y$1:$Y$437,"Open")),IF($H$2="Urgent",IF(C17="Jakarta",SUMIFS('Master Data HO &amp; Site'!$AQ$1:$AQ$437,'Master Data HO &amp; Site'!$F$1:$F$437,'Summary to Mgmt'!$D17,'Master Data HO &amp; Site'!$H$1:$H$437,'Summary to Mgmt'!$E17,'Master Data HO &amp; Site'!$Y$1:$Y$437,"Open",'Master Data HO &amp; Site'!$N$1:$N$437,$H$2),SUMIFS('Master Data HO &amp; Site'!$AQ$1:$AQ$437,'Master Data HO &amp; Site'!$S$1:$S$437,'Summary to Mgmt'!$C17,'Master Data HO &amp; Site'!$Y$1:$Y$437,"Open",'Master Data HO &amp; Site'!$N$1:$N$437,$H$2)),IF(C17="Jakarta",SUMIFS('Master Data HO &amp; Site'!$AQ$1:$AQ$437,'Master Data HO &amp; Site'!$F$1:$F$437,'Summary to Mgmt'!$D17,'Master Data HO &amp; Site'!$H$1:$H$437,'Summary to Mgmt'!$E17,'Master Data HO &amp; Site'!$Y$1:$Y$437,"Open",'Master Data HO &amp; Site'!$N$1:$N$437,$H$2),SUMIFS('Master Data HO &amp; Site'!$AQ$1:$AQ$437,'Master Data HO &amp; Site'!$S$1:$S$437,'Summary to Mgmt'!$C17,'Master Data HO &amp; Site'!$Y$1:$Y$437,"Open",'Master Data HO &amp; Site'!$N$1:$N$437,$H$2))))</f>
        <v>0</v>
      </c>
      <c r="Z17" s="222">
        <f>IF($H$2="All",IF(C17="Jakarta",SUMIFS('Master Data HO &amp; Site'!$AR$1:$AR$437,'Master Data HO &amp; Site'!$F$1:$F$437,'Summary to Mgmt'!$D17,'Master Data HO &amp; Site'!$H$1:$H$437,'Summary to Mgmt'!$E17,'Master Data HO &amp; Site'!$Y$1:$Y$437,"Open"),SUMIFS('Master Data HO &amp; Site'!$AR$1:$AR$437,'Master Data HO &amp; Site'!$S$1:$S$437,'Summary to Mgmt'!$C17,'Master Data HO &amp; Site'!$Y$1:$Y$437,"Open")),IF($H$2="Urgent",IF(C17="Jakarta",SUMIFS('Master Data HO &amp; Site'!$AR$1:$AR$437,'Master Data HO &amp; Site'!$F$1:$F$437,'Summary to Mgmt'!$D17,'Master Data HO &amp; Site'!$H$1:$H$437,'Summary to Mgmt'!$E17,'Master Data HO &amp; Site'!$Y$1:$Y$437,"Open",'Master Data HO &amp; Site'!$N$1:$N$437,$H$2),SUMIFS('Master Data HO &amp; Site'!$AR$1:$AR$437,'Master Data HO &amp; Site'!$S$1:$S$437,'Summary to Mgmt'!$C17,'Master Data HO &amp; Site'!$Y$1:$Y$437,"Open",'Master Data HO &amp; Site'!$N$1:$N$437,$H$2)),IF(C17="Jakarta",SUMIFS('Master Data HO &amp; Site'!$AR$1:$AR$437,'Master Data HO &amp; Site'!$F$1:$F$437,'Summary to Mgmt'!$D17,'Master Data HO &amp; Site'!$H$1:$H$437,'Summary to Mgmt'!$E17,'Master Data HO &amp; Site'!$Y$1:$Y$437,"Open",'Master Data HO &amp; Site'!$N$1:$N$437,$H$2),SUMIFS('Master Data HO &amp; Site'!$AR$1:$AR$437,'Master Data HO &amp; Site'!$S$1:$S$437,'Summary to Mgmt'!$C17,'Master Data HO &amp; Site'!$Y$1:$Y$437,"Open",'Master Data HO &amp; Site'!$N$1:$N$437,$H$2))))</f>
        <v>0</v>
      </c>
      <c r="AA17" s="222">
        <f>IF($H$2="All",IF(C17="Jakarta",SUMIFS('Master Data HO &amp; Site'!$AS$1:$AS$437,'Master Data HO &amp; Site'!$S$1:$S$437,'Summary to Mgmt'!$C17,'Master Data HO &amp; Site'!$F$1:$F$437,'Summary to Mgmt'!$D17,'Master Data HO &amp; Site'!$H$1:$H$437,'Summary to Mgmt'!$E17,'Master Data HO &amp; Site'!$Y$1:$Y$437,"Open"),SUMIFS('Master Data HO &amp; Site'!$AS$1:$AS$437,'Master Data HO &amp; Site'!$S$1:$S$437,'Summary to Mgmt'!$C17,'Master Data HO &amp; Site'!$Y$1:$Y$437,"Open")),IF($H$2="Urgent",IF(C17="Jakarta",SUMIFS('Master Data HO &amp; Site'!$AS$1:$AS$437,'Master Data HO &amp; Site'!$F$1:$F$437,'Summary to Mgmt'!$D17,'Master Data HO &amp; Site'!$H$1:$H$437,'Summary to Mgmt'!$E17,'Master Data HO &amp; Site'!$Y$1:$Y$437,"Open",'Master Data HO &amp; Site'!$N$1:$N$437,$H$2),SUMIFS('Master Data HO &amp; Site'!$AS$1:$AS$437,'Master Data HO &amp; Site'!$S$1:$S$437,'Summary to Mgmt'!$C17,'Master Data HO &amp; Site'!$Y$1:$Y$437,"Open",'Master Data HO &amp; Site'!$N$1:$N$437,$H$2)),IF(C17="Jakarta",SUMIFS('Master Data HO &amp; Site'!$AS$1:$AS$437,'Master Data HO &amp; Site'!$F$1:$F$437,'Summary to Mgmt'!$D17,'Master Data HO &amp; Site'!$H$1:$H$437,'Summary to Mgmt'!$E17,'Master Data HO &amp; Site'!$Y$1:$Y$437,"Open",'Master Data HO &amp; Site'!$N$1:$N$437,$H$2),SUMIFS('Master Data HO &amp; Site'!$AS$1:$AS$437,'Master Data HO &amp; Site'!$S$1:$S$437,'Summary to Mgmt'!$C17,'Master Data HO &amp; Site'!$Y$1:$Y$437,"Open",'Master Data HO &amp; Site'!$N$1:$N$437,$H$2))))</f>
        <v>2</v>
      </c>
      <c r="AB17" s="222">
        <f>IF($H$2="All",IF(C17="Jakarta",SUMIFS('Master Data HO &amp; Site'!$AT$1:$AT$437,'Master Data HO &amp; Site'!$F$1:$F$437,'Summary to Mgmt'!$D17,'Master Data HO &amp; Site'!$H$1:$H$437,'Summary to Mgmt'!$E17,'Master Data HO &amp; Site'!$Y$1:$Y$437,"Open"),SUMIFS('Master Data HO &amp; Site'!$AT$1:$AT$437,'Master Data HO &amp; Site'!$S$1:$S$437,'Summary to Mgmt'!$C17,'Master Data HO &amp; Site'!$Y$1:$Y$437,"Open")),IF($H$2="Urgent",IF(C17="Jakarta",SUMIFS('Master Data HO &amp; Site'!$AT$1:$AT$437,'Master Data HO &amp; Site'!$F$1:$F$437,'Summary to Mgmt'!$D17,'Master Data HO &amp; Site'!$H$1:$H$437,'Summary to Mgmt'!$E17,'Master Data HO &amp; Site'!$Y$1:$Y$437,"Open",'Master Data HO &amp; Site'!$N$1:$N$437,$H$2),SUMIFS('Master Data HO &amp; Site'!$AT$1:$AT$437,'Master Data HO &amp; Site'!$S$1:$S$437,'Summary to Mgmt'!$C17,'Master Data HO &amp; Site'!$Y$1:$Y$437,"Open",'Master Data HO &amp; Site'!$N$1:$N$437,$H$2)),IF(C17="Jakarta",SUMIFS('Master Data HO &amp; Site'!$AT$1:$AT$437,'Master Data HO &amp; Site'!$F$1:$F$437,'Summary to Mgmt'!$D17,'Master Data HO &amp; Site'!$H$1:$H$437,'Summary to Mgmt'!$E17,'Master Data HO &amp; Site'!$Y$1:$Y$437,"Open",'Master Data HO &amp; Site'!$N$1:$N$437,$H$2),SUMIFS('Master Data HO &amp; Site'!$AT$1:$AT$437,'Master Data HO &amp; Site'!$S$1:$S$437,'Summary to Mgmt'!$C17,'Master Data HO &amp; Site'!$Y$1:$Y$437,"Open",'Master Data HO &amp; Site'!$N$1:$N$437,$H$2))))</f>
        <v>0</v>
      </c>
      <c r="AC17" s="222">
        <f>IF($H$2="All",IF(C17="Jakarta",SUMIFS('Master Data HO &amp; Site'!$AU$1:$AU$437,'Master Data HO &amp; Site'!$F$1:$F$437,'Summary to Mgmt'!$D17,'Master Data HO &amp; Site'!$H$1:$H$437,'Summary to Mgmt'!$E17,'Master Data HO &amp; Site'!$Y$1:$Y$437,"Open"),SUMIFS('Master Data HO &amp; Site'!$AU$1:$AU$437,'Master Data HO &amp; Site'!$S$1:$S$437,'Summary to Mgmt'!$C17,'Master Data HO &amp; Site'!$Y$1:$Y$437,"Open")),IF($H$2="Urgent",IF(C17="Jakarta",SUMIFS('Master Data HO &amp; Site'!$AU$1:$AU$437,'Master Data HO &amp; Site'!$F$1:$F$437,'Summary to Mgmt'!$D17,'Master Data HO &amp; Site'!$H$1:$H$437,'Summary to Mgmt'!$E17,'Master Data HO &amp; Site'!$Y$1:$Y$437,"Open",'Master Data HO &amp; Site'!$N$1:$N$437,$H$2),SUMIFS('Master Data HO &amp; Site'!$AU$1:$AU$437,'Master Data HO &amp; Site'!$S$1:$S$437,'Summary to Mgmt'!$C17,'Master Data HO &amp; Site'!$Y$1:$Y$437,"Open",'Master Data HO &amp; Site'!$N$1:$N$437,$H$2)),IF(C17="Jakarta",SUMIFS('Master Data HO &amp; Site'!$AU$1:$AU$437,'Master Data HO &amp; Site'!$F$1:$F$437,'Summary to Mgmt'!$D17,'Master Data HO &amp; Site'!$H$1:$H$437,'Summary to Mgmt'!$E17,'Master Data HO &amp; Site'!$Y$1:$Y$437,"Open",'Master Data HO &amp; Site'!$N$1:$N$437,$H$2),SUMIFS('Master Data HO &amp; Site'!$AU$1:$AU$437,'Master Data HO &amp; Site'!$S$1:$S$437,'Summary to Mgmt'!$C17,'Master Data HO &amp; Site'!$Y$1:$Y$437,"Open",'Master Data HO &amp; Site'!$N$1:$N$437,$H$2))))</f>
        <v>0</v>
      </c>
      <c r="AD17" s="222">
        <f>IF($H$2="All",IF(C17="Jakarta",SUMIFS('Master Data HO &amp; Site'!$AV$1:$AV$437,'Master Data HO &amp; Site'!$F$1:$F$437,'Summary to Mgmt'!$D17,'Master Data HO &amp; Site'!$H$1:$H$437,'Summary to Mgmt'!$E17,'Master Data HO &amp; Site'!$Y$1:$Y$437,"Open"),SUMIFS('Master Data HO &amp; Site'!$AV$1:$AV$437,'Master Data HO &amp; Site'!$S$1:$S$437,'Summary to Mgmt'!$C17,'Master Data HO &amp; Site'!$Y$1:$Y$437,"Open")),IF($H$2="Urgent",IF(C17="Jakarta",SUMIFS('Master Data HO &amp; Site'!$AV$1:$AV$437,'Master Data HO &amp; Site'!$F$1:$F$437,'Summary to Mgmt'!$D17,'Master Data HO &amp; Site'!$H$1:$H$437,'Summary to Mgmt'!$E17,'Master Data HO &amp; Site'!$Y$1:$Y$437,"Open",'Master Data HO &amp; Site'!$N$1:$N$437,$H$2),SUMIFS('Master Data HO &amp; Site'!$AV$1:$AV$437,'Master Data HO &amp; Site'!$S$1:$S$437,'Summary to Mgmt'!$C17,'Master Data HO &amp; Site'!$Y$1:$Y$437,"Open",'Master Data HO &amp; Site'!$N$1:$N$437,$H$2)),IF(C17="Jakarta",SUMIFS('Master Data HO &amp; Site'!$AV$1:$AV$437,'Master Data HO &amp; Site'!$F$1:$F$437,'Summary to Mgmt'!$D17,'Master Data HO &amp; Site'!$H$1:$H$437,'Summary to Mgmt'!$E17,'Master Data HO &amp; Site'!$Y$1:$Y$437,"Open",'Master Data HO &amp; Site'!$N$1:$N$437,$H$2),SUMIFS('Master Data HO &amp; Site'!$AV$1:$AV$437,'Master Data HO &amp; Site'!$S$1:$S$437,'Summary to Mgmt'!$C17,'Master Data HO &amp; Site'!$Y$1:$Y$437,"Open",'Master Data HO &amp; Site'!$N$1:$N$437,$H$2))))</f>
        <v>0</v>
      </c>
      <c r="AE17" s="222">
        <f>IF($H$2="All",IF(C17="Jakarta",SUMIFS('Master Data HO &amp; Site'!$AW$1:$AW$437,'Master Data HO &amp; Site'!$F$1:$F$437,'Summary to Mgmt'!$D17,'Master Data HO &amp; Site'!$H$1:$H$437,'Summary to Mgmt'!$E17,'Master Data HO &amp; Site'!$Y$1:$Y$437,"Open"),SUMIFS('Master Data HO &amp; Site'!$AW$1:$AW$437,'Master Data HO &amp; Site'!$S$1:$S$437,'Summary to Mgmt'!$C17,'Master Data HO &amp; Site'!$Y$1:$Y$437,"Open")),IF($H$2="Urgent",IF(C17="Jakarta",SUMIFS('Master Data HO &amp; Site'!$AW$1:$AW$437,'Master Data HO &amp; Site'!$F$1:$F$437,'Summary to Mgmt'!$D17,'Master Data HO &amp; Site'!$H$1:$H$437,'Summary to Mgmt'!$E17,'Master Data HO &amp; Site'!$Y$1:$Y$437,"Open",'Master Data HO &amp; Site'!$N$1:$N$437,$H$2),SUMIFS('Master Data HO &amp; Site'!$AW$1:$AW$437,'Master Data HO &amp; Site'!$S$1:$S$437,'Summary to Mgmt'!$C17,'Master Data HO &amp; Site'!$Y$1:$Y$437,"Open",'Master Data HO &amp; Site'!$N$1:$N$437,$H$2)),IF(C17="Jakarta",SUMIFS('Master Data HO &amp; Site'!$AW$1:$AW$437,'Master Data HO &amp; Site'!$F$1:$F$437,'Summary to Mgmt'!$D17,'Master Data HO &amp; Site'!$H$1:$H$437,'Summary to Mgmt'!$E17,'Master Data HO &amp; Site'!$Y$1:$Y$437,"Open",'Master Data HO &amp; Site'!$N$1:$N$437,$H$2),SUMIFS('Master Data HO &amp; Site'!$AW$1:$AW$437,'Master Data HO &amp; Site'!$S$1:$S$437,'Summary to Mgmt'!$C17,'Master Data HO &amp; Site'!$Y$1:$Y$437,"Open",'Master Data HO &amp; Site'!$N$1:$N$437,$H$2))))</f>
        <v>0</v>
      </c>
      <c r="AF17" s="222">
        <f>IF($H$2="All",IF(C17="Jakarta",SUMIFS('Master Data HO &amp; Site'!$AX$1:$AX$437,'Master Data HO &amp; Site'!$F$1:$F$437,'Summary to Mgmt'!$D17,'Master Data HO &amp; Site'!$H$1:$H$437,'Summary to Mgmt'!$E17,'Master Data HO &amp; Site'!$Y$1:$Y$437,"Open"),SUMIFS('Master Data HO &amp; Site'!$AX$1:$AX$437,'Master Data HO &amp; Site'!$S$1:$S$437,'Summary to Mgmt'!$C17,'Master Data HO &amp; Site'!$Y$1:$Y$437,"Open")),IF($H$2="Urgent",IF(C17="Jakarta",SUMIFS('Master Data HO &amp; Site'!$AX$1:$AX$437,'Master Data HO &amp; Site'!$F$1:$F$437,'Summary to Mgmt'!$D17,'Master Data HO &amp; Site'!$H$1:$H$437,'Summary to Mgmt'!$E17,'Master Data HO &amp; Site'!$Y$1:$Y$437,"Open",'Master Data HO &amp; Site'!$N$1:$N$437,$H$2),SUMIFS('Master Data HO &amp; Site'!$AX$1:$AX$437,'Master Data HO &amp; Site'!$S$1:$S$437,'Summary to Mgmt'!$C17,'Master Data HO &amp; Site'!$Y$1:$Y$437,"Open",'Master Data HO &amp; Site'!$N$1:$N$437,$H$2)),IF(C17="Jakarta",SUMIFS('Master Data HO &amp; Site'!$AX$1:$AX$437,'Master Data HO &amp; Site'!$F$1:$F$437,'Summary to Mgmt'!$D17,'Master Data HO &amp; Site'!$H$1:$H$437,'Summary to Mgmt'!$E17,'Master Data HO &amp; Site'!$Y$1:$Y$437,"Open",'Master Data HO &amp; Site'!$N$1:$N$437,$H$2),SUMIFS('Master Data HO &amp; Site'!$AX$1:$AX$437,'Master Data HO &amp; Site'!$S$1:$S$437,'Summary to Mgmt'!$C17,'Master Data HO &amp; Site'!$Y$1:$Y$437,"Open",'Master Data HO &amp; Site'!$N$1:$N$437,$H$2))))</f>
        <v>0</v>
      </c>
      <c r="AG17" s="222">
        <f>IF($H$2="All",IF(C17="Jakarta",SUMIFS('Master Data HO &amp; Site'!$AY$1:$AY$437,'Master Data HO &amp; Site'!$S$1:$S$437,'Summary to Mgmt'!$C17,'Master Data HO &amp; Site'!$F$1:$F$437,'Summary to Mgmt'!$D17,'Master Data HO &amp; Site'!$H$1:$H$437,'Summary to Mgmt'!$E17,'Master Data HO &amp; Site'!$Y$1:$Y$437,"Open"),SUMIFS('Master Data HO &amp; Site'!$AY$1:$AY$437,'Master Data HO &amp; Site'!$S$1:$S$437,'Summary to Mgmt'!$C17,'Master Data HO &amp; Site'!$Y$1:$Y$437,"Open")),IF($H$2="Urgent",IF(C17="Jakarta",SUMIFS('Master Data HO &amp; Site'!$AY$1:$AY$437,'Master Data HO &amp; Site'!$F$1:$F$437,'Summary to Mgmt'!$D17,'Master Data HO &amp; Site'!$H$1:$H$437,'Summary to Mgmt'!$E17,'Master Data HO &amp; Site'!$Y$1:$Y$437,"Open",'Master Data HO &amp; Site'!$N$1:$N$437,$H$2),SUMIFS('Master Data HO &amp; Site'!$AY$1:$AY$437,'Master Data HO &amp; Site'!$S$1:$S$437,'Summary to Mgmt'!$C17,'Master Data HO &amp; Site'!$Y$1:$Y$437,"Open",'Master Data HO &amp; Site'!$N$1:$N$437,$H$2)),IF(C17="Jakarta",SUMIFS('Master Data HO &amp; Site'!$AY$1:$AY$437,'Master Data HO &amp; Site'!$F$1:$F$437,'Summary to Mgmt'!$D17,'Master Data HO &amp; Site'!$H$1:$H$437,'Summary to Mgmt'!$E17,'Master Data HO &amp; Site'!$Y$1:$Y$437,"Open",'Master Data HO &amp; Site'!$N$1:$N$437,$H$2),SUMIFS('Master Data HO &amp; Site'!$AY$1:$AY$437,'Master Data HO &amp; Site'!$S$1:$S$437,'Summary to Mgmt'!$C17,'Master Data HO &amp; Site'!$Y$1:$Y$437,"Open",'Master Data HO &amp; Site'!$N$1:$N$437,$H$2))))</f>
        <v>0</v>
      </c>
      <c r="AH17" s="222">
        <f>IF($H$2="All",IF(C17="Jakarta",SUMIFS('Master Data HO &amp; Site'!$AZ$1:$AZ$437,'Master Data HO &amp; Site'!$F$1:$F$437,'Summary to Mgmt'!$D17,'Master Data HO &amp; Site'!$H$1:$H$437,'Summary to Mgmt'!$E17,'Master Data HO &amp; Site'!$Y$1:$Y$437,"Open"),SUMIFS('Master Data HO &amp; Site'!$AZ$1:$AZ$437,'Master Data HO &amp; Site'!$S$1:$S$437,'Summary to Mgmt'!$C17,'Master Data HO &amp; Site'!$Y$1:$Y$437,"Open")),IF($H$2="Urgent",IF(C17="Jakarta",SUMIFS('Master Data HO &amp; Site'!$AZ$1:$AZ$437,'Master Data HO &amp; Site'!$F$1:$F$437,'Summary to Mgmt'!$D17,'Master Data HO &amp; Site'!$H$1:$H$437,'Summary to Mgmt'!$E17,'Master Data HO &amp; Site'!$Y$1:$Y$437,"Open",'Master Data HO &amp; Site'!$N$1:$N$437,$H$2),SUMIFS('Master Data HO &amp; Site'!$AZ$1:$AZ$437,'Master Data HO &amp; Site'!$S$1:$S$437,'Summary to Mgmt'!$C17,'Master Data HO &amp; Site'!$Y$1:$Y$437,"Open",'Master Data HO &amp; Site'!$N$1:$N$437,$H$2)),IF(C17="Jakarta",SUMIFS('Master Data HO &amp; Site'!$AZ$1:$AZ$437,'Master Data HO &amp; Site'!$F$1:$F$437,'Summary to Mgmt'!$D17,'Master Data HO &amp; Site'!$H$1:$H$437,'Summary to Mgmt'!$E17,'Master Data HO &amp; Site'!$Y$1:$Y$437,"Open",'Master Data HO &amp; Site'!$N$1:$N$437,$H$2),SUMIFS('Master Data HO &amp; Site'!$AZ$1:$AZ$437,'Master Data HO &amp; Site'!$S$1:$S$437,'Summary to Mgmt'!$C17,'Master Data HO &amp; Site'!$Y$1:$Y$437,"Open",'Master Data HO &amp; Site'!$N$1:$N$437,$H$2))))</f>
        <v>0</v>
      </c>
      <c r="AI17" s="222">
        <f>IF($H$2="All",IF(C17="Jakarta",SUMIFS('Master Data HO &amp; Site'!$AZ$1:$AZ$437,'Master Data HO &amp; Site'!$F$1:$F$437,'Summary to Mgmt'!$D17,'Master Data HO &amp; Site'!$H$1:$H$437,'Summary to Mgmt'!$E17,'Master Data HO &amp; Site'!$Y$1:$Y$437,"Open"),SUMIFS('Master Data HO &amp; Site'!$AZ$1:$AZ$437,'Master Data HO &amp; Site'!$S$1:$S$437,'Summary to Mgmt'!$C17,'Master Data HO &amp; Site'!$Y$1:$Y$437,"Open")),IF($H$2="Urgent",IF(C17="Jakarta",SUMIFS('Master Data HO &amp; Site'!$AZ$1:$AZ$437,'Master Data HO &amp; Site'!$F$1:$F$437,'Summary to Mgmt'!$D17,'Master Data HO &amp; Site'!$H$1:$H$437,'Summary to Mgmt'!$E17,'Master Data HO &amp; Site'!$Y$1:$Y$437,"Open",'Master Data HO &amp; Site'!$N$1:$N$437,$H$2),SUMIFS('Master Data HO &amp; Site'!$AZ$1:$AZ$437,'Master Data HO &amp; Site'!$S$1:$S$437,'Summary to Mgmt'!$C17,'Master Data HO &amp; Site'!$Y$1:$Y$437,"Open",'Master Data HO &amp; Site'!$N$1:$N$437,$H$2)),IF(C17="Jakarta",SUMIFS('Master Data HO &amp; Site'!$AZ$1:$AZ$437,'Master Data HO &amp; Site'!$F$1:$F$437,'Summary to Mgmt'!$D17,'Master Data HO &amp; Site'!$H$1:$H$437,'Summary to Mgmt'!$E17,'Master Data HO &amp; Site'!$Y$1:$Y$437,"Open",'Master Data HO &amp; Site'!$N$1:$N$437,$H$2),SUMIFS('Master Data HO &amp; Site'!$AZ$1:$AZ$437,'Master Data HO &amp; Site'!$S$1:$S$437,'Summary to Mgmt'!$C17,'Master Data HO &amp; Site'!$Y$1:$Y$437,"Open",'Master Data HO &amp; Site'!$N$1:$N$437,$H$2))))</f>
        <v>0</v>
      </c>
      <c r="AJ17" s="222">
        <f>IF($H$2="All",IF(C17="Jakarta",SUMIFS('Master Data HO &amp; Site'!$BB$1:$BB$437,'Master Data HO &amp; Site'!$F$1:$F$437,'Summary to Mgmt'!$D17,'Master Data HO &amp; Site'!$H$1:$H$437,'Summary to Mgmt'!$E17,'Master Data HO &amp; Site'!$Y$1:$Y$437,"Open"),SUMIFS('Master Data HO &amp; Site'!$BB$1:$BB$437,'Master Data HO &amp; Site'!$S$1:$S$437,'Summary to Mgmt'!$C17,'Master Data HO &amp; Site'!$Y$1:$Y$437,"Open")),IF($H$2="Urgent",IF(C17="Jakarta",SUMIFS('Master Data HO &amp; Site'!$BB$1:$BB$437,'Master Data HO &amp; Site'!$F$1:$F$437,'Summary to Mgmt'!$D17,'Master Data HO &amp; Site'!$H$1:$H$437,'Summary to Mgmt'!$E17,'Master Data HO &amp; Site'!$Y$1:$Y$437,"Open",'Master Data HO &amp; Site'!$N$1:$N$437,$H$2),SUMIFS('Master Data HO &amp; Site'!$BB$1:$BB$437,'Master Data HO &amp; Site'!$S$1:$S$437,'Summary to Mgmt'!$C17,'Master Data HO &amp; Site'!$Y$1:$Y$437,"Open",'Master Data HO &amp; Site'!$N$1:$N$437,$H$2)),IF(C17="Jakarta",SUMIFS('Master Data HO &amp; Site'!$BB$1:$BB$437,'Master Data HO &amp; Site'!$F$1:$F$437,'Summary to Mgmt'!$D17,'Master Data HO &amp; Site'!$H$1:$H$437,'Summary to Mgmt'!$E17,'Master Data HO &amp; Site'!$Y$1:$Y$437,"Open",'Master Data HO &amp; Site'!$N$1:$N$437,$H$2),SUMIFS('Master Data HO &amp; Site'!$BB$1:$BB$437,'Master Data HO &amp; Site'!$S$1:$S$437,'Summary to Mgmt'!$C17,'Master Data HO &amp; Site'!$Y$1:$Y$437,"Open",'Master Data HO &amp; Site'!$N$1:$N$437,$H$2))))</f>
        <v>0</v>
      </c>
      <c r="AK17" s="222">
        <f>IF($H$2="All",IF(C17="Jakarta",SUMIFS('Master Data HO &amp; Site'!$BC$1:$BC$437,'Master Data HO &amp; Site'!$F$1:$F$437,'Summary to Mgmt'!$D17,'Master Data HO &amp; Site'!$H$1:$H$437,'Summary to Mgmt'!$E17,'Master Data HO &amp; Site'!$Y$1:$Y$437,"Open"),SUMIFS('Master Data HO &amp; Site'!$BC$1:$BC$437,'Master Data HO &amp; Site'!$S$1:$S$437,'Summary to Mgmt'!$C17,'Master Data HO &amp; Site'!$Y$1:$Y$437,"Open")),IF($H$2="Urgent",IF(C17="Jakarta",SUMIFS('Master Data HO &amp; Site'!$BC$1:$BC$437,'Master Data HO &amp; Site'!$F$1:$F$437,'Summary to Mgmt'!$D17,'Master Data HO &amp; Site'!$H$1:$H$437,'Summary to Mgmt'!$E17,'Master Data HO &amp; Site'!$Y$1:$Y$437,"Open",'Master Data HO &amp; Site'!$N$1:$N$437,$H$2),SUMIFS('Master Data HO &amp; Site'!$BC$1:$BC$437,'Master Data HO &amp; Site'!$S$1:$S$437,'Summary to Mgmt'!$C17,'Master Data HO &amp; Site'!$Y$1:$Y$437,"Open",'Master Data HO &amp; Site'!$N$1:$N$437,$H$2)),IF(C17="Jakarta",SUMIFS('Master Data HO &amp; Site'!$BC$1:$BC$437,'Master Data HO &amp; Site'!$F$1:$F$437,'Summary to Mgmt'!$D17,'Master Data HO &amp; Site'!$H$1:$H$437,'Summary to Mgmt'!$E17,'Master Data HO &amp; Site'!$Y$1:$Y$437,"Open",'Master Data HO &amp; Site'!$N$1:$N$437,$H$2),SUMIFS('Master Data HO &amp; Site'!$BC$1:$BC$437,'Master Data HO &amp; Site'!$S$1:$S$437,'Summary to Mgmt'!$C17,'Master Data HO &amp; Site'!$Y$1:$Y$437,"Open",'Master Data HO &amp; Site'!$N$1:$N$437,$H$2))))</f>
        <v>0</v>
      </c>
      <c r="AL17" s="222">
        <f>IF($H$2="All",IF(C17="Jakarta",SUMIFS('Master Data HO &amp; Site'!$BD$1:$BD$437,'Master Data HO &amp; Site'!$F$1:$F$437,'Summary to Mgmt'!$D17,'Master Data HO &amp; Site'!$H$1:$H$437,'Summary to Mgmt'!$E17,'Master Data HO &amp; Site'!$Y$1:$Y$437,"Open"),SUMIFS('Master Data HO &amp; Site'!$BD$1:$BD$437,'Master Data HO &amp; Site'!$S$1:$S$437,'Summary to Mgmt'!$C17,'Master Data HO &amp; Site'!$Y$1:$Y$437,"Open")),IF($H$2="Urgent",IF(C17="Jakarta",SUMIFS('Master Data HO &amp; Site'!$BD$1:$BD$437,'Master Data HO &amp; Site'!$F$1:$F$437,'Summary to Mgmt'!$D17,'Master Data HO &amp; Site'!$H$1:$H$437,'Summary to Mgmt'!$E17,'Master Data HO &amp; Site'!$Y$1:$Y$437,"Open",'Master Data HO &amp; Site'!$N$1:$N$437,$H$2),SUMIFS('Master Data HO &amp; Site'!$BD$1:$BD$437,'Master Data HO &amp; Site'!$S$1:$S$437,'Summary to Mgmt'!$C17,'Master Data HO &amp; Site'!$Y$1:$Y$437,"Open",'Master Data HO &amp; Site'!$N$1:$N$437,$H$2)),IF(C17="Jakarta",SUMIFS('Master Data HO &amp; Site'!$BD$1:$BD$437,'Master Data HO &amp; Site'!$F$1:$F$437,'Summary to Mgmt'!$D17,'Master Data HO &amp; Site'!$H$1:$H$437,'Summary to Mgmt'!$E17,'Master Data HO &amp; Site'!$Y$1:$Y$437,"Open",'Master Data HO &amp; Site'!$N$1:$N$437,$H$2),SUMIFS('Master Data HO &amp; Site'!$BD$1:$BD$437,'Master Data HO &amp; Site'!$S$1:$S$437,'Summary to Mgmt'!$C17,'Master Data HO &amp; Site'!$Y$1:$Y$437,"Open",'Master Data HO &amp; Site'!$N$1:$N$437,$H$2))))</f>
        <v>0</v>
      </c>
      <c r="AM17" s="222">
        <f>IF($H$2="All",IF(C17="Jakarta",SUMIFS('Master Data HO &amp; Site'!$BE$1:$BE$437,'Master Data HO &amp; Site'!$S$1:$S$437,'Summary to Mgmt'!$C17,'Master Data HO &amp; Site'!$F$1:$F$437,'Summary to Mgmt'!$D17,'Master Data HO &amp; Site'!$H$1:$H$437,'Summary to Mgmt'!$E17,'Master Data HO &amp; Site'!$Y$1:$Y$437,"Open"),SUMIFS('Master Data HO &amp; Site'!$BE$1:$BE$437,'Master Data HO &amp; Site'!$S$1:$S$437,'Summary to Mgmt'!$C17,'Master Data HO &amp; Site'!$Y$1:$Y$437,"Open")),IF($H$2="Urgent",IF(C17="Jakarta",SUMIFS('Master Data HO &amp; Site'!$BE$1:$BE$437,'Master Data HO &amp; Site'!$F$1:$F$437,'Summary to Mgmt'!$D17,'Master Data HO &amp; Site'!$H$1:$H$437,'Summary to Mgmt'!$E17,'Master Data HO &amp; Site'!$Y$1:$Y$437,"Open",'Master Data HO &amp; Site'!$N$1:$N$437,$H$2),SUMIFS('Master Data HO &amp; Site'!$BE$1:$BE$437,'Master Data HO &amp; Site'!$S$1:$S$437,'Summary to Mgmt'!$C17,'Master Data HO &amp; Site'!$Y$1:$Y$437,"Open",'Master Data HO &amp; Site'!$N$1:$N$437,$H$2)),IF(C17="Jakarta",SUMIFS('Master Data HO &amp; Site'!$BE$1:$BE$437,'Master Data HO &amp; Site'!$F$1:$F$437,'Summary to Mgmt'!$D17,'Master Data HO &amp; Site'!$H$1:$H$437,'Summary to Mgmt'!$E17,'Master Data HO &amp; Site'!$Y$1:$Y$437,"Open",'Master Data HO &amp; Site'!$N$1:$N$437,$H$2),SUMIFS('Master Data HO &amp; Site'!$BE$1:$BE$437,'Master Data HO &amp; Site'!$S$1:$S$437,'Summary to Mgmt'!$C17,'Master Data HO &amp; Site'!$Y$1:$Y$437,"Open",'Master Data HO &amp; Site'!$N$1:$N$437,$H$2))))</f>
        <v>0</v>
      </c>
      <c r="AN17" s="222">
        <f>IF($H$2="All",IF(C17="Jakarta",SUMIFS('Master Data HO &amp; Site'!$BF$1:$BF$437,'Master Data HO &amp; Site'!$F$1:$F$437,'Summary to Mgmt'!$D17,'Master Data HO &amp; Site'!$H$1:$H$437,'Summary to Mgmt'!$E17,'Master Data HO &amp; Site'!$Y$1:$Y$437,"Open"),SUMIFS('Master Data HO &amp; Site'!$BF$1:$BF$437,'Master Data HO &amp; Site'!$S$1:$S$437,'Summary to Mgmt'!$C17,'Master Data HO &amp; Site'!$Y$1:$Y$437,"Open")),IF($H$2="Urgent",IF(C17="Jakarta",SUMIFS('Master Data HO &amp; Site'!$BF$1:$BF$437,'Master Data HO &amp; Site'!$F$1:$F$437,'Summary to Mgmt'!$D17,'Master Data HO &amp; Site'!$H$1:$H$437,'Summary to Mgmt'!$E17,'Master Data HO &amp; Site'!$Y$1:$Y$437,"Open",'Master Data HO &amp; Site'!$N$1:$N$437,$H$2),SUMIFS('Master Data HO &amp; Site'!$BF$1:$BF$437,'Master Data HO &amp; Site'!$S$1:$S$437,'Summary to Mgmt'!$C17,'Master Data HO &amp; Site'!$Y$1:$Y$437,"Open",'Master Data HO &amp; Site'!$N$1:$N$437,$H$2)),IF(C17="Jakarta",SUMIFS('Master Data HO &amp; Site'!$BF$1:$BF$437,'Master Data HO &amp; Site'!$F$1:$F$437,'Summary to Mgmt'!$D17,'Master Data HO &amp; Site'!$H$1:$H$437,'Summary to Mgmt'!$E17,'Master Data HO &amp; Site'!$Y$1:$Y$437,"Open",'Master Data HO &amp; Site'!$N$1:$N$437,$H$2),SUMIFS('Master Data HO &amp; Site'!$BF$1:$BF$437,'Master Data HO &amp; Site'!$S$1:$S$437,'Summary to Mgmt'!$C17,'Master Data HO &amp; Site'!$Y$1:$Y$437,"Open",'Master Data HO &amp; Site'!$N$1:$N$437,$H$2))))</f>
        <v>0</v>
      </c>
      <c r="AO17" s="222">
        <f>IF($H$2="All",IF(C17="Jakarta",SUMIFS('Master Data HO &amp; Site'!$BG$1:$BG$437,'Master Data HO &amp; Site'!$F$1:$F$437,'Summary to Mgmt'!$D17,'Master Data HO &amp; Site'!$H$1:$H$437,'Summary to Mgmt'!$E17,'Master Data HO &amp; Site'!$Y$1:$Y$437,"Open"),SUMIFS('Master Data HO &amp; Site'!$BG$1:$BG$437,'Master Data HO &amp; Site'!$S$1:$S$437,'Summary to Mgmt'!$C17,'Master Data HO &amp; Site'!$Y$1:$Y$437,"Open")),IF($H$2="Urgent",IF(C17="Jakarta",SUMIFS('Master Data HO &amp; Site'!$BG$1:$BG$437,'Master Data HO &amp; Site'!$F$1:$F$437,'Summary to Mgmt'!$D17,'Master Data HO &amp; Site'!$H$1:$H$437,'Summary to Mgmt'!$E17,'Master Data HO &amp; Site'!$Y$1:$Y$437,"Open",'Master Data HO &amp; Site'!$N$1:$N$437,$H$2),SUMIFS('Master Data HO &amp; Site'!$BG$1:$BG$437,'Master Data HO &amp; Site'!$S$1:$S$437,'Summary to Mgmt'!$C17,'Master Data HO &amp; Site'!$Y$1:$Y$437,"Open",'Master Data HO &amp; Site'!$N$1:$N$437,$H$2)),IF(C17="Jakarta",SUMIFS('Master Data HO &amp; Site'!$BG$1:$BG$437,'Master Data HO &amp; Site'!$F$1:$F$437,'Summary to Mgmt'!$D17,'Master Data HO &amp; Site'!$H$1:$H$437,'Summary to Mgmt'!$E17,'Master Data HO &amp; Site'!$Y$1:$Y$437,"Open",'Master Data HO &amp; Site'!$N$1:$N$437,$H$2),SUMIFS('Master Data HO &amp; Site'!$BG$1:$BG$437,'Master Data HO &amp; Site'!$S$1:$S$437,'Summary to Mgmt'!$C17,'Master Data HO &amp; Site'!$Y$1:$Y$437,"Open",'Master Data HO &amp; Site'!$N$1:$N$437,$H$2))))</f>
        <v>0</v>
      </c>
      <c r="AP17" s="222">
        <f>IF($H$2="All",IF(C17="Jakarta",SUMIFS('Master Data HO &amp; Site'!$BH$1:$BH$437,'Master Data HO &amp; Site'!$F$1:$F$437,'Summary to Mgmt'!$D17,'Master Data HO &amp; Site'!$H$1:$H$437,'Summary to Mgmt'!$E17,'Master Data HO &amp; Site'!$Y$1:$Y$437,"Open"),SUMIFS('Master Data HO &amp; Site'!$BH$1:$BH$437,'Master Data HO &amp; Site'!$S$1:$S$437,'Summary to Mgmt'!$C17,'Master Data HO &amp; Site'!$Y$1:$Y$437,"Open")),IF($H$2="Urgent",IF(C17="Jakarta",SUMIFS('Master Data HO &amp; Site'!$BH$1:$BH$437,'Master Data HO &amp; Site'!$F$1:$F$437,'Summary to Mgmt'!$D17,'Master Data HO &amp; Site'!$H$1:$H$437,'Summary to Mgmt'!$E17,'Master Data HO &amp; Site'!$Y$1:$Y$437,"Open",'Master Data HO &amp; Site'!$N$1:$N$437,$H$2),SUMIFS('Master Data HO &amp; Site'!$BH$1:$BH$437,'Master Data HO &amp; Site'!$S$1:$S$437,'Summary to Mgmt'!$C17,'Master Data HO &amp; Site'!$Y$1:$Y$437,"Open",'Master Data HO &amp; Site'!$N$1:$N$437,$H$2)),IF(C17="Jakarta",SUMIFS('Master Data HO &amp; Site'!$BH$1:$BH$437,'Master Data HO &amp; Site'!$F$1:$F$437,'Summary to Mgmt'!$D17,'Master Data HO &amp; Site'!$H$1:$H$437,'Summary to Mgmt'!$E17,'Master Data HO &amp; Site'!$Y$1:$Y$437,"Open",'Master Data HO &amp; Site'!$N$1:$N$437,$H$2),SUMIFS('Master Data HO &amp; Site'!$BH$1:$BH$437,'Master Data HO &amp; Site'!$S$1:$S$437,'Summary to Mgmt'!$C17,'Master Data HO &amp; Site'!$Y$1:$Y$437,"Open",'Master Data HO &amp; Site'!$N$1:$N$437,$H$2))))</f>
        <v>0</v>
      </c>
      <c r="AQ17" s="222">
        <f>IF($H$2="All",IF(C17="Jakarta",SUMIFS('Master Data HO &amp; Site'!$BI$1:$BI$437,'Master Data HO &amp; Site'!$F$1:$F$437,'Summary to Mgmt'!$D17,'Master Data HO &amp; Site'!$H$1:$H$437,'Summary to Mgmt'!$E17,'Master Data HO &amp; Site'!$Y$1:$Y$437,"Open"),SUMIFS('Master Data HO &amp; Site'!$BI$1:$BI$437,'Master Data HO &amp; Site'!$S$1:$S$437,'Summary to Mgmt'!$C17,'Master Data HO &amp; Site'!$Y$1:$Y$437,"Open")),IF($H$2="Urgent",IF(C17="Jakarta",SUMIFS('Master Data HO &amp; Site'!$BI$1:$BI$437,'Master Data HO &amp; Site'!$F$1:$F$437,'Summary to Mgmt'!$D17,'Master Data HO &amp; Site'!$H$1:$H$437,'Summary to Mgmt'!$E17,'Master Data HO &amp; Site'!$Y$1:$Y$437,"Open",'Master Data HO &amp; Site'!$N$1:$N$437,$H$2),SUMIFS('Master Data HO &amp; Site'!$BI$1:$BI$437,'Master Data HO &amp; Site'!$S$1:$S$437,'Summary to Mgmt'!$C17,'Master Data HO &amp; Site'!$Y$1:$Y$437,"Open",'Master Data HO &amp; Site'!$N$1:$N$437,$H$2)),IF(C17="Jakarta",SUMIFS('Master Data HO &amp; Site'!$BI$1:$BI$437,'Master Data HO &amp; Site'!$F$1:$F$437,'Summary to Mgmt'!$D17,'Master Data HO &amp; Site'!$H$1:$H$437,'Summary to Mgmt'!$E17,'Master Data HO &amp; Site'!$Y$1:$Y$437,"Open",'Master Data HO &amp; Site'!$N$1:$N$437,$H$2),SUMIFS('Master Data HO &amp; Site'!$BI$1:$BI$437,'Master Data HO &amp; Site'!$S$1:$S$437,'Summary to Mgmt'!$C17,'Master Data HO &amp; Site'!$Y$1:$Y$437,"Open",'Master Data HO &amp; Site'!$N$1:$N$437,$H$2))))</f>
        <v>0</v>
      </c>
      <c r="AR17" s="222">
        <f>IF($H$2="All",IF(C17="Jakarta",SUMIFS('Master Data HO &amp; Site'!$BJ$1:$BJ$437,'Master Data HO &amp; Site'!$F$1:$F$437,'Summary to Mgmt'!$D17,'Master Data HO &amp; Site'!$H$1:$H$437,'Summary to Mgmt'!$E17,'Master Data HO &amp; Site'!$Y$1:$Y$437,"Open"),SUMIFS('Master Data HO &amp; Site'!$BJ$1:$BJ$437,'Master Data HO &amp; Site'!$S$1:$S$437,'Summary to Mgmt'!$C17,'Master Data HO &amp; Site'!$Y$1:$Y$437,"Open")),IF($H$2="Urgent",IF(C17="Jakarta",SUMIFS('Master Data HO &amp; Site'!$BJ$1:$BJ$437,'Master Data HO &amp; Site'!$F$1:$F$437,'Summary to Mgmt'!$D17,'Master Data HO &amp; Site'!$H$1:$H$437,'Summary to Mgmt'!$E17,'Master Data HO &amp; Site'!$Y$1:$Y$437,"Open",'Master Data HO &amp; Site'!$N$1:$N$437,$H$2),SUMIFS('Master Data HO &amp; Site'!$BJ$1:$BJ$437,'Master Data HO &amp; Site'!$S$1:$S$437,'Summary to Mgmt'!$C17,'Master Data HO &amp; Site'!$Y$1:$Y$437,"Open",'Master Data HO &amp; Site'!$N$1:$N$437,$H$2)),IF(C17="Jakarta",SUMIFS('Master Data HO &amp; Site'!$BJ$1:$BJ$437,'Master Data HO &amp; Site'!$F$1:$F$437,'Summary to Mgmt'!$D17,'Master Data HO &amp; Site'!$H$1:$H$437,'Summary to Mgmt'!$E17,'Master Data HO &amp; Site'!$Y$1:$Y$437,"Open",'Master Data HO &amp; Site'!$N$1:$N$437,$H$2),SUMIFS('Master Data HO &amp; Site'!$BJ$1:$BJ$437,'Master Data HO &amp; Site'!$S$1:$S$437,'Summary to Mgmt'!$C17,'Master Data HO &amp; Site'!$Y$1:$Y$437,"Open",'Master Data HO &amp; Site'!$N$1:$N$437,$H$2))))</f>
        <v>0</v>
      </c>
      <c r="AS17" s="222">
        <f>IF($H$2="All",IF(C17="Jakarta",SUMIFS('Master Data HO &amp; Site'!$BK$1:$BK$437,'Master Data HO &amp; Site'!$S$1:$S$437,'Summary to Mgmt'!$C17,'Master Data HO &amp; Site'!$F$1:$F$437,'Summary to Mgmt'!$D17,'Master Data HO &amp; Site'!$H$1:$H$437,'Summary to Mgmt'!$E17,'Master Data HO &amp; Site'!$Y$1:$Y$437,"Open"),SUMIFS('Master Data HO &amp; Site'!$BK$1:$BK$437,'Master Data HO &amp; Site'!$S$1:$S$437,'Summary to Mgmt'!$C17,'Master Data HO &amp; Site'!$Y$1:$Y$437,"Open")),IF($H$2="Urgent",IF(C17="Jakarta",SUMIFS('Master Data HO &amp; Site'!$BK$1:$BK$437,'Master Data HO &amp; Site'!$F$1:$F$437,'Summary to Mgmt'!$D17,'Master Data HO &amp; Site'!$H$1:$H$437,'Summary to Mgmt'!$E17,'Master Data HO &amp; Site'!$Y$1:$Y$437,"Open",'Master Data HO &amp; Site'!$N$1:$N$437,$H$2),SUMIFS('Master Data HO &amp; Site'!$BK$1:$BK$437,'Master Data HO &amp; Site'!$S$1:$S$437,'Summary to Mgmt'!$C17,'Master Data HO &amp; Site'!$Y$1:$Y$437,"Open",'Master Data HO &amp; Site'!$N$1:$N$437,$H$2)),IF(C17="Jakarta",SUMIFS('Master Data HO &amp; Site'!$BK$1:$BK$437,'Master Data HO &amp; Site'!$F$1:$F$437,'Summary to Mgmt'!$D17,'Master Data HO &amp; Site'!$H$1:$H$437,'Summary to Mgmt'!$E17,'Master Data HO &amp; Site'!$Y$1:$Y$437,"Open",'Master Data HO &amp; Site'!$N$1:$N$437,$H$2),SUMIFS('Master Data HO &amp; Site'!$BK$1:$BK$437,'Master Data HO &amp; Site'!$S$1:$S$437,'Summary to Mgmt'!$C17,'Master Data HO &amp; Site'!$Y$1:$Y$437,"Open",'Master Data HO &amp; Site'!$N$1:$N$437,$H$2))))</f>
        <v>0</v>
      </c>
      <c r="AU17" s="224">
        <f ca="1">IF($H$2="All",IF(C17="Jakarta",COUNTIFS('Master Data HO &amp; Site'!$F$1:$F$437,'Summary to Mgmt'!$D17,'Master Data HO &amp; Site'!$H$1:$H$437,'Summary to Mgmt'!$E17,'Master Data HO &amp; Site'!$Y$1:$Y$437,"Open",'Master Data HO &amp; Site'!$BZ$1:$BZ$437,'Summary to Mgmt'!$AU$4),COUNTIFS('Master Data HO &amp; Site'!$S$1:$S$437,'Summary to Mgmt'!$C17,'Master Data HO &amp; Site'!$Y$1:$Y$437,"Open",'Master Data HO &amp; Site'!$BZ$1:$BZ$437,'Summary to Mgmt'!$AU$4)),IF($H$2="Urgent",IF(C17="Jakarta",COUNTIFS('Master Data HO &amp; Site'!$F$1:$F$437,'Summary to Mgmt'!$D17,'Master Data HO &amp; Site'!$H$1:$H$437,'Summary to Mgmt'!$E17,'Master Data HO &amp; Site'!$Y$1:$Y$437,"Open",'Master Data HO &amp; Site'!$BZ$1:$BZ$437,'Summary to Mgmt'!$AU$4,'Master Data HO &amp; Site'!$N$1:$N$437,$H$2),COUNTIFS('Master Data HO &amp; Site'!$S$1:$S$437,'Summary to Mgmt'!$C17,'Master Data HO &amp; Site'!$Y$1:$Y$437,"Open",'Master Data HO &amp; Site'!$BZ$1:$BZ$437,'Summary to Mgmt'!$AU$4,'Master Data HO &amp; Site'!$N$1:$N$437,$H$2)),IF(C17="Jakarta",COUNTIFS('Master Data HO &amp; Site'!$F$1:$F$437,'Summary to Mgmt'!$D17,'Master Data HO &amp; Site'!$H$1:$H$437,'Summary to Mgmt'!$E17,'Master Data HO &amp; Site'!$Y$1:$Y$437,"Open",'Master Data HO &amp; Site'!$BZ$1:$BZ$437,'Summary to Mgmt'!$AU$4,'Master Data HO &amp; Site'!$N$1:$N$437,$H$2),COUNTIFS('Master Data HO &amp; Site'!$S$1:$S$437,'Summary to Mgmt'!$C17,'Master Data HO &amp; Site'!$Y$1:$Y$437,"Open",'Master Data HO &amp; Site'!$BZ$1:$BZ$437,'Summary to Mgmt'!$AU$4,'Master Data HO &amp; Site'!$N$1:$N$437,$H$2))))</f>
        <v>1</v>
      </c>
      <c r="AV17" s="224">
        <f ca="1">IF($H$2="All",IF(C17="Jakarta",COUNTIFS('Master Data HO &amp; Site'!$F$1:$F$437,'Summary to Mgmt'!$D17,'Master Data HO &amp; Site'!$H$1:$H$437,'Summary to Mgmt'!$E17,'Master Data HO &amp; Site'!$Y$1:$Y$437,"Open",'Master Data HO &amp; Site'!$BZ$1:$BZ$437,'Summary to Mgmt'!$AV$4),COUNTIFS('Master Data HO &amp; Site'!$S$1:$S$437,'Summary to Mgmt'!$C17,'Master Data HO &amp; Site'!$Y$1:$Y$437,"Open",'Master Data HO &amp; Site'!$BZ$1:$BZ$437,'Summary to Mgmt'!$AV$4)),IF($H$2="Urgent",IF(C17="Jakarta",COUNTIFS('Master Data HO &amp; Site'!$F$1:$F$437,'Summary to Mgmt'!$D17,'Master Data HO &amp; Site'!$H$1:$H$437,'Summary to Mgmt'!$E17,'Master Data HO &amp; Site'!$Y$1:$Y$437,"Open",'Master Data HO &amp; Site'!$BZ$1:$BZ$437,'Summary to Mgmt'!$AV$4,'Master Data HO &amp; Site'!$N$1:$N$437,$H$2),COUNTIFS('Master Data HO &amp; Site'!$S$1:$S$437,'Summary to Mgmt'!$C17,'Master Data HO &amp; Site'!$Y$1:$Y$437,"Open",'Master Data HO &amp; Site'!$BZ$1:$BZ$437,'Summary to Mgmt'!$AV$4,'Master Data HO &amp; Site'!$N$1:$N$437,$H$2)),IF(C17="Jakarta",COUNTIFS('Master Data HO &amp; Site'!$F$1:$F$437,'Summary to Mgmt'!$D17,'Master Data HO &amp; Site'!$H$1:$H$437,'Summary to Mgmt'!$E17,'Master Data HO &amp; Site'!$Y$1:$Y$437,"Open",'Master Data HO &amp; Site'!$BZ$1:$BZ$437,'Summary to Mgmt'!$AV$4,'Master Data HO &amp; Site'!$N$1:$N$437,$H$2),COUNTIFS('Master Data HO &amp; Site'!$S$1:$S$437,'Summary to Mgmt'!$C17,'Master Data HO &amp; Site'!$Y$1:$Y$437,"Open",'Master Data HO &amp; Site'!$BZ$1:$BZ$437,'Summary to Mgmt'!$AV$4,'Master Data HO &amp; Site'!$N$1:$N$437,$H$2))))</f>
        <v>0</v>
      </c>
      <c r="AW17" s="224">
        <f ca="1">IF($H$2="All",IF(C17="Jakarta",COUNTIFS('Master Data HO &amp; Site'!$F$1:$F$437,'Summary to Mgmt'!$D17,'Master Data HO &amp; Site'!$H$1:$H$437,'Summary to Mgmt'!$E17,'Master Data HO &amp; Site'!$Y$1:$Y$437,"Open",'Master Data HO &amp; Site'!$BZ$1:$BZ$437,'Summary to Mgmt'!$AW$4),COUNTIFS('Master Data HO &amp; Site'!$S$1:$S$437,'Summary to Mgmt'!$C17,'Master Data HO &amp; Site'!$Y$1:$Y$437,"Open",'Master Data HO &amp; Site'!$BZ$1:$BZ$437,'Summary to Mgmt'!$AW$4)),IF($H$2="Urgent",IF(C17="Jakarta",COUNTIFS('Master Data HO &amp; Site'!$F$1:$F$437,'Summary to Mgmt'!$D17,'Master Data HO &amp; Site'!$H$1:$H$437,'Summary to Mgmt'!$E17,'Master Data HO &amp; Site'!$Y$1:$Y$437,"Open",'Master Data HO &amp; Site'!$BZ$1:$BZ$437,'Summary to Mgmt'!$AW$4,'Master Data HO &amp; Site'!$N$1:$N$437,$H$2),COUNTIFS('Master Data HO &amp; Site'!$S$1:$S$437,'Summary to Mgmt'!$C17,'Master Data HO &amp; Site'!$Y$1:$Y$437,"Open",'Master Data HO &amp; Site'!$BZ$1:$BZ$437,'Summary to Mgmt'!$AW$4,'Master Data HO &amp; Site'!$N$1:$N$437,$H$2)),IF(C17="Jakarta",COUNTIFS('Master Data HO &amp; Site'!$F$1:$F$437,'Summary to Mgmt'!$D17,'Master Data HO &amp; Site'!$H$1:$H$437,'Summary to Mgmt'!$E17,'Master Data HO &amp; Site'!$Y$1:$Y$437,"Open",'Master Data HO &amp; Site'!$BZ$1:$BZ$437,'Summary to Mgmt'!$AW$4,'Master Data HO &amp; Site'!$N$1:$N$437,$H$2),COUNTIFS('Master Data HO &amp; Site'!$S$1:$S$437,'Summary to Mgmt'!$C17,'Master Data HO &amp; Site'!$Y$1:$Y$437,"Open",'Master Data HO &amp; Site'!$BZ$1:$BZ$437,'Summary to Mgmt'!$AW$4,'Master Data HO &amp; Site'!$N$1:$N$437,$H$2))))</f>
        <v>0</v>
      </c>
      <c r="AX17" s="224">
        <f ca="1">IF($H$2="All",IF(C17="Jakarta",COUNTIFS('Master Data HO &amp; Site'!$F$1:$F$437,'Summary to Mgmt'!$D17,'Master Data HO &amp; Site'!$H$1:$H$437,'Summary to Mgmt'!$E17,'Master Data HO &amp; Site'!$Y$1:$Y$437,"Open",'Master Data HO &amp; Site'!$BZ$1:$BZ$437,'Summary to Mgmt'!$AX$4),COUNTIFS('Master Data HO &amp; Site'!$S$1:$S$437,'Summary to Mgmt'!$C17,'Master Data HO &amp; Site'!$Y$1:$Y$437,"Open",'Master Data HO &amp; Site'!$BZ$1:$BZ$437,'Summary to Mgmt'!$AX$4)),IF($H$2="Urgent",IF(C17="Jakarta",COUNTIFS('Master Data HO &amp; Site'!$F$1:$F$437,'Summary to Mgmt'!$D17,'Master Data HO &amp; Site'!$H$1:$H$437,'Summary to Mgmt'!$E17,'Master Data HO &amp; Site'!$Y$1:$Y$437,"Open",'Master Data HO &amp; Site'!$BZ$1:$BZ$437,'Summary to Mgmt'!$AX$4,'Master Data HO &amp; Site'!$N$1:$N$437,$H$2),COUNTIFS('Master Data HO &amp; Site'!$S$1:$S$437,'Summary to Mgmt'!$C17,'Master Data HO &amp; Site'!$Y$1:$Y$437,"Open",'Master Data HO &amp; Site'!$BZ$1:$BZ$437,'Summary to Mgmt'!$AX$4,'Master Data HO &amp; Site'!$N$1:$N$437,$H$2)),IF(C17="Jakarta",COUNTIFS('Master Data HO &amp; Site'!$F$1:$F$437,'Summary to Mgmt'!$D17,'Master Data HO &amp; Site'!$H$1:$H$437,'Summary to Mgmt'!$E17,'Master Data HO &amp; Site'!$Y$1:$Y$437,"Open",'Master Data HO &amp; Site'!$BZ$1:$BZ$437,'Summary to Mgmt'!$AX$4,'Master Data HO &amp; Site'!$N$1:$N$437,$H$2),COUNTIFS('Master Data HO &amp; Site'!$S$1:$S$437,'Summary to Mgmt'!$C17,'Master Data HO &amp; Site'!$Y$1:$Y$437,"Open",'Master Data HO &amp; Site'!$BZ$1:$BZ$437,'Summary to Mgmt'!$AX$4,'Master Data HO &amp; Site'!$N$1:$N$437,$H$2))))</f>
        <v>2</v>
      </c>
    </row>
    <row r="18" spans="3:50" outlineLevel="1" x14ac:dyDescent="0.35">
      <c r="C18" t="s">
        <v>151</v>
      </c>
      <c r="D18" t="s">
        <v>137</v>
      </c>
      <c r="E18" t="s">
        <v>1563</v>
      </c>
      <c r="F18" s="223">
        <f t="shared" si="1"/>
        <v>2</v>
      </c>
      <c r="G18" s="224">
        <f>IF($H$2="All",IF(C18="Jakarta",SUMIFS('Master Data HO &amp; Site'!$BM$1:$BM$437,'Master Data HO &amp; Site'!$S$1:$S$437,'Summary to Mgmt'!C18,'Master Data HO &amp; Site'!$F$1:$F$437,'Summary to Mgmt'!$D18,'Master Data HO &amp; Site'!$H$1:$H$437,'Summary to Mgmt'!$E18,'Master Data HO &amp; Site'!$Y$1:$Y$437,"Closed"),SUMIFS('Master Data HO &amp; Site'!$BM$1:$BM$437,'Master Data HO &amp; Site'!$S$1:$S$437,'Summary to Mgmt'!C18,'Master Data HO &amp; Site'!$Y$1:$Y$437,"Closed")),IF(C18="Jakarta",SUMIFS('Master Data HO &amp; Site'!$BM$1:$BM$437,'Master Data HO &amp; Site'!$S$1:$S$437,'Summary to Mgmt'!C18,'Master Data HO &amp; Site'!$F$1:$F$437,'Summary to Mgmt'!$D18,'Master Data HO &amp; Site'!$H$1:$H$437,'Summary to Mgmt'!E18,'Master Data HO &amp; Site'!$N$1:$N$437,'Summary to Mgmt'!$H$2,'Master Data HO &amp; Site'!$Y$1:$Y$437,"Closed"),SUMIFS('Master Data HO &amp; Site'!$BM$1:$BM$437,'Master Data HO &amp; Site'!$S$1:$S$437,'Summary to Mgmt'!C18,'Master Data HO &amp; Site'!$N$1:$N$437,'Summary to Mgmt'!$H$2,'Master Data HO &amp; Site'!$Y$1:$Y$437,"Closed")))</f>
        <v>0</v>
      </c>
      <c r="H18" s="222">
        <f>IF($H$2="All",IF(C18="Jakarta",COUNTIFS('Master Data HO &amp; Site'!$S$1:$S$437,'Summary to Mgmt'!$C18,'Master Data HO &amp; Site'!$F$1:$F$437,'Summary to Mgmt'!$D18,'Master Data HO &amp; Site'!$H$1:$H$437,'Summary to Mgmt'!$E18,'Master Data HO &amp; Site'!$Y$1:$Y$437,"Open"),COUNTIFS('Master Data HO &amp; Site'!$S$1:$S$437,'Summary to Mgmt'!$C18,'Master Data HO &amp; Site'!$Y$1:$Y$437,"Open")),IF($H$2="Urgent",IF(C18="Jakarta",COUNTIFS('Master Data HO &amp; Site'!$S$1:$S$437,'Summary to Mgmt'!$C18,'Master Data HO &amp; Site'!$F$1:$F$437,'Summary to Mgmt'!$D18,'Master Data HO &amp; Site'!$H$1:$H$437,'Summary to Mgmt'!$E18,'Master Data HO &amp; Site'!$Y$1:$Y$437,"Open",'Master Data HO &amp; Site'!$N$1:$N$437,$H$2),COUNTIFS('Master Data HO &amp; Site'!$S$1:$S$437,'Summary to Mgmt'!$C18,'Master Data HO &amp; Site'!$Y$1:$Y$437,"Open",'Master Data HO &amp; Site'!$N$1:$N$437,$H$2)),IF(C18="Jakarta",COUNTIFS('Master Data HO &amp; Site'!$F$1:$F$437,'Summary to Mgmt'!$D18,'Master Data HO &amp; Site'!$H$1:$H$437,'Summary to Mgmt'!$E18,'Master Data HO &amp; Site'!$Y$1:$Y$437,"Open",'Master Data HO &amp; Site'!$N$1:$N$437,$H$2),COUNTIFS('Master Data HO &amp; Site'!$S$1:$S$437,'Summary to Mgmt'!$C18,'Master Data HO &amp; Site'!$Y$1:$Y$437,"Open",'Master Data HO &amp; Site'!$N$1:$N$437,$H$2))))</f>
        <v>2</v>
      </c>
      <c r="I18" s="222">
        <f>IF($H$2="All",IF(C18="Jakarta",COUNTIFS('Master Data HO &amp; Site'!$F$1:$F$437,'Summary to Mgmt'!$D18,'Master Data HO &amp; Site'!$H$1:$H$437,'Summary to Mgmt'!$E18,'Master Data HO &amp; Site'!$Y$1:$Y$437,"Open",'Master Data HO &amp; Site'!$D$1:$D$437,"pending FKTK"),COUNTIFS('Master Data HO &amp; Site'!$S$1:$S$437,'Summary to Mgmt'!$C18,'Master Data HO &amp; Site'!$Y$1:$Y$437,"Open",'Master Data HO &amp; Site'!$D$1:$D$437,"pending FKTK")),IF($H$2="Urgent",IF(C18="Jakarta",COUNTIFS('Master Data HO &amp; Site'!$F$1:$F$437,'Summary to Mgmt'!$D18,'Master Data HO &amp; Site'!$H$1:$H$437,'Summary to Mgmt'!$E18,'Master Data HO &amp; Site'!$Y$1:$Y$437,"Open",'Master Data HO &amp; Site'!$N$1:$N$437,$H$2,'Master Data HO &amp; Site'!$D$1:$D$437,"pending FKTK"),COUNTIFS('Master Data HO &amp; Site'!$S$1:$S$437,'Summary to Mgmt'!$C18,'Master Data HO &amp; Site'!$Y$1:$Y$437,"Open",'Master Data HO &amp; Site'!$N$1:$N$437,$H$2,'Master Data HO &amp; Site'!$D$1:$D$437,"pending FKTK")),IF(C18="Jakarta",COUNTIFS('Master Data HO &amp; Site'!$F$1:$F$437,'Summary to Mgmt'!$D18,'Master Data HO &amp; Site'!$H$1:$H$437,'Summary to Mgmt'!$E18,'Master Data HO &amp; Site'!$Y$1:$Y$437,"Open",'Master Data HO &amp; Site'!$N$1:$N$437,$H$2,'Master Data HO &amp; Site'!$D$1:$D$437,"pending FKTK"),COUNTIFS('Master Data HO &amp; Site'!$S$1:$S$437,'Summary to Mgmt'!$C18,'Master Data HO &amp; Site'!$Y$1:$Y$437,"Open",'Master Data HO &amp; Site'!$N$1:$N$437,$H$2,'Master Data HO &amp; Site'!$D$1:$D$437,"pending FKTK"))))</f>
        <v>1</v>
      </c>
      <c r="J18" s="222">
        <f>IF($H$2="All",IF(C18="Jakarta",SUMIFS('Master Data HO &amp; Site'!$AB$1:$AB$437,'Master Data HO &amp; Site'!$F$1:$F$437,'Summary to Mgmt'!$D18,'Master Data HO &amp; Site'!$H$1:$H$437,'Summary to Mgmt'!$E18,'Master Data HO &amp; Site'!$Y$1:$Y$437,"Open"),SUMIFS('Master Data HO &amp; Site'!$AB$1:$AB$437,'Master Data HO &amp; Site'!$S$1:$S$437,'Summary to Mgmt'!$C18,'Master Data HO &amp; Site'!$Y$1:$Y$437,"Open")),IF($H$2="Urgent",IF(C18="Jakarta",SUMIFS('Master Data HO &amp; Site'!$AB$1:$AB$437,'Master Data HO &amp; Site'!$F$1:$F$437,'Summary to Mgmt'!$D18,'Master Data HO &amp; Site'!$H$1:$H$437,'Summary to Mgmt'!$E18,'Master Data HO &amp; Site'!$Y$1:$Y$437,"Open",'Master Data HO &amp; Site'!$N$1:$N$437,$H$2),SUMIFS('Master Data HO &amp; Site'!$AB$1:$AB$437,'Master Data HO &amp; Site'!$S$1:$S$437,'Summary to Mgmt'!$C18,'Master Data HO &amp; Site'!$Y$1:$Y$437,"Open",'Master Data HO &amp; Site'!$N$1:$N$437,$H$2)),IF(C18="Jakarta",SUMIFS('Master Data HO &amp; Site'!$AB$1:$AB$437,'Master Data HO &amp; Site'!$F$1:$F$437,'Summary to Mgmt'!$D18,'Master Data HO &amp; Site'!$H$1:$H$437,'Summary to Mgmt'!$E18,'Master Data HO &amp; Site'!$Y$1:$Y$437,"Open",'Master Data HO &amp; Site'!$N$1:$N$437,$H$2),SUMIFS('Master Data HO &amp; Site'!$AB$1:$AB$437,'Master Data HO &amp; Site'!$S$1:$S$437,'Summary to Mgmt'!$C18,'Master Data HO &amp; Site'!$Y$1:$Y$437,"Open",'Master Data HO &amp; Site'!$N$1:$N$437,$H$2))))</f>
        <v>0</v>
      </c>
      <c r="K18" s="222">
        <f>IF($H$2="All",IF(C18="Jakarta",SUMIFS('Master Data HO &amp; Site'!$AC$1:$AC$437,'Master Data HO &amp; Site'!$F$1:$F$437,'Summary to Mgmt'!$D18,'Master Data HO &amp; Site'!$H$1:$H$437,'Summary to Mgmt'!$E18,'Master Data HO &amp; Site'!$Y$1:$Y$437,"Open"),SUMIFS('Master Data HO &amp; Site'!$AC$1:$AC$437,'Master Data HO &amp; Site'!$S$1:$S$437,'Summary to Mgmt'!$C18,'Master Data HO &amp; Site'!$Y$1:$Y$437,"Open")),IF($H$2="Urgent",IF(C18="Jakarta",SUMIFS('Master Data HO &amp; Site'!$AC$1:$AC$437,'Master Data HO &amp; Site'!$F$1:$F$437,'Summary to Mgmt'!$D18,'Master Data HO &amp; Site'!$H$1:$H$437,'Summary to Mgmt'!$E18,'Master Data HO &amp; Site'!$Y$1:$Y$437,"Open",'Master Data HO &amp; Site'!$N$1:$N$437,$H$2),SUMIFS('Master Data HO &amp; Site'!$AC$1:$AC$437,'Master Data HO &amp; Site'!$S$1:$S$437,'Summary to Mgmt'!$C18,'Master Data HO &amp; Site'!$Y$1:$Y$437,"Open",'Master Data HO &amp; Site'!$N$1:$N$437,$H$2)),IF(C18="Jakarta",SUMIFS('Master Data HO &amp; Site'!$AC$1:$AC$437,'Master Data HO &amp; Site'!$F$1:$F$437,'Summary to Mgmt'!$D18,'Master Data HO &amp; Site'!$H$1:$H$437,'Summary to Mgmt'!$E18,'Master Data HO &amp; Site'!$Y$1:$Y$437,"Open",'Master Data HO &amp; Site'!$N$1:$N$437,$H$2),SUMIFS('Master Data HO &amp; Site'!$AC$1:$AC$437,'Master Data HO &amp; Site'!$S$1:$S$437,'Summary to Mgmt'!$C18,'Master Data HO &amp; Site'!$Y$1:$Y$437,"Open",'Master Data HO &amp; Site'!$N$1:$N$437,$H$2))))</f>
        <v>0</v>
      </c>
      <c r="L18" s="222">
        <f>IF($H$2="All",IF(C18="Jakarta",SUMIFS('Master Data HO &amp; Site'!$AD$1:$AD$437,'Master Data HO &amp; Site'!$F$1:$F$437,'Summary to Mgmt'!$D18,'Master Data HO &amp; Site'!$H$1:$H$437,'Summary to Mgmt'!$E18,'Master Data HO &amp; Site'!$Y$1:$Y$437,"Open"),SUMIFS('Master Data HO &amp; Site'!$AD$1:$AD$437,'Master Data HO &amp; Site'!$S$1:$S$437,'Summary to Mgmt'!$C18,'Master Data HO &amp; Site'!$Y$1:$Y$437,"Open")),IF($H$2="Urgent",IF(C18="Jakarta",SUMIFS('Master Data HO &amp; Site'!$AD$1:$AD$437,'Master Data HO &amp; Site'!$F$1:$F$437,'Summary to Mgmt'!$D18,'Master Data HO &amp; Site'!$H$1:$H$437,'Summary to Mgmt'!$E18,'Master Data HO &amp; Site'!$Y$1:$Y$437,"Open",'Master Data HO &amp; Site'!$N$1:$N$437,$H$2),SUMIFS('Master Data HO &amp; Site'!$AD$1:$AD$437,'Master Data HO &amp; Site'!$S$1:$S$437,'Summary to Mgmt'!$C18,'Master Data HO &amp; Site'!$Y$1:$Y$437,"Open",'Master Data HO &amp; Site'!$N$1:$N$437,$H$2)),IF(C18="Jakarta",SUMIFS('Master Data HO &amp; Site'!$AD$1:$AD$437,'Master Data HO &amp; Site'!$F$1:$F$437,'Summary to Mgmt'!$D18,'Master Data HO &amp; Site'!$H$1:$H$437,'Summary to Mgmt'!$E18,'Master Data HO &amp; Site'!$Y$1:$Y$437,"Open",'Master Data HO &amp; Site'!$N$1:$N$437,$H$2),SUMIFS('Master Data HO &amp; Site'!$AD$1:$AD$437,'Master Data HO &amp; Site'!$S$1:$S$437,'Summary to Mgmt'!$C18,'Master Data HO &amp; Site'!$Y$1:$Y$437,"Open",'Master Data HO &amp; Site'!$N$1:$N$437,$H$2))))</f>
        <v>0</v>
      </c>
      <c r="M18" s="222">
        <f>IF($H$2="All",IF(C18="Jakarta",SUMIFS('Master Data HO &amp; Site'!$AE$1:$AE$437,'Master Data HO &amp; Site'!$F$1:$F$437,'Summary to Mgmt'!$D18,'Master Data HO &amp; Site'!$H$1:$H$437,'Summary to Mgmt'!$E18,'Master Data HO &amp; Site'!$Y$1:$Y$437,"Open"),SUMIFS('Master Data HO &amp; Site'!$AE$1:$AE$437,'Master Data HO &amp; Site'!$S$1:$S$437,'Summary to Mgmt'!$C18,'Master Data HO &amp; Site'!$Y$1:$Y$437,"Open")),IF($H$2="Urgent",IF(C18="Jakarta",SUMIFS('Master Data HO &amp; Site'!$AE$1:$AE$437,'Master Data HO &amp; Site'!$F$1:$F$437,'Summary to Mgmt'!$D18,'Master Data HO &amp; Site'!$H$1:$H$437,'Summary to Mgmt'!$E18,'Master Data HO &amp; Site'!$Y$1:$Y$437,"Open",'Master Data HO &amp; Site'!$N$1:$N$437,$H$2),SUMIFS('Master Data HO &amp; Site'!$AE$1:$AE$437,'Master Data HO &amp; Site'!$S$1:$S$437,'Summary to Mgmt'!$C18,'Master Data HO &amp; Site'!$Y$1:$Y$437,"Open",'Master Data HO &amp; Site'!$N$1:$N$437,$H$2)),IF(C18="Jakarta",SUMIFS('Master Data HO &amp; Site'!$AE$1:$AE$437,'Master Data HO &amp; Site'!$F$1:$F$437,'Summary to Mgmt'!$D18,'Master Data HO &amp; Site'!$H$1:$H$437,'Summary to Mgmt'!$E18,'Master Data HO &amp; Site'!$Y$1:$Y$437,"Open",'Master Data HO &amp; Site'!$N$1:$N$437,$H$2),SUMIFS('Master Data HO &amp; Site'!$AE$1:$AE$437,'Master Data HO &amp; Site'!$S$1:$S$437,'Summary to Mgmt'!$C18,'Master Data HO &amp; Site'!$Y$1:$Y$437,"Open",'Master Data HO &amp; Site'!$N$1:$N$437,$H$2))))</f>
        <v>0</v>
      </c>
      <c r="N18" s="222">
        <f>IF($H$2="All",IF(C18="Jakarta",SUMIFS('Master Data HO &amp; Site'!$AF$1:$AF$437,'Master Data HO &amp; Site'!$F$1:$F$437,'Summary to Mgmt'!$D18,'Master Data HO &amp; Site'!$H$1:$H$437,'Summary to Mgmt'!$E18,'Master Data HO &amp; Site'!$Y$1:$Y$437,"Open"),SUMIFS('Master Data HO &amp; Site'!$AF$1:$AF$437,'Master Data HO &amp; Site'!$S$1:$S$437,'Summary to Mgmt'!$C18,'Master Data HO &amp; Site'!$Y$1:$Y$437,"Open")),IF($H$2="Urgent",IF(C18="Jakarta",SUMIFS('Master Data HO &amp; Site'!$AF$1:$AF$437,'Master Data HO &amp; Site'!$F$1:$F$437,'Summary to Mgmt'!$D18,'Master Data HO &amp; Site'!$H$1:$H$437,'Summary to Mgmt'!$E18,'Master Data HO &amp; Site'!$Y$1:$Y$437,"Open",'Master Data HO &amp; Site'!$N$1:$N$437,$H$2),SUMIFS('Master Data HO &amp; Site'!$AF$1:$AF$437,'Master Data HO &amp; Site'!$S$1:$S$437,'Summary to Mgmt'!$C18,'Master Data HO &amp; Site'!$Y$1:$Y$437,"Open",'Master Data HO &amp; Site'!$N$1:$N$437,$H$2)),IF(C18="Jakarta",SUMIFS('Master Data HO &amp; Site'!$AF$1:$AF$437,'Master Data HO &amp; Site'!$F$1:$F$437,'Summary to Mgmt'!$D18,'Master Data HO &amp; Site'!$H$1:$H$437,'Summary to Mgmt'!$E18,'Master Data HO &amp; Site'!$Y$1:$Y$437,"Open",'Master Data HO &amp; Site'!$N$1:$N$437,$H$2),SUMIFS('Master Data HO &amp; Site'!$AF$1:$AF$437,'Master Data HO &amp; Site'!$S$1:$S$437,'Summary to Mgmt'!$C18,'Master Data HO &amp; Site'!$Y$1:$Y$437,"Open",'Master Data HO &amp; Site'!$N$1:$N$437,$H$2))))</f>
        <v>0</v>
      </c>
      <c r="O18" s="224">
        <f>IF($H$2="All",IF(C18="Jakarta",SUMIFS('Master Data HO &amp; Site'!$AG$1:$AG$437,'Master Data HO &amp; Site'!$S$1:$S$437,'Summary to Mgmt'!$C18,'Master Data HO &amp; Site'!$F$1:$F$437,'Summary to Mgmt'!$D18,'Master Data HO &amp; Site'!$H$1:$H$437,'Summary to Mgmt'!$E18,'Master Data HO &amp; Site'!$Y$1:$Y$437,"Open"),SUMIFS('Master Data HO &amp; Site'!$AG$1:$AG$437,'Master Data HO &amp; Site'!$S$1:$S$437,'Summary to Mgmt'!$C18,'Master Data HO &amp; Site'!$Y$1:$Y$437,"Open")),IF($H$2="Urgent",IF(C18="Jakarta",SUMIFS('Master Data HO &amp; Site'!$AG$1:$AG$437,'Master Data HO &amp; Site'!$F$1:$F$437,'Summary to Mgmt'!$D18,'Master Data HO &amp; Site'!$H$1:$H$437,'Summary to Mgmt'!$E18,'Master Data HO &amp; Site'!$Y$1:$Y$437,"Open",'Master Data HO &amp; Site'!$N$1:$N$437,$H$2),SUMIFS('Master Data HO &amp; Site'!$AG$1:$AG$437,'Master Data HO &amp; Site'!$S$1:$S$437,'Summary to Mgmt'!$C18,'Master Data HO &amp; Site'!$Y$1:$Y$437,"Open",'Master Data HO &amp; Site'!$N$1:$N$437,$H$2)),IF(C18="Jakarta",SUMIFS('Master Data HO &amp; Site'!$AG$1:$AG$437,'Master Data HO &amp; Site'!$F$1:$F$437,'Summary to Mgmt'!$D18,'Master Data HO &amp; Site'!$H$1:$H$437,'Summary to Mgmt'!$E18,'Master Data HO &amp; Site'!$Y$1:$Y$437,"Open",'Master Data HO &amp; Site'!$N$1:$N$437,$H$2),SUMIFS('Master Data HO &amp; Site'!$AG$1:$AG$437,'Master Data HO &amp; Site'!$S$1:$S$437,'Summary to Mgmt'!$C18,'Master Data HO &amp; Site'!$Y$1:$Y$437,"Open",'Master Data HO &amp; Site'!$N$1:$N$437,$H$2))))</f>
        <v>5</v>
      </c>
      <c r="P18" s="222">
        <f>IF($H$2="All",IF(C18="Jakarta",SUMIFS('Master Data HO &amp; Site'!$AH$1:$AH$437,'Master Data HO &amp; Site'!$F$1:$F$437,'Summary to Mgmt'!$D18,'Master Data HO &amp; Site'!$H$1:$H$437,'Summary to Mgmt'!$E18,'Master Data HO &amp; Site'!$Y$1:$Y$437,"Open"),SUMIFS('Master Data HO &amp; Site'!$AH$1:$AH$437,'Master Data HO &amp; Site'!$S$1:$S$437,'Summary to Mgmt'!$C18,'Master Data HO &amp; Site'!$Y$1:$Y$437,"Open")),IF($H$2="Urgent",IF(C18="Jakarta",SUMIFS('Master Data HO &amp; Site'!$AH$1:$AH$437,'Master Data HO &amp; Site'!$F$1:$F$437,'Summary to Mgmt'!$D18,'Master Data HO &amp; Site'!$H$1:$H$437,'Summary to Mgmt'!$E18,'Master Data HO &amp; Site'!$Y$1:$Y$437,"Open",'Master Data HO &amp; Site'!$N$1:$N$437,$H$2),SUMIFS('Master Data HO &amp; Site'!$AH$1:$AH$437,'Master Data HO &amp; Site'!$S$1:$S$437,'Summary to Mgmt'!$C18,'Master Data HO &amp; Site'!$Y$1:$Y$437,"Open",'Master Data HO &amp; Site'!$N$1:$N$437,$H$2)),IF(C18="Jakarta",SUMIFS('Master Data HO &amp; Site'!$AH$1:$AH$437,'Master Data HO &amp; Site'!$F$1:$F$437,'Summary to Mgmt'!$D18,'Master Data HO &amp; Site'!$H$1:$H$437,'Summary to Mgmt'!$E18,'Master Data HO &amp; Site'!$Y$1:$Y$437,"Open",'Master Data HO &amp; Site'!$N$1:$N$437,$H$2),SUMIFS('Master Data HO &amp; Site'!$AH$1:$AH$437,'Master Data HO &amp; Site'!$S$1:$S$437,'Summary to Mgmt'!$C18,'Master Data HO &amp; Site'!$Y$1:$Y$437,"Open",'Master Data HO &amp; Site'!$N$1:$N$437,$H$2))))</f>
        <v>0</v>
      </c>
      <c r="Q18" s="222">
        <f>IF($H$2="All",IF(C18="Jakarta",SUMIFS('Master Data HO &amp; Site'!$AI$1:$AI$437,'Master Data HO &amp; Site'!$F$1:$F$437,'Summary to Mgmt'!$D18,'Master Data HO &amp; Site'!$H$1:$H$437,'Summary to Mgmt'!$E18,'Master Data HO &amp; Site'!$Y$1:$Y$437,"Open"),SUMIFS('Master Data HO &amp; Site'!$AI$1:$AI$437,'Master Data HO &amp; Site'!$S$1:$S$437,'Summary to Mgmt'!$C18,'Master Data HO &amp; Site'!$Y$1:$Y$437,"Open")),IF($H$2="Urgent",IF(C18="Jakarta",SUMIFS('Master Data HO &amp; Site'!$AI$1:$AI$437,'Master Data HO &amp; Site'!$F$1:$F$437,'Summary to Mgmt'!$D18,'Master Data HO &amp; Site'!$H$1:$H$437,'Summary to Mgmt'!$E18,'Master Data HO &amp; Site'!$Y$1:$Y$437,"Open",'Master Data HO &amp; Site'!$N$1:$N$437,$H$2),SUMIFS('Master Data HO &amp; Site'!$AI$1:$AI$437,'Master Data HO &amp; Site'!$S$1:$S$437,'Summary to Mgmt'!$C18,'Master Data HO &amp; Site'!$Y$1:$Y$437,"Open",'Master Data HO &amp; Site'!$N$1:$N$437,$H$2)),IF(C18="Jakarta",SUMIFS('Master Data HO &amp; Site'!$AI$1:$AI$437,'Master Data HO &amp; Site'!$F$1:$F$437,'Summary to Mgmt'!$D18,'Master Data HO &amp; Site'!$H$1:$H$437,'Summary to Mgmt'!$E18,'Master Data HO &amp; Site'!$Y$1:$Y$437,"Open",'Master Data HO &amp; Site'!$N$1:$N$437,$H$2),SUMIFS('Master Data HO &amp; Site'!$AI$1:$AI$437,'Master Data HO &amp; Site'!$S$1:$S$437,'Summary to Mgmt'!$C18,'Master Data HO &amp; Site'!$Y$1:$Y$437,"Open",'Master Data HO &amp; Site'!$N$1:$N$437,$H$2))))</f>
        <v>0</v>
      </c>
      <c r="R18" s="222">
        <f>IF($H$2="All",IF(C18="Jakarta",SUMIFS('Master Data HO &amp; Site'!$AJ$1:$AJ$437,'Master Data HO &amp; Site'!$F$1:$F$437,'Summary to Mgmt'!$D18,'Master Data HO &amp; Site'!$H$1:$H$437,'Summary to Mgmt'!$E18,'Master Data HO &amp; Site'!$Y$1:$Y$437,"Open"),SUMIFS('Master Data HO &amp; Site'!$AJ$1:$AJ$437,'Master Data HO &amp; Site'!$S$1:$S$437,'Summary to Mgmt'!$C18,'Master Data HO &amp; Site'!$Y$1:$Y$437,"Open")),IF($H$2="Urgent",IF(C18="Jakarta",SUMIFS('Master Data HO &amp; Site'!$AJ$1:$AJ$437,'Master Data HO &amp; Site'!$F$1:$F$437,'Summary to Mgmt'!$D18,'Master Data HO &amp; Site'!$H$1:$H$437,'Summary to Mgmt'!$E18,'Master Data HO &amp; Site'!$Y$1:$Y$437,"Open",'Master Data HO &amp; Site'!$N$1:$N$437,$H$2),SUMIFS('Master Data HO &amp; Site'!$AJ$1:$AJ$437,'Master Data HO &amp; Site'!$S$1:$S$437,'Summary to Mgmt'!$C18,'Master Data HO &amp; Site'!$Y$1:$Y$437,"Open",'Master Data HO &amp; Site'!$N$1:$N$437,$H$2)),IF(C18="Jakarta",SUMIFS('Master Data HO &amp; Site'!$AJ$1:$AJ$437,'Master Data HO &amp; Site'!$F$1:$F$437,'Summary to Mgmt'!$D18,'Master Data HO &amp; Site'!$H$1:$H$437,'Summary to Mgmt'!$E18,'Master Data HO &amp; Site'!$Y$1:$Y$437,"Open",'Master Data HO &amp; Site'!$N$1:$N$437,$H$2),SUMIFS('Master Data HO &amp; Site'!$AJ$1:$AJ$437,'Master Data HO &amp; Site'!$S$1:$S$437,'Summary to Mgmt'!$C18,'Master Data HO &amp; Site'!$Y$1:$Y$437,"Open",'Master Data HO &amp; Site'!$N$1:$N$437,$H$2))))</f>
        <v>0</v>
      </c>
      <c r="S18" s="222">
        <f>IF($H$2="All",IF(C18="Jakarta",SUMIFS('Master Data HO &amp; Site'!$AK$1:$AK$437,'Master Data HO &amp; Site'!$F$1:$F$437,'Summary to Mgmt'!$D18,'Master Data HO &amp; Site'!$H$1:$H$437,'Summary to Mgmt'!$E18,'Master Data HO &amp; Site'!$Y$1:$Y$437,"Open"),SUMIFS('Master Data HO &amp; Site'!$AK$1:$AK$437,'Master Data HO &amp; Site'!$S$1:$S$437,'Summary to Mgmt'!$C18,'Master Data HO &amp; Site'!$Y$1:$Y$437,"Open")),IF($H$2="Urgent",IF(C18="Jakarta",SUMIFS('Master Data HO &amp; Site'!$AK$1:$AK$437,'Master Data HO &amp; Site'!$F$1:$F$437,'Summary to Mgmt'!$D18,'Master Data HO &amp; Site'!$H$1:$H$437,'Summary to Mgmt'!$E18,'Master Data HO &amp; Site'!$Y$1:$Y$437,"Open",'Master Data HO &amp; Site'!$N$1:$N$437,$H$2),SUMIFS('Master Data HO &amp; Site'!$AK$1:$AK$437,'Master Data HO &amp; Site'!$S$1:$S$437,'Summary to Mgmt'!$C18,'Master Data HO &amp; Site'!$Y$1:$Y$437,"Open",'Master Data HO &amp; Site'!$N$1:$N$437,$H$2)),IF(C18="Jakarta",SUMIFS('Master Data HO &amp; Site'!$AK$1:$AK$437,'Master Data HO &amp; Site'!$F$1:$F$437,'Summary to Mgmt'!$D18,'Master Data HO &amp; Site'!$H$1:$H$437,'Summary to Mgmt'!$E18,'Master Data HO &amp; Site'!$Y$1:$Y$437,"Open",'Master Data HO &amp; Site'!$N$1:$N$437,$H$2),SUMIFS('Master Data HO &amp; Site'!$AK$1:$AK$437,'Master Data HO &amp; Site'!$S$1:$S$437,'Summary to Mgmt'!$C18,'Master Data HO &amp; Site'!$Y$1:$Y$437,"Open",'Master Data HO &amp; Site'!$N$1:$N$437,$H$2))))</f>
        <v>0</v>
      </c>
      <c r="T18" s="222">
        <f>IF($H$2="All",IF(C18="Jakarta",SUMIFS('Master Data HO &amp; Site'!$AL$1:$AL$437,'Master Data HO &amp; Site'!$F$1:$F$437,'Summary to Mgmt'!$D18,'Master Data HO &amp; Site'!$H$1:$H$437,'Summary to Mgmt'!$E18,'Master Data HO &amp; Site'!$Y$1:$Y$437,"Open"),SUMIFS('Master Data HO &amp; Site'!$AL$1:$AL$437,'Master Data HO &amp; Site'!$S$1:$S$437,'Summary to Mgmt'!$C18,'Master Data HO &amp; Site'!$Y$1:$Y$437,"Open")),IF($H$2="Urgent",IF(C18="Jakarta",SUMIFS('Master Data HO &amp; Site'!$AL$1:$AL$437,'Master Data HO &amp; Site'!$F$1:$F$437,'Summary to Mgmt'!$D18,'Master Data HO &amp; Site'!$H$1:$H$437,'Summary to Mgmt'!$E18,'Master Data HO &amp; Site'!$Y$1:$Y$437,"Open",'Master Data HO &amp; Site'!$N$1:$N$437,$H$2),SUMIFS('Master Data HO &amp; Site'!$AL$1:$AL$437,'Master Data HO &amp; Site'!$S$1:$S$437,'Summary to Mgmt'!$C18,'Master Data HO &amp; Site'!$Y$1:$Y$437,"Open",'Master Data HO &amp; Site'!$N$1:$N$437,$H$2)),IF(C18="Jakarta",SUMIFS('Master Data HO &amp; Site'!$AL$1:$AL$437,'Master Data HO &amp; Site'!$F$1:$F$437,'Summary to Mgmt'!$D18,'Master Data HO &amp; Site'!$H$1:$H$437,'Summary to Mgmt'!$E18,'Master Data HO &amp; Site'!$Y$1:$Y$437,"Open",'Master Data HO &amp; Site'!$N$1:$N$437,$H$2),SUMIFS('Master Data HO &amp; Site'!$AL$1:$AL$437,'Master Data HO &amp; Site'!$S$1:$S$437,'Summary to Mgmt'!$C18,'Master Data HO &amp; Site'!$Y$1:$Y$437,"Open",'Master Data HO &amp; Site'!$N$1:$N$437,$H$2))))</f>
        <v>0</v>
      </c>
      <c r="U18" s="222">
        <f>IF($H$2="All",IF(C18="Jakarta",SUMIFS('Master Data HO &amp; Site'!$AM$1:$AM$437,'Master Data HO &amp; Site'!$S$1:$S$437,'Summary to Mgmt'!$C18,'Master Data HO &amp; Site'!$F$1:$F$437,'Summary to Mgmt'!$D18,'Master Data HO &amp; Site'!$H$1:$H$437,'Summary to Mgmt'!$E18,'Master Data HO &amp; Site'!$Y$1:$Y$437,"Open"),SUMIFS('Master Data HO &amp; Site'!$AM$1:$AM$437,'Master Data HO &amp; Site'!$S$1:$S$437,'Summary to Mgmt'!$C18,'Master Data HO &amp; Site'!$Y$1:$Y$437,"Open")),IF($H$2="Urgent",IF(C18="Jakarta",SUMIFS('Master Data HO &amp; Site'!$AM$1:$AM$437,'Master Data HO &amp; Site'!$F$1:$F$437,'Summary to Mgmt'!$D18,'Master Data HO &amp; Site'!$H$1:$H$437,'Summary to Mgmt'!$E18,'Master Data HO &amp; Site'!$Y$1:$Y$437,"Open",'Master Data HO &amp; Site'!$N$1:$N$437,$H$2),SUMIFS('Master Data HO &amp; Site'!$AM$1:$AM$437,'Master Data HO &amp; Site'!$S$1:$S$437,'Summary to Mgmt'!$C18,'Master Data HO &amp; Site'!$Y$1:$Y$437,"Open",'Master Data HO &amp; Site'!$N$1:$N$437,$H$2)),IF(C18="Jakarta",SUMIFS('Master Data HO &amp; Site'!$AM$1:$AM$437,'Master Data HO &amp; Site'!$F$1:$F$437,'Summary to Mgmt'!$D18,'Master Data HO &amp; Site'!$H$1:$H$437,'Summary to Mgmt'!$E18,'Master Data HO &amp; Site'!$Y$1:$Y$437,"Open",'Master Data HO &amp; Site'!$N$1:$N$437,$H$2),SUMIFS('Master Data HO &amp; Site'!$AM$1:$AM$437,'Master Data HO &amp; Site'!$S$1:$S$437,'Summary to Mgmt'!$C18,'Master Data HO &amp; Site'!$Y$1:$Y$437,"Open",'Master Data HO &amp; Site'!$N$1:$N$437,$H$2))))</f>
        <v>5</v>
      </c>
      <c r="V18" s="222">
        <f>IF($H$2="All",IF(C18="Jakarta",SUMIFS('Master Data HO &amp; Site'!$AN$1:$AN$437,'Master Data HO &amp; Site'!$F$1:$F$437,'Summary to Mgmt'!$D18,'Master Data HO &amp; Site'!$H$1:$H$437,'Summary to Mgmt'!$E18,'Master Data HO &amp; Site'!$Y$1:$Y$437,"Open"),SUMIFS('Master Data HO &amp; Site'!$AN$1:$AN$437,'Master Data HO &amp; Site'!$S$1:$S$437,'Summary to Mgmt'!$C18,'Master Data HO &amp; Site'!$Y$1:$Y$437,"Open")),IF($H$2="Urgent",IF(C18="Jakarta",SUMIFS('Master Data HO &amp; Site'!$AN$1:$AN$437,'Master Data HO &amp; Site'!$F$1:$F$437,'Summary to Mgmt'!$D18,'Master Data HO &amp; Site'!$H$1:$H$437,'Summary to Mgmt'!$E18,'Master Data HO &amp; Site'!$Y$1:$Y$437,"Open",'Master Data HO &amp; Site'!$N$1:$N$437,$H$2),SUMIFS('Master Data HO &amp; Site'!$AN$1:$AN$437,'Master Data HO &amp; Site'!$S$1:$S$437,'Summary to Mgmt'!$C18,'Master Data HO &amp; Site'!$Y$1:$Y$437,"Open",'Master Data HO &amp; Site'!$N$1:$N$437,$H$2)),IF(C18="Jakarta",SUMIFS('Master Data HO &amp; Site'!$AN$1:$AN$437,'Master Data HO &amp; Site'!$F$1:$F$437,'Summary to Mgmt'!$D18,'Master Data HO &amp; Site'!$H$1:$H$437,'Summary to Mgmt'!$E18,'Master Data HO &amp; Site'!$Y$1:$Y$437,"Open",'Master Data HO &amp; Site'!$N$1:$N$437,$H$2),SUMIFS('Master Data HO &amp; Site'!$AN$1:$AN$437,'Master Data HO &amp; Site'!$S$1:$S$437,'Summary to Mgmt'!$C18,'Master Data HO &amp; Site'!$Y$1:$Y$437,"Open",'Master Data HO &amp; Site'!$N$1:$N$437,$H$2))))</f>
        <v>0</v>
      </c>
      <c r="W18" s="222">
        <f>IF($H$2="All",IF(C18="Jakarta",SUMIFS('Master Data HO &amp; Site'!$AO$1:$AO$437,'Master Data HO &amp; Site'!$F$1:$F$437,'Summary to Mgmt'!$D18,'Master Data HO &amp; Site'!$H$1:$H$437,'Summary to Mgmt'!$E18,'Master Data HO &amp; Site'!$Y$1:$Y$437,"Open"),SUMIFS('Master Data HO &amp; Site'!$AO$1:$AO$437,'Master Data HO &amp; Site'!$S$1:$S$437,'Summary to Mgmt'!$C18,'Master Data HO &amp; Site'!$Y$1:$Y$437,"Open")),IF($H$2="Urgent",IF(C18="Jakarta",SUMIFS('Master Data HO &amp; Site'!$AO$1:$AO$437,'Master Data HO &amp; Site'!$F$1:$F$437,'Summary to Mgmt'!$D18,'Master Data HO &amp; Site'!$H$1:$H$437,'Summary to Mgmt'!$E18,'Master Data HO &amp; Site'!$Y$1:$Y$437,"Open",'Master Data HO &amp; Site'!$N$1:$N$437,$H$2),SUMIFS('Master Data HO &amp; Site'!$AO$1:$AO$437,'Master Data HO &amp; Site'!$S$1:$S$437,'Summary to Mgmt'!$C18,'Master Data HO &amp; Site'!$Y$1:$Y$437,"Open",'Master Data HO &amp; Site'!$N$1:$N$437,$H$2)),IF(C18="Jakarta",SUMIFS('Master Data HO &amp; Site'!$AO$1:$AO$437,'Master Data HO &amp; Site'!$F$1:$F$437,'Summary to Mgmt'!$D18,'Master Data HO &amp; Site'!$H$1:$H$437,'Summary to Mgmt'!$E18,'Master Data HO &amp; Site'!$Y$1:$Y$437,"Open",'Master Data HO &amp; Site'!$N$1:$N$437,$H$2),SUMIFS('Master Data HO &amp; Site'!$AO$1:$AO$437,'Master Data HO &amp; Site'!$S$1:$S$437,'Summary to Mgmt'!$C18,'Master Data HO &amp; Site'!$Y$1:$Y$437,"Open",'Master Data HO &amp; Site'!$N$1:$N$437,$H$2))))</f>
        <v>0</v>
      </c>
      <c r="X18" s="222">
        <f>IF($H$2="All",IF(C18="Jakarta",SUMIFS('Master Data HO &amp; Site'!$AP$1:$AP$437,'Master Data HO &amp; Site'!$F$1:$F$437,'Summary to Mgmt'!$D18,'Master Data HO &amp; Site'!$H$1:$H$437,'Summary to Mgmt'!$E18,'Master Data HO &amp; Site'!$Y$1:$Y$437,"Open"),SUMIFS('Master Data HO &amp; Site'!$AP$1:$AP$437,'Master Data HO &amp; Site'!$S$1:$S$437,'Summary to Mgmt'!$C18,'Master Data HO &amp; Site'!$Y$1:$Y$437,"Open")),IF($H$2="Urgent",IF(C18="Jakarta",SUMIFS('Master Data HO &amp; Site'!$AP$1:$AP$437,'Master Data HO &amp; Site'!$F$1:$F$437,'Summary to Mgmt'!$D18,'Master Data HO &amp; Site'!$H$1:$H$437,'Summary to Mgmt'!$E18,'Master Data HO &amp; Site'!$Y$1:$Y$437,"Open",'Master Data HO &amp; Site'!$N$1:$N$437,$H$2),SUMIFS('Master Data HO &amp; Site'!$AP$1:$AP$437,'Master Data HO &amp; Site'!$S$1:$S$437,'Summary to Mgmt'!$C18,'Master Data HO &amp; Site'!$Y$1:$Y$437,"Open",'Master Data HO &amp; Site'!$N$1:$N$437,$H$2)),IF(C18="Jakarta",SUMIFS('Master Data HO &amp; Site'!$AP$1:$AP$437,'Master Data HO &amp; Site'!$F$1:$F$437,'Summary to Mgmt'!$D18,'Master Data HO &amp; Site'!$H$1:$H$437,'Summary to Mgmt'!$E18,'Master Data HO &amp; Site'!$Y$1:$Y$437,"Open",'Master Data HO &amp; Site'!$N$1:$N$437,$H$2),SUMIFS('Master Data HO &amp; Site'!$AP$1:$AP$437,'Master Data HO &amp; Site'!$S$1:$S$437,'Summary to Mgmt'!$C18,'Master Data HO &amp; Site'!$Y$1:$Y$437,"Open",'Master Data HO &amp; Site'!$N$1:$N$437,$H$2))))</f>
        <v>0</v>
      </c>
      <c r="Y18" s="222">
        <f>IF($H$2="All",IF(C18="Jakarta",SUMIFS('Master Data HO &amp; Site'!$AQ$1:$AQ$437,'Master Data HO &amp; Site'!$F$1:$F$437,'Summary to Mgmt'!$D18,'Master Data HO &amp; Site'!$H$1:$H$437,'Summary to Mgmt'!$E18,'Master Data HO &amp; Site'!$Y$1:$Y$437,"Open"),SUMIFS('Master Data HO &amp; Site'!$AQ$1:$AQ$437,'Master Data HO &amp; Site'!$S$1:$S$437,'Summary to Mgmt'!$C18,'Master Data HO &amp; Site'!$Y$1:$Y$437,"Open")),IF($H$2="Urgent",IF(C18="Jakarta",SUMIFS('Master Data HO &amp; Site'!$AQ$1:$AQ$437,'Master Data HO &amp; Site'!$F$1:$F$437,'Summary to Mgmt'!$D18,'Master Data HO &amp; Site'!$H$1:$H$437,'Summary to Mgmt'!$E18,'Master Data HO &amp; Site'!$Y$1:$Y$437,"Open",'Master Data HO &amp; Site'!$N$1:$N$437,$H$2),SUMIFS('Master Data HO &amp; Site'!$AQ$1:$AQ$437,'Master Data HO &amp; Site'!$S$1:$S$437,'Summary to Mgmt'!$C18,'Master Data HO &amp; Site'!$Y$1:$Y$437,"Open",'Master Data HO &amp; Site'!$N$1:$N$437,$H$2)),IF(C18="Jakarta",SUMIFS('Master Data HO &amp; Site'!$AQ$1:$AQ$437,'Master Data HO &amp; Site'!$F$1:$F$437,'Summary to Mgmt'!$D18,'Master Data HO &amp; Site'!$H$1:$H$437,'Summary to Mgmt'!$E18,'Master Data HO &amp; Site'!$Y$1:$Y$437,"Open",'Master Data HO &amp; Site'!$N$1:$N$437,$H$2),SUMIFS('Master Data HO &amp; Site'!$AQ$1:$AQ$437,'Master Data HO &amp; Site'!$S$1:$S$437,'Summary to Mgmt'!$C18,'Master Data HO &amp; Site'!$Y$1:$Y$437,"Open",'Master Data HO &amp; Site'!$N$1:$N$437,$H$2))))</f>
        <v>0</v>
      </c>
      <c r="Z18" s="222">
        <f>IF($H$2="All",IF(C18="Jakarta",SUMIFS('Master Data HO &amp; Site'!$AR$1:$AR$437,'Master Data HO &amp; Site'!$F$1:$F$437,'Summary to Mgmt'!$D18,'Master Data HO &amp; Site'!$H$1:$H$437,'Summary to Mgmt'!$E18,'Master Data HO &amp; Site'!$Y$1:$Y$437,"Open"),SUMIFS('Master Data HO &amp; Site'!$AR$1:$AR$437,'Master Data HO &amp; Site'!$S$1:$S$437,'Summary to Mgmt'!$C18,'Master Data HO &amp; Site'!$Y$1:$Y$437,"Open")),IF($H$2="Urgent",IF(C18="Jakarta",SUMIFS('Master Data HO &amp; Site'!$AR$1:$AR$437,'Master Data HO &amp; Site'!$F$1:$F$437,'Summary to Mgmt'!$D18,'Master Data HO &amp; Site'!$H$1:$H$437,'Summary to Mgmt'!$E18,'Master Data HO &amp; Site'!$Y$1:$Y$437,"Open",'Master Data HO &amp; Site'!$N$1:$N$437,$H$2),SUMIFS('Master Data HO &amp; Site'!$AR$1:$AR$437,'Master Data HO &amp; Site'!$S$1:$S$437,'Summary to Mgmt'!$C18,'Master Data HO &amp; Site'!$Y$1:$Y$437,"Open",'Master Data HO &amp; Site'!$N$1:$N$437,$H$2)),IF(C18="Jakarta",SUMIFS('Master Data HO &amp; Site'!$AR$1:$AR$437,'Master Data HO &amp; Site'!$F$1:$F$437,'Summary to Mgmt'!$D18,'Master Data HO &amp; Site'!$H$1:$H$437,'Summary to Mgmt'!$E18,'Master Data HO &amp; Site'!$Y$1:$Y$437,"Open",'Master Data HO &amp; Site'!$N$1:$N$437,$H$2),SUMIFS('Master Data HO &amp; Site'!$AR$1:$AR$437,'Master Data HO &amp; Site'!$S$1:$S$437,'Summary to Mgmt'!$C18,'Master Data HO &amp; Site'!$Y$1:$Y$437,"Open",'Master Data HO &amp; Site'!$N$1:$N$437,$H$2))))</f>
        <v>0</v>
      </c>
      <c r="AA18" s="222">
        <f>IF($H$2="All",IF(C18="Jakarta",SUMIFS('Master Data HO &amp; Site'!$AS$1:$AS$437,'Master Data HO &amp; Site'!$S$1:$S$437,'Summary to Mgmt'!$C18,'Master Data HO &amp; Site'!$F$1:$F$437,'Summary to Mgmt'!$D18,'Master Data HO &amp; Site'!$H$1:$H$437,'Summary to Mgmt'!$E18,'Master Data HO &amp; Site'!$Y$1:$Y$437,"Open"),SUMIFS('Master Data HO &amp; Site'!$AS$1:$AS$437,'Master Data HO &amp; Site'!$S$1:$S$437,'Summary to Mgmt'!$C18,'Master Data HO &amp; Site'!$Y$1:$Y$437,"Open")),IF($H$2="Urgent",IF(C18="Jakarta",SUMIFS('Master Data HO &amp; Site'!$AS$1:$AS$437,'Master Data HO &amp; Site'!$F$1:$F$437,'Summary to Mgmt'!$D18,'Master Data HO &amp; Site'!$H$1:$H$437,'Summary to Mgmt'!$E18,'Master Data HO &amp; Site'!$Y$1:$Y$437,"Open",'Master Data HO &amp; Site'!$N$1:$N$437,$H$2),SUMIFS('Master Data HO &amp; Site'!$AS$1:$AS$437,'Master Data HO &amp; Site'!$S$1:$S$437,'Summary to Mgmt'!$C18,'Master Data HO &amp; Site'!$Y$1:$Y$437,"Open",'Master Data HO &amp; Site'!$N$1:$N$437,$H$2)),IF(C18="Jakarta",SUMIFS('Master Data HO &amp; Site'!$AS$1:$AS$437,'Master Data HO &amp; Site'!$F$1:$F$437,'Summary to Mgmt'!$D18,'Master Data HO &amp; Site'!$H$1:$H$437,'Summary to Mgmt'!$E18,'Master Data HO &amp; Site'!$Y$1:$Y$437,"Open",'Master Data HO &amp; Site'!$N$1:$N$437,$H$2),SUMIFS('Master Data HO &amp; Site'!$AS$1:$AS$437,'Master Data HO &amp; Site'!$S$1:$S$437,'Summary to Mgmt'!$C18,'Master Data HO &amp; Site'!$Y$1:$Y$437,"Open",'Master Data HO &amp; Site'!$N$1:$N$437,$H$2))))</f>
        <v>5</v>
      </c>
      <c r="AB18" s="222">
        <f>IF($H$2="All",IF(C18="Jakarta",SUMIFS('Master Data HO &amp; Site'!$AT$1:$AT$437,'Master Data HO &amp; Site'!$F$1:$F$437,'Summary to Mgmt'!$D18,'Master Data HO &amp; Site'!$H$1:$H$437,'Summary to Mgmt'!$E18,'Master Data HO &amp; Site'!$Y$1:$Y$437,"Open"),SUMIFS('Master Data HO &amp; Site'!$AT$1:$AT$437,'Master Data HO &amp; Site'!$S$1:$S$437,'Summary to Mgmt'!$C18,'Master Data HO &amp; Site'!$Y$1:$Y$437,"Open")),IF($H$2="Urgent",IF(C18="Jakarta",SUMIFS('Master Data HO &amp; Site'!$AT$1:$AT$437,'Master Data HO &amp; Site'!$F$1:$F$437,'Summary to Mgmt'!$D18,'Master Data HO &amp; Site'!$H$1:$H$437,'Summary to Mgmt'!$E18,'Master Data HO &amp; Site'!$Y$1:$Y$437,"Open",'Master Data HO &amp; Site'!$N$1:$N$437,$H$2),SUMIFS('Master Data HO &amp; Site'!$AT$1:$AT$437,'Master Data HO &amp; Site'!$S$1:$S$437,'Summary to Mgmt'!$C18,'Master Data HO &amp; Site'!$Y$1:$Y$437,"Open",'Master Data HO &amp; Site'!$N$1:$N$437,$H$2)),IF(C18="Jakarta",SUMIFS('Master Data HO &amp; Site'!$AT$1:$AT$437,'Master Data HO &amp; Site'!$F$1:$F$437,'Summary to Mgmt'!$D18,'Master Data HO &amp; Site'!$H$1:$H$437,'Summary to Mgmt'!$E18,'Master Data HO &amp; Site'!$Y$1:$Y$437,"Open",'Master Data HO &amp; Site'!$N$1:$N$437,$H$2),SUMIFS('Master Data HO &amp; Site'!$AT$1:$AT$437,'Master Data HO &amp; Site'!$S$1:$S$437,'Summary to Mgmt'!$C18,'Master Data HO &amp; Site'!$Y$1:$Y$437,"Open",'Master Data HO &amp; Site'!$N$1:$N$437,$H$2))))</f>
        <v>0</v>
      </c>
      <c r="AC18" s="222">
        <f>IF($H$2="All",IF(C18="Jakarta",SUMIFS('Master Data HO &amp; Site'!$AU$1:$AU$437,'Master Data HO &amp; Site'!$F$1:$F$437,'Summary to Mgmt'!$D18,'Master Data HO &amp; Site'!$H$1:$H$437,'Summary to Mgmt'!$E18,'Master Data HO &amp; Site'!$Y$1:$Y$437,"Open"),SUMIFS('Master Data HO &amp; Site'!$AU$1:$AU$437,'Master Data HO &amp; Site'!$S$1:$S$437,'Summary to Mgmt'!$C18,'Master Data HO &amp; Site'!$Y$1:$Y$437,"Open")),IF($H$2="Urgent",IF(C18="Jakarta",SUMIFS('Master Data HO &amp; Site'!$AU$1:$AU$437,'Master Data HO &amp; Site'!$F$1:$F$437,'Summary to Mgmt'!$D18,'Master Data HO &amp; Site'!$H$1:$H$437,'Summary to Mgmt'!$E18,'Master Data HO &amp; Site'!$Y$1:$Y$437,"Open",'Master Data HO &amp; Site'!$N$1:$N$437,$H$2),SUMIFS('Master Data HO &amp; Site'!$AU$1:$AU$437,'Master Data HO &amp; Site'!$S$1:$S$437,'Summary to Mgmt'!$C18,'Master Data HO &amp; Site'!$Y$1:$Y$437,"Open",'Master Data HO &amp; Site'!$N$1:$N$437,$H$2)),IF(C18="Jakarta",SUMIFS('Master Data HO &amp; Site'!$AU$1:$AU$437,'Master Data HO &amp; Site'!$F$1:$F$437,'Summary to Mgmt'!$D18,'Master Data HO &amp; Site'!$H$1:$H$437,'Summary to Mgmt'!$E18,'Master Data HO &amp; Site'!$Y$1:$Y$437,"Open",'Master Data HO &amp; Site'!$N$1:$N$437,$H$2),SUMIFS('Master Data HO &amp; Site'!$AU$1:$AU$437,'Master Data HO &amp; Site'!$S$1:$S$437,'Summary to Mgmt'!$C18,'Master Data HO &amp; Site'!$Y$1:$Y$437,"Open",'Master Data HO &amp; Site'!$N$1:$N$437,$H$2))))</f>
        <v>0</v>
      </c>
      <c r="AD18" s="222">
        <f>IF($H$2="All",IF(C18="Jakarta",SUMIFS('Master Data HO &amp; Site'!$AV$1:$AV$437,'Master Data HO &amp; Site'!$F$1:$F$437,'Summary to Mgmt'!$D18,'Master Data HO &amp; Site'!$H$1:$H$437,'Summary to Mgmt'!$E18,'Master Data HO &amp; Site'!$Y$1:$Y$437,"Open"),SUMIFS('Master Data HO &amp; Site'!$AV$1:$AV$437,'Master Data HO &amp; Site'!$S$1:$S$437,'Summary to Mgmt'!$C18,'Master Data HO &amp; Site'!$Y$1:$Y$437,"Open")),IF($H$2="Urgent",IF(C18="Jakarta",SUMIFS('Master Data HO &amp; Site'!$AV$1:$AV$437,'Master Data HO &amp; Site'!$F$1:$F$437,'Summary to Mgmt'!$D18,'Master Data HO &amp; Site'!$H$1:$H$437,'Summary to Mgmt'!$E18,'Master Data HO &amp; Site'!$Y$1:$Y$437,"Open",'Master Data HO &amp; Site'!$N$1:$N$437,$H$2),SUMIFS('Master Data HO &amp; Site'!$AV$1:$AV$437,'Master Data HO &amp; Site'!$S$1:$S$437,'Summary to Mgmt'!$C18,'Master Data HO &amp; Site'!$Y$1:$Y$437,"Open",'Master Data HO &amp; Site'!$N$1:$N$437,$H$2)),IF(C18="Jakarta",SUMIFS('Master Data HO &amp; Site'!$AV$1:$AV$437,'Master Data HO &amp; Site'!$F$1:$F$437,'Summary to Mgmt'!$D18,'Master Data HO &amp; Site'!$H$1:$H$437,'Summary to Mgmt'!$E18,'Master Data HO &amp; Site'!$Y$1:$Y$437,"Open",'Master Data HO &amp; Site'!$N$1:$N$437,$H$2),SUMIFS('Master Data HO &amp; Site'!$AV$1:$AV$437,'Master Data HO &amp; Site'!$S$1:$S$437,'Summary to Mgmt'!$C18,'Master Data HO &amp; Site'!$Y$1:$Y$437,"Open",'Master Data HO &amp; Site'!$N$1:$N$437,$H$2))))</f>
        <v>0</v>
      </c>
      <c r="AE18" s="222">
        <f>IF($H$2="All",IF(C18="Jakarta",SUMIFS('Master Data HO &amp; Site'!$AW$1:$AW$437,'Master Data HO &amp; Site'!$F$1:$F$437,'Summary to Mgmt'!$D18,'Master Data HO &amp; Site'!$H$1:$H$437,'Summary to Mgmt'!$E18,'Master Data HO &amp; Site'!$Y$1:$Y$437,"Open"),SUMIFS('Master Data HO &amp; Site'!$AW$1:$AW$437,'Master Data HO &amp; Site'!$S$1:$S$437,'Summary to Mgmt'!$C18,'Master Data HO &amp; Site'!$Y$1:$Y$437,"Open")),IF($H$2="Urgent",IF(C18="Jakarta",SUMIFS('Master Data HO &amp; Site'!$AW$1:$AW$437,'Master Data HO &amp; Site'!$F$1:$F$437,'Summary to Mgmt'!$D18,'Master Data HO &amp; Site'!$H$1:$H$437,'Summary to Mgmt'!$E18,'Master Data HO &amp; Site'!$Y$1:$Y$437,"Open",'Master Data HO &amp; Site'!$N$1:$N$437,$H$2),SUMIFS('Master Data HO &amp; Site'!$AW$1:$AW$437,'Master Data HO &amp; Site'!$S$1:$S$437,'Summary to Mgmt'!$C18,'Master Data HO &amp; Site'!$Y$1:$Y$437,"Open",'Master Data HO &amp; Site'!$N$1:$N$437,$H$2)),IF(C18="Jakarta",SUMIFS('Master Data HO &amp; Site'!$AW$1:$AW$437,'Master Data HO &amp; Site'!$F$1:$F$437,'Summary to Mgmt'!$D18,'Master Data HO &amp; Site'!$H$1:$H$437,'Summary to Mgmt'!$E18,'Master Data HO &amp; Site'!$Y$1:$Y$437,"Open",'Master Data HO &amp; Site'!$N$1:$N$437,$H$2),SUMIFS('Master Data HO &amp; Site'!$AW$1:$AW$437,'Master Data HO &amp; Site'!$S$1:$S$437,'Summary to Mgmt'!$C18,'Master Data HO &amp; Site'!$Y$1:$Y$437,"Open",'Master Data HO &amp; Site'!$N$1:$N$437,$H$2))))</f>
        <v>0</v>
      </c>
      <c r="AF18" s="222">
        <f>IF($H$2="All",IF(C18="Jakarta",SUMIFS('Master Data HO &amp; Site'!$AX$1:$AX$437,'Master Data HO &amp; Site'!$F$1:$F$437,'Summary to Mgmt'!$D18,'Master Data HO &amp; Site'!$H$1:$H$437,'Summary to Mgmt'!$E18,'Master Data HO &amp; Site'!$Y$1:$Y$437,"Open"),SUMIFS('Master Data HO &amp; Site'!$AX$1:$AX$437,'Master Data HO &amp; Site'!$S$1:$S$437,'Summary to Mgmt'!$C18,'Master Data HO &amp; Site'!$Y$1:$Y$437,"Open")),IF($H$2="Urgent",IF(C18="Jakarta",SUMIFS('Master Data HO &amp; Site'!$AX$1:$AX$437,'Master Data HO &amp; Site'!$F$1:$F$437,'Summary to Mgmt'!$D18,'Master Data HO &amp; Site'!$H$1:$H$437,'Summary to Mgmt'!$E18,'Master Data HO &amp; Site'!$Y$1:$Y$437,"Open",'Master Data HO &amp; Site'!$N$1:$N$437,$H$2),SUMIFS('Master Data HO &amp; Site'!$AX$1:$AX$437,'Master Data HO &amp; Site'!$S$1:$S$437,'Summary to Mgmt'!$C18,'Master Data HO &amp; Site'!$Y$1:$Y$437,"Open",'Master Data HO &amp; Site'!$N$1:$N$437,$H$2)),IF(C18="Jakarta",SUMIFS('Master Data HO &amp; Site'!$AX$1:$AX$437,'Master Data HO &amp; Site'!$F$1:$F$437,'Summary to Mgmt'!$D18,'Master Data HO &amp; Site'!$H$1:$H$437,'Summary to Mgmt'!$E18,'Master Data HO &amp; Site'!$Y$1:$Y$437,"Open",'Master Data HO &amp; Site'!$N$1:$N$437,$H$2),SUMIFS('Master Data HO &amp; Site'!$AX$1:$AX$437,'Master Data HO &amp; Site'!$S$1:$S$437,'Summary to Mgmt'!$C18,'Master Data HO &amp; Site'!$Y$1:$Y$437,"Open",'Master Data HO &amp; Site'!$N$1:$N$437,$H$2))))</f>
        <v>0</v>
      </c>
      <c r="AG18" s="222">
        <f>IF($H$2="All",IF(C18="Jakarta",SUMIFS('Master Data HO &amp; Site'!$AY$1:$AY$437,'Master Data HO &amp; Site'!$S$1:$S$437,'Summary to Mgmt'!$C18,'Master Data HO &amp; Site'!$F$1:$F$437,'Summary to Mgmt'!$D18,'Master Data HO &amp; Site'!$H$1:$H$437,'Summary to Mgmt'!$E18,'Master Data HO &amp; Site'!$Y$1:$Y$437,"Open"),SUMIFS('Master Data HO &amp; Site'!$AY$1:$AY$437,'Master Data HO &amp; Site'!$S$1:$S$437,'Summary to Mgmt'!$C18,'Master Data HO &amp; Site'!$Y$1:$Y$437,"Open")),IF($H$2="Urgent",IF(C18="Jakarta",SUMIFS('Master Data HO &amp; Site'!$AY$1:$AY$437,'Master Data HO &amp; Site'!$F$1:$F$437,'Summary to Mgmt'!$D18,'Master Data HO &amp; Site'!$H$1:$H$437,'Summary to Mgmt'!$E18,'Master Data HO &amp; Site'!$Y$1:$Y$437,"Open",'Master Data HO &amp; Site'!$N$1:$N$437,$H$2),SUMIFS('Master Data HO &amp; Site'!$AY$1:$AY$437,'Master Data HO &amp; Site'!$S$1:$S$437,'Summary to Mgmt'!$C18,'Master Data HO &amp; Site'!$Y$1:$Y$437,"Open",'Master Data HO &amp; Site'!$N$1:$N$437,$H$2)),IF(C18="Jakarta",SUMIFS('Master Data HO &amp; Site'!$AY$1:$AY$437,'Master Data HO &amp; Site'!$F$1:$F$437,'Summary to Mgmt'!$D18,'Master Data HO &amp; Site'!$H$1:$H$437,'Summary to Mgmt'!$E18,'Master Data HO &amp; Site'!$Y$1:$Y$437,"Open",'Master Data HO &amp; Site'!$N$1:$N$437,$H$2),SUMIFS('Master Data HO &amp; Site'!$AY$1:$AY$437,'Master Data HO &amp; Site'!$S$1:$S$437,'Summary to Mgmt'!$C18,'Master Data HO &amp; Site'!$Y$1:$Y$437,"Open",'Master Data HO &amp; Site'!$N$1:$N$437,$H$2))))</f>
        <v>0</v>
      </c>
      <c r="AH18" s="222">
        <f>IF($H$2="All",IF(C18="Jakarta",SUMIFS('Master Data HO &amp; Site'!$AZ$1:$AZ$437,'Master Data HO &amp; Site'!$F$1:$F$437,'Summary to Mgmt'!$D18,'Master Data HO &amp; Site'!$H$1:$H$437,'Summary to Mgmt'!$E18,'Master Data HO &amp; Site'!$Y$1:$Y$437,"Open"),SUMIFS('Master Data HO &amp; Site'!$AZ$1:$AZ$437,'Master Data HO &amp; Site'!$S$1:$S$437,'Summary to Mgmt'!$C18,'Master Data HO &amp; Site'!$Y$1:$Y$437,"Open")),IF($H$2="Urgent",IF(C18="Jakarta",SUMIFS('Master Data HO &amp; Site'!$AZ$1:$AZ$437,'Master Data HO &amp; Site'!$F$1:$F$437,'Summary to Mgmt'!$D18,'Master Data HO &amp; Site'!$H$1:$H$437,'Summary to Mgmt'!$E18,'Master Data HO &amp; Site'!$Y$1:$Y$437,"Open",'Master Data HO &amp; Site'!$N$1:$N$437,$H$2),SUMIFS('Master Data HO &amp; Site'!$AZ$1:$AZ$437,'Master Data HO &amp; Site'!$S$1:$S$437,'Summary to Mgmt'!$C18,'Master Data HO &amp; Site'!$Y$1:$Y$437,"Open",'Master Data HO &amp; Site'!$N$1:$N$437,$H$2)),IF(C18="Jakarta",SUMIFS('Master Data HO &amp; Site'!$AZ$1:$AZ$437,'Master Data HO &amp; Site'!$F$1:$F$437,'Summary to Mgmt'!$D18,'Master Data HO &amp; Site'!$H$1:$H$437,'Summary to Mgmt'!$E18,'Master Data HO &amp; Site'!$Y$1:$Y$437,"Open",'Master Data HO &amp; Site'!$N$1:$N$437,$H$2),SUMIFS('Master Data HO &amp; Site'!$AZ$1:$AZ$437,'Master Data HO &amp; Site'!$S$1:$S$437,'Summary to Mgmt'!$C18,'Master Data HO &amp; Site'!$Y$1:$Y$437,"Open",'Master Data HO &amp; Site'!$N$1:$N$437,$H$2))))</f>
        <v>0</v>
      </c>
      <c r="AI18" s="222">
        <f>IF($H$2="All",IF(C18="Jakarta",SUMIFS('Master Data HO &amp; Site'!$AZ$1:$AZ$437,'Master Data HO &amp; Site'!$F$1:$F$437,'Summary to Mgmt'!$D18,'Master Data HO &amp; Site'!$H$1:$H$437,'Summary to Mgmt'!$E18,'Master Data HO &amp; Site'!$Y$1:$Y$437,"Open"),SUMIFS('Master Data HO &amp; Site'!$AZ$1:$AZ$437,'Master Data HO &amp; Site'!$S$1:$S$437,'Summary to Mgmt'!$C18,'Master Data HO &amp; Site'!$Y$1:$Y$437,"Open")),IF($H$2="Urgent",IF(C18="Jakarta",SUMIFS('Master Data HO &amp; Site'!$AZ$1:$AZ$437,'Master Data HO &amp; Site'!$F$1:$F$437,'Summary to Mgmt'!$D18,'Master Data HO &amp; Site'!$H$1:$H$437,'Summary to Mgmt'!$E18,'Master Data HO &amp; Site'!$Y$1:$Y$437,"Open",'Master Data HO &amp; Site'!$N$1:$N$437,$H$2),SUMIFS('Master Data HO &amp; Site'!$AZ$1:$AZ$437,'Master Data HO &amp; Site'!$S$1:$S$437,'Summary to Mgmt'!$C18,'Master Data HO &amp; Site'!$Y$1:$Y$437,"Open",'Master Data HO &amp; Site'!$N$1:$N$437,$H$2)),IF(C18="Jakarta",SUMIFS('Master Data HO &amp; Site'!$AZ$1:$AZ$437,'Master Data HO &amp; Site'!$F$1:$F$437,'Summary to Mgmt'!$D18,'Master Data HO &amp; Site'!$H$1:$H$437,'Summary to Mgmt'!$E18,'Master Data HO &amp; Site'!$Y$1:$Y$437,"Open",'Master Data HO &amp; Site'!$N$1:$N$437,$H$2),SUMIFS('Master Data HO &amp; Site'!$AZ$1:$AZ$437,'Master Data HO &amp; Site'!$S$1:$S$437,'Summary to Mgmt'!$C18,'Master Data HO &amp; Site'!$Y$1:$Y$437,"Open",'Master Data HO &amp; Site'!$N$1:$N$437,$H$2))))</f>
        <v>0</v>
      </c>
      <c r="AJ18" s="222">
        <f>IF($H$2="All",IF(C18="Jakarta",SUMIFS('Master Data HO &amp; Site'!$BB$1:$BB$437,'Master Data HO &amp; Site'!$F$1:$F$437,'Summary to Mgmt'!$D18,'Master Data HO &amp; Site'!$H$1:$H$437,'Summary to Mgmt'!$E18,'Master Data HO &amp; Site'!$Y$1:$Y$437,"Open"),SUMIFS('Master Data HO &amp; Site'!$BB$1:$BB$437,'Master Data HO &amp; Site'!$S$1:$S$437,'Summary to Mgmt'!$C18,'Master Data HO &amp; Site'!$Y$1:$Y$437,"Open")),IF($H$2="Urgent",IF(C18="Jakarta",SUMIFS('Master Data HO &amp; Site'!$BB$1:$BB$437,'Master Data HO &amp; Site'!$F$1:$F$437,'Summary to Mgmt'!$D18,'Master Data HO &amp; Site'!$H$1:$H$437,'Summary to Mgmt'!$E18,'Master Data HO &amp; Site'!$Y$1:$Y$437,"Open",'Master Data HO &amp; Site'!$N$1:$N$437,$H$2),SUMIFS('Master Data HO &amp; Site'!$BB$1:$BB$437,'Master Data HO &amp; Site'!$S$1:$S$437,'Summary to Mgmt'!$C18,'Master Data HO &amp; Site'!$Y$1:$Y$437,"Open",'Master Data HO &amp; Site'!$N$1:$N$437,$H$2)),IF(C18="Jakarta",SUMIFS('Master Data HO &amp; Site'!$BB$1:$BB$437,'Master Data HO &amp; Site'!$F$1:$F$437,'Summary to Mgmt'!$D18,'Master Data HO &amp; Site'!$H$1:$H$437,'Summary to Mgmt'!$E18,'Master Data HO &amp; Site'!$Y$1:$Y$437,"Open",'Master Data HO &amp; Site'!$N$1:$N$437,$H$2),SUMIFS('Master Data HO &amp; Site'!$BB$1:$BB$437,'Master Data HO &amp; Site'!$S$1:$S$437,'Summary to Mgmt'!$C18,'Master Data HO &amp; Site'!$Y$1:$Y$437,"Open",'Master Data HO &amp; Site'!$N$1:$N$437,$H$2))))</f>
        <v>0</v>
      </c>
      <c r="AK18" s="222">
        <f>IF($H$2="All",IF(C18="Jakarta",SUMIFS('Master Data HO &amp; Site'!$BC$1:$BC$437,'Master Data HO &amp; Site'!$F$1:$F$437,'Summary to Mgmt'!$D18,'Master Data HO &amp; Site'!$H$1:$H$437,'Summary to Mgmt'!$E18,'Master Data HO &amp; Site'!$Y$1:$Y$437,"Open"),SUMIFS('Master Data HO &amp; Site'!$BC$1:$BC$437,'Master Data HO &amp; Site'!$S$1:$S$437,'Summary to Mgmt'!$C18,'Master Data HO &amp; Site'!$Y$1:$Y$437,"Open")),IF($H$2="Urgent",IF(C18="Jakarta",SUMIFS('Master Data HO &amp; Site'!$BC$1:$BC$437,'Master Data HO &amp; Site'!$F$1:$F$437,'Summary to Mgmt'!$D18,'Master Data HO &amp; Site'!$H$1:$H$437,'Summary to Mgmt'!$E18,'Master Data HO &amp; Site'!$Y$1:$Y$437,"Open",'Master Data HO &amp; Site'!$N$1:$N$437,$H$2),SUMIFS('Master Data HO &amp; Site'!$BC$1:$BC$437,'Master Data HO &amp; Site'!$S$1:$S$437,'Summary to Mgmt'!$C18,'Master Data HO &amp; Site'!$Y$1:$Y$437,"Open",'Master Data HO &amp; Site'!$N$1:$N$437,$H$2)),IF(C18="Jakarta",SUMIFS('Master Data HO &amp; Site'!$BC$1:$BC$437,'Master Data HO &amp; Site'!$F$1:$F$437,'Summary to Mgmt'!$D18,'Master Data HO &amp; Site'!$H$1:$H$437,'Summary to Mgmt'!$E18,'Master Data HO &amp; Site'!$Y$1:$Y$437,"Open",'Master Data HO &amp; Site'!$N$1:$N$437,$H$2),SUMIFS('Master Data HO &amp; Site'!$BC$1:$BC$437,'Master Data HO &amp; Site'!$S$1:$S$437,'Summary to Mgmt'!$C18,'Master Data HO &amp; Site'!$Y$1:$Y$437,"Open",'Master Data HO &amp; Site'!$N$1:$N$437,$H$2))))</f>
        <v>0</v>
      </c>
      <c r="AL18" s="222">
        <f>IF($H$2="All",IF(C18="Jakarta",SUMIFS('Master Data HO &amp; Site'!$BD$1:$BD$437,'Master Data HO &amp; Site'!$F$1:$F$437,'Summary to Mgmt'!$D18,'Master Data HO &amp; Site'!$H$1:$H$437,'Summary to Mgmt'!$E18,'Master Data HO &amp; Site'!$Y$1:$Y$437,"Open"),SUMIFS('Master Data HO &amp; Site'!$BD$1:$BD$437,'Master Data HO &amp; Site'!$S$1:$S$437,'Summary to Mgmt'!$C18,'Master Data HO &amp; Site'!$Y$1:$Y$437,"Open")),IF($H$2="Urgent",IF(C18="Jakarta",SUMIFS('Master Data HO &amp; Site'!$BD$1:$BD$437,'Master Data HO &amp; Site'!$F$1:$F$437,'Summary to Mgmt'!$D18,'Master Data HO &amp; Site'!$H$1:$H$437,'Summary to Mgmt'!$E18,'Master Data HO &amp; Site'!$Y$1:$Y$437,"Open",'Master Data HO &amp; Site'!$N$1:$N$437,$H$2),SUMIFS('Master Data HO &amp; Site'!$BD$1:$BD$437,'Master Data HO &amp; Site'!$S$1:$S$437,'Summary to Mgmt'!$C18,'Master Data HO &amp; Site'!$Y$1:$Y$437,"Open",'Master Data HO &amp; Site'!$N$1:$N$437,$H$2)),IF(C18="Jakarta",SUMIFS('Master Data HO &amp; Site'!$BD$1:$BD$437,'Master Data HO &amp; Site'!$F$1:$F$437,'Summary to Mgmt'!$D18,'Master Data HO &amp; Site'!$H$1:$H$437,'Summary to Mgmt'!$E18,'Master Data HO &amp; Site'!$Y$1:$Y$437,"Open",'Master Data HO &amp; Site'!$N$1:$N$437,$H$2),SUMIFS('Master Data HO &amp; Site'!$BD$1:$BD$437,'Master Data HO &amp; Site'!$S$1:$S$437,'Summary to Mgmt'!$C18,'Master Data HO &amp; Site'!$Y$1:$Y$437,"Open",'Master Data HO &amp; Site'!$N$1:$N$437,$H$2))))</f>
        <v>0</v>
      </c>
      <c r="AM18" s="222">
        <f>IF($H$2="All",IF(C18="Jakarta",SUMIFS('Master Data HO &amp; Site'!$BE$1:$BE$437,'Master Data HO &amp; Site'!$S$1:$S$437,'Summary to Mgmt'!$C18,'Master Data HO &amp; Site'!$F$1:$F$437,'Summary to Mgmt'!$D18,'Master Data HO &amp; Site'!$H$1:$H$437,'Summary to Mgmt'!$E18,'Master Data HO &amp; Site'!$Y$1:$Y$437,"Open"),SUMIFS('Master Data HO &amp; Site'!$BE$1:$BE$437,'Master Data HO &amp; Site'!$S$1:$S$437,'Summary to Mgmt'!$C18,'Master Data HO &amp; Site'!$Y$1:$Y$437,"Open")),IF($H$2="Urgent",IF(C18="Jakarta",SUMIFS('Master Data HO &amp; Site'!$BE$1:$BE$437,'Master Data HO &amp; Site'!$F$1:$F$437,'Summary to Mgmt'!$D18,'Master Data HO &amp; Site'!$H$1:$H$437,'Summary to Mgmt'!$E18,'Master Data HO &amp; Site'!$Y$1:$Y$437,"Open",'Master Data HO &amp; Site'!$N$1:$N$437,$H$2),SUMIFS('Master Data HO &amp; Site'!$BE$1:$BE$437,'Master Data HO &amp; Site'!$S$1:$S$437,'Summary to Mgmt'!$C18,'Master Data HO &amp; Site'!$Y$1:$Y$437,"Open",'Master Data HO &amp; Site'!$N$1:$N$437,$H$2)),IF(C18="Jakarta",SUMIFS('Master Data HO &amp; Site'!$BE$1:$BE$437,'Master Data HO &amp; Site'!$F$1:$F$437,'Summary to Mgmt'!$D18,'Master Data HO &amp; Site'!$H$1:$H$437,'Summary to Mgmt'!$E18,'Master Data HO &amp; Site'!$Y$1:$Y$437,"Open",'Master Data HO &amp; Site'!$N$1:$N$437,$H$2),SUMIFS('Master Data HO &amp; Site'!$BE$1:$BE$437,'Master Data HO &amp; Site'!$S$1:$S$437,'Summary to Mgmt'!$C18,'Master Data HO &amp; Site'!$Y$1:$Y$437,"Open",'Master Data HO &amp; Site'!$N$1:$N$437,$H$2))))</f>
        <v>1</v>
      </c>
      <c r="AN18" s="222">
        <f>IF($H$2="All",IF(C18="Jakarta",SUMIFS('Master Data HO &amp; Site'!$BF$1:$BF$437,'Master Data HO &amp; Site'!$F$1:$F$437,'Summary to Mgmt'!$D18,'Master Data HO &amp; Site'!$H$1:$H$437,'Summary to Mgmt'!$E18,'Master Data HO &amp; Site'!$Y$1:$Y$437,"Open"),SUMIFS('Master Data HO &amp; Site'!$BF$1:$BF$437,'Master Data HO &amp; Site'!$S$1:$S$437,'Summary to Mgmt'!$C18,'Master Data HO &amp; Site'!$Y$1:$Y$437,"Open")),IF($H$2="Urgent",IF(C18="Jakarta",SUMIFS('Master Data HO &amp; Site'!$BF$1:$BF$437,'Master Data HO &amp; Site'!$F$1:$F$437,'Summary to Mgmt'!$D18,'Master Data HO &amp; Site'!$H$1:$H$437,'Summary to Mgmt'!$E18,'Master Data HO &amp; Site'!$Y$1:$Y$437,"Open",'Master Data HO &amp; Site'!$N$1:$N$437,$H$2),SUMIFS('Master Data HO &amp; Site'!$BF$1:$BF$437,'Master Data HO &amp; Site'!$S$1:$S$437,'Summary to Mgmt'!$C18,'Master Data HO &amp; Site'!$Y$1:$Y$437,"Open",'Master Data HO &amp; Site'!$N$1:$N$437,$H$2)),IF(C18="Jakarta",SUMIFS('Master Data HO &amp; Site'!$BF$1:$BF$437,'Master Data HO &amp; Site'!$F$1:$F$437,'Summary to Mgmt'!$D18,'Master Data HO &amp; Site'!$H$1:$H$437,'Summary to Mgmt'!$E18,'Master Data HO &amp; Site'!$Y$1:$Y$437,"Open",'Master Data HO &amp; Site'!$N$1:$N$437,$H$2),SUMIFS('Master Data HO &amp; Site'!$BF$1:$BF$437,'Master Data HO &amp; Site'!$S$1:$S$437,'Summary to Mgmt'!$C18,'Master Data HO &amp; Site'!$Y$1:$Y$437,"Open",'Master Data HO &amp; Site'!$N$1:$N$437,$H$2))))</f>
        <v>0</v>
      </c>
      <c r="AO18" s="222">
        <f>IF($H$2="All",IF(C18="Jakarta",SUMIFS('Master Data HO &amp; Site'!$BG$1:$BG$437,'Master Data HO &amp; Site'!$F$1:$F$437,'Summary to Mgmt'!$D18,'Master Data HO &amp; Site'!$H$1:$H$437,'Summary to Mgmt'!$E18,'Master Data HO &amp; Site'!$Y$1:$Y$437,"Open"),SUMIFS('Master Data HO &amp; Site'!$BG$1:$BG$437,'Master Data HO &amp; Site'!$S$1:$S$437,'Summary to Mgmt'!$C18,'Master Data HO &amp; Site'!$Y$1:$Y$437,"Open")),IF($H$2="Urgent",IF(C18="Jakarta",SUMIFS('Master Data HO &amp; Site'!$BG$1:$BG$437,'Master Data HO &amp; Site'!$F$1:$F$437,'Summary to Mgmt'!$D18,'Master Data HO &amp; Site'!$H$1:$H$437,'Summary to Mgmt'!$E18,'Master Data HO &amp; Site'!$Y$1:$Y$437,"Open",'Master Data HO &amp; Site'!$N$1:$N$437,$H$2),SUMIFS('Master Data HO &amp; Site'!$BG$1:$BG$437,'Master Data HO &amp; Site'!$S$1:$S$437,'Summary to Mgmt'!$C18,'Master Data HO &amp; Site'!$Y$1:$Y$437,"Open",'Master Data HO &amp; Site'!$N$1:$N$437,$H$2)),IF(C18="Jakarta",SUMIFS('Master Data HO &amp; Site'!$BG$1:$BG$437,'Master Data HO &amp; Site'!$F$1:$F$437,'Summary to Mgmt'!$D18,'Master Data HO &amp; Site'!$H$1:$H$437,'Summary to Mgmt'!$E18,'Master Data HO &amp; Site'!$Y$1:$Y$437,"Open",'Master Data HO &amp; Site'!$N$1:$N$437,$H$2),SUMIFS('Master Data HO &amp; Site'!$BG$1:$BG$437,'Master Data HO &amp; Site'!$S$1:$S$437,'Summary to Mgmt'!$C18,'Master Data HO &amp; Site'!$Y$1:$Y$437,"Open",'Master Data HO &amp; Site'!$N$1:$N$437,$H$2))))</f>
        <v>0</v>
      </c>
      <c r="AP18" s="222">
        <f>IF($H$2="All",IF(C18="Jakarta",SUMIFS('Master Data HO &amp; Site'!$BH$1:$BH$437,'Master Data HO &amp; Site'!$F$1:$F$437,'Summary to Mgmt'!$D18,'Master Data HO &amp; Site'!$H$1:$H$437,'Summary to Mgmt'!$E18,'Master Data HO &amp; Site'!$Y$1:$Y$437,"Open"),SUMIFS('Master Data HO &amp; Site'!$BH$1:$BH$437,'Master Data HO &amp; Site'!$S$1:$S$437,'Summary to Mgmt'!$C18,'Master Data HO &amp; Site'!$Y$1:$Y$437,"Open")),IF($H$2="Urgent",IF(C18="Jakarta",SUMIFS('Master Data HO &amp; Site'!$BH$1:$BH$437,'Master Data HO &amp; Site'!$F$1:$F$437,'Summary to Mgmt'!$D18,'Master Data HO &amp; Site'!$H$1:$H$437,'Summary to Mgmt'!$E18,'Master Data HO &amp; Site'!$Y$1:$Y$437,"Open",'Master Data HO &amp; Site'!$N$1:$N$437,$H$2),SUMIFS('Master Data HO &amp; Site'!$BH$1:$BH$437,'Master Data HO &amp; Site'!$S$1:$S$437,'Summary to Mgmt'!$C18,'Master Data HO &amp; Site'!$Y$1:$Y$437,"Open",'Master Data HO &amp; Site'!$N$1:$N$437,$H$2)),IF(C18="Jakarta",SUMIFS('Master Data HO &amp; Site'!$BH$1:$BH$437,'Master Data HO &amp; Site'!$F$1:$F$437,'Summary to Mgmt'!$D18,'Master Data HO &amp; Site'!$H$1:$H$437,'Summary to Mgmt'!$E18,'Master Data HO &amp; Site'!$Y$1:$Y$437,"Open",'Master Data HO &amp; Site'!$N$1:$N$437,$H$2),SUMIFS('Master Data HO &amp; Site'!$BH$1:$BH$437,'Master Data HO &amp; Site'!$S$1:$S$437,'Summary to Mgmt'!$C18,'Master Data HO &amp; Site'!$Y$1:$Y$437,"Open",'Master Data HO &amp; Site'!$N$1:$N$437,$H$2))))</f>
        <v>1</v>
      </c>
      <c r="AQ18" s="222">
        <f>IF($H$2="All",IF(C18="Jakarta",SUMIFS('Master Data HO &amp; Site'!$BI$1:$BI$437,'Master Data HO &amp; Site'!$F$1:$F$437,'Summary to Mgmt'!$D18,'Master Data HO &amp; Site'!$H$1:$H$437,'Summary to Mgmt'!$E18,'Master Data HO &amp; Site'!$Y$1:$Y$437,"Open"),SUMIFS('Master Data HO &amp; Site'!$BI$1:$BI$437,'Master Data HO &amp; Site'!$S$1:$S$437,'Summary to Mgmt'!$C18,'Master Data HO &amp; Site'!$Y$1:$Y$437,"Open")),IF($H$2="Urgent",IF(C18="Jakarta",SUMIFS('Master Data HO &amp; Site'!$BI$1:$BI$437,'Master Data HO &amp; Site'!$F$1:$F$437,'Summary to Mgmt'!$D18,'Master Data HO &amp; Site'!$H$1:$H$437,'Summary to Mgmt'!$E18,'Master Data HO &amp; Site'!$Y$1:$Y$437,"Open",'Master Data HO &amp; Site'!$N$1:$N$437,$H$2),SUMIFS('Master Data HO &amp; Site'!$BI$1:$BI$437,'Master Data HO &amp; Site'!$S$1:$S$437,'Summary to Mgmt'!$C18,'Master Data HO &amp; Site'!$Y$1:$Y$437,"Open",'Master Data HO &amp; Site'!$N$1:$N$437,$H$2)),IF(C18="Jakarta",SUMIFS('Master Data HO &amp; Site'!$BI$1:$BI$437,'Master Data HO &amp; Site'!$F$1:$F$437,'Summary to Mgmt'!$D18,'Master Data HO &amp; Site'!$H$1:$H$437,'Summary to Mgmt'!$E18,'Master Data HO &amp; Site'!$Y$1:$Y$437,"Open",'Master Data HO &amp; Site'!$N$1:$N$437,$H$2),SUMIFS('Master Data HO &amp; Site'!$BI$1:$BI$437,'Master Data HO &amp; Site'!$S$1:$S$437,'Summary to Mgmt'!$C18,'Master Data HO &amp; Site'!$Y$1:$Y$437,"Open",'Master Data HO &amp; Site'!$N$1:$N$437,$H$2))))</f>
        <v>0</v>
      </c>
      <c r="AR18" s="222">
        <f>IF($H$2="All",IF(C18="Jakarta",SUMIFS('Master Data HO &amp; Site'!$BJ$1:$BJ$437,'Master Data HO &amp; Site'!$F$1:$F$437,'Summary to Mgmt'!$D18,'Master Data HO &amp; Site'!$H$1:$H$437,'Summary to Mgmt'!$E18,'Master Data HO &amp; Site'!$Y$1:$Y$437,"Open"),SUMIFS('Master Data HO &amp; Site'!$BJ$1:$BJ$437,'Master Data HO &amp; Site'!$S$1:$S$437,'Summary to Mgmt'!$C18,'Master Data HO &amp; Site'!$Y$1:$Y$437,"Open")),IF($H$2="Urgent",IF(C18="Jakarta",SUMIFS('Master Data HO &amp; Site'!$BJ$1:$BJ$437,'Master Data HO &amp; Site'!$F$1:$F$437,'Summary to Mgmt'!$D18,'Master Data HO &amp; Site'!$H$1:$H$437,'Summary to Mgmt'!$E18,'Master Data HO &amp; Site'!$Y$1:$Y$437,"Open",'Master Data HO &amp; Site'!$N$1:$N$437,$H$2),SUMIFS('Master Data HO &amp; Site'!$BJ$1:$BJ$437,'Master Data HO &amp; Site'!$S$1:$S$437,'Summary to Mgmt'!$C18,'Master Data HO &amp; Site'!$Y$1:$Y$437,"Open",'Master Data HO &amp; Site'!$N$1:$N$437,$H$2)),IF(C18="Jakarta",SUMIFS('Master Data HO &amp; Site'!$BJ$1:$BJ$437,'Master Data HO &amp; Site'!$F$1:$F$437,'Summary to Mgmt'!$D18,'Master Data HO &amp; Site'!$H$1:$H$437,'Summary to Mgmt'!$E18,'Master Data HO &amp; Site'!$Y$1:$Y$437,"Open",'Master Data HO &amp; Site'!$N$1:$N$437,$H$2),SUMIFS('Master Data HO &amp; Site'!$BJ$1:$BJ$437,'Master Data HO &amp; Site'!$S$1:$S$437,'Summary to Mgmt'!$C18,'Master Data HO &amp; Site'!$Y$1:$Y$437,"Open",'Master Data HO &amp; Site'!$N$1:$N$437,$H$2))))</f>
        <v>0</v>
      </c>
      <c r="AS18" s="222">
        <f>IF($H$2="All",IF(C18="Jakarta",SUMIFS('Master Data HO &amp; Site'!$BK$1:$BK$437,'Master Data HO &amp; Site'!$S$1:$S$437,'Summary to Mgmt'!$C18,'Master Data HO &amp; Site'!$F$1:$F$437,'Summary to Mgmt'!$D18,'Master Data HO &amp; Site'!$H$1:$H$437,'Summary to Mgmt'!$E18,'Master Data HO &amp; Site'!$Y$1:$Y$437,"Open"),SUMIFS('Master Data HO &amp; Site'!$BK$1:$BK$437,'Master Data HO &amp; Site'!$S$1:$S$437,'Summary to Mgmt'!$C18,'Master Data HO &amp; Site'!$Y$1:$Y$437,"Open")),IF($H$2="Urgent",IF(C18="Jakarta",SUMIFS('Master Data HO &amp; Site'!$BK$1:$BK$437,'Master Data HO &amp; Site'!$F$1:$F$437,'Summary to Mgmt'!$D18,'Master Data HO &amp; Site'!$H$1:$H$437,'Summary to Mgmt'!$E18,'Master Data HO &amp; Site'!$Y$1:$Y$437,"Open",'Master Data HO &amp; Site'!$N$1:$N$437,$H$2),SUMIFS('Master Data HO &amp; Site'!$BK$1:$BK$437,'Master Data HO &amp; Site'!$S$1:$S$437,'Summary to Mgmt'!$C18,'Master Data HO &amp; Site'!$Y$1:$Y$437,"Open",'Master Data HO &amp; Site'!$N$1:$N$437,$H$2)),IF(C18="Jakarta",SUMIFS('Master Data HO &amp; Site'!$BK$1:$BK$437,'Master Data HO &amp; Site'!$F$1:$F$437,'Summary to Mgmt'!$D18,'Master Data HO &amp; Site'!$H$1:$H$437,'Summary to Mgmt'!$E18,'Master Data HO &amp; Site'!$Y$1:$Y$437,"Open",'Master Data HO &amp; Site'!$N$1:$N$437,$H$2),SUMIFS('Master Data HO &amp; Site'!$BK$1:$BK$437,'Master Data HO &amp; Site'!$S$1:$S$437,'Summary to Mgmt'!$C18,'Master Data HO &amp; Site'!$Y$1:$Y$437,"Open",'Master Data HO &amp; Site'!$N$1:$N$437,$H$2))))</f>
        <v>1</v>
      </c>
      <c r="AU18" s="224">
        <f ca="1">IF($H$2="All",IF(C18="Jakarta",COUNTIFS('Master Data HO &amp; Site'!$F$1:$F$437,'Summary to Mgmt'!$D18,'Master Data HO &amp; Site'!$H$1:$H$437,'Summary to Mgmt'!$E18,'Master Data HO &amp; Site'!$Y$1:$Y$437,"Open",'Master Data HO &amp; Site'!$BZ$1:$BZ$437,'Summary to Mgmt'!$AU$4),COUNTIFS('Master Data HO &amp; Site'!$S$1:$S$437,'Summary to Mgmt'!$C18,'Master Data HO &amp; Site'!$Y$1:$Y$437,"Open",'Master Data HO &amp; Site'!$BZ$1:$BZ$437,'Summary to Mgmt'!$AU$4)),IF($H$2="Urgent",IF(C18="Jakarta",COUNTIFS('Master Data HO &amp; Site'!$F$1:$F$437,'Summary to Mgmt'!$D18,'Master Data HO &amp; Site'!$H$1:$H$437,'Summary to Mgmt'!$E18,'Master Data HO &amp; Site'!$Y$1:$Y$437,"Open",'Master Data HO &amp; Site'!$BZ$1:$BZ$437,'Summary to Mgmt'!$AU$4,'Master Data HO &amp; Site'!$N$1:$N$437,$H$2),COUNTIFS('Master Data HO &amp; Site'!$S$1:$S$437,'Summary to Mgmt'!$C18,'Master Data HO &amp; Site'!$Y$1:$Y$437,"Open",'Master Data HO &amp; Site'!$BZ$1:$BZ$437,'Summary to Mgmt'!$AU$4,'Master Data HO &amp; Site'!$N$1:$N$437,$H$2)),IF(C18="Jakarta",COUNTIFS('Master Data HO &amp; Site'!$F$1:$F$437,'Summary to Mgmt'!$D18,'Master Data HO &amp; Site'!$H$1:$H$437,'Summary to Mgmt'!$E18,'Master Data HO &amp; Site'!$Y$1:$Y$437,"Open",'Master Data HO &amp; Site'!$BZ$1:$BZ$437,'Summary to Mgmt'!$AU$4,'Master Data HO &amp; Site'!$N$1:$N$437,$H$2),COUNTIFS('Master Data HO &amp; Site'!$S$1:$S$437,'Summary to Mgmt'!$C18,'Master Data HO &amp; Site'!$Y$1:$Y$437,"Open",'Master Data HO &amp; Site'!$BZ$1:$BZ$437,'Summary to Mgmt'!$AU$4,'Master Data HO &amp; Site'!$N$1:$N$437,$H$2))))</f>
        <v>1</v>
      </c>
      <c r="AV18" s="224">
        <f ca="1">IF($H$2="All",IF(C18="Jakarta",COUNTIFS('Master Data HO &amp; Site'!$F$1:$F$437,'Summary to Mgmt'!$D18,'Master Data HO &amp; Site'!$H$1:$H$437,'Summary to Mgmt'!$E18,'Master Data HO &amp; Site'!$Y$1:$Y$437,"Open",'Master Data HO &amp; Site'!$BZ$1:$BZ$437,'Summary to Mgmt'!$AV$4),COUNTIFS('Master Data HO &amp; Site'!$S$1:$S$437,'Summary to Mgmt'!$C18,'Master Data HO &amp; Site'!$Y$1:$Y$437,"Open",'Master Data HO &amp; Site'!$BZ$1:$BZ$437,'Summary to Mgmt'!$AV$4)),IF($H$2="Urgent",IF(C18="Jakarta",COUNTIFS('Master Data HO &amp; Site'!$F$1:$F$437,'Summary to Mgmt'!$D18,'Master Data HO &amp; Site'!$H$1:$H$437,'Summary to Mgmt'!$E18,'Master Data HO &amp; Site'!$Y$1:$Y$437,"Open",'Master Data HO &amp; Site'!$BZ$1:$BZ$437,'Summary to Mgmt'!$AV$4,'Master Data HO &amp; Site'!$N$1:$N$437,$H$2),COUNTIFS('Master Data HO &amp; Site'!$S$1:$S$437,'Summary to Mgmt'!$C18,'Master Data HO &amp; Site'!$Y$1:$Y$437,"Open",'Master Data HO &amp; Site'!$BZ$1:$BZ$437,'Summary to Mgmt'!$AV$4,'Master Data HO &amp; Site'!$N$1:$N$437,$H$2)),IF(C18="Jakarta",COUNTIFS('Master Data HO &amp; Site'!$F$1:$F$437,'Summary to Mgmt'!$D18,'Master Data HO &amp; Site'!$H$1:$H$437,'Summary to Mgmt'!$E18,'Master Data HO &amp; Site'!$Y$1:$Y$437,"Open",'Master Data HO &amp; Site'!$BZ$1:$BZ$437,'Summary to Mgmt'!$AV$4,'Master Data HO &amp; Site'!$N$1:$N$437,$H$2),COUNTIFS('Master Data HO &amp; Site'!$S$1:$S$437,'Summary to Mgmt'!$C18,'Master Data HO &amp; Site'!$Y$1:$Y$437,"Open",'Master Data HO &amp; Site'!$BZ$1:$BZ$437,'Summary to Mgmt'!$AV$4,'Master Data HO &amp; Site'!$N$1:$N$437,$H$2))))</f>
        <v>0</v>
      </c>
      <c r="AW18" s="224">
        <f ca="1">IF($H$2="All",IF(C18="Jakarta",COUNTIFS('Master Data HO &amp; Site'!$F$1:$F$437,'Summary to Mgmt'!$D18,'Master Data HO &amp; Site'!$H$1:$H$437,'Summary to Mgmt'!$E18,'Master Data HO &amp; Site'!$Y$1:$Y$437,"Open",'Master Data HO &amp; Site'!$BZ$1:$BZ$437,'Summary to Mgmt'!$AW$4),COUNTIFS('Master Data HO &amp; Site'!$S$1:$S$437,'Summary to Mgmt'!$C18,'Master Data HO &amp; Site'!$Y$1:$Y$437,"Open",'Master Data HO &amp; Site'!$BZ$1:$BZ$437,'Summary to Mgmt'!$AW$4)),IF($H$2="Urgent",IF(C18="Jakarta",COUNTIFS('Master Data HO &amp; Site'!$F$1:$F$437,'Summary to Mgmt'!$D18,'Master Data HO &amp; Site'!$H$1:$H$437,'Summary to Mgmt'!$E18,'Master Data HO &amp; Site'!$Y$1:$Y$437,"Open",'Master Data HO &amp; Site'!$BZ$1:$BZ$437,'Summary to Mgmt'!$AW$4,'Master Data HO &amp; Site'!$N$1:$N$437,$H$2),COUNTIFS('Master Data HO &amp; Site'!$S$1:$S$437,'Summary to Mgmt'!$C18,'Master Data HO &amp; Site'!$Y$1:$Y$437,"Open",'Master Data HO &amp; Site'!$BZ$1:$BZ$437,'Summary to Mgmt'!$AW$4,'Master Data HO &amp; Site'!$N$1:$N$437,$H$2)),IF(C18="Jakarta",COUNTIFS('Master Data HO &amp; Site'!$F$1:$F$437,'Summary to Mgmt'!$D18,'Master Data HO &amp; Site'!$H$1:$H$437,'Summary to Mgmt'!$E18,'Master Data HO &amp; Site'!$Y$1:$Y$437,"Open",'Master Data HO &amp; Site'!$BZ$1:$BZ$437,'Summary to Mgmt'!$AW$4,'Master Data HO &amp; Site'!$N$1:$N$437,$H$2),COUNTIFS('Master Data HO &amp; Site'!$S$1:$S$437,'Summary to Mgmt'!$C18,'Master Data HO &amp; Site'!$Y$1:$Y$437,"Open",'Master Data HO &amp; Site'!$BZ$1:$BZ$437,'Summary to Mgmt'!$AW$4,'Master Data HO &amp; Site'!$N$1:$N$437,$H$2))))</f>
        <v>1</v>
      </c>
      <c r="AX18" s="224">
        <f ca="1">IF($H$2="All",IF(C18="Jakarta",COUNTIFS('Master Data HO &amp; Site'!$F$1:$F$437,'Summary to Mgmt'!$D18,'Master Data HO &amp; Site'!$H$1:$H$437,'Summary to Mgmt'!$E18,'Master Data HO &amp; Site'!$Y$1:$Y$437,"Open",'Master Data HO &amp; Site'!$BZ$1:$BZ$437,'Summary to Mgmt'!$AX$4),COUNTIFS('Master Data HO &amp; Site'!$S$1:$S$437,'Summary to Mgmt'!$C18,'Master Data HO &amp; Site'!$Y$1:$Y$437,"Open",'Master Data HO &amp; Site'!$BZ$1:$BZ$437,'Summary to Mgmt'!$AX$4)),IF($H$2="Urgent",IF(C18="Jakarta",COUNTIFS('Master Data HO &amp; Site'!$F$1:$F$437,'Summary to Mgmt'!$D18,'Master Data HO &amp; Site'!$H$1:$H$437,'Summary to Mgmt'!$E18,'Master Data HO &amp; Site'!$Y$1:$Y$437,"Open",'Master Data HO &amp; Site'!$BZ$1:$BZ$437,'Summary to Mgmt'!$AX$4,'Master Data HO &amp; Site'!$N$1:$N$437,$H$2),COUNTIFS('Master Data HO &amp; Site'!$S$1:$S$437,'Summary to Mgmt'!$C18,'Master Data HO &amp; Site'!$Y$1:$Y$437,"Open",'Master Data HO &amp; Site'!$BZ$1:$BZ$437,'Summary to Mgmt'!$AX$4,'Master Data HO &amp; Site'!$N$1:$N$437,$H$2)),IF(C18="Jakarta",COUNTIFS('Master Data HO &amp; Site'!$F$1:$F$437,'Summary to Mgmt'!$D18,'Master Data HO &amp; Site'!$H$1:$H$437,'Summary to Mgmt'!$E18,'Master Data HO &amp; Site'!$Y$1:$Y$437,"Open",'Master Data HO &amp; Site'!$BZ$1:$BZ$437,'Summary to Mgmt'!$AX$4,'Master Data HO &amp; Site'!$N$1:$N$437,$H$2),COUNTIFS('Master Data HO &amp; Site'!$S$1:$S$437,'Summary to Mgmt'!$C18,'Master Data HO &amp; Site'!$Y$1:$Y$437,"Open",'Master Data HO &amp; Site'!$BZ$1:$BZ$437,'Summary to Mgmt'!$AX$4,'Master Data HO &amp; Site'!$N$1:$N$437,$H$2))))</f>
        <v>0</v>
      </c>
    </row>
    <row r="19" spans="3:50" outlineLevel="1" x14ac:dyDescent="0.35">
      <c r="C19" t="s">
        <v>151</v>
      </c>
      <c r="D19" t="s">
        <v>137</v>
      </c>
      <c r="E19" t="s">
        <v>1559</v>
      </c>
      <c r="F19" s="223">
        <f t="shared" si="1"/>
        <v>13</v>
      </c>
      <c r="G19" s="224">
        <f>IF($H$2="All",IF(C19="Jakarta",SUMIFS('Master Data HO &amp; Site'!$BM$1:$BM$437,'Master Data HO &amp; Site'!$S$1:$S$437,'Summary to Mgmt'!C19,'Master Data HO &amp; Site'!$F$1:$F$437,'Summary to Mgmt'!$D19,'Master Data HO &amp; Site'!$H$1:$H$437,'Summary to Mgmt'!$E19,'Master Data HO &amp; Site'!$Y$1:$Y$437,"Closed"),SUMIFS('Master Data HO &amp; Site'!$BM$1:$BM$437,'Master Data HO &amp; Site'!$S$1:$S$437,'Summary to Mgmt'!C19,'Master Data HO &amp; Site'!$Y$1:$Y$437,"Closed")),IF(C19="Jakarta",SUMIFS('Master Data HO &amp; Site'!$BM$1:$BM$437,'Master Data HO &amp; Site'!$S$1:$S$437,'Summary to Mgmt'!C19,'Master Data HO &amp; Site'!$F$1:$F$437,'Summary to Mgmt'!$D19,'Master Data HO &amp; Site'!$H$1:$H$437,'Summary to Mgmt'!E19,'Master Data HO &amp; Site'!$N$1:$N$437,'Summary to Mgmt'!$H$2,'Master Data HO &amp; Site'!$Y$1:$Y$437,"Closed"),SUMIFS('Master Data HO &amp; Site'!$BM$1:$BM$437,'Master Data HO &amp; Site'!$S$1:$S$437,'Summary to Mgmt'!C19,'Master Data HO &amp; Site'!$N$1:$N$437,'Summary to Mgmt'!$H$2,'Master Data HO &amp; Site'!$Y$1:$Y$437,"Closed")))</f>
        <v>0</v>
      </c>
      <c r="H19" s="222">
        <f>IF($H$2="All",IF(C19="Jakarta",COUNTIFS('Master Data HO &amp; Site'!$S$1:$S$437,'Summary to Mgmt'!$C19,'Master Data HO &amp; Site'!$F$1:$F$437,'Summary to Mgmt'!$D19,'Master Data HO &amp; Site'!$H$1:$H$437,'Summary to Mgmt'!$E19,'Master Data HO &amp; Site'!$Y$1:$Y$437,"Open"),COUNTIFS('Master Data HO &amp; Site'!$S$1:$S$437,'Summary to Mgmt'!$C19,'Master Data HO &amp; Site'!$Y$1:$Y$437,"Open")),IF($H$2="Urgent",IF(C19="Jakarta",COUNTIFS('Master Data HO &amp; Site'!$S$1:$S$437,'Summary to Mgmt'!$C19,'Master Data HO &amp; Site'!$F$1:$F$437,'Summary to Mgmt'!$D19,'Master Data HO &amp; Site'!$H$1:$H$437,'Summary to Mgmt'!$E19,'Master Data HO &amp; Site'!$Y$1:$Y$437,"Open",'Master Data HO &amp; Site'!$N$1:$N$437,$H$2),COUNTIFS('Master Data HO &amp; Site'!$S$1:$S$437,'Summary to Mgmt'!$C19,'Master Data HO &amp; Site'!$Y$1:$Y$437,"Open",'Master Data HO &amp; Site'!$N$1:$N$437,$H$2)),IF(C19="Jakarta",COUNTIFS('Master Data HO &amp; Site'!$F$1:$F$437,'Summary to Mgmt'!$D19,'Master Data HO &amp; Site'!$H$1:$H$437,'Summary to Mgmt'!$E19,'Master Data HO &amp; Site'!$Y$1:$Y$437,"Open",'Master Data HO &amp; Site'!$N$1:$N$437,$H$2),COUNTIFS('Master Data HO &amp; Site'!$S$1:$S$437,'Summary to Mgmt'!$C19,'Master Data HO &amp; Site'!$Y$1:$Y$437,"Open",'Master Data HO &amp; Site'!$N$1:$N$437,$H$2))))</f>
        <v>13</v>
      </c>
      <c r="I19" s="222">
        <f>IF($H$2="All",IF(C19="Jakarta",COUNTIFS('Master Data HO &amp; Site'!$F$1:$F$437,'Summary to Mgmt'!$D19,'Master Data HO &amp; Site'!$H$1:$H$437,'Summary to Mgmt'!$E19,'Master Data HO &amp; Site'!$Y$1:$Y$437,"Open",'Master Data HO &amp; Site'!$D$1:$D$437,"pending FKTK"),COUNTIFS('Master Data HO &amp; Site'!$S$1:$S$437,'Summary to Mgmt'!$C19,'Master Data HO &amp; Site'!$Y$1:$Y$437,"Open",'Master Data HO &amp; Site'!$D$1:$D$437,"pending FKTK")),IF($H$2="Urgent",IF(C19="Jakarta",COUNTIFS('Master Data HO &amp; Site'!$F$1:$F$437,'Summary to Mgmt'!$D19,'Master Data HO &amp; Site'!$H$1:$H$437,'Summary to Mgmt'!$E19,'Master Data HO &amp; Site'!$Y$1:$Y$437,"Open",'Master Data HO &amp; Site'!$N$1:$N$437,$H$2,'Master Data HO &amp; Site'!$D$1:$D$437,"pending FKTK"),COUNTIFS('Master Data HO &amp; Site'!$S$1:$S$437,'Summary to Mgmt'!$C19,'Master Data HO &amp; Site'!$Y$1:$Y$437,"Open",'Master Data HO &amp; Site'!$N$1:$N$437,$H$2,'Master Data HO &amp; Site'!$D$1:$D$437,"pending FKTK")),IF(C19="Jakarta",COUNTIFS('Master Data HO &amp; Site'!$F$1:$F$437,'Summary to Mgmt'!$D19,'Master Data HO &amp; Site'!$H$1:$H$437,'Summary to Mgmt'!$E19,'Master Data HO &amp; Site'!$Y$1:$Y$437,"Open",'Master Data HO &amp; Site'!$N$1:$N$437,$H$2,'Master Data HO &amp; Site'!$D$1:$D$437,"pending FKTK"),COUNTIFS('Master Data HO &amp; Site'!$S$1:$S$437,'Summary to Mgmt'!$C19,'Master Data HO &amp; Site'!$Y$1:$Y$437,"Open",'Master Data HO &amp; Site'!$N$1:$N$437,$H$2,'Master Data HO &amp; Site'!$D$1:$D$437,"pending FKTK"))))</f>
        <v>13</v>
      </c>
      <c r="J19" s="222">
        <f>IF($H$2="All",IF(C19="Jakarta",SUMIFS('Master Data HO &amp; Site'!$AB$1:$AB$437,'Master Data HO &amp; Site'!$F$1:$F$437,'Summary to Mgmt'!$D19,'Master Data HO &amp; Site'!$H$1:$H$437,'Summary to Mgmt'!$E19,'Master Data HO &amp; Site'!$Y$1:$Y$437,"Open"),SUMIFS('Master Data HO &amp; Site'!$AB$1:$AB$437,'Master Data HO &amp; Site'!$S$1:$S$437,'Summary to Mgmt'!$C19,'Master Data HO &amp; Site'!$Y$1:$Y$437,"Open")),IF($H$2="Urgent",IF(C19="Jakarta",SUMIFS('Master Data HO &amp; Site'!$AB$1:$AB$437,'Master Data HO &amp; Site'!$F$1:$F$437,'Summary to Mgmt'!$D19,'Master Data HO &amp; Site'!$H$1:$H$437,'Summary to Mgmt'!$E19,'Master Data HO &amp; Site'!$Y$1:$Y$437,"Open",'Master Data HO &amp; Site'!$N$1:$N$437,$H$2),SUMIFS('Master Data HO &amp; Site'!$AB$1:$AB$437,'Master Data HO &amp; Site'!$S$1:$S$437,'Summary to Mgmt'!$C19,'Master Data HO &amp; Site'!$Y$1:$Y$437,"Open",'Master Data HO &amp; Site'!$N$1:$N$437,$H$2)),IF(C19="Jakarta",SUMIFS('Master Data HO &amp; Site'!$AB$1:$AB$437,'Master Data HO &amp; Site'!$F$1:$F$437,'Summary to Mgmt'!$D19,'Master Data HO &amp; Site'!$H$1:$H$437,'Summary to Mgmt'!$E19,'Master Data HO &amp; Site'!$Y$1:$Y$437,"Open",'Master Data HO &amp; Site'!$N$1:$N$437,$H$2),SUMIFS('Master Data HO &amp; Site'!$AB$1:$AB$437,'Master Data HO &amp; Site'!$S$1:$S$437,'Summary to Mgmt'!$C19,'Master Data HO &amp; Site'!$Y$1:$Y$437,"Open",'Master Data HO &amp; Site'!$N$1:$N$437,$H$2))))</f>
        <v>0</v>
      </c>
      <c r="K19" s="222">
        <f>IF($H$2="All",IF(C19="Jakarta",SUMIFS('Master Data HO &amp; Site'!$AC$1:$AC$437,'Master Data HO &amp; Site'!$F$1:$F$437,'Summary to Mgmt'!$D19,'Master Data HO &amp; Site'!$H$1:$H$437,'Summary to Mgmt'!$E19,'Master Data HO &amp; Site'!$Y$1:$Y$437,"Open"),SUMIFS('Master Data HO &amp; Site'!$AC$1:$AC$437,'Master Data HO &amp; Site'!$S$1:$S$437,'Summary to Mgmt'!$C19,'Master Data HO &amp; Site'!$Y$1:$Y$437,"Open")),IF($H$2="Urgent",IF(C19="Jakarta",SUMIFS('Master Data HO &amp; Site'!$AC$1:$AC$437,'Master Data HO &amp; Site'!$F$1:$F$437,'Summary to Mgmt'!$D19,'Master Data HO &amp; Site'!$H$1:$H$437,'Summary to Mgmt'!$E19,'Master Data HO &amp; Site'!$Y$1:$Y$437,"Open",'Master Data HO &amp; Site'!$N$1:$N$437,$H$2),SUMIFS('Master Data HO &amp; Site'!$AC$1:$AC$437,'Master Data HO &amp; Site'!$S$1:$S$437,'Summary to Mgmt'!$C19,'Master Data HO &amp; Site'!$Y$1:$Y$437,"Open",'Master Data HO &amp; Site'!$N$1:$N$437,$H$2)),IF(C19="Jakarta",SUMIFS('Master Data HO &amp; Site'!$AC$1:$AC$437,'Master Data HO &amp; Site'!$F$1:$F$437,'Summary to Mgmt'!$D19,'Master Data HO &amp; Site'!$H$1:$H$437,'Summary to Mgmt'!$E19,'Master Data HO &amp; Site'!$Y$1:$Y$437,"Open",'Master Data HO &amp; Site'!$N$1:$N$437,$H$2),SUMIFS('Master Data HO &amp; Site'!$AC$1:$AC$437,'Master Data HO &amp; Site'!$S$1:$S$437,'Summary to Mgmt'!$C19,'Master Data HO &amp; Site'!$Y$1:$Y$437,"Open",'Master Data HO &amp; Site'!$N$1:$N$437,$H$2))))</f>
        <v>0</v>
      </c>
      <c r="L19" s="222">
        <f>IF($H$2="All",IF(C19="Jakarta",SUMIFS('Master Data HO &amp; Site'!$AD$1:$AD$437,'Master Data HO &amp; Site'!$F$1:$F$437,'Summary to Mgmt'!$D19,'Master Data HO &amp; Site'!$H$1:$H$437,'Summary to Mgmt'!$E19,'Master Data HO &amp; Site'!$Y$1:$Y$437,"Open"),SUMIFS('Master Data HO &amp; Site'!$AD$1:$AD$437,'Master Data HO &amp; Site'!$S$1:$S$437,'Summary to Mgmt'!$C19,'Master Data HO &amp; Site'!$Y$1:$Y$437,"Open")),IF($H$2="Urgent",IF(C19="Jakarta",SUMIFS('Master Data HO &amp; Site'!$AD$1:$AD$437,'Master Data HO &amp; Site'!$F$1:$F$437,'Summary to Mgmt'!$D19,'Master Data HO &amp; Site'!$H$1:$H$437,'Summary to Mgmt'!$E19,'Master Data HO &amp; Site'!$Y$1:$Y$437,"Open",'Master Data HO &amp; Site'!$N$1:$N$437,$H$2),SUMIFS('Master Data HO &amp; Site'!$AD$1:$AD$437,'Master Data HO &amp; Site'!$S$1:$S$437,'Summary to Mgmt'!$C19,'Master Data HO &amp; Site'!$Y$1:$Y$437,"Open",'Master Data HO &amp; Site'!$N$1:$N$437,$H$2)),IF(C19="Jakarta",SUMIFS('Master Data HO &amp; Site'!$AD$1:$AD$437,'Master Data HO &amp; Site'!$F$1:$F$437,'Summary to Mgmt'!$D19,'Master Data HO &amp; Site'!$H$1:$H$437,'Summary to Mgmt'!$E19,'Master Data HO &amp; Site'!$Y$1:$Y$437,"Open",'Master Data HO &amp; Site'!$N$1:$N$437,$H$2),SUMIFS('Master Data HO &amp; Site'!$AD$1:$AD$437,'Master Data HO &amp; Site'!$S$1:$S$437,'Summary to Mgmt'!$C19,'Master Data HO &amp; Site'!$Y$1:$Y$437,"Open",'Master Data HO &amp; Site'!$N$1:$N$437,$H$2))))</f>
        <v>0</v>
      </c>
      <c r="M19" s="222">
        <f>IF($H$2="All",IF(C19="Jakarta",SUMIFS('Master Data HO &amp; Site'!$AE$1:$AE$437,'Master Data HO &amp; Site'!$F$1:$F$437,'Summary to Mgmt'!$D19,'Master Data HO &amp; Site'!$H$1:$H$437,'Summary to Mgmt'!$E19,'Master Data HO &amp; Site'!$Y$1:$Y$437,"Open"),SUMIFS('Master Data HO &amp; Site'!$AE$1:$AE$437,'Master Data HO &amp; Site'!$S$1:$S$437,'Summary to Mgmt'!$C19,'Master Data HO &amp; Site'!$Y$1:$Y$437,"Open")),IF($H$2="Urgent",IF(C19="Jakarta",SUMIFS('Master Data HO &amp; Site'!$AE$1:$AE$437,'Master Data HO &amp; Site'!$F$1:$F$437,'Summary to Mgmt'!$D19,'Master Data HO &amp; Site'!$H$1:$H$437,'Summary to Mgmt'!$E19,'Master Data HO &amp; Site'!$Y$1:$Y$437,"Open",'Master Data HO &amp; Site'!$N$1:$N$437,$H$2),SUMIFS('Master Data HO &amp; Site'!$AE$1:$AE$437,'Master Data HO &amp; Site'!$S$1:$S$437,'Summary to Mgmt'!$C19,'Master Data HO &amp; Site'!$Y$1:$Y$437,"Open",'Master Data HO &amp; Site'!$N$1:$N$437,$H$2)),IF(C19="Jakarta",SUMIFS('Master Data HO &amp; Site'!$AE$1:$AE$437,'Master Data HO &amp; Site'!$F$1:$F$437,'Summary to Mgmt'!$D19,'Master Data HO &amp; Site'!$H$1:$H$437,'Summary to Mgmt'!$E19,'Master Data HO &amp; Site'!$Y$1:$Y$437,"Open",'Master Data HO &amp; Site'!$N$1:$N$437,$H$2),SUMIFS('Master Data HO &amp; Site'!$AE$1:$AE$437,'Master Data HO &amp; Site'!$S$1:$S$437,'Summary to Mgmt'!$C19,'Master Data HO &amp; Site'!$Y$1:$Y$437,"Open",'Master Data HO &amp; Site'!$N$1:$N$437,$H$2))))</f>
        <v>0</v>
      </c>
      <c r="N19" s="222">
        <f>IF($H$2="All",IF(C19="Jakarta",SUMIFS('Master Data HO &amp; Site'!$AF$1:$AF$437,'Master Data HO &amp; Site'!$F$1:$F$437,'Summary to Mgmt'!$D19,'Master Data HO &amp; Site'!$H$1:$H$437,'Summary to Mgmt'!$E19,'Master Data HO &amp; Site'!$Y$1:$Y$437,"Open"),SUMIFS('Master Data HO &amp; Site'!$AF$1:$AF$437,'Master Data HO &amp; Site'!$S$1:$S$437,'Summary to Mgmt'!$C19,'Master Data HO &amp; Site'!$Y$1:$Y$437,"Open")),IF($H$2="Urgent",IF(C19="Jakarta",SUMIFS('Master Data HO &amp; Site'!$AF$1:$AF$437,'Master Data HO &amp; Site'!$F$1:$F$437,'Summary to Mgmt'!$D19,'Master Data HO &amp; Site'!$H$1:$H$437,'Summary to Mgmt'!$E19,'Master Data HO &amp; Site'!$Y$1:$Y$437,"Open",'Master Data HO &amp; Site'!$N$1:$N$437,$H$2),SUMIFS('Master Data HO &amp; Site'!$AF$1:$AF$437,'Master Data HO &amp; Site'!$S$1:$S$437,'Summary to Mgmt'!$C19,'Master Data HO &amp; Site'!$Y$1:$Y$437,"Open",'Master Data HO &amp; Site'!$N$1:$N$437,$H$2)),IF(C19="Jakarta",SUMIFS('Master Data HO &amp; Site'!$AF$1:$AF$437,'Master Data HO &amp; Site'!$F$1:$F$437,'Summary to Mgmt'!$D19,'Master Data HO &amp; Site'!$H$1:$H$437,'Summary to Mgmt'!$E19,'Master Data HO &amp; Site'!$Y$1:$Y$437,"Open",'Master Data HO &amp; Site'!$N$1:$N$437,$H$2),SUMIFS('Master Data HO &amp; Site'!$AF$1:$AF$437,'Master Data HO &amp; Site'!$S$1:$S$437,'Summary to Mgmt'!$C19,'Master Data HO &amp; Site'!$Y$1:$Y$437,"Open",'Master Data HO &amp; Site'!$N$1:$N$437,$H$2))))</f>
        <v>0</v>
      </c>
      <c r="O19" s="224">
        <f>IF($H$2="All",IF(C19="Jakarta",SUMIFS('Master Data HO &amp; Site'!$AG$1:$AG$437,'Master Data HO &amp; Site'!$S$1:$S$437,'Summary to Mgmt'!$C19,'Master Data HO &amp; Site'!$F$1:$F$437,'Summary to Mgmt'!$D19,'Master Data HO &amp; Site'!$H$1:$H$437,'Summary to Mgmt'!$E19,'Master Data HO &amp; Site'!$Y$1:$Y$437,"Open"),SUMIFS('Master Data HO &amp; Site'!$AG$1:$AG$437,'Master Data HO &amp; Site'!$S$1:$S$437,'Summary to Mgmt'!$C19,'Master Data HO &amp; Site'!$Y$1:$Y$437,"Open")),IF($H$2="Urgent",IF(C19="Jakarta",SUMIFS('Master Data HO &amp; Site'!$AG$1:$AG$437,'Master Data HO &amp; Site'!$F$1:$F$437,'Summary to Mgmt'!$D19,'Master Data HO &amp; Site'!$H$1:$H$437,'Summary to Mgmt'!$E19,'Master Data HO &amp; Site'!$Y$1:$Y$437,"Open",'Master Data HO &amp; Site'!$N$1:$N$437,$H$2),SUMIFS('Master Data HO &amp; Site'!$AG$1:$AG$437,'Master Data HO &amp; Site'!$S$1:$S$437,'Summary to Mgmt'!$C19,'Master Data HO &amp; Site'!$Y$1:$Y$437,"Open",'Master Data HO &amp; Site'!$N$1:$N$437,$H$2)),IF(C19="Jakarta",SUMIFS('Master Data HO &amp; Site'!$AG$1:$AG$437,'Master Data HO &amp; Site'!$F$1:$F$437,'Summary to Mgmt'!$D19,'Master Data HO &amp; Site'!$H$1:$H$437,'Summary to Mgmt'!$E19,'Master Data HO &amp; Site'!$Y$1:$Y$437,"Open",'Master Data HO &amp; Site'!$N$1:$N$437,$H$2),SUMIFS('Master Data HO &amp; Site'!$AG$1:$AG$437,'Master Data HO &amp; Site'!$S$1:$S$437,'Summary to Mgmt'!$C19,'Master Data HO &amp; Site'!$Y$1:$Y$437,"Open",'Master Data HO &amp; Site'!$N$1:$N$437,$H$2))))</f>
        <v>0</v>
      </c>
      <c r="P19" s="222">
        <f>IF($H$2="All",IF(C19="Jakarta",SUMIFS('Master Data HO &amp; Site'!$AH$1:$AH$437,'Master Data HO &amp; Site'!$F$1:$F$437,'Summary to Mgmt'!$D19,'Master Data HO &amp; Site'!$H$1:$H$437,'Summary to Mgmt'!$E19,'Master Data HO &amp; Site'!$Y$1:$Y$437,"Open"),SUMIFS('Master Data HO &amp; Site'!$AH$1:$AH$437,'Master Data HO &amp; Site'!$S$1:$S$437,'Summary to Mgmt'!$C19,'Master Data HO &amp; Site'!$Y$1:$Y$437,"Open")),IF($H$2="Urgent",IF(C19="Jakarta",SUMIFS('Master Data HO &amp; Site'!$AH$1:$AH$437,'Master Data HO &amp; Site'!$F$1:$F$437,'Summary to Mgmt'!$D19,'Master Data HO &amp; Site'!$H$1:$H$437,'Summary to Mgmt'!$E19,'Master Data HO &amp; Site'!$Y$1:$Y$437,"Open",'Master Data HO &amp; Site'!$N$1:$N$437,$H$2),SUMIFS('Master Data HO &amp; Site'!$AH$1:$AH$437,'Master Data HO &amp; Site'!$S$1:$S$437,'Summary to Mgmt'!$C19,'Master Data HO &amp; Site'!$Y$1:$Y$437,"Open",'Master Data HO &amp; Site'!$N$1:$N$437,$H$2)),IF(C19="Jakarta",SUMIFS('Master Data HO &amp; Site'!$AH$1:$AH$437,'Master Data HO &amp; Site'!$F$1:$F$437,'Summary to Mgmt'!$D19,'Master Data HO &amp; Site'!$H$1:$H$437,'Summary to Mgmt'!$E19,'Master Data HO &amp; Site'!$Y$1:$Y$437,"Open",'Master Data HO &amp; Site'!$N$1:$N$437,$H$2),SUMIFS('Master Data HO &amp; Site'!$AH$1:$AH$437,'Master Data HO &amp; Site'!$S$1:$S$437,'Summary to Mgmt'!$C19,'Master Data HO &amp; Site'!$Y$1:$Y$437,"Open",'Master Data HO &amp; Site'!$N$1:$N$437,$H$2))))</f>
        <v>0</v>
      </c>
      <c r="Q19" s="222">
        <f>IF($H$2="All",IF(C19="Jakarta",SUMIFS('Master Data HO &amp; Site'!$AI$1:$AI$437,'Master Data HO &amp; Site'!$F$1:$F$437,'Summary to Mgmt'!$D19,'Master Data HO &amp; Site'!$H$1:$H$437,'Summary to Mgmt'!$E19,'Master Data HO &amp; Site'!$Y$1:$Y$437,"Open"),SUMIFS('Master Data HO &amp; Site'!$AI$1:$AI$437,'Master Data HO &amp; Site'!$S$1:$S$437,'Summary to Mgmt'!$C19,'Master Data HO &amp; Site'!$Y$1:$Y$437,"Open")),IF($H$2="Urgent",IF(C19="Jakarta",SUMIFS('Master Data HO &amp; Site'!$AI$1:$AI$437,'Master Data HO &amp; Site'!$F$1:$F$437,'Summary to Mgmt'!$D19,'Master Data HO &amp; Site'!$H$1:$H$437,'Summary to Mgmt'!$E19,'Master Data HO &amp; Site'!$Y$1:$Y$437,"Open",'Master Data HO &amp; Site'!$N$1:$N$437,$H$2),SUMIFS('Master Data HO &amp; Site'!$AI$1:$AI$437,'Master Data HO &amp; Site'!$S$1:$S$437,'Summary to Mgmt'!$C19,'Master Data HO &amp; Site'!$Y$1:$Y$437,"Open",'Master Data HO &amp; Site'!$N$1:$N$437,$H$2)),IF(C19="Jakarta",SUMIFS('Master Data HO &amp; Site'!$AI$1:$AI$437,'Master Data HO &amp; Site'!$F$1:$F$437,'Summary to Mgmt'!$D19,'Master Data HO &amp; Site'!$H$1:$H$437,'Summary to Mgmt'!$E19,'Master Data HO &amp; Site'!$Y$1:$Y$437,"Open",'Master Data HO &amp; Site'!$N$1:$N$437,$H$2),SUMIFS('Master Data HO &amp; Site'!$AI$1:$AI$437,'Master Data HO &amp; Site'!$S$1:$S$437,'Summary to Mgmt'!$C19,'Master Data HO &amp; Site'!$Y$1:$Y$437,"Open",'Master Data HO &amp; Site'!$N$1:$N$437,$H$2))))</f>
        <v>0</v>
      </c>
      <c r="R19" s="222">
        <f>IF($H$2="All",IF(C19="Jakarta",SUMIFS('Master Data HO &amp; Site'!$AJ$1:$AJ$437,'Master Data HO &amp; Site'!$F$1:$F$437,'Summary to Mgmt'!$D19,'Master Data HO &amp; Site'!$H$1:$H$437,'Summary to Mgmt'!$E19,'Master Data HO &amp; Site'!$Y$1:$Y$437,"Open"),SUMIFS('Master Data HO &amp; Site'!$AJ$1:$AJ$437,'Master Data HO &amp; Site'!$S$1:$S$437,'Summary to Mgmt'!$C19,'Master Data HO &amp; Site'!$Y$1:$Y$437,"Open")),IF($H$2="Urgent",IF(C19="Jakarta",SUMIFS('Master Data HO &amp; Site'!$AJ$1:$AJ$437,'Master Data HO &amp; Site'!$F$1:$F$437,'Summary to Mgmt'!$D19,'Master Data HO &amp; Site'!$H$1:$H$437,'Summary to Mgmt'!$E19,'Master Data HO &amp; Site'!$Y$1:$Y$437,"Open",'Master Data HO &amp; Site'!$N$1:$N$437,$H$2),SUMIFS('Master Data HO &amp; Site'!$AJ$1:$AJ$437,'Master Data HO &amp; Site'!$S$1:$S$437,'Summary to Mgmt'!$C19,'Master Data HO &amp; Site'!$Y$1:$Y$437,"Open",'Master Data HO &amp; Site'!$N$1:$N$437,$H$2)),IF(C19="Jakarta",SUMIFS('Master Data HO &amp; Site'!$AJ$1:$AJ$437,'Master Data HO &amp; Site'!$F$1:$F$437,'Summary to Mgmt'!$D19,'Master Data HO &amp; Site'!$H$1:$H$437,'Summary to Mgmt'!$E19,'Master Data HO &amp; Site'!$Y$1:$Y$437,"Open",'Master Data HO &amp; Site'!$N$1:$N$437,$H$2),SUMIFS('Master Data HO &amp; Site'!$AJ$1:$AJ$437,'Master Data HO &amp; Site'!$S$1:$S$437,'Summary to Mgmt'!$C19,'Master Data HO &amp; Site'!$Y$1:$Y$437,"Open",'Master Data HO &amp; Site'!$N$1:$N$437,$H$2))))</f>
        <v>0</v>
      </c>
      <c r="S19" s="222">
        <f>IF($H$2="All",IF(C19="Jakarta",SUMIFS('Master Data HO &amp; Site'!$AK$1:$AK$437,'Master Data HO &amp; Site'!$F$1:$F$437,'Summary to Mgmt'!$D19,'Master Data HO &amp; Site'!$H$1:$H$437,'Summary to Mgmt'!$E19,'Master Data HO &amp; Site'!$Y$1:$Y$437,"Open"),SUMIFS('Master Data HO &amp; Site'!$AK$1:$AK$437,'Master Data HO &amp; Site'!$S$1:$S$437,'Summary to Mgmt'!$C19,'Master Data HO &amp; Site'!$Y$1:$Y$437,"Open")),IF($H$2="Urgent",IF(C19="Jakarta",SUMIFS('Master Data HO &amp; Site'!$AK$1:$AK$437,'Master Data HO &amp; Site'!$F$1:$F$437,'Summary to Mgmt'!$D19,'Master Data HO &amp; Site'!$H$1:$H$437,'Summary to Mgmt'!$E19,'Master Data HO &amp; Site'!$Y$1:$Y$437,"Open",'Master Data HO &amp; Site'!$N$1:$N$437,$H$2),SUMIFS('Master Data HO &amp; Site'!$AK$1:$AK$437,'Master Data HO &amp; Site'!$S$1:$S$437,'Summary to Mgmt'!$C19,'Master Data HO &amp; Site'!$Y$1:$Y$437,"Open",'Master Data HO &amp; Site'!$N$1:$N$437,$H$2)),IF(C19="Jakarta",SUMIFS('Master Data HO &amp; Site'!$AK$1:$AK$437,'Master Data HO &amp; Site'!$F$1:$F$437,'Summary to Mgmt'!$D19,'Master Data HO &amp; Site'!$H$1:$H$437,'Summary to Mgmt'!$E19,'Master Data HO &amp; Site'!$Y$1:$Y$437,"Open",'Master Data HO &amp; Site'!$N$1:$N$437,$H$2),SUMIFS('Master Data HO &amp; Site'!$AK$1:$AK$437,'Master Data HO &amp; Site'!$S$1:$S$437,'Summary to Mgmt'!$C19,'Master Data HO &amp; Site'!$Y$1:$Y$437,"Open",'Master Data HO &amp; Site'!$N$1:$N$437,$H$2))))</f>
        <v>0</v>
      </c>
      <c r="T19" s="222">
        <f>IF($H$2="All",IF(C19="Jakarta",SUMIFS('Master Data HO &amp; Site'!$AL$1:$AL$437,'Master Data HO &amp; Site'!$F$1:$F$437,'Summary to Mgmt'!$D19,'Master Data HO &amp; Site'!$H$1:$H$437,'Summary to Mgmt'!$E19,'Master Data HO &amp; Site'!$Y$1:$Y$437,"Open"),SUMIFS('Master Data HO &amp; Site'!$AL$1:$AL$437,'Master Data HO &amp; Site'!$S$1:$S$437,'Summary to Mgmt'!$C19,'Master Data HO &amp; Site'!$Y$1:$Y$437,"Open")),IF($H$2="Urgent",IF(C19="Jakarta",SUMIFS('Master Data HO &amp; Site'!$AL$1:$AL$437,'Master Data HO &amp; Site'!$F$1:$F$437,'Summary to Mgmt'!$D19,'Master Data HO &amp; Site'!$H$1:$H$437,'Summary to Mgmt'!$E19,'Master Data HO &amp; Site'!$Y$1:$Y$437,"Open",'Master Data HO &amp; Site'!$N$1:$N$437,$H$2),SUMIFS('Master Data HO &amp; Site'!$AL$1:$AL$437,'Master Data HO &amp; Site'!$S$1:$S$437,'Summary to Mgmt'!$C19,'Master Data HO &amp; Site'!$Y$1:$Y$437,"Open",'Master Data HO &amp; Site'!$N$1:$N$437,$H$2)),IF(C19="Jakarta",SUMIFS('Master Data HO &amp; Site'!$AL$1:$AL$437,'Master Data HO &amp; Site'!$F$1:$F$437,'Summary to Mgmt'!$D19,'Master Data HO &amp; Site'!$H$1:$H$437,'Summary to Mgmt'!$E19,'Master Data HO &amp; Site'!$Y$1:$Y$437,"Open",'Master Data HO &amp; Site'!$N$1:$N$437,$H$2),SUMIFS('Master Data HO &amp; Site'!$AL$1:$AL$437,'Master Data HO &amp; Site'!$S$1:$S$437,'Summary to Mgmt'!$C19,'Master Data HO &amp; Site'!$Y$1:$Y$437,"Open",'Master Data HO &amp; Site'!$N$1:$N$437,$H$2))))</f>
        <v>0</v>
      </c>
      <c r="U19" s="222">
        <f>IF($H$2="All",IF(C19="Jakarta",SUMIFS('Master Data HO &amp; Site'!$AM$1:$AM$437,'Master Data HO &amp; Site'!$S$1:$S$437,'Summary to Mgmt'!$C19,'Master Data HO &amp; Site'!$F$1:$F$437,'Summary to Mgmt'!$D19,'Master Data HO &amp; Site'!$H$1:$H$437,'Summary to Mgmt'!$E19,'Master Data HO &amp; Site'!$Y$1:$Y$437,"Open"),SUMIFS('Master Data HO &amp; Site'!$AM$1:$AM$437,'Master Data HO &amp; Site'!$S$1:$S$437,'Summary to Mgmt'!$C19,'Master Data HO &amp; Site'!$Y$1:$Y$437,"Open")),IF($H$2="Urgent",IF(C19="Jakarta",SUMIFS('Master Data HO &amp; Site'!$AM$1:$AM$437,'Master Data HO &amp; Site'!$F$1:$F$437,'Summary to Mgmt'!$D19,'Master Data HO &amp; Site'!$H$1:$H$437,'Summary to Mgmt'!$E19,'Master Data HO &amp; Site'!$Y$1:$Y$437,"Open",'Master Data HO &amp; Site'!$N$1:$N$437,$H$2),SUMIFS('Master Data HO &amp; Site'!$AM$1:$AM$437,'Master Data HO &amp; Site'!$S$1:$S$437,'Summary to Mgmt'!$C19,'Master Data HO &amp; Site'!$Y$1:$Y$437,"Open",'Master Data HO &amp; Site'!$N$1:$N$437,$H$2)),IF(C19="Jakarta",SUMIFS('Master Data HO &amp; Site'!$AM$1:$AM$437,'Master Data HO &amp; Site'!$F$1:$F$437,'Summary to Mgmt'!$D19,'Master Data HO &amp; Site'!$H$1:$H$437,'Summary to Mgmt'!$E19,'Master Data HO &amp; Site'!$Y$1:$Y$437,"Open",'Master Data HO &amp; Site'!$N$1:$N$437,$H$2),SUMIFS('Master Data HO &amp; Site'!$AM$1:$AM$437,'Master Data HO &amp; Site'!$S$1:$S$437,'Summary to Mgmt'!$C19,'Master Data HO &amp; Site'!$Y$1:$Y$437,"Open",'Master Data HO &amp; Site'!$N$1:$N$437,$H$2))))</f>
        <v>0</v>
      </c>
      <c r="V19" s="222">
        <f>IF($H$2="All",IF(C19="Jakarta",SUMIFS('Master Data HO &amp; Site'!$AN$1:$AN$437,'Master Data HO &amp; Site'!$F$1:$F$437,'Summary to Mgmt'!$D19,'Master Data HO &amp; Site'!$H$1:$H$437,'Summary to Mgmt'!$E19,'Master Data HO &amp; Site'!$Y$1:$Y$437,"Open"),SUMIFS('Master Data HO &amp; Site'!$AN$1:$AN$437,'Master Data HO &amp; Site'!$S$1:$S$437,'Summary to Mgmt'!$C19,'Master Data HO &amp; Site'!$Y$1:$Y$437,"Open")),IF($H$2="Urgent",IF(C19="Jakarta",SUMIFS('Master Data HO &amp; Site'!$AN$1:$AN$437,'Master Data HO &amp; Site'!$F$1:$F$437,'Summary to Mgmt'!$D19,'Master Data HO &amp; Site'!$H$1:$H$437,'Summary to Mgmt'!$E19,'Master Data HO &amp; Site'!$Y$1:$Y$437,"Open",'Master Data HO &amp; Site'!$N$1:$N$437,$H$2),SUMIFS('Master Data HO &amp; Site'!$AN$1:$AN$437,'Master Data HO &amp; Site'!$S$1:$S$437,'Summary to Mgmt'!$C19,'Master Data HO &amp; Site'!$Y$1:$Y$437,"Open",'Master Data HO &amp; Site'!$N$1:$N$437,$H$2)),IF(C19="Jakarta",SUMIFS('Master Data HO &amp; Site'!$AN$1:$AN$437,'Master Data HO &amp; Site'!$F$1:$F$437,'Summary to Mgmt'!$D19,'Master Data HO &amp; Site'!$H$1:$H$437,'Summary to Mgmt'!$E19,'Master Data HO &amp; Site'!$Y$1:$Y$437,"Open",'Master Data HO &amp; Site'!$N$1:$N$437,$H$2),SUMIFS('Master Data HO &amp; Site'!$AN$1:$AN$437,'Master Data HO &amp; Site'!$S$1:$S$437,'Summary to Mgmt'!$C19,'Master Data HO &amp; Site'!$Y$1:$Y$437,"Open",'Master Data HO &amp; Site'!$N$1:$N$437,$H$2))))</f>
        <v>0</v>
      </c>
      <c r="W19" s="222">
        <f>IF($H$2="All",IF(C19="Jakarta",SUMIFS('Master Data HO &amp; Site'!$AO$1:$AO$437,'Master Data HO &amp; Site'!$F$1:$F$437,'Summary to Mgmt'!$D19,'Master Data HO &amp; Site'!$H$1:$H$437,'Summary to Mgmt'!$E19,'Master Data HO &amp; Site'!$Y$1:$Y$437,"Open"),SUMIFS('Master Data HO &amp; Site'!$AO$1:$AO$437,'Master Data HO &amp; Site'!$S$1:$S$437,'Summary to Mgmt'!$C19,'Master Data HO &amp; Site'!$Y$1:$Y$437,"Open")),IF($H$2="Urgent",IF(C19="Jakarta",SUMIFS('Master Data HO &amp; Site'!$AO$1:$AO$437,'Master Data HO &amp; Site'!$F$1:$F$437,'Summary to Mgmt'!$D19,'Master Data HO &amp; Site'!$H$1:$H$437,'Summary to Mgmt'!$E19,'Master Data HO &amp; Site'!$Y$1:$Y$437,"Open",'Master Data HO &amp; Site'!$N$1:$N$437,$H$2),SUMIFS('Master Data HO &amp; Site'!$AO$1:$AO$437,'Master Data HO &amp; Site'!$S$1:$S$437,'Summary to Mgmt'!$C19,'Master Data HO &amp; Site'!$Y$1:$Y$437,"Open",'Master Data HO &amp; Site'!$N$1:$N$437,$H$2)),IF(C19="Jakarta",SUMIFS('Master Data HO &amp; Site'!$AO$1:$AO$437,'Master Data HO &amp; Site'!$F$1:$F$437,'Summary to Mgmt'!$D19,'Master Data HO &amp; Site'!$H$1:$H$437,'Summary to Mgmt'!$E19,'Master Data HO &amp; Site'!$Y$1:$Y$437,"Open",'Master Data HO &amp; Site'!$N$1:$N$437,$H$2),SUMIFS('Master Data HO &amp; Site'!$AO$1:$AO$437,'Master Data HO &amp; Site'!$S$1:$S$437,'Summary to Mgmt'!$C19,'Master Data HO &amp; Site'!$Y$1:$Y$437,"Open",'Master Data HO &amp; Site'!$N$1:$N$437,$H$2))))</f>
        <v>0</v>
      </c>
      <c r="X19" s="222">
        <f>IF($H$2="All",IF(C19="Jakarta",SUMIFS('Master Data HO &amp; Site'!$AP$1:$AP$437,'Master Data HO &amp; Site'!$F$1:$F$437,'Summary to Mgmt'!$D19,'Master Data HO &amp; Site'!$H$1:$H$437,'Summary to Mgmt'!$E19,'Master Data HO &amp; Site'!$Y$1:$Y$437,"Open"),SUMIFS('Master Data HO &amp; Site'!$AP$1:$AP$437,'Master Data HO &amp; Site'!$S$1:$S$437,'Summary to Mgmt'!$C19,'Master Data HO &amp; Site'!$Y$1:$Y$437,"Open")),IF($H$2="Urgent",IF(C19="Jakarta",SUMIFS('Master Data HO &amp; Site'!$AP$1:$AP$437,'Master Data HO &amp; Site'!$F$1:$F$437,'Summary to Mgmt'!$D19,'Master Data HO &amp; Site'!$H$1:$H$437,'Summary to Mgmt'!$E19,'Master Data HO &amp; Site'!$Y$1:$Y$437,"Open",'Master Data HO &amp; Site'!$N$1:$N$437,$H$2),SUMIFS('Master Data HO &amp; Site'!$AP$1:$AP$437,'Master Data HO &amp; Site'!$S$1:$S$437,'Summary to Mgmt'!$C19,'Master Data HO &amp; Site'!$Y$1:$Y$437,"Open",'Master Data HO &amp; Site'!$N$1:$N$437,$H$2)),IF(C19="Jakarta",SUMIFS('Master Data HO &amp; Site'!$AP$1:$AP$437,'Master Data HO &amp; Site'!$F$1:$F$437,'Summary to Mgmt'!$D19,'Master Data HO &amp; Site'!$H$1:$H$437,'Summary to Mgmt'!$E19,'Master Data HO &amp; Site'!$Y$1:$Y$437,"Open",'Master Data HO &amp; Site'!$N$1:$N$437,$H$2),SUMIFS('Master Data HO &amp; Site'!$AP$1:$AP$437,'Master Data HO &amp; Site'!$S$1:$S$437,'Summary to Mgmt'!$C19,'Master Data HO &amp; Site'!$Y$1:$Y$437,"Open",'Master Data HO &amp; Site'!$N$1:$N$437,$H$2))))</f>
        <v>0</v>
      </c>
      <c r="Y19" s="222">
        <f>IF($H$2="All",IF(C19="Jakarta",SUMIFS('Master Data HO &amp; Site'!$AQ$1:$AQ$437,'Master Data HO &amp; Site'!$F$1:$F$437,'Summary to Mgmt'!$D19,'Master Data HO &amp; Site'!$H$1:$H$437,'Summary to Mgmt'!$E19,'Master Data HO &amp; Site'!$Y$1:$Y$437,"Open"),SUMIFS('Master Data HO &amp; Site'!$AQ$1:$AQ$437,'Master Data HO &amp; Site'!$S$1:$S$437,'Summary to Mgmt'!$C19,'Master Data HO &amp; Site'!$Y$1:$Y$437,"Open")),IF($H$2="Urgent",IF(C19="Jakarta",SUMIFS('Master Data HO &amp; Site'!$AQ$1:$AQ$437,'Master Data HO &amp; Site'!$F$1:$F$437,'Summary to Mgmt'!$D19,'Master Data HO &amp; Site'!$H$1:$H$437,'Summary to Mgmt'!$E19,'Master Data HO &amp; Site'!$Y$1:$Y$437,"Open",'Master Data HO &amp; Site'!$N$1:$N$437,$H$2),SUMIFS('Master Data HO &amp; Site'!$AQ$1:$AQ$437,'Master Data HO &amp; Site'!$S$1:$S$437,'Summary to Mgmt'!$C19,'Master Data HO &amp; Site'!$Y$1:$Y$437,"Open",'Master Data HO &amp; Site'!$N$1:$N$437,$H$2)),IF(C19="Jakarta",SUMIFS('Master Data HO &amp; Site'!$AQ$1:$AQ$437,'Master Data HO &amp; Site'!$F$1:$F$437,'Summary to Mgmt'!$D19,'Master Data HO &amp; Site'!$H$1:$H$437,'Summary to Mgmt'!$E19,'Master Data HO &amp; Site'!$Y$1:$Y$437,"Open",'Master Data HO &amp; Site'!$N$1:$N$437,$H$2),SUMIFS('Master Data HO &amp; Site'!$AQ$1:$AQ$437,'Master Data HO &amp; Site'!$S$1:$S$437,'Summary to Mgmt'!$C19,'Master Data HO &amp; Site'!$Y$1:$Y$437,"Open",'Master Data HO &amp; Site'!$N$1:$N$437,$H$2))))</f>
        <v>0</v>
      </c>
      <c r="Z19" s="222">
        <f>IF($H$2="All",IF(C19="Jakarta",SUMIFS('Master Data HO &amp; Site'!$AR$1:$AR$437,'Master Data HO &amp; Site'!$F$1:$F$437,'Summary to Mgmt'!$D19,'Master Data HO &amp; Site'!$H$1:$H$437,'Summary to Mgmt'!$E19,'Master Data HO &amp; Site'!$Y$1:$Y$437,"Open"),SUMIFS('Master Data HO &amp; Site'!$AR$1:$AR$437,'Master Data HO &amp; Site'!$S$1:$S$437,'Summary to Mgmt'!$C19,'Master Data HO &amp; Site'!$Y$1:$Y$437,"Open")),IF($H$2="Urgent",IF(C19="Jakarta",SUMIFS('Master Data HO &amp; Site'!$AR$1:$AR$437,'Master Data HO &amp; Site'!$F$1:$F$437,'Summary to Mgmt'!$D19,'Master Data HO &amp; Site'!$H$1:$H$437,'Summary to Mgmt'!$E19,'Master Data HO &amp; Site'!$Y$1:$Y$437,"Open",'Master Data HO &amp; Site'!$N$1:$N$437,$H$2),SUMIFS('Master Data HO &amp; Site'!$AR$1:$AR$437,'Master Data HO &amp; Site'!$S$1:$S$437,'Summary to Mgmt'!$C19,'Master Data HO &amp; Site'!$Y$1:$Y$437,"Open",'Master Data HO &amp; Site'!$N$1:$N$437,$H$2)),IF(C19="Jakarta",SUMIFS('Master Data HO &amp; Site'!$AR$1:$AR$437,'Master Data HO &amp; Site'!$F$1:$F$437,'Summary to Mgmt'!$D19,'Master Data HO &amp; Site'!$H$1:$H$437,'Summary to Mgmt'!$E19,'Master Data HO &amp; Site'!$Y$1:$Y$437,"Open",'Master Data HO &amp; Site'!$N$1:$N$437,$H$2),SUMIFS('Master Data HO &amp; Site'!$AR$1:$AR$437,'Master Data HO &amp; Site'!$S$1:$S$437,'Summary to Mgmt'!$C19,'Master Data HO &amp; Site'!$Y$1:$Y$437,"Open",'Master Data HO &amp; Site'!$N$1:$N$437,$H$2))))</f>
        <v>0</v>
      </c>
      <c r="AA19" s="222">
        <f>IF($H$2="All",IF(C19="Jakarta",SUMIFS('Master Data HO &amp; Site'!$AS$1:$AS$437,'Master Data HO &amp; Site'!$S$1:$S$437,'Summary to Mgmt'!$C19,'Master Data HO &amp; Site'!$F$1:$F$437,'Summary to Mgmt'!$D19,'Master Data HO &amp; Site'!$H$1:$H$437,'Summary to Mgmt'!$E19,'Master Data HO &amp; Site'!$Y$1:$Y$437,"Open"),SUMIFS('Master Data HO &amp; Site'!$AS$1:$AS$437,'Master Data HO &amp; Site'!$S$1:$S$437,'Summary to Mgmt'!$C19,'Master Data HO &amp; Site'!$Y$1:$Y$437,"Open")),IF($H$2="Urgent",IF(C19="Jakarta",SUMIFS('Master Data HO &amp; Site'!$AS$1:$AS$437,'Master Data HO &amp; Site'!$F$1:$F$437,'Summary to Mgmt'!$D19,'Master Data HO &amp; Site'!$H$1:$H$437,'Summary to Mgmt'!$E19,'Master Data HO &amp; Site'!$Y$1:$Y$437,"Open",'Master Data HO &amp; Site'!$N$1:$N$437,$H$2),SUMIFS('Master Data HO &amp; Site'!$AS$1:$AS$437,'Master Data HO &amp; Site'!$S$1:$S$437,'Summary to Mgmt'!$C19,'Master Data HO &amp; Site'!$Y$1:$Y$437,"Open",'Master Data HO &amp; Site'!$N$1:$N$437,$H$2)),IF(C19="Jakarta",SUMIFS('Master Data HO &amp; Site'!$AS$1:$AS$437,'Master Data HO &amp; Site'!$F$1:$F$437,'Summary to Mgmt'!$D19,'Master Data HO &amp; Site'!$H$1:$H$437,'Summary to Mgmt'!$E19,'Master Data HO &amp; Site'!$Y$1:$Y$437,"Open",'Master Data HO &amp; Site'!$N$1:$N$437,$H$2),SUMIFS('Master Data HO &amp; Site'!$AS$1:$AS$437,'Master Data HO &amp; Site'!$S$1:$S$437,'Summary to Mgmt'!$C19,'Master Data HO &amp; Site'!$Y$1:$Y$437,"Open",'Master Data HO &amp; Site'!$N$1:$N$437,$H$2))))</f>
        <v>0</v>
      </c>
      <c r="AB19" s="222">
        <f>IF($H$2="All",IF(C19="Jakarta",SUMIFS('Master Data HO &amp; Site'!$AT$1:$AT$437,'Master Data HO &amp; Site'!$F$1:$F$437,'Summary to Mgmt'!$D19,'Master Data HO &amp; Site'!$H$1:$H$437,'Summary to Mgmt'!$E19,'Master Data HO &amp; Site'!$Y$1:$Y$437,"Open"),SUMIFS('Master Data HO &amp; Site'!$AT$1:$AT$437,'Master Data HO &amp; Site'!$S$1:$S$437,'Summary to Mgmt'!$C19,'Master Data HO &amp; Site'!$Y$1:$Y$437,"Open")),IF($H$2="Urgent",IF(C19="Jakarta",SUMIFS('Master Data HO &amp; Site'!$AT$1:$AT$437,'Master Data HO &amp; Site'!$F$1:$F$437,'Summary to Mgmt'!$D19,'Master Data HO &amp; Site'!$H$1:$H$437,'Summary to Mgmt'!$E19,'Master Data HO &amp; Site'!$Y$1:$Y$437,"Open",'Master Data HO &amp; Site'!$N$1:$N$437,$H$2),SUMIFS('Master Data HO &amp; Site'!$AT$1:$AT$437,'Master Data HO &amp; Site'!$S$1:$S$437,'Summary to Mgmt'!$C19,'Master Data HO &amp; Site'!$Y$1:$Y$437,"Open",'Master Data HO &amp; Site'!$N$1:$N$437,$H$2)),IF(C19="Jakarta",SUMIFS('Master Data HO &amp; Site'!$AT$1:$AT$437,'Master Data HO &amp; Site'!$F$1:$F$437,'Summary to Mgmt'!$D19,'Master Data HO &amp; Site'!$H$1:$H$437,'Summary to Mgmt'!$E19,'Master Data HO &amp; Site'!$Y$1:$Y$437,"Open",'Master Data HO &amp; Site'!$N$1:$N$437,$H$2),SUMIFS('Master Data HO &amp; Site'!$AT$1:$AT$437,'Master Data HO &amp; Site'!$S$1:$S$437,'Summary to Mgmt'!$C19,'Master Data HO &amp; Site'!$Y$1:$Y$437,"Open",'Master Data HO &amp; Site'!$N$1:$N$437,$H$2))))</f>
        <v>0</v>
      </c>
      <c r="AC19" s="222">
        <f>IF($H$2="All",IF(C19="Jakarta",SUMIFS('Master Data HO &amp; Site'!$AU$1:$AU$437,'Master Data HO &amp; Site'!$F$1:$F$437,'Summary to Mgmt'!$D19,'Master Data HO &amp; Site'!$H$1:$H$437,'Summary to Mgmt'!$E19,'Master Data HO &amp; Site'!$Y$1:$Y$437,"Open"),SUMIFS('Master Data HO &amp; Site'!$AU$1:$AU$437,'Master Data HO &amp; Site'!$S$1:$S$437,'Summary to Mgmt'!$C19,'Master Data HO &amp; Site'!$Y$1:$Y$437,"Open")),IF($H$2="Urgent",IF(C19="Jakarta",SUMIFS('Master Data HO &amp; Site'!$AU$1:$AU$437,'Master Data HO &amp; Site'!$F$1:$F$437,'Summary to Mgmt'!$D19,'Master Data HO &amp; Site'!$H$1:$H$437,'Summary to Mgmt'!$E19,'Master Data HO &amp; Site'!$Y$1:$Y$437,"Open",'Master Data HO &amp; Site'!$N$1:$N$437,$H$2),SUMIFS('Master Data HO &amp; Site'!$AU$1:$AU$437,'Master Data HO &amp; Site'!$S$1:$S$437,'Summary to Mgmt'!$C19,'Master Data HO &amp; Site'!$Y$1:$Y$437,"Open",'Master Data HO &amp; Site'!$N$1:$N$437,$H$2)),IF(C19="Jakarta",SUMIFS('Master Data HO &amp; Site'!$AU$1:$AU$437,'Master Data HO &amp; Site'!$F$1:$F$437,'Summary to Mgmt'!$D19,'Master Data HO &amp; Site'!$H$1:$H$437,'Summary to Mgmt'!$E19,'Master Data HO &amp; Site'!$Y$1:$Y$437,"Open",'Master Data HO &amp; Site'!$N$1:$N$437,$H$2),SUMIFS('Master Data HO &amp; Site'!$AU$1:$AU$437,'Master Data HO &amp; Site'!$S$1:$S$437,'Summary to Mgmt'!$C19,'Master Data HO &amp; Site'!$Y$1:$Y$437,"Open",'Master Data HO &amp; Site'!$N$1:$N$437,$H$2))))</f>
        <v>0</v>
      </c>
      <c r="AD19" s="222">
        <f>IF($H$2="All",IF(C19="Jakarta",SUMIFS('Master Data HO &amp; Site'!$AV$1:$AV$437,'Master Data HO &amp; Site'!$F$1:$F$437,'Summary to Mgmt'!$D19,'Master Data HO &amp; Site'!$H$1:$H$437,'Summary to Mgmt'!$E19,'Master Data HO &amp; Site'!$Y$1:$Y$437,"Open"),SUMIFS('Master Data HO &amp; Site'!$AV$1:$AV$437,'Master Data HO &amp; Site'!$S$1:$S$437,'Summary to Mgmt'!$C19,'Master Data HO &amp; Site'!$Y$1:$Y$437,"Open")),IF($H$2="Urgent",IF(C19="Jakarta",SUMIFS('Master Data HO &amp; Site'!$AV$1:$AV$437,'Master Data HO &amp; Site'!$F$1:$F$437,'Summary to Mgmt'!$D19,'Master Data HO &amp; Site'!$H$1:$H$437,'Summary to Mgmt'!$E19,'Master Data HO &amp; Site'!$Y$1:$Y$437,"Open",'Master Data HO &amp; Site'!$N$1:$N$437,$H$2),SUMIFS('Master Data HO &amp; Site'!$AV$1:$AV$437,'Master Data HO &amp; Site'!$S$1:$S$437,'Summary to Mgmt'!$C19,'Master Data HO &amp; Site'!$Y$1:$Y$437,"Open",'Master Data HO &amp; Site'!$N$1:$N$437,$H$2)),IF(C19="Jakarta",SUMIFS('Master Data HO &amp; Site'!$AV$1:$AV$437,'Master Data HO &amp; Site'!$F$1:$F$437,'Summary to Mgmt'!$D19,'Master Data HO &amp; Site'!$H$1:$H$437,'Summary to Mgmt'!$E19,'Master Data HO &amp; Site'!$Y$1:$Y$437,"Open",'Master Data HO &amp; Site'!$N$1:$N$437,$H$2),SUMIFS('Master Data HO &amp; Site'!$AV$1:$AV$437,'Master Data HO &amp; Site'!$S$1:$S$437,'Summary to Mgmt'!$C19,'Master Data HO &amp; Site'!$Y$1:$Y$437,"Open",'Master Data HO &amp; Site'!$N$1:$N$437,$H$2))))</f>
        <v>0</v>
      </c>
      <c r="AE19" s="222">
        <f>IF($H$2="All",IF(C19="Jakarta",SUMIFS('Master Data HO &amp; Site'!$AW$1:$AW$437,'Master Data HO &amp; Site'!$F$1:$F$437,'Summary to Mgmt'!$D19,'Master Data HO &amp; Site'!$H$1:$H$437,'Summary to Mgmt'!$E19,'Master Data HO &amp; Site'!$Y$1:$Y$437,"Open"),SUMIFS('Master Data HO &amp; Site'!$AW$1:$AW$437,'Master Data HO &amp; Site'!$S$1:$S$437,'Summary to Mgmt'!$C19,'Master Data HO &amp; Site'!$Y$1:$Y$437,"Open")),IF($H$2="Urgent",IF(C19="Jakarta",SUMIFS('Master Data HO &amp; Site'!$AW$1:$AW$437,'Master Data HO &amp; Site'!$F$1:$F$437,'Summary to Mgmt'!$D19,'Master Data HO &amp; Site'!$H$1:$H$437,'Summary to Mgmt'!$E19,'Master Data HO &amp; Site'!$Y$1:$Y$437,"Open",'Master Data HO &amp; Site'!$N$1:$N$437,$H$2),SUMIFS('Master Data HO &amp; Site'!$AW$1:$AW$437,'Master Data HO &amp; Site'!$S$1:$S$437,'Summary to Mgmt'!$C19,'Master Data HO &amp; Site'!$Y$1:$Y$437,"Open",'Master Data HO &amp; Site'!$N$1:$N$437,$H$2)),IF(C19="Jakarta",SUMIFS('Master Data HO &amp; Site'!$AW$1:$AW$437,'Master Data HO &amp; Site'!$F$1:$F$437,'Summary to Mgmt'!$D19,'Master Data HO &amp; Site'!$H$1:$H$437,'Summary to Mgmt'!$E19,'Master Data HO &amp; Site'!$Y$1:$Y$437,"Open",'Master Data HO &amp; Site'!$N$1:$N$437,$H$2),SUMIFS('Master Data HO &amp; Site'!$AW$1:$AW$437,'Master Data HO &amp; Site'!$S$1:$S$437,'Summary to Mgmt'!$C19,'Master Data HO &amp; Site'!$Y$1:$Y$437,"Open",'Master Data HO &amp; Site'!$N$1:$N$437,$H$2))))</f>
        <v>0</v>
      </c>
      <c r="AF19" s="222">
        <f>IF($H$2="All",IF(C19="Jakarta",SUMIFS('Master Data HO &amp; Site'!$AX$1:$AX$437,'Master Data HO &amp; Site'!$F$1:$F$437,'Summary to Mgmt'!$D19,'Master Data HO &amp; Site'!$H$1:$H$437,'Summary to Mgmt'!$E19,'Master Data HO &amp; Site'!$Y$1:$Y$437,"Open"),SUMIFS('Master Data HO &amp; Site'!$AX$1:$AX$437,'Master Data HO &amp; Site'!$S$1:$S$437,'Summary to Mgmt'!$C19,'Master Data HO &amp; Site'!$Y$1:$Y$437,"Open")),IF($H$2="Urgent",IF(C19="Jakarta",SUMIFS('Master Data HO &amp; Site'!$AX$1:$AX$437,'Master Data HO &amp; Site'!$F$1:$F$437,'Summary to Mgmt'!$D19,'Master Data HO &amp; Site'!$H$1:$H$437,'Summary to Mgmt'!$E19,'Master Data HO &amp; Site'!$Y$1:$Y$437,"Open",'Master Data HO &amp; Site'!$N$1:$N$437,$H$2),SUMIFS('Master Data HO &amp; Site'!$AX$1:$AX$437,'Master Data HO &amp; Site'!$S$1:$S$437,'Summary to Mgmt'!$C19,'Master Data HO &amp; Site'!$Y$1:$Y$437,"Open",'Master Data HO &amp; Site'!$N$1:$N$437,$H$2)),IF(C19="Jakarta",SUMIFS('Master Data HO &amp; Site'!$AX$1:$AX$437,'Master Data HO &amp; Site'!$F$1:$F$437,'Summary to Mgmt'!$D19,'Master Data HO &amp; Site'!$H$1:$H$437,'Summary to Mgmt'!$E19,'Master Data HO &amp; Site'!$Y$1:$Y$437,"Open",'Master Data HO &amp; Site'!$N$1:$N$437,$H$2),SUMIFS('Master Data HO &amp; Site'!$AX$1:$AX$437,'Master Data HO &amp; Site'!$S$1:$S$437,'Summary to Mgmt'!$C19,'Master Data HO &amp; Site'!$Y$1:$Y$437,"Open",'Master Data HO &amp; Site'!$N$1:$N$437,$H$2))))</f>
        <v>0</v>
      </c>
      <c r="AG19" s="222">
        <f>IF($H$2="All",IF(C19="Jakarta",SUMIFS('Master Data HO &amp; Site'!$AY$1:$AY$437,'Master Data HO &amp; Site'!$S$1:$S$437,'Summary to Mgmt'!$C19,'Master Data HO &amp; Site'!$F$1:$F$437,'Summary to Mgmt'!$D19,'Master Data HO &amp; Site'!$H$1:$H$437,'Summary to Mgmt'!$E19,'Master Data HO &amp; Site'!$Y$1:$Y$437,"Open"),SUMIFS('Master Data HO &amp; Site'!$AY$1:$AY$437,'Master Data HO &amp; Site'!$S$1:$S$437,'Summary to Mgmt'!$C19,'Master Data HO &amp; Site'!$Y$1:$Y$437,"Open")),IF($H$2="Urgent",IF(C19="Jakarta",SUMIFS('Master Data HO &amp; Site'!$AY$1:$AY$437,'Master Data HO &amp; Site'!$F$1:$F$437,'Summary to Mgmt'!$D19,'Master Data HO &amp; Site'!$H$1:$H$437,'Summary to Mgmt'!$E19,'Master Data HO &amp; Site'!$Y$1:$Y$437,"Open",'Master Data HO &amp; Site'!$N$1:$N$437,$H$2),SUMIFS('Master Data HO &amp; Site'!$AY$1:$AY$437,'Master Data HO &amp; Site'!$S$1:$S$437,'Summary to Mgmt'!$C19,'Master Data HO &amp; Site'!$Y$1:$Y$437,"Open",'Master Data HO &amp; Site'!$N$1:$N$437,$H$2)),IF(C19="Jakarta",SUMIFS('Master Data HO &amp; Site'!$AY$1:$AY$437,'Master Data HO &amp; Site'!$F$1:$F$437,'Summary to Mgmt'!$D19,'Master Data HO &amp; Site'!$H$1:$H$437,'Summary to Mgmt'!$E19,'Master Data HO &amp; Site'!$Y$1:$Y$437,"Open",'Master Data HO &amp; Site'!$N$1:$N$437,$H$2),SUMIFS('Master Data HO &amp; Site'!$AY$1:$AY$437,'Master Data HO &amp; Site'!$S$1:$S$437,'Summary to Mgmt'!$C19,'Master Data HO &amp; Site'!$Y$1:$Y$437,"Open",'Master Data HO &amp; Site'!$N$1:$N$437,$H$2))))</f>
        <v>0</v>
      </c>
      <c r="AH19" s="222">
        <f>IF($H$2="All",IF(C19="Jakarta",SUMIFS('Master Data HO &amp; Site'!$AZ$1:$AZ$437,'Master Data HO &amp; Site'!$F$1:$F$437,'Summary to Mgmt'!$D19,'Master Data HO &amp; Site'!$H$1:$H$437,'Summary to Mgmt'!$E19,'Master Data HO &amp; Site'!$Y$1:$Y$437,"Open"),SUMIFS('Master Data HO &amp; Site'!$AZ$1:$AZ$437,'Master Data HO &amp; Site'!$S$1:$S$437,'Summary to Mgmt'!$C19,'Master Data HO &amp; Site'!$Y$1:$Y$437,"Open")),IF($H$2="Urgent",IF(C19="Jakarta",SUMIFS('Master Data HO &amp; Site'!$AZ$1:$AZ$437,'Master Data HO &amp; Site'!$F$1:$F$437,'Summary to Mgmt'!$D19,'Master Data HO &amp; Site'!$H$1:$H$437,'Summary to Mgmt'!$E19,'Master Data HO &amp; Site'!$Y$1:$Y$437,"Open",'Master Data HO &amp; Site'!$N$1:$N$437,$H$2),SUMIFS('Master Data HO &amp; Site'!$AZ$1:$AZ$437,'Master Data HO &amp; Site'!$S$1:$S$437,'Summary to Mgmt'!$C19,'Master Data HO &amp; Site'!$Y$1:$Y$437,"Open",'Master Data HO &amp; Site'!$N$1:$N$437,$H$2)),IF(C19="Jakarta",SUMIFS('Master Data HO &amp; Site'!$AZ$1:$AZ$437,'Master Data HO &amp; Site'!$F$1:$F$437,'Summary to Mgmt'!$D19,'Master Data HO &amp; Site'!$H$1:$H$437,'Summary to Mgmt'!$E19,'Master Data HO &amp; Site'!$Y$1:$Y$437,"Open",'Master Data HO &amp; Site'!$N$1:$N$437,$H$2),SUMIFS('Master Data HO &amp; Site'!$AZ$1:$AZ$437,'Master Data HO &amp; Site'!$S$1:$S$437,'Summary to Mgmt'!$C19,'Master Data HO &amp; Site'!$Y$1:$Y$437,"Open",'Master Data HO &amp; Site'!$N$1:$N$437,$H$2))))</f>
        <v>0</v>
      </c>
      <c r="AI19" s="222">
        <f>IF($H$2="All",IF(C19="Jakarta",SUMIFS('Master Data HO &amp; Site'!$AZ$1:$AZ$437,'Master Data HO &amp; Site'!$F$1:$F$437,'Summary to Mgmt'!$D19,'Master Data HO &amp; Site'!$H$1:$H$437,'Summary to Mgmt'!$E19,'Master Data HO &amp; Site'!$Y$1:$Y$437,"Open"),SUMIFS('Master Data HO &amp; Site'!$AZ$1:$AZ$437,'Master Data HO &amp; Site'!$S$1:$S$437,'Summary to Mgmt'!$C19,'Master Data HO &amp; Site'!$Y$1:$Y$437,"Open")),IF($H$2="Urgent",IF(C19="Jakarta",SUMIFS('Master Data HO &amp; Site'!$AZ$1:$AZ$437,'Master Data HO &amp; Site'!$F$1:$F$437,'Summary to Mgmt'!$D19,'Master Data HO &amp; Site'!$H$1:$H$437,'Summary to Mgmt'!$E19,'Master Data HO &amp; Site'!$Y$1:$Y$437,"Open",'Master Data HO &amp; Site'!$N$1:$N$437,$H$2),SUMIFS('Master Data HO &amp; Site'!$AZ$1:$AZ$437,'Master Data HO &amp; Site'!$S$1:$S$437,'Summary to Mgmt'!$C19,'Master Data HO &amp; Site'!$Y$1:$Y$437,"Open",'Master Data HO &amp; Site'!$N$1:$N$437,$H$2)),IF(C19="Jakarta",SUMIFS('Master Data HO &amp; Site'!$AZ$1:$AZ$437,'Master Data HO &amp; Site'!$F$1:$F$437,'Summary to Mgmt'!$D19,'Master Data HO &amp; Site'!$H$1:$H$437,'Summary to Mgmt'!$E19,'Master Data HO &amp; Site'!$Y$1:$Y$437,"Open",'Master Data HO &amp; Site'!$N$1:$N$437,$H$2),SUMIFS('Master Data HO &amp; Site'!$AZ$1:$AZ$437,'Master Data HO &amp; Site'!$S$1:$S$437,'Summary to Mgmt'!$C19,'Master Data HO &amp; Site'!$Y$1:$Y$437,"Open",'Master Data HO &amp; Site'!$N$1:$N$437,$H$2))))</f>
        <v>0</v>
      </c>
      <c r="AJ19" s="222">
        <f>IF($H$2="All",IF(C19="Jakarta",SUMIFS('Master Data HO &amp; Site'!$BB$1:$BB$437,'Master Data HO &amp; Site'!$F$1:$F$437,'Summary to Mgmt'!$D19,'Master Data HO &amp; Site'!$H$1:$H$437,'Summary to Mgmt'!$E19,'Master Data HO &amp; Site'!$Y$1:$Y$437,"Open"),SUMIFS('Master Data HO &amp; Site'!$BB$1:$BB$437,'Master Data HO &amp; Site'!$S$1:$S$437,'Summary to Mgmt'!$C19,'Master Data HO &amp; Site'!$Y$1:$Y$437,"Open")),IF($H$2="Urgent",IF(C19="Jakarta",SUMIFS('Master Data HO &amp; Site'!$BB$1:$BB$437,'Master Data HO &amp; Site'!$F$1:$F$437,'Summary to Mgmt'!$D19,'Master Data HO &amp; Site'!$H$1:$H$437,'Summary to Mgmt'!$E19,'Master Data HO &amp; Site'!$Y$1:$Y$437,"Open",'Master Data HO &amp; Site'!$N$1:$N$437,$H$2),SUMIFS('Master Data HO &amp; Site'!$BB$1:$BB$437,'Master Data HO &amp; Site'!$S$1:$S$437,'Summary to Mgmt'!$C19,'Master Data HO &amp; Site'!$Y$1:$Y$437,"Open",'Master Data HO &amp; Site'!$N$1:$N$437,$H$2)),IF(C19="Jakarta",SUMIFS('Master Data HO &amp; Site'!$BB$1:$BB$437,'Master Data HO &amp; Site'!$F$1:$F$437,'Summary to Mgmt'!$D19,'Master Data HO &amp; Site'!$H$1:$H$437,'Summary to Mgmt'!$E19,'Master Data HO &amp; Site'!$Y$1:$Y$437,"Open",'Master Data HO &amp; Site'!$N$1:$N$437,$H$2),SUMIFS('Master Data HO &amp; Site'!$BB$1:$BB$437,'Master Data HO &amp; Site'!$S$1:$S$437,'Summary to Mgmt'!$C19,'Master Data HO &amp; Site'!$Y$1:$Y$437,"Open",'Master Data HO &amp; Site'!$N$1:$N$437,$H$2))))</f>
        <v>0</v>
      </c>
      <c r="AK19" s="222">
        <f>IF($H$2="All",IF(C19="Jakarta",SUMIFS('Master Data HO &amp; Site'!$BC$1:$BC$437,'Master Data HO &amp; Site'!$F$1:$F$437,'Summary to Mgmt'!$D19,'Master Data HO &amp; Site'!$H$1:$H$437,'Summary to Mgmt'!$E19,'Master Data HO &amp; Site'!$Y$1:$Y$437,"Open"),SUMIFS('Master Data HO &amp; Site'!$BC$1:$BC$437,'Master Data HO &amp; Site'!$S$1:$S$437,'Summary to Mgmt'!$C19,'Master Data HO &amp; Site'!$Y$1:$Y$437,"Open")),IF($H$2="Urgent",IF(C19="Jakarta",SUMIFS('Master Data HO &amp; Site'!$BC$1:$BC$437,'Master Data HO &amp; Site'!$F$1:$F$437,'Summary to Mgmt'!$D19,'Master Data HO &amp; Site'!$H$1:$H$437,'Summary to Mgmt'!$E19,'Master Data HO &amp; Site'!$Y$1:$Y$437,"Open",'Master Data HO &amp; Site'!$N$1:$N$437,$H$2),SUMIFS('Master Data HO &amp; Site'!$BC$1:$BC$437,'Master Data HO &amp; Site'!$S$1:$S$437,'Summary to Mgmt'!$C19,'Master Data HO &amp; Site'!$Y$1:$Y$437,"Open",'Master Data HO &amp; Site'!$N$1:$N$437,$H$2)),IF(C19="Jakarta",SUMIFS('Master Data HO &amp; Site'!$BC$1:$BC$437,'Master Data HO &amp; Site'!$F$1:$F$437,'Summary to Mgmt'!$D19,'Master Data HO &amp; Site'!$H$1:$H$437,'Summary to Mgmt'!$E19,'Master Data HO &amp; Site'!$Y$1:$Y$437,"Open",'Master Data HO &amp; Site'!$N$1:$N$437,$H$2),SUMIFS('Master Data HO &amp; Site'!$BC$1:$BC$437,'Master Data HO &amp; Site'!$S$1:$S$437,'Summary to Mgmt'!$C19,'Master Data HO &amp; Site'!$Y$1:$Y$437,"Open",'Master Data HO &amp; Site'!$N$1:$N$437,$H$2))))</f>
        <v>0</v>
      </c>
      <c r="AL19" s="222">
        <f>IF($H$2="All",IF(C19="Jakarta",SUMIFS('Master Data HO &amp; Site'!$BD$1:$BD$437,'Master Data HO &amp; Site'!$F$1:$F$437,'Summary to Mgmt'!$D19,'Master Data HO &amp; Site'!$H$1:$H$437,'Summary to Mgmt'!$E19,'Master Data HO &amp; Site'!$Y$1:$Y$437,"Open"),SUMIFS('Master Data HO &amp; Site'!$BD$1:$BD$437,'Master Data HO &amp; Site'!$S$1:$S$437,'Summary to Mgmt'!$C19,'Master Data HO &amp; Site'!$Y$1:$Y$437,"Open")),IF($H$2="Urgent",IF(C19="Jakarta",SUMIFS('Master Data HO &amp; Site'!$BD$1:$BD$437,'Master Data HO &amp; Site'!$F$1:$F$437,'Summary to Mgmt'!$D19,'Master Data HO &amp; Site'!$H$1:$H$437,'Summary to Mgmt'!$E19,'Master Data HO &amp; Site'!$Y$1:$Y$437,"Open",'Master Data HO &amp; Site'!$N$1:$N$437,$H$2),SUMIFS('Master Data HO &amp; Site'!$BD$1:$BD$437,'Master Data HO &amp; Site'!$S$1:$S$437,'Summary to Mgmt'!$C19,'Master Data HO &amp; Site'!$Y$1:$Y$437,"Open",'Master Data HO &amp; Site'!$N$1:$N$437,$H$2)),IF(C19="Jakarta",SUMIFS('Master Data HO &amp; Site'!$BD$1:$BD$437,'Master Data HO &amp; Site'!$F$1:$F$437,'Summary to Mgmt'!$D19,'Master Data HO &amp; Site'!$H$1:$H$437,'Summary to Mgmt'!$E19,'Master Data HO &amp; Site'!$Y$1:$Y$437,"Open",'Master Data HO &amp; Site'!$N$1:$N$437,$H$2),SUMIFS('Master Data HO &amp; Site'!$BD$1:$BD$437,'Master Data HO &amp; Site'!$S$1:$S$437,'Summary to Mgmt'!$C19,'Master Data HO &amp; Site'!$Y$1:$Y$437,"Open",'Master Data HO &amp; Site'!$N$1:$N$437,$H$2))))</f>
        <v>0</v>
      </c>
      <c r="AM19" s="222">
        <f>IF($H$2="All",IF(C19="Jakarta",SUMIFS('Master Data HO &amp; Site'!$BE$1:$BE$437,'Master Data HO &amp; Site'!$S$1:$S$437,'Summary to Mgmt'!$C19,'Master Data HO &amp; Site'!$F$1:$F$437,'Summary to Mgmt'!$D19,'Master Data HO &amp; Site'!$H$1:$H$437,'Summary to Mgmt'!$E19,'Master Data HO &amp; Site'!$Y$1:$Y$437,"Open"),SUMIFS('Master Data HO &amp; Site'!$BE$1:$BE$437,'Master Data HO &amp; Site'!$S$1:$S$437,'Summary to Mgmt'!$C19,'Master Data HO &amp; Site'!$Y$1:$Y$437,"Open")),IF($H$2="Urgent",IF(C19="Jakarta",SUMIFS('Master Data HO &amp; Site'!$BE$1:$BE$437,'Master Data HO &amp; Site'!$F$1:$F$437,'Summary to Mgmt'!$D19,'Master Data HO &amp; Site'!$H$1:$H$437,'Summary to Mgmt'!$E19,'Master Data HO &amp; Site'!$Y$1:$Y$437,"Open",'Master Data HO &amp; Site'!$N$1:$N$437,$H$2),SUMIFS('Master Data HO &amp; Site'!$BE$1:$BE$437,'Master Data HO &amp; Site'!$S$1:$S$437,'Summary to Mgmt'!$C19,'Master Data HO &amp; Site'!$Y$1:$Y$437,"Open",'Master Data HO &amp; Site'!$N$1:$N$437,$H$2)),IF(C19="Jakarta",SUMIFS('Master Data HO &amp; Site'!$BE$1:$BE$437,'Master Data HO &amp; Site'!$F$1:$F$437,'Summary to Mgmt'!$D19,'Master Data HO &amp; Site'!$H$1:$H$437,'Summary to Mgmt'!$E19,'Master Data HO &amp; Site'!$Y$1:$Y$437,"Open",'Master Data HO &amp; Site'!$N$1:$N$437,$H$2),SUMIFS('Master Data HO &amp; Site'!$BE$1:$BE$437,'Master Data HO &amp; Site'!$S$1:$S$437,'Summary to Mgmt'!$C19,'Master Data HO &amp; Site'!$Y$1:$Y$437,"Open",'Master Data HO &amp; Site'!$N$1:$N$437,$H$2))))</f>
        <v>0</v>
      </c>
      <c r="AN19" s="222">
        <f>IF($H$2="All",IF(C19="Jakarta",SUMIFS('Master Data HO &amp; Site'!$BF$1:$BF$437,'Master Data HO &amp; Site'!$F$1:$F$437,'Summary to Mgmt'!$D19,'Master Data HO &amp; Site'!$H$1:$H$437,'Summary to Mgmt'!$E19,'Master Data HO &amp; Site'!$Y$1:$Y$437,"Open"),SUMIFS('Master Data HO &amp; Site'!$BF$1:$BF$437,'Master Data HO &amp; Site'!$S$1:$S$437,'Summary to Mgmt'!$C19,'Master Data HO &amp; Site'!$Y$1:$Y$437,"Open")),IF($H$2="Urgent",IF(C19="Jakarta",SUMIFS('Master Data HO &amp; Site'!$BF$1:$BF$437,'Master Data HO &amp; Site'!$F$1:$F$437,'Summary to Mgmt'!$D19,'Master Data HO &amp; Site'!$H$1:$H$437,'Summary to Mgmt'!$E19,'Master Data HO &amp; Site'!$Y$1:$Y$437,"Open",'Master Data HO &amp; Site'!$N$1:$N$437,$H$2),SUMIFS('Master Data HO &amp; Site'!$BF$1:$BF$437,'Master Data HO &amp; Site'!$S$1:$S$437,'Summary to Mgmt'!$C19,'Master Data HO &amp; Site'!$Y$1:$Y$437,"Open",'Master Data HO &amp; Site'!$N$1:$N$437,$H$2)),IF(C19="Jakarta",SUMIFS('Master Data HO &amp; Site'!$BF$1:$BF$437,'Master Data HO &amp; Site'!$F$1:$F$437,'Summary to Mgmt'!$D19,'Master Data HO &amp; Site'!$H$1:$H$437,'Summary to Mgmt'!$E19,'Master Data HO &amp; Site'!$Y$1:$Y$437,"Open",'Master Data HO &amp; Site'!$N$1:$N$437,$H$2),SUMIFS('Master Data HO &amp; Site'!$BF$1:$BF$437,'Master Data HO &amp; Site'!$S$1:$S$437,'Summary to Mgmt'!$C19,'Master Data HO &amp; Site'!$Y$1:$Y$437,"Open",'Master Data HO &amp; Site'!$N$1:$N$437,$H$2))))</f>
        <v>0</v>
      </c>
      <c r="AO19" s="222">
        <f>IF($H$2="All",IF(C19="Jakarta",SUMIFS('Master Data HO &amp; Site'!$BG$1:$BG$437,'Master Data HO &amp; Site'!$F$1:$F$437,'Summary to Mgmt'!$D19,'Master Data HO &amp; Site'!$H$1:$H$437,'Summary to Mgmt'!$E19,'Master Data HO &amp; Site'!$Y$1:$Y$437,"Open"),SUMIFS('Master Data HO &amp; Site'!$BG$1:$BG$437,'Master Data HO &amp; Site'!$S$1:$S$437,'Summary to Mgmt'!$C19,'Master Data HO &amp; Site'!$Y$1:$Y$437,"Open")),IF($H$2="Urgent",IF(C19="Jakarta",SUMIFS('Master Data HO &amp; Site'!$BG$1:$BG$437,'Master Data HO &amp; Site'!$F$1:$F$437,'Summary to Mgmt'!$D19,'Master Data HO &amp; Site'!$H$1:$H$437,'Summary to Mgmt'!$E19,'Master Data HO &amp; Site'!$Y$1:$Y$437,"Open",'Master Data HO &amp; Site'!$N$1:$N$437,$H$2),SUMIFS('Master Data HO &amp; Site'!$BG$1:$BG$437,'Master Data HO &amp; Site'!$S$1:$S$437,'Summary to Mgmt'!$C19,'Master Data HO &amp; Site'!$Y$1:$Y$437,"Open",'Master Data HO &amp; Site'!$N$1:$N$437,$H$2)),IF(C19="Jakarta",SUMIFS('Master Data HO &amp; Site'!$BG$1:$BG$437,'Master Data HO &amp; Site'!$F$1:$F$437,'Summary to Mgmt'!$D19,'Master Data HO &amp; Site'!$H$1:$H$437,'Summary to Mgmt'!$E19,'Master Data HO &amp; Site'!$Y$1:$Y$437,"Open",'Master Data HO &amp; Site'!$N$1:$N$437,$H$2),SUMIFS('Master Data HO &amp; Site'!$BG$1:$BG$437,'Master Data HO &amp; Site'!$S$1:$S$437,'Summary to Mgmt'!$C19,'Master Data HO &amp; Site'!$Y$1:$Y$437,"Open",'Master Data HO &amp; Site'!$N$1:$N$437,$H$2))))</f>
        <v>0</v>
      </c>
      <c r="AP19" s="222">
        <f>IF($H$2="All",IF(C19="Jakarta",SUMIFS('Master Data HO &amp; Site'!$BH$1:$BH$437,'Master Data HO &amp; Site'!$F$1:$F$437,'Summary to Mgmt'!$D19,'Master Data HO &amp; Site'!$H$1:$H$437,'Summary to Mgmt'!$E19,'Master Data HO &amp; Site'!$Y$1:$Y$437,"Open"),SUMIFS('Master Data HO &amp; Site'!$BH$1:$BH$437,'Master Data HO &amp; Site'!$S$1:$S$437,'Summary to Mgmt'!$C19,'Master Data HO &amp; Site'!$Y$1:$Y$437,"Open")),IF($H$2="Urgent",IF(C19="Jakarta",SUMIFS('Master Data HO &amp; Site'!$BH$1:$BH$437,'Master Data HO &amp; Site'!$F$1:$F$437,'Summary to Mgmt'!$D19,'Master Data HO &amp; Site'!$H$1:$H$437,'Summary to Mgmt'!$E19,'Master Data HO &amp; Site'!$Y$1:$Y$437,"Open",'Master Data HO &amp; Site'!$N$1:$N$437,$H$2),SUMIFS('Master Data HO &amp; Site'!$BH$1:$BH$437,'Master Data HO &amp; Site'!$S$1:$S$437,'Summary to Mgmt'!$C19,'Master Data HO &amp; Site'!$Y$1:$Y$437,"Open",'Master Data HO &amp; Site'!$N$1:$N$437,$H$2)),IF(C19="Jakarta",SUMIFS('Master Data HO &amp; Site'!$BH$1:$BH$437,'Master Data HO &amp; Site'!$F$1:$F$437,'Summary to Mgmt'!$D19,'Master Data HO &amp; Site'!$H$1:$H$437,'Summary to Mgmt'!$E19,'Master Data HO &amp; Site'!$Y$1:$Y$437,"Open",'Master Data HO &amp; Site'!$N$1:$N$437,$H$2),SUMIFS('Master Data HO &amp; Site'!$BH$1:$BH$437,'Master Data HO &amp; Site'!$S$1:$S$437,'Summary to Mgmt'!$C19,'Master Data HO &amp; Site'!$Y$1:$Y$437,"Open",'Master Data HO &amp; Site'!$N$1:$N$437,$H$2))))</f>
        <v>0</v>
      </c>
      <c r="AQ19" s="222">
        <f>IF($H$2="All",IF(C19="Jakarta",SUMIFS('Master Data HO &amp; Site'!$BI$1:$BI$437,'Master Data HO &amp; Site'!$F$1:$F$437,'Summary to Mgmt'!$D19,'Master Data HO &amp; Site'!$H$1:$H$437,'Summary to Mgmt'!$E19,'Master Data HO &amp; Site'!$Y$1:$Y$437,"Open"),SUMIFS('Master Data HO &amp; Site'!$BI$1:$BI$437,'Master Data HO &amp; Site'!$S$1:$S$437,'Summary to Mgmt'!$C19,'Master Data HO &amp; Site'!$Y$1:$Y$437,"Open")),IF($H$2="Urgent",IF(C19="Jakarta",SUMIFS('Master Data HO &amp; Site'!$BI$1:$BI$437,'Master Data HO &amp; Site'!$F$1:$F$437,'Summary to Mgmt'!$D19,'Master Data HO &amp; Site'!$H$1:$H$437,'Summary to Mgmt'!$E19,'Master Data HO &amp; Site'!$Y$1:$Y$437,"Open",'Master Data HO &amp; Site'!$N$1:$N$437,$H$2),SUMIFS('Master Data HO &amp; Site'!$BI$1:$BI$437,'Master Data HO &amp; Site'!$S$1:$S$437,'Summary to Mgmt'!$C19,'Master Data HO &amp; Site'!$Y$1:$Y$437,"Open",'Master Data HO &amp; Site'!$N$1:$N$437,$H$2)),IF(C19="Jakarta",SUMIFS('Master Data HO &amp; Site'!$BI$1:$BI$437,'Master Data HO &amp; Site'!$F$1:$F$437,'Summary to Mgmt'!$D19,'Master Data HO &amp; Site'!$H$1:$H$437,'Summary to Mgmt'!$E19,'Master Data HO &amp; Site'!$Y$1:$Y$437,"Open",'Master Data HO &amp; Site'!$N$1:$N$437,$H$2),SUMIFS('Master Data HO &amp; Site'!$BI$1:$BI$437,'Master Data HO &amp; Site'!$S$1:$S$437,'Summary to Mgmt'!$C19,'Master Data HO &amp; Site'!$Y$1:$Y$437,"Open",'Master Data HO &amp; Site'!$N$1:$N$437,$H$2))))</f>
        <v>0</v>
      </c>
      <c r="AR19" s="222">
        <f>IF($H$2="All",IF(C19="Jakarta",SUMIFS('Master Data HO &amp; Site'!$BJ$1:$BJ$437,'Master Data HO &amp; Site'!$F$1:$F$437,'Summary to Mgmt'!$D19,'Master Data HO &amp; Site'!$H$1:$H$437,'Summary to Mgmt'!$E19,'Master Data HO &amp; Site'!$Y$1:$Y$437,"Open"),SUMIFS('Master Data HO &amp; Site'!$BJ$1:$BJ$437,'Master Data HO &amp; Site'!$S$1:$S$437,'Summary to Mgmt'!$C19,'Master Data HO &amp; Site'!$Y$1:$Y$437,"Open")),IF($H$2="Urgent",IF(C19="Jakarta",SUMIFS('Master Data HO &amp; Site'!$BJ$1:$BJ$437,'Master Data HO &amp; Site'!$F$1:$F$437,'Summary to Mgmt'!$D19,'Master Data HO &amp; Site'!$H$1:$H$437,'Summary to Mgmt'!$E19,'Master Data HO &amp; Site'!$Y$1:$Y$437,"Open",'Master Data HO &amp; Site'!$N$1:$N$437,$H$2),SUMIFS('Master Data HO &amp; Site'!$BJ$1:$BJ$437,'Master Data HO &amp; Site'!$S$1:$S$437,'Summary to Mgmt'!$C19,'Master Data HO &amp; Site'!$Y$1:$Y$437,"Open",'Master Data HO &amp; Site'!$N$1:$N$437,$H$2)),IF(C19="Jakarta",SUMIFS('Master Data HO &amp; Site'!$BJ$1:$BJ$437,'Master Data HO &amp; Site'!$F$1:$F$437,'Summary to Mgmt'!$D19,'Master Data HO &amp; Site'!$H$1:$H$437,'Summary to Mgmt'!$E19,'Master Data HO &amp; Site'!$Y$1:$Y$437,"Open",'Master Data HO &amp; Site'!$N$1:$N$437,$H$2),SUMIFS('Master Data HO &amp; Site'!$BJ$1:$BJ$437,'Master Data HO &amp; Site'!$S$1:$S$437,'Summary to Mgmt'!$C19,'Master Data HO &amp; Site'!$Y$1:$Y$437,"Open",'Master Data HO &amp; Site'!$N$1:$N$437,$H$2))))</f>
        <v>0</v>
      </c>
      <c r="AS19" s="222">
        <f>IF($H$2="All",IF(C19="Jakarta",SUMIFS('Master Data HO &amp; Site'!$BK$1:$BK$437,'Master Data HO &amp; Site'!$S$1:$S$437,'Summary to Mgmt'!$C19,'Master Data HO &amp; Site'!$F$1:$F$437,'Summary to Mgmt'!$D19,'Master Data HO &amp; Site'!$H$1:$H$437,'Summary to Mgmt'!$E19,'Master Data HO &amp; Site'!$Y$1:$Y$437,"Open"),SUMIFS('Master Data HO &amp; Site'!$BK$1:$BK$437,'Master Data HO &amp; Site'!$S$1:$S$437,'Summary to Mgmt'!$C19,'Master Data HO &amp; Site'!$Y$1:$Y$437,"Open")),IF($H$2="Urgent",IF(C19="Jakarta",SUMIFS('Master Data HO &amp; Site'!$BK$1:$BK$437,'Master Data HO &amp; Site'!$F$1:$F$437,'Summary to Mgmt'!$D19,'Master Data HO &amp; Site'!$H$1:$H$437,'Summary to Mgmt'!$E19,'Master Data HO &amp; Site'!$Y$1:$Y$437,"Open",'Master Data HO &amp; Site'!$N$1:$N$437,$H$2),SUMIFS('Master Data HO &amp; Site'!$BK$1:$BK$437,'Master Data HO &amp; Site'!$S$1:$S$437,'Summary to Mgmt'!$C19,'Master Data HO &amp; Site'!$Y$1:$Y$437,"Open",'Master Data HO &amp; Site'!$N$1:$N$437,$H$2)),IF(C19="Jakarta",SUMIFS('Master Data HO &amp; Site'!$BK$1:$BK$437,'Master Data HO &amp; Site'!$F$1:$F$437,'Summary to Mgmt'!$D19,'Master Data HO &amp; Site'!$H$1:$H$437,'Summary to Mgmt'!$E19,'Master Data HO &amp; Site'!$Y$1:$Y$437,"Open",'Master Data HO &amp; Site'!$N$1:$N$437,$H$2),SUMIFS('Master Data HO &amp; Site'!$BK$1:$BK$437,'Master Data HO &amp; Site'!$S$1:$S$437,'Summary to Mgmt'!$C19,'Master Data HO &amp; Site'!$Y$1:$Y$437,"Open",'Master Data HO &amp; Site'!$N$1:$N$437,$H$2))))</f>
        <v>0</v>
      </c>
      <c r="AU19" s="224">
        <f>IF($H$2="All",IF(C19="Jakarta",COUNTIFS('Master Data HO &amp; Site'!$F$1:$F$437,'Summary to Mgmt'!$D19,'Master Data HO &amp; Site'!$H$1:$H$437,'Summary to Mgmt'!$E19,'Master Data HO &amp; Site'!$Y$1:$Y$437,"Open",'Master Data HO &amp; Site'!$BZ$1:$BZ$437,'Summary to Mgmt'!$AU$4),COUNTIFS('Master Data HO &amp; Site'!$S$1:$S$437,'Summary to Mgmt'!$C19,'Master Data HO &amp; Site'!$Y$1:$Y$437,"Open",'Master Data HO &amp; Site'!$BZ$1:$BZ$437,'Summary to Mgmt'!$AU$4)),IF($H$2="Urgent",IF(C19="Jakarta",COUNTIFS('Master Data HO &amp; Site'!$F$1:$F$437,'Summary to Mgmt'!$D19,'Master Data HO &amp; Site'!$H$1:$H$437,'Summary to Mgmt'!$E19,'Master Data HO &amp; Site'!$Y$1:$Y$437,"Open",'Master Data HO &amp; Site'!$BZ$1:$BZ$437,'Summary to Mgmt'!$AU$4,'Master Data HO &amp; Site'!$N$1:$N$437,$H$2),COUNTIFS('Master Data HO &amp; Site'!$S$1:$S$437,'Summary to Mgmt'!$C19,'Master Data HO &amp; Site'!$Y$1:$Y$437,"Open",'Master Data HO &amp; Site'!$BZ$1:$BZ$437,'Summary to Mgmt'!$AU$4,'Master Data HO &amp; Site'!$N$1:$N$437,$H$2)),IF(C19="Jakarta",COUNTIFS('Master Data HO &amp; Site'!$F$1:$F$437,'Summary to Mgmt'!$D19,'Master Data HO &amp; Site'!$H$1:$H$437,'Summary to Mgmt'!$E19,'Master Data HO &amp; Site'!$Y$1:$Y$437,"Open",'Master Data HO &amp; Site'!$BZ$1:$BZ$437,'Summary to Mgmt'!$AU$4,'Master Data HO &amp; Site'!$N$1:$N$437,$H$2),COUNTIFS('Master Data HO &amp; Site'!$S$1:$S$437,'Summary to Mgmt'!$C19,'Master Data HO &amp; Site'!$Y$1:$Y$437,"Open",'Master Data HO &amp; Site'!$BZ$1:$BZ$437,'Summary to Mgmt'!$AU$4,'Master Data HO &amp; Site'!$N$1:$N$437,$H$2))))</f>
        <v>13</v>
      </c>
      <c r="AV19" s="224">
        <f>IF($H$2="All",IF(C19="Jakarta",COUNTIFS('Master Data HO &amp; Site'!$F$1:$F$437,'Summary to Mgmt'!$D19,'Master Data HO &amp; Site'!$H$1:$H$437,'Summary to Mgmt'!$E19,'Master Data HO &amp; Site'!$Y$1:$Y$437,"Open",'Master Data HO &amp; Site'!$BZ$1:$BZ$437,'Summary to Mgmt'!$AV$4),COUNTIFS('Master Data HO &amp; Site'!$S$1:$S$437,'Summary to Mgmt'!$C19,'Master Data HO &amp; Site'!$Y$1:$Y$437,"Open",'Master Data HO &amp; Site'!$BZ$1:$BZ$437,'Summary to Mgmt'!$AV$4)),IF($H$2="Urgent",IF(C19="Jakarta",COUNTIFS('Master Data HO &amp; Site'!$F$1:$F$437,'Summary to Mgmt'!$D19,'Master Data HO &amp; Site'!$H$1:$H$437,'Summary to Mgmt'!$E19,'Master Data HO &amp; Site'!$Y$1:$Y$437,"Open",'Master Data HO &amp; Site'!$BZ$1:$BZ$437,'Summary to Mgmt'!$AV$4,'Master Data HO &amp; Site'!$N$1:$N$437,$H$2),COUNTIFS('Master Data HO &amp; Site'!$S$1:$S$437,'Summary to Mgmt'!$C19,'Master Data HO &amp; Site'!$Y$1:$Y$437,"Open",'Master Data HO &amp; Site'!$BZ$1:$BZ$437,'Summary to Mgmt'!$AV$4,'Master Data HO &amp; Site'!$N$1:$N$437,$H$2)),IF(C19="Jakarta",COUNTIFS('Master Data HO &amp; Site'!$F$1:$F$437,'Summary to Mgmt'!$D19,'Master Data HO &amp; Site'!$H$1:$H$437,'Summary to Mgmt'!$E19,'Master Data HO &amp; Site'!$Y$1:$Y$437,"Open",'Master Data HO &amp; Site'!$BZ$1:$BZ$437,'Summary to Mgmt'!$AV$4,'Master Data HO &amp; Site'!$N$1:$N$437,$H$2),COUNTIFS('Master Data HO &amp; Site'!$S$1:$S$437,'Summary to Mgmt'!$C19,'Master Data HO &amp; Site'!$Y$1:$Y$437,"Open",'Master Data HO &amp; Site'!$BZ$1:$BZ$437,'Summary to Mgmt'!$AV$4,'Master Data HO &amp; Site'!$N$1:$N$437,$H$2))))</f>
        <v>0</v>
      </c>
      <c r="AW19" s="224">
        <f>IF($H$2="All",IF(C19="Jakarta",COUNTIFS('Master Data HO &amp; Site'!$F$1:$F$437,'Summary to Mgmt'!$D19,'Master Data HO &amp; Site'!$H$1:$H$437,'Summary to Mgmt'!$E19,'Master Data HO &amp; Site'!$Y$1:$Y$437,"Open",'Master Data HO &amp; Site'!$BZ$1:$BZ$437,'Summary to Mgmt'!$AW$4),COUNTIFS('Master Data HO &amp; Site'!$S$1:$S$437,'Summary to Mgmt'!$C19,'Master Data HO &amp; Site'!$Y$1:$Y$437,"Open",'Master Data HO &amp; Site'!$BZ$1:$BZ$437,'Summary to Mgmt'!$AW$4)),IF($H$2="Urgent",IF(C19="Jakarta",COUNTIFS('Master Data HO &amp; Site'!$F$1:$F$437,'Summary to Mgmt'!$D19,'Master Data HO &amp; Site'!$H$1:$H$437,'Summary to Mgmt'!$E19,'Master Data HO &amp; Site'!$Y$1:$Y$437,"Open",'Master Data HO &amp; Site'!$BZ$1:$BZ$437,'Summary to Mgmt'!$AW$4,'Master Data HO &amp; Site'!$N$1:$N$437,$H$2),COUNTIFS('Master Data HO &amp; Site'!$S$1:$S$437,'Summary to Mgmt'!$C19,'Master Data HO &amp; Site'!$Y$1:$Y$437,"Open",'Master Data HO &amp; Site'!$BZ$1:$BZ$437,'Summary to Mgmt'!$AW$4,'Master Data HO &amp; Site'!$N$1:$N$437,$H$2)),IF(C19="Jakarta",COUNTIFS('Master Data HO &amp; Site'!$F$1:$F$437,'Summary to Mgmt'!$D19,'Master Data HO &amp; Site'!$H$1:$H$437,'Summary to Mgmt'!$E19,'Master Data HO &amp; Site'!$Y$1:$Y$437,"Open",'Master Data HO &amp; Site'!$BZ$1:$BZ$437,'Summary to Mgmt'!$AW$4,'Master Data HO &amp; Site'!$N$1:$N$437,$H$2),COUNTIFS('Master Data HO &amp; Site'!$S$1:$S$437,'Summary to Mgmt'!$C19,'Master Data HO &amp; Site'!$Y$1:$Y$437,"Open",'Master Data HO &amp; Site'!$BZ$1:$BZ$437,'Summary to Mgmt'!$AW$4,'Master Data HO &amp; Site'!$N$1:$N$437,$H$2))))</f>
        <v>0</v>
      </c>
      <c r="AX19" s="224">
        <f>IF($H$2="All",IF(C19="Jakarta",COUNTIFS('Master Data HO &amp; Site'!$F$1:$F$437,'Summary to Mgmt'!$D19,'Master Data HO &amp; Site'!$H$1:$H$437,'Summary to Mgmt'!$E19,'Master Data HO &amp; Site'!$Y$1:$Y$437,"Open",'Master Data HO &amp; Site'!$BZ$1:$BZ$437,'Summary to Mgmt'!$AX$4),COUNTIFS('Master Data HO &amp; Site'!$S$1:$S$437,'Summary to Mgmt'!$C19,'Master Data HO &amp; Site'!$Y$1:$Y$437,"Open",'Master Data HO &amp; Site'!$BZ$1:$BZ$437,'Summary to Mgmt'!$AX$4)),IF($H$2="Urgent",IF(C19="Jakarta",COUNTIFS('Master Data HO &amp; Site'!$F$1:$F$437,'Summary to Mgmt'!$D19,'Master Data HO &amp; Site'!$H$1:$H$437,'Summary to Mgmt'!$E19,'Master Data HO &amp; Site'!$Y$1:$Y$437,"Open",'Master Data HO &amp; Site'!$BZ$1:$BZ$437,'Summary to Mgmt'!$AX$4,'Master Data HO &amp; Site'!$N$1:$N$437,$H$2),COUNTIFS('Master Data HO &amp; Site'!$S$1:$S$437,'Summary to Mgmt'!$C19,'Master Data HO &amp; Site'!$Y$1:$Y$437,"Open",'Master Data HO &amp; Site'!$BZ$1:$BZ$437,'Summary to Mgmt'!$AX$4,'Master Data HO &amp; Site'!$N$1:$N$437,$H$2)),IF(C19="Jakarta",COUNTIFS('Master Data HO &amp; Site'!$F$1:$F$437,'Summary to Mgmt'!$D19,'Master Data HO &amp; Site'!$H$1:$H$437,'Summary to Mgmt'!$E19,'Master Data HO &amp; Site'!$Y$1:$Y$437,"Open",'Master Data HO &amp; Site'!$BZ$1:$BZ$437,'Summary to Mgmt'!$AX$4,'Master Data HO &amp; Site'!$N$1:$N$437,$H$2),COUNTIFS('Master Data HO &amp; Site'!$S$1:$S$437,'Summary to Mgmt'!$C19,'Master Data HO &amp; Site'!$Y$1:$Y$437,"Open",'Master Data HO &amp; Site'!$BZ$1:$BZ$437,'Summary to Mgmt'!$AX$4,'Master Data HO &amp; Site'!$N$1:$N$437,$H$2))))</f>
        <v>0</v>
      </c>
    </row>
    <row r="20" spans="3:50" outlineLevel="1" x14ac:dyDescent="0.35">
      <c r="C20" t="s">
        <v>151</v>
      </c>
      <c r="D20" t="s">
        <v>137</v>
      </c>
      <c r="E20" t="s">
        <v>1561</v>
      </c>
      <c r="F20" s="223">
        <f t="shared" si="1"/>
        <v>5</v>
      </c>
      <c r="G20" s="224">
        <f>IF($H$2="All",IF(C20="Jakarta",SUMIFS('Master Data HO &amp; Site'!$BM$1:$BM$437,'Master Data HO &amp; Site'!$S$1:$S$437,'Summary to Mgmt'!C20,'Master Data HO &amp; Site'!$F$1:$F$437,'Summary to Mgmt'!$D20,'Master Data HO &amp; Site'!$H$1:$H$437,'Summary to Mgmt'!$E20,'Master Data HO &amp; Site'!$Y$1:$Y$437,"Closed"),SUMIFS('Master Data HO &amp; Site'!$BM$1:$BM$437,'Master Data HO &amp; Site'!$S$1:$S$437,'Summary to Mgmt'!C20,'Master Data HO &amp; Site'!$Y$1:$Y$437,"Closed")),IF(C20="Jakarta",SUMIFS('Master Data HO &amp; Site'!$BM$1:$BM$437,'Master Data HO &amp; Site'!$S$1:$S$437,'Summary to Mgmt'!C20,'Master Data HO &amp; Site'!$F$1:$F$437,'Summary to Mgmt'!$D20,'Master Data HO &amp; Site'!$H$1:$H$437,'Summary to Mgmt'!E20,'Master Data HO &amp; Site'!$N$1:$N$437,'Summary to Mgmt'!$H$2,'Master Data HO &amp; Site'!$Y$1:$Y$437,"Closed"),SUMIFS('Master Data HO &amp; Site'!$BM$1:$BM$437,'Master Data HO &amp; Site'!$S$1:$S$437,'Summary to Mgmt'!C20,'Master Data HO &amp; Site'!$N$1:$N$437,'Summary to Mgmt'!$H$2,'Master Data HO &amp; Site'!$Y$1:$Y$437,"Closed")))</f>
        <v>2</v>
      </c>
      <c r="H20" s="222">
        <f>IF($H$2="All",IF(C20="Jakarta",COUNTIFS('Master Data HO &amp; Site'!$S$1:$S$437,'Summary to Mgmt'!$C20,'Master Data HO &amp; Site'!$F$1:$F$437,'Summary to Mgmt'!$D20,'Master Data HO &amp; Site'!$H$1:$H$437,'Summary to Mgmt'!$E20,'Master Data HO &amp; Site'!$Y$1:$Y$437,"Open"),COUNTIFS('Master Data HO &amp; Site'!$S$1:$S$437,'Summary to Mgmt'!$C20,'Master Data HO &amp; Site'!$Y$1:$Y$437,"Open")),IF($H$2="Urgent",IF(C20="Jakarta",COUNTIFS('Master Data HO &amp; Site'!$S$1:$S$437,'Summary to Mgmt'!$C20,'Master Data HO &amp; Site'!$F$1:$F$437,'Summary to Mgmt'!$D20,'Master Data HO &amp; Site'!$H$1:$H$437,'Summary to Mgmt'!$E20,'Master Data HO &amp; Site'!$Y$1:$Y$437,"Open",'Master Data HO &amp; Site'!$N$1:$N$437,$H$2),COUNTIFS('Master Data HO &amp; Site'!$S$1:$S$437,'Summary to Mgmt'!$C20,'Master Data HO &amp; Site'!$Y$1:$Y$437,"Open",'Master Data HO &amp; Site'!$N$1:$N$437,$H$2)),IF(C20="Jakarta",COUNTIFS('Master Data HO &amp; Site'!$F$1:$F$437,'Summary to Mgmt'!$D20,'Master Data HO &amp; Site'!$H$1:$H$437,'Summary to Mgmt'!$E20,'Master Data HO &amp; Site'!$Y$1:$Y$437,"Open",'Master Data HO &amp; Site'!$N$1:$N$437,$H$2),COUNTIFS('Master Data HO &amp; Site'!$S$1:$S$437,'Summary to Mgmt'!$C20,'Master Data HO &amp; Site'!$Y$1:$Y$437,"Open",'Master Data HO &amp; Site'!$N$1:$N$437,$H$2))))</f>
        <v>3</v>
      </c>
      <c r="I20" s="222">
        <f>IF($H$2="All",IF(C20="Jakarta",COUNTIFS('Master Data HO &amp; Site'!$F$1:$F$437,'Summary to Mgmt'!$D20,'Master Data HO &amp; Site'!$H$1:$H$437,'Summary to Mgmt'!$E20,'Master Data HO &amp; Site'!$Y$1:$Y$437,"Open",'Master Data HO &amp; Site'!$D$1:$D$437,"pending FKTK"),COUNTIFS('Master Data HO &amp; Site'!$S$1:$S$437,'Summary to Mgmt'!$C20,'Master Data HO &amp; Site'!$Y$1:$Y$437,"Open",'Master Data HO &amp; Site'!$D$1:$D$437,"pending FKTK")),IF($H$2="Urgent",IF(C20="Jakarta",COUNTIFS('Master Data HO &amp; Site'!$F$1:$F$437,'Summary to Mgmt'!$D20,'Master Data HO &amp; Site'!$H$1:$H$437,'Summary to Mgmt'!$E20,'Master Data HO &amp; Site'!$Y$1:$Y$437,"Open",'Master Data HO &amp; Site'!$N$1:$N$437,$H$2,'Master Data HO &amp; Site'!$D$1:$D$437,"pending FKTK"),COUNTIFS('Master Data HO &amp; Site'!$S$1:$S$437,'Summary to Mgmt'!$C20,'Master Data HO &amp; Site'!$Y$1:$Y$437,"Open",'Master Data HO &amp; Site'!$N$1:$N$437,$H$2,'Master Data HO &amp; Site'!$D$1:$D$437,"pending FKTK")),IF(C20="Jakarta",COUNTIFS('Master Data HO &amp; Site'!$F$1:$F$437,'Summary to Mgmt'!$D20,'Master Data HO &amp; Site'!$H$1:$H$437,'Summary to Mgmt'!$E20,'Master Data HO &amp; Site'!$Y$1:$Y$437,"Open",'Master Data HO &amp; Site'!$N$1:$N$437,$H$2,'Master Data HO &amp; Site'!$D$1:$D$437,"pending FKTK"),COUNTIFS('Master Data HO &amp; Site'!$S$1:$S$437,'Summary to Mgmt'!$C20,'Master Data HO &amp; Site'!$Y$1:$Y$437,"Open",'Master Data HO &amp; Site'!$N$1:$N$437,$H$2,'Master Data HO &amp; Site'!$D$1:$D$437,"pending FKTK"))))</f>
        <v>3</v>
      </c>
      <c r="J20" s="222">
        <f>IF($H$2="All",IF(C20="Jakarta",SUMIFS('Master Data HO &amp; Site'!$AB$1:$AB$437,'Master Data HO &amp; Site'!$F$1:$F$437,'Summary to Mgmt'!$D20,'Master Data HO &amp; Site'!$H$1:$H$437,'Summary to Mgmt'!$E20,'Master Data HO &amp; Site'!$Y$1:$Y$437,"Open"),SUMIFS('Master Data HO &amp; Site'!$AB$1:$AB$437,'Master Data HO &amp; Site'!$S$1:$S$437,'Summary to Mgmt'!$C20,'Master Data HO &amp; Site'!$Y$1:$Y$437,"Open")),IF($H$2="Urgent",IF(C20="Jakarta",SUMIFS('Master Data HO &amp; Site'!$AB$1:$AB$437,'Master Data HO &amp; Site'!$F$1:$F$437,'Summary to Mgmt'!$D20,'Master Data HO &amp; Site'!$H$1:$H$437,'Summary to Mgmt'!$E20,'Master Data HO &amp; Site'!$Y$1:$Y$437,"Open",'Master Data HO &amp; Site'!$N$1:$N$437,$H$2),SUMIFS('Master Data HO &amp; Site'!$AB$1:$AB$437,'Master Data HO &amp; Site'!$S$1:$S$437,'Summary to Mgmt'!$C20,'Master Data HO &amp; Site'!$Y$1:$Y$437,"Open",'Master Data HO &amp; Site'!$N$1:$N$437,$H$2)),IF(C20="Jakarta",SUMIFS('Master Data HO &amp; Site'!$AB$1:$AB$437,'Master Data HO &amp; Site'!$F$1:$F$437,'Summary to Mgmt'!$D20,'Master Data HO &amp; Site'!$H$1:$H$437,'Summary to Mgmt'!$E20,'Master Data HO &amp; Site'!$Y$1:$Y$437,"Open",'Master Data HO &amp; Site'!$N$1:$N$437,$H$2),SUMIFS('Master Data HO &amp; Site'!$AB$1:$AB$437,'Master Data HO &amp; Site'!$S$1:$S$437,'Summary to Mgmt'!$C20,'Master Data HO &amp; Site'!$Y$1:$Y$437,"Open",'Master Data HO &amp; Site'!$N$1:$N$437,$H$2))))</f>
        <v>0</v>
      </c>
      <c r="K20" s="222">
        <f>IF($H$2="All",IF(C20="Jakarta",SUMIFS('Master Data HO &amp; Site'!$AC$1:$AC$437,'Master Data HO &amp; Site'!$F$1:$F$437,'Summary to Mgmt'!$D20,'Master Data HO &amp; Site'!$H$1:$H$437,'Summary to Mgmt'!$E20,'Master Data HO &amp; Site'!$Y$1:$Y$437,"Open"),SUMIFS('Master Data HO &amp; Site'!$AC$1:$AC$437,'Master Data HO &amp; Site'!$S$1:$S$437,'Summary to Mgmt'!$C20,'Master Data HO &amp; Site'!$Y$1:$Y$437,"Open")),IF($H$2="Urgent",IF(C20="Jakarta",SUMIFS('Master Data HO &amp; Site'!$AC$1:$AC$437,'Master Data HO &amp; Site'!$F$1:$F$437,'Summary to Mgmt'!$D20,'Master Data HO &amp; Site'!$H$1:$H$437,'Summary to Mgmt'!$E20,'Master Data HO &amp; Site'!$Y$1:$Y$437,"Open",'Master Data HO &amp; Site'!$N$1:$N$437,$H$2),SUMIFS('Master Data HO &amp; Site'!$AC$1:$AC$437,'Master Data HO &amp; Site'!$S$1:$S$437,'Summary to Mgmt'!$C20,'Master Data HO &amp; Site'!$Y$1:$Y$437,"Open",'Master Data HO &amp; Site'!$N$1:$N$437,$H$2)),IF(C20="Jakarta",SUMIFS('Master Data HO &amp; Site'!$AC$1:$AC$437,'Master Data HO &amp; Site'!$F$1:$F$437,'Summary to Mgmt'!$D20,'Master Data HO &amp; Site'!$H$1:$H$437,'Summary to Mgmt'!$E20,'Master Data HO &amp; Site'!$Y$1:$Y$437,"Open",'Master Data HO &amp; Site'!$N$1:$N$437,$H$2),SUMIFS('Master Data HO &amp; Site'!$AC$1:$AC$437,'Master Data HO &amp; Site'!$S$1:$S$437,'Summary to Mgmt'!$C20,'Master Data HO &amp; Site'!$Y$1:$Y$437,"Open",'Master Data HO &amp; Site'!$N$1:$N$437,$H$2))))</f>
        <v>0</v>
      </c>
      <c r="L20" s="222">
        <f>IF($H$2="All",IF(C20="Jakarta",SUMIFS('Master Data HO &amp; Site'!$AD$1:$AD$437,'Master Data HO &amp; Site'!$F$1:$F$437,'Summary to Mgmt'!$D20,'Master Data HO &amp; Site'!$H$1:$H$437,'Summary to Mgmt'!$E20,'Master Data HO &amp; Site'!$Y$1:$Y$437,"Open"),SUMIFS('Master Data HO &amp; Site'!$AD$1:$AD$437,'Master Data HO &amp; Site'!$S$1:$S$437,'Summary to Mgmt'!$C20,'Master Data HO &amp; Site'!$Y$1:$Y$437,"Open")),IF($H$2="Urgent",IF(C20="Jakarta",SUMIFS('Master Data HO &amp; Site'!$AD$1:$AD$437,'Master Data HO &amp; Site'!$F$1:$F$437,'Summary to Mgmt'!$D20,'Master Data HO &amp; Site'!$H$1:$H$437,'Summary to Mgmt'!$E20,'Master Data HO &amp; Site'!$Y$1:$Y$437,"Open",'Master Data HO &amp; Site'!$N$1:$N$437,$H$2),SUMIFS('Master Data HO &amp; Site'!$AD$1:$AD$437,'Master Data HO &amp; Site'!$S$1:$S$437,'Summary to Mgmt'!$C20,'Master Data HO &amp; Site'!$Y$1:$Y$437,"Open",'Master Data HO &amp; Site'!$N$1:$N$437,$H$2)),IF(C20="Jakarta",SUMIFS('Master Data HO &amp; Site'!$AD$1:$AD$437,'Master Data HO &amp; Site'!$F$1:$F$437,'Summary to Mgmt'!$D20,'Master Data HO &amp; Site'!$H$1:$H$437,'Summary to Mgmt'!$E20,'Master Data HO &amp; Site'!$Y$1:$Y$437,"Open",'Master Data HO &amp; Site'!$N$1:$N$437,$H$2),SUMIFS('Master Data HO &amp; Site'!$AD$1:$AD$437,'Master Data HO &amp; Site'!$S$1:$S$437,'Summary to Mgmt'!$C20,'Master Data HO &amp; Site'!$Y$1:$Y$437,"Open",'Master Data HO &amp; Site'!$N$1:$N$437,$H$2))))</f>
        <v>0</v>
      </c>
      <c r="M20" s="222">
        <f>IF($H$2="All",IF(C20="Jakarta",SUMIFS('Master Data HO &amp; Site'!$AE$1:$AE$437,'Master Data HO &amp; Site'!$F$1:$F$437,'Summary to Mgmt'!$D20,'Master Data HO &amp; Site'!$H$1:$H$437,'Summary to Mgmt'!$E20,'Master Data HO &amp; Site'!$Y$1:$Y$437,"Open"),SUMIFS('Master Data HO &amp; Site'!$AE$1:$AE$437,'Master Data HO &amp; Site'!$S$1:$S$437,'Summary to Mgmt'!$C20,'Master Data HO &amp; Site'!$Y$1:$Y$437,"Open")),IF($H$2="Urgent",IF(C20="Jakarta",SUMIFS('Master Data HO &amp; Site'!$AE$1:$AE$437,'Master Data HO &amp; Site'!$F$1:$F$437,'Summary to Mgmt'!$D20,'Master Data HO &amp; Site'!$H$1:$H$437,'Summary to Mgmt'!$E20,'Master Data HO &amp; Site'!$Y$1:$Y$437,"Open",'Master Data HO &amp; Site'!$N$1:$N$437,$H$2),SUMIFS('Master Data HO &amp; Site'!$AE$1:$AE$437,'Master Data HO &amp; Site'!$S$1:$S$437,'Summary to Mgmt'!$C20,'Master Data HO &amp; Site'!$Y$1:$Y$437,"Open",'Master Data HO &amp; Site'!$N$1:$N$437,$H$2)),IF(C20="Jakarta",SUMIFS('Master Data HO &amp; Site'!$AE$1:$AE$437,'Master Data HO &amp; Site'!$F$1:$F$437,'Summary to Mgmt'!$D20,'Master Data HO &amp; Site'!$H$1:$H$437,'Summary to Mgmt'!$E20,'Master Data HO &amp; Site'!$Y$1:$Y$437,"Open",'Master Data HO &amp; Site'!$N$1:$N$437,$H$2),SUMIFS('Master Data HO &amp; Site'!$AE$1:$AE$437,'Master Data HO &amp; Site'!$S$1:$S$437,'Summary to Mgmt'!$C20,'Master Data HO &amp; Site'!$Y$1:$Y$437,"Open",'Master Data HO &amp; Site'!$N$1:$N$437,$H$2))))</f>
        <v>0</v>
      </c>
      <c r="N20" s="222">
        <f>IF($H$2="All",IF(C20="Jakarta",SUMIFS('Master Data HO &amp; Site'!$AF$1:$AF$437,'Master Data HO &amp; Site'!$F$1:$F$437,'Summary to Mgmt'!$D20,'Master Data HO &amp; Site'!$H$1:$H$437,'Summary to Mgmt'!$E20,'Master Data HO &amp; Site'!$Y$1:$Y$437,"Open"),SUMIFS('Master Data HO &amp; Site'!$AF$1:$AF$437,'Master Data HO &amp; Site'!$S$1:$S$437,'Summary to Mgmt'!$C20,'Master Data HO &amp; Site'!$Y$1:$Y$437,"Open")),IF($H$2="Urgent",IF(C20="Jakarta",SUMIFS('Master Data HO &amp; Site'!$AF$1:$AF$437,'Master Data HO &amp; Site'!$F$1:$F$437,'Summary to Mgmt'!$D20,'Master Data HO &amp; Site'!$H$1:$H$437,'Summary to Mgmt'!$E20,'Master Data HO &amp; Site'!$Y$1:$Y$437,"Open",'Master Data HO &amp; Site'!$N$1:$N$437,$H$2),SUMIFS('Master Data HO &amp; Site'!$AF$1:$AF$437,'Master Data HO &amp; Site'!$S$1:$S$437,'Summary to Mgmt'!$C20,'Master Data HO &amp; Site'!$Y$1:$Y$437,"Open",'Master Data HO &amp; Site'!$N$1:$N$437,$H$2)),IF(C20="Jakarta",SUMIFS('Master Data HO &amp; Site'!$AF$1:$AF$437,'Master Data HO &amp; Site'!$F$1:$F$437,'Summary to Mgmt'!$D20,'Master Data HO &amp; Site'!$H$1:$H$437,'Summary to Mgmt'!$E20,'Master Data HO &amp; Site'!$Y$1:$Y$437,"Open",'Master Data HO &amp; Site'!$N$1:$N$437,$H$2),SUMIFS('Master Data HO &amp; Site'!$AF$1:$AF$437,'Master Data HO &amp; Site'!$S$1:$S$437,'Summary to Mgmt'!$C20,'Master Data HO &amp; Site'!$Y$1:$Y$437,"Open",'Master Data HO &amp; Site'!$N$1:$N$437,$H$2))))</f>
        <v>0</v>
      </c>
      <c r="O20" s="224">
        <f>IF($H$2="All",IF(C20="Jakarta",SUMIFS('Master Data HO &amp; Site'!$AG$1:$AG$437,'Master Data HO &amp; Site'!$S$1:$S$437,'Summary to Mgmt'!$C20,'Master Data HO &amp; Site'!$F$1:$F$437,'Summary to Mgmt'!$D20,'Master Data HO &amp; Site'!$H$1:$H$437,'Summary to Mgmt'!$E20,'Master Data HO &amp; Site'!$Y$1:$Y$437,"Open"),SUMIFS('Master Data HO &amp; Site'!$AG$1:$AG$437,'Master Data HO &amp; Site'!$S$1:$S$437,'Summary to Mgmt'!$C20,'Master Data HO &amp; Site'!$Y$1:$Y$437,"Open")),IF($H$2="Urgent",IF(C20="Jakarta",SUMIFS('Master Data HO &amp; Site'!$AG$1:$AG$437,'Master Data HO &amp; Site'!$F$1:$F$437,'Summary to Mgmt'!$D20,'Master Data HO &amp; Site'!$H$1:$H$437,'Summary to Mgmt'!$E20,'Master Data HO &amp; Site'!$Y$1:$Y$437,"Open",'Master Data HO &amp; Site'!$N$1:$N$437,$H$2),SUMIFS('Master Data HO &amp; Site'!$AG$1:$AG$437,'Master Data HO &amp; Site'!$S$1:$S$437,'Summary to Mgmt'!$C20,'Master Data HO &amp; Site'!$Y$1:$Y$437,"Open",'Master Data HO &amp; Site'!$N$1:$N$437,$H$2)),IF(C20="Jakarta",SUMIFS('Master Data HO &amp; Site'!$AG$1:$AG$437,'Master Data HO &amp; Site'!$F$1:$F$437,'Summary to Mgmt'!$D20,'Master Data HO &amp; Site'!$H$1:$H$437,'Summary to Mgmt'!$E20,'Master Data HO &amp; Site'!$Y$1:$Y$437,"Open",'Master Data HO &amp; Site'!$N$1:$N$437,$H$2),SUMIFS('Master Data HO &amp; Site'!$AG$1:$AG$437,'Master Data HO &amp; Site'!$S$1:$S$437,'Summary to Mgmt'!$C20,'Master Data HO &amp; Site'!$Y$1:$Y$437,"Open",'Master Data HO &amp; Site'!$N$1:$N$437,$H$2))))</f>
        <v>0</v>
      </c>
      <c r="P20" s="222">
        <f>IF($H$2="All",IF(C20="Jakarta",SUMIFS('Master Data HO &amp; Site'!$AH$1:$AH$437,'Master Data HO &amp; Site'!$F$1:$F$437,'Summary to Mgmt'!$D20,'Master Data HO &amp; Site'!$H$1:$H$437,'Summary to Mgmt'!$E20,'Master Data HO &amp; Site'!$Y$1:$Y$437,"Open"),SUMIFS('Master Data HO &amp; Site'!$AH$1:$AH$437,'Master Data HO &amp; Site'!$S$1:$S$437,'Summary to Mgmt'!$C20,'Master Data HO &amp; Site'!$Y$1:$Y$437,"Open")),IF($H$2="Urgent",IF(C20="Jakarta",SUMIFS('Master Data HO &amp; Site'!$AH$1:$AH$437,'Master Data HO &amp; Site'!$F$1:$F$437,'Summary to Mgmt'!$D20,'Master Data HO &amp; Site'!$H$1:$H$437,'Summary to Mgmt'!$E20,'Master Data HO &amp; Site'!$Y$1:$Y$437,"Open",'Master Data HO &amp; Site'!$N$1:$N$437,$H$2),SUMIFS('Master Data HO &amp; Site'!$AH$1:$AH$437,'Master Data HO &amp; Site'!$S$1:$S$437,'Summary to Mgmt'!$C20,'Master Data HO &amp; Site'!$Y$1:$Y$437,"Open",'Master Data HO &amp; Site'!$N$1:$N$437,$H$2)),IF(C20="Jakarta",SUMIFS('Master Data HO &amp; Site'!$AH$1:$AH$437,'Master Data HO &amp; Site'!$F$1:$F$437,'Summary to Mgmt'!$D20,'Master Data HO &amp; Site'!$H$1:$H$437,'Summary to Mgmt'!$E20,'Master Data HO &amp; Site'!$Y$1:$Y$437,"Open",'Master Data HO &amp; Site'!$N$1:$N$437,$H$2),SUMIFS('Master Data HO &amp; Site'!$AH$1:$AH$437,'Master Data HO &amp; Site'!$S$1:$S$437,'Summary to Mgmt'!$C20,'Master Data HO &amp; Site'!$Y$1:$Y$437,"Open",'Master Data HO &amp; Site'!$N$1:$N$437,$H$2))))</f>
        <v>0</v>
      </c>
      <c r="Q20" s="222">
        <f>IF($H$2="All",IF(C20="Jakarta",SUMIFS('Master Data HO &amp; Site'!$AI$1:$AI$437,'Master Data HO &amp; Site'!$F$1:$F$437,'Summary to Mgmt'!$D20,'Master Data HO &amp; Site'!$H$1:$H$437,'Summary to Mgmt'!$E20,'Master Data HO &amp; Site'!$Y$1:$Y$437,"Open"),SUMIFS('Master Data HO &amp; Site'!$AI$1:$AI$437,'Master Data HO &amp; Site'!$S$1:$S$437,'Summary to Mgmt'!$C20,'Master Data HO &amp; Site'!$Y$1:$Y$437,"Open")),IF($H$2="Urgent",IF(C20="Jakarta",SUMIFS('Master Data HO &amp; Site'!$AI$1:$AI$437,'Master Data HO &amp; Site'!$F$1:$F$437,'Summary to Mgmt'!$D20,'Master Data HO &amp; Site'!$H$1:$H$437,'Summary to Mgmt'!$E20,'Master Data HO &amp; Site'!$Y$1:$Y$437,"Open",'Master Data HO &amp; Site'!$N$1:$N$437,$H$2),SUMIFS('Master Data HO &amp; Site'!$AI$1:$AI$437,'Master Data HO &amp; Site'!$S$1:$S$437,'Summary to Mgmt'!$C20,'Master Data HO &amp; Site'!$Y$1:$Y$437,"Open",'Master Data HO &amp; Site'!$N$1:$N$437,$H$2)),IF(C20="Jakarta",SUMIFS('Master Data HO &amp; Site'!$AI$1:$AI$437,'Master Data HO &amp; Site'!$F$1:$F$437,'Summary to Mgmt'!$D20,'Master Data HO &amp; Site'!$H$1:$H$437,'Summary to Mgmt'!$E20,'Master Data HO &amp; Site'!$Y$1:$Y$437,"Open",'Master Data HO &amp; Site'!$N$1:$N$437,$H$2),SUMIFS('Master Data HO &amp; Site'!$AI$1:$AI$437,'Master Data HO &amp; Site'!$S$1:$S$437,'Summary to Mgmt'!$C20,'Master Data HO &amp; Site'!$Y$1:$Y$437,"Open",'Master Data HO &amp; Site'!$N$1:$N$437,$H$2))))</f>
        <v>0</v>
      </c>
      <c r="R20" s="222">
        <f>IF($H$2="All",IF(C20="Jakarta",SUMIFS('Master Data HO &amp; Site'!$AJ$1:$AJ$437,'Master Data HO &amp; Site'!$F$1:$F$437,'Summary to Mgmt'!$D20,'Master Data HO &amp; Site'!$H$1:$H$437,'Summary to Mgmt'!$E20,'Master Data HO &amp; Site'!$Y$1:$Y$437,"Open"),SUMIFS('Master Data HO &amp; Site'!$AJ$1:$AJ$437,'Master Data HO &amp; Site'!$S$1:$S$437,'Summary to Mgmt'!$C20,'Master Data HO &amp; Site'!$Y$1:$Y$437,"Open")),IF($H$2="Urgent",IF(C20="Jakarta",SUMIFS('Master Data HO &amp; Site'!$AJ$1:$AJ$437,'Master Data HO &amp; Site'!$F$1:$F$437,'Summary to Mgmt'!$D20,'Master Data HO &amp; Site'!$H$1:$H$437,'Summary to Mgmt'!$E20,'Master Data HO &amp; Site'!$Y$1:$Y$437,"Open",'Master Data HO &amp; Site'!$N$1:$N$437,$H$2),SUMIFS('Master Data HO &amp; Site'!$AJ$1:$AJ$437,'Master Data HO &amp; Site'!$S$1:$S$437,'Summary to Mgmt'!$C20,'Master Data HO &amp; Site'!$Y$1:$Y$437,"Open",'Master Data HO &amp; Site'!$N$1:$N$437,$H$2)),IF(C20="Jakarta",SUMIFS('Master Data HO &amp; Site'!$AJ$1:$AJ$437,'Master Data HO &amp; Site'!$F$1:$F$437,'Summary to Mgmt'!$D20,'Master Data HO &amp; Site'!$H$1:$H$437,'Summary to Mgmt'!$E20,'Master Data HO &amp; Site'!$Y$1:$Y$437,"Open",'Master Data HO &amp; Site'!$N$1:$N$437,$H$2),SUMIFS('Master Data HO &amp; Site'!$AJ$1:$AJ$437,'Master Data HO &amp; Site'!$S$1:$S$437,'Summary to Mgmt'!$C20,'Master Data HO &amp; Site'!$Y$1:$Y$437,"Open",'Master Data HO &amp; Site'!$N$1:$N$437,$H$2))))</f>
        <v>0</v>
      </c>
      <c r="S20" s="222">
        <f>IF($H$2="All",IF(C20="Jakarta",SUMIFS('Master Data HO &amp; Site'!$AK$1:$AK$437,'Master Data HO &amp; Site'!$F$1:$F$437,'Summary to Mgmt'!$D20,'Master Data HO &amp; Site'!$H$1:$H$437,'Summary to Mgmt'!$E20,'Master Data HO &amp; Site'!$Y$1:$Y$437,"Open"),SUMIFS('Master Data HO &amp; Site'!$AK$1:$AK$437,'Master Data HO &amp; Site'!$S$1:$S$437,'Summary to Mgmt'!$C20,'Master Data HO &amp; Site'!$Y$1:$Y$437,"Open")),IF($H$2="Urgent",IF(C20="Jakarta",SUMIFS('Master Data HO &amp; Site'!$AK$1:$AK$437,'Master Data HO &amp; Site'!$F$1:$F$437,'Summary to Mgmt'!$D20,'Master Data HO &amp; Site'!$H$1:$H$437,'Summary to Mgmt'!$E20,'Master Data HO &amp; Site'!$Y$1:$Y$437,"Open",'Master Data HO &amp; Site'!$N$1:$N$437,$H$2),SUMIFS('Master Data HO &amp; Site'!$AK$1:$AK$437,'Master Data HO &amp; Site'!$S$1:$S$437,'Summary to Mgmt'!$C20,'Master Data HO &amp; Site'!$Y$1:$Y$437,"Open",'Master Data HO &amp; Site'!$N$1:$N$437,$H$2)),IF(C20="Jakarta",SUMIFS('Master Data HO &amp; Site'!$AK$1:$AK$437,'Master Data HO &amp; Site'!$F$1:$F$437,'Summary to Mgmt'!$D20,'Master Data HO &amp; Site'!$H$1:$H$437,'Summary to Mgmt'!$E20,'Master Data HO &amp; Site'!$Y$1:$Y$437,"Open",'Master Data HO &amp; Site'!$N$1:$N$437,$H$2),SUMIFS('Master Data HO &amp; Site'!$AK$1:$AK$437,'Master Data HO &amp; Site'!$S$1:$S$437,'Summary to Mgmt'!$C20,'Master Data HO &amp; Site'!$Y$1:$Y$437,"Open",'Master Data HO &amp; Site'!$N$1:$N$437,$H$2))))</f>
        <v>0</v>
      </c>
      <c r="T20" s="222">
        <f>IF($H$2="All",IF(C20="Jakarta",SUMIFS('Master Data HO &amp; Site'!$AL$1:$AL$437,'Master Data HO &amp; Site'!$F$1:$F$437,'Summary to Mgmt'!$D20,'Master Data HO &amp; Site'!$H$1:$H$437,'Summary to Mgmt'!$E20,'Master Data HO &amp; Site'!$Y$1:$Y$437,"Open"),SUMIFS('Master Data HO &amp; Site'!$AL$1:$AL$437,'Master Data HO &amp; Site'!$S$1:$S$437,'Summary to Mgmt'!$C20,'Master Data HO &amp; Site'!$Y$1:$Y$437,"Open")),IF($H$2="Urgent",IF(C20="Jakarta",SUMIFS('Master Data HO &amp; Site'!$AL$1:$AL$437,'Master Data HO &amp; Site'!$F$1:$F$437,'Summary to Mgmt'!$D20,'Master Data HO &amp; Site'!$H$1:$H$437,'Summary to Mgmt'!$E20,'Master Data HO &amp; Site'!$Y$1:$Y$437,"Open",'Master Data HO &amp; Site'!$N$1:$N$437,$H$2),SUMIFS('Master Data HO &amp; Site'!$AL$1:$AL$437,'Master Data HO &amp; Site'!$S$1:$S$437,'Summary to Mgmt'!$C20,'Master Data HO &amp; Site'!$Y$1:$Y$437,"Open",'Master Data HO &amp; Site'!$N$1:$N$437,$H$2)),IF(C20="Jakarta",SUMIFS('Master Data HO &amp; Site'!$AL$1:$AL$437,'Master Data HO &amp; Site'!$F$1:$F$437,'Summary to Mgmt'!$D20,'Master Data HO &amp; Site'!$H$1:$H$437,'Summary to Mgmt'!$E20,'Master Data HO &amp; Site'!$Y$1:$Y$437,"Open",'Master Data HO &amp; Site'!$N$1:$N$437,$H$2),SUMIFS('Master Data HO &amp; Site'!$AL$1:$AL$437,'Master Data HO &amp; Site'!$S$1:$S$437,'Summary to Mgmt'!$C20,'Master Data HO &amp; Site'!$Y$1:$Y$437,"Open",'Master Data HO &amp; Site'!$N$1:$N$437,$H$2))))</f>
        <v>0</v>
      </c>
      <c r="U20" s="222">
        <f>IF($H$2="All",IF(C20="Jakarta",SUMIFS('Master Data HO &amp; Site'!$AM$1:$AM$437,'Master Data HO &amp; Site'!$S$1:$S$437,'Summary to Mgmt'!$C20,'Master Data HO &amp; Site'!$F$1:$F$437,'Summary to Mgmt'!$D20,'Master Data HO &amp; Site'!$H$1:$H$437,'Summary to Mgmt'!$E20,'Master Data HO &amp; Site'!$Y$1:$Y$437,"Open"),SUMIFS('Master Data HO &amp; Site'!$AM$1:$AM$437,'Master Data HO &amp; Site'!$S$1:$S$437,'Summary to Mgmt'!$C20,'Master Data HO &amp; Site'!$Y$1:$Y$437,"Open")),IF($H$2="Urgent",IF(C20="Jakarta",SUMIFS('Master Data HO &amp; Site'!$AM$1:$AM$437,'Master Data HO &amp; Site'!$F$1:$F$437,'Summary to Mgmt'!$D20,'Master Data HO &amp; Site'!$H$1:$H$437,'Summary to Mgmt'!$E20,'Master Data HO &amp; Site'!$Y$1:$Y$437,"Open",'Master Data HO &amp; Site'!$N$1:$N$437,$H$2),SUMIFS('Master Data HO &amp; Site'!$AM$1:$AM$437,'Master Data HO &amp; Site'!$S$1:$S$437,'Summary to Mgmt'!$C20,'Master Data HO &amp; Site'!$Y$1:$Y$437,"Open",'Master Data HO &amp; Site'!$N$1:$N$437,$H$2)),IF(C20="Jakarta",SUMIFS('Master Data HO &amp; Site'!$AM$1:$AM$437,'Master Data HO &amp; Site'!$F$1:$F$437,'Summary to Mgmt'!$D20,'Master Data HO &amp; Site'!$H$1:$H$437,'Summary to Mgmt'!$E20,'Master Data HO &amp; Site'!$Y$1:$Y$437,"Open",'Master Data HO &amp; Site'!$N$1:$N$437,$H$2),SUMIFS('Master Data HO &amp; Site'!$AM$1:$AM$437,'Master Data HO &amp; Site'!$S$1:$S$437,'Summary to Mgmt'!$C20,'Master Data HO &amp; Site'!$Y$1:$Y$437,"Open",'Master Data HO &amp; Site'!$N$1:$N$437,$H$2))))</f>
        <v>0</v>
      </c>
      <c r="V20" s="222">
        <f>IF($H$2="All",IF(C20="Jakarta",SUMIFS('Master Data HO &amp; Site'!$AN$1:$AN$437,'Master Data HO &amp; Site'!$F$1:$F$437,'Summary to Mgmt'!$D20,'Master Data HO &amp; Site'!$H$1:$H$437,'Summary to Mgmt'!$E20,'Master Data HO &amp; Site'!$Y$1:$Y$437,"Open"),SUMIFS('Master Data HO &amp; Site'!$AN$1:$AN$437,'Master Data HO &amp; Site'!$S$1:$S$437,'Summary to Mgmt'!$C20,'Master Data HO &amp; Site'!$Y$1:$Y$437,"Open")),IF($H$2="Urgent",IF(C20="Jakarta",SUMIFS('Master Data HO &amp; Site'!$AN$1:$AN$437,'Master Data HO &amp; Site'!$F$1:$F$437,'Summary to Mgmt'!$D20,'Master Data HO &amp; Site'!$H$1:$H$437,'Summary to Mgmt'!$E20,'Master Data HO &amp; Site'!$Y$1:$Y$437,"Open",'Master Data HO &amp; Site'!$N$1:$N$437,$H$2),SUMIFS('Master Data HO &amp; Site'!$AN$1:$AN$437,'Master Data HO &amp; Site'!$S$1:$S$437,'Summary to Mgmt'!$C20,'Master Data HO &amp; Site'!$Y$1:$Y$437,"Open",'Master Data HO &amp; Site'!$N$1:$N$437,$H$2)),IF(C20="Jakarta",SUMIFS('Master Data HO &amp; Site'!$AN$1:$AN$437,'Master Data HO &amp; Site'!$F$1:$F$437,'Summary to Mgmt'!$D20,'Master Data HO &amp; Site'!$H$1:$H$437,'Summary to Mgmt'!$E20,'Master Data HO &amp; Site'!$Y$1:$Y$437,"Open",'Master Data HO &amp; Site'!$N$1:$N$437,$H$2),SUMIFS('Master Data HO &amp; Site'!$AN$1:$AN$437,'Master Data HO &amp; Site'!$S$1:$S$437,'Summary to Mgmt'!$C20,'Master Data HO &amp; Site'!$Y$1:$Y$437,"Open",'Master Data HO &amp; Site'!$N$1:$N$437,$H$2))))</f>
        <v>0</v>
      </c>
      <c r="W20" s="222">
        <f>IF($H$2="All",IF(C20="Jakarta",SUMIFS('Master Data HO &amp; Site'!$AO$1:$AO$437,'Master Data HO &amp; Site'!$F$1:$F$437,'Summary to Mgmt'!$D20,'Master Data HO &amp; Site'!$H$1:$H$437,'Summary to Mgmt'!$E20,'Master Data HO &amp; Site'!$Y$1:$Y$437,"Open"),SUMIFS('Master Data HO &amp; Site'!$AO$1:$AO$437,'Master Data HO &amp; Site'!$S$1:$S$437,'Summary to Mgmt'!$C20,'Master Data HO &amp; Site'!$Y$1:$Y$437,"Open")),IF($H$2="Urgent",IF(C20="Jakarta",SUMIFS('Master Data HO &amp; Site'!$AO$1:$AO$437,'Master Data HO &amp; Site'!$F$1:$F$437,'Summary to Mgmt'!$D20,'Master Data HO &amp; Site'!$H$1:$H$437,'Summary to Mgmt'!$E20,'Master Data HO &amp; Site'!$Y$1:$Y$437,"Open",'Master Data HO &amp; Site'!$N$1:$N$437,$H$2),SUMIFS('Master Data HO &amp; Site'!$AO$1:$AO$437,'Master Data HO &amp; Site'!$S$1:$S$437,'Summary to Mgmt'!$C20,'Master Data HO &amp; Site'!$Y$1:$Y$437,"Open",'Master Data HO &amp; Site'!$N$1:$N$437,$H$2)),IF(C20="Jakarta",SUMIFS('Master Data HO &amp; Site'!$AO$1:$AO$437,'Master Data HO &amp; Site'!$F$1:$F$437,'Summary to Mgmt'!$D20,'Master Data HO &amp; Site'!$H$1:$H$437,'Summary to Mgmt'!$E20,'Master Data HO &amp; Site'!$Y$1:$Y$437,"Open",'Master Data HO &amp; Site'!$N$1:$N$437,$H$2),SUMIFS('Master Data HO &amp; Site'!$AO$1:$AO$437,'Master Data HO &amp; Site'!$S$1:$S$437,'Summary to Mgmt'!$C20,'Master Data HO &amp; Site'!$Y$1:$Y$437,"Open",'Master Data HO &amp; Site'!$N$1:$N$437,$H$2))))</f>
        <v>0</v>
      </c>
      <c r="X20" s="222">
        <f>IF($H$2="All",IF(C20="Jakarta",SUMIFS('Master Data HO &amp; Site'!$AP$1:$AP$437,'Master Data HO &amp; Site'!$F$1:$F$437,'Summary to Mgmt'!$D20,'Master Data HO &amp; Site'!$H$1:$H$437,'Summary to Mgmt'!$E20,'Master Data HO &amp; Site'!$Y$1:$Y$437,"Open"),SUMIFS('Master Data HO &amp; Site'!$AP$1:$AP$437,'Master Data HO &amp; Site'!$S$1:$S$437,'Summary to Mgmt'!$C20,'Master Data HO &amp; Site'!$Y$1:$Y$437,"Open")),IF($H$2="Urgent",IF(C20="Jakarta",SUMIFS('Master Data HO &amp; Site'!$AP$1:$AP$437,'Master Data HO &amp; Site'!$F$1:$F$437,'Summary to Mgmt'!$D20,'Master Data HO &amp; Site'!$H$1:$H$437,'Summary to Mgmt'!$E20,'Master Data HO &amp; Site'!$Y$1:$Y$437,"Open",'Master Data HO &amp; Site'!$N$1:$N$437,$H$2),SUMIFS('Master Data HO &amp; Site'!$AP$1:$AP$437,'Master Data HO &amp; Site'!$S$1:$S$437,'Summary to Mgmt'!$C20,'Master Data HO &amp; Site'!$Y$1:$Y$437,"Open",'Master Data HO &amp; Site'!$N$1:$N$437,$H$2)),IF(C20="Jakarta",SUMIFS('Master Data HO &amp; Site'!$AP$1:$AP$437,'Master Data HO &amp; Site'!$F$1:$F$437,'Summary to Mgmt'!$D20,'Master Data HO &amp; Site'!$H$1:$H$437,'Summary to Mgmt'!$E20,'Master Data HO &amp; Site'!$Y$1:$Y$437,"Open",'Master Data HO &amp; Site'!$N$1:$N$437,$H$2),SUMIFS('Master Data HO &amp; Site'!$AP$1:$AP$437,'Master Data HO &amp; Site'!$S$1:$S$437,'Summary to Mgmt'!$C20,'Master Data HO &amp; Site'!$Y$1:$Y$437,"Open",'Master Data HO &amp; Site'!$N$1:$N$437,$H$2))))</f>
        <v>0</v>
      </c>
      <c r="Y20" s="222">
        <f>IF($H$2="All",IF(C20="Jakarta",SUMIFS('Master Data HO &amp; Site'!$AQ$1:$AQ$437,'Master Data HO &amp; Site'!$F$1:$F$437,'Summary to Mgmt'!$D20,'Master Data HO &amp; Site'!$H$1:$H$437,'Summary to Mgmt'!$E20,'Master Data HO &amp; Site'!$Y$1:$Y$437,"Open"),SUMIFS('Master Data HO &amp; Site'!$AQ$1:$AQ$437,'Master Data HO &amp; Site'!$S$1:$S$437,'Summary to Mgmt'!$C20,'Master Data HO &amp; Site'!$Y$1:$Y$437,"Open")),IF($H$2="Urgent",IF(C20="Jakarta",SUMIFS('Master Data HO &amp; Site'!$AQ$1:$AQ$437,'Master Data HO &amp; Site'!$F$1:$F$437,'Summary to Mgmt'!$D20,'Master Data HO &amp; Site'!$H$1:$H$437,'Summary to Mgmt'!$E20,'Master Data HO &amp; Site'!$Y$1:$Y$437,"Open",'Master Data HO &amp; Site'!$N$1:$N$437,$H$2),SUMIFS('Master Data HO &amp; Site'!$AQ$1:$AQ$437,'Master Data HO &amp; Site'!$S$1:$S$437,'Summary to Mgmt'!$C20,'Master Data HO &amp; Site'!$Y$1:$Y$437,"Open",'Master Data HO &amp; Site'!$N$1:$N$437,$H$2)),IF(C20="Jakarta",SUMIFS('Master Data HO &amp; Site'!$AQ$1:$AQ$437,'Master Data HO &amp; Site'!$F$1:$F$437,'Summary to Mgmt'!$D20,'Master Data HO &amp; Site'!$H$1:$H$437,'Summary to Mgmt'!$E20,'Master Data HO &amp; Site'!$Y$1:$Y$437,"Open",'Master Data HO &amp; Site'!$N$1:$N$437,$H$2),SUMIFS('Master Data HO &amp; Site'!$AQ$1:$AQ$437,'Master Data HO &amp; Site'!$S$1:$S$437,'Summary to Mgmt'!$C20,'Master Data HO &amp; Site'!$Y$1:$Y$437,"Open",'Master Data HO &amp; Site'!$N$1:$N$437,$H$2))))</f>
        <v>0</v>
      </c>
      <c r="Z20" s="222">
        <f>IF($H$2="All",IF(C20="Jakarta",SUMIFS('Master Data HO &amp; Site'!$AR$1:$AR$437,'Master Data HO &amp; Site'!$F$1:$F$437,'Summary to Mgmt'!$D20,'Master Data HO &amp; Site'!$H$1:$H$437,'Summary to Mgmt'!$E20,'Master Data HO &amp; Site'!$Y$1:$Y$437,"Open"),SUMIFS('Master Data HO &amp; Site'!$AR$1:$AR$437,'Master Data HO &amp; Site'!$S$1:$S$437,'Summary to Mgmt'!$C20,'Master Data HO &amp; Site'!$Y$1:$Y$437,"Open")),IF($H$2="Urgent",IF(C20="Jakarta",SUMIFS('Master Data HO &amp; Site'!$AR$1:$AR$437,'Master Data HO &amp; Site'!$F$1:$F$437,'Summary to Mgmt'!$D20,'Master Data HO &amp; Site'!$H$1:$H$437,'Summary to Mgmt'!$E20,'Master Data HO &amp; Site'!$Y$1:$Y$437,"Open",'Master Data HO &amp; Site'!$N$1:$N$437,$H$2),SUMIFS('Master Data HO &amp; Site'!$AR$1:$AR$437,'Master Data HO &amp; Site'!$S$1:$S$437,'Summary to Mgmt'!$C20,'Master Data HO &amp; Site'!$Y$1:$Y$437,"Open",'Master Data HO &amp; Site'!$N$1:$N$437,$H$2)),IF(C20="Jakarta",SUMIFS('Master Data HO &amp; Site'!$AR$1:$AR$437,'Master Data HO &amp; Site'!$F$1:$F$437,'Summary to Mgmt'!$D20,'Master Data HO &amp; Site'!$H$1:$H$437,'Summary to Mgmt'!$E20,'Master Data HO &amp; Site'!$Y$1:$Y$437,"Open",'Master Data HO &amp; Site'!$N$1:$N$437,$H$2),SUMIFS('Master Data HO &amp; Site'!$AR$1:$AR$437,'Master Data HO &amp; Site'!$S$1:$S$437,'Summary to Mgmt'!$C20,'Master Data HO &amp; Site'!$Y$1:$Y$437,"Open",'Master Data HO &amp; Site'!$N$1:$N$437,$H$2))))</f>
        <v>0</v>
      </c>
      <c r="AA20" s="222">
        <f>IF($H$2="All",IF(C20="Jakarta",SUMIFS('Master Data HO &amp; Site'!$AS$1:$AS$437,'Master Data HO &amp; Site'!$S$1:$S$437,'Summary to Mgmt'!$C20,'Master Data HO &amp; Site'!$F$1:$F$437,'Summary to Mgmt'!$D20,'Master Data HO &amp; Site'!$H$1:$H$437,'Summary to Mgmt'!$E20,'Master Data HO &amp; Site'!$Y$1:$Y$437,"Open"),SUMIFS('Master Data HO &amp; Site'!$AS$1:$AS$437,'Master Data HO &amp; Site'!$S$1:$S$437,'Summary to Mgmt'!$C20,'Master Data HO &amp; Site'!$Y$1:$Y$437,"Open")),IF($H$2="Urgent",IF(C20="Jakarta",SUMIFS('Master Data HO &amp; Site'!$AS$1:$AS$437,'Master Data HO &amp; Site'!$F$1:$F$437,'Summary to Mgmt'!$D20,'Master Data HO &amp; Site'!$H$1:$H$437,'Summary to Mgmt'!$E20,'Master Data HO &amp; Site'!$Y$1:$Y$437,"Open",'Master Data HO &amp; Site'!$N$1:$N$437,$H$2),SUMIFS('Master Data HO &amp; Site'!$AS$1:$AS$437,'Master Data HO &amp; Site'!$S$1:$S$437,'Summary to Mgmt'!$C20,'Master Data HO &amp; Site'!$Y$1:$Y$437,"Open",'Master Data HO &amp; Site'!$N$1:$N$437,$H$2)),IF(C20="Jakarta",SUMIFS('Master Data HO &amp; Site'!$AS$1:$AS$437,'Master Data HO &amp; Site'!$F$1:$F$437,'Summary to Mgmt'!$D20,'Master Data HO &amp; Site'!$H$1:$H$437,'Summary to Mgmt'!$E20,'Master Data HO &amp; Site'!$Y$1:$Y$437,"Open",'Master Data HO &amp; Site'!$N$1:$N$437,$H$2),SUMIFS('Master Data HO &amp; Site'!$AS$1:$AS$437,'Master Data HO &amp; Site'!$S$1:$S$437,'Summary to Mgmt'!$C20,'Master Data HO &amp; Site'!$Y$1:$Y$437,"Open",'Master Data HO &amp; Site'!$N$1:$N$437,$H$2))))</f>
        <v>0</v>
      </c>
      <c r="AB20" s="222">
        <f>IF($H$2="All",IF(C20="Jakarta",SUMIFS('Master Data HO &amp; Site'!$AT$1:$AT$437,'Master Data HO &amp; Site'!$F$1:$F$437,'Summary to Mgmt'!$D20,'Master Data HO &amp; Site'!$H$1:$H$437,'Summary to Mgmt'!$E20,'Master Data HO &amp; Site'!$Y$1:$Y$437,"Open"),SUMIFS('Master Data HO &amp; Site'!$AT$1:$AT$437,'Master Data HO &amp; Site'!$S$1:$S$437,'Summary to Mgmt'!$C20,'Master Data HO &amp; Site'!$Y$1:$Y$437,"Open")),IF($H$2="Urgent",IF(C20="Jakarta",SUMIFS('Master Data HO &amp; Site'!$AT$1:$AT$437,'Master Data HO &amp; Site'!$F$1:$F$437,'Summary to Mgmt'!$D20,'Master Data HO &amp; Site'!$H$1:$H$437,'Summary to Mgmt'!$E20,'Master Data HO &amp; Site'!$Y$1:$Y$437,"Open",'Master Data HO &amp; Site'!$N$1:$N$437,$H$2),SUMIFS('Master Data HO &amp; Site'!$AT$1:$AT$437,'Master Data HO &amp; Site'!$S$1:$S$437,'Summary to Mgmt'!$C20,'Master Data HO &amp; Site'!$Y$1:$Y$437,"Open",'Master Data HO &amp; Site'!$N$1:$N$437,$H$2)),IF(C20="Jakarta",SUMIFS('Master Data HO &amp; Site'!$AT$1:$AT$437,'Master Data HO &amp; Site'!$F$1:$F$437,'Summary to Mgmt'!$D20,'Master Data HO &amp; Site'!$H$1:$H$437,'Summary to Mgmt'!$E20,'Master Data HO &amp; Site'!$Y$1:$Y$437,"Open",'Master Data HO &amp; Site'!$N$1:$N$437,$H$2),SUMIFS('Master Data HO &amp; Site'!$AT$1:$AT$437,'Master Data HO &amp; Site'!$S$1:$S$437,'Summary to Mgmt'!$C20,'Master Data HO &amp; Site'!$Y$1:$Y$437,"Open",'Master Data HO &amp; Site'!$N$1:$N$437,$H$2))))</f>
        <v>0</v>
      </c>
      <c r="AC20" s="222">
        <f>IF($H$2="All",IF(C20="Jakarta",SUMIFS('Master Data HO &amp; Site'!$AU$1:$AU$437,'Master Data HO &amp; Site'!$F$1:$F$437,'Summary to Mgmt'!$D20,'Master Data HO &amp; Site'!$H$1:$H$437,'Summary to Mgmt'!$E20,'Master Data HO &amp; Site'!$Y$1:$Y$437,"Open"),SUMIFS('Master Data HO &amp; Site'!$AU$1:$AU$437,'Master Data HO &amp; Site'!$S$1:$S$437,'Summary to Mgmt'!$C20,'Master Data HO &amp; Site'!$Y$1:$Y$437,"Open")),IF($H$2="Urgent",IF(C20="Jakarta",SUMIFS('Master Data HO &amp; Site'!$AU$1:$AU$437,'Master Data HO &amp; Site'!$F$1:$F$437,'Summary to Mgmt'!$D20,'Master Data HO &amp; Site'!$H$1:$H$437,'Summary to Mgmt'!$E20,'Master Data HO &amp; Site'!$Y$1:$Y$437,"Open",'Master Data HO &amp; Site'!$N$1:$N$437,$H$2),SUMIFS('Master Data HO &amp; Site'!$AU$1:$AU$437,'Master Data HO &amp; Site'!$S$1:$S$437,'Summary to Mgmt'!$C20,'Master Data HO &amp; Site'!$Y$1:$Y$437,"Open",'Master Data HO &amp; Site'!$N$1:$N$437,$H$2)),IF(C20="Jakarta",SUMIFS('Master Data HO &amp; Site'!$AU$1:$AU$437,'Master Data HO &amp; Site'!$F$1:$F$437,'Summary to Mgmt'!$D20,'Master Data HO &amp; Site'!$H$1:$H$437,'Summary to Mgmt'!$E20,'Master Data HO &amp; Site'!$Y$1:$Y$437,"Open",'Master Data HO &amp; Site'!$N$1:$N$437,$H$2),SUMIFS('Master Data HO &amp; Site'!$AU$1:$AU$437,'Master Data HO &amp; Site'!$S$1:$S$437,'Summary to Mgmt'!$C20,'Master Data HO &amp; Site'!$Y$1:$Y$437,"Open",'Master Data HO &amp; Site'!$N$1:$N$437,$H$2))))</f>
        <v>0</v>
      </c>
      <c r="AD20" s="222">
        <f>IF($H$2="All",IF(C20="Jakarta",SUMIFS('Master Data HO &amp; Site'!$AV$1:$AV$437,'Master Data HO &amp; Site'!$F$1:$F$437,'Summary to Mgmt'!$D20,'Master Data HO &amp; Site'!$H$1:$H$437,'Summary to Mgmt'!$E20,'Master Data HO &amp; Site'!$Y$1:$Y$437,"Open"),SUMIFS('Master Data HO &amp; Site'!$AV$1:$AV$437,'Master Data HO &amp; Site'!$S$1:$S$437,'Summary to Mgmt'!$C20,'Master Data HO &amp; Site'!$Y$1:$Y$437,"Open")),IF($H$2="Urgent",IF(C20="Jakarta",SUMIFS('Master Data HO &amp; Site'!$AV$1:$AV$437,'Master Data HO &amp; Site'!$F$1:$F$437,'Summary to Mgmt'!$D20,'Master Data HO &amp; Site'!$H$1:$H$437,'Summary to Mgmt'!$E20,'Master Data HO &amp; Site'!$Y$1:$Y$437,"Open",'Master Data HO &amp; Site'!$N$1:$N$437,$H$2),SUMIFS('Master Data HO &amp; Site'!$AV$1:$AV$437,'Master Data HO &amp; Site'!$S$1:$S$437,'Summary to Mgmt'!$C20,'Master Data HO &amp; Site'!$Y$1:$Y$437,"Open",'Master Data HO &amp; Site'!$N$1:$N$437,$H$2)),IF(C20="Jakarta",SUMIFS('Master Data HO &amp; Site'!$AV$1:$AV$437,'Master Data HO &amp; Site'!$F$1:$F$437,'Summary to Mgmt'!$D20,'Master Data HO &amp; Site'!$H$1:$H$437,'Summary to Mgmt'!$E20,'Master Data HO &amp; Site'!$Y$1:$Y$437,"Open",'Master Data HO &amp; Site'!$N$1:$N$437,$H$2),SUMIFS('Master Data HO &amp; Site'!$AV$1:$AV$437,'Master Data HO &amp; Site'!$S$1:$S$437,'Summary to Mgmt'!$C20,'Master Data HO &amp; Site'!$Y$1:$Y$437,"Open",'Master Data HO &amp; Site'!$N$1:$N$437,$H$2))))</f>
        <v>0</v>
      </c>
      <c r="AE20" s="222">
        <f>IF($H$2="All",IF(C20="Jakarta",SUMIFS('Master Data HO &amp; Site'!$AW$1:$AW$437,'Master Data HO &amp; Site'!$F$1:$F$437,'Summary to Mgmt'!$D20,'Master Data HO &amp; Site'!$H$1:$H$437,'Summary to Mgmt'!$E20,'Master Data HO &amp; Site'!$Y$1:$Y$437,"Open"),SUMIFS('Master Data HO &amp; Site'!$AW$1:$AW$437,'Master Data HO &amp; Site'!$S$1:$S$437,'Summary to Mgmt'!$C20,'Master Data HO &amp; Site'!$Y$1:$Y$437,"Open")),IF($H$2="Urgent",IF(C20="Jakarta",SUMIFS('Master Data HO &amp; Site'!$AW$1:$AW$437,'Master Data HO &amp; Site'!$F$1:$F$437,'Summary to Mgmt'!$D20,'Master Data HO &amp; Site'!$H$1:$H$437,'Summary to Mgmt'!$E20,'Master Data HO &amp; Site'!$Y$1:$Y$437,"Open",'Master Data HO &amp; Site'!$N$1:$N$437,$H$2),SUMIFS('Master Data HO &amp; Site'!$AW$1:$AW$437,'Master Data HO &amp; Site'!$S$1:$S$437,'Summary to Mgmt'!$C20,'Master Data HO &amp; Site'!$Y$1:$Y$437,"Open",'Master Data HO &amp; Site'!$N$1:$N$437,$H$2)),IF(C20="Jakarta",SUMIFS('Master Data HO &amp; Site'!$AW$1:$AW$437,'Master Data HO &amp; Site'!$F$1:$F$437,'Summary to Mgmt'!$D20,'Master Data HO &amp; Site'!$H$1:$H$437,'Summary to Mgmt'!$E20,'Master Data HO &amp; Site'!$Y$1:$Y$437,"Open",'Master Data HO &amp; Site'!$N$1:$N$437,$H$2),SUMIFS('Master Data HO &amp; Site'!$AW$1:$AW$437,'Master Data HO &amp; Site'!$S$1:$S$437,'Summary to Mgmt'!$C20,'Master Data HO &amp; Site'!$Y$1:$Y$437,"Open",'Master Data HO &amp; Site'!$N$1:$N$437,$H$2))))</f>
        <v>0</v>
      </c>
      <c r="AF20" s="222">
        <f>IF($H$2="All",IF(C20="Jakarta",SUMIFS('Master Data HO &amp; Site'!$AX$1:$AX$437,'Master Data HO &amp; Site'!$F$1:$F$437,'Summary to Mgmt'!$D20,'Master Data HO &amp; Site'!$H$1:$H$437,'Summary to Mgmt'!$E20,'Master Data HO &amp; Site'!$Y$1:$Y$437,"Open"),SUMIFS('Master Data HO &amp; Site'!$AX$1:$AX$437,'Master Data HO &amp; Site'!$S$1:$S$437,'Summary to Mgmt'!$C20,'Master Data HO &amp; Site'!$Y$1:$Y$437,"Open")),IF($H$2="Urgent",IF(C20="Jakarta",SUMIFS('Master Data HO &amp; Site'!$AX$1:$AX$437,'Master Data HO &amp; Site'!$F$1:$F$437,'Summary to Mgmt'!$D20,'Master Data HO &amp; Site'!$H$1:$H$437,'Summary to Mgmt'!$E20,'Master Data HO &amp; Site'!$Y$1:$Y$437,"Open",'Master Data HO &amp; Site'!$N$1:$N$437,$H$2),SUMIFS('Master Data HO &amp; Site'!$AX$1:$AX$437,'Master Data HO &amp; Site'!$S$1:$S$437,'Summary to Mgmt'!$C20,'Master Data HO &amp; Site'!$Y$1:$Y$437,"Open",'Master Data HO &amp; Site'!$N$1:$N$437,$H$2)),IF(C20="Jakarta",SUMIFS('Master Data HO &amp; Site'!$AX$1:$AX$437,'Master Data HO &amp; Site'!$F$1:$F$437,'Summary to Mgmt'!$D20,'Master Data HO &amp; Site'!$H$1:$H$437,'Summary to Mgmt'!$E20,'Master Data HO &amp; Site'!$Y$1:$Y$437,"Open",'Master Data HO &amp; Site'!$N$1:$N$437,$H$2),SUMIFS('Master Data HO &amp; Site'!$AX$1:$AX$437,'Master Data HO &amp; Site'!$S$1:$S$437,'Summary to Mgmt'!$C20,'Master Data HO &amp; Site'!$Y$1:$Y$437,"Open",'Master Data HO &amp; Site'!$N$1:$N$437,$H$2))))</f>
        <v>0</v>
      </c>
      <c r="AG20" s="222">
        <f>IF($H$2="All",IF(C20="Jakarta",SUMIFS('Master Data HO &amp; Site'!$AY$1:$AY$437,'Master Data HO &amp; Site'!$S$1:$S$437,'Summary to Mgmt'!$C20,'Master Data HO &amp; Site'!$F$1:$F$437,'Summary to Mgmt'!$D20,'Master Data HO &amp; Site'!$H$1:$H$437,'Summary to Mgmt'!$E20,'Master Data HO &amp; Site'!$Y$1:$Y$437,"Open"),SUMIFS('Master Data HO &amp; Site'!$AY$1:$AY$437,'Master Data HO &amp; Site'!$S$1:$S$437,'Summary to Mgmt'!$C20,'Master Data HO &amp; Site'!$Y$1:$Y$437,"Open")),IF($H$2="Urgent",IF(C20="Jakarta",SUMIFS('Master Data HO &amp; Site'!$AY$1:$AY$437,'Master Data HO &amp; Site'!$F$1:$F$437,'Summary to Mgmt'!$D20,'Master Data HO &amp; Site'!$H$1:$H$437,'Summary to Mgmt'!$E20,'Master Data HO &amp; Site'!$Y$1:$Y$437,"Open",'Master Data HO &amp; Site'!$N$1:$N$437,$H$2),SUMIFS('Master Data HO &amp; Site'!$AY$1:$AY$437,'Master Data HO &amp; Site'!$S$1:$S$437,'Summary to Mgmt'!$C20,'Master Data HO &amp; Site'!$Y$1:$Y$437,"Open",'Master Data HO &amp; Site'!$N$1:$N$437,$H$2)),IF(C20="Jakarta",SUMIFS('Master Data HO &amp; Site'!$AY$1:$AY$437,'Master Data HO &amp; Site'!$F$1:$F$437,'Summary to Mgmt'!$D20,'Master Data HO &amp; Site'!$H$1:$H$437,'Summary to Mgmt'!$E20,'Master Data HO &amp; Site'!$Y$1:$Y$437,"Open",'Master Data HO &amp; Site'!$N$1:$N$437,$H$2),SUMIFS('Master Data HO &amp; Site'!$AY$1:$AY$437,'Master Data HO &amp; Site'!$S$1:$S$437,'Summary to Mgmt'!$C20,'Master Data HO &amp; Site'!$Y$1:$Y$437,"Open",'Master Data HO &amp; Site'!$N$1:$N$437,$H$2))))</f>
        <v>0</v>
      </c>
      <c r="AH20" s="222">
        <f>IF($H$2="All",IF(C20="Jakarta",SUMIFS('Master Data HO &amp; Site'!$AZ$1:$AZ$437,'Master Data HO &amp; Site'!$F$1:$F$437,'Summary to Mgmt'!$D20,'Master Data HO &amp; Site'!$H$1:$H$437,'Summary to Mgmt'!$E20,'Master Data HO &amp; Site'!$Y$1:$Y$437,"Open"),SUMIFS('Master Data HO &amp; Site'!$AZ$1:$AZ$437,'Master Data HO &amp; Site'!$S$1:$S$437,'Summary to Mgmt'!$C20,'Master Data HO &amp; Site'!$Y$1:$Y$437,"Open")),IF($H$2="Urgent",IF(C20="Jakarta",SUMIFS('Master Data HO &amp; Site'!$AZ$1:$AZ$437,'Master Data HO &amp; Site'!$F$1:$F$437,'Summary to Mgmt'!$D20,'Master Data HO &amp; Site'!$H$1:$H$437,'Summary to Mgmt'!$E20,'Master Data HO &amp; Site'!$Y$1:$Y$437,"Open",'Master Data HO &amp; Site'!$N$1:$N$437,$H$2),SUMIFS('Master Data HO &amp; Site'!$AZ$1:$AZ$437,'Master Data HO &amp; Site'!$S$1:$S$437,'Summary to Mgmt'!$C20,'Master Data HO &amp; Site'!$Y$1:$Y$437,"Open",'Master Data HO &amp; Site'!$N$1:$N$437,$H$2)),IF(C20="Jakarta",SUMIFS('Master Data HO &amp; Site'!$AZ$1:$AZ$437,'Master Data HO &amp; Site'!$F$1:$F$437,'Summary to Mgmt'!$D20,'Master Data HO &amp; Site'!$H$1:$H$437,'Summary to Mgmt'!$E20,'Master Data HO &amp; Site'!$Y$1:$Y$437,"Open",'Master Data HO &amp; Site'!$N$1:$N$437,$H$2),SUMIFS('Master Data HO &amp; Site'!$AZ$1:$AZ$437,'Master Data HO &amp; Site'!$S$1:$S$437,'Summary to Mgmt'!$C20,'Master Data HO &amp; Site'!$Y$1:$Y$437,"Open",'Master Data HO &amp; Site'!$N$1:$N$437,$H$2))))</f>
        <v>0</v>
      </c>
      <c r="AI20" s="222">
        <f>IF($H$2="All",IF(C20="Jakarta",SUMIFS('Master Data HO &amp; Site'!$AZ$1:$AZ$437,'Master Data HO &amp; Site'!$F$1:$F$437,'Summary to Mgmt'!$D20,'Master Data HO &amp; Site'!$H$1:$H$437,'Summary to Mgmt'!$E20,'Master Data HO &amp; Site'!$Y$1:$Y$437,"Open"),SUMIFS('Master Data HO &amp; Site'!$AZ$1:$AZ$437,'Master Data HO &amp; Site'!$S$1:$S$437,'Summary to Mgmt'!$C20,'Master Data HO &amp; Site'!$Y$1:$Y$437,"Open")),IF($H$2="Urgent",IF(C20="Jakarta",SUMIFS('Master Data HO &amp; Site'!$AZ$1:$AZ$437,'Master Data HO &amp; Site'!$F$1:$F$437,'Summary to Mgmt'!$D20,'Master Data HO &amp; Site'!$H$1:$H$437,'Summary to Mgmt'!$E20,'Master Data HO &amp; Site'!$Y$1:$Y$437,"Open",'Master Data HO &amp; Site'!$N$1:$N$437,$H$2),SUMIFS('Master Data HO &amp; Site'!$AZ$1:$AZ$437,'Master Data HO &amp; Site'!$S$1:$S$437,'Summary to Mgmt'!$C20,'Master Data HO &amp; Site'!$Y$1:$Y$437,"Open",'Master Data HO &amp; Site'!$N$1:$N$437,$H$2)),IF(C20="Jakarta",SUMIFS('Master Data HO &amp; Site'!$AZ$1:$AZ$437,'Master Data HO &amp; Site'!$F$1:$F$437,'Summary to Mgmt'!$D20,'Master Data HO &amp; Site'!$H$1:$H$437,'Summary to Mgmt'!$E20,'Master Data HO &amp; Site'!$Y$1:$Y$437,"Open",'Master Data HO &amp; Site'!$N$1:$N$437,$H$2),SUMIFS('Master Data HO &amp; Site'!$AZ$1:$AZ$437,'Master Data HO &amp; Site'!$S$1:$S$437,'Summary to Mgmt'!$C20,'Master Data HO &amp; Site'!$Y$1:$Y$437,"Open",'Master Data HO &amp; Site'!$N$1:$N$437,$H$2))))</f>
        <v>0</v>
      </c>
      <c r="AJ20" s="222">
        <f>IF($H$2="All",IF(C20="Jakarta",SUMIFS('Master Data HO &amp; Site'!$BB$1:$BB$437,'Master Data HO &amp; Site'!$F$1:$F$437,'Summary to Mgmt'!$D20,'Master Data HO &amp; Site'!$H$1:$H$437,'Summary to Mgmt'!$E20,'Master Data HO &amp; Site'!$Y$1:$Y$437,"Open"),SUMIFS('Master Data HO &amp; Site'!$BB$1:$BB$437,'Master Data HO &amp; Site'!$S$1:$S$437,'Summary to Mgmt'!$C20,'Master Data HO &amp; Site'!$Y$1:$Y$437,"Open")),IF($H$2="Urgent",IF(C20="Jakarta",SUMIFS('Master Data HO &amp; Site'!$BB$1:$BB$437,'Master Data HO &amp; Site'!$F$1:$F$437,'Summary to Mgmt'!$D20,'Master Data HO &amp; Site'!$H$1:$H$437,'Summary to Mgmt'!$E20,'Master Data HO &amp; Site'!$Y$1:$Y$437,"Open",'Master Data HO &amp; Site'!$N$1:$N$437,$H$2),SUMIFS('Master Data HO &amp; Site'!$BB$1:$BB$437,'Master Data HO &amp; Site'!$S$1:$S$437,'Summary to Mgmt'!$C20,'Master Data HO &amp; Site'!$Y$1:$Y$437,"Open",'Master Data HO &amp; Site'!$N$1:$N$437,$H$2)),IF(C20="Jakarta",SUMIFS('Master Data HO &amp; Site'!$BB$1:$BB$437,'Master Data HO &amp; Site'!$F$1:$F$437,'Summary to Mgmt'!$D20,'Master Data HO &amp; Site'!$H$1:$H$437,'Summary to Mgmt'!$E20,'Master Data HO &amp; Site'!$Y$1:$Y$437,"Open",'Master Data HO &amp; Site'!$N$1:$N$437,$H$2),SUMIFS('Master Data HO &amp; Site'!$BB$1:$BB$437,'Master Data HO &amp; Site'!$S$1:$S$437,'Summary to Mgmt'!$C20,'Master Data HO &amp; Site'!$Y$1:$Y$437,"Open",'Master Data HO &amp; Site'!$N$1:$N$437,$H$2))))</f>
        <v>0</v>
      </c>
      <c r="AK20" s="222">
        <f>IF($H$2="All",IF(C20="Jakarta",SUMIFS('Master Data HO &amp; Site'!$BC$1:$BC$437,'Master Data HO &amp; Site'!$F$1:$F$437,'Summary to Mgmt'!$D20,'Master Data HO &amp; Site'!$H$1:$H$437,'Summary to Mgmt'!$E20,'Master Data HO &amp; Site'!$Y$1:$Y$437,"Open"),SUMIFS('Master Data HO &amp; Site'!$BC$1:$BC$437,'Master Data HO &amp; Site'!$S$1:$S$437,'Summary to Mgmt'!$C20,'Master Data HO &amp; Site'!$Y$1:$Y$437,"Open")),IF($H$2="Urgent",IF(C20="Jakarta",SUMIFS('Master Data HO &amp; Site'!$BC$1:$BC$437,'Master Data HO &amp; Site'!$F$1:$F$437,'Summary to Mgmt'!$D20,'Master Data HO &amp; Site'!$H$1:$H$437,'Summary to Mgmt'!$E20,'Master Data HO &amp; Site'!$Y$1:$Y$437,"Open",'Master Data HO &amp; Site'!$N$1:$N$437,$H$2),SUMIFS('Master Data HO &amp; Site'!$BC$1:$BC$437,'Master Data HO &amp; Site'!$S$1:$S$437,'Summary to Mgmt'!$C20,'Master Data HO &amp; Site'!$Y$1:$Y$437,"Open",'Master Data HO &amp; Site'!$N$1:$N$437,$H$2)),IF(C20="Jakarta",SUMIFS('Master Data HO &amp; Site'!$BC$1:$BC$437,'Master Data HO &amp; Site'!$F$1:$F$437,'Summary to Mgmt'!$D20,'Master Data HO &amp; Site'!$H$1:$H$437,'Summary to Mgmt'!$E20,'Master Data HO &amp; Site'!$Y$1:$Y$437,"Open",'Master Data HO &amp; Site'!$N$1:$N$437,$H$2),SUMIFS('Master Data HO &amp; Site'!$BC$1:$BC$437,'Master Data HO &amp; Site'!$S$1:$S$437,'Summary to Mgmt'!$C20,'Master Data HO &amp; Site'!$Y$1:$Y$437,"Open",'Master Data HO &amp; Site'!$N$1:$N$437,$H$2))))</f>
        <v>0</v>
      </c>
      <c r="AL20" s="222">
        <f>IF($H$2="All",IF(C20="Jakarta",SUMIFS('Master Data HO &amp; Site'!$BD$1:$BD$437,'Master Data HO &amp; Site'!$F$1:$F$437,'Summary to Mgmt'!$D20,'Master Data HO &amp; Site'!$H$1:$H$437,'Summary to Mgmt'!$E20,'Master Data HO &amp; Site'!$Y$1:$Y$437,"Open"),SUMIFS('Master Data HO &amp; Site'!$BD$1:$BD$437,'Master Data HO &amp; Site'!$S$1:$S$437,'Summary to Mgmt'!$C20,'Master Data HO &amp; Site'!$Y$1:$Y$437,"Open")),IF($H$2="Urgent",IF(C20="Jakarta",SUMIFS('Master Data HO &amp; Site'!$BD$1:$BD$437,'Master Data HO &amp; Site'!$F$1:$F$437,'Summary to Mgmt'!$D20,'Master Data HO &amp; Site'!$H$1:$H$437,'Summary to Mgmt'!$E20,'Master Data HO &amp; Site'!$Y$1:$Y$437,"Open",'Master Data HO &amp; Site'!$N$1:$N$437,$H$2),SUMIFS('Master Data HO &amp; Site'!$BD$1:$BD$437,'Master Data HO &amp; Site'!$S$1:$S$437,'Summary to Mgmt'!$C20,'Master Data HO &amp; Site'!$Y$1:$Y$437,"Open",'Master Data HO &amp; Site'!$N$1:$N$437,$H$2)),IF(C20="Jakarta",SUMIFS('Master Data HO &amp; Site'!$BD$1:$BD$437,'Master Data HO &amp; Site'!$F$1:$F$437,'Summary to Mgmt'!$D20,'Master Data HO &amp; Site'!$H$1:$H$437,'Summary to Mgmt'!$E20,'Master Data HO &amp; Site'!$Y$1:$Y$437,"Open",'Master Data HO &amp; Site'!$N$1:$N$437,$H$2),SUMIFS('Master Data HO &amp; Site'!$BD$1:$BD$437,'Master Data HO &amp; Site'!$S$1:$S$437,'Summary to Mgmt'!$C20,'Master Data HO &amp; Site'!$Y$1:$Y$437,"Open",'Master Data HO &amp; Site'!$N$1:$N$437,$H$2))))</f>
        <v>0</v>
      </c>
      <c r="AM20" s="222">
        <f>IF($H$2="All",IF(C20="Jakarta",SUMIFS('Master Data HO &amp; Site'!$BE$1:$BE$437,'Master Data HO &amp; Site'!$S$1:$S$437,'Summary to Mgmt'!$C20,'Master Data HO &amp; Site'!$F$1:$F$437,'Summary to Mgmt'!$D20,'Master Data HO &amp; Site'!$H$1:$H$437,'Summary to Mgmt'!$E20,'Master Data HO &amp; Site'!$Y$1:$Y$437,"Open"),SUMIFS('Master Data HO &amp; Site'!$BE$1:$BE$437,'Master Data HO &amp; Site'!$S$1:$S$437,'Summary to Mgmt'!$C20,'Master Data HO &amp; Site'!$Y$1:$Y$437,"Open")),IF($H$2="Urgent",IF(C20="Jakarta",SUMIFS('Master Data HO &amp; Site'!$BE$1:$BE$437,'Master Data HO &amp; Site'!$F$1:$F$437,'Summary to Mgmt'!$D20,'Master Data HO &amp; Site'!$H$1:$H$437,'Summary to Mgmt'!$E20,'Master Data HO &amp; Site'!$Y$1:$Y$437,"Open",'Master Data HO &amp; Site'!$N$1:$N$437,$H$2),SUMIFS('Master Data HO &amp; Site'!$BE$1:$BE$437,'Master Data HO &amp; Site'!$S$1:$S$437,'Summary to Mgmt'!$C20,'Master Data HO &amp; Site'!$Y$1:$Y$437,"Open",'Master Data HO &amp; Site'!$N$1:$N$437,$H$2)),IF(C20="Jakarta",SUMIFS('Master Data HO &amp; Site'!$BE$1:$BE$437,'Master Data HO &amp; Site'!$F$1:$F$437,'Summary to Mgmt'!$D20,'Master Data HO &amp; Site'!$H$1:$H$437,'Summary to Mgmt'!$E20,'Master Data HO &amp; Site'!$Y$1:$Y$437,"Open",'Master Data HO &amp; Site'!$N$1:$N$437,$H$2),SUMIFS('Master Data HO &amp; Site'!$BE$1:$BE$437,'Master Data HO &amp; Site'!$S$1:$S$437,'Summary to Mgmt'!$C20,'Master Data HO &amp; Site'!$Y$1:$Y$437,"Open",'Master Data HO &amp; Site'!$N$1:$N$437,$H$2))))</f>
        <v>0</v>
      </c>
      <c r="AN20" s="222">
        <f>IF($H$2="All",IF(C20="Jakarta",SUMIFS('Master Data HO &amp; Site'!$BF$1:$BF$437,'Master Data HO &amp; Site'!$F$1:$F$437,'Summary to Mgmt'!$D20,'Master Data HO &amp; Site'!$H$1:$H$437,'Summary to Mgmt'!$E20,'Master Data HO &amp; Site'!$Y$1:$Y$437,"Open"),SUMIFS('Master Data HO &amp; Site'!$BF$1:$BF$437,'Master Data HO &amp; Site'!$S$1:$S$437,'Summary to Mgmt'!$C20,'Master Data HO &amp; Site'!$Y$1:$Y$437,"Open")),IF($H$2="Urgent",IF(C20="Jakarta",SUMIFS('Master Data HO &amp; Site'!$BF$1:$BF$437,'Master Data HO &amp; Site'!$F$1:$F$437,'Summary to Mgmt'!$D20,'Master Data HO &amp; Site'!$H$1:$H$437,'Summary to Mgmt'!$E20,'Master Data HO &amp; Site'!$Y$1:$Y$437,"Open",'Master Data HO &amp; Site'!$N$1:$N$437,$H$2),SUMIFS('Master Data HO &amp; Site'!$BF$1:$BF$437,'Master Data HO &amp; Site'!$S$1:$S$437,'Summary to Mgmt'!$C20,'Master Data HO &amp; Site'!$Y$1:$Y$437,"Open",'Master Data HO &amp; Site'!$N$1:$N$437,$H$2)),IF(C20="Jakarta",SUMIFS('Master Data HO &amp; Site'!$BF$1:$BF$437,'Master Data HO &amp; Site'!$F$1:$F$437,'Summary to Mgmt'!$D20,'Master Data HO &amp; Site'!$H$1:$H$437,'Summary to Mgmt'!$E20,'Master Data HO &amp; Site'!$Y$1:$Y$437,"Open",'Master Data HO &amp; Site'!$N$1:$N$437,$H$2),SUMIFS('Master Data HO &amp; Site'!$BF$1:$BF$437,'Master Data HO &amp; Site'!$S$1:$S$437,'Summary to Mgmt'!$C20,'Master Data HO &amp; Site'!$Y$1:$Y$437,"Open",'Master Data HO &amp; Site'!$N$1:$N$437,$H$2))))</f>
        <v>0</v>
      </c>
      <c r="AO20" s="222">
        <f>IF($H$2="All",IF(C20="Jakarta",SUMIFS('Master Data HO &amp; Site'!$BG$1:$BG$437,'Master Data HO &amp; Site'!$F$1:$F$437,'Summary to Mgmt'!$D20,'Master Data HO &amp; Site'!$H$1:$H$437,'Summary to Mgmt'!$E20,'Master Data HO &amp; Site'!$Y$1:$Y$437,"Open"),SUMIFS('Master Data HO &amp; Site'!$BG$1:$BG$437,'Master Data HO &amp; Site'!$S$1:$S$437,'Summary to Mgmt'!$C20,'Master Data HO &amp; Site'!$Y$1:$Y$437,"Open")),IF($H$2="Urgent",IF(C20="Jakarta",SUMIFS('Master Data HO &amp; Site'!$BG$1:$BG$437,'Master Data HO &amp; Site'!$F$1:$F$437,'Summary to Mgmt'!$D20,'Master Data HO &amp; Site'!$H$1:$H$437,'Summary to Mgmt'!$E20,'Master Data HO &amp; Site'!$Y$1:$Y$437,"Open",'Master Data HO &amp; Site'!$N$1:$N$437,$H$2),SUMIFS('Master Data HO &amp; Site'!$BG$1:$BG$437,'Master Data HO &amp; Site'!$S$1:$S$437,'Summary to Mgmt'!$C20,'Master Data HO &amp; Site'!$Y$1:$Y$437,"Open",'Master Data HO &amp; Site'!$N$1:$N$437,$H$2)),IF(C20="Jakarta",SUMIFS('Master Data HO &amp; Site'!$BG$1:$BG$437,'Master Data HO &amp; Site'!$F$1:$F$437,'Summary to Mgmt'!$D20,'Master Data HO &amp; Site'!$H$1:$H$437,'Summary to Mgmt'!$E20,'Master Data HO &amp; Site'!$Y$1:$Y$437,"Open",'Master Data HO &amp; Site'!$N$1:$N$437,$H$2),SUMIFS('Master Data HO &amp; Site'!$BG$1:$BG$437,'Master Data HO &amp; Site'!$S$1:$S$437,'Summary to Mgmt'!$C20,'Master Data HO &amp; Site'!$Y$1:$Y$437,"Open",'Master Data HO &amp; Site'!$N$1:$N$437,$H$2))))</f>
        <v>0</v>
      </c>
      <c r="AP20" s="222">
        <f>IF($H$2="All",IF(C20="Jakarta",SUMIFS('Master Data HO &amp; Site'!$BH$1:$BH$437,'Master Data HO &amp; Site'!$F$1:$F$437,'Summary to Mgmt'!$D20,'Master Data HO &amp; Site'!$H$1:$H$437,'Summary to Mgmt'!$E20,'Master Data HO &amp; Site'!$Y$1:$Y$437,"Open"),SUMIFS('Master Data HO &amp; Site'!$BH$1:$BH$437,'Master Data HO &amp; Site'!$S$1:$S$437,'Summary to Mgmt'!$C20,'Master Data HO &amp; Site'!$Y$1:$Y$437,"Open")),IF($H$2="Urgent",IF(C20="Jakarta",SUMIFS('Master Data HO &amp; Site'!$BH$1:$BH$437,'Master Data HO &amp; Site'!$F$1:$F$437,'Summary to Mgmt'!$D20,'Master Data HO &amp; Site'!$H$1:$H$437,'Summary to Mgmt'!$E20,'Master Data HO &amp; Site'!$Y$1:$Y$437,"Open",'Master Data HO &amp; Site'!$N$1:$N$437,$H$2),SUMIFS('Master Data HO &amp; Site'!$BH$1:$BH$437,'Master Data HO &amp; Site'!$S$1:$S$437,'Summary to Mgmt'!$C20,'Master Data HO &amp; Site'!$Y$1:$Y$437,"Open",'Master Data HO &amp; Site'!$N$1:$N$437,$H$2)),IF(C20="Jakarta",SUMIFS('Master Data HO &amp; Site'!$BH$1:$BH$437,'Master Data HO &amp; Site'!$F$1:$F$437,'Summary to Mgmt'!$D20,'Master Data HO &amp; Site'!$H$1:$H$437,'Summary to Mgmt'!$E20,'Master Data HO &amp; Site'!$Y$1:$Y$437,"Open",'Master Data HO &amp; Site'!$N$1:$N$437,$H$2),SUMIFS('Master Data HO &amp; Site'!$BH$1:$BH$437,'Master Data HO &amp; Site'!$S$1:$S$437,'Summary to Mgmt'!$C20,'Master Data HO &amp; Site'!$Y$1:$Y$437,"Open",'Master Data HO &amp; Site'!$N$1:$N$437,$H$2))))</f>
        <v>0</v>
      </c>
      <c r="AQ20" s="222">
        <f>IF($H$2="All",IF(C20="Jakarta",SUMIFS('Master Data HO &amp; Site'!$BI$1:$BI$437,'Master Data HO &amp; Site'!$F$1:$F$437,'Summary to Mgmt'!$D20,'Master Data HO &amp; Site'!$H$1:$H$437,'Summary to Mgmt'!$E20,'Master Data HO &amp; Site'!$Y$1:$Y$437,"Open"),SUMIFS('Master Data HO &amp; Site'!$BI$1:$BI$437,'Master Data HO &amp; Site'!$S$1:$S$437,'Summary to Mgmt'!$C20,'Master Data HO &amp; Site'!$Y$1:$Y$437,"Open")),IF($H$2="Urgent",IF(C20="Jakarta",SUMIFS('Master Data HO &amp; Site'!$BI$1:$BI$437,'Master Data HO &amp; Site'!$F$1:$F$437,'Summary to Mgmt'!$D20,'Master Data HO &amp; Site'!$H$1:$H$437,'Summary to Mgmt'!$E20,'Master Data HO &amp; Site'!$Y$1:$Y$437,"Open",'Master Data HO &amp; Site'!$N$1:$N$437,$H$2),SUMIFS('Master Data HO &amp; Site'!$BI$1:$BI$437,'Master Data HO &amp; Site'!$S$1:$S$437,'Summary to Mgmt'!$C20,'Master Data HO &amp; Site'!$Y$1:$Y$437,"Open",'Master Data HO &amp; Site'!$N$1:$N$437,$H$2)),IF(C20="Jakarta",SUMIFS('Master Data HO &amp; Site'!$BI$1:$BI$437,'Master Data HO &amp; Site'!$F$1:$F$437,'Summary to Mgmt'!$D20,'Master Data HO &amp; Site'!$H$1:$H$437,'Summary to Mgmt'!$E20,'Master Data HO &amp; Site'!$Y$1:$Y$437,"Open",'Master Data HO &amp; Site'!$N$1:$N$437,$H$2),SUMIFS('Master Data HO &amp; Site'!$BI$1:$BI$437,'Master Data HO &amp; Site'!$S$1:$S$437,'Summary to Mgmt'!$C20,'Master Data HO &amp; Site'!$Y$1:$Y$437,"Open",'Master Data HO &amp; Site'!$N$1:$N$437,$H$2))))</f>
        <v>0</v>
      </c>
      <c r="AR20" s="222">
        <f>IF($H$2="All",IF(C20="Jakarta",SUMIFS('Master Data HO &amp; Site'!$BJ$1:$BJ$437,'Master Data HO &amp; Site'!$F$1:$F$437,'Summary to Mgmt'!$D20,'Master Data HO &amp; Site'!$H$1:$H$437,'Summary to Mgmt'!$E20,'Master Data HO &amp; Site'!$Y$1:$Y$437,"Open"),SUMIFS('Master Data HO &amp; Site'!$BJ$1:$BJ$437,'Master Data HO &amp; Site'!$S$1:$S$437,'Summary to Mgmt'!$C20,'Master Data HO &amp; Site'!$Y$1:$Y$437,"Open")),IF($H$2="Urgent",IF(C20="Jakarta",SUMIFS('Master Data HO &amp; Site'!$BJ$1:$BJ$437,'Master Data HO &amp; Site'!$F$1:$F$437,'Summary to Mgmt'!$D20,'Master Data HO &amp; Site'!$H$1:$H$437,'Summary to Mgmt'!$E20,'Master Data HO &amp; Site'!$Y$1:$Y$437,"Open",'Master Data HO &amp; Site'!$N$1:$N$437,$H$2),SUMIFS('Master Data HO &amp; Site'!$BJ$1:$BJ$437,'Master Data HO &amp; Site'!$S$1:$S$437,'Summary to Mgmt'!$C20,'Master Data HO &amp; Site'!$Y$1:$Y$437,"Open",'Master Data HO &amp; Site'!$N$1:$N$437,$H$2)),IF(C20="Jakarta",SUMIFS('Master Data HO &amp; Site'!$BJ$1:$BJ$437,'Master Data HO &amp; Site'!$F$1:$F$437,'Summary to Mgmt'!$D20,'Master Data HO &amp; Site'!$H$1:$H$437,'Summary to Mgmt'!$E20,'Master Data HO &amp; Site'!$Y$1:$Y$437,"Open",'Master Data HO &amp; Site'!$N$1:$N$437,$H$2),SUMIFS('Master Data HO &amp; Site'!$BJ$1:$BJ$437,'Master Data HO &amp; Site'!$S$1:$S$437,'Summary to Mgmt'!$C20,'Master Data HO &amp; Site'!$Y$1:$Y$437,"Open",'Master Data HO &amp; Site'!$N$1:$N$437,$H$2))))</f>
        <v>0</v>
      </c>
      <c r="AS20" s="222">
        <f>IF($H$2="All",IF(C20="Jakarta",SUMIFS('Master Data HO &amp; Site'!$BK$1:$BK$437,'Master Data HO &amp; Site'!$S$1:$S$437,'Summary to Mgmt'!$C20,'Master Data HO &amp; Site'!$F$1:$F$437,'Summary to Mgmt'!$D20,'Master Data HO &amp; Site'!$H$1:$H$437,'Summary to Mgmt'!$E20,'Master Data HO &amp; Site'!$Y$1:$Y$437,"Open"),SUMIFS('Master Data HO &amp; Site'!$BK$1:$BK$437,'Master Data HO &amp; Site'!$S$1:$S$437,'Summary to Mgmt'!$C20,'Master Data HO &amp; Site'!$Y$1:$Y$437,"Open")),IF($H$2="Urgent",IF(C20="Jakarta",SUMIFS('Master Data HO &amp; Site'!$BK$1:$BK$437,'Master Data HO &amp; Site'!$F$1:$F$437,'Summary to Mgmt'!$D20,'Master Data HO &amp; Site'!$H$1:$H$437,'Summary to Mgmt'!$E20,'Master Data HO &amp; Site'!$Y$1:$Y$437,"Open",'Master Data HO &amp; Site'!$N$1:$N$437,$H$2),SUMIFS('Master Data HO &amp; Site'!$BK$1:$BK$437,'Master Data HO &amp; Site'!$S$1:$S$437,'Summary to Mgmt'!$C20,'Master Data HO &amp; Site'!$Y$1:$Y$437,"Open",'Master Data HO &amp; Site'!$N$1:$N$437,$H$2)),IF(C20="Jakarta",SUMIFS('Master Data HO &amp; Site'!$BK$1:$BK$437,'Master Data HO &amp; Site'!$F$1:$F$437,'Summary to Mgmt'!$D20,'Master Data HO &amp; Site'!$H$1:$H$437,'Summary to Mgmt'!$E20,'Master Data HO &amp; Site'!$Y$1:$Y$437,"Open",'Master Data HO &amp; Site'!$N$1:$N$437,$H$2),SUMIFS('Master Data HO &amp; Site'!$BK$1:$BK$437,'Master Data HO &amp; Site'!$S$1:$S$437,'Summary to Mgmt'!$C20,'Master Data HO &amp; Site'!$Y$1:$Y$437,"Open",'Master Data HO &amp; Site'!$N$1:$N$437,$H$2))))</f>
        <v>0</v>
      </c>
      <c r="AU20" s="224">
        <f>IF($H$2="All",IF(C20="Jakarta",COUNTIFS('Master Data HO &amp; Site'!$F$1:$F$437,'Summary to Mgmt'!$D20,'Master Data HO &amp; Site'!$H$1:$H$437,'Summary to Mgmt'!$E20,'Master Data HO &amp; Site'!$Y$1:$Y$437,"Open",'Master Data HO &amp; Site'!$BZ$1:$BZ$437,'Summary to Mgmt'!$AU$4),COUNTIFS('Master Data HO &amp; Site'!$S$1:$S$437,'Summary to Mgmt'!$C20,'Master Data HO &amp; Site'!$Y$1:$Y$437,"Open",'Master Data HO &amp; Site'!$BZ$1:$BZ$437,'Summary to Mgmt'!$AU$4)),IF($H$2="Urgent",IF(C20="Jakarta",COUNTIFS('Master Data HO &amp; Site'!$F$1:$F$437,'Summary to Mgmt'!$D20,'Master Data HO &amp; Site'!$H$1:$H$437,'Summary to Mgmt'!$E20,'Master Data HO &amp; Site'!$Y$1:$Y$437,"Open",'Master Data HO &amp; Site'!$BZ$1:$BZ$437,'Summary to Mgmt'!$AU$4,'Master Data HO &amp; Site'!$N$1:$N$437,$H$2),COUNTIFS('Master Data HO &amp; Site'!$S$1:$S$437,'Summary to Mgmt'!$C20,'Master Data HO &amp; Site'!$Y$1:$Y$437,"Open",'Master Data HO &amp; Site'!$BZ$1:$BZ$437,'Summary to Mgmt'!$AU$4,'Master Data HO &amp; Site'!$N$1:$N$437,$H$2)),IF(C20="Jakarta",COUNTIFS('Master Data HO &amp; Site'!$F$1:$F$437,'Summary to Mgmt'!$D20,'Master Data HO &amp; Site'!$H$1:$H$437,'Summary to Mgmt'!$E20,'Master Data HO &amp; Site'!$Y$1:$Y$437,"Open",'Master Data HO &amp; Site'!$BZ$1:$BZ$437,'Summary to Mgmt'!$AU$4,'Master Data HO &amp; Site'!$N$1:$N$437,$H$2),COUNTIFS('Master Data HO &amp; Site'!$S$1:$S$437,'Summary to Mgmt'!$C20,'Master Data HO &amp; Site'!$Y$1:$Y$437,"Open",'Master Data HO &amp; Site'!$BZ$1:$BZ$437,'Summary to Mgmt'!$AU$4,'Master Data HO &amp; Site'!$N$1:$N$437,$H$2))))</f>
        <v>3</v>
      </c>
      <c r="AV20" s="224">
        <f>IF($H$2="All",IF(C20="Jakarta",COUNTIFS('Master Data HO &amp; Site'!$F$1:$F$437,'Summary to Mgmt'!$D20,'Master Data HO &amp; Site'!$H$1:$H$437,'Summary to Mgmt'!$E20,'Master Data HO &amp; Site'!$Y$1:$Y$437,"Open",'Master Data HO &amp; Site'!$BZ$1:$BZ$437,'Summary to Mgmt'!$AV$4),COUNTIFS('Master Data HO &amp; Site'!$S$1:$S$437,'Summary to Mgmt'!$C20,'Master Data HO &amp; Site'!$Y$1:$Y$437,"Open",'Master Data HO &amp; Site'!$BZ$1:$BZ$437,'Summary to Mgmt'!$AV$4)),IF($H$2="Urgent",IF(C20="Jakarta",COUNTIFS('Master Data HO &amp; Site'!$F$1:$F$437,'Summary to Mgmt'!$D20,'Master Data HO &amp; Site'!$H$1:$H$437,'Summary to Mgmt'!$E20,'Master Data HO &amp; Site'!$Y$1:$Y$437,"Open",'Master Data HO &amp; Site'!$BZ$1:$BZ$437,'Summary to Mgmt'!$AV$4,'Master Data HO &amp; Site'!$N$1:$N$437,$H$2),COUNTIFS('Master Data HO &amp; Site'!$S$1:$S$437,'Summary to Mgmt'!$C20,'Master Data HO &amp; Site'!$Y$1:$Y$437,"Open",'Master Data HO &amp; Site'!$BZ$1:$BZ$437,'Summary to Mgmt'!$AV$4,'Master Data HO &amp; Site'!$N$1:$N$437,$H$2)),IF(C20="Jakarta",COUNTIFS('Master Data HO &amp; Site'!$F$1:$F$437,'Summary to Mgmt'!$D20,'Master Data HO &amp; Site'!$H$1:$H$437,'Summary to Mgmt'!$E20,'Master Data HO &amp; Site'!$Y$1:$Y$437,"Open",'Master Data HO &amp; Site'!$BZ$1:$BZ$437,'Summary to Mgmt'!$AV$4,'Master Data HO &amp; Site'!$N$1:$N$437,$H$2),COUNTIFS('Master Data HO &amp; Site'!$S$1:$S$437,'Summary to Mgmt'!$C20,'Master Data HO &amp; Site'!$Y$1:$Y$437,"Open",'Master Data HO &amp; Site'!$BZ$1:$BZ$437,'Summary to Mgmt'!$AV$4,'Master Data HO &amp; Site'!$N$1:$N$437,$H$2))))</f>
        <v>0</v>
      </c>
      <c r="AW20" s="224">
        <f>IF($H$2="All",IF(C20="Jakarta",COUNTIFS('Master Data HO &amp; Site'!$F$1:$F$437,'Summary to Mgmt'!$D20,'Master Data HO &amp; Site'!$H$1:$H$437,'Summary to Mgmt'!$E20,'Master Data HO &amp; Site'!$Y$1:$Y$437,"Open",'Master Data HO &amp; Site'!$BZ$1:$BZ$437,'Summary to Mgmt'!$AW$4),COUNTIFS('Master Data HO &amp; Site'!$S$1:$S$437,'Summary to Mgmt'!$C20,'Master Data HO &amp; Site'!$Y$1:$Y$437,"Open",'Master Data HO &amp; Site'!$BZ$1:$BZ$437,'Summary to Mgmt'!$AW$4)),IF($H$2="Urgent",IF(C20="Jakarta",COUNTIFS('Master Data HO &amp; Site'!$F$1:$F$437,'Summary to Mgmt'!$D20,'Master Data HO &amp; Site'!$H$1:$H$437,'Summary to Mgmt'!$E20,'Master Data HO &amp; Site'!$Y$1:$Y$437,"Open",'Master Data HO &amp; Site'!$BZ$1:$BZ$437,'Summary to Mgmt'!$AW$4,'Master Data HO &amp; Site'!$N$1:$N$437,$H$2),COUNTIFS('Master Data HO &amp; Site'!$S$1:$S$437,'Summary to Mgmt'!$C20,'Master Data HO &amp; Site'!$Y$1:$Y$437,"Open",'Master Data HO &amp; Site'!$BZ$1:$BZ$437,'Summary to Mgmt'!$AW$4,'Master Data HO &amp; Site'!$N$1:$N$437,$H$2)),IF(C20="Jakarta",COUNTIFS('Master Data HO &amp; Site'!$F$1:$F$437,'Summary to Mgmt'!$D20,'Master Data HO &amp; Site'!$H$1:$H$437,'Summary to Mgmt'!$E20,'Master Data HO &amp; Site'!$Y$1:$Y$437,"Open",'Master Data HO &amp; Site'!$BZ$1:$BZ$437,'Summary to Mgmt'!$AW$4,'Master Data HO &amp; Site'!$N$1:$N$437,$H$2),COUNTIFS('Master Data HO &amp; Site'!$S$1:$S$437,'Summary to Mgmt'!$C20,'Master Data HO &amp; Site'!$Y$1:$Y$437,"Open",'Master Data HO &amp; Site'!$BZ$1:$BZ$437,'Summary to Mgmt'!$AW$4,'Master Data HO &amp; Site'!$N$1:$N$437,$H$2))))</f>
        <v>0</v>
      </c>
      <c r="AX20" s="224">
        <f>IF($H$2="All",IF(C20="Jakarta",COUNTIFS('Master Data HO &amp; Site'!$F$1:$F$437,'Summary to Mgmt'!$D20,'Master Data HO &amp; Site'!$H$1:$H$437,'Summary to Mgmt'!$E20,'Master Data HO &amp; Site'!$Y$1:$Y$437,"Open",'Master Data HO &amp; Site'!$BZ$1:$BZ$437,'Summary to Mgmt'!$AX$4),COUNTIFS('Master Data HO &amp; Site'!$S$1:$S$437,'Summary to Mgmt'!$C20,'Master Data HO &amp; Site'!$Y$1:$Y$437,"Open",'Master Data HO &amp; Site'!$BZ$1:$BZ$437,'Summary to Mgmt'!$AX$4)),IF($H$2="Urgent",IF(C20="Jakarta",COUNTIFS('Master Data HO &amp; Site'!$F$1:$F$437,'Summary to Mgmt'!$D20,'Master Data HO &amp; Site'!$H$1:$H$437,'Summary to Mgmt'!$E20,'Master Data HO &amp; Site'!$Y$1:$Y$437,"Open",'Master Data HO &amp; Site'!$BZ$1:$BZ$437,'Summary to Mgmt'!$AX$4,'Master Data HO &amp; Site'!$N$1:$N$437,$H$2),COUNTIFS('Master Data HO &amp; Site'!$S$1:$S$437,'Summary to Mgmt'!$C20,'Master Data HO &amp; Site'!$Y$1:$Y$437,"Open",'Master Data HO &amp; Site'!$BZ$1:$BZ$437,'Summary to Mgmt'!$AX$4,'Master Data HO &amp; Site'!$N$1:$N$437,$H$2)),IF(C20="Jakarta",COUNTIFS('Master Data HO &amp; Site'!$F$1:$F$437,'Summary to Mgmt'!$D20,'Master Data HO &amp; Site'!$H$1:$H$437,'Summary to Mgmt'!$E20,'Master Data HO &amp; Site'!$Y$1:$Y$437,"Open",'Master Data HO &amp; Site'!$BZ$1:$BZ$437,'Summary to Mgmt'!$AX$4,'Master Data HO &amp; Site'!$N$1:$N$437,$H$2),COUNTIFS('Master Data HO &amp; Site'!$S$1:$S$437,'Summary to Mgmt'!$C20,'Master Data HO &amp; Site'!$Y$1:$Y$437,"Open",'Master Data HO &amp; Site'!$BZ$1:$BZ$437,'Summary to Mgmt'!$AX$4,'Master Data HO &amp; Site'!$N$1:$N$437,$H$2))))</f>
        <v>0</v>
      </c>
    </row>
    <row r="21" spans="3:50" outlineLevel="1" x14ac:dyDescent="0.35">
      <c r="C21" t="s">
        <v>151</v>
      </c>
      <c r="D21" t="s">
        <v>137</v>
      </c>
      <c r="E21" t="s">
        <v>1565</v>
      </c>
      <c r="F21" s="223">
        <f t="shared" si="1"/>
        <v>2</v>
      </c>
      <c r="G21" s="224">
        <f>IF($H$2="All",IF(C21="Jakarta",SUMIFS('Master Data HO &amp; Site'!$BM$1:$BM$437,'Master Data HO &amp; Site'!$S$1:$S$437,'Summary to Mgmt'!C21,'Master Data HO &amp; Site'!$F$1:$F$437,'Summary to Mgmt'!$D21,'Master Data HO &amp; Site'!$H$1:$H$437,'Summary to Mgmt'!$E21,'Master Data HO &amp; Site'!$Y$1:$Y$437,"Closed"),SUMIFS('Master Data HO &amp; Site'!$BM$1:$BM$437,'Master Data HO &amp; Site'!$S$1:$S$437,'Summary to Mgmt'!C21,'Master Data HO &amp; Site'!$Y$1:$Y$437,"Closed")),IF(C21="Jakarta",SUMIFS('Master Data HO &amp; Site'!$BM$1:$BM$437,'Master Data HO &amp; Site'!$S$1:$S$437,'Summary to Mgmt'!C21,'Master Data HO &amp; Site'!$F$1:$F$437,'Summary to Mgmt'!$D21,'Master Data HO &amp; Site'!$H$1:$H$437,'Summary to Mgmt'!E21,'Master Data HO &amp; Site'!$N$1:$N$437,'Summary to Mgmt'!$H$2,'Master Data HO &amp; Site'!$Y$1:$Y$437,"Closed"),SUMIFS('Master Data HO &amp; Site'!$BM$1:$BM$437,'Master Data HO &amp; Site'!$S$1:$S$437,'Summary to Mgmt'!C21,'Master Data HO &amp; Site'!$N$1:$N$437,'Summary to Mgmt'!$H$2,'Master Data HO &amp; Site'!$Y$1:$Y$437,"Closed")))</f>
        <v>1</v>
      </c>
      <c r="H21" s="222">
        <f>IF($H$2="All",IF(C21="Jakarta",COUNTIFS('Master Data HO &amp; Site'!$S$1:$S$437,'Summary to Mgmt'!$C21,'Master Data HO &amp; Site'!$F$1:$F$437,'Summary to Mgmt'!$D21,'Master Data HO &amp; Site'!$H$1:$H$437,'Summary to Mgmt'!$E21,'Master Data HO &amp; Site'!$Y$1:$Y$437,"Open"),COUNTIFS('Master Data HO &amp; Site'!$S$1:$S$437,'Summary to Mgmt'!$C21,'Master Data HO &amp; Site'!$Y$1:$Y$437,"Open")),IF($H$2="Urgent",IF(C21="Jakarta",COUNTIFS('Master Data HO &amp; Site'!$S$1:$S$437,'Summary to Mgmt'!$C21,'Master Data HO &amp; Site'!$F$1:$F$437,'Summary to Mgmt'!$D21,'Master Data HO &amp; Site'!$H$1:$H$437,'Summary to Mgmt'!$E21,'Master Data HO &amp; Site'!$Y$1:$Y$437,"Open",'Master Data HO &amp; Site'!$N$1:$N$437,$H$2),COUNTIFS('Master Data HO &amp; Site'!$S$1:$S$437,'Summary to Mgmt'!$C21,'Master Data HO &amp; Site'!$Y$1:$Y$437,"Open",'Master Data HO &amp; Site'!$N$1:$N$437,$H$2)),IF(C21="Jakarta",COUNTIFS('Master Data HO &amp; Site'!$F$1:$F$437,'Summary to Mgmt'!$D21,'Master Data HO &amp; Site'!$H$1:$H$437,'Summary to Mgmt'!$E21,'Master Data HO &amp; Site'!$Y$1:$Y$437,"Open",'Master Data HO &amp; Site'!$N$1:$N$437,$H$2),COUNTIFS('Master Data HO &amp; Site'!$S$1:$S$437,'Summary to Mgmt'!$C21,'Master Data HO &amp; Site'!$Y$1:$Y$437,"Open",'Master Data HO &amp; Site'!$N$1:$N$437,$H$2))))</f>
        <v>1</v>
      </c>
      <c r="I21" s="222">
        <f>IF($H$2="All",IF(C21="Jakarta",COUNTIFS('Master Data HO &amp; Site'!$F$1:$F$437,'Summary to Mgmt'!$D21,'Master Data HO &amp; Site'!$H$1:$H$437,'Summary to Mgmt'!$E21,'Master Data HO &amp; Site'!$Y$1:$Y$437,"Open",'Master Data HO &amp; Site'!$D$1:$D$437,"pending FKTK"),COUNTIFS('Master Data HO &amp; Site'!$S$1:$S$437,'Summary to Mgmt'!$C21,'Master Data HO &amp; Site'!$Y$1:$Y$437,"Open",'Master Data HO &amp; Site'!$D$1:$D$437,"pending FKTK")),IF($H$2="Urgent",IF(C21="Jakarta",COUNTIFS('Master Data HO &amp; Site'!$F$1:$F$437,'Summary to Mgmt'!$D21,'Master Data HO &amp; Site'!$H$1:$H$437,'Summary to Mgmt'!$E21,'Master Data HO &amp; Site'!$Y$1:$Y$437,"Open",'Master Data HO &amp; Site'!$N$1:$N$437,$H$2,'Master Data HO &amp; Site'!$D$1:$D$437,"pending FKTK"),COUNTIFS('Master Data HO &amp; Site'!$S$1:$S$437,'Summary to Mgmt'!$C21,'Master Data HO &amp; Site'!$Y$1:$Y$437,"Open",'Master Data HO &amp; Site'!$N$1:$N$437,$H$2,'Master Data HO &amp; Site'!$D$1:$D$437,"pending FKTK")),IF(C21="Jakarta",COUNTIFS('Master Data HO &amp; Site'!$F$1:$F$437,'Summary to Mgmt'!$D21,'Master Data HO &amp; Site'!$H$1:$H$437,'Summary to Mgmt'!$E21,'Master Data HO &amp; Site'!$Y$1:$Y$437,"Open",'Master Data HO &amp; Site'!$N$1:$N$437,$H$2,'Master Data HO &amp; Site'!$D$1:$D$437,"pending FKTK"),COUNTIFS('Master Data HO &amp; Site'!$S$1:$S$437,'Summary to Mgmt'!$C21,'Master Data HO &amp; Site'!$Y$1:$Y$437,"Open",'Master Data HO &amp; Site'!$N$1:$N$437,$H$2,'Master Data HO &amp; Site'!$D$1:$D$437,"pending FKTK"))))</f>
        <v>0</v>
      </c>
      <c r="J21" s="222">
        <f>IF($H$2="All",IF(C21="Jakarta",SUMIFS('Master Data HO &amp; Site'!$AB$1:$AB$437,'Master Data HO &amp; Site'!$F$1:$F$437,'Summary to Mgmt'!$D21,'Master Data HO &amp; Site'!$H$1:$H$437,'Summary to Mgmt'!$E21,'Master Data HO &amp; Site'!$Y$1:$Y$437,"Open"),SUMIFS('Master Data HO &amp; Site'!$AB$1:$AB$437,'Master Data HO &amp; Site'!$S$1:$S$437,'Summary to Mgmt'!$C21,'Master Data HO &amp; Site'!$Y$1:$Y$437,"Open")),IF($H$2="Urgent",IF(C21="Jakarta",SUMIFS('Master Data HO &amp; Site'!$AB$1:$AB$437,'Master Data HO &amp; Site'!$F$1:$F$437,'Summary to Mgmt'!$D21,'Master Data HO &amp; Site'!$H$1:$H$437,'Summary to Mgmt'!$E21,'Master Data HO &amp; Site'!$Y$1:$Y$437,"Open",'Master Data HO &amp; Site'!$N$1:$N$437,$H$2),SUMIFS('Master Data HO &amp; Site'!$AB$1:$AB$437,'Master Data HO &amp; Site'!$S$1:$S$437,'Summary to Mgmt'!$C21,'Master Data HO &amp; Site'!$Y$1:$Y$437,"Open",'Master Data HO &amp; Site'!$N$1:$N$437,$H$2)),IF(C21="Jakarta",SUMIFS('Master Data HO &amp; Site'!$AB$1:$AB$437,'Master Data HO &amp; Site'!$F$1:$F$437,'Summary to Mgmt'!$D21,'Master Data HO &amp; Site'!$H$1:$H$437,'Summary to Mgmt'!$E21,'Master Data HO &amp; Site'!$Y$1:$Y$437,"Open",'Master Data HO &amp; Site'!$N$1:$N$437,$H$2),SUMIFS('Master Data HO &amp; Site'!$AB$1:$AB$437,'Master Data HO &amp; Site'!$S$1:$S$437,'Summary to Mgmt'!$C21,'Master Data HO &amp; Site'!$Y$1:$Y$437,"Open",'Master Data HO &amp; Site'!$N$1:$N$437,$H$2))))</f>
        <v>0</v>
      </c>
      <c r="K21" s="222">
        <f>IF($H$2="All",IF(C21="Jakarta",SUMIFS('Master Data HO &amp; Site'!$AC$1:$AC$437,'Master Data HO &amp; Site'!$F$1:$F$437,'Summary to Mgmt'!$D21,'Master Data HO &amp; Site'!$H$1:$H$437,'Summary to Mgmt'!$E21,'Master Data HO &amp; Site'!$Y$1:$Y$437,"Open"),SUMIFS('Master Data HO &amp; Site'!$AC$1:$AC$437,'Master Data HO &amp; Site'!$S$1:$S$437,'Summary to Mgmt'!$C21,'Master Data HO &amp; Site'!$Y$1:$Y$437,"Open")),IF($H$2="Urgent",IF(C21="Jakarta",SUMIFS('Master Data HO &amp; Site'!$AC$1:$AC$437,'Master Data HO &amp; Site'!$F$1:$F$437,'Summary to Mgmt'!$D21,'Master Data HO &amp; Site'!$H$1:$H$437,'Summary to Mgmt'!$E21,'Master Data HO &amp; Site'!$Y$1:$Y$437,"Open",'Master Data HO &amp; Site'!$N$1:$N$437,$H$2),SUMIFS('Master Data HO &amp; Site'!$AC$1:$AC$437,'Master Data HO &amp; Site'!$S$1:$S$437,'Summary to Mgmt'!$C21,'Master Data HO &amp; Site'!$Y$1:$Y$437,"Open",'Master Data HO &amp; Site'!$N$1:$N$437,$H$2)),IF(C21="Jakarta",SUMIFS('Master Data HO &amp; Site'!$AC$1:$AC$437,'Master Data HO &amp; Site'!$F$1:$F$437,'Summary to Mgmt'!$D21,'Master Data HO &amp; Site'!$H$1:$H$437,'Summary to Mgmt'!$E21,'Master Data HO &amp; Site'!$Y$1:$Y$437,"Open",'Master Data HO &amp; Site'!$N$1:$N$437,$H$2),SUMIFS('Master Data HO &amp; Site'!$AC$1:$AC$437,'Master Data HO &amp; Site'!$S$1:$S$437,'Summary to Mgmt'!$C21,'Master Data HO &amp; Site'!$Y$1:$Y$437,"Open",'Master Data HO &amp; Site'!$N$1:$N$437,$H$2))))</f>
        <v>0</v>
      </c>
      <c r="L21" s="222">
        <f>IF($H$2="All",IF(C21="Jakarta",SUMIFS('Master Data HO &amp; Site'!$AD$1:$AD$437,'Master Data HO &amp; Site'!$F$1:$F$437,'Summary to Mgmt'!$D21,'Master Data HO &amp; Site'!$H$1:$H$437,'Summary to Mgmt'!$E21,'Master Data HO &amp; Site'!$Y$1:$Y$437,"Open"),SUMIFS('Master Data HO &amp; Site'!$AD$1:$AD$437,'Master Data HO &amp; Site'!$S$1:$S$437,'Summary to Mgmt'!$C21,'Master Data HO &amp; Site'!$Y$1:$Y$437,"Open")),IF($H$2="Urgent",IF(C21="Jakarta",SUMIFS('Master Data HO &amp; Site'!$AD$1:$AD$437,'Master Data HO &amp; Site'!$F$1:$F$437,'Summary to Mgmt'!$D21,'Master Data HO &amp; Site'!$H$1:$H$437,'Summary to Mgmt'!$E21,'Master Data HO &amp; Site'!$Y$1:$Y$437,"Open",'Master Data HO &amp; Site'!$N$1:$N$437,$H$2),SUMIFS('Master Data HO &amp; Site'!$AD$1:$AD$437,'Master Data HO &amp; Site'!$S$1:$S$437,'Summary to Mgmt'!$C21,'Master Data HO &amp; Site'!$Y$1:$Y$437,"Open",'Master Data HO &amp; Site'!$N$1:$N$437,$H$2)),IF(C21="Jakarta",SUMIFS('Master Data HO &amp; Site'!$AD$1:$AD$437,'Master Data HO &amp; Site'!$F$1:$F$437,'Summary to Mgmt'!$D21,'Master Data HO &amp; Site'!$H$1:$H$437,'Summary to Mgmt'!$E21,'Master Data HO &amp; Site'!$Y$1:$Y$437,"Open",'Master Data HO &amp; Site'!$N$1:$N$437,$H$2),SUMIFS('Master Data HO &amp; Site'!$AD$1:$AD$437,'Master Data HO &amp; Site'!$S$1:$S$437,'Summary to Mgmt'!$C21,'Master Data HO &amp; Site'!$Y$1:$Y$437,"Open",'Master Data HO &amp; Site'!$N$1:$N$437,$H$2))))</f>
        <v>0</v>
      </c>
      <c r="M21" s="222">
        <f>IF($H$2="All",IF(C21="Jakarta",SUMIFS('Master Data HO &amp; Site'!$AE$1:$AE$437,'Master Data HO &amp; Site'!$F$1:$F$437,'Summary to Mgmt'!$D21,'Master Data HO &amp; Site'!$H$1:$H$437,'Summary to Mgmt'!$E21,'Master Data HO &amp; Site'!$Y$1:$Y$437,"Open"),SUMIFS('Master Data HO &amp; Site'!$AE$1:$AE$437,'Master Data HO &amp; Site'!$S$1:$S$437,'Summary to Mgmt'!$C21,'Master Data HO &amp; Site'!$Y$1:$Y$437,"Open")),IF($H$2="Urgent",IF(C21="Jakarta",SUMIFS('Master Data HO &amp; Site'!$AE$1:$AE$437,'Master Data HO &amp; Site'!$F$1:$F$437,'Summary to Mgmt'!$D21,'Master Data HO &amp; Site'!$H$1:$H$437,'Summary to Mgmt'!$E21,'Master Data HO &amp; Site'!$Y$1:$Y$437,"Open",'Master Data HO &amp; Site'!$N$1:$N$437,$H$2),SUMIFS('Master Data HO &amp; Site'!$AE$1:$AE$437,'Master Data HO &amp; Site'!$S$1:$S$437,'Summary to Mgmt'!$C21,'Master Data HO &amp; Site'!$Y$1:$Y$437,"Open",'Master Data HO &amp; Site'!$N$1:$N$437,$H$2)),IF(C21="Jakarta",SUMIFS('Master Data HO &amp; Site'!$AE$1:$AE$437,'Master Data HO &amp; Site'!$F$1:$F$437,'Summary to Mgmt'!$D21,'Master Data HO &amp; Site'!$H$1:$H$437,'Summary to Mgmt'!$E21,'Master Data HO &amp; Site'!$Y$1:$Y$437,"Open",'Master Data HO &amp; Site'!$N$1:$N$437,$H$2),SUMIFS('Master Data HO &amp; Site'!$AE$1:$AE$437,'Master Data HO &amp; Site'!$S$1:$S$437,'Summary to Mgmt'!$C21,'Master Data HO &amp; Site'!$Y$1:$Y$437,"Open",'Master Data HO &amp; Site'!$N$1:$N$437,$H$2))))</f>
        <v>0</v>
      </c>
      <c r="N21" s="222">
        <f>IF($H$2="All",IF(C21="Jakarta",SUMIFS('Master Data HO &amp; Site'!$AF$1:$AF$437,'Master Data HO &amp; Site'!$F$1:$F$437,'Summary to Mgmt'!$D21,'Master Data HO &amp; Site'!$H$1:$H$437,'Summary to Mgmt'!$E21,'Master Data HO &amp; Site'!$Y$1:$Y$437,"Open"),SUMIFS('Master Data HO &amp; Site'!$AF$1:$AF$437,'Master Data HO &amp; Site'!$S$1:$S$437,'Summary to Mgmt'!$C21,'Master Data HO &amp; Site'!$Y$1:$Y$437,"Open")),IF($H$2="Urgent",IF(C21="Jakarta",SUMIFS('Master Data HO &amp; Site'!$AF$1:$AF$437,'Master Data HO &amp; Site'!$F$1:$F$437,'Summary to Mgmt'!$D21,'Master Data HO &amp; Site'!$H$1:$H$437,'Summary to Mgmt'!$E21,'Master Data HO &amp; Site'!$Y$1:$Y$437,"Open",'Master Data HO &amp; Site'!$N$1:$N$437,$H$2),SUMIFS('Master Data HO &amp; Site'!$AF$1:$AF$437,'Master Data HO &amp; Site'!$S$1:$S$437,'Summary to Mgmt'!$C21,'Master Data HO &amp; Site'!$Y$1:$Y$437,"Open",'Master Data HO &amp; Site'!$N$1:$N$437,$H$2)),IF(C21="Jakarta",SUMIFS('Master Data HO &amp; Site'!$AF$1:$AF$437,'Master Data HO &amp; Site'!$F$1:$F$437,'Summary to Mgmt'!$D21,'Master Data HO &amp; Site'!$H$1:$H$437,'Summary to Mgmt'!$E21,'Master Data HO &amp; Site'!$Y$1:$Y$437,"Open",'Master Data HO &amp; Site'!$N$1:$N$437,$H$2),SUMIFS('Master Data HO &amp; Site'!$AF$1:$AF$437,'Master Data HO &amp; Site'!$S$1:$S$437,'Summary to Mgmt'!$C21,'Master Data HO &amp; Site'!$Y$1:$Y$437,"Open",'Master Data HO &amp; Site'!$N$1:$N$437,$H$2))))</f>
        <v>0</v>
      </c>
      <c r="O21" s="224">
        <f>IF($H$2="All",IF(C21="Jakarta",SUMIFS('Master Data HO &amp; Site'!$AG$1:$AG$437,'Master Data HO &amp; Site'!$S$1:$S$437,'Summary to Mgmt'!$C21,'Master Data HO &amp; Site'!$F$1:$F$437,'Summary to Mgmt'!$D21,'Master Data HO &amp; Site'!$H$1:$H$437,'Summary to Mgmt'!$E21,'Master Data HO &amp; Site'!$Y$1:$Y$437,"Open"),SUMIFS('Master Data HO &amp; Site'!$AG$1:$AG$437,'Master Data HO &amp; Site'!$S$1:$S$437,'Summary to Mgmt'!$C21,'Master Data HO &amp; Site'!$Y$1:$Y$437,"Open")),IF($H$2="Urgent",IF(C21="Jakarta",SUMIFS('Master Data HO &amp; Site'!$AG$1:$AG$437,'Master Data HO &amp; Site'!$F$1:$F$437,'Summary to Mgmt'!$D21,'Master Data HO &amp; Site'!$H$1:$H$437,'Summary to Mgmt'!$E21,'Master Data HO &amp; Site'!$Y$1:$Y$437,"Open",'Master Data HO &amp; Site'!$N$1:$N$437,$H$2),SUMIFS('Master Data HO &amp; Site'!$AG$1:$AG$437,'Master Data HO &amp; Site'!$S$1:$S$437,'Summary to Mgmt'!$C21,'Master Data HO &amp; Site'!$Y$1:$Y$437,"Open",'Master Data HO &amp; Site'!$N$1:$N$437,$H$2)),IF(C21="Jakarta",SUMIFS('Master Data HO &amp; Site'!$AG$1:$AG$437,'Master Data HO &amp; Site'!$F$1:$F$437,'Summary to Mgmt'!$D21,'Master Data HO &amp; Site'!$H$1:$H$437,'Summary to Mgmt'!$E21,'Master Data HO &amp; Site'!$Y$1:$Y$437,"Open",'Master Data HO &amp; Site'!$N$1:$N$437,$H$2),SUMIFS('Master Data HO &amp; Site'!$AG$1:$AG$437,'Master Data HO &amp; Site'!$S$1:$S$437,'Summary to Mgmt'!$C21,'Master Data HO &amp; Site'!$Y$1:$Y$437,"Open",'Master Data HO &amp; Site'!$N$1:$N$437,$H$2))))</f>
        <v>0</v>
      </c>
      <c r="P21" s="222">
        <f>IF($H$2="All",IF(C21="Jakarta",SUMIFS('Master Data HO &amp; Site'!$AH$1:$AH$437,'Master Data HO &amp; Site'!$F$1:$F$437,'Summary to Mgmt'!$D21,'Master Data HO &amp; Site'!$H$1:$H$437,'Summary to Mgmt'!$E21,'Master Data HO &amp; Site'!$Y$1:$Y$437,"Open"),SUMIFS('Master Data HO &amp; Site'!$AH$1:$AH$437,'Master Data HO &amp; Site'!$S$1:$S$437,'Summary to Mgmt'!$C21,'Master Data HO &amp; Site'!$Y$1:$Y$437,"Open")),IF($H$2="Urgent",IF(C21="Jakarta",SUMIFS('Master Data HO &amp; Site'!$AH$1:$AH$437,'Master Data HO &amp; Site'!$F$1:$F$437,'Summary to Mgmt'!$D21,'Master Data HO &amp; Site'!$H$1:$H$437,'Summary to Mgmt'!$E21,'Master Data HO &amp; Site'!$Y$1:$Y$437,"Open",'Master Data HO &amp; Site'!$N$1:$N$437,$H$2),SUMIFS('Master Data HO &amp; Site'!$AH$1:$AH$437,'Master Data HO &amp; Site'!$S$1:$S$437,'Summary to Mgmt'!$C21,'Master Data HO &amp; Site'!$Y$1:$Y$437,"Open",'Master Data HO &amp; Site'!$N$1:$N$437,$H$2)),IF(C21="Jakarta",SUMIFS('Master Data HO &amp; Site'!$AH$1:$AH$437,'Master Data HO &amp; Site'!$F$1:$F$437,'Summary to Mgmt'!$D21,'Master Data HO &amp; Site'!$H$1:$H$437,'Summary to Mgmt'!$E21,'Master Data HO &amp; Site'!$Y$1:$Y$437,"Open",'Master Data HO &amp; Site'!$N$1:$N$437,$H$2),SUMIFS('Master Data HO &amp; Site'!$AH$1:$AH$437,'Master Data HO &amp; Site'!$S$1:$S$437,'Summary to Mgmt'!$C21,'Master Data HO &amp; Site'!$Y$1:$Y$437,"Open",'Master Data HO &amp; Site'!$N$1:$N$437,$H$2))))</f>
        <v>0</v>
      </c>
      <c r="Q21" s="222">
        <f>IF($H$2="All",IF(C21="Jakarta",SUMIFS('Master Data HO &amp; Site'!$AI$1:$AI$437,'Master Data HO &amp; Site'!$F$1:$F$437,'Summary to Mgmt'!$D21,'Master Data HO &amp; Site'!$H$1:$H$437,'Summary to Mgmt'!$E21,'Master Data HO &amp; Site'!$Y$1:$Y$437,"Open"),SUMIFS('Master Data HO &amp; Site'!$AI$1:$AI$437,'Master Data HO &amp; Site'!$S$1:$S$437,'Summary to Mgmt'!$C21,'Master Data HO &amp; Site'!$Y$1:$Y$437,"Open")),IF($H$2="Urgent",IF(C21="Jakarta",SUMIFS('Master Data HO &amp; Site'!$AI$1:$AI$437,'Master Data HO &amp; Site'!$F$1:$F$437,'Summary to Mgmt'!$D21,'Master Data HO &amp; Site'!$H$1:$H$437,'Summary to Mgmt'!$E21,'Master Data HO &amp; Site'!$Y$1:$Y$437,"Open",'Master Data HO &amp; Site'!$N$1:$N$437,$H$2),SUMIFS('Master Data HO &amp; Site'!$AI$1:$AI$437,'Master Data HO &amp; Site'!$S$1:$S$437,'Summary to Mgmt'!$C21,'Master Data HO &amp; Site'!$Y$1:$Y$437,"Open",'Master Data HO &amp; Site'!$N$1:$N$437,$H$2)),IF(C21="Jakarta",SUMIFS('Master Data HO &amp; Site'!$AI$1:$AI$437,'Master Data HO &amp; Site'!$F$1:$F$437,'Summary to Mgmt'!$D21,'Master Data HO &amp; Site'!$H$1:$H$437,'Summary to Mgmt'!$E21,'Master Data HO &amp; Site'!$Y$1:$Y$437,"Open",'Master Data HO &amp; Site'!$N$1:$N$437,$H$2),SUMIFS('Master Data HO &amp; Site'!$AI$1:$AI$437,'Master Data HO &amp; Site'!$S$1:$S$437,'Summary to Mgmt'!$C21,'Master Data HO &amp; Site'!$Y$1:$Y$437,"Open",'Master Data HO &amp; Site'!$N$1:$N$437,$H$2))))</f>
        <v>0</v>
      </c>
      <c r="R21" s="222">
        <f>IF($H$2="All",IF(C21="Jakarta",SUMIFS('Master Data HO &amp; Site'!$AJ$1:$AJ$437,'Master Data HO &amp; Site'!$F$1:$F$437,'Summary to Mgmt'!$D21,'Master Data HO &amp; Site'!$H$1:$H$437,'Summary to Mgmt'!$E21,'Master Data HO &amp; Site'!$Y$1:$Y$437,"Open"),SUMIFS('Master Data HO &amp; Site'!$AJ$1:$AJ$437,'Master Data HO &amp; Site'!$S$1:$S$437,'Summary to Mgmt'!$C21,'Master Data HO &amp; Site'!$Y$1:$Y$437,"Open")),IF($H$2="Urgent",IF(C21="Jakarta",SUMIFS('Master Data HO &amp; Site'!$AJ$1:$AJ$437,'Master Data HO &amp; Site'!$F$1:$F$437,'Summary to Mgmt'!$D21,'Master Data HO &amp; Site'!$H$1:$H$437,'Summary to Mgmt'!$E21,'Master Data HO &amp; Site'!$Y$1:$Y$437,"Open",'Master Data HO &amp; Site'!$N$1:$N$437,$H$2),SUMIFS('Master Data HO &amp; Site'!$AJ$1:$AJ$437,'Master Data HO &amp; Site'!$S$1:$S$437,'Summary to Mgmt'!$C21,'Master Data HO &amp; Site'!$Y$1:$Y$437,"Open",'Master Data HO &amp; Site'!$N$1:$N$437,$H$2)),IF(C21="Jakarta",SUMIFS('Master Data HO &amp; Site'!$AJ$1:$AJ$437,'Master Data HO &amp; Site'!$F$1:$F$437,'Summary to Mgmt'!$D21,'Master Data HO &amp; Site'!$H$1:$H$437,'Summary to Mgmt'!$E21,'Master Data HO &amp; Site'!$Y$1:$Y$437,"Open",'Master Data HO &amp; Site'!$N$1:$N$437,$H$2),SUMIFS('Master Data HO &amp; Site'!$AJ$1:$AJ$437,'Master Data HO &amp; Site'!$S$1:$S$437,'Summary to Mgmt'!$C21,'Master Data HO &amp; Site'!$Y$1:$Y$437,"Open",'Master Data HO &amp; Site'!$N$1:$N$437,$H$2))))</f>
        <v>0</v>
      </c>
      <c r="S21" s="222">
        <f>IF($H$2="All",IF(C21="Jakarta",SUMIFS('Master Data HO &amp; Site'!$AK$1:$AK$437,'Master Data HO &amp; Site'!$F$1:$F$437,'Summary to Mgmt'!$D21,'Master Data HO &amp; Site'!$H$1:$H$437,'Summary to Mgmt'!$E21,'Master Data HO &amp; Site'!$Y$1:$Y$437,"Open"),SUMIFS('Master Data HO &amp; Site'!$AK$1:$AK$437,'Master Data HO &amp; Site'!$S$1:$S$437,'Summary to Mgmt'!$C21,'Master Data HO &amp; Site'!$Y$1:$Y$437,"Open")),IF($H$2="Urgent",IF(C21="Jakarta",SUMIFS('Master Data HO &amp; Site'!$AK$1:$AK$437,'Master Data HO &amp; Site'!$F$1:$F$437,'Summary to Mgmt'!$D21,'Master Data HO &amp; Site'!$H$1:$H$437,'Summary to Mgmt'!$E21,'Master Data HO &amp; Site'!$Y$1:$Y$437,"Open",'Master Data HO &amp; Site'!$N$1:$N$437,$H$2),SUMIFS('Master Data HO &amp; Site'!$AK$1:$AK$437,'Master Data HO &amp; Site'!$S$1:$S$437,'Summary to Mgmt'!$C21,'Master Data HO &amp; Site'!$Y$1:$Y$437,"Open",'Master Data HO &amp; Site'!$N$1:$N$437,$H$2)),IF(C21="Jakarta",SUMIFS('Master Data HO &amp; Site'!$AK$1:$AK$437,'Master Data HO &amp; Site'!$F$1:$F$437,'Summary to Mgmt'!$D21,'Master Data HO &amp; Site'!$H$1:$H$437,'Summary to Mgmt'!$E21,'Master Data HO &amp; Site'!$Y$1:$Y$437,"Open",'Master Data HO &amp; Site'!$N$1:$N$437,$H$2),SUMIFS('Master Data HO &amp; Site'!$AK$1:$AK$437,'Master Data HO &amp; Site'!$S$1:$S$437,'Summary to Mgmt'!$C21,'Master Data HO &amp; Site'!$Y$1:$Y$437,"Open",'Master Data HO &amp; Site'!$N$1:$N$437,$H$2))))</f>
        <v>0</v>
      </c>
      <c r="T21" s="222">
        <f>IF($H$2="All",IF(C21="Jakarta",SUMIFS('Master Data HO &amp; Site'!$AL$1:$AL$437,'Master Data HO &amp; Site'!$F$1:$F$437,'Summary to Mgmt'!$D21,'Master Data HO &amp; Site'!$H$1:$H$437,'Summary to Mgmt'!$E21,'Master Data HO &amp; Site'!$Y$1:$Y$437,"Open"),SUMIFS('Master Data HO &amp; Site'!$AL$1:$AL$437,'Master Data HO &amp; Site'!$S$1:$S$437,'Summary to Mgmt'!$C21,'Master Data HO &amp; Site'!$Y$1:$Y$437,"Open")),IF($H$2="Urgent",IF(C21="Jakarta",SUMIFS('Master Data HO &amp; Site'!$AL$1:$AL$437,'Master Data HO &amp; Site'!$F$1:$F$437,'Summary to Mgmt'!$D21,'Master Data HO &amp; Site'!$H$1:$H$437,'Summary to Mgmt'!$E21,'Master Data HO &amp; Site'!$Y$1:$Y$437,"Open",'Master Data HO &amp; Site'!$N$1:$N$437,$H$2),SUMIFS('Master Data HO &amp; Site'!$AL$1:$AL$437,'Master Data HO &amp; Site'!$S$1:$S$437,'Summary to Mgmt'!$C21,'Master Data HO &amp; Site'!$Y$1:$Y$437,"Open",'Master Data HO &amp; Site'!$N$1:$N$437,$H$2)),IF(C21="Jakarta",SUMIFS('Master Data HO &amp; Site'!$AL$1:$AL$437,'Master Data HO &amp; Site'!$F$1:$F$437,'Summary to Mgmt'!$D21,'Master Data HO &amp; Site'!$H$1:$H$437,'Summary to Mgmt'!$E21,'Master Data HO &amp; Site'!$Y$1:$Y$437,"Open",'Master Data HO &amp; Site'!$N$1:$N$437,$H$2),SUMIFS('Master Data HO &amp; Site'!$AL$1:$AL$437,'Master Data HO &amp; Site'!$S$1:$S$437,'Summary to Mgmt'!$C21,'Master Data HO &amp; Site'!$Y$1:$Y$437,"Open",'Master Data HO &amp; Site'!$N$1:$N$437,$H$2))))</f>
        <v>0</v>
      </c>
      <c r="U21" s="222">
        <f>IF($H$2="All",IF(C21="Jakarta",SUMIFS('Master Data HO &amp; Site'!$AM$1:$AM$437,'Master Data HO &amp; Site'!$S$1:$S$437,'Summary to Mgmt'!$C21,'Master Data HO &amp; Site'!$F$1:$F$437,'Summary to Mgmt'!$D21,'Master Data HO &amp; Site'!$H$1:$H$437,'Summary to Mgmt'!$E21,'Master Data HO &amp; Site'!$Y$1:$Y$437,"Open"),SUMIFS('Master Data HO &amp; Site'!$AM$1:$AM$437,'Master Data HO &amp; Site'!$S$1:$S$437,'Summary to Mgmt'!$C21,'Master Data HO &amp; Site'!$Y$1:$Y$437,"Open")),IF($H$2="Urgent",IF(C21="Jakarta",SUMIFS('Master Data HO &amp; Site'!$AM$1:$AM$437,'Master Data HO &amp; Site'!$F$1:$F$437,'Summary to Mgmt'!$D21,'Master Data HO &amp; Site'!$H$1:$H$437,'Summary to Mgmt'!$E21,'Master Data HO &amp; Site'!$Y$1:$Y$437,"Open",'Master Data HO &amp; Site'!$N$1:$N$437,$H$2),SUMIFS('Master Data HO &amp; Site'!$AM$1:$AM$437,'Master Data HO &amp; Site'!$S$1:$S$437,'Summary to Mgmt'!$C21,'Master Data HO &amp; Site'!$Y$1:$Y$437,"Open",'Master Data HO &amp; Site'!$N$1:$N$437,$H$2)),IF(C21="Jakarta",SUMIFS('Master Data HO &amp; Site'!$AM$1:$AM$437,'Master Data HO &amp; Site'!$F$1:$F$437,'Summary to Mgmt'!$D21,'Master Data HO &amp; Site'!$H$1:$H$437,'Summary to Mgmt'!$E21,'Master Data HO &amp; Site'!$Y$1:$Y$437,"Open",'Master Data HO &amp; Site'!$N$1:$N$437,$H$2),SUMIFS('Master Data HO &amp; Site'!$AM$1:$AM$437,'Master Data HO &amp; Site'!$S$1:$S$437,'Summary to Mgmt'!$C21,'Master Data HO &amp; Site'!$Y$1:$Y$437,"Open",'Master Data HO &amp; Site'!$N$1:$N$437,$H$2))))</f>
        <v>1</v>
      </c>
      <c r="V21" s="222">
        <f>IF($H$2="All",IF(C21="Jakarta",SUMIFS('Master Data HO &amp; Site'!$AN$1:$AN$437,'Master Data HO &amp; Site'!$F$1:$F$437,'Summary to Mgmt'!$D21,'Master Data HO &amp; Site'!$H$1:$H$437,'Summary to Mgmt'!$E21,'Master Data HO &amp; Site'!$Y$1:$Y$437,"Open"),SUMIFS('Master Data HO &amp; Site'!$AN$1:$AN$437,'Master Data HO &amp; Site'!$S$1:$S$437,'Summary to Mgmt'!$C21,'Master Data HO &amp; Site'!$Y$1:$Y$437,"Open")),IF($H$2="Urgent",IF(C21="Jakarta",SUMIFS('Master Data HO &amp; Site'!$AN$1:$AN$437,'Master Data HO &amp; Site'!$F$1:$F$437,'Summary to Mgmt'!$D21,'Master Data HO &amp; Site'!$H$1:$H$437,'Summary to Mgmt'!$E21,'Master Data HO &amp; Site'!$Y$1:$Y$437,"Open",'Master Data HO &amp; Site'!$N$1:$N$437,$H$2),SUMIFS('Master Data HO &amp; Site'!$AN$1:$AN$437,'Master Data HO &amp; Site'!$S$1:$S$437,'Summary to Mgmt'!$C21,'Master Data HO &amp; Site'!$Y$1:$Y$437,"Open",'Master Data HO &amp; Site'!$N$1:$N$437,$H$2)),IF(C21="Jakarta",SUMIFS('Master Data HO &amp; Site'!$AN$1:$AN$437,'Master Data HO &amp; Site'!$F$1:$F$437,'Summary to Mgmt'!$D21,'Master Data HO &amp; Site'!$H$1:$H$437,'Summary to Mgmt'!$E21,'Master Data HO &amp; Site'!$Y$1:$Y$437,"Open",'Master Data HO &amp; Site'!$N$1:$N$437,$H$2),SUMIFS('Master Data HO &amp; Site'!$AN$1:$AN$437,'Master Data HO &amp; Site'!$S$1:$S$437,'Summary to Mgmt'!$C21,'Master Data HO &amp; Site'!$Y$1:$Y$437,"Open",'Master Data HO &amp; Site'!$N$1:$N$437,$H$2))))</f>
        <v>0</v>
      </c>
      <c r="W21" s="222">
        <f>IF($H$2="All",IF(C21="Jakarta",SUMIFS('Master Data HO &amp; Site'!$AO$1:$AO$437,'Master Data HO &amp; Site'!$F$1:$F$437,'Summary to Mgmt'!$D21,'Master Data HO &amp; Site'!$H$1:$H$437,'Summary to Mgmt'!$E21,'Master Data HO &amp; Site'!$Y$1:$Y$437,"Open"),SUMIFS('Master Data HO &amp; Site'!$AO$1:$AO$437,'Master Data HO &amp; Site'!$S$1:$S$437,'Summary to Mgmt'!$C21,'Master Data HO &amp; Site'!$Y$1:$Y$437,"Open")),IF($H$2="Urgent",IF(C21="Jakarta",SUMIFS('Master Data HO &amp; Site'!$AO$1:$AO$437,'Master Data HO &amp; Site'!$F$1:$F$437,'Summary to Mgmt'!$D21,'Master Data HO &amp; Site'!$H$1:$H$437,'Summary to Mgmt'!$E21,'Master Data HO &amp; Site'!$Y$1:$Y$437,"Open",'Master Data HO &amp; Site'!$N$1:$N$437,$H$2),SUMIFS('Master Data HO &amp; Site'!$AO$1:$AO$437,'Master Data HO &amp; Site'!$S$1:$S$437,'Summary to Mgmt'!$C21,'Master Data HO &amp; Site'!$Y$1:$Y$437,"Open",'Master Data HO &amp; Site'!$N$1:$N$437,$H$2)),IF(C21="Jakarta",SUMIFS('Master Data HO &amp; Site'!$AO$1:$AO$437,'Master Data HO &amp; Site'!$F$1:$F$437,'Summary to Mgmt'!$D21,'Master Data HO &amp; Site'!$H$1:$H$437,'Summary to Mgmt'!$E21,'Master Data HO &amp; Site'!$Y$1:$Y$437,"Open",'Master Data HO &amp; Site'!$N$1:$N$437,$H$2),SUMIFS('Master Data HO &amp; Site'!$AO$1:$AO$437,'Master Data HO &amp; Site'!$S$1:$S$437,'Summary to Mgmt'!$C21,'Master Data HO &amp; Site'!$Y$1:$Y$437,"Open",'Master Data HO &amp; Site'!$N$1:$N$437,$H$2))))</f>
        <v>0</v>
      </c>
      <c r="X21" s="222">
        <f>IF($H$2="All",IF(C21="Jakarta",SUMIFS('Master Data HO &amp; Site'!$AP$1:$AP$437,'Master Data HO &amp; Site'!$F$1:$F$437,'Summary to Mgmt'!$D21,'Master Data HO &amp; Site'!$H$1:$H$437,'Summary to Mgmt'!$E21,'Master Data HO &amp; Site'!$Y$1:$Y$437,"Open"),SUMIFS('Master Data HO &amp; Site'!$AP$1:$AP$437,'Master Data HO &amp; Site'!$S$1:$S$437,'Summary to Mgmt'!$C21,'Master Data HO &amp; Site'!$Y$1:$Y$437,"Open")),IF($H$2="Urgent",IF(C21="Jakarta",SUMIFS('Master Data HO &amp; Site'!$AP$1:$AP$437,'Master Data HO &amp; Site'!$F$1:$F$437,'Summary to Mgmt'!$D21,'Master Data HO &amp; Site'!$H$1:$H$437,'Summary to Mgmt'!$E21,'Master Data HO &amp; Site'!$Y$1:$Y$437,"Open",'Master Data HO &amp; Site'!$N$1:$N$437,$H$2),SUMIFS('Master Data HO &amp; Site'!$AP$1:$AP$437,'Master Data HO &amp; Site'!$S$1:$S$437,'Summary to Mgmt'!$C21,'Master Data HO &amp; Site'!$Y$1:$Y$437,"Open",'Master Data HO &amp; Site'!$N$1:$N$437,$H$2)),IF(C21="Jakarta",SUMIFS('Master Data HO &amp; Site'!$AP$1:$AP$437,'Master Data HO &amp; Site'!$F$1:$F$437,'Summary to Mgmt'!$D21,'Master Data HO &amp; Site'!$H$1:$H$437,'Summary to Mgmt'!$E21,'Master Data HO &amp; Site'!$Y$1:$Y$437,"Open",'Master Data HO &amp; Site'!$N$1:$N$437,$H$2),SUMIFS('Master Data HO &amp; Site'!$AP$1:$AP$437,'Master Data HO &amp; Site'!$S$1:$S$437,'Summary to Mgmt'!$C21,'Master Data HO &amp; Site'!$Y$1:$Y$437,"Open",'Master Data HO &amp; Site'!$N$1:$N$437,$H$2))))</f>
        <v>0</v>
      </c>
      <c r="Y21" s="222">
        <f>IF($H$2="All",IF(C21="Jakarta",SUMIFS('Master Data HO &amp; Site'!$AQ$1:$AQ$437,'Master Data HO &amp; Site'!$F$1:$F$437,'Summary to Mgmt'!$D21,'Master Data HO &amp; Site'!$H$1:$H$437,'Summary to Mgmt'!$E21,'Master Data HO &amp; Site'!$Y$1:$Y$437,"Open"),SUMIFS('Master Data HO &amp; Site'!$AQ$1:$AQ$437,'Master Data HO &amp; Site'!$S$1:$S$437,'Summary to Mgmt'!$C21,'Master Data HO &amp; Site'!$Y$1:$Y$437,"Open")),IF($H$2="Urgent",IF(C21="Jakarta",SUMIFS('Master Data HO &amp; Site'!$AQ$1:$AQ$437,'Master Data HO &amp; Site'!$F$1:$F$437,'Summary to Mgmt'!$D21,'Master Data HO &amp; Site'!$H$1:$H$437,'Summary to Mgmt'!$E21,'Master Data HO &amp; Site'!$Y$1:$Y$437,"Open",'Master Data HO &amp; Site'!$N$1:$N$437,$H$2),SUMIFS('Master Data HO &amp; Site'!$AQ$1:$AQ$437,'Master Data HO &amp; Site'!$S$1:$S$437,'Summary to Mgmt'!$C21,'Master Data HO &amp; Site'!$Y$1:$Y$437,"Open",'Master Data HO &amp; Site'!$N$1:$N$437,$H$2)),IF(C21="Jakarta",SUMIFS('Master Data HO &amp; Site'!$AQ$1:$AQ$437,'Master Data HO &amp; Site'!$F$1:$F$437,'Summary to Mgmt'!$D21,'Master Data HO &amp; Site'!$H$1:$H$437,'Summary to Mgmt'!$E21,'Master Data HO &amp; Site'!$Y$1:$Y$437,"Open",'Master Data HO &amp; Site'!$N$1:$N$437,$H$2),SUMIFS('Master Data HO &amp; Site'!$AQ$1:$AQ$437,'Master Data HO &amp; Site'!$S$1:$S$437,'Summary to Mgmt'!$C21,'Master Data HO &amp; Site'!$Y$1:$Y$437,"Open",'Master Data HO &amp; Site'!$N$1:$N$437,$H$2))))</f>
        <v>0</v>
      </c>
      <c r="Z21" s="222">
        <f>IF($H$2="All",IF(C21="Jakarta",SUMIFS('Master Data HO &amp; Site'!$AR$1:$AR$437,'Master Data HO &amp; Site'!$F$1:$F$437,'Summary to Mgmt'!$D21,'Master Data HO &amp; Site'!$H$1:$H$437,'Summary to Mgmt'!$E21,'Master Data HO &amp; Site'!$Y$1:$Y$437,"Open"),SUMIFS('Master Data HO &amp; Site'!$AR$1:$AR$437,'Master Data HO &amp; Site'!$S$1:$S$437,'Summary to Mgmt'!$C21,'Master Data HO &amp; Site'!$Y$1:$Y$437,"Open")),IF($H$2="Urgent",IF(C21="Jakarta",SUMIFS('Master Data HO &amp; Site'!$AR$1:$AR$437,'Master Data HO &amp; Site'!$F$1:$F$437,'Summary to Mgmt'!$D21,'Master Data HO &amp; Site'!$H$1:$H$437,'Summary to Mgmt'!$E21,'Master Data HO &amp; Site'!$Y$1:$Y$437,"Open",'Master Data HO &amp; Site'!$N$1:$N$437,$H$2),SUMIFS('Master Data HO &amp; Site'!$AR$1:$AR$437,'Master Data HO &amp; Site'!$S$1:$S$437,'Summary to Mgmt'!$C21,'Master Data HO &amp; Site'!$Y$1:$Y$437,"Open",'Master Data HO &amp; Site'!$N$1:$N$437,$H$2)),IF(C21="Jakarta",SUMIFS('Master Data HO &amp; Site'!$AR$1:$AR$437,'Master Data HO &amp; Site'!$F$1:$F$437,'Summary to Mgmt'!$D21,'Master Data HO &amp; Site'!$H$1:$H$437,'Summary to Mgmt'!$E21,'Master Data HO &amp; Site'!$Y$1:$Y$437,"Open",'Master Data HO &amp; Site'!$N$1:$N$437,$H$2),SUMIFS('Master Data HO &amp; Site'!$AR$1:$AR$437,'Master Data HO &amp; Site'!$S$1:$S$437,'Summary to Mgmt'!$C21,'Master Data HO &amp; Site'!$Y$1:$Y$437,"Open",'Master Data HO &amp; Site'!$N$1:$N$437,$H$2))))</f>
        <v>0</v>
      </c>
      <c r="AA21" s="222">
        <f>IF($H$2="All",IF(C21="Jakarta",SUMIFS('Master Data HO &amp; Site'!$AS$1:$AS$437,'Master Data HO &amp; Site'!$S$1:$S$437,'Summary to Mgmt'!$C21,'Master Data HO &amp; Site'!$F$1:$F$437,'Summary to Mgmt'!$D21,'Master Data HO &amp; Site'!$H$1:$H$437,'Summary to Mgmt'!$E21,'Master Data HO &amp; Site'!$Y$1:$Y$437,"Open"),SUMIFS('Master Data HO &amp; Site'!$AS$1:$AS$437,'Master Data HO &amp; Site'!$S$1:$S$437,'Summary to Mgmt'!$C21,'Master Data HO &amp; Site'!$Y$1:$Y$437,"Open")),IF($H$2="Urgent",IF(C21="Jakarta",SUMIFS('Master Data HO &amp; Site'!$AS$1:$AS$437,'Master Data HO &amp; Site'!$F$1:$F$437,'Summary to Mgmt'!$D21,'Master Data HO &amp; Site'!$H$1:$H$437,'Summary to Mgmt'!$E21,'Master Data HO &amp; Site'!$Y$1:$Y$437,"Open",'Master Data HO &amp; Site'!$N$1:$N$437,$H$2),SUMIFS('Master Data HO &amp; Site'!$AS$1:$AS$437,'Master Data HO &amp; Site'!$S$1:$S$437,'Summary to Mgmt'!$C21,'Master Data HO &amp; Site'!$Y$1:$Y$437,"Open",'Master Data HO &amp; Site'!$N$1:$N$437,$H$2)),IF(C21="Jakarta",SUMIFS('Master Data HO &amp; Site'!$AS$1:$AS$437,'Master Data HO &amp; Site'!$F$1:$F$437,'Summary to Mgmt'!$D21,'Master Data HO &amp; Site'!$H$1:$H$437,'Summary to Mgmt'!$E21,'Master Data HO &amp; Site'!$Y$1:$Y$437,"Open",'Master Data HO &amp; Site'!$N$1:$N$437,$H$2),SUMIFS('Master Data HO &amp; Site'!$AS$1:$AS$437,'Master Data HO &amp; Site'!$S$1:$S$437,'Summary to Mgmt'!$C21,'Master Data HO &amp; Site'!$Y$1:$Y$437,"Open",'Master Data HO &amp; Site'!$N$1:$N$437,$H$2))))</f>
        <v>1</v>
      </c>
      <c r="AB21" s="222">
        <f>IF($H$2="All",IF(C21="Jakarta",SUMIFS('Master Data HO &amp; Site'!$AT$1:$AT$437,'Master Data HO &amp; Site'!$F$1:$F$437,'Summary to Mgmt'!$D21,'Master Data HO &amp; Site'!$H$1:$H$437,'Summary to Mgmt'!$E21,'Master Data HO &amp; Site'!$Y$1:$Y$437,"Open"),SUMIFS('Master Data HO &amp; Site'!$AT$1:$AT$437,'Master Data HO &amp; Site'!$S$1:$S$437,'Summary to Mgmt'!$C21,'Master Data HO &amp; Site'!$Y$1:$Y$437,"Open")),IF($H$2="Urgent",IF(C21="Jakarta",SUMIFS('Master Data HO &amp; Site'!$AT$1:$AT$437,'Master Data HO &amp; Site'!$F$1:$F$437,'Summary to Mgmt'!$D21,'Master Data HO &amp; Site'!$H$1:$H$437,'Summary to Mgmt'!$E21,'Master Data HO &amp; Site'!$Y$1:$Y$437,"Open",'Master Data HO &amp; Site'!$N$1:$N$437,$H$2),SUMIFS('Master Data HO &amp; Site'!$AT$1:$AT$437,'Master Data HO &amp; Site'!$S$1:$S$437,'Summary to Mgmt'!$C21,'Master Data HO &amp; Site'!$Y$1:$Y$437,"Open",'Master Data HO &amp; Site'!$N$1:$N$437,$H$2)),IF(C21="Jakarta",SUMIFS('Master Data HO &amp; Site'!$AT$1:$AT$437,'Master Data HO &amp; Site'!$F$1:$F$437,'Summary to Mgmt'!$D21,'Master Data HO &amp; Site'!$H$1:$H$437,'Summary to Mgmt'!$E21,'Master Data HO &amp; Site'!$Y$1:$Y$437,"Open",'Master Data HO &amp; Site'!$N$1:$N$437,$H$2),SUMIFS('Master Data HO &amp; Site'!$AT$1:$AT$437,'Master Data HO &amp; Site'!$S$1:$S$437,'Summary to Mgmt'!$C21,'Master Data HO &amp; Site'!$Y$1:$Y$437,"Open",'Master Data HO &amp; Site'!$N$1:$N$437,$H$2))))</f>
        <v>0</v>
      </c>
      <c r="AC21" s="222">
        <f>IF($H$2="All",IF(C21="Jakarta",SUMIFS('Master Data HO &amp; Site'!$AU$1:$AU$437,'Master Data HO &amp; Site'!$F$1:$F$437,'Summary to Mgmt'!$D21,'Master Data HO &amp; Site'!$H$1:$H$437,'Summary to Mgmt'!$E21,'Master Data HO &amp; Site'!$Y$1:$Y$437,"Open"),SUMIFS('Master Data HO &amp; Site'!$AU$1:$AU$437,'Master Data HO &amp; Site'!$S$1:$S$437,'Summary to Mgmt'!$C21,'Master Data HO &amp; Site'!$Y$1:$Y$437,"Open")),IF($H$2="Urgent",IF(C21="Jakarta",SUMIFS('Master Data HO &amp; Site'!$AU$1:$AU$437,'Master Data HO &amp; Site'!$F$1:$F$437,'Summary to Mgmt'!$D21,'Master Data HO &amp; Site'!$H$1:$H$437,'Summary to Mgmt'!$E21,'Master Data HO &amp; Site'!$Y$1:$Y$437,"Open",'Master Data HO &amp; Site'!$N$1:$N$437,$H$2),SUMIFS('Master Data HO &amp; Site'!$AU$1:$AU$437,'Master Data HO &amp; Site'!$S$1:$S$437,'Summary to Mgmt'!$C21,'Master Data HO &amp; Site'!$Y$1:$Y$437,"Open",'Master Data HO &amp; Site'!$N$1:$N$437,$H$2)),IF(C21="Jakarta",SUMIFS('Master Data HO &amp; Site'!$AU$1:$AU$437,'Master Data HO &amp; Site'!$F$1:$F$437,'Summary to Mgmt'!$D21,'Master Data HO &amp; Site'!$H$1:$H$437,'Summary to Mgmt'!$E21,'Master Data HO &amp; Site'!$Y$1:$Y$437,"Open",'Master Data HO &amp; Site'!$N$1:$N$437,$H$2),SUMIFS('Master Data HO &amp; Site'!$AU$1:$AU$437,'Master Data HO &amp; Site'!$S$1:$S$437,'Summary to Mgmt'!$C21,'Master Data HO &amp; Site'!$Y$1:$Y$437,"Open",'Master Data HO &amp; Site'!$N$1:$N$437,$H$2))))</f>
        <v>0</v>
      </c>
      <c r="AD21" s="222">
        <f>IF($H$2="All",IF(C21="Jakarta",SUMIFS('Master Data HO &amp; Site'!$AV$1:$AV$437,'Master Data HO &amp; Site'!$F$1:$F$437,'Summary to Mgmt'!$D21,'Master Data HO &amp; Site'!$H$1:$H$437,'Summary to Mgmt'!$E21,'Master Data HO &amp; Site'!$Y$1:$Y$437,"Open"),SUMIFS('Master Data HO &amp; Site'!$AV$1:$AV$437,'Master Data HO &amp; Site'!$S$1:$S$437,'Summary to Mgmt'!$C21,'Master Data HO &amp; Site'!$Y$1:$Y$437,"Open")),IF($H$2="Urgent",IF(C21="Jakarta",SUMIFS('Master Data HO &amp; Site'!$AV$1:$AV$437,'Master Data HO &amp; Site'!$F$1:$F$437,'Summary to Mgmt'!$D21,'Master Data HO &amp; Site'!$H$1:$H$437,'Summary to Mgmt'!$E21,'Master Data HO &amp; Site'!$Y$1:$Y$437,"Open",'Master Data HO &amp; Site'!$N$1:$N$437,$H$2),SUMIFS('Master Data HO &amp; Site'!$AV$1:$AV$437,'Master Data HO &amp; Site'!$S$1:$S$437,'Summary to Mgmt'!$C21,'Master Data HO &amp; Site'!$Y$1:$Y$437,"Open",'Master Data HO &amp; Site'!$N$1:$N$437,$H$2)),IF(C21="Jakarta",SUMIFS('Master Data HO &amp; Site'!$AV$1:$AV$437,'Master Data HO &amp; Site'!$F$1:$F$437,'Summary to Mgmt'!$D21,'Master Data HO &amp; Site'!$H$1:$H$437,'Summary to Mgmt'!$E21,'Master Data HO &amp; Site'!$Y$1:$Y$437,"Open",'Master Data HO &amp; Site'!$N$1:$N$437,$H$2),SUMIFS('Master Data HO &amp; Site'!$AV$1:$AV$437,'Master Data HO &amp; Site'!$S$1:$S$437,'Summary to Mgmt'!$C21,'Master Data HO &amp; Site'!$Y$1:$Y$437,"Open",'Master Data HO &amp; Site'!$N$1:$N$437,$H$2))))</f>
        <v>0</v>
      </c>
      <c r="AE21" s="222">
        <f>IF($H$2="All",IF(C21="Jakarta",SUMIFS('Master Data HO &amp; Site'!$AW$1:$AW$437,'Master Data HO &amp; Site'!$F$1:$F$437,'Summary to Mgmt'!$D21,'Master Data HO &amp; Site'!$H$1:$H$437,'Summary to Mgmt'!$E21,'Master Data HO &amp; Site'!$Y$1:$Y$437,"Open"),SUMIFS('Master Data HO &amp; Site'!$AW$1:$AW$437,'Master Data HO &amp; Site'!$S$1:$S$437,'Summary to Mgmt'!$C21,'Master Data HO &amp; Site'!$Y$1:$Y$437,"Open")),IF($H$2="Urgent",IF(C21="Jakarta",SUMIFS('Master Data HO &amp; Site'!$AW$1:$AW$437,'Master Data HO &amp; Site'!$F$1:$F$437,'Summary to Mgmt'!$D21,'Master Data HO &amp; Site'!$H$1:$H$437,'Summary to Mgmt'!$E21,'Master Data HO &amp; Site'!$Y$1:$Y$437,"Open",'Master Data HO &amp; Site'!$N$1:$N$437,$H$2),SUMIFS('Master Data HO &amp; Site'!$AW$1:$AW$437,'Master Data HO &amp; Site'!$S$1:$S$437,'Summary to Mgmt'!$C21,'Master Data HO &amp; Site'!$Y$1:$Y$437,"Open",'Master Data HO &amp; Site'!$N$1:$N$437,$H$2)),IF(C21="Jakarta",SUMIFS('Master Data HO &amp; Site'!$AW$1:$AW$437,'Master Data HO &amp; Site'!$F$1:$F$437,'Summary to Mgmt'!$D21,'Master Data HO &amp; Site'!$H$1:$H$437,'Summary to Mgmt'!$E21,'Master Data HO &amp; Site'!$Y$1:$Y$437,"Open",'Master Data HO &amp; Site'!$N$1:$N$437,$H$2),SUMIFS('Master Data HO &amp; Site'!$AW$1:$AW$437,'Master Data HO &amp; Site'!$S$1:$S$437,'Summary to Mgmt'!$C21,'Master Data HO &amp; Site'!$Y$1:$Y$437,"Open",'Master Data HO &amp; Site'!$N$1:$N$437,$H$2))))</f>
        <v>0</v>
      </c>
      <c r="AF21" s="222">
        <f>IF($H$2="All",IF(C21="Jakarta",SUMIFS('Master Data HO &amp; Site'!$AX$1:$AX$437,'Master Data HO &amp; Site'!$F$1:$F$437,'Summary to Mgmt'!$D21,'Master Data HO &amp; Site'!$H$1:$H$437,'Summary to Mgmt'!$E21,'Master Data HO &amp; Site'!$Y$1:$Y$437,"Open"),SUMIFS('Master Data HO &amp; Site'!$AX$1:$AX$437,'Master Data HO &amp; Site'!$S$1:$S$437,'Summary to Mgmt'!$C21,'Master Data HO &amp; Site'!$Y$1:$Y$437,"Open")),IF($H$2="Urgent",IF(C21="Jakarta",SUMIFS('Master Data HO &amp; Site'!$AX$1:$AX$437,'Master Data HO &amp; Site'!$F$1:$F$437,'Summary to Mgmt'!$D21,'Master Data HO &amp; Site'!$H$1:$H$437,'Summary to Mgmt'!$E21,'Master Data HO &amp; Site'!$Y$1:$Y$437,"Open",'Master Data HO &amp; Site'!$N$1:$N$437,$H$2),SUMIFS('Master Data HO &amp; Site'!$AX$1:$AX$437,'Master Data HO &amp; Site'!$S$1:$S$437,'Summary to Mgmt'!$C21,'Master Data HO &amp; Site'!$Y$1:$Y$437,"Open",'Master Data HO &amp; Site'!$N$1:$N$437,$H$2)),IF(C21="Jakarta",SUMIFS('Master Data HO &amp; Site'!$AX$1:$AX$437,'Master Data HO &amp; Site'!$F$1:$F$437,'Summary to Mgmt'!$D21,'Master Data HO &amp; Site'!$H$1:$H$437,'Summary to Mgmt'!$E21,'Master Data HO &amp; Site'!$Y$1:$Y$437,"Open",'Master Data HO &amp; Site'!$N$1:$N$437,$H$2),SUMIFS('Master Data HO &amp; Site'!$AX$1:$AX$437,'Master Data HO &amp; Site'!$S$1:$S$437,'Summary to Mgmt'!$C21,'Master Data HO &amp; Site'!$Y$1:$Y$437,"Open",'Master Data HO &amp; Site'!$N$1:$N$437,$H$2))))</f>
        <v>0</v>
      </c>
      <c r="AG21" s="222">
        <f>IF($H$2="All",IF(C21="Jakarta",SUMIFS('Master Data HO &amp; Site'!$AY$1:$AY$437,'Master Data HO &amp; Site'!$S$1:$S$437,'Summary to Mgmt'!$C21,'Master Data HO &amp; Site'!$F$1:$F$437,'Summary to Mgmt'!$D21,'Master Data HO &amp; Site'!$H$1:$H$437,'Summary to Mgmt'!$E21,'Master Data HO &amp; Site'!$Y$1:$Y$437,"Open"),SUMIFS('Master Data HO &amp; Site'!$AY$1:$AY$437,'Master Data HO &amp; Site'!$S$1:$S$437,'Summary to Mgmt'!$C21,'Master Data HO &amp; Site'!$Y$1:$Y$437,"Open")),IF($H$2="Urgent",IF(C21="Jakarta",SUMIFS('Master Data HO &amp; Site'!$AY$1:$AY$437,'Master Data HO &amp; Site'!$F$1:$F$437,'Summary to Mgmt'!$D21,'Master Data HO &amp; Site'!$H$1:$H$437,'Summary to Mgmt'!$E21,'Master Data HO &amp; Site'!$Y$1:$Y$437,"Open",'Master Data HO &amp; Site'!$N$1:$N$437,$H$2),SUMIFS('Master Data HO &amp; Site'!$AY$1:$AY$437,'Master Data HO &amp; Site'!$S$1:$S$437,'Summary to Mgmt'!$C21,'Master Data HO &amp; Site'!$Y$1:$Y$437,"Open",'Master Data HO &amp; Site'!$N$1:$N$437,$H$2)),IF(C21="Jakarta",SUMIFS('Master Data HO &amp; Site'!$AY$1:$AY$437,'Master Data HO &amp; Site'!$F$1:$F$437,'Summary to Mgmt'!$D21,'Master Data HO &amp; Site'!$H$1:$H$437,'Summary to Mgmt'!$E21,'Master Data HO &amp; Site'!$Y$1:$Y$437,"Open",'Master Data HO &amp; Site'!$N$1:$N$437,$H$2),SUMIFS('Master Data HO &amp; Site'!$AY$1:$AY$437,'Master Data HO &amp; Site'!$S$1:$S$437,'Summary to Mgmt'!$C21,'Master Data HO &amp; Site'!$Y$1:$Y$437,"Open",'Master Data HO &amp; Site'!$N$1:$N$437,$H$2))))</f>
        <v>0</v>
      </c>
      <c r="AH21" s="222">
        <f>IF($H$2="All",IF(C21="Jakarta",SUMIFS('Master Data HO &amp; Site'!$AZ$1:$AZ$437,'Master Data HO &amp; Site'!$F$1:$F$437,'Summary to Mgmt'!$D21,'Master Data HO &amp; Site'!$H$1:$H$437,'Summary to Mgmt'!$E21,'Master Data HO &amp; Site'!$Y$1:$Y$437,"Open"),SUMIFS('Master Data HO &amp; Site'!$AZ$1:$AZ$437,'Master Data HO &amp; Site'!$S$1:$S$437,'Summary to Mgmt'!$C21,'Master Data HO &amp; Site'!$Y$1:$Y$437,"Open")),IF($H$2="Urgent",IF(C21="Jakarta",SUMIFS('Master Data HO &amp; Site'!$AZ$1:$AZ$437,'Master Data HO &amp; Site'!$F$1:$F$437,'Summary to Mgmt'!$D21,'Master Data HO &amp; Site'!$H$1:$H$437,'Summary to Mgmt'!$E21,'Master Data HO &amp; Site'!$Y$1:$Y$437,"Open",'Master Data HO &amp; Site'!$N$1:$N$437,$H$2),SUMIFS('Master Data HO &amp; Site'!$AZ$1:$AZ$437,'Master Data HO &amp; Site'!$S$1:$S$437,'Summary to Mgmt'!$C21,'Master Data HO &amp; Site'!$Y$1:$Y$437,"Open",'Master Data HO &amp; Site'!$N$1:$N$437,$H$2)),IF(C21="Jakarta",SUMIFS('Master Data HO &amp; Site'!$AZ$1:$AZ$437,'Master Data HO &amp; Site'!$F$1:$F$437,'Summary to Mgmt'!$D21,'Master Data HO &amp; Site'!$H$1:$H$437,'Summary to Mgmt'!$E21,'Master Data HO &amp; Site'!$Y$1:$Y$437,"Open",'Master Data HO &amp; Site'!$N$1:$N$437,$H$2),SUMIFS('Master Data HO &amp; Site'!$AZ$1:$AZ$437,'Master Data HO &amp; Site'!$S$1:$S$437,'Summary to Mgmt'!$C21,'Master Data HO &amp; Site'!$Y$1:$Y$437,"Open",'Master Data HO &amp; Site'!$N$1:$N$437,$H$2))))</f>
        <v>0</v>
      </c>
      <c r="AI21" s="222">
        <f>IF($H$2="All",IF(C21="Jakarta",SUMIFS('Master Data HO &amp; Site'!$AZ$1:$AZ$437,'Master Data HO &amp; Site'!$F$1:$F$437,'Summary to Mgmt'!$D21,'Master Data HO &amp; Site'!$H$1:$H$437,'Summary to Mgmt'!$E21,'Master Data HO &amp; Site'!$Y$1:$Y$437,"Open"),SUMIFS('Master Data HO &amp; Site'!$AZ$1:$AZ$437,'Master Data HO &amp; Site'!$S$1:$S$437,'Summary to Mgmt'!$C21,'Master Data HO &amp; Site'!$Y$1:$Y$437,"Open")),IF($H$2="Urgent",IF(C21="Jakarta",SUMIFS('Master Data HO &amp; Site'!$AZ$1:$AZ$437,'Master Data HO &amp; Site'!$F$1:$F$437,'Summary to Mgmt'!$D21,'Master Data HO &amp; Site'!$H$1:$H$437,'Summary to Mgmt'!$E21,'Master Data HO &amp; Site'!$Y$1:$Y$437,"Open",'Master Data HO &amp; Site'!$N$1:$N$437,$H$2),SUMIFS('Master Data HO &amp; Site'!$AZ$1:$AZ$437,'Master Data HO &amp; Site'!$S$1:$S$437,'Summary to Mgmt'!$C21,'Master Data HO &amp; Site'!$Y$1:$Y$437,"Open",'Master Data HO &amp; Site'!$N$1:$N$437,$H$2)),IF(C21="Jakarta",SUMIFS('Master Data HO &amp; Site'!$AZ$1:$AZ$437,'Master Data HO &amp; Site'!$F$1:$F$437,'Summary to Mgmt'!$D21,'Master Data HO &amp; Site'!$H$1:$H$437,'Summary to Mgmt'!$E21,'Master Data HO &amp; Site'!$Y$1:$Y$437,"Open",'Master Data HO &amp; Site'!$N$1:$N$437,$H$2),SUMIFS('Master Data HO &amp; Site'!$AZ$1:$AZ$437,'Master Data HO &amp; Site'!$S$1:$S$437,'Summary to Mgmt'!$C21,'Master Data HO &amp; Site'!$Y$1:$Y$437,"Open",'Master Data HO &amp; Site'!$N$1:$N$437,$H$2))))</f>
        <v>0</v>
      </c>
      <c r="AJ21" s="222">
        <f>IF($H$2="All",IF(C21="Jakarta",SUMIFS('Master Data HO &amp; Site'!$BB$1:$BB$437,'Master Data HO &amp; Site'!$F$1:$F$437,'Summary to Mgmt'!$D21,'Master Data HO &amp; Site'!$H$1:$H$437,'Summary to Mgmt'!$E21,'Master Data HO &amp; Site'!$Y$1:$Y$437,"Open"),SUMIFS('Master Data HO &amp; Site'!$BB$1:$BB$437,'Master Data HO &amp; Site'!$S$1:$S$437,'Summary to Mgmt'!$C21,'Master Data HO &amp; Site'!$Y$1:$Y$437,"Open")),IF($H$2="Urgent",IF(C21="Jakarta",SUMIFS('Master Data HO &amp; Site'!$BB$1:$BB$437,'Master Data HO &amp; Site'!$F$1:$F$437,'Summary to Mgmt'!$D21,'Master Data HO &amp; Site'!$H$1:$H$437,'Summary to Mgmt'!$E21,'Master Data HO &amp; Site'!$Y$1:$Y$437,"Open",'Master Data HO &amp; Site'!$N$1:$N$437,$H$2),SUMIFS('Master Data HO &amp; Site'!$BB$1:$BB$437,'Master Data HO &amp; Site'!$S$1:$S$437,'Summary to Mgmt'!$C21,'Master Data HO &amp; Site'!$Y$1:$Y$437,"Open",'Master Data HO &amp; Site'!$N$1:$N$437,$H$2)),IF(C21="Jakarta",SUMIFS('Master Data HO &amp; Site'!$BB$1:$BB$437,'Master Data HO &amp; Site'!$F$1:$F$437,'Summary to Mgmt'!$D21,'Master Data HO &amp; Site'!$H$1:$H$437,'Summary to Mgmt'!$E21,'Master Data HO &amp; Site'!$Y$1:$Y$437,"Open",'Master Data HO &amp; Site'!$N$1:$N$437,$H$2),SUMIFS('Master Data HO &amp; Site'!$BB$1:$BB$437,'Master Data HO &amp; Site'!$S$1:$S$437,'Summary to Mgmt'!$C21,'Master Data HO &amp; Site'!$Y$1:$Y$437,"Open",'Master Data HO &amp; Site'!$N$1:$N$437,$H$2))))</f>
        <v>0</v>
      </c>
      <c r="AK21" s="222">
        <f>IF($H$2="All",IF(C21="Jakarta",SUMIFS('Master Data HO &amp; Site'!$BC$1:$BC$437,'Master Data HO &amp; Site'!$F$1:$F$437,'Summary to Mgmt'!$D21,'Master Data HO &amp; Site'!$H$1:$H$437,'Summary to Mgmt'!$E21,'Master Data HO &amp; Site'!$Y$1:$Y$437,"Open"),SUMIFS('Master Data HO &amp; Site'!$BC$1:$BC$437,'Master Data HO &amp; Site'!$S$1:$S$437,'Summary to Mgmt'!$C21,'Master Data HO &amp; Site'!$Y$1:$Y$437,"Open")),IF($H$2="Urgent",IF(C21="Jakarta",SUMIFS('Master Data HO &amp; Site'!$BC$1:$BC$437,'Master Data HO &amp; Site'!$F$1:$F$437,'Summary to Mgmt'!$D21,'Master Data HO &amp; Site'!$H$1:$H$437,'Summary to Mgmt'!$E21,'Master Data HO &amp; Site'!$Y$1:$Y$437,"Open",'Master Data HO &amp; Site'!$N$1:$N$437,$H$2),SUMIFS('Master Data HO &amp; Site'!$BC$1:$BC$437,'Master Data HO &amp; Site'!$S$1:$S$437,'Summary to Mgmt'!$C21,'Master Data HO &amp; Site'!$Y$1:$Y$437,"Open",'Master Data HO &amp; Site'!$N$1:$N$437,$H$2)),IF(C21="Jakarta",SUMIFS('Master Data HO &amp; Site'!$BC$1:$BC$437,'Master Data HO &amp; Site'!$F$1:$F$437,'Summary to Mgmt'!$D21,'Master Data HO &amp; Site'!$H$1:$H$437,'Summary to Mgmt'!$E21,'Master Data HO &amp; Site'!$Y$1:$Y$437,"Open",'Master Data HO &amp; Site'!$N$1:$N$437,$H$2),SUMIFS('Master Data HO &amp; Site'!$BC$1:$BC$437,'Master Data HO &amp; Site'!$S$1:$S$437,'Summary to Mgmt'!$C21,'Master Data HO &amp; Site'!$Y$1:$Y$437,"Open",'Master Data HO &amp; Site'!$N$1:$N$437,$H$2))))</f>
        <v>0</v>
      </c>
      <c r="AL21" s="222">
        <f>IF($H$2="All",IF(C21="Jakarta",SUMIFS('Master Data HO &amp; Site'!$BD$1:$BD$437,'Master Data HO &amp; Site'!$F$1:$F$437,'Summary to Mgmt'!$D21,'Master Data HO &amp; Site'!$H$1:$H$437,'Summary to Mgmt'!$E21,'Master Data HO &amp; Site'!$Y$1:$Y$437,"Open"),SUMIFS('Master Data HO &amp; Site'!$BD$1:$BD$437,'Master Data HO &amp; Site'!$S$1:$S$437,'Summary to Mgmt'!$C21,'Master Data HO &amp; Site'!$Y$1:$Y$437,"Open")),IF($H$2="Urgent",IF(C21="Jakarta",SUMIFS('Master Data HO &amp; Site'!$BD$1:$BD$437,'Master Data HO &amp; Site'!$F$1:$F$437,'Summary to Mgmt'!$D21,'Master Data HO &amp; Site'!$H$1:$H$437,'Summary to Mgmt'!$E21,'Master Data HO &amp; Site'!$Y$1:$Y$437,"Open",'Master Data HO &amp; Site'!$N$1:$N$437,$H$2),SUMIFS('Master Data HO &amp; Site'!$BD$1:$BD$437,'Master Data HO &amp; Site'!$S$1:$S$437,'Summary to Mgmt'!$C21,'Master Data HO &amp; Site'!$Y$1:$Y$437,"Open",'Master Data HO &amp; Site'!$N$1:$N$437,$H$2)),IF(C21="Jakarta",SUMIFS('Master Data HO &amp; Site'!$BD$1:$BD$437,'Master Data HO &amp; Site'!$F$1:$F$437,'Summary to Mgmt'!$D21,'Master Data HO &amp; Site'!$H$1:$H$437,'Summary to Mgmt'!$E21,'Master Data HO &amp; Site'!$Y$1:$Y$437,"Open",'Master Data HO &amp; Site'!$N$1:$N$437,$H$2),SUMIFS('Master Data HO &amp; Site'!$BD$1:$BD$437,'Master Data HO &amp; Site'!$S$1:$S$437,'Summary to Mgmt'!$C21,'Master Data HO &amp; Site'!$Y$1:$Y$437,"Open",'Master Data HO &amp; Site'!$N$1:$N$437,$H$2))))</f>
        <v>0</v>
      </c>
      <c r="AM21" s="222">
        <f>IF($H$2="All",IF(C21="Jakarta",SUMIFS('Master Data HO &amp; Site'!$BE$1:$BE$437,'Master Data HO &amp; Site'!$S$1:$S$437,'Summary to Mgmt'!$C21,'Master Data HO &amp; Site'!$F$1:$F$437,'Summary to Mgmt'!$D21,'Master Data HO &amp; Site'!$H$1:$H$437,'Summary to Mgmt'!$E21,'Master Data HO &amp; Site'!$Y$1:$Y$437,"Open"),SUMIFS('Master Data HO &amp; Site'!$BE$1:$BE$437,'Master Data HO &amp; Site'!$S$1:$S$437,'Summary to Mgmt'!$C21,'Master Data HO &amp; Site'!$Y$1:$Y$437,"Open")),IF($H$2="Urgent",IF(C21="Jakarta",SUMIFS('Master Data HO &amp; Site'!$BE$1:$BE$437,'Master Data HO &amp; Site'!$F$1:$F$437,'Summary to Mgmt'!$D21,'Master Data HO &amp; Site'!$H$1:$H$437,'Summary to Mgmt'!$E21,'Master Data HO &amp; Site'!$Y$1:$Y$437,"Open",'Master Data HO &amp; Site'!$N$1:$N$437,$H$2),SUMIFS('Master Data HO &amp; Site'!$BE$1:$BE$437,'Master Data HO &amp; Site'!$S$1:$S$437,'Summary to Mgmt'!$C21,'Master Data HO &amp; Site'!$Y$1:$Y$437,"Open",'Master Data HO &amp; Site'!$N$1:$N$437,$H$2)),IF(C21="Jakarta",SUMIFS('Master Data HO &amp; Site'!$BE$1:$BE$437,'Master Data HO &amp; Site'!$F$1:$F$437,'Summary to Mgmt'!$D21,'Master Data HO &amp; Site'!$H$1:$H$437,'Summary to Mgmt'!$E21,'Master Data HO &amp; Site'!$Y$1:$Y$437,"Open",'Master Data HO &amp; Site'!$N$1:$N$437,$H$2),SUMIFS('Master Data HO &amp; Site'!$BE$1:$BE$437,'Master Data HO &amp; Site'!$S$1:$S$437,'Summary to Mgmt'!$C21,'Master Data HO &amp; Site'!$Y$1:$Y$437,"Open",'Master Data HO &amp; Site'!$N$1:$N$437,$H$2))))</f>
        <v>1</v>
      </c>
      <c r="AN21" s="222">
        <f>IF($H$2="All",IF(C21="Jakarta",SUMIFS('Master Data HO &amp; Site'!$BF$1:$BF$437,'Master Data HO &amp; Site'!$F$1:$F$437,'Summary to Mgmt'!$D21,'Master Data HO &amp; Site'!$H$1:$H$437,'Summary to Mgmt'!$E21,'Master Data HO &amp; Site'!$Y$1:$Y$437,"Open"),SUMIFS('Master Data HO &amp; Site'!$BF$1:$BF$437,'Master Data HO &amp; Site'!$S$1:$S$437,'Summary to Mgmt'!$C21,'Master Data HO &amp; Site'!$Y$1:$Y$437,"Open")),IF($H$2="Urgent",IF(C21="Jakarta",SUMIFS('Master Data HO &amp; Site'!$BF$1:$BF$437,'Master Data HO &amp; Site'!$F$1:$F$437,'Summary to Mgmt'!$D21,'Master Data HO &amp; Site'!$H$1:$H$437,'Summary to Mgmt'!$E21,'Master Data HO &amp; Site'!$Y$1:$Y$437,"Open",'Master Data HO &amp; Site'!$N$1:$N$437,$H$2),SUMIFS('Master Data HO &amp; Site'!$BF$1:$BF$437,'Master Data HO &amp; Site'!$S$1:$S$437,'Summary to Mgmt'!$C21,'Master Data HO &amp; Site'!$Y$1:$Y$437,"Open",'Master Data HO &amp; Site'!$N$1:$N$437,$H$2)),IF(C21="Jakarta",SUMIFS('Master Data HO &amp; Site'!$BF$1:$BF$437,'Master Data HO &amp; Site'!$F$1:$F$437,'Summary to Mgmt'!$D21,'Master Data HO &amp; Site'!$H$1:$H$437,'Summary to Mgmt'!$E21,'Master Data HO &amp; Site'!$Y$1:$Y$437,"Open",'Master Data HO &amp; Site'!$N$1:$N$437,$H$2),SUMIFS('Master Data HO &amp; Site'!$BF$1:$BF$437,'Master Data HO &amp; Site'!$S$1:$S$437,'Summary to Mgmt'!$C21,'Master Data HO &amp; Site'!$Y$1:$Y$437,"Open",'Master Data HO &amp; Site'!$N$1:$N$437,$H$2))))</f>
        <v>0</v>
      </c>
      <c r="AO21" s="222">
        <f>IF($H$2="All",IF(C21="Jakarta",SUMIFS('Master Data HO &amp; Site'!$BG$1:$BG$437,'Master Data HO &amp; Site'!$F$1:$F$437,'Summary to Mgmt'!$D21,'Master Data HO &amp; Site'!$H$1:$H$437,'Summary to Mgmt'!$E21,'Master Data HO &amp; Site'!$Y$1:$Y$437,"Open"),SUMIFS('Master Data HO &amp; Site'!$BG$1:$BG$437,'Master Data HO &amp; Site'!$S$1:$S$437,'Summary to Mgmt'!$C21,'Master Data HO &amp; Site'!$Y$1:$Y$437,"Open")),IF($H$2="Urgent",IF(C21="Jakarta",SUMIFS('Master Data HO &amp; Site'!$BG$1:$BG$437,'Master Data HO &amp; Site'!$F$1:$F$437,'Summary to Mgmt'!$D21,'Master Data HO &amp; Site'!$H$1:$H$437,'Summary to Mgmt'!$E21,'Master Data HO &amp; Site'!$Y$1:$Y$437,"Open",'Master Data HO &amp; Site'!$N$1:$N$437,$H$2),SUMIFS('Master Data HO &amp; Site'!$BG$1:$BG$437,'Master Data HO &amp; Site'!$S$1:$S$437,'Summary to Mgmt'!$C21,'Master Data HO &amp; Site'!$Y$1:$Y$437,"Open",'Master Data HO &amp; Site'!$N$1:$N$437,$H$2)),IF(C21="Jakarta",SUMIFS('Master Data HO &amp; Site'!$BG$1:$BG$437,'Master Data HO &amp; Site'!$F$1:$F$437,'Summary to Mgmt'!$D21,'Master Data HO &amp; Site'!$H$1:$H$437,'Summary to Mgmt'!$E21,'Master Data HO &amp; Site'!$Y$1:$Y$437,"Open",'Master Data HO &amp; Site'!$N$1:$N$437,$H$2),SUMIFS('Master Data HO &amp; Site'!$BG$1:$BG$437,'Master Data HO &amp; Site'!$S$1:$S$437,'Summary to Mgmt'!$C21,'Master Data HO &amp; Site'!$Y$1:$Y$437,"Open",'Master Data HO &amp; Site'!$N$1:$N$437,$H$2))))</f>
        <v>0</v>
      </c>
      <c r="AP21" s="222">
        <f>IF($H$2="All",IF(C21="Jakarta",SUMIFS('Master Data HO &amp; Site'!$BH$1:$BH$437,'Master Data HO &amp; Site'!$F$1:$F$437,'Summary to Mgmt'!$D21,'Master Data HO &amp; Site'!$H$1:$H$437,'Summary to Mgmt'!$E21,'Master Data HO &amp; Site'!$Y$1:$Y$437,"Open"),SUMIFS('Master Data HO &amp; Site'!$BH$1:$BH$437,'Master Data HO &amp; Site'!$S$1:$S$437,'Summary to Mgmt'!$C21,'Master Data HO &amp; Site'!$Y$1:$Y$437,"Open")),IF($H$2="Urgent",IF(C21="Jakarta",SUMIFS('Master Data HO &amp; Site'!$BH$1:$BH$437,'Master Data HO &amp; Site'!$F$1:$F$437,'Summary to Mgmt'!$D21,'Master Data HO &amp; Site'!$H$1:$H$437,'Summary to Mgmt'!$E21,'Master Data HO &amp; Site'!$Y$1:$Y$437,"Open",'Master Data HO &amp; Site'!$N$1:$N$437,$H$2),SUMIFS('Master Data HO &amp; Site'!$BH$1:$BH$437,'Master Data HO &amp; Site'!$S$1:$S$437,'Summary to Mgmt'!$C21,'Master Data HO &amp; Site'!$Y$1:$Y$437,"Open",'Master Data HO &amp; Site'!$N$1:$N$437,$H$2)),IF(C21="Jakarta",SUMIFS('Master Data HO &amp; Site'!$BH$1:$BH$437,'Master Data HO &amp; Site'!$F$1:$F$437,'Summary to Mgmt'!$D21,'Master Data HO &amp; Site'!$H$1:$H$437,'Summary to Mgmt'!$E21,'Master Data HO &amp; Site'!$Y$1:$Y$437,"Open",'Master Data HO &amp; Site'!$N$1:$N$437,$H$2),SUMIFS('Master Data HO &amp; Site'!$BH$1:$BH$437,'Master Data HO &amp; Site'!$S$1:$S$437,'Summary to Mgmt'!$C21,'Master Data HO &amp; Site'!$Y$1:$Y$437,"Open",'Master Data HO &amp; Site'!$N$1:$N$437,$H$2))))</f>
        <v>0</v>
      </c>
      <c r="AQ21" s="222">
        <f>IF($H$2="All",IF(C21="Jakarta",SUMIFS('Master Data HO &amp; Site'!$BI$1:$BI$437,'Master Data HO &amp; Site'!$F$1:$F$437,'Summary to Mgmt'!$D21,'Master Data HO &amp; Site'!$H$1:$H$437,'Summary to Mgmt'!$E21,'Master Data HO &amp; Site'!$Y$1:$Y$437,"Open"),SUMIFS('Master Data HO &amp; Site'!$BI$1:$BI$437,'Master Data HO &amp; Site'!$S$1:$S$437,'Summary to Mgmt'!$C21,'Master Data HO &amp; Site'!$Y$1:$Y$437,"Open")),IF($H$2="Urgent",IF(C21="Jakarta",SUMIFS('Master Data HO &amp; Site'!$BI$1:$BI$437,'Master Data HO &amp; Site'!$F$1:$F$437,'Summary to Mgmt'!$D21,'Master Data HO &amp; Site'!$H$1:$H$437,'Summary to Mgmt'!$E21,'Master Data HO &amp; Site'!$Y$1:$Y$437,"Open",'Master Data HO &amp; Site'!$N$1:$N$437,$H$2),SUMIFS('Master Data HO &amp; Site'!$BI$1:$BI$437,'Master Data HO &amp; Site'!$S$1:$S$437,'Summary to Mgmt'!$C21,'Master Data HO &amp; Site'!$Y$1:$Y$437,"Open",'Master Data HO &amp; Site'!$N$1:$N$437,$H$2)),IF(C21="Jakarta",SUMIFS('Master Data HO &amp; Site'!$BI$1:$BI$437,'Master Data HO &amp; Site'!$F$1:$F$437,'Summary to Mgmt'!$D21,'Master Data HO &amp; Site'!$H$1:$H$437,'Summary to Mgmt'!$E21,'Master Data HO &amp; Site'!$Y$1:$Y$437,"Open",'Master Data HO &amp; Site'!$N$1:$N$437,$H$2),SUMIFS('Master Data HO &amp; Site'!$BI$1:$BI$437,'Master Data HO &amp; Site'!$S$1:$S$437,'Summary to Mgmt'!$C21,'Master Data HO &amp; Site'!$Y$1:$Y$437,"Open",'Master Data HO &amp; Site'!$N$1:$N$437,$H$2))))</f>
        <v>0</v>
      </c>
      <c r="AR21" s="222">
        <f>IF($H$2="All",IF(C21="Jakarta",SUMIFS('Master Data HO &amp; Site'!$BJ$1:$BJ$437,'Master Data HO &amp; Site'!$F$1:$F$437,'Summary to Mgmt'!$D21,'Master Data HO &amp; Site'!$H$1:$H$437,'Summary to Mgmt'!$E21,'Master Data HO &amp; Site'!$Y$1:$Y$437,"Open"),SUMIFS('Master Data HO &amp; Site'!$BJ$1:$BJ$437,'Master Data HO &amp; Site'!$S$1:$S$437,'Summary to Mgmt'!$C21,'Master Data HO &amp; Site'!$Y$1:$Y$437,"Open")),IF($H$2="Urgent",IF(C21="Jakarta",SUMIFS('Master Data HO &amp; Site'!$BJ$1:$BJ$437,'Master Data HO &amp; Site'!$F$1:$F$437,'Summary to Mgmt'!$D21,'Master Data HO &amp; Site'!$H$1:$H$437,'Summary to Mgmt'!$E21,'Master Data HO &amp; Site'!$Y$1:$Y$437,"Open",'Master Data HO &amp; Site'!$N$1:$N$437,$H$2),SUMIFS('Master Data HO &amp; Site'!$BJ$1:$BJ$437,'Master Data HO &amp; Site'!$S$1:$S$437,'Summary to Mgmt'!$C21,'Master Data HO &amp; Site'!$Y$1:$Y$437,"Open",'Master Data HO &amp; Site'!$N$1:$N$437,$H$2)),IF(C21="Jakarta",SUMIFS('Master Data HO &amp; Site'!$BJ$1:$BJ$437,'Master Data HO &amp; Site'!$F$1:$F$437,'Summary to Mgmt'!$D21,'Master Data HO &amp; Site'!$H$1:$H$437,'Summary to Mgmt'!$E21,'Master Data HO &amp; Site'!$Y$1:$Y$437,"Open",'Master Data HO &amp; Site'!$N$1:$N$437,$H$2),SUMIFS('Master Data HO &amp; Site'!$BJ$1:$BJ$437,'Master Data HO &amp; Site'!$S$1:$S$437,'Summary to Mgmt'!$C21,'Master Data HO &amp; Site'!$Y$1:$Y$437,"Open",'Master Data HO &amp; Site'!$N$1:$N$437,$H$2))))</f>
        <v>0</v>
      </c>
      <c r="AS21" s="222">
        <f>IF($H$2="All",IF(C21="Jakarta",SUMIFS('Master Data HO &amp; Site'!$BK$1:$BK$437,'Master Data HO &amp; Site'!$S$1:$S$437,'Summary to Mgmt'!$C21,'Master Data HO &amp; Site'!$F$1:$F$437,'Summary to Mgmt'!$D21,'Master Data HO &amp; Site'!$H$1:$H$437,'Summary to Mgmt'!$E21,'Master Data HO &amp; Site'!$Y$1:$Y$437,"Open"),SUMIFS('Master Data HO &amp; Site'!$BK$1:$BK$437,'Master Data HO &amp; Site'!$S$1:$S$437,'Summary to Mgmt'!$C21,'Master Data HO &amp; Site'!$Y$1:$Y$437,"Open")),IF($H$2="Urgent",IF(C21="Jakarta",SUMIFS('Master Data HO &amp; Site'!$BK$1:$BK$437,'Master Data HO &amp; Site'!$F$1:$F$437,'Summary to Mgmt'!$D21,'Master Data HO &amp; Site'!$H$1:$H$437,'Summary to Mgmt'!$E21,'Master Data HO &amp; Site'!$Y$1:$Y$437,"Open",'Master Data HO &amp; Site'!$N$1:$N$437,$H$2),SUMIFS('Master Data HO &amp; Site'!$BK$1:$BK$437,'Master Data HO &amp; Site'!$S$1:$S$437,'Summary to Mgmt'!$C21,'Master Data HO &amp; Site'!$Y$1:$Y$437,"Open",'Master Data HO &amp; Site'!$N$1:$N$437,$H$2)),IF(C21="Jakarta",SUMIFS('Master Data HO &amp; Site'!$BK$1:$BK$437,'Master Data HO &amp; Site'!$F$1:$F$437,'Summary to Mgmt'!$D21,'Master Data HO &amp; Site'!$H$1:$H$437,'Summary to Mgmt'!$E21,'Master Data HO &amp; Site'!$Y$1:$Y$437,"Open",'Master Data HO &amp; Site'!$N$1:$N$437,$H$2),SUMIFS('Master Data HO &amp; Site'!$BK$1:$BK$437,'Master Data HO &amp; Site'!$S$1:$S$437,'Summary to Mgmt'!$C21,'Master Data HO &amp; Site'!$Y$1:$Y$437,"Open",'Master Data HO &amp; Site'!$N$1:$N$437,$H$2))))</f>
        <v>1</v>
      </c>
      <c r="AU21" s="224">
        <f>IF($H$2="All",IF(C21="Jakarta",COUNTIFS('Master Data HO &amp; Site'!$F$1:$F$437,'Summary to Mgmt'!$D21,'Master Data HO &amp; Site'!$H$1:$H$437,'Summary to Mgmt'!$E21,'Master Data HO &amp; Site'!$Y$1:$Y$437,"Open",'Master Data HO &amp; Site'!$BZ$1:$BZ$437,'Summary to Mgmt'!$AU$4),COUNTIFS('Master Data HO &amp; Site'!$S$1:$S$437,'Summary to Mgmt'!$C21,'Master Data HO &amp; Site'!$Y$1:$Y$437,"Open",'Master Data HO &amp; Site'!$BZ$1:$BZ$437,'Summary to Mgmt'!$AU$4)),IF($H$2="Urgent",IF(C21="Jakarta",COUNTIFS('Master Data HO &amp; Site'!$F$1:$F$437,'Summary to Mgmt'!$D21,'Master Data HO &amp; Site'!$H$1:$H$437,'Summary to Mgmt'!$E21,'Master Data HO &amp; Site'!$Y$1:$Y$437,"Open",'Master Data HO &amp; Site'!$BZ$1:$BZ$437,'Summary to Mgmt'!$AU$4,'Master Data HO &amp; Site'!$N$1:$N$437,$H$2),COUNTIFS('Master Data HO &amp; Site'!$S$1:$S$437,'Summary to Mgmt'!$C21,'Master Data HO &amp; Site'!$Y$1:$Y$437,"Open",'Master Data HO &amp; Site'!$BZ$1:$BZ$437,'Summary to Mgmt'!$AU$4,'Master Data HO &amp; Site'!$N$1:$N$437,$H$2)),IF(C21="Jakarta",COUNTIFS('Master Data HO &amp; Site'!$F$1:$F$437,'Summary to Mgmt'!$D21,'Master Data HO &amp; Site'!$H$1:$H$437,'Summary to Mgmt'!$E21,'Master Data HO &amp; Site'!$Y$1:$Y$437,"Open",'Master Data HO &amp; Site'!$BZ$1:$BZ$437,'Summary to Mgmt'!$AU$4,'Master Data HO &amp; Site'!$N$1:$N$437,$H$2),COUNTIFS('Master Data HO &amp; Site'!$S$1:$S$437,'Summary to Mgmt'!$C21,'Master Data HO &amp; Site'!$Y$1:$Y$437,"Open",'Master Data HO &amp; Site'!$BZ$1:$BZ$437,'Summary to Mgmt'!$AU$4,'Master Data HO &amp; Site'!$N$1:$N$437,$H$2))))</f>
        <v>1</v>
      </c>
      <c r="AV21" s="224">
        <f>IF($H$2="All",IF(C21="Jakarta",COUNTIFS('Master Data HO &amp; Site'!$F$1:$F$437,'Summary to Mgmt'!$D21,'Master Data HO &amp; Site'!$H$1:$H$437,'Summary to Mgmt'!$E21,'Master Data HO &amp; Site'!$Y$1:$Y$437,"Open",'Master Data HO &amp; Site'!$BZ$1:$BZ$437,'Summary to Mgmt'!$AV$4),COUNTIFS('Master Data HO &amp; Site'!$S$1:$S$437,'Summary to Mgmt'!$C21,'Master Data HO &amp; Site'!$Y$1:$Y$437,"Open",'Master Data HO &amp; Site'!$BZ$1:$BZ$437,'Summary to Mgmt'!$AV$4)),IF($H$2="Urgent",IF(C21="Jakarta",COUNTIFS('Master Data HO &amp; Site'!$F$1:$F$437,'Summary to Mgmt'!$D21,'Master Data HO &amp; Site'!$H$1:$H$437,'Summary to Mgmt'!$E21,'Master Data HO &amp; Site'!$Y$1:$Y$437,"Open",'Master Data HO &amp; Site'!$BZ$1:$BZ$437,'Summary to Mgmt'!$AV$4,'Master Data HO &amp; Site'!$N$1:$N$437,$H$2),COUNTIFS('Master Data HO &amp; Site'!$S$1:$S$437,'Summary to Mgmt'!$C21,'Master Data HO &amp; Site'!$Y$1:$Y$437,"Open",'Master Data HO &amp; Site'!$BZ$1:$BZ$437,'Summary to Mgmt'!$AV$4,'Master Data HO &amp; Site'!$N$1:$N$437,$H$2)),IF(C21="Jakarta",COUNTIFS('Master Data HO &amp; Site'!$F$1:$F$437,'Summary to Mgmt'!$D21,'Master Data HO &amp; Site'!$H$1:$H$437,'Summary to Mgmt'!$E21,'Master Data HO &amp; Site'!$Y$1:$Y$437,"Open",'Master Data HO &amp; Site'!$BZ$1:$BZ$437,'Summary to Mgmt'!$AV$4,'Master Data HO &amp; Site'!$N$1:$N$437,$H$2),COUNTIFS('Master Data HO &amp; Site'!$S$1:$S$437,'Summary to Mgmt'!$C21,'Master Data HO &amp; Site'!$Y$1:$Y$437,"Open",'Master Data HO &amp; Site'!$BZ$1:$BZ$437,'Summary to Mgmt'!$AV$4,'Master Data HO &amp; Site'!$N$1:$N$437,$H$2))))</f>
        <v>0</v>
      </c>
      <c r="AW21" s="224">
        <f>IF($H$2="All",IF(C21="Jakarta",COUNTIFS('Master Data HO &amp; Site'!$F$1:$F$437,'Summary to Mgmt'!$D21,'Master Data HO &amp; Site'!$H$1:$H$437,'Summary to Mgmt'!$E21,'Master Data HO &amp; Site'!$Y$1:$Y$437,"Open",'Master Data HO &amp; Site'!$BZ$1:$BZ$437,'Summary to Mgmt'!$AW$4),COUNTIFS('Master Data HO &amp; Site'!$S$1:$S$437,'Summary to Mgmt'!$C21,'Master Data HO &amp; Site'!$Y$1:$Y$437,"Open",'Master Data HO &amp; Site'!$BZ$1:$BZ$437,'Summary to Mgmt'!$AW$4)),IF($H$2="Urgent",IF(C21="Jakarta",COUNTIFS('Master Data HO &amp; Site'!$F$1:$F$437,'Summary to Mgmt'!$D21,'Master Data HO &amp; Site'!$H$1:$H$437,'Summary to Mgmt'!$E21,'Master Data HO &amp; Site'!$Y$1:$Y$437,"Open",'Master Data HO &amp; Site'!$BZ$1:$BZ$437,'Summary to Mgmt'!$AW$4,'Master Data HO &amp; Site'!$N$1:$N$437,$H$2),COUNTIFS('Master Data HO &amp; Site'!$S$1:$S$437,'Summary to Mgmt'!$C21,'Master Data HO &amp; Site'!$Y$1:$Y$437,"Open",'Master Data HO &amp; Site'!$BZ$1:$BZ$437,'Summary to Mgmt'!$AW$4,'Master Data HO &amp; Site'!$N$1:$N$437,$H$2)),IF(C21="Jakarta",COUNTIFS('Master Data HO &amp; Site'!$F$1:$F$437,'Summary to Mgmt'!$D21,'Master Data HO &amp; Site'!$H$1:$H$437,'Summary to Mgmt'!$E21,'Master Data HO &amp; Site'!$Y$1:$Y$437,"Open",'Master Data HO &amp; Site'!$BZ$1:$BZ$437,'Summary to Mgmt'!$AW$4,'Master Data HO &amp; Site'!$N$1:$N$437,$H$2),COUNTIFS('Master Data HO &amp; Site'!$S$1:$S$437,'Summary to Mgmt'!$C21,'Master Data HO &amp; Site'!$Y$1:$Y$437,"Open",'Master Data HO &amp; Site'!$BZ$1:$BZ$437,'Summary to Mgmt'!$AW$4,'Master Data HO &amp; Site'!$N$1:$N$437,$H$2))))</f>
        <v>0</v>
      </c>
      <c r="AX21" s="224">
        <f>IF($H$2="All",IF(C21="Jakarta",COUNTIFS('Master Data HO &amp; Site'!$F$1:$F$437,'Summary to Mgmt'!$D21,'Master Data HO &amp; Site'!$H$1:$H$437,'Summary to Mgmt'!$E21,'Master Data HO &amp; Site'!$Y$1:$Y$437,"Open",'Master Data HO &amp; Site'!$BZ$1:$BZ$437,'Summary to Mgmt'!$AX$4),COUNTIFS('Master Data HO &amp; Site'!$S$1:$S$437,'Summary to Mgmt'!$C21,'Master Data HO &amp; Site'!$Y$1:$Y$437,"Open",'Master Data HO &amp; Site'!$BZ$1:$BZ$437,'Summary to Mgmt'!$AX$4)),IF($H$2="Urgent",IF(C21="Jakarta",COUNTIFS('Master Data HO &amp; Site'!$F$1:$F$437,'Summary to Mgmt'!$D21,'Master Data HO &amp; Site'!$H$1:$H$437,'Summary to Mgmt'!$E21,'Master Data HO &amp; Site'!$Y$1:$Y$437,"Open",'Master Data HO &amp; Site'!$BZ$1:$BZ$437,'Summary to Mgmt'!$AX$4,'Master Data HO &amp; Site'!$N$1:$N$437,$H$2),COUNTIFS('Master Data HO &amp; Site'!$S$1:$S$437,'Summary to Mgmt'!$C21,'Master Data HO &amp; Site'!$Y$1:$Y$437,"Open",'Master Data HO &amp; Site'!$BZ$1:$BZ$437,'Summary to Mgmt'!$AX$4,'Master Data HO &amp; Site'!$N$1:$N$437,$H$2)),IF(C21="Jakarta",COUNTIFS('Master Data HO &amp; Site'!$F$1:$F$437,'Summary to Mgmt'!$D21,'Master Data HO &amp; Site'!$H$1:$H$437,'Summary to Mgmt'!$E21,'Master Data HO &amp; Site'!$Y$1:$Y$437,"Open",'Master Data HO &amp; Site'!$BZ$1:$BZ$437,'Summary to Mgmt'!$AX$4,'Master Data HO &amp; Site'!$N$1:$N$437,$H$2),COUNTIFS('Master Data HO &amp; Site'!$S$1:$S$437,'Summary to Mgmt'!$C21,'Master Data HO &amp; Site'!$Y$1:$Y$437,"Open",'Master Data HO &amp; Site'!$BZ$1:$BZ$437,'Summary to Mgmt'!$AX$4,'Master Data HO &amp; Site'!$N$1:$N$437,$H$2))))</f>
        <v>0</v>
      </c>
    </row>
    <row r="22" spans="3:50" outlineLevel="1" x14ac:dyDescent="0.35">
      <c r="C22" t="s">
        <v>151</v>
      </c>
      <c r="D22" t="s">
        <v>137</v>
      </c>
      <c r="E22" t="s">
        <v>1461</v>
      </c>
      <c r="F22" s="223">
        <f t="shared" si="1"/>
        <v>2</v>
      </c>
      <c r="G22" s="224">
        <f>IF($H$2="All",IF(C22="Jakarta",SUMIFS('Master Data HO &amp; Site'!$BM$1:$BM$437,'Master Data HO &amp; Site'!$S$1:$S$437,'Summary to Mgmt'!C22,'Master Data HO &amp; Site'!$F$1:$F$437,'Summary to Mgmt'!$D22,'Master Data HO &amp; Site'!$H$1:$H$437,'Summary to Mgmt'!$E22,'Master Data HO &amp; Site'!$Y$1:$Y$437,"Closed"),SUMIFS('Master Data HO &amp; Site'!$BM$1:$BM$437,'Master Data HO &amp; Site'!$S$1:$S$437,'Summary to Mgmt'!C22,'Master Data HO &amp; Site'!$Y$1:$Y$437,"Closed")),IF(C22="Jakarta",SUMIFS('Master Data HO &amp; Site'!$BM$1:$BM$437,'Master Data HO &amp; Site'!$S$1:$S$437,'Summary to Mgmt'!C22,'Master Data HO &amp; Site'!$F$1:$F$437,'Summary to Mgmt'!$D22,'Master Data HO &amp; Site'!$H$1:$H$437,'Summary to Mgmt'!E22,'Master Data HO &amp; Site'!$N$1:$N$437,'Summary to Mgmt'!$H$2,'Master Data HO &amp; Site'!$Y$1:$Y$437,"Closed"),SUMIFS('Master Data HO &amp; Site'!$BM$1:$BM$437,'Master Data HO &amp; Site'!$S$1:$S$437,'Summary to Mgmt'!C22,'Master Data HO &amp; Site'!$N$1:$N$437,'Summary to Mgmt'!$H$2,'Master Data HO &amp; Site'!$Y$1:$Y$437,"Closed")))</f>
        <v>1</v>
      </c>
      <c r="H22" s="222">
        <f>IF($H$2="All",IF(C22="Jakarta",COUNTIFS('Master Data HO &amp; Site'!$S$1:$S$437,'Summary to Mgmt'!$C22,'Master Data HO &amp; Site'!$F$1:$F$437,'Summary to Mgmt'!$D22,'Master Data HO &amp; Site'!$H$1:$H$437,'Summary to Mgmt'!$E22,'Master Data HO &amp; Site'!$Y$1:$Y$437,"Open"),COUNTIFS('Master Data HO &amp; Site'!$S$1:$S$437,'Summary to Mgmt'!$C22,'Master Data HO &amp; Site'!$Y$1:$Y$437,"Open")),IF($H$2="Urgent",IF(C22="Jakarta",COUNTIFS('Master Data HO &amp; Site'!$S$1:$S$437,'Summary to Mgmt'!$C22,'Master Data HO &amp; Site'!$F$1:$F$437,'Summary to Mgmt'!$D22,'Master Data HO &amp; Site'!$H$1:$H$437,'Summary to Mgmt'!$E22,'Master Data HO &amp; Site'!$Y$1:$Y$437,"Open",'Master Data HO &amp; Site'!$N$1:$N$437,$H$2),COUNTIFS('Master Data HO &amp; Site'!$S$1:$S$437,'Summary to Mgmt'!$C22,'Master Data HO &amp; Site'!$Y$1:$Y$437,"Open",'Master Data HO &amp; Site'!$N$1:$N$437,$H$2)),IF(C22="Jakarta",COUNTIFS('Master Data HO &amp; Site'!$F$1:$F$437,'Summary to Mgmt'!$D22,'Master Data HO &amp; Site'!$H$1:$H$437,'Summary to Mgmt'!$E22,'Master Data HO &amp; Site'!$Y$1:$Y$437,"Open",'Master Data HO &amp; Site'!$N$1:$N$437,$H$2),COUNTIFS('Master Data HO &amp; Site'!$S$1:$S$437,'Summary to Mgmt'!$C22,'Master Data HO &amp; Site'!$Y$1:$Y$437,"Open",'Master Data HO &amp; Site'!$N$1:$N$437,$H$2))))</f>
        <v>1</v>
      </c>
      <c r="I22" s="222">
        <f>IF($H$2="All",IF(C22="Jakarta",COUNTIFS('Master Data HO &amp; Site'!$F$1:$F$437,'Summary to Mgmt'!$D22,'Master Data HO &amp; Site'!$H$1:$H$437,'Summary to Mgmt'!$E22,'Master Data HO &amp; Site'!$Y$1:$Y$437,"Open",'Master Data HO &amp; Site'!$D$1:$D$437,"pending FKTK"),COUNTIFS('Master Data HO &amp; Site'!$S$1:$S$437,'Summary to Mgmt'!$C22,'Master Data HO &amp; Site'!$Y$1:$Y$437,"Open",'Master Data HO &amp; Site'!$D$1:$D$437,"pending FKTK")),IF($H$2="Urgent",IF(C22="Jakarta",COUNTIFS('Master Data HO &amp; Site'!$F$1:$F$437,'Summary to Mgmt'!$D22,'Master Data HO &amp; Site'!$H$1:$H$437,'Summary to Mgmt'!$E22,'Master Data HO &amp; Site'!$Y$1:$Y$437,"Open",'Master Data HO &amp; Site'!$N$1:$N$437,$H$2,'Master Data HO &amp; Site'!$D$1:$D$437,"pending FKTK"),COUNTIFS('Master Data HO &amp; Site'!$S$1:$S$437,'Summary to Mgmt'!$C22,'Master Data HO &amp; Site'!$Y$1:$Y$437,"Open",'Master Data HO &amp; Site'!$N$1:$N$437,$H$2,'Master Data HO &amp; Site'!$D$1:$D$437,"pending FKTK")),IF(C22="Jakarta",COUNTIFS('Master Data HO &amp; Site'!$F$1:$F$437,'Summary to Mgmt'!$D22,'Master Data HO &amp; Site'!$H$1:$H$437,'Summary to Mgmt'!$E22,'Master Data HO &amp; Site'!$Y$1:$Y$437,"Open",'Master Data HO &amp; Site'!$N$1:$N$437,$H$2,'Master Data HO &amp; Site'!$D$1:$D$437,"pending FKTK"),COUNTIFS('Master Data HO &amp; Site'!$S$1:$S$437,'Summary to Mgmt'!$C22,'Master Data HO &amp; Site'!$Y$1:$Y$437,"Open",'Master Data HO &amp; Site'!$N$1:$N$437,$H$2,'Master Data HO &amp; Site'!$D$1:$D$437,"pending FKTK"))))</f>
        <v>1</v>
      </c>
      <c r="J22" s="222">
        <f>IF($H$2="All",IF(C22="Jakarta",SUMIFS('Master Data HO &amp; Site'!$AB$1:$AB$437,'Master Data HO &amp; Site'!$F$1:$F$437,'Summary to Mgmt'!$D22,'Master Data HO &amp; Site'!$H$1:$H$437,'Summary to Mgmt'!$E22,'Master Data HO &amp; Site'!$Y$1:$Y$437,"Open"),SUMIFS('Master Data HO &amp; Site'!$AB$1:$AB$437,'Master Data HO &amp; Site'!$S$1:$S$437,'Summary to Mgmt'!$C22,'Master Data HO &amp; Site'!$Y$1:$Y$437,"Open")),IF($H$2="Urgent",IF(C22="Jakarta",SUMIFS('Master Data HO &amp; Site'!$AB$1:$AB$437,'Master Data HO &amp; Site'!$F$1:$F$437,'Summary to Mgmt'!$D22,'Master Data HO &amp; Site'!$H$1:$H$437,'Summary to Mgmt'!$E22,'Master Data HO &amp; Site'!$Y$1:$Y$437,"Open",'Master Data HO &amp; Site'!$N$1:$N$437,$H$2),SUMIFS('Master Data HO &amp; Site'!$AB$1:$AB$437,'Master Data HO &amp; Site'!$S$1:$S$437,'Summary to Mgmt'!$C22,'Master Data HO &amp; Site'!$Y$1:$Y$437,"Open",'Master Data HO &amp; Site'!$N$1:$N$437,$H$2)),IF(C22="Jakarta",SUMIFS('Master Data HO &amp; Site'!$AB$1:$AB$437,'Master Data HO &amp; Site'!$F$1:$F$437,'Summary to Mgmt'!$D22,'Master Data HO &amp; Site'!$H$1:$H$437,'Summary to Mgmt'!$E22,'Master Data HO &amp; Site'!$Y$1:$Y$437,"Open",'Master Data HO &amp; Site'!$N$1:$N$437,$H$2),SUMIFS('Master Data HO &amp; Site'!$AB$1:$AB$437,'Master Data HO &amp; Site'!$S$1:$S$437,'Summary to Mgmt'!$C22,'Master Data HO &amp; Site'!$Y$1:$Y$437,"Open",'Master Data HO &amp; Site'!$N$1:$N$437,$H$2))))</f>
        <v>0</v>
      </c>
      <c r="K22" s="222">
        <f>IF($H$2="All",IF(C22="Jakarta",SUMIFS('Master Data HO &amp; Site'!$AC$1:$AC$437,'Master Data HO &amp; Site'!$F$1:$F$437,'Summary to Mgmt'!$D22,'Master Data HO &amp; Site'!$H$1:$H$437,'Summary to Mgmt'!$E22,'Master Data HO &amp; Site'!$Y$1:$Y$437,"Open"),SUMIFS('Master Data HO &amp; Site'!$AC$1:$AC$437,'Master Data HO &amp; Site'!$S$1:$S$437,'Summary to Mgmt'!$C22,'Master Data HO &amp; Site'!$Y$1:$Y$437,"Open")),IF($H$2="Urgent",IF(C22="Jakarta",SUMIFS('Master Data HO &amp; Site'!$AC$1:$AC$437,'Master Data HO &amp; Site'!$F$1:$F$437,'Summary to Mgmt'!$D22,'Master Data HO &amp; Site'!$H$1:$H$437,'Summary to Mgmt'!$E22,'Master Data HO &amp; Site'!$Y$1:$Y$437,"Open",'Master Data HO &amp; Site'!$N$1:$N$437,$H$2),SUMIFS('Master Data HO &amp; Site'!$AC$1:$AC$437,'Master Data HO &amp; Site'!$S$1:$S$437,'Summary to Mgmt'!$C22,'Master Data HO &amp; Site'!$Y$1:$Y$437,"Open",'Master Data HO &amp; Site'!$N$1:$N$437,$H$2)),IF(C22="Jakarta",SUMIFS('Master Data HO &amp; Site'!$AC$1:$AC$437,'Master Data HO &amp; Site'!$F$1:$F$437,'Summary to Mgmt'!$D22,'Master Data HO &amp; Site'!$H$1:$H$437,'Summary to Mgmt'!$E22,'Master Data HO &amp; Site'!$Y$1:$Y$437,"Open",'Master Data HO &amp; Site'!$N$1:$N$437,$H$2),SUMIFS('Master Data HO &amp; Site'!$AC$1:$AC$437,'Master Data HO &amp; Site'!$S$1:$S$437,'Summary to Mgmt'!$C22,'Master Data HO &amp; Site'!$Y$1:$Y$437,"Open",'Master Data HO &amp; Site'!$N$1:$N$437,$H$2))))</f>
        <v>0</v>
      </c>
      <c r="L22" s="222">
        <f>IF($H$2="All",IF(C22="Jakarta",SUMIFS('Master Data HO &amp; Site'!$AD$1:$AD$437,'Master Data HO &amp; Site'!$F$1:$F$437,'Summary to Mgmt'!$D22,'Master Data HO &amp; Site'!$H$1:$H$437,'Summary to Mgmt'!$E22,'Master Data HO &amp; Site'!$Y$1:$Y$437,"Open"),SUMIFS('Master Data HO &amp; Site'!$AD$1:$AD$437,'Master Data HO &amp; Site'!$S$1:$S$437,'Summary to Mgmt'!$C22,'Master Data HO &amp; Site'!$Y$1:$Y$437,"Open")),IF($H$2="Urgent",IF(C22="Jakarta",SUMIFS('Master Data HO &amp; Site'!$AD$1:$AD$437,'Master Data HO &amp; Site'!$F$1:$F$437,'Summary to Mgmt'!$D22,'Master Data HO &amp; Site'!$H$1:$H$437,'Summary to Mgmt'!$E22,'Master Data HO &amp; Site'!$Y$1:$Y$437,"Open",'Master Data HO &amp; Site'!$N$1:$N$437,$H$2),SUMIFS('Master Data HO &amp; Site'!$AD$1:$AD$437,'Master Data HO &amp; Site'!$S$1:$S$437,'Summary to Mgmt'!$C22,'Master Data HO &amp; Site'!$Y$1:$Y$437,"Open",'Master Data HO &amp; Site'!$N$1:$N$437,$H$2)),IF(C22="Jakarta",SUMIFS('Master Data HO &amp; Site'!$AD$1:$AD$437,'Master Data HO &amp; Site'!$F$1:$F$437,'Summary to Mgmt'!$D22,'Master Data HO &amp; Site'!$H$1:$H$437,'Summary to Mgmt'!$E22,'Master Data HO &amp; Site'!$Y$1:$Y$437,"Open",'Master Data HO &amp; Site'!$N$1:$N$437,$H$2),SUMIFS('Master Data HO &amp; Site'!$AD$1:$AD$437,'Master Data HO &amp; Site'!$S$1:$S$437,'Summary to Mgmt'!$C22,'Master Data HO &amp; Site'!$Y$1:$Y$437,"Open",'Master Data HO &amp; Site'!$N$1:$N$437,$H$2))))</f>
        <v>0</v>
      </c>
      <c r="M22" s="222">
        <f>IF($H$2="All",IF(C22="Jakarta",SUMIFS('Master Data HO &amp; Site'!$AE$1:$AE$437,'Master Data HO &amp; Site'!$F$1:$F$437,'Summary to Mgmt'!$D22,'Master Data HO &amp; Site'!$H$1:$H$437,'Summary to Mgmt'!$E22,'Master Data HO &amp; Site'!$Y$1:$Y$437,"Open"),SUMIFS('Master Data HO &amp; Site'!$AE$1:$AE$437,'Master Data HO &amp; Site'!$S$1:$S$437,'Summary to Mgmt'!$C22,'Master Data HO &amp; Site'!$Y$1:$Y$437,"Open")),IF($H$2="Urgent",IF(C22="Jakarta",SUMIFS('Master Data HO &amp; Site'!$AE$1:$AE$437,'Master Data HO &amp; Site'!$F$1:$F$437,'Summary to Mgmt'!$D22,'Master Data HO &amp; Site'!$H$1:$H$437,'Summary to Mgmt'!$E22,'Master Data HO &amp; Site'!$Y$1:$Y$437,"Open",'Master Data HO &amp; Site'!$N$1:$N$437,$H$2),SUMIFS('Master Data HO &amp; Site'!$AE$1:$AE$437,'Master Data HO &amp; Site'!$S$1:$S$437,'Summary to Mgmt'!$C22,'Master Data HO &amp; Site'!$Y$1:$Y$437,"Open",'Master Data HO &amp; Site'!$N$1:$N$437,$H$2)),IF(C22="Jakarta",SUMIFS('Master Data HO &amp; Site'!$AE$1:$AE$437,'Master Data HO &amp; Site'!$F$1:$F$437,'Summary to Mgmt'!$D22,'Master Data HO &amp; Site'!$H$1:$H$437,'Summary to Mgmt'!$E22,'Master Data HO &amp; Site'!$Y$1:$Y$437,"Open",'Master Data HO &amp; Site'!$N$1:$N$437,$H$2),SUMIFS('Master Data HO &amp; Site'!$AE$1:$AE$437,'Master Data HO &amp; Site'!$S$1:$S$437,'Summary to Mgmt'!$C22,'Master Data HO &amp; Site'!$Y$1:$Y$437,"Open",'Master Data HO &amp; Site'!$N$1:$N$437,$H$2))))</f>
        <v>0</v>
      </c>
      <c r="N22" s="222">
        <f>IF($H$2="All",IF(C22="Jakarta",SUMIFS('Master Data HO &amp; Site'!$AF$1:$AF$437,'Master Data HO &amp; Site'!$F$1:$F$437,'Summary to Mgmt'!$D22,'Master Data HO &amp; Site'!$H$1:$H$437,'Summary to Mgmt'!$E22,'Master Data HO &amp; Site'!$Y$1:$Y$437,"Open"),SUMIFS('Master Data HO &amp; Site'!$AF$1:$AF$437,'Master Data HO &amp; Site'!$S$1:$S$437,'Summary to Mgmt'!$C22,'Master Data HO &amp; Site'!$Y$1:$Y$437,"Open")),IF($H$2="Urgent",IF(C22="Jakarta",SUMIFS('Master Data HO &amp; Site'!$AF$1:$AF$437,'Master Data HO &amp; Site'!$F$1:$F$437,'Summary to Mgmt'!$D22,'Master Data HO &amp; Site'!$H$1:$H$437,'Summary to Mgmt'!$E22,'Master Data HO &amp; Site'!$Y$1:$Y$437,"Open",'Master Data HO &amp; Site'!$N$1:$N$437,$H$2),SUMIFS('Master Data HO &amp; Site'!$AF$1:$AF$437,'Master Data HO &amp; Site'!$S$1:$S$437,'Summary to Mgmt'!$C22,'Master Data HO &amp; Site'!$Y$1:$Y$437,"Open",'Master Data HO &amp; Site'!$N$1:$N$437,$H$2)),IF(C22="Jakarta",SUMIFS('Master Data HO &amp; Site'!$AF$1:$AF$437,'Master Data HO &amp; Site'!$F$1:$F$437,'Summary to Mgmt'!$D22,'Master Data HO &amp; Site'!$H$1:$H$437,'Summary to Mgmt'!$E22,'Master Data HO &amp; Site'!$Y$1:$Y$437,"Open",'Master Data HO &amp; Site'!$N$1:$N$437,$H$2),SUMIFS('Master Data HO &amp; Site'!$AF$1:$AF$437,'Master Data HO &amp; Site'!$S$1:$S$437,'Summary to Mgmt'!$C22,'Master Data HO &amp; Site'!$Y$1:$Y$437,"Open",'Master Data HO &amp; Site'!$N$1:$N$437,$H$2))))</f>
        <v>0</v>
      </c>
      <c r="O22" s="224">
        <f>IF($H$2="All",IF(C22="Jakarta",SUMIFS('Master Data HO &amp; Site'!$AG$1:$AG$437,'Master Data HO &amp; Site'!$S$1:$S$437,'Summary to Mgmt'!$C22,'Master Data HO &amp; Site'!$F$1:$F$437,'Summary to Mgmt'!$D22,'Master Data HO &amp; Site'!$H$1:$H$437,'Summary to Mgmt'!$E22,'Master Data HO &amp; Site'!$Y$1:$Y$437,"Open"),SUMIFS('Master Data HO &amp; Site'!$AG$1:$AG$437,'Master Data HO &amp; Site'!$S$1:$S$437,'Summary to Mgmt'!$C22,'Master Data HO &amp; Site'!$Y$1:$Y$437,"Open")),IF($H$2="Urgent",IF(C22="Jakarta",SUMIFS('Master Data HO &amp; Site'!$AG$1:$AG$437,'Master Data HO &amp; Site'!$F$1:$F$437,'Summary to Mgmt'!$D22,'Master Data HO &amp; Site'!$H$1:$H$437,'Summary to Mgmt'!$E22,'Master Data HO &amp; Site'!$Y$1:$Y$437,"Open",'Master Data HO &amp; Site'!$N$1:$N$437,$H$2),SUMIFS('Master Data HO &amp; Site'!$AG$1:$AG$437,'Master Data HO &amp; Site'!$S$1:$S$437,'Summary to Mgmt'!$C22,'Master Data HO &amp; Site'!$Y$1:$Y$437,"Open",'Master Data HO &amp; Site'!$N$1:$N$437,$H$2)),IF(C22="Jakarta",SUMIFS('Master Data HO &amp; Site'!$AG$1:$AG$437,'Master Data HO &amp; Site'!$F$1:$F$437,'Summary to Mgmt'!$D22,'Master Data HO &amp; Site'!$H$1:$H$437,'Summary to Mgmt'!$E22,'Master Data HO &amp; Site'!$Y$1:$Y$437,"Open",'Master Data HO &amp; Site'!$N$1:$N$437,$H$2),SUMIFS('Master Data HO &amp; Site'!$AG$1:$AG$437,'Master Data HO &amp; Site'!$S$1:$S$437,'Summary to Mgmt'!$C22,'Master Data HO &amp; Site'!$Y$1:$Y$437,"Open",'Master Data HO &amp; Site'!$N$1:$N$437,$H$2))))</f>
        <v>0</v>
      </c>
      <c r="P22" s="222">
        <f>IF($H$2="All",IF(C22="Jakarta",SUMIFS('Master Data HO &amp; Site'!$AH$1:$AH$437,'Master Data HO &amp; Site'!$F$1:$F$437,'Summary to Mgmt'!$D22,'Master Data HO &amp; Site'!$H$1:$H$437,'Summary to Mgmt'!$E22,'Master Data HO &amp; Site'!$Y$1:$Y$437,"Open"),SUMIFS('Master Data HO &amp; Site'!$AH$1:$AH$437,'Master Data HO &amp; Site'!$S$1:$S$437,'Summary to Mgmt'!$C22,'Master Data HO &amp; Site'!$Y$1:$Y$437,"Open")),IF($H$2="Urgent",IF(C22="Jakarta",SUMIFS('Master Data HO &amp; Site'!$AH$1:$AH$437,'Master Data HO &amp; Site'!$F$1:$F$437,'Summary to Mgmt'!$D22,'Master Data HO &amp; Site'!$H$1:$H$437,'Summary to Mgmt'!$E22,'Master Data HO &amp; Site'!$Y$1:$Y$437,"Open",'Master Data HO &amp; Site'!$N$1:$N$437,$H$2),SUMIFS('Master Data HO &amp; Site'!$AH$1:$AH$437,'Master Data HO &amp; Site'!$S$1:$S$437,'Summary to Mgmt'!$C22,'Master Data HO &amp; Site'!$Y$1:$Y$437,"Open",'Master Data HO &amp; Site'!$N$1:$N$437,$H$2)),IF(C22="Jakarta",SUMIFS('Master Data HO &amp; Site'!$AH$1:$AH$437,'Master Data HO &amp; Site'!$F$1:$F$437,'Summary to Mgmt'!$D22,'Master Data HO &amp; Site'!$H$1:$H$437,'Summary to Mgmt'!$E22,'Master Data HO &amp; Site'!$Y$1:$Y$437,"Open",'Master Data HO &amp; Site'!$N$1:$N$437,$H$2),SUMIFS('Master Data HO &amp; Site'!$AH$1:$AH$437,'Master Data HO &amp; Site'!$S$1:$S$437,'Summary to Mgmt'!$C22,'Master Data HO &amp; Site'!$Y$1:$Y$437,"Open",'Master Data HO &amp; Site'!$N$1:$N$437,$H$2))))</f>
        <v>0</v>
      </c>
      <c r="Q22" s="222">
        <f>IF($H$2="All",IF(C22="Jakarta",SUMIFS('Master Data HO &amp; Site'!$AI$1:$AI$437,'Master Data HO &amp; Site'!$F$1:$F$437,'Summary to Mgmt'!$D22,'Master Data HO &amp; Site'!$H$1:$H$437,'Summary to Mgmt'!$E22,'Master Data HO &amp; Site'!$Y$1:$Y$437,"Open"),SUMIFS('Master Data HO &amp; Site'!$AI$1:$AI$437,'Master Data HO &amp; Site'!$S$1:$S$437,'Summary to Mgmt'!$C22,'Master Data HO &amp; Site'!$Y$1:$Y$437,"Open")),IF($H$2="Urgent",IF(C22="Jakarta",SUMIFS('Master Data HO &amp; Site'!$AI$1:$AI$437,'Master Data HO &amp; Site'!$F$1:$F$437,'Summary to Mgmt'!$D22,'Master Data HO &amp; Site'!$H$1:$H$437,'Summary to Mgmt'!$E22,'Master Data HO &amp; Site'!$Y$1:$Y$437,"Open",'Master Data HO &amp; Site'!$N$1:$N$437,$H$2),SUMIFS('Master Data HO &amp; Site'!$AI$1:$AI$437,'Master Data HO &amp; Site'!$S$1:$S$437,'Summary to Mgmt'!$C22,'Master Data HO &amp; Site'!$Y$1:$Y$437,"Open",'Master Data HO &amp; Site'!$N$1:$N$437,$H$2)),IF(C22="Jakarta",SUMIFS('Master Data HO &amp; Site'!$AI$1:$AI$437,'Master Data HO &amp; Site'!$F$1:$F$437,'Summary to Mgmt'!$D22,'Master Data HO &amp; Site'!$H$1:$H$437,'Summary to Mgmt'!$E22,'Master Data HO &amp; Site'!$Y$1:$Y$437,"Open",'Master Data HO &amp; Site'!$N$1:$N$437,$H$2),SUMIFS('Master Data HO &amp; Site'!$AI$1:$AI$437,'Master Data HO &amp; Site'!$S$1:$S$437,'Summary to Mgmt'!$C22,'Master Data HO &amp; Site'!$Y$1:$Y$437,"Open",'Master Data HO &amp; Site'!$N$1:$N$437,$H$2))))</f>
        <v>0</v>
      </c>
      <c r="R22" s="222">
        <f>IF($H$2="All",IF(C22="Jakarta",SUMIFS('Master Data HO &amp; Site'!$AJ$1:$AJ$437,'Master Data HO &amp; Site'!$F$1:$F$437,'Summary to Mgmt'!$D22,'Master Data HO &amp; Site'!$H$1:$H$437,'Summary to Mgmt'!$E22,'Master Data HO &amp; Site'!$Y$1:$Y$437,"Open"),SUMIFS('Master Data HO &amp; Site'!$AJ$1:$AJ$437,'Master Data HO &amp; Site'!$S$1:$S$437,'Summary to Mgmt'!$C22,'Master Data HO &amp; Site'!$Y$1:$Y$437,"Open")),IF($H$2="Urgent",IF(C22="Jakarta",SUMIFS('Master Data HO &amp; Site'!$AJ$1:$AJ$437,'Master Data HO &amp; Site'!$F$1:$F$437,'Summary to Mgmt'!$D22,'Master Data HO &amp; Site'!$H$1:$H$437,'Summary to Mgmt'!$E22,'Master Data HO &amp; Site'!$Y$1:$Y$437,"Open",'Master Data HO &amp; Site'!$N$1:$N$437,$H$2),SUMIFS('Master Data HO &amp; Site'!$AJ$1:$AJ$437,'Master Data HO &amp; Site'!$S$1:$S$437,'Summary to Mgmt'!$C22,'Master Data HO &amp; Site'!$Y$1:$Y$437,"Open",'Master Data HO &amp; Site'!$N$1:$N$437,$H$2)),IF(C22="Jakarta",SUMIFS('Master Data HO &amp; Site'!$AJ$1:$AJ$437,'Master Data HO &amp; Site'!$F$1:$F$437,'Summary to Mgmt'!$D22,'Master Data HO &amp; Site'!$H$1:$H$437,'Summary to Mgmt'!$E22,'Master Data HO &amp; Site'!$Y$1:$Y$437,"Open",'Master Data HO &amp; Site'!$N$1:$N$437,$H$2),SUMIFS('Master Data HO &amp; Site'!$AJ$1:$AJ$437,'Master Data HO &amp; Site'!$S$1:$S$437,'Summary to Mgmt'!$C22,'Master Data HO &amp; Site'!$Y$1:$Y$437,"Open",'Master Data HO &amp; Site'!$N$1:$N$437,$H$2))))</f>
        <v>0</v>
      </c>
      <c r="S22" s="222">
        <f>IF($H$2="All",IF(C22="Jakarta",SUMIFS('Master Data HO &amp; Site'!$AK$1:$AK$437,'Master Data HO &amp; Site'!$F$1:$F$437,'Summary to Mgmt'!$D22,'Master Data HO &amp; Site'!$H$1:$H$437,'Summary to Mgmt'!$E22,'Master Data HO &amp; Site'!$Y$1:$Y$437,"Open"),SUMIFS('Master Data HO &amp; Site'!$AK$1:$AK$437,'Master Data HO &amp; Site'!$S$1:$S$437,'Summary to Mgmt'!$C22,'Master Data HO &amp; Site'!$Y$1:$Y$437,"Open")),IF($H$2="Urgent",IF(C22="Jakarta",SUMIFS('Master Data HO &amp; Site'!$AK$1:$AK$437,'Master Data HO &amp; Site'!$F$1:$F$437,'Summary to Mgmt'!$D22,'Master Data HO &amp; Site'!$H$1:$H$437,'Summary to Mgmt'!$E22,'Master Data HO &amp; Site'!$Y$1:$Y$437,"Open",'Master Data HO &amp; Site'!$N$1:$N$437,$H$2),SUMIFS('Master Data HO &amp; Site'!$AK$1:$AK$437,'Master Data HO &amp; Site'!$S$1:$S$437,'Summary to Mgmt'!$C22,'Master Data HO &amp; Site'!$Y$1:$Y$437,"Open",'Master Data HO &amp; Site'!$N$1:$N$437,$H$2)),IF(C22="Jakarta",SUMIFS('Master Data HO &amp; Site'!$AK$1:$AK$437,'Master Data HO &amp; Site'!$F$1:$F$437,'Summary to Mgmt'!$D22,'Master Data HO &amp; Site'!$H$1:$H$437,'Summary to Mgmt'!$E22,'Master Data HO &amp; Site'!$Y$1:$Y$437,"Open",'Master Data HO &amp; Site'!$N$1:$N$437,$H$2),SUMIFS('Master Data HO &amp; Site'!$AK$1:$AK$437,'Master Data HO &amp; Site'!$S$1:$S$437,'Summary to Mgmt'!$C22,'Master Data HO &amp; Site'!$Y$1:$Y$437,"Open",'Master Data HO &amp; Site'!$N$1:$N$437,$H$2))))</f>
        <v>0</v>
      </c>
      <c r="T22" s="222">
        <f>IF($H$2="All",IF(C22="Jakarta",SUMIFS('Master Data HO &amp; Site'!$AL$1:$AL$437,'Master Data HO &amp; Site'!$F$1:$F$437,'Summary to Mgmt'!$D22,'Master Data HO &amp; Site'!$H$1:$H$437,'Summary to Mgmt'!$E22,'Master Data HO &amp; Site'!$Y$1:$Y$437,"Open"),SUMIFS('Master Data HO &amp; Site'!$AL$1:$AL$437,'Master Data HO &amp; Site'!$S$1:$S$437,'Summary to Mgmt'!$C22,'Master Data HO &amp; Site'!$Y$1:$Y$437,"Open")),IF($H$2="Urgent",IF(C22="Jakarta",SUMIFS('Master Data HO &amp; Site'!$AL$1:$AL$437,'Master Data HO &amp; Site'!$F$1:$F$437,'Summary to Mgmt'!$D22,'Master Data HO &amp; Site'!$H$1:$H$437,'Summary to Mgmt'!$E22,'Master Data HO &amp; Site'!$Y$1:$Y$437,"Open",'Master Data HO &amp; Site'!$N$1:$N$437,$H$2),SUMIFS('Master Data HO &amp; Site'!$AL$1:$AL$437,'Master Data HO &amp; Site'!$S$1:$S$437,'Summary to Mgmt'!$C22,'Master Data HO &amp; Site'!$Y$1:$Y$437,"Open",'Master Data HO &amp; Site'!$N$1:$N$437,$H$2)),IF(C22="Jakarta",SUMIFS('Master Data HO &amp; Site'!$AL$1:$AL$437,'Master Data HO &amp; Site'!$F$1:$F$437,'Summary to Mgmt'!$D22,'Master Data HO &amp; Site'!$H$1:$H$437,'Summary to Mgmt'!$E22,'Master Data HO &amp; Site'!$Y$1:$Y$437,"Open",'Master Data HO &amp; Site'!$N$1:$N$437,$H$2),SUMIFS('Master Data HO &amp; Site'!$AL$1:$AL$437,'Master Data HO &amp; Site'!$S$1:$S$437,'Summary to Mgmt'!$C22,'Master Data HO &amp; Site'!$Y$1:$Y$437,"Open",'Master Data HO &amp; Site'!$N$1:$N$437,$H$2))))</f>
        <v>0</v>
      </c>
      <c r="U22" s="222">
        <f>IF($H$2="All",IF(C22="Jakarta",SUMIFS('Master Data HO &amp; Site'!$AM$1:$AM$437,'Master Data HO &amp; Site'!$S$1:$S$437,'Summary to Mgmt'!$C22,'Master Data HO &amp; Site'!$F$1:$F$437,'Summary to Mgmt'!$D22,'Master Data HO &amp; Site'!$H$1:$H$437,'Summary to Mgmt'!$E22,'Master Data HO &amp; Site'!$Y$1:$Y$437,"Open"),SUMIFS('Master Data HO &amp; Site'!$AM$1:$AM$437,'Master Data HO &amp; Site'!$S$1:$S$437,'Summary to Mgmt'!$C22,'Master Data HO &amp; Site'!$Y$1:$Y$437,"Open")),IF($H$2="Urgent",IF(C22="Jakarta",SUMIFS('Master Data HO &amp; Site'!$AM$1:$AM$437,'Master Data HO &amp; Site'!$F$1:$F$437,'Summary to Mgmt'!$D22,'Master Data HO &amp; Site'!$H$1:$H$437,'Summary to Mgmt'!$E22,'Master Data HO &amp; Site'!$Y$1:$Y$437,"Open",'Master Data HO &amp; Site'!$N$1:$N$437,$H$2),SUMIFS('Master Data HO &amp; Site'!$AM$1:$AM$437,'Master Data HO &amp; Site'!$S$1:$S$437,'Summary to Mgmt'!$C22,'Master Data HO &amp; Site'!$Y$1:$Y$437,"Open",'Master Data HO &amp; Site'!$N$1:$N$437,$H$2)),IF(C22="Jakarta",SUMIFS('Master Data HO &amp; Site'!$AM$1:$AM$437,'Master Data HO &amp; Site'!$F$1:$F$437,'Summary to Mgmt'!$D22,'Master Data HO &amp; Site'!$H$1:$H$437,'Summary to Mgmt'!$E22,'Master Data HO &amp; Site'!$Y$1:$Y$437,"Open",'Master Data HO &amp; Site'!$N$1:$N$437,$H$2),SUMIFS('Master Data HO &amp; Site'!$AM$1:$AM$437,'Master Data HO &amp; Site'!$S$1:$S$437,'Summary to Mgmt'!$C22,'Master Data HO &amp; Site'!$Y$1:$Y$437,"Open",'Master Data HO &amp; Site'!$N$1:$N$437,$H$2))))</f>
        <v>0</v>
      </c>
      <c r="V22" s="222">
        <f>IF($H$2="All",IF(C22="Jakarta",SUMIFS('Master Data HO &amp; Site'!$AN$1:$AN$437,'Master Data HO &amp; Site'!$F$1:$F$437,'Summary to Mgmt'!$D22,'Master Data HO &amp; Site'!$H$1:$H$437,'Summary to Mgmt'!$E22,'Master Data HO &amp; Site'!$Y$1:$Y$437,"Open"),SUMIFS('Master Data HO &amp; Site'!$AN$1:$AN$437,'Master Data HO &amp; Site'!$S$1:$S$437,'Summary to Mgmt'!$C22,'Master Data HO &amp; Site'!$Y$1:$Y$437,"Open")),IF($H$2="Urgent",IF(C22="Jakarta",SUMIFS('Master Data HO &amp; Site'!$AN$1:$AN$437,'Master Data HO &amp; Site'!$F$1:$F$437,'Summary to Mgmt'!$D22,'Master Data HO &amp; Site'!$H$1:$H$437,'Summary to Mgmt'!$E22,'Master Data HO &amp; Site'!$Y$1:$Y$437,"Open",'Master Data HO &amp; Site'!$N$1:$N$437,$H$2),SUMIFS('Master Data HO &amp; Site'!$AN$1:$AN$437,'Master Data HO &amp; Site'!$S$1:$S$437,'Summary to Mgmt'!$C22,'Master Data HO &amp; Site'!$Y$1:$Y$437,"Open",'Master Data HO &amp; Site'!$N$1:$N$437,$H$2)),IF(C22="Jakarta",SUMIFS('Master Data HO &amp; Site'!$AN$1:$AN$437,'Master Data HO &amp; Site'!$F$1:$F$437,'Summary to Mgmt'!$D22,'Master Data HO &amp; Site'!$H$1:$H$437,'Summary to Mgmt'!$E22,'Master Data HO &amp; Site'!$Y$1:$Y$437,"Open",'Master Data HO &amp; Site'!$N$1:$N$437,$H$2),SUMIFS('Master Data HO &amp; Site'!$AN$1:$AN$437,'Master Data HO &amp; Site'!$S$1:$S$437,'Summary to Mgmt'!$C22,'Master Data HO &amp; Site'!$Y$1:$Y$437,"Open",'Master Data HO &amp; Site'!$N$1:$N$437,$H$2))))</f>
        <v>0</v>
      </c>
      <c r="W22" s="222">
        <f>IF($H$2="All",IF(C22="Jakarta",SUMIFS('Master Data HO &amp; Site'!$AO$1:$AO$437,'Master Data HO &amp; Site'!$F$1:$F$437,'Summary to Mgmt'!$D22,'Master Data HO &amp; Site'!$H$1:$H$437,'Summary to Mgmt'!$E22,'Master Data HO &amp; Site'!$Y$1:$Y$437,"Open"),SUMIFS('Master Data HO &amp; Site'!$AO$1:$AO$437,'Master Data HO &amp; Site'!$S$1:$S$437,'Summary to Mgmt'!$C22,'Master Data HO &amp; Site'!$Y$1:$Y$437,"Open")),IF($H$2="Urgent",IF(C22="Jakarta",SUMIFS('Master Data HO &amp; Site'!$AO$1:$AO$437,'Master Data HO &amp; Site'!$F$1:$F$437,'Summary to Mgmt'!$D22,'Master Data HO &amp; Site'!$H$1:$H$437,'Summary to Mgmt'!$E22,'Master Data HO &amp; Site'!$Y$1:$Y$437,"Open",'Master Data HO &amp; Site'!$N$1:$N$437,$H$2),SUMIFS('Master Data HO &amp; Site'!$AO$1:$AO$437,'Master Data HO &amp; Site'!$S$1:$S$437,'Summary to Mgmt'!$C22,'Master Data HO &amp; Site'!$Y$1:$Y$437,"Open",'Master Data HO &amp; Site'!$N$1:$N$437,$H$2)),IF(C22="Jakarta",SUMIFS('Master Data HO &amp; Site'!$AO$1:$AO$437,'Master Data HO &amp; Site'!$F$1:$F$437,'Summary to Mgmt'!$D22,'Master Data HO &amp; Site'!$H$1:$H$437,'Summary to Mgmt'!$E22,'Master Data HO &amp; Site'!$Y$1:$Y$437,"Open",'Master Data HO &amp; Site'!$N$1:$N$437,$H$2),SUMIFS('Master Data HO &amp; Site'!$AO$1:$AO$437,'Master Data HO &amp; Site'!$S$1:$S$437,'Summary to Mgmt'!$C22,'Master Data HO &amp; Site'!$Y$1:$Y$437,"Open",'Master Data HO &amp; Site'!$N$1:$N$437,$H$2))))</f>
        <v>0</v>
      </c>
      <c r="X22" s="222">
        <f>IF($H$2="All",IF(C22="Jakarta",SUMIFS('Master Data HO &amp; Site'!$AP$1:$AP$437,'Master Data HO &amp; Site'!$F$1:$F$437,'Summary to Mgmt'!$D22,'Master Data HO &amp; Site'!$H$1:$H$437,'Summary to Mgmt'!$E22,'Master Data HO &amp; Site'!$Y$1:$Y$437,"Open"),SUMIFS('Master Data HO &amp; Site'!$AP$1:$AP$437,'Master Data HO &amp; Site'!$S$1:$S$437,'Summary to Mgmt'!$C22,'Master Data HO &amp; Site'!$Y$1:$Y$437,"Open")),IF($H$2="Urgent",IF(C22="Jakarta",SUMIFS('Master Data HO &amp; Site'!$AP$1:$AP$437,'Master Data HO &amp; Site'!$F$1:$F$437,'Summary to Mgmt'!$D22,'Master Data HO &amp; Site'!$H$1:$H$437,'Summary to Mgmt'!$E22,'Master Data HO &amp; Site'!$Y$1:$Y$437,"Open",'Master Data HO &amp; Site'!$N$1:$N$437,$H$2),SUMIFS('Master Data HO &amp; Site'!$AP$1:$AP$437,'Master Data HO &amp; Site'!$S$1:$S$437,'Summary to Mgmt'!$C22,'Master Data HO &amp; Site'!$Y$1:$Y$437,"Open",'Master Data HO &amp; Site'!$N$1:$N$437,$H$2)),IF(C22="Jakarta",SUMIFS('Master Data HO &amp; Site'!$AP$1:$AP$437,'Master Data HO &amp; Site'!$F$1:$F$437,'Summary to Mgmt'!$D22,'Master Data HO &amp; Site'!$H$1:$H$437,'Summary to Mgmt'!$E22,'Master Data HO &amp; Site'!$Y$1:$Y$437,"Open",'Master Data HO &amp; Site'!$N$1:$N$437,$H$2),SUMIFS('Master Data HO &amp; Site'!$AP$1:$AP$437,'Master Data HO &amp; Site'!$S$1:$S$437,'Summary to Mgmt'!$C22,'Master Data HO &amp; Site'!$Y$1:$Y$437,"Open",'Master Data HO &amp; Site'!$N$1:$N$437,$H$2))))</f>
        <v>0</v>
      </c>
      <c r="Y22" s="222">
        <f>IF($H$2="All",IF(C22="Jakarta",SUMIFS('Master Data HO &amp; Site'!$AQ$1:$AQ$437,'Master Data HO &amp; Site'!$F$1:$F$437,'Summary to Mgmt'!$D22,'Master Data HO &amp; Site'!$H$1:$H$437,'Summary to Mgmt'!$E22,'Master Data HO &amp; Site'!$Y$1:$Y$437,"Open"),SUMIFS('Master Data HO &amp; Site'!$AQ$1:$AQ$437,'Master Data HO &amp; Site'!$S$1:$S$437,'Summary to Mgmt'!$C22,'Master Data HO &amp; Site'!$Y$1:$Y$437,"Open")),IF($H$2="Urgent",IF(C22="Jakarta",SUMIFS('Master Data HO &amp; Site'!$AQ$1:$AQ$437,'Master Data HO &amp; Site'!$F$1:$F$437,'Summary to Mgmt'!$D22,'Master Data HO &amp; Site'!$H$1:$H$437,'Summary to Mgmt'!$E22,'Master Data HO &amp; Site'!$Y$1:$Y$437,"Open",'Master Data HO &amp; Site'!$N$1:$N$437,$H$2),SUMIFS('Master Data HO &amp; Site'!$AQ$1:$AQ$437,'Master Data HO &amp; Site'!$S$1:$S$437,'Summary to Mgmt'!$C22,'Master Data HO &amp; Site'!$Y$1:$Y$437,"Open",'Master Data HO &amp; Site'!$N$1:$N$437,$H$2)),IF(C22="Jakarta",SUMIFS('Master Data HO &amp; Site'!$AQ$1:$AQ$437,'Master Data HO &amp; Site'!$F$1:$F$437,'Summary to Mgmt'!$D22,'Master Data HO &amp; Site'!$H$1:$H$437,'Summary to Mgmt'!$E22,'Master Data HO &amp; Site'!$Y$1:$Y$437,"Open",'Master Data HO &amp; Site'!$N$1:$N$437,$H$2),SUMIFS('Master Data HO &amp; Site'!$AQ$1:$AQ$437,'Master Data HO &amp; Site'!$S$1:$S$437,'Summary to Mgmt'!$C22,'Master Data HO &amp; Site'!$Y$1:$Y$437,"Open",'Master Data HO &amp; Site'!$N$1:$N$437,$H$2))))</f>
        <v>0</v>
      </c>
      <c r="Z22" s="222">
        <f>IF($H$2="All",IF(C22="Jakarta",SUMIFS('Master Data HO &amp; Site'!$AR$1:$AR$437,'Master Data HO &amp; Site'!$F$1:$F$437,'Summary to Mgmt'!$D22,'Master Data HO &amp; Site'!$H$1:$H$437,'Summary to Mgmt'!$E22,'Master Data HO &amp; Site'!$Y$1:$Y$437,"Open"),SUMIFS('Master Data HO &amp; Site'!$AR$1:$AR$437,'Master Data HO &amp; Site'!$S$1:$S$437,'Summary to Mgmt'!$C22,'Master Data HO &amp; Site'!$Y$1:$Y$437,"Open")),IF($H$2="Urgent",IF(C22="Jakarta",SUMIFS('Master Data HO &amp; Site'!$AR$1:$AR$437,'Master Data HO &amp; Site'!$F$1:$F$437,'Summary to Mgmt'!$D22,'Master Data HO &amp; Site'!$H$1:$H$437,'Summary to Mgmt'!$E22,'Master Data HO &amp; Site'!$Y$1:$Y$437,"Open",'Master Data HO &amp; Site'!$N$1:$N$437,$H$2),SUMIFS('Master Data HO &amp; Site'!$AR$1:$AR$437,'Master Data HO &amp; Site'!$S$1:$S$437,'Summary to Mgmt'!$C22,'Master Data HO &amp; Site'!$Y$1:$Y$437,"Open",'Master Data HO &amp; Site'!$N$1:$N$437,$H$2)),IF(C22="Jakarta",SUMIFS('Master Data HO &amp; Site'!$AR$1:$AR$437,'Master Data HO &amp; Site'!$F$1:$F$437,'Summary to Mgmt'!$D22,'Master Data HO &amp; Site'!$H$1:$H$437,'Summary to Mgmt'!$E22,'Master Data HO &amp; Site'!$Y$1:$Y$437,"Open",'Master Data HO &amp; Site'!$N$1:$N$437,$H$2),SUMIFS('Master Data HO &amp; Site'!$AR$1:$AR$437,'Master Data HO &amp; Site'!$S$1:$S$437,'Summary to Mgmt'!$C22,'Master Data HO &amp; Site'!$Y$1:$Y$437,"Open",'Master Data HO &amp; Site'!$N$1:$N$437,$H$2))))</f>
        <v>0</v>
      </c>
      <c r="AA22" s="222">
        <f>IF($H$2="All",IF(C22="Jakarta",SUMIFS('Master Data HO &amp; Site'!$AS$1:$AS$437,'Master Data HO &amp; Site'!$S$1:$S$437,'Summary to Mgmt'!$C22,'Master Data HO &amp; Site'!$F$1:$F$437,'Summary to Mgmt'!$D22,'Master Data HO &amp; Site'!$H$1:$H$437,'Summary to Mgmt'!$E22,'Master Data HO &amp; Site'!$Y$1:$Y$437,"Open"),SUMIFS('Master Data HO &amp; Site'!$AS$1:$AS$437,'Master Data HO &amp; Site'!$S$1:$S$437,'Summary to Mgmt'!$C22,'Master Data HO &amp; Site'!$Y$1:$Y$437,"Open")),IF($H$2="Urgent",IF(C22="Jakarta",SUMIFS('Master Data HO &amp; Site'!$AS$1:$AS$437,'Master Data HO &amp; Site'!$F$1:$F$437,'Summary to Mgmt'!$D22,'Master Data HO &amp; Site'!$H$1:$H$437,'Summary to Mgmt'!$E22,'Master Data HO &amp; Site'!$Y$1:$Y$437,"Open",'Master Data HO &amp; Site'!$N$1:$N$437,$H$2),SUMIFS('Master Data HO &amp; Site'!$AS$1:$AS$437,'Master Data HO &amp; Site'!$S$1:$S$437,'Summary to Mgmt'!$C22,'Master Data HO &amp; Site'!$Y$1:$Y$437,"Open",'Master Data HO &amp; Site'!$N$1:$N$437,$H$2)),IF(C22="Jakarta",SUMIFS('Master Data HO &amp; Site'!$AS$1:$AS$437,'Master Data HO &amp; Site'!$F$1:$F$437,'Summary to Mgmt'!$D22,'Master Data HO &amp; Site'!$H$1:$H$437,'Summary to Mgmt'!$E22,'Master Data HO &amp; Site'!$Y$1:$Y$437,"Open",'Master Data HO &amp; Site'!$N$1:$N$437,$H$2),SUMIFS('Master Data HO &amp; Site'!$AS$1:$AS$437,'Master Data HO &amp; Site'!$S$1:$S$437,'Summary to Mgmt'!$C22,'Master Data HO &amp; Site'!$Y$1:$Y$437,"Open",'Master Data HO &amp; Site'!$N$1:$N$437,$H$2))))</f>
        <v>0</v>
      </c>
      <c r="AB22" s="222">
        <f>IF($H$2="All",IF(C22="Jakarta",SUMIFS('Master Data HO &amp; Site'!$AT$1:$AT$437,'Master Data HO &amp; Site'!$F$1:$F$437,'Summary to Mgmt'!$D22,'Master Data HO &amp; Site'!$H$1:$H$437,'Summary to Mgmt'!$E22,'Master Data HO &amp; Site'!$Y$1:$Y$437,"Open"),SUMIFS('Master Data HO &amp; Site'!$AT$1:$AT$437,'Master Data HO &amp; Site'!$S$1:$S$437,'Summary to Mgmt'!$C22,'Master Data HO &amp; Site'!$Y$1:$Y$437,"Open")),IF($H$2="Urgent",IF(C22="Jakarta",SUMIFS('Master Data HO &amp; Site'!$AT$1:$AT$437,'Master Data HO &amp; Site'!$F$1:$F$437,'Summary to Mgmt'!$D22,'Master Data HO &amp; Site'!$H$1:$H$437,'Summary to Mgmt'!$E22,'Master Data HO &amp; Site'!$Y$1:$Y$437,"Open",'Master Data HO &amp; Site'!$N$1:$N$437,$H$2),SUMIFS('Master Data HO &amp; Site'!$AT$1:$AT$437,'Master Data HO &amp; Site'!$S$1:$S$437,'Summary to Mgmt'!$C22,'Master Data HO &amp; Site'!$Y$1:$Y$437,"Open",'Master Data HO &amp; Site'!$N$1:$N$437,$H$2)),IF(C22="Jakarta",SUMIFS('Master Data HO &amp; Site'!$AT$1:$AT$437,'Master Data HO &amp; Site'!$F$1:$F$437,'Summary to Mgmt'!$D22,'Master Data HO &amp; Site'!$H$1:$H$437,'Summary to Mgmt'!$E22,'Master Data HO &amp; Site'!$Y$1:$Y$437,"Open",'Master Data HO &amp; Site'!$N$1:$N$437,$H$2),SUMIFS('Master Data HO &amp; Site'!$AT$1:$AT$437,'Master Data HO &amp; Site'!$S$1:$S$437,'Summary to Mgmt'!$C22,'Master Data HO &amp; Site'!$Y$1:$Y$437,"Open",'Master Data HO &amp; Site'!$N$1:$N$437,$H$2))))</f>
        <v>0</v>
      </c>
      <c r="AC22" s="222">
        <f>IF($H$2="All",IF(C22="Jakarta",SUMIFS('Master Data HO &amp; Site'!$AU$1:$AU$437,'Master Data HO &amp; Site'!$F$1:$F$437,'Summary to Mgmt'!$D22,'Master Data HO &amp; Site'!$H$1:$H$437,'Summary to Mgmt'!$E22,'Master Data HO &amp; Site'!$Y$1:$Y$437,"Open"),SUMIFS('Master Data HO &amp; Site'!$AU$1:$AU$437,'Master Data HO &amp; Site'!$S$1:$S$437,'Summary to Mgmt'!$C22,'Master Data HO &amp; Site'!$Y$1:$Y$437,"Open")),IF($H$2="Urgent",IF(C22="Jakarta",SUMIFS('Master Data HO &amp; Site'!$AU$1:$AU$437,'Master Data HO &amp; Site'!$F$1:$F$437,'Summary to Mgmt'!$D22,'Master Data HO &amp; Site'!$H$1:$H$437,'Summary to Mgmt'!$E22,'Master Data HO &amp; Site'!$Y$1:$Y$437,"Open",'Master Data HO &amp; Site'!$N$1:$N$437,$H$2),SUMIFS('Master Data HO &amp; Site'!$AU$1:$AU$437,'Master Data HO &amp; Site'!$S$1:$S$437,'Summary to Mgmt'!$C22,'Master Data HO &amp; Site'!$Y$1:$Y$437,"Open",'Master Data HO &amp; Site'!$N$1:$N$437,$H$2)),IF(C22="Jakarta",SUMIFS('Master Data HO &amp; Site'!$AU$1:$AU$437,'Master Data HO &amp; Site'!$F$1:$F$437,'Summary to Mgmt'!$D22,'Master Data HO &amp; Site'!$H$1:$H$437,'Summary to Mgmt'!$E22,'Master Data HO &amp; Site'!$Y$1:$Y$437,"Open",'Master Data HO &amp; Site'!$N$1:$N$437,$H$2),SUMIFS('Master Data HO &amp; Site'!$AU$1:$AU$437,'Master Data HO &amp; Site'!$S$1:$S$437,'Summary to Mgmt'!$C22,'Master Data HO &amp; Site'!$Y$1:$Y$437,"Open",'Master Data HO &amp; Site'!$N$1:$N$437,$H$2))))</f>
        <v>0</v>
      </c>
      <c r="AD22" s="222">
        <f>IF($H$2="All",IF(C22="Jakarta",SUMIFS('Master Data HO &amp; Site'!$AV$1:$AV$437,'Master Data HO &amp; Site'!$F$1:$F$437,'Summary to Mgmt'!$D22,'Master Data HO &amp; Site'!$H$1:$H$437,'Summary to Mgmt'!$E22,'Master Data HO &amp; Site'!$Y$1:$Y$437,"Open"),SUMIFS('Master Data HO &amp; Site'!$AV$1:$AV$437,'Master Data HO &amp; Site'!$S$1:$S$437,'Summary to Mgmt'!$C22,'Master Data HO &amp; Site'!$Y$1:$Y$437,"Open")),IF($H$2="Urgent",IF(C22="Jakarta",SUMIFS('Master Data HO &amp; Site'!$AV$1:$AV$437,'Master Data HO &amp; Site'!$F$1:$F$437,'Summary to Mgmt'!$D22,'Master Data HO &amp; Site'!$H$1:$H$437,'Summary to Mgmt'!$E22,'Master Data HO &amp; Site'!$Y$1:$Y$437,"Open",'Master Data HO &amp; Site'!$N$1:$N$437,$H$2),SUMIFS('Master Data HO &amp; Site'!$AV$1:$AV$437,'Master Data HO &amp; Site'!$S$1:$S$437,'Summary to Mgmt'!$C22,'Master Data HO &amp; Site'!$Y$1:$Y$437,"Open",'Master Data HO &amp; Site'!$N$1:$N$437,$H$2)),IF(C22="Jakarta",SUMIFS('Master Data HO &amp; Site'!$AV$1:$AV$437,'Master Data HO &amp; Site'!$F$1:$F$437,'Summary to Mgmt'!$D22,'Master Data HO &amp; Site'!$H$1:$H$437,'Summary to Mgmt'!$E22,'Master Data HO &amp; Site'!$Y$1:$Y$437,"Open",'Master Data HO &amp; Site'!$N$1:$N$437,$H$2),SUMIFS('Master Data HO &amp; Site'!$AV$1:$AV$437,'Master Data HO &amp; Site'!$S$1:$S$437,'Summary to Mgmt'!$C22,'Master Data HO &amp; Site'!$Y$1:$Y$437,"Open",'Master Data HO &amp; Site'!$N$1:$N$437,$H$2))))</f>
        <v>0</v>
      </c>
      <c r="AE22" s="222">
        <f>IF($H$2="All",IF(C22="Jakarta",SUMIFS('Master Data HO &amp; Site'!$AW$1:$AW$437,'Master Data HO &amp; Site'!$F$1:$F$437,'Summary to Mgmt'!$D22,'Master Data HO &amp; Site'!$H$1:$H$437,'Summary to Mgmt'!$E22,'Master Data HO &amp; Site'!$Y$1:$Y$437,"Open"),SUMIFS('Master Data HO &amp; Site'!$AW$1:$AW$437,'Master Data HO &amp; Site'!$S$1:$S$437,'Summary to Mgmt'!$C22,'Master Data HO &amp; Site'!$Y$1:$Y$437,"Open")),IF($H$2="Urgent",IF(C22="Jakarta",SUMIFS('Master Data HO &amp; Site'!$AW$1:$AW$437,'Master Data HO &amp; Site'!$F$1:$F$437,'Summary to Mgmt'!$D22,'Master Data HO &amp; Site'!$H$1:$H$437,'Summary to Mgmt'!$E22,'Master Data HO &amp; Site'!$Y$1:$Y$437,"Open",'Master Data HO &amp; Site'!$N$1:$N$437,$H$2),SUMIFS('Master Data HO &amp; Site'!$AW$1:$AW$437,'Master Data HO &amp; Site'!$S$1:$S$437,'Summary to Mgmt'!$C22,'Master Data HO &amp; Site'!$Y$1:$Y$437,"Open",'Master Data HO &amp; Site'!$N$1:$N$437,$H$2)),IF(C22="Jakarta",SUMIFS('Master Data HO &amp; Site'!$AW$1:$AW$437,'Master Data HO &amp; Site'!$F$1:$F$437,'Summary to Mgmt'!$D22,'Master Data HO &amp; Site'!$H$1:$H$437,'Summary to Mgmt'!$E22,'Master Data HO &amp; Site'!$Y$1:$Y$437,"Open",'Master Data HO &amp; Site'!$N$1:$N$437,$H$2),SUMIFS('Master Data HO &amp; Site'!$AW$1:$AW$437,'Master Data HO &amp; Site'!$S$1:$S$437,'Summary to Mgmt'!$C22,'Master Data HO &amp; Site'!$Y$1:$Y$437,"Open",'Master Data HO &amp; Site'!$N$1:$N$437,$H$2))))</f>
        <v>0</v>
      </c>
      <c r="AF22" s="222">
        <f>IF($H$2="All",IF(C22="Jakarta",SUMIFS('Master Data HO &amp; Site'!$AX$1:$AX$437,'Master Data HO &amp; Site'!$F$1:$F$437,'Summary to Mgmt'!$D22,'Master Data HO &amp; Site'!$H$1:$H$437,'Summary to Mgmt'!$E22,'Master Data HO &amp; Site'!$Y$1:$Y$437,"Open"),SUMIFS('Master Data HO &amp; Site'!$AX$1:$AX$437,'Master Data HO &amp; Site'!$S$1:$S$437,'Summary to Mgmt'!$C22,'Master Data HO &amp; Site'!$Y$1:$Y$437,"Open")),IF($H$2="Urgent",IF(C22="Jakarta",SUMIFS('Master Data HO &amp; Site'!$AX$1:$AX$437,'Master Data HO &amp; Site'!$F$1:$F$437,'Summary to Mgmt'!$D22,'Master Data HO &amp; Site'!$H$1:$H$437,'Summary to Mgmt'!$E22,'Master Data HO &amp; Site'!$Y$1:$Y$437,"Open",'Master Data HO &amp; Site'!$N$1:$N$437,$H$2),SUMIFS('Master Data HO &amp; Site'!$AX$1:$AX$437,'Master Data HO &amp; Site'!$S$1:$S$437,'Summary to Mgmt'!$C22,'Master Data HO &amp; Site'!$Y$1:$Y$437,"Open",'Master Data HO &amp; Site'!$N$1:$N$437,$H$2)),IF(C22="Jakarta",SUMIFS('Master Data HO &amp; Site'!$AX$1:$AX$437,'Master Data HO &amp; Site'!$F$1:$F$437,'Summary to Mgmt'!$D22,'Master Data HO &amp; Site'!$H$1:$H$437,'Summary to Mgmt'!$E22,'Master Data HO &amp; Site'!$Y$1:$Y$437,"Open",'Master Data HO &amp; Site'!$N$1:$N$437,$H$2),SUMIFS('Master Data HO &amp; Site'!$AX$1:$AX$437,'Master Data HO &amp; Site'!$S$1:$S$437,'Summary to Mgmt'!$C22,'Master Data HO &amp; Site'!$Y$1:$Y$437,"Open",'Master Data HO &amp; Site'!$N$1:$N$437,$H$2))))</f>
        <v>0</v>
      </c>
      <c r="AG22" s="222">
        <f>IF($H$2="All",IF(C22="Jakarta",SUMIFS('Master Data HO &amp; Site'!$AY$1:$AY$437,'Master Data HO &amp; Site'!$S$1:$S$437,'Summary to Mgmt'!$C22,'Master Data HO &amp; Site'!$F$1:$F$437,'Summary to Mgmt'!$D22,'Master Data HO &amp; Site'!$H$1:$H$437,'Summary to Mgmt'!$E22,'Master Data HO &amp; Site'!$Y$1:$Y$437,"Open"),SUMIFS('Master Data HO &amp; Site'!$AY$1:$AY$437,'Master Data HO &amp; Site'!$S$1:$S$437,'Summary to Mgmt'!$C22,'Master Data HO &amp; Site'!$Y$1:$Y$437,"Open")),IF($H$2="Urgent",IF(C22="Jakarta",SUMIFS('Master Data HO &amp; Site'!$AY$1:$AY$437,'Master Data HO &amp; Site'!$F$1:$F$437,'Summary to Mgmt'!$D22,'Master Data HO &amp; Site'!$H$1:$H$437,'Summary to Mgmt'!$E22,'Master Data HO &amp; Site'!$Y$1:$Y$437,"Open",'Master Data HO &amp; Site'!$N$1:$N$437,$H$2),SUMIFS('Master Data HO &amp; Site'!$AY$1:$AY$437,'Master Data HO &amp; Site'!$S$1:$S$437,'Summary to Mgmt'!$C22,'Master Data HO &amp; Site'!$Y$1:$Y$437,"Open",'Master Data HO &amp; Site'!$N$1:$N$437,$H$2)),IF(C22="Jakarta",SUMIFS('Master Data HO &amp; Site'!$AY$1:$AY$437,'Master Data HO &amp; Site'!$F$1:$F$437,'Summary to Mgmt'!$D22,'Master Data HO &amp; Site'!$H$1:$H$437,'Summary to Mgmt'!$E22,'Master Data HO &amp; Site'!$Y$1:$Y$437,"Open",'Master Data HO &amp; Site'!$N$1:$N$437,$H$2),SUMIFS('Master Data HO &amp; Site'!$AY$1:$AY$437,'Master Data HO &amp; Site'!$S$1:$S$437,'Summary to Mgmt'!$C22,'Master Data HO &amp; Site'!$Y$1:$Y$437,"Open",'Master Data HO &amp; Site'!$N$1:$N$437,$H$2))))</f>
        <v>0</v>
      </c>
      <c r="AH22" s="222">
        <f>IF($H$2="All",IF(C22="Jakarta",SUMIFS('Master Data HO &amp; Site'!$AZ$1:$AZ$437,'Master Data HO &amp; Site'!$F$1:$F$437,'Summary to Mgmt'!$D22,'Master Data HO &amp; Site'!$H$1:$H$437,'Summary to Mgmt'!$E22,'Master Data HO &amp; Site'!$Y$1:$Y$437,"Open"),SUMIFS('Master Data HO &amp; Site'!$AZ$1:$AZ$437,'Master Data HO &amp; Site'!$S$1:$S$437,'Summary to Mgmt'!$C22,'Master Data HO &amp; Site'!$Y$1:$Y$437,"Open")),IF($H$2="Urgent",IF(C22="Jakarta",SUMIFS('Master Data HO &amp; Site'!$AZ$1:$AZ$437,'Master Data HO &amp; Site'!$F$1:$F$437,'Summary to Mgmt'!$D22,'Master Data HO &amp; Site'!$H$1:$H$437,'Summary to Mgmt'!$E22,'Master Data HO &amp; Site'!$Y$1:$Y$437,"Open",'Master Data HO &amp; Site'!$N$1:$N$437,$H$2),SUMIFS('Master Data HO &amp; Site'!$AZ$1:$AZ$437,'Master Data HO &amp; Site'!$S$1:$S$437,'Summary to Mgmt'!$C22,'Master Data HO &amp; Site'!$Y$1:$Y$437,"Open",'Master Data HO &amp; Site'!$N$1:$N$437,$H$2)),IF(C22="Jakarta",SUMIFS('Master Data HO &amp; Site'!$AZ$1:$AZ$437,'Master Data HO &amp; Site'!$F$1:$F$437,'Summary to Mgmt'!$D22,'Master Data HO &amp; Site'!$H$1:$H$437,'Summary to Mgmt'!$E22,'Master Data HO &amp; Site'!$Y$1:$Y$437,"Open",'Master Data HO &amp; Site'!$N$1:$N$437,$H$2),SUMIFS('Master Data HO &amp; Site'!$AZ$1:$AZ$437,'Master Data HO &amp; Site'!$S$1:$S$437,'Summary to Mgmt'!$C22,'Master Data HO &amp; Site'!$Y$1:$Y$437,"Open",'Master Data HO &amp; Site'!$N$1:$N$437,$H$2))))</f>
        <v>0</v>
      </c>
      <c r="AI22" s="222">
        <f>IF($H$2="All",IF(C22="Jakarta",SUMIFS('Master Data HO &amp; Site'!$AZ$1:$AZ$437,'Master Data HO &amp; Site'!$F$1:$F$437,'Summary to Mgmt'!$D22,'Master Data HO &amp; Site'!$H$1:$H$437,'Summary to Mgmt'!$E22,'Master Data HO &amp; Site'!$Y$1:$Y$437,"Open"),SUMIFS('Master Data HO &amp; Site'!$AZ$1:$AZ$437,'Master Data HO &amp; Site'!$S$1:$S$437,'Summary to Mgmt'!$C22,'Master Data HO &amp; Site'!$Y$1:$Y$437,"Open")),IF($H$2="Urgent",IF(C22="Jakarta",SUMIFS('Master Data HO &amp; Site'!$AZ$1:$AZ$437,'Master Data HO &amp; Site'!$F$1:$F$437,'Summary to Mgmt'!$D22,'Master Data HO &amp; Site'!$H$1:$H$437,'Summary to Mgmt'!$E22,'Master Data HO &amp; Site'!$Y$1:$Y$437,"Open",'Master Data HO &amp; Site'!$N$1:$N$437,$H$2),SUMIFS('Master Data HO &amp; Site'!$AZ$1:$AZ$437,'Master Data HO &amp; Site'!$S$1:$S$437,'Summary to Mgmt'!$C22,'Master Data HO &amp; Site'!$Y$1:$Y$437,"Open",'Master Data HO &amp; Site'!$N$1:$N$437,$H$2)),IF(C22="Jakarta",SUMIFS('Master Data HO &amp; Site'!$AZ$1:$AZ$437,'Master Data HO &amp; Site'!$F$1:$F$437,'Summary to Mgmt'!$D22,'Master Data HO &amp; Site'!$H$1:$H$437,'Summary to Mgmt'!$E22,'Master Data HO &amp; Site'!$Y$1:$Y$437,"Open",'Master Data HO &amp; Site'!$N$1:$N$437,$H$2),SUMIFS('Master Data HO &amp; Site'!$AZ$1:$AZ$437,'Master Data HO &amp; Site'!$S$1:$S$437,'Summary to Mgmt'!$C22,'Master Data HO &amp; Site'!$Y$1:$Y$437,"Open",'Master Data HO &amp; Site'!$N$1:$N$437,$H$2))))</f>
        <v>0</v>
      </c>
      <c r="AJ22" s="222">
        <f>IF($H$2="All",IF(C22="Jakarta",SUMIFS('Master Data HO &amp; Site'!$BB$1:$BB$437,'Master Data HO &amp; Site'!$F$1:$F$437,'Summary to Mgmt'!$D22,'Master Data HO &amp; Site'!$H$1:$H$437,'Summary to Mgmt'!$E22,'Master Data HO &amp; Site'!$Y$1:$Y$437,"Open"),SUMIFS('Master Data HO &amp; Site'!$BB$1:$BB$437,'Master Data HO &amp; Site'!$S$1:$S$437,'Summary to Mgmt'!$C22,'Master Data HO &amp; Site'!$Y$1:$Y$437,"Open")),IF($H$2="Urgent",IF(C22="Jakarta",SUMIFS('Master Data HO &amp; Site'!$BB$1:$BB$437,'Master Data HO &amp; Site'!$F$1:$F$437,'Summary to Mgmt'!$D22,'Master Data HO &amp; Site'!$H$1:$H$437,'Summary to Mgmt'!$E22,'Master Data HO &amp; Site'!$Y$1:$Y$437,"Open",'Master Data HO &amp; Site'!$N$1:$N$437,$H$2),SUMIFS('Master Data HO &amp; Site'!$BB$1:$BB$437,'Master Data HO &amp; Site'!$S$1:$S$437,'Summary to Mgmt'!$C22,'Master Data HO &amp; Site'!$Y$1:$Y$437,"Open",'Master Data HO &amp; Site'!$N$1:$N$437,$H$2)),IF(C22="Jakarta",SUMIFS('Master Data HO &amp; Site'!$BB$1:$BB$437,'Master Data HO &amp; Site'!$F$1:$F$437,'Summary to Mgmt'!$D22,'Master Data HO &amp; Site'!$H$1:$H$437,'Summary to Mgmt'!$E22,'Master Data HO &amp; Site'!$Y$1:$Y$437,"Open",'Master Data HO &amp; Site'!$N$1:$N$437,$H$2),SUMIFS('Master Data HO &amp; Site'!$BB$1:$BB$437,'Master Data HO &amp; Site'!$S$1:$S$437,'Summary to Mgmt'!$C22,'Master Data HO &amp; Site'!$Y$1:$Y$437,"Open",'Master Data HO &amp; Site'!$N$1:$N$437,$H$2))))</f>
        <v>0</v>
      </c>
      <c r="AK22" s="222">
        <f>IF($H$2="All",IF(C22="Jakarta",SUMIFS('Master Data HO &amp; Site'!$BC$1:$BC$437,'Master Data HO &amp; Site'!$F$1:$F$437,'Summary to Mgmt'!$D22,'Master Data HO &amp; Site'!$H$1:$H$437,'Summary to Mgmt'!$E22,'Master Data HO &amp; Site'!$Y$1:$Y$437,"Open"),SUMIFS('Master Data HO &amp; Site'!$BC$1:$BC$437,'Master Data HO &amp; Site'!$S$1:$S$437,'Summary to Mgmt'!$C22,'Master Data HO &amp; Site'!$Y$1:$Y$437,"Open")),IF($H$2="Urgent",IF(C22="Jakarta",SUMIFS('Master Data HO &amp; Site'!$BC$1:$BC$437,'Master Data HO &amp; Site'!$F$1:$F$437,'Summary to Mgmt'!$D22,'Master Data HO &amp; Site'!$H$1:$H$437,'Summary to Mgmt'!$E22,'Master Data HO &amp; Site'!$Y$1:$Y$437,"Open",'Master Data HO &amp; Site'!$N$1:$N$437,$H$2),SUMIFS('Master Data HO &amp; Site'!$BC$1:$BC$437,'Master Data HO &amp; Site'!$S$1:$S$437,'Summary to Mgmt'!$C22,'Master Data HO &amp; Site'!$Y$1:$Y$437,"Open",'Master Data HO &amp; Site'!$N$1:$N$437,$H$2)),IF(C22="Jakarta",SUMIFS('Master Data HO &amp; Site'!$BC$1:$BC$437,'Master Data HO &amp; Site'!$F$1:$F$437,'Summary to Mgmt'!$D22,'Master Data HO &amp; Site'!$H$1:$H$437,'Summary to Mgmt'!$E22,'Master Data HO &amp; Site'!$Y$1:$Y$437,"Open",'Master Data HO &amp; Site'!$N$1:$N$437,$H$2),SUMIFS('Master Data HO &amp; Site'!$BC$1:$BC$437,'Master Data HO &amp; Site'!$S$1:$S$437,'Summary to Mgmt'!$C22,'Master Data HO &amp; Site'!$Y$1:$Y$437,"Open",'Master Data HO &amp; Site'!$N$1:$N$437,$H$2))))</f>
        <v>0</v>
      </c>
      <c r="AL22" s="222">
        <f>IF($H$2="All",IF(C22="Jakarta",SUMIFS('Master Data HO &amp; Site'!$BD$1:$BD$437,'Master Data HO &amp; Site'!$F$1:$F$437,'Summary to Mgmt'!$D22,'Master Data HO &amp; Site'!$H$1:$H$437,'Summary to Mgmt'!$E22,'Master Data HO &amp; Site'!$Y$1:$Y$437,"Open"),SUMIFS('Master Data HO &amp; Site'!$BD$1:$BD$437,'Master Data HO &amp; Site'!$S$1:$S$437,'Summary to Mgmt'!$C22,'Master Data HO &amp; Site'!$Y$1:$Y$437,"Open")),IF($H$2="Urgent",IF(C22="Jakarta",SUMIFS('Master Data HO &amp; Site'!$BD$1:$BD$437,'Master Data HO &amp; Site'!$F$1:$F$437,'Summary to Mgmt'!$D22,'Master Data HO &amp; Site'!$H$1:$H$437,'Summary to Mgmt'!$E22,'Master Data HO &amp; Site'!$Y$1:$Y$437,"Open",'Master Data HO &amp; Site'!$N$1:$N$437,$H$2),SUMIFS('Master Data HO &amp; Site'!$BD$1:$BD$437,'Master Data HO &amp; Site'!$S$1:$S$437,'Summary to Mgmt'!$C22,'Master Data HO &amp; Site'!$Y$1:$Y$437,"Open",'Master Data HO &amp; Site'!$N$1:$N$437,$H$2)),IF(C22="Jakarta",SUMIFS('Master Data HO &amp; Site'!$BD$1:$BD$437,'Master Data HO &amp; Site'!$F$1:$F$437,'Summary to Mgmt'!$D22,'Master Data HO &amp; Site'!$H$1:$H$437,'Summary to Mgmt'!$E22,'Master Data HO &amp; Site'!$Y$1:$Y$437,"Open",'Master Data HO &amp; Site'!$N$1:$N$437,$H$2),SUMIFS('Master Data HO &amp; Site'!$BD$1:$BD$437,'Master Data HO &amp; Site'!$S$1:$S$437,'Summary to Mgmt'!$C22,'Master Data HO &amp; Site'!$Y$1:$Y$437,"Open",'Master Data HO &amp; Site'!$N$1:$N$437,$H$2))))</f>
        <v>0</v>
      </c>
      <c r="AM22" s="222">
        <f>IF($H$2="All",IF(C22="Jakarta",SUMIFS('Master Data HO &amp; Site'!$BE$1:$BE$437,'Master Data HO &amp; Site'!$S$1:$S$437,'Summary to Mgmt'!$C22,'Master Data HO &amp; Site'!$F$1:$F$437,'Summary to Mgmt'!$D22,'Master Data HO &amp; Site'!$H$1:$H$437,'Summary to Mgmt'!$E22,'Master Data HO &amp; Site'!$Y$1:$Y$437,"Open"),SUMIFS('Master Data HO &amp; Site'!$BE$1:$BE$437,'Master Data HO &amp; Site'!$S$1:$S$437,'Summary to Mgmt'!$C22,'Master Data HO &amp; Site'!$Y$1:$Y$437,"Open")),IF($H$2="Urgent",IF(C22="Jakarta",SUMIFS('Master Data HO &amp; Site'!$BE$1:$BE$437,'Master Data HO &amp; Site'!$F$1:$F$437,'Summary to Mgmt'!$D22,'Master Data HO &amp; Site'!$H$1:$H$437,'Summary to Mgmt'!$E22,'Master Data HO &amp; Site'!$Y$1:$Y$437,"Open",'Master Data HO &amp; Site'!$N$1:$N$437,$H$2),SUMIFS('Master Data HO &amp; Site'!$BE$1:$BE$437,'Master Data HO &amp; Site'!$S$1:$S$437,'Summary to Mgmt'!$C22,'Master Data HO &amp; Site'!$Y$1:$Y$437,"Open",'Master Data HO &amp; Site'!$N$1:$N$437,$H$2)),IF(C22="Jakarta",SUMIFS('Master Data HO &amp; Site'!$BE$1:$BE$437,'Master Data HO &amp; Site'!$F$1:$F$437,'Summary to Mgmt'!$D22,'Master Data HO &amp; Site'!$H$1:$H$437,'Summary to Mgmt'!$E22,'Master Data HO &amp; Site'!$Y$1:$Y$437,"Open",'Master Data HO &amp; Site'!$N$1:$N$437,$H$2),SUMIFS('Master Data HO &amp; Site'!$BE$1:$BE$437,'Master Data HO &amp; Site'!$S$1:$S$437,'Summary to Mgmt'!$C22,'Master Data HO &amp; Site'!$Y$1:$Y$437,"Open",'Master Data HO &amp; Site'!$N$1:$N$437,$H$2))))</f>
        <v>0</v>
      </c>
      <c r="AN22" s="222">
        <f>IF($H$2="All",IF(C22="Jakarta",SUMIFS('Master Data HO &amp; Site'!$BF$1:$BF$437,'Master Data HO &amp; Site'!$F$1:$F$437,'Summary to Mgmt'!$D22,'Master Data HO &amp; Site'!$H$1:$H$437,'Summary to Mgmt'!$E22,'Master Data HO &amp; Site'!$Y$1:$Y$437,"Open"),SUMIFS('Master Data HO &amp; Site'!$BF$1:$BF$437,'Master Data HO &amp; Site'!$S$1:$S$437,'Summary to Mgmt'!$C22,'Master Data HO &amp; Site'!$Y$1:$Y$437,"Open")),IF($H$2="Urgent",IF(C22="Jakarta",SUMIFS('Master Data HO &amp; Site'!$BF$1:$BF$437,'Master Data HO &amp; Site'!$F$1:$F$437,'Summary to Mgmt'!$D22,'Master Data HO &amp; Site'!$H$1:$H$437,'Summary to Mgmt'!$E22,'Master Data HO &amp; Site'!$Y$1:$Y$437,"Open",'Master Data HO &amp; Site'!$N$1:$N$437,$H$2),SUMIFS('Master Data HO &amp; Site'!$BF$1:$BF$437,'Master Data HO &amp; Site'!$S$1:$S$437,'Summary to Mgmt'!$C22,'Master Data HO &amp; Site'!$Y$1:$Y$437,"Open",'Master Data HO &amp; Site'!$N$1:$N$437,$H$2)),IF(C22="Jakarta",SUMIFS('Master Data HO &amp; Site'!$BF$1:$BF$437,'Master Data HO &amp; Site'!$F$1:$F$437,'Summary to Mgmt'!$D22,'Master Data HO &amp; Site'!$H$1:$H$437,'Summary to Mgmt'!$E22,'Master Data HO &amp; Site'!$Y$1:$Y$437,"Open",'Master Data HO &amp; Site'!$N$1:$N$437,$H$2),SUMIFS('Master Data HO &amp; Site'!$BF$1:$BF$437,'Master Data HO &amp; Site'!$S$1:$S$437,'Summary to Mgmt'!$C22,'Master Data HO &amp; Site'!$Y$1:$Y$437,"Open",'Master Data HO &amp; Site'!$N$1:$N$437,$H$2))))</f>
        <v>0</v>
      </c>
      <c r="AO22" s="222">
        <f>IF($H$2="All",IF(C22="Jakarta",SUMIFS('Master Data HO &amp; Site'!$BG$1:$BG$437,'Master Data HO &amp; Site'!$F$1:$F$437,'Summary to Mgmt'!$D22,'Master Data HO &amp; Site'!$H$1:$H$437,'Summary to Mgmt'!$E22,'Master Data HO &amp; Site'!$Y$1:$Y$437,"Open"),SUMIFS('Master Data HO &amp; Site'!$BG$1:$BG$437,'Master Data HO &amp; Site'!$S$1:$S$437,'Summary to Mgmt'!$C22,'Master Data HO &amp; Site'!$Y$1:$Y$437,"Open")),IF($H$2="Urgent",IF(C22="Jakarta",SUMIFS('Master Data HO &amp; Site'!$BG$1:$BG$437,'Master Data HO &amp; Site'!$F$1:$F$437,'Summary to Mgmt'!$D22,'Master Data HO &amp; Site'!$H$1:$H$437,'Summary to Mgmt'!$E22,'Master Data HO &amp; Site'!$Y$1:$Y$437,"Open",'Master Data HO &amp; Site'!$N$1:$N$437,$H$2),SUMIFS('Master Data HO &amp; Site'!$BG$1:$BG$437,'Master Data HO &amp; Site'!$S$1:$S$437,'Summary to Mgmt'!$C22,'Master Data HO &amp; Site'!$Y$1:$Y$437,"Open",'Master Data HO &amp; Site'!$N$1:$N$437,$H$2)),IF(C22="Jakarta",SUMIFS('Master Data HO &amp; Site'!$BG$1:$BG$437,'Master Data HO &amp; Site'!$F$1:$F$437,'Summary to Mgmt'!$D22,'Master Data HO &amp; Site'!$H$1:$H$437,'Summary to Mgmt'!$E22,'Master Data HO &amp; Site'!$Y$1:$Y$437,"Open",'Master Data HO &amp; Site'!$N$1:$N$437,$H$2),SUMIFS('Master Data HO &amp; Site'!$BG$1:$BG$437,'Master Data HO &amp; Site'!$S$1:$S$437,'Summary to Mgmt'!$C22,'Master Data HO &amp; Site'!$Y$1:$Y$437,"Open",'Master Data HO &amp; Site'!$N$1:$N$437,$H$2))))</f>
        <v>0</v>
      </c>
      <c r="AP22" s="222">
        <f>IF($H$2="All",IF(C22="Jakarta",SUMIFS('Master Data HO &amp; Site'!$BH$1:$BH$437,'Master Data HO &amp; Site'!$F$1:$F$437,'Summary to Mgmt'!$D22,'Master Data HO &amp; Site'!$H$1:$H$437,'Summary to Mgmt'!$E22,'Master Data HO &amp; Site'!$Y$1:$Y$437,"Open"),SUMIFS('Master Data HO &amp; Site'!$BH$1:$BH$437,'Master Data HO &amp; Site'!$S$1:$S$437,'Summary to Mgmt'!$C22,'Master Data HO &amp; Site'!$Y$1:$Y$437,"Open")),IF($H$2="Urgent",IF(C22="Jakarta",SUMIFS('Master Data HO &amp; Site'!$BH$1:$BH$437,'Master Data HO &amp; Site'!$F$1:$F$437,'Summary to Mgmt'!$D22,'Master Data HO &amp; Site'!$H$1:$H$437,'Summary to Mgmt'!$E22,'Master Data HO &amp; Site'!$Y$1:$Y$437,"Open",'Master Data HO &amp; Site'!$N$1:$N$437,$H$2),SUMIFS('Master Data HO &amp; Site'!$BH$1:$BH$437,'Master Data HO &amp; Site'!$S$1:$S$437,'Summary to Mgmt'!$C22,'Master Data HO &amp; Site'!$Y$1:$Y$437,"Open",'Master Data HO &amp; Site'!$N$1:$N$437,$H$2)),IF(C22="Jakarta",SUMIFS('Master Data HO &amp; Site'!$BH$1:$BH$437,'Master Data HO &amp; Site'!$F$1:$F$437,'Summary to Mgmt'!$D22,'Master Data HO &amp; Site'!$H$1:$H$437,'Summary to Mgmt'!$E22,'Master Data HO &amp; Site'!$Y$1:$Y$437,"Open",'Master Data HO &amp; Site'!$N$1:$N$437,$H$2),SUMIFS('Master Data HO &amp; Site'!$BH$1:$BH$437,'Master Data HO &amp; Site'!$S$1:$S$437,'Summary to Mgmt'!$C22,'Master Data HO &amp; Site'!$Y$1:$Y$437,"Open",'Master Data HO &amp; Site'!$N$1:$N$437,$H$2))))</f>
        <v>0</v>
      </c>
      <c r="AQ22" s="222">
        <f>IF($H$2="All",IF(C22="Jakarta",SUMIFS('Master Data HO &amp; Site'!$BI$1:$BI$437,'Master Data HO &amp; Site'!$F$1:$F$437,'Summary to Mgmt'!$D22,'Master Data HO &amp; Site'!$H$1:$H$437,'Summary to Mgmt'!$E22,'Master Data HO &amp; Site'!$Y$1:$Y$437,"Open"),SUMIFS('Master Data HO &amp; Site'!$BI$1:$BI$437,'Master Data HO &amp; Site'!$S$1:$S$437,'Summary to Mgmt'!$C22,'Master Data HO &amp; Site'!$Y$1:$Y$437,"Open")),IF($H$2="Urgent",IF(C22="Jakarta",SUMIFS('Master Data HO &amp; Site'!$BI$1:$BI$437,'Master Data HO &amp; Site'!$F$1:$F$437,'Summary to Mgmt'!$D22,'Master Data HO &amp; Site'!$H$1:$H$437,'Summary to Mgmt'!$E22,'Master Data HO &amp; Site'!$Y$1:$Y$437,"Open",'Master Data HO &amp; Site'!$N$1:$N$437,$H$2),SUMIFS('Master Data HO &amp; Site'!$BI$1:$BI$437,'Master Data HO &amp; Site'!$S$1:$S$437,'Summary to Mgmt'!$C22,'Master Data HO &amp; Site'!$Y$1:$Y$437,"Open",'Master Data HO &amp; Site'!$N$1:$N$437,$H$2)),IF(C22="Jakarta",SUMIFS('Master Data HO &amp; Site'!$BI$1:$BI$437,'Master Data HO &amp; Site'!$F$1:$F$437,'Summary to Mgmt'!$D22,'Master Data HO &amp; Site'!$H$1:$H$437,'Summary to Mgmt'!$E22,'Master Data HO &amp; Site'!$Y$1:$Y$437,"Open",'Master Data HO &amp; Site'!$N$1:$N$437,$H$2),SUMIFS('Master Data HO &amp; Site'!$BI$1:$BI$437,'Master Data HO &amp; Site'!$S$1:$S$437,'Summary to Mgmt'!$C22,'Master Data HO &amp; Site'!$Y$1:$Y$437,"Open",'Master Data HO &amp; Site'!$N$1:$N$437,$H$2))))</f>
        <v>0</v>
      </c>
      <c r="AR22" s="222">
        <f>IF($H$2="All",IF(C22="Jakarta",SUMIFS('Master Data HO &amp; Site'!$BJ$1:$BJ$437,'Master Data HO &amp; Site'!$F$1:$F$437,'Summary to Mgmt'!$D22,'Master Data HO &amp; Site'!$H$1:$H$437,'Summary to Mgmt'!$E22,'Master Data HO &amp; Site'!$Y$1:$Y$437,"Open"),SUMIFS('Master Data HO &amp; Site'!$BJ$1:$BJ$437,'Master Data HO &amp; Site'!$S$1:$S$437,'Summary to Mgmt'!$C22,'Master Data HO &amp; Site'!$Y$1:$Y$437,"Open")),IF($H$2="Urgent",IF(C22="Jakarta",SUMIFS('Master Data HO &amp; Site'!$BJ$1:$BJ$437,'Master Data HO &amp; Site'!$F$1:$F$437,'Summary to Mgmt'!$D22,'Master Data HO &amp; Site'!$H$1:$H$437,'Summary to Mgmt'!$E22,'Master Data HO &amp; Site'!$Y$1:$Y$437,"Open",'Master Data HO &amp; Site'!$N$1:$N$437,$H$2),SUMIFS('Master Data HO &amp; Site'!$BJ$1:$BJ$437,'Master Data HO &amp; Site'!$S$1:$S$437,'Summary to Mgmt'!$C22,'Master Data HO &amp; Site'!$Y$1:$Y$437,"Open",'Master Data HO &amp; Site'!$N$1:$N$437,$H$2)),IF(C22="Jakarta",SUMIFS('Master Data HO &amp; Site'!$BJ$1:$BJ$437,'Master Data HO &amp; Site'!$F$1:$F$437,'Summary to Mgmt'!$D22,'Master Data HO &amp; Site'!$H$1:$H$437,'Summary to Mgmt'!$E22,'Master Data HO &amp; Site'!$Y$1:$Y$437,"Open",'Master Data HO &amp; Site'!$N$1:$N$437,$H$2),SUMIFS('Master Data HO &amp; Site'!$BJ$1:$BJ$437,'Master Data HO &amp; Site'!$S$1:$S$437,'Summary to Mgmt'!$C22,'Master Data HO &amp; Site'!$Y$1:$Y$437,"Open",'Master Data HO &amp; Site'!$N$1:$N$437,$H$2))))</f>
        <v>0</v>
      </c>
      <c r="AS22" s="222">
        <f>IF($H$2="All",IF(C22="Jakarta",SUMIFS('Master Data HO &amp; Site'!$BK$1:$BK$437,'Master Data HO &amp; Site'!$S$1:$S$437,'Summary to Mgmt'!$C22,'Master Data HO &amp; Site'!$F$1:$F$437,'Summary to Mgmt'!$D22,'Master Data HO &amp; Site'!$H$1:$H$437,'Summary to Mgmt'!$E22,'Master Data HO &amp; Site'!$Y$1:$Y$437,"Open"),SUMIFS('Master Data HO &amp; Site'!$BK$1:$BK$437,'Master Data HO &amp; Site'!$S$1:$S$437,'Summary to Mgmt'!$C22,'Master Data HO &amp; Site'!$Y$1:$Y$437,"Open")),IF($H$2="Urgent",IF(C22="Jakarta",SUMIFS('Master Data HO &amp; Site'!$BK$1:$BK$437,'Master Data HO &amp; Site'!$F$1:$F$437,'Summary to Mgmt'!$D22,'Master Data HO &amp; Site'!$H$1:$H$437,'Summary to Mgmt'!$E22,'Master Data HO &amp; Site'!$Y$1:$Y$437,"Open",'Master Data HO &amp; Site'!$N$1:$N$437,$H$2),SUMIFS('Master Data HO &amp; Site'!$BK$1:$BK$437,'Master Data HO &amp; Site'!$S$1:$S$437,'Summary to Mgmt'!$C22,'Master Data HO &amp; Site'!$Y$1:$Y$437,"Open",'Master Data HO &amp; Site'!$N$1:$N$437,$H$2)),IF(C22="Jakarta",SUMIFS('Master Data HO &amp; Site'!$BK$1:$BK$437,'Master Data HO &amp; Site'!$F$1:$F$437,'Summary to Mgmt'!$D22,'Master Data HO &amp; Site'!$H$1:$H$437,'Summary to Mgmt'!$E22,'Master Data HO &amp; Site'!$Y$1:$Y$437,"Open",'Master Data HO &amp; Site'!$N$1:$N$437,$H$2),SUMIFS('Master Data HO &amp; Site'!$BK$1:$BK$437,'Master Data HO &amp; Site'!$S$1:$S$437,'Summary to Mgmt'!$C22,'Master Data HO &amp; Site'!$Y$1:$Y$437,"Open",'Master Data HO &amp; Site'!$N$1:$N$437,$H$2))))</f>
        <v>0</v>
      </c>
      <c r="AU22" s="224">
        <f ca="1">IF($H$2="All",IF(C22="Jakarta",COUNTIFS('Master Data HO &amp; Site'!$F$1:$F$437,'Summary to Mgmt'!$D22,'Master Data HO &amp; Site'!$H$1:$H$437,'Summary to Mgmt'!$E22,'Master Data HO &amp; Site'!$Y$1:$Y$437,"Open",'Master Data HO &amp; Site'!$BZ$1:$BZ$437,'Summary to Mgmt'!$AU$4),COUNTIFS('Master Data HO &amp; Site'!$S$1:$S$437,'Summary to Mgmt'!$C22,'Master Data HO &amp; Site'!$Y$1:$Y$437,"Open",'Master Data HO &amp; Site'!$BZ$1:$BZ$437,'Summary to Mgmt'!$AU$4)),IF($H$2="Urgent",IF(C22="Jakarta",COUNTIFS('Master Data HO &amp; Site'!$F$1:$F$437,'Summary to Mgmt'!$D22,'Master Data HO &amp; Site'!$H$1:$H$437,'Summary to Mgmt'!$E22,'Master Data HO &amp; Site'!$Y$1:$Y$437,"Open",'Master Data HO &amp; Site'!$BZ$1:$BZ$437,'Summary to Mgmt'!$AU$4,'Master Data HO &amp; Site'!$N$1:$N$437,$H$2),COUNTIFS('Master Data HO &amp; Site'!$S$1:$S$437,'Summary to Mgmt'!$C22,'Master Data HO &amp; Site'!$Y$1:$Y$437,"Open",'Master Data HO &amp; Site'!$BZ$1:$BZ$437,'Summary to Mgmt'!$AU$4,'Master Data HO &amp; Site'!$N$1:$N$437,$H$2)),IF(C22="Jakarta",COUNTIFS('Master Data HO &amp; Site'!$F$1:$F$437,'Summary to Mgmt'!$D22,'Master Data HO &amp; Site'!$H$1:$H$437,'Summary to Mgmt'!$E22,'Master Data HO &amp; Site'!$Y$1:$Y$437,"Open",'Master Data HO &amp; Site'!$BZ$1:$BZ$437,'Summary to Mgmt'!$AU$4,'Master Data HO &amp; Site'!$N$1:$N$437,$H$2),COUNTIFS('Master Data HO &amp; Site'!$S$1:$S$437,'Summary to Mgmt'!$C22,'Master Data HO &amp; Site'!$Y$1:$Y$437,"Open",'Master Data HO &amp; Site'!$BZ$1:$BZ$437,'Summary to Mgmt'!$AU$4,'Master Data HO &amp; Site'!$N$1:$N$437,$H$2))))</f>
        <v>0</v>
      </c>
      <c r="AV22" s="224">
        <f ca="1">IF($H$2="All",IF(C22="Jakarta",COUNTIFS('Master Data HO &amp; Site'!$F$1:$F$437,'Summary to Mgmt'!$D22,'Master Data HO &amp; Site'!$H$1:$H$437,'Summary to Mgmt'!$E22,'Master Data HO &amp; Site'!$Y$1:$Y$437,"Open",'Master Data HO &amp; Site'!$BZ$1:$BZ$437,'Summary to Mgmt'!$AV$4),COUNTIFS('Master Data HO &amp; Site'!$S$1:$S$437,'Summary to Mgmt'!$C22,'Master Data HO &amp; Site'!$Y$1:$Y$437,"Open",'Master Data HO &amp; Site'!$BZ$1:$BZ$437,'Summary to Mgmt'!$AV$4)),IF($H$2="Urgent",IF(C22="Jakarta",COUNTIFS('Master Data HO &amp; Site'!$F$1:$F$437,'Summary to Mgmt'!$D22,'Master Data HO &amp; Site'!$H$1:$H$437,'Summary to Mgmt'!$E22,'Master Data HO &amp; Site'!$Y$1:$Y$437,"Open",'Master Data HO &amp; Site'!$BZ$1:$BZ$437,'Summary to Mgmt'!$AV$4,'Master Data HO &amp; Site'!$N$1:$N$437,$H$2),COUNTIFS('Master Data HO &amp; Site'!$S$1:$S$437,'Summary to Mgmt'!$C22,'Master Data HO &amp; Site'!$Y$1:$Y$437,"Open",'Master Data HO &amp; Site'!$BZ$1:$BZ$437,'Summary to Mgmt'!$AV$4,'Master Data HO &amp; Site'!$N$1:$N$437,$H$2)),IF(C22="Jakarta",COUNTIFS('Master Data HO &amp; Site'!$F$1:$F$437,'Summary to Mgmt'!$D22,'Master Data HO &amp; Site'!$H$1:$H$437,'Summary to Mgmt'!$E22,'Master Data HO &amp; Site'!$Y$1:$Y$437,"Open",'Master Data HO &amp; Site'!$BZ$1:$BZ$437,'Summary to Mgmt'!$AV$4,'Master Data HO &amp; Site'!$N$1:$N$437,$H$2),COUNTIFS('Master Data HO &amp; Site'!$S$1:$S$437,'Summary to Mgmt'!$C22,'Master Data HO &amp; Site'!$Y$1:$Y$437,"Open",'Master Data HO &amp; Site'!$BZ$1:$BZ$437,'Summary to Mgmt'!$AV$4,'Master Data HO &amp; Site'!$N$1:$N$437,$H$2))))</f>
        <v>0</v>
      </c>
      <c r="AW22" s="224">
        <f ca="1">IF($H$2="All",IF(C22="Jakarta",COUNTIFS('Master Data HO &amp; Site'!$F$1:$F$437,'Summary to Mgmt'!$D22,'Master Data HO &amp; Site'!$H$1:$H$437,'Summary to Mgmt'!$E22,'Master Data HO &amp; Site'!$Y$1:$Y$437,"Open",'Master Data HO &amp; Site'!$BZ$1:$BZ$437,'Summary to Mgmt'!$AW$4),COUNTIFS('Master Data HO &amp; Site'!$S$1:$S$437,'Summary to Mgmt'!$C22,'Master Data HO &amp; Site'!$Y$1:$Y$437,"Open",'Master Data HO &amp; Site'!$BZ$1:$BZ$437,'Summary to Mgmt'!$AW$4)),IF($H$2="Urgent",IF(C22="Jakarta",COUNTIFS('Master Data HO &amp; Site'!$F$1:$F$437,'Summary to Mgmt'!$D22,'Master Data HO &amp; Site'!$H$1:$H$437,'Summary to Mgmt'!$E22,'Master Data HO &amp; Site'!$Y$1:$Y$437,"Open",'Master Data HO &amp; Site'!$BZ$1:$BZ$437,'Summary to Mgmt'!$AW$4,'Master Data HO &amp; Site'!$N$1:$N$437,$H$2),COUNTIFS('Master Data HO &amp; Site'!$S$1:$S$437,'Summary to Mgmt'!$C22,'Master Data HO &amp; Site'!$Y$1:$Y$437,"Open",'Master Data HO &amp; Site'!$BZ$1:$BZ$437,'Summary to Mgmt'!$AW$4,'Master Data HO &amp; Site'!$N$1:$N$437,$H$2)),IF(C22="Jakarta",COUNTIFS('Master Data HO &amp; Site'!$F$1:$F$437,'Summary to Mgmt'!$D22,'Master Data HO &amp; Site'!$H$1:$H$437,'Summary to Mgmt'!$E22,'Master Data HO &amp; Site'!$Y$1:$Y$437,"Open",'Master Data HO &amp; Site'!$BZ$1:$BZ$437,'Summary to Mgmt'!$AW$4,'Master Data HO &amp; Site'!$N$1:$N$437,$H$2),COUNTIFS('Master Data HO &amp; Site'!$S$1:$S$437,'Summary to Mgmt'!$C22,'Master Data HO &amp; Site'!$Y$1:$Y$437,"Open",'Master Data HO &amp; Site'!$BZ$1:$BZ$437,'Summary to Mgmt'!$AW$4,'Master Data HO &amp; Site'!$N$1:$N$437,$H$2))))</f>
        <v>0</v>
      </c>
      <c r="AX22" s="224">
        <f ca="1">IF($H$2="All",IF(C22="Jakarta",COUNTIFS('Master Data HO &amp; Site'!$F$1:$F$437,'Summary to Mgmt'!$D22,'Master Data HO &amp; Site'!$H$1:$H$437,'Summary to Mgmt'!$E22,'Master Data HO &amp; Site'!$Y$1:$Y$437,"Open",'Master Data HO &amp; Site'!$BZ$1:$BZ$437,'Summary to Mgmt'!$AX$4),COUNTIFS('Master Data HO &amp; Site'!$S$1:$S$437,'Summary to Mgmt'!$C22,'Master Data HO &amp; Site'!$Y$1:$Y$437,"Open",'Master Data HO &amp; Site'!$BZ$1:$BZ$437,'Summary to Mgmt'!$AX$4)),IF($H$2="Urgent",IF(C22="Jakarta",COUNTIFS('Master Data HO &amp; Site'!$F$1:$F$437,'Summary to Mgmt'!$D22,'Master Data HO &amp; Site'!$H$1:$H$437,'Summary to Mgmt'!$E22,'Master Data HO &amp; Site'!$Y$1:$Y$437,"Open",'Master Data HO &amp; Site'!$BZ$1:$BZ$437,'Summary to Mgmt'!$AX$4,'Master Data HO &amp; Site'!$N$1:$N$437,$H$2),COUNTIFS('Master Data HO &amp; Site'!$S$1:$S$437,'Summary to Mgmt'!$C22,'Master Data HO &amp; Site'!$Y$1:$Y$437,"Open",'Master Data HO &amp; Site'!$BZ$1:$BZ$437,'Summary to Mgmt'!$AX$4,'Master Data HO &amp; Site'!$N$1:$N$437,$H$2)),IF(C22="Jakarta",COUNTIFS('Master Data HO &amp; Site'!$F$1:$F$437,'Summary to Mgmt'!$D22,'Master Data HO &amp; Site'!$H$1:$H$437,'Summary to Mgmt'!$E22,'Master Data HO &amp; Site'!$Y$1:$Y$437,"Open",'Master Data HO &amp; Site'!$BZ$1:$BZ$437,'Summary to Mgmt'!$AX$4,'Master Data HO &amp; Site'!$N$1:$N$437,$H$2),COUNTIFS('Master Data HO &amp; Site'!$S$1:$S$437,'Summary to Mgmt'!$C22,'Master Data HO &amp; Site'!$Y$1:$Y$437,"Open",'Master Data HO &amp; Site'!$BZ$1:$BZ$437,'Summary to Mgmt'!$AX$4,'Master Data HO &amp; Site'!$N$1:$N$437,$H$2))))</f>
        <v>1</v>
      </c>
    </row>
    <row r="23" spans="3:50" outlineLevel="1" x14ac:dyDescent="0.35">
      <c r="C23" t="s">
        <v>151</v>
      </c>
      <c r="D23" t="s">
        <v>137</v>
      </c>
      <c r="E23" t="s">
        <v>1458</v>
      </c>
      <c r="F23" s="223">
        <f t="shared" si="1"/>
        <v>4</v>
      </c>
      <c r="G23" s="224">
        <f>IF($H$2="All",IF(C23="Jakarta",SUMIFS('Master Data HO &amp; Site'!$BM$1:$BM$437,'Master Data HO &amp; Site'!$S$1:$S$437,'Summary to Mgmt'!C23,'Master Data HO &amp; Site'!$F$1:$F$437,'Summary to Mgmt'!$D23,'Master Data HO &amp; Site'!$H$1:$H$437,'Summary to Mgmt'!$E23,'Master Data HO &amp; Site'!$Y$1:$Y$437,"Closed"),SUMIFS('Master Data HO &amp; Site'!$BM$1:$BM$437,'Master Data HO &amp; Site'!$S$1:$S$437,'Summary to Mgmt'!C23,'Master Data HO &amp; Site'!$Y$1:$Y$437,"Closed")),IF(C23="Jakarta",SUMIFS('Master Data HO &amp; Site'!$BM$1:$BM$437,'Master Data HO &amp; Site'!$S$1:$S$437,'Summary to Mgmt'!C23,'Master Data HO &amp; Site'!$F$1:$F$437,'Summary to Mgmt'!$D23,'Master Data HO &amp; Site'!$H$1:$H$437,'Summary to Mgmt'!E23,'Master Data HO &amp; Site'!$N$1:$N$437,'Summary to Mgmt'!$H$2,'Master Data HO &amp; Site'!$Y$1:$Y$437,"Closed"),SUMIFS('Master Data HO &amp; Site'!$BM$1:$BM$437,'Master Data HO &amp; Site'!$S$1:$S$437,'Summary to Mgmt'!C23,'Master Data HO &amp; Site'!$N$1:$N$437,'Summary to Mgmt'!$H$2,'Master Data HO &amp; Site'!$Y$1:$Y$437,"Closed")))</f>
        <v>0</v>
      </c>
      <c r="H23" s="222">
        <f>IF($H$2="All",IF(C23="Jakarta",COUNTIFS('Master Data HO &amp; Site'!$S$1:$S$437,'Summary to Mgmt'!$C23,'Master Data HO &amp; Site'!$F$1:$F$437,'Summary to Mgmt'!$D23,'Master Data HO &amp; Site'!$H$1:$H$437,'Summary to Mgmt'!$E23,'Master Data HO &amp; Site'!$Y$1:$Y$437,"Open"),COUNTIFS('Master Data HO &amp; Site'!$S$1:$S$437,'Summary to Mgmt'!$C23,'Master Data HO &amp; Site'!$Y$1:$Y$437,"Open")),IF($H$2="Urgent",IF(C23="Jakarta",COUNTIFS('Master Data HO &amp; Site'!$S$1:$S$437,'Summary to Mgmt'!$C23,'Master Data HO &amp; Site'!$F$1:$F$437,'Summary to Mgmt'!$D23,'Master Data HO &amp; Site'!$H$1:$H$437,'Summary to Mgmt'!$E23,'Master Data HO &amp; Site'!$Y$1:$Y$437,"Open",'Master Data HO &amp; Site'!$N$1:$N$437,$H$2),COUNTIFS('Master Data HO &amp; Site'!$S$1:$S$437,'Summary to Mgmt'!$C23,'Master Data HO &amp; Site'!$Y$1:$Y$437,"Open",'Master Data HO &amp; Site'!$N$1:$N$437,$H$2)),IF(C23="Jakarta",COUNTIFS('Master Data HO &amp; Site'!$F$1:$F$437,'Summary to Mgmt'!$D23,'Master Data HO &amp; Site'!$H$1:$H$437,'Summary to Mgmt'!$E23,'Master Data HO &amp; Site'!$Y$1:$Y$437,"Open",'Master Data HO &amp; Site'!$N$1:$N$437,$H$2),COUNTIFS('Master Data HO &amp; Site'!$S$1:$S$437,'Summary to Mgmt'!$C23,'Master Data HO &amp; Site'!$Y$1:$Y$437,"Open",'Master Data HO &amp; Site'!$N$1:$N$437,$H$2))))</f>
        <v>4</v>
      </c>
      <c r="I23" s="222">
        <f>IF($H$2="All",IF(C23="Jakarta",COUNTIFS('Master Data HO &amp; Site'!$F$1:$F$437,'Summary to Mgmt'!$D23,'Master Data HO &amp; Site'!$H$1:$H$437,'Summary to Mgmt'!$E23,'Master Data HO &amp; Site'!$Y$1:$Y$437,"Open",'Master Data HO &amp; Site'!$D$1:$D$437,"pending FKTK"),COUNTIFS('Master Data HO &amp; Site'!$S$1:$S$437,'Summary to Mgmt'!$C23,'Master Data HO &amp; Site'!$Y$1:$Y$437,"Open",'Master Data HO &amp; Site'!$D$1:$D$437,"pending FKTK")),IF($H$2="Urgent",IF(C23="Jakarta",COUNTIFS('Master Data HO &amp; Site'!$F$1:$F$437,'Summary to Mgmt'!$D23,'Master Data HO &amp; Site'!$H$1:$H$437,'Summary to Mgmt'!$E23,'Master Data HO &amp; Site'!$Y$1:$Y$437,"Open",'Master Data HO &amp; Site'!$N$1:$N$437,$H$2,'Master Data HO &amp; Site'!$D$1:$D$437,"pending FKTK"),COUNTIFS('Master Data HO &amp; Site'!$S$1:$S$437,'Summary to Mgmt'!$C23,'Master Data HO &amp; Site'!$Y$1:$Y$437,"Open",'Master Data HO &amp; Site'!$N$1:$N$437,$H$2,'Master Data HO &amp; Site'!$D$1:$D$437,"pending FKTK")),IF(C23="Jakarta",COUNTIFS('Master Data HO &amp; Site'!$F$1:$F$437,'Summary to Mgmt'!$D23,'Master Data HO &amp; Site'!$H$1:$H$437,'Summary to Mgmt'!$E23,'Master Data HO &amp; Site'!$Y$1:$Y$437,"Open",'Master Data HO &amp; Site'!$N$1:$N$437,$H$2,'Master Data HO &amp; Site'!$D$1:$D$437,"pending FKTK"),COUNTIFS('Master Data HO &amp; Site'!$S$1:$S$437,'Summary to Mgmt'!$C23,'Master Data HO &amp; Site'!$Y$1:$Y$437,"Open",'Master Data HO &amp; Site'!$N$1:$N$437,$H$2,'Master Data HO &amp; Site'!$D$1:$D$437,"pending FKTK"))))</f>
        <v>4</v>
      </c>
      <c r="J23" s="222">
        <f>IF($H$2="All",IF(C23="Jakarta",SUMIFS('Master Data HO &amp; Site'!$AB$1:$AB$437,'Master Data HO &amp; Site'!$F$1:$F$437,'Summary to Mgmt'!$D23,'Master Data HO &amp; Site'!$H$1:$H$437,'Summary to Mgmt'!$E23,'Master Data HO &amp; Site'!$Y$1:$Y$437,"Open"),SUMIFS('Master Data HO &amp; Site'!$AB$1:$AB$437,'Master Data HO &amp; Site'!$S$1:$S$437,'Summary to Mgmt'!$C23,'Master Data HO &amp; Site'!$Y$1:$Y$437,"Open")),IF($H$2="Urgent",IF(C23="Jakarta",SUMIFS('Master Data HO &amp; Site'!$AB$1:$AB$437,'Master Data HO &amp; Site'!$F$1:$F$437,'Summary to Mgmt'!$D23,'Master Data HO &amp; Site'!$H$1:$H$437,'Summary to Mgmt'!$E23,'Master Data HO &amp; Site'!$Y$1:$Y$437,"Open",'Master Data HO &amp; Site'!$N$1:$N$437,$H$2),SUMIFS('Master Data HO &amp; Site'!$AB$1:$AB$437,'Master Data HO &amp; Site'!$S$1:$S$437,'Summary to Mgmt'!$C23,'Master Data HO &amp; Site'!$Y$1:$Y$437,"Open",'Master Data HO &amp; Site'!$N$1:$N$437,$H$2)),IF(C23="Jakarta",SUMIFS('Master Data HO &amp; Site'!$AB$1:$AB$437,'Master Data HO &amp; Site'!$F$1:$F$437,'Summary to Mgmt'!$D23,'Master Data HO &amp; Site'!$H$1:$H$437,'Summary to Mgmt'!$E23,'Master Data HO &amp; Site'!$Y$1:$Y$437,"Open",'Master Data HO &amp; Site'!$N$1:$N$437,$H$2),SUMIFS('Master Data HO &amp; Site'!$AB$1:$AB$437,'Master Data HO &amp; Site'!$S$1:$S$437,'Summary to Mgmt'!$C23,'Master Data HO &amp; Site'!$Y$1:$Y$437,"Open",'Master Data HO &amp; Site'!$N$1:$N$437,$H$2))))</f>
        <v>1</v>
      </c>
      <c r="K23" s="222">
        <f>IF($H$2="All",IF(C23="Jakarta",SUMIFS('Master Data HO &amp; Site'!$AC$1:$AC$437,'Master Data HO &amp; Site'!$F$1:$F$437,'Summary to Mgmt'!$D23,'Master Data HO &amp; Site'!$H$1:$H$437,'Summary to Mgmt'!$E23,'Master Data HO &amp; Site'!$Y$1:$Y$437,"Open"),SUMIFS('Master Data HO &amp; Site'!$AC$1:$AC$437,'Master Data HO &amp; Site'!$S$1:$S$437,'Summary to Mgmt'!$C23,'Master Data HO &amp; Site'!$Y$1:$Y$437,"Open")),IF($H$2="Urgent",IF(C23="Jakarta",SUMIFS('Master Data HO &amp; Site'!$AC$1:$AC$437,'Master Data HO &amp; Site'!$F$1:$F$437,'Summary to Mgmt'!$D23,'Master Data HO &amp; Site'!$H$1:$H$437,'Summary to Mgmt'!$E23,'Master Data HO &amp; Site'!$Y$1:$Y$437,"Open",'Master Data HO &amp; Site'!$N$1:$N$437,$H$2),SUMIFS('Master Data HO &amp; Site'!$AC$1:$AC$437,'Master Data HO &amp; Site'!$S$1:$S$437,'Summary to Mgmt'!$C23,'Master Data HO &amp; Site'!$Y$1:$Y$437,"Open",'Master Data HO &amp; Site'!$N$1:$N$437,$H$2)),IF(C23="Jakarta",SUMIFS('Master Data HO &amp; Site'!$AC$1:$AC$437,'Master Data HO &amp; Site'!$F$1:$F$437,'Summary to Mgmt'!$D23,'Master Data HO &amp; Site'!$H$1:$H$437,'Summary to Mgmt'!$E23,'Master Data HO &amp; Site'!$Y$1:$Y$437,"Open",'Master Data HO &amp; Site'!$N$1:$N$437,$H$2),SUMIFS('Master Data HO &amp; Site'!$AC$1:$AC$437,'Master Data HO &amp; Site'!$S$1:$S$437,'Summary to Mgmt'!$C23,'Master Data HO &amp; Site'!$Y$1:$Y$437,"Open",'Master Data HO &amp; Site'!$N$1:$N$437,$H$2))))</f>
        <v>0</v>
      </c>
      <c r="L23" s="222">
        <f>IF($H$2="All",IF(C23="Jakarta",SUMIFS('Master Data HO &amp; Site'!$AD$1:$AD$437,'Master Data HO &amp; Site'!$F$1:$F$437,'Summary to Mgmt'!$D23,'Master Data HO &amp; Site'!$H$1:$H$437,'Summary to Mgmt'!$E23,'Master Data HO &amp; Site'!$Y$1:$Y$437,"Open"),SUMIFS('Master Data HO &amp; Site'!$AD$1:$AD$437,'Master Data HO &amp; Site'!$S$1:$S$437,'Summary to Mgmt'!$C23,'Master Data HO &amp; Site'!$Y$1:$Y$437,"Open")),IF($H$2="Urgent",IF(C23="Jakarta",SUMIFS('Master Data HO &amp; Site'!$AD$1:$AD$437,'Master Data HO &amp; Site'!$F$1:$F$437,'Summary to Mgmt'!$D23,'Master Data HO &amp; Site'!$H$1:$H$437,'Summary to Mgmt'!$E23,'Master Data HO &amp; Site'!$Y$1:$Y$437,"Open",'Master Data HO &amp; Site'!$N$1:$N$437,$H$2),SUMIFS('Master Data HO &amp; Site'!$AD$1:$AD$437,'Master Data HO &amp; Site'!$S$1:$S$437,'Summary to Mgmt'!$C23,'Master Data HO &amp; Site'!$Y$1:$Y$437,"Open",'Master Data HO &amp; Site'!$N$1:$N$437,$H$2)),IF(C23="Jakarta",SUMIFS('Master Data HO &amp; Site'!$AD$1:$AD$437,'Master Data HO &amp; Site'!$F$1:$F$437,'Summary to Mgmt'!$D23,'Master Data HO &amp; Site'!$H$1:$H$437,'Summary to Mgmt'!$E23,'Master Data HO &amp; Site'!$Y$1:$Y$437,"Open",'Master Data HO &amp; Site'!$N$1:$N$437,$H$2),SUMIFS('Master Data HO &amp; Site'!$AD$1:$AD$437,'Master Data HO &amp; Site'!$S$1:$S$437,'Summary to Mgmt'!$C23,'Master Data HO &amp; Site'!$Y$1:$Y$437,"Open",'Master Data HO &amp; Site'!$N$1:$N$437,$H$2))))</f>
        <v>0</v>
      </c>
      <c r="M23" s="222">
        <f>IF($H$2="All",IF(C23="Jakarta",SUMIFS('Master Data HO &amp; Site'!$AE$1:$AE$437,'Master Data HO &amp; Site'!$F$1:$F$437,'Summary to Mgmt'!$D23,'Master Data HO &amp; Site'!$H$1:$H$437,'Summary to Mgmt'!$E23,'Master Data HO &amp; Site'!$Y$1:$Y$437,"Open"),SUMIFS('Master Data HO &amp; Site'!$AE$1:$AE$437,'Master Data HO &amp; Site'!$S$1:$S$437,'Summary to Mgmt'!$C23,'Master Data HO &amp; Site'!$Y$1:$Y$437,"Open")),IF($H$2="Urgent",IF(C23="Jakarta",SUMIFS('Master Data HO &amp; Site'!$AE$1:$AE$437,'Master Data HO &amp; Site'!$F$1:$F$437,'Summary to Mgmt'!$D23,'Master Data HO &amp; Site'!$H$1:$H$437,'Summary to Mgmt'!$E23,'Master Data HO &amp; Site'!$Y$1:$Y$437,"Open",'Master Data HO &amp; Site'!$N$1:$N$437,$H$2),SUMIFS('Master Data HO &amp; Site'!$AE$1:$AE$437,'Master Data HO &amp; Site'!$S$1:$S$437,'Summary to Mgmt'!$C23,'Master Data HO &amp; Site'!$Y$1:$Y$437,"Open",'Master Data HO &amp; Site'!$N$1:$N$437,$H$2)),IF(C23="Jakarta",SUMIFS('Master Data HO &amp; Site'!$AE$1:$AE$437,'Master Data HO &amp; Site'!$F$1:$F$437,'Summary to Mgmt'!$D23,'Master Data HO &amp; Site'!$H$1:$H$437,'Summary to Mgmt'!$E23,'Master Data HO &amp; Site'!$Y$1:$Y$437,"Open",'Master Data HO &amp; Site'!$N$1:$N$437,$H$2),SUMIFS('Master Data HO &amp; Site'!$AE$1:$AE$437,'Master Data HO &amp; Site'!$S$1:$S$437,'Summary to Mgmt'!$C23,'Master Data HO &amp; Site'!$Y$1:$Y$437,"Open",'Master Data HO &amp; Site'!$N$1:$N$437,$H$2))))</f>
        <v>0</v>
      </c>
      <c r="N23" s="222">
        <f>IF($H$2="All",IF(C23="Jakarta",SUMIFS('Master Data HO &amp; Site'!$AF$1:$AF$437,'Master Data HO &amp; Site'!$F$1:$F$437,'Summary to Mgmt'!$D23,'Master Data HO &amp; Site'!$H$1:$H$437,'Summary to Mgmt'!$E23,'Master Data HO &amp; Site'!$Y$1:$Y$437,"Open"),SUMIFS('Master Data HO &amp; Site'!$AF$1:$AF$437,'Master Data HO &amp; Site'!$S$1:$S$437,'Summary to Mgmt'!$C23,'Master Data HO &amp; Site'!$Y$1:$Y$437,"Open")),IF($H$2="Urgent",IF(C23="Jakarta",SUMIFS('Master Data HO &amp; Site'!$AF$1:$AF$437,'Master Data HO &amp; Site'!$F$1:$F$437,'Summary to Mgmt'!$D23,'Master Data HO &amp; Site'!$H$1:$H$437,'Summary to Mgmt'!$E23,'Master Data HO &amp; Site'!$Y$1:$Y$437,"Open",'Master Data HO &amp; Site'!$N$1:$N$437,$H$2),SUMIFS('Master Data HO &amp; Site'!$AF$1:$AF$437,'Master Data HO &amp; Site'!$S$1:$S$437,'Summary to Mgmt'!$C23,'Master Data HO &amp; Site'!$Y$1:$Y$437,"Open",'Master Data HO &amp; Site'!$N$1:$N$437,$H$2)),IF(C23="Jakarta",SUMIFS('Master Data HO &amp; Site'!$AF$1:$AF$437,'Master Data HO &amp; Site'!$F$1:$F$437,'Summary to Mgmt'!$D23,'Master Data HO &amp; Site'!$H$1:$H$437,'Summary to Mgmt'!$E23,'Master Data HO &amp; Site'!$Y$1:$Y$437,"Open",'Master Data HO &amp; Site'!$N$1:$N$437,$H$2),SUMIFS('Master Data HO &amp; Site'!$AF$1:$AF$437,'Master Data HO &amp; Site'!$S$1:$S$437,'Summary to Mgmt'!$C23,'Master Data HO &amp; Site'!$Y$1:$Y$437,"Open",'Master Data HO &amp; Site'!$N$1:$N$437,$H$2))))</f>
        <v>0</v>
      </c>
      <c r="O23" s="224">
        <f>IF($H$2="All",IF(C23="Jakarta",SUMIFS('Master Data HO &amp; Site'!$AG$1:$AG$437,'Master Data HO &amp; Site'!$S$1:$S$437,'Summary to Mgmt'!$C23,'Master Data HO &amp; Site'!$F$1:$F$437,'Summary to Mgmt'!$D23,'Master Data HO &amp; Site'!$H$1:$H$437,'Summary to Mgmt'!$E23,'Master Data HO &amp; Site'!$Y$1:$Y$437,"Open"),SUMIFS('Master Data HO &amp; Site'!$AG$1:$AG$437,'Master Data HO &amp; Site'!$S$1:$S$437,'Summary to Mgmt'!$C23,'Master Data HO &amp; Site'!$Y$1:$Y$437,"Open")),IF($H$2="Urgent",IF(C23="Jakarta",SUMIFS('Master Data HO &amp; Site'!$AG$1:$AG$437,'Master Data HO &amp; Site'!$F$1:$F$437,'Summary to Mgmt'!$D23,'Master Data HO &amp; Site'!$H$1:$H$437,'Summary to Mgmt'!$E23,'Master Data HO &amp; Site'!$Y$1:$Y$437,"Open",'Master Data HO &amp; Site'!$N$1:$N$437,$H$2),SUMIFS('Master Data HO &amp; Site'!$AG$1:$AG$437,'Master Data HO &amp; Site'!$S$1:$S$437,'Summary to Mgmt'!$C23,'Master Data HO &amp; Site'!$Y$1:$Y$437,"Open",'Master Data HO &amp; Site'!$N$1:$N$437,$H$2)),IF(C23="Jakarta",SUMIFS('Master Data HO &amp; Site'!$AG$1:$AG$437,'Master Data HO &amp; Site'!$F$1:$F$437,'Summary to Mgmt'!$D23,'Master Data HO &amp; Site'!$H$1:$H$437,'Summary to Mgmt'!$E23,'Master Data HO &amp; Site'!$Y$1:$Y$437,"Open",'Master Data HO &amp; Site'!$N$1:$N$437,$H$2),SUMIFS('Master Data HO &amp; Site'!$AG$1:$AG$437,'Master Data HO &amp; Site'!$S$1:$S$437,'Summary to Mgmt'!$C23,'Master Data HO &amp; Site'!$Y$1:$Y$437,"Open",'Master Data HO &amp; Site'!$N$1:$N$437,$H$2))))</f>
        <v>1</v>
      </c>
      <c r="P23" s="222">
        <f>IF($H$2="All",IF(C23="Jakarta",SUMIFS('Master Data HO &amp; Site'!$AH$1:$AH$437,'Master Data HO &amp; Site'!$F$1:$F$437,'Summary to Mgmt'!$D23,'Master Data HO &amp; Site'!$H$1:$H$437,'Summary to Mgmt'!$E23,'Master Data HO &amp; Site'!$Y$1:$Y$437,"Open"),SUMIFS('Master Data HO &amp; Site'!$AH$1:$AH$437,'Master Data HO &amp; Site'!$S$1:$S$437,'Summary to Mgmt'!$C23,'Master Data HO &amp; Site'!$Y$1:$Y$437,"Open")),IF($H$2="Urgent",IF(C23="Jakarta",SUMIFS('Master Data HO &amp; Site'!$AH$1:$AH$437,'Master Data HO &amp; Site'!$F$1:$F$437,'Summary to Mgmt'!$D23,'Master Data HO &amp; Site'!$H$1:$H$437,'Summary to Mgmt'!$E23,'Master Data HO &amp; Site'!$Y$1:$Y$437,"Open",'Master Data HO &amp; Site'!$N$1:$N$437,$H$2),SUMIFS('Master Data HO &amp; Site'!$AH$1:$AH$437,'Master Data HO &amp; Site'!$S$1:$S$437,'Summary to Mgmt'!$C23,'Master Data HO &amp; Site'!$Y$1:$Y$437,"Open",'Master Data HO &amp; Site'!$N$1:$N$437,$H$2)),IF(C23="Jakarta",SUMIFS('Master Data HO &amp; Site'!$AH$1:$AH$437,'Master Data HO &amp; Site'!$F$1:$F$437,'Summary to Mgmt'!$D23,'Master Data HO &amp; Site'!$H$1:$H$437,'Summary to Mgmt'!$E23,'Master Data HO &amp; Site'!$Y$1:$Y$437,"Open",'Master Data HO &amp; Site'!$N$1:$N$437,$H$2),SUMIFS('Master Data HO &amp; Site'!$AH$1:$AH$437,'Master Data HO &amp; Site'!$S$1:$S$437,'Summary to Mgmt'!$C23,'Master Data HO &amp; Site'!$Y$1:$Y$437,"Open",'Master Data HO &amp; Site'!$N$1:$N$437,$H$2))))</f>
        <v>0</v>
      </c>
      <c r="Q23" s="222">
        <f>IF($H$2="All",IF(C23="Jakarta",SUMIFS('Master Data HO &amp; Site'!$AI$1:$AI$437,'Master Data HO &amp; Site'!$F$1:$F$437,'Summary to Mgmt'!$D23,'Master Data HO &amp; Site'!$H$1:$H$437,'Summary to Mgmt'!$E23,'Master Data HO &amp; Site'!$Y$1:$Y$437,"Open"),SUMIFS('Master Data HO &amp; Site'!$AI$1:$AI$437,'Master Data HO &amp; Site'!$S$1:$S$437,'Summary to Mgmt'!$C23,'Master Data HO &amp; Site'!$Y$1:$Y$437,"Open")),IF($H$2="Urgent",IF(C23="Jakarta",SUMIFS('Master Data HO &amp; Site'!$AI$1:$AI$437,'Master Data HO &amp; Site'!$F$1:$F$437,'Summary to Mgmt'!$D23,'Master Data HO &amp; Site'!$H$1:$H$437,'Summary to Mgmt'!$E23,'Master Data HO &amp; Site'!$Y$1:$Y$437,"Open",'Master Data HO &amp; Site'!$N$1:$N$437,$H$2),SUMIFS('Master Data HO &amp; Site'!$AI$1:$AI$437,'Master Data HO &amp; Site'!$S$1:$S$437,'Summary to Mgmt'!$C23,'Master Data HO &amp; Site'!$Y$1:$Y$437,"Open",'Master Data HO &amp; Site'!$N$1:$N$437,$H$2)),IF(C23="Jakarta",SUMIFS('Master Data HO &amp; Site'!$AI$1:$AI$437,'Master Data HO &amp; Site'!$F$1:$F$437,'Summary to Mgmt'!$D23,'Master Data HO &amp; Site'!$H$1:$H$437,'Summary to Mgmt'!$E23,'Master Data HO &amp; Site'!$Y$1:$Y$437,"Open",'Master Data HO &amp; Site'!$N$1:$N$437,$H$2),SUMIFS('Master Data HO &amp; Site'!$AI$1:$AI$437,'Master Data HO &amp; Site'!$S$1:$S$437,'Summary to Mgmt'!$C23,'Master Data HO &amp; Site'!$Y$1:$Y$437,"Open",'Master Data HO &amp; Site'!$N$1:$N$437,$H$2))))</f>
        <v>0</v>
      </c>
      <c r="R23" s="222">
        <f>IF($H$2="All",IF(C23="Jakarta",SUMIFS('Master Data HO &amp; Site'!$AJ$1:$AJ$437,'Master Data HO &amp; Site'!$F$1:$F$437,'Summary to Mgmt'!$D23,'Master Data HO &amp; Site'!$H$1:$H$437,'Summary to Mgmt'!$E23,'Master Data HO &amp; Site'!$Y$1:$Y$437,"Open"),SUMIFS('Master Data HO &amp; Site'!$AJ$1:$AJ$437,'Master Data HO &amp; Site'!$S$1:$S$437,'Summary to Mgmt'!$C23,'Master Data HO &amp; Site'!$Y$1:$Y$437,"Open")),IF($H$2="Urgent",IF(C23="Jakarta",SUMIFS('Master Data HO &amp; Site'!$AJ$1:$AJ$437,'Master Data HO &amp; Site'!$F$1:$F$437,'Summary to Mgmt'!$D23,'Master Data HO &amp; Site'!$H$1:$H$437,'Summary to Mgmt'!$E23,'Master Data HO &amp; Site'!$Y$1:$Y$437,"Open",'Master Data HO &amp; Site'!$N$1:$N$437,$H$2),SUMIFS('Master Data HO &amp; Site'!$AJ$1:$AJ$437,'Master Data HO &amp; Site'!$S$1:$S$437,'Summary to Mgmt'!$C23,'Master Data HO &amp; Site'!$Y$1:$Y$437,"Open",'Master Data HO &amp; Site'!$N$1:$N$437,$H$2)),IF(C23="Jakarta",SUMIFS('Master Data HO &amp; Site'!$AJ$1:$AJ$437,'Master Data HO &amp; Site'!$F$1:$F$437,'Summary to Mgmt'!$D23,'Master Data HO &amp; Site'!$H$1:$H$437,'Summary to Mgmt'!$E23,'Master Data HO &amp; Site'!$Y$1:$Y$437,"Open",'Master Data HO &amp; Site'!$N$1:$N$437,$H$2),SUMIFS('Master Data HO &amp; Site'!$AJ$1:$AJ$437,'Master Data HO &amp; Site'!$S$1:$S$437,'Summary to Mgmt'!$C23,'Master Data HO &amp; Site'!$Y$1:$Y$437,"Open",'Master Data HO &amp; Site'!$N$1:$N$437,$H$2))))</f>
        <v>0</v>
      </c>
      <c r="S23" s="222">
        <f>IF($H$2="All",IF(C23="Jakarta",SUMIFS('Master Data HO &amp; Site'!$AK$1:$AK$437,'Master Data HO &amp; Site'!$F$1:$F$437,'Summary to Mgmt'!$D23,'Master Data HO &amp; Site'!$H$1:$H$437,'Summary to Mgmt'!$E23,'Master Data HO &amp; Site'!$Y$1:$Y$437,"Open"),SUMIFS('Master Data HO &amp; Site'!$AK$1:$AK$437,'Master Data HO &amp; Site'!$S$1:$S$437,'Summary to Mgmt'!$C23,'Master Data HO &amp; Site'!$Y$1:$Y$437,"Open")),IF($H$2="Urgent",IF(C23="Jakarta",SUMIFS('Master Data HO &amp; Site'!$AK$1:$AK$437,'Master Data HO &amp; Site'!$F$1:$F$437,'Summary to Mgmt'!$D23,'Master Data HO &amp; Site'!$H$1:$H$437,'Summary to Mgmt'!$E23,'Master Data HO &amp; Site'!$Y$1:$Y$437,"Open",'Master Data HO &amp; Site'!$N$1:$N$437,$H$2),SUMIFS('Master Data HO &amp; Site'!$AK$1:$AK$437,'Master Data HO &amp; Site'!$S$1:$S$437,'Summary to Mgmt'!$C23,'Master Data HO &amp; Site'!$Y$1:$Y$437,"Open",'Master Data HO &amp; Site'!$N$1:$N$437,$H$2)),IF(C23="Jakarta",SUMIFS('Master Data HO &amp; Site'!$AK$1:$AK$437,'Master Data HO &amp; Site'!$F$1:$F$437,'Summary to Mgmt'!$D23,'Master Data HO &amp; Site'!$H$1:$H$437,'Summary to Mgmt'!$E23,'Master Data HO &amp; Site'!$Y$1:$Y$437,"Open",'Master Data HO &amp; Site'!$N$1:$N$437,$H$2),SUMIFS('Master Data HO &amp; Site'!$AK$1:$AK$437,'Master Data HO &amp; Site'!$S$1:$S$437,'Summary to Mgmt'!$C23,'Master Data HO &amp; Site'!$Y$1:$Y$437,"Open",'Master Data HO &amp; Site'!$N$1:$N$437,$H$2))))</f>
        <v>0</v>
      </c>
      <c r="T23" s="222">
        <f>IF($H$2="All",IF(C23="Jakarta",SUMIFS('Master Data HO &amp; Site'!$AL$1:$AL$437,'Master Data HO &amp; Site'!$F$1:$F$437,'Summary to Mgmt'!$D23,'Master Data HO &amp; Site'!$H$1:$H$437,'Summary to Mgmt'!$E23,'Master Data HO &amp; Site'!$Y$1:$Y$437,"Open"),SUMIFS('Master Data HO &amp; Site'!$AL$1:$AL$437,'Master Data HO &amp; Site'!$S$1:$S$437,'Summary to Mgmt'!$C23,'Master Data HO &amp; Site'!$Y$1:$Y$437,"Open")),IF($H$2="Urgent",IF(C23="Jakarta",SUMIFS('Master Data HO &amp; Site'!$AL$1:$AL$437,'Master Data HO &amp; Site'!$F$1:$F$437,'Summary to Mgmt'!$D23,'Master Data HO &amp; Site'!$H$1:$H$437,'Summary to Mgmt'!$E23,'Master Data HO &amp; Site'!$Y$1:$Y$437,"Open",'Master Data HO &amp; Site'!$N$1:$N$437,$H$2),SUMIFS('Master Data HO &amp; Site'!$AL$1:$AL$437,'Master Data HO &amp; Site'!$S$1:$S$437,'Summary to Mgmt'!$C23,'Master Data HO &amp; Site'!$Y$1:$Y$437,"Open",'Master Data HO &amp; Site'!$N$1:$N$437,$H$2)),IF(C23="Jakarta",SUMIFS('Master Data HO &amp; Site'!$AL$1:$AL$437,'Master Data HO &amp; Site'!$F$1:$F$437,'Summary to Mgmt'!$D23,'Master Data HO &amp; Site'!$H$1:$H$437,'Summary to Mgmt'!$E23,'Master Data HO &amp; Site'!$Y$1:$Y$437,"Open",'Master Data HO &amp; Site'!$N$1:$N$437,$H$2),SUMIFS('Master Data HO &amp; Site'!$AL$1:$AL$437,'Master Data HO &amp; Site'!$S$1:$S$437,'Summary to Mgmt'!$C23,'Master Data HO &amp; Site'!$Y$1:$Y$437,"Open",'Master Data HO &amp; Site'!$N$1:$N$437,$H$2))))</f>
        <v>0</v>
      </c>
      <c r="U23" s="222">
        <f>IF($H$2="All",IF(C23="Jakarta",SUMIFS('Master Data HO &amp; Site'!$AM$1:$AM$437,'Master Data HO &amp; Site'!$S$1:$S$437,'Summary to Mgmt'!$C23,'Master Data HO &amp; Site'!$F$1:$F$437,'Summary to Mgmt'!$D23,'Master Data HO &amp; Site'!$H$1:$H$437,'Summary to Mgmt'!$E23,'Master Data HO &amp; Site'!$Y$1:$Y$437,"Open"),SUMIFS('Master Data HO &amp; Site'!$AM$1:$AM$437,'Master Data HO &amp; Site'!$S$1:$S$437,'Summary to Mgmt'!$C23,'Master Data HO &amp; Site'!$Y$1:$Y$437,"Open")),IF($H$2="Urgent",IF(C23="Jakarta",SUMIFS('Master Data HO &amp; Site'!$AM$1:$AM$437,'Master Data HO &amp; Site'!$F$1:$F$437,'Summary to Mgmt'!$D23,'Master Data HO &amp; Site'!$H$1:$H$437,'Summary to Mgmt'!$E23,'Master Data HO &amp; Site'!$Y$1:$Y$437,"Open",'Master Data HO &amp; Site'!$N$1:$N$437,$H$2),SUMIFS('Master Data HO &amp; Site'!$AM$1:$AM$437,'Master Data HO &amp; Site'!$S$1:$S$437,'Summary to Mgmt'!$C23,'Master Data HO &amp; Site'!$Y$1:$Y$437,"Open",'Master Data HO &amp; Site'!$N$1:$N$437,$H$2)),IF(C23="Jakarta",SUMIFS('Master Data HO &amp; Site'!$AM$1:$AM$437,'Master Data HO &amp; Site'!$F$1:$F$437,'Summary to Mgmt'!$D23,'Master Data HO &amp; Site'!$H$1:$H$437,'Summary to Mgmt'!$E23,'Master Data HO &amp; Site'!$Y$1:$Y$437,"Open",'Master Data HO &amp; Site'!$N$1:$N$437,$H$2),SUMIFS('Master Data HO &amp; Site'!$AM$1:$AM$437,'Master Data HO &amp; Site'!$S$1:$S$437,'Summary to Mgmt'!$C23,'Master Data HO &amp; Site'!$Y$1:$Y$437,"Open",'Master Data HO &amp; Site'!$N$1:$N$437,$H$2))))</f>
        <v>0</v>
      </c>
      <c r="V23" s="222">
        <f>IF($H$2="All",IF(C23="Jakarta",SUMIFS('Master Data HO &amp; Site'!$AN$1:$AN$437,'Master Data HO &amp; Site'!$F$1:$F$437,'Summary to Mgmt'!$D23,'Master Data HO &amp; Site'!$H$1:$H$437,'Summary to Mgmt'!$E23,'Master Data HO &amp; Site'!$Y$1:$Y$437,"Open"),SUMIFS('Master Data HO &amp; Site'!$AN$1:$AN$437,'Master Data HO &amp; Site'!$S$1:$S$437,'Summary to Mgmt'!$C23,'Master Data HO &amp; Site'!$Y$1:$Y$437,"Open")),IF($H$2="Urgent",IF(C23="Jakarta",SUMIFS('Master Data HO &amp; Site'!$AN$1:$AN$437,'Master Data HO &amp; Site'!$F$1:$F$437,'Summary to Mgmt'!$D23,'Master Data HO &amp; Site'!$H$1:$H$437,'Summary to Mgmt'!$E23,'Master Data HO &amp; Site'!$Y$1:$Y$437,"Open",'Master Data HO &amp; Site'!$N$1:$N$437,$H$2),SUMIFS('Master Data HO &amp; Site'!$AN$1:$AN$437,'Master Data HO &amp; Site'!$S$1:$S$437,'Summary to Mgmt'!$C23,'Master Data HO &amp; Site'!$Y$1:$Y$437,"Open",'Master Data HO &amp; Site'!$N$1:$N$437,$H$2)),IF(C23="Jakarta",SUMIFS('Master Data HO &amp; Site'!$AN$1:$AN$437,'Master Data HO &amp; Site'!$F$1:$F$437,'Summary to Mgmt'!$D23,'Master Data HO &amp; Site'!$H$1:$H$437,'Summary to Mgmt'!$E23,'Master Data HO &amp; Site'!$Y$1:$Y$437,"Open",'Master Data HO &amp; Site'!$N$1:$N$437,$H$2),SUMIFS('Master Data HO &amp; Site'!$AN$1:$AN$437,'Master Data HO &amp; Site'!$S$1:$S$437,'Summary to Mgmt'!$C23,'Master Data HO &amp; Site'!$Y$1:$Y$437,"Open",'Master Data HO &amp; Site'!$N$1:$N$437,$H$2))))</f>
        <v>0</v>
      </c>
      <c r="W23" s="222">
        <f>IF($H$2="All",IF(C23="Jakarta",SUMIFS('Master Data HO &amp; Site'!$AO$1:$AO$437,'Master Data HO &amp; Site'!$F$1:$F$437,'Summary to Mgmt'!$D23,'Master Data HO &amp; Site'!$H$1:$H$437,'Summary to Mgmt'!$E23,'Master Data HO &amp; Site'!$Y$1:$Y$437,"Open"),SUMIFS('Master Data HO &amp; Site'!$AO$1:$AO$437,'Master Data HO &amp; Site'!$S$1:$S$437,'Summary to Mgmt'!$C23,'Master Data HO &amp; Site'!$Y$1:$Y$437,"Open")),IF($H$2="Urgent",IF(C23="Jakarta",SUMIFS('Master Data HO &amp; Site'!$AO$1:$AO$437,'Master Data HO &amp; Site'!$F$1:$F$437,'Summary to Mgmt'!$D23,'Master Data HO &amp; Site'!$H$1:$H$437,'Summary to Mgmt'!$E23,'Master Data HO &amp; Site'!$Y$1:$Y$437,"Open",'Master Data HO &amp; Site'!$N$1:$N$437,$H$2),SUMIFS('Master Data HO &amp; Site'!$AO$1:$AO$437,'Master Data HO &amp; Site'!$S$1:$S$437,'Summary to Mgmt'!$C23,'Master Data HO &amp; Site'!$Y$1:$Y$437,"Open",'Master Data HO &amp; Site'!$N$1:$N$437,$H$2)),IF(C23="Jakarta",SUMIFS('Master Data HO &amp; Site'!$AO$1:$AO$437,'Master Data HO &amp; Site'!$F$1:$F$437,'Summary to Mgmt'!$D23,'Master Data HO &amp; Site'!$H$1:$H$437,'Summary to Mgmt'!$E23,'Master Data HO &amp; Site'!$Y$1:$Y$437,"Open",'Master Data HO &amp; Site'!$N$1:$N$437,$H$2),SUMIFS('Master Data HO &amp; Site'!$AO$1:$AO$437,'Master Data HO &amp; Site'!$S$1:$S$437,'Summary to Mgmt'!$C23,'Master Data HO &amp; Site'!$Y$1:$Y$437,"Open",'Master Data HO &amp; Site'!$N$1:$N$437,$H$2))))</f>
        <v>0</v>
      </c>
      <c r="X23" s="222">
        <f>IF($H$2="All",IF(C23="Jakarta",SUMIFS('Master Data HO &amp; Site'!$AP$1:$AP$437,'Master Data HO &amp; Site'!$F$1:$F$437,'Summary to Mgmt'!$D23,'Master Data HO &amp; Site'!$H$1:$H$437,'Summary to Mgmt'!$E23,'Master Data HO &amp; Site'!$Y$1:$Y$437,"Open"),SUMIFS('Master Data HO &amp; Site'!$AP$1:$AP$437,'Master Data HO &amp; Site'!$S$1:$S$437,'Summary to Mgmt'!$C23,'Master Data HO &amp; Site'!$Y$1:$Y$437,"Open")),IF($H$2="Urgent",IF(C23="Jakarta",SUMIFS('Master Data HO &amp; Site'!$AP$1:$AP$437,'Master Data HO &amp; Site'!$F$1:$F$437,'Summary to Mgmt'!$D23,'Master Data HO &amp; Site'!$H$1:$H$437,'Summary to Mgmt'!$E23,'Master Data HO &amp; Site'!$Y$1:$Y$437,"Open",'Master Data HO &amp; Site'!$N$1:$N$437,$H$2),SUMIFS('Master Data HO &amp; Site'!$AP$1:$AP$437,'Master Data HO &amp; Site'!$S$1:$S$437,'Summary to Mgmt'!$C23,'Master Data HO &amp; Site'!$Y$1:$Y$437,"Open",'Master Data HO &amp; Site'!$N$1:$N$437,$H$2)),IF(C23="Jakarta",SUMIFS('Master Data HO &amp; Site'!$AP$1:$AP$437,'Master Data HO &amp; Site'!$F$1:$F$437,'Summary to Mgmt'!$D23,'Master Data HO &amp; Site'!$H$1:$H$437,'Summary to Mgmt'!$E23,'Master Data HO &amp; Site'!$Y$1:$Y$437,"Open",'Master Data HO &amp; Site'!$N$1:$N$437,$H$2),SUMIFS('Master Data HO &amp; Site'!$AP$1:$AP$437,'Master Data HO &amp; Site'!$S$1:$S$437,'Summary to Mgmt'!$C23,'Master Data HO &amp; Site'!$Y$1:$Y$437,"Open",'Master Data HO &amp; Site'!$N$1:$N$437,$H$2))))</f>
        <v>0</v>
      </c>
      <c r="Y23" s="222">
        <f>IF($H$2="All",IF(C23="Jakarta",SUMIFS('Master Data HO &amp; Site'!$AQ$1:$AQ$437,'Master Data HO &amp; Site'!$F$1:$F$437,'Summary to Mgmt'!$D23,'Master Data HO &amp; Site'!$H$1:$H$437,'Summary to Mgmt'!$E23,'Master Data HO &amp; Site'!$Y$1:$Y$437,"Open"),SUMIFS('Master Data HO &amp; Site'!$AQ$1:$AQ$437,'Master Data HO &amp; Site'!$S$1:$S$437,'Summary to Mgmt'!$C23,'Master Data HO &amp; Site'!$Y$1:$Y$437,"Open")),IF($H$2="Urgent",IF(C23="Jakarta",SUMIFS('Master Data HO &amp; Site'!$AQ$1:$AQ$437,'Master Data HO &amp; Site'!$F$1:$F$437,'Summary to Mgmt'!$D23,'Master Data HO &amp; Site'!$H$1:$H$437,'Summary to Mgmt'!$E23,'Master Data HO &amp; Site'!$Y$1:$Y$437,"Open",'Master Data HO &amp; Site'!$N$1:$N$437,$H$2),SUMIFS('Master Data HO &amp; Site'!$AQ$1:$AQ$437,'Master Data HO &amp; Site'!$S$1:$S$437,'Summary to Mgmt'!$C23,'Master Data HO &amp; Site'!$Y$1:$Y$437,"Open",'Master Data HO &amp; Site'!$N$1:$N$437,$H$2)),IF(C23="Jakarta",SUMIFS('Master Data HO &amp; Site'!$AQ$1:$AQ$437,'Master Data HO &amp; Site'!$F$1:$F$437,'Summary to Mgmt'!$D23,'Master Data HO &amp; Site'!$H$1:$H$437,'Summary to Mgmt'!$E23,'Master Data HO &amp; Site'!$Y$1:$Y$437,"Open",'Master Data HO &amp; Site'!$N$1:$N$437,$H$2),SUMIFS('Master Data HO &amp; Site'!$AQ$1:$AQ$437,'Master Data HO &amp; Site'!$S$1:$S$437,'Summary to Mgmt'!$C23,'Master Data HO &amp; Site'!$Y$1:$Y$437,"Open",'Master Data HO &amp; Site'!$N$1:$N$437,$H$2))))</f>
        <v>0</v>
      </c>
      <c r="Z23" s="222">
        <f>IF($H$2="All",IF(C23="Jakarta",SUMIFS('Master Data HO &amp; Site'!$AR$1:$AR$437,'Master Data HO &amp; Site'!$F$1:$F$437,'Summary to Mgmt'!$D23,'Master Data HO &amp; Site'!$H$1:$H$437,'Summary to Mgmt'!$E23,'Master Data HO &amp; Site'!$Y$1:$Y$437,"Open"),SUMIFS('Master Data HO &amp; Site'!$AR$1:$AR$437,'Master Data HO &amp; Site'!$S$1:$S$437,'Summary to Mgmt'!$C23,'Master Data HO &amp; Site'!$Y$1:$Y$437,"Open")),IF($H$2="Urgent",IF(C23="Jakarta",SUMIFS('Master Data HO &amp; Site'!$AR$1:$AR$437,'Master Data HO &amp; Site'!$F$1:$F$437,'Summary to Mgmt'!$D23,'Master Data HO &amp; Site'!$H$1:$H$437,'Summary to Mgmt'!$E23,'Master Data HO &amp; Site'!$Y$1:$Y$437,"Open",'Master Data HO &amp; Site'!$N$1:$N$437,$H$2),SUMIFS('Master Data HO &amp; Site'!$AR$1:$AR$437,'Master Data HO &amp; Site'!$S$1:$S$437,'Summary to Mgmt'!$C23,'Master Data HO &amp; Site'!$Y$1:$Y$437,"Open",'Master Data HO &amp; Site'!$N$1:$N$437,$H$2)),IF(C23="Jakarta",SUMIFS('Master Data HO &amp; Site'!$AR$1:$AR$437,'Master Data HO &amp; Site'!$F$1:$F$437,'Summary to Mgmt'!$D23,'Master Data HO &amp; Site'!$H$1:$H$437,'Summary to Mgmt'!$E23,'Master Data HO &amp; Site'!$Y$1:$Y$437,"Open",'Master Data HO &amp; Site'!$N$1:$N$437,$H$2),SUMIFS('Master Data HO &amp; Site'!$AR$1:$AR$437,'Master Data HO &amp; Site'!$S$1:$S$437,'Summary to Mgmt'!$C23,'Master Data HO &amp; Site'!$Y$1:$Y$437,"Open",'Master Data HO &amp; Site'!$N$1:$N$437,$H$2))))</f>
        <v>0</v>
      </c>
      <c r="AA23" s="222">
        <f>IF($H$2="All",IF(C23="Jakarta",SUMIFS('Master Data HO &amp; Site'!$AS$1:$AS$437,'Master Data HO &amp; Site'!$S$1:$S$437,'Summary to Mgmt'!$C23,'Master Data HO &amp; Site'!$F$1:$F$437,'Summary to Mgmt'!$D23,'Master Data HO &amp; Site'!$H$1:$H$437,'Summary to Mgmt'!$E23,'Master Data HO &amp; Site'!$Y$1:$Y$437,"Open"),SUMIFS('Master Data HO &amp; Site'!$AS$1:$AS$437,'Master Data HO &amp; Site'!$S$1:$S$437,'Summary to Mgmt'!$C23,'Master Data HO &amp; Site'!$Y$1:$Y$437,"Open")),IF($H$2="Urgent",IF(C23="Jakarta",SUMIFS('Master Data HO &amp; Site'!$AS$1:$AS$437,'Master Data HO &amp; Site'!$F$1:$F$437,'Summary to Mgmt'!$D23,'Master Data HO &amp; Site'!$H$1:$H$437,'Summary to Mgmt'!$E23,'Master Data HO &amp; Site'!$Y$1:$Y$437,"Open",'Master Data HO &amp; Site'!$N$1:$N$437,$H$2),SUMIFS('Master Data HO &amp; Site'!$AS$1:$AS$437,'Master Data HO &amp; Site'!$S$1:$S$437,'Summary to Mgmt'!$C23,'Master Data HO &amp; Site'!$Y$1:$Y$437,"Open",'Master Data HO &amp; Site'!$N$1:$N$437,$H$2)),IF(C23="Jakarta",SUMIFS('Master Data HO &amp; Site'!$AS$1:$AS$437,'Master Data HO &amp; Site'!$F$1:$F$437,'Summary to Mgmt'!$D23,'Master Data HO &amp; Site'!$H$1:$H$437,'Summary to Mgmt'!$E23,'Master Data HO &amp; Site'!$Y$1:$Y$437,"Open",'Master Data HO &amp; Site'!$N$1:$N$437,$H$2),SUMIFS('Master Data HO &amp; Site'!$AS$1:$AS$437,'Master Data HO &amp; Site'!$S$1:$S$437,'Summary to Mgmt'!$C23,'Master Data HO &amp; Site'!$Y$1:$Y$437,"Open",'Master Data HO &amp; Site'!$N$1:$N$437,$H$2))))</f>
        <v>0</v>
      </c>
      <c r="AB23" s="222">
        <f>IF($H$2="All",IF(C23="Jakarta",SUMIFS('Master Data HO &amp; Site'!$AT$1:$AT$437,'Master Data HO &amp; Site'!$F$1:$F$437,'Summary to Mgmt'!$D23,'Master Data HO &amp; Site'!$H$1:$H$437,'Summary to Mgmt'!$E23,'Master Data HO &amp; Site'!$Y$1:$Y$437,"Open"),SUMIFS('Master Data HO &amp; Site'!$AT$1:$AT$437,'Master Data HO &amp; Site'!$S$1:$S$437,'Summary to Mgmt'!$C23,'Master Data HO &amp; Site'!$Y$1:$Y$437,"Open")),IF($H$2="Urgent",IF(C23="Jakarta",SUMIFS('Master Data HO &amp; Site'!$AT$1:$AT$437,'Master Data HO &amp; Site'!$F$1:$F$437,'Summary to Mgmt'!$D23,'Master Data HO &amp; Site'!$H$1:$H$437,'Summary to Mgmt'!$E23,'Master Data HO &amp; Site'!$Y$1:$Y$437,"Open",'Master Data HO &amp; Site'!$N$1:$N$437,$H$2),SUMIFS('Master Data HO &amp; Site'!$AT$1:$AT$437,'Master Data HO &amp; Site'!$S$1:$S$437,'Summary to Mgmt'!$C23,'Master Data HO &amp; Site'!$Y$1:$Y$437,"Open",'Master Data HO &amp; Site'!$N$1:$N$437,$H$2)),IF(C23="Jakarta",SUMIFS('Master Data HO &amp; Site'!$AT$1:$AT$437,'Master Data HO &amp; Site'!$F$1:$F$437,'Summary to Mgmt'!$D23,'Master Data HO &amp; Site'!$H$1:$H$437,'Summary to Mgmt'!$E23,'Master Data HO &amp; Site'!$Y$1:$Y$437,"Open",'Master Data HO &amp; Site'!$N$1:$N$437,$H$2),SUMIFS('Master Data HO &amp; Site'!$AT$1:$AT$437,'Master Data HO &amp; Site'!$S$1:$S$437,'Summary to Mgmt'!$C23,'Master Data HO &amp; Site'!$Y$1:$Y$437,"Open",'Master Data HO &amp; Site'!$N$1:$N$437,$H$2))))</f>
        <v>0</v>
      </c>
      <c r="AC23" s="222">
        <f>IF($H$2="All",IF(C23="Jakarta",SUMIFS('Master Data HO &amp; Site'!$AU$1:$AU$437,'Master Data HO &amp; Site'!$F$1:$F$437,'Summary to Mgmt'!$D23,'Master Data HO &amp; Site'!$H$1:$H$437,'Summary to Mgmt'!$E23,'Master Data HO &amp; Site'!$Y$1:$Y$437,"Open"),SUMIFS('Master Data HO &amp; Site'!$AU$1:$AU$437,'Master Data HO &amp; Site'!$S$1:$S$437,'Summary to Mgmt'!$C23,'Master Data HO &amp; Site'!$Y$1:$Y$437,"Open")),IF($H$2="Urgent",IF(C23="Jakarta",SUMIFS('Master Data HO &amp; Site'!$AU$1:$AU$437,'Master Data HO &amp; Site'!$F$1:$F$437,'Summary to Mgmt'!$D23,'Master Data HO &amp; Site'!$H$1:$H$437,'Summary to Mgmt'!$E23,'Master Data HO &amp; Site'!$Y$1:$Y$437,"Open",'Master Data HO &amp; Site'!$N$1:$N$437,$H$2),SUMIFS('Master Data HO &amp; Site'!$AU$1:$AU$437,'Master Data HO &amp; Site'!$S$1:$S$437,'Summary to Mgmt'!$C23,'Master Data HO &amp; Site'!$Y$1:$Y$437,"Open",'Master Data HO &amp; Site'!$N$1:$N$437,$H$2)),IF(C23="Jakarta",SUMIFS('Master Data HO &amp; Site'!$AU$1:$AU$437,'Master Data HO &amp; Site'!$F$1:$F$437,'Summary to Mgmt'!$D23,'Master Data HO &amp; Site'!$H$1:$H$437,'Summary to Mgmt'!$E23,'Master Data HO &amp; Site'!$Y$1:$Y$437,"Open",'Master Data HO &amp; Site'!$N$1:$N$437,$H$2),SUMIFS('Master Data HO &amp; Site'!$AU$1:$AU$437,'Master Data HO &amp; Site'!$S$1:$S$437,'Summary to Mgmt'!$C23,'Master Data HO &amp; Site'!$Y$1:$Y$437,"Open",'Master Data HO &amp; Site'!$N$1:$N$437,$H$2))))</f>
        <v>0</v>
      </c>
      <c r="AD23" s="222">
        <f>IF($H$2="All",IF(C23="Jakarta",SUMIFS('Master Data HO &amp; Site'!$AV$1:$AV$437,'Master Data HO &amp; Site'!$F$1:$F$437,'Summary to Mgmt'!$D23,'Master Data HO &amp; Site'!$H$1:$H$437,'Summary to Mgmt'!$E23,'Master Data HO &amp; Site'!$Y$1:$Y$437,"Open"),SUMIFS('Master Data HO &amp; Site'!$AV$1:$AV$437,'Master Data HO &amp; Site'!$S$1:$S$437,'Summary to Mgmt'!$C23,'Master Data HO &amp; Site'!$Y$1:$Y$437,"Open")),IF($H$2="Urgent",IF(C23="Jakarta",SUMIFS('Master Data HO &amp; Site'!$AV$1:$AV$437,'Master Data HO &amp; Site'!$F$1:$F$437,'Summary to Mgmt'!$D23,'Master Data HO &amp; Site'!$H$1:$H$437,'Summary to Mgmt'!$E23,'Master Data HO &amp; Site'!$Y$1:$Y$437,"Open",'Master Data HO &amp; Site'!$N$1:$N$437,$H$2),SUMIFS('Master Data HO &amp; Site'!$AV$1:$AV$437,'Master Data HO &amp; Site'!$S$1:$S$437,'Summary to Mgmt'!$C23,'Master Data HO &amp; Site'!$Y$1:$Y$437,"Open",'Master Data HO &amp; Site'!$N$1:$N$437,$H$2)),IF(C23="Jakarta",SUMIFS('Master Data HO &amp; Site'!$AV$1:$AV$437,'Master Data HO &amp; Site'!$F$1:$F$437,'Summary to Mgmt'!$D23,'Master Data HO &amp; Site'!$H$1:$H$437,'Summary to Mgmt'!$E23,'Master Data HO &amp; Site'!$Y$1:$Y$437,"Open",'Master Data HO &amp; Site'!$N$1:$N$437,$H$2),SUMIFS('Master Data HO &amp; Site'!$AV$1:$AV$437,'Master Data HO &amp; Site'!$S$1:$S$437,'Summary to Mgmt'!$C23,'Master Data HO &amp; Site'!$Y$1:$Y$437,"Open",'Master Data HO &amp; Site'!$N$1:$N$437,$H$2))))</f>
        <v>0</v>
      </c>
      <c r="AE23" s="222">
        <f>IF($H$2="All",IF(C23="Jakarta",SUMIFS('Master Data HO &amp; Site'!$AW$1:$AW$437,'Master Data HO &amp; Site'!$F$1:$F$437,'Summary to Mgmt'!$D23,'Master Data HO &amp; Site'!$H$1:$H$437,'Summary to Mgmt'!$E23,'Master Data HO &amp; Site'!$Y$1:$Y$437,"Open"),SUMIFS('Master Data HO &amp; Site'!$AW$1:$AW$437,'Master Data HO &amp; Site'!$S$1:$S$437,'Summary to Mgmt'!$C23,'Master Data HO &amp; Site'!$Y$1:$Y$437,"Open")),IF($H$2="Urgent",IF(C23="Jakarta",SUMIFS('Master Data HO &amp; Site'!$AW$1:$AW$437,'Master Data HO &amp; Site'!$F$1:$F$437,'Summary to Mgmt'!$D23,'Master Data HO &amp; Site'!$H$1:$H$437,'Summary to Mgmt'!$E23,'Master Data HO &amp; Site'!$Y$1:$Y$437,"Open",'Master Data HO &amp; Site'!$N$1:$N$437,$H$2),SUMIFS('Master Data HO &amp; Site'!$AW$1:$AW$437,'Master Data HO &amp; Site'!$S$1:$S$437,'Summary to Mgmt'!$C23,'Master Data HO &amp; Site'!$Y$1:$Y$437,"Open",'Master Data HO &amp; Site'!$N$1:$N$437,$H$2)),IF(C23="Jakarta",SUMIFS('Master Data HO &amp; Site'!$AW$1:$AW$437,'Master Data HO &amp; Site'!$F$1:$F$437,'Summary to Mgmt'!$D23,'Master Data HO &amp; Site'!$H$1:$H$437,'Summary to Mgmt'!$E23,'Master Data HO &amp; Site'!$Y$1:$Y$437,"Open",'Master Data HO &amp; Site'!$N$1:$N$437,$H$2),SUMIFS('Master Data HO &amp; Site'!$AW$1:$AW$437,'Master Data HO &amp; Site'!$S$1:$S$437,'Summary to Mgmt'!$C23,'Master Data HO &amp; Site'!$Y$1:$Y$437,"Open",'Master Data HO &amp; Site'!$N$1:$N$437,$H$2))))</f>
        <v>0</v>
      </c>
      <c r="AF23" s="222">
        <f>IF($H$2="All",IF(C23="Jakarta",SUMIFS('Master Data HO &amp; Site'!$AX$1:$AX$437,'Master Data HO &amp; Site'!$F$1:$F$437,'Summary to Mgmt'!$D23,'Master Data HO &amp; Site'!$H$1:$H$437,'Summary to Mgmt'!$E23,'Master Data HO &amp; Site'!$Y$1:$Y$437,"Open"),SUMIFS('Master Data HO &amp; Site'!$AX$1:$AX$437,'Master Data HO &amp; Site'!$S$1:$S$437,'Summary to Mgmt'!$C23,'Master Data HO &amp; Site'!$Y$1:$Y$437,"Open")),IF($H$2="Urgent",IF(C23="Jakarta",SUMIFS('Master Data HO &amp; Site'!$AX$1:$AX$437,'Master Data HO &amp; Site'!$F$1:$F$437,'Summary to Mgmt'!$D23,'Master Data HO &amp; Site'!$H$1:$H$437,'Summary to Mgmt'!$E23,'Master Data HO &amp; Site'!$Y$1:$Y$437,"Open",'Master Data HO &amp; Site'!$N$1:$N$437,$H$2),SUMIFS('Master Data HO &amp; Site'!$AX$1:$AX$437,'Master Data HO &amp; Site'!$S$1:$S$437,'Summary to Mgmt'!$C23,'Master Data HO &amp; Site'!$Y$1:$Y$437,"Open",'Master Data HO &amp; Site'!$N$1:$N$437,$H$2)),IF(C23="Jakarta",SUMIFS('Master Data HO &amp; Site'!$AX$1:$AX$437,'Master Data HO &amp; Site'!$F$1:$F$437,'Summary to Mgmt'!$D23,'Master Data HO &amp; Site'!$H$1:$H$437,'Summary to Mgmt'!$E23,'Master Data HO &amp; Site'!$Y$1:$Y$437,"Open",'Master Data HO &amp; Site'!$N$1:$N$437,$H$2),SUMIFS('Master Data HO &amp; Site'!$AX$1:$AX$437,'Master Data HO &amp; Site'!$S$1:$S$437,'Summary to Mgmt'!$C23,'Master Data HO &amp; Site'!$Y$1:$Y$437,"Open",'Master Data HO &amp; Site'!$N$1:$N$437,$H$2))))</f>
        <v>0</v>
      </c>
      <c r="AG23" s="222">
        <f>IF($H$2="All",IF(C23="Jakarta",SUMIFS('Master Data HO &amp; Site'!$AY$1:$AY$437,'Master Data HO &amp; Site'!$S$1:$S$437,'Summary to Mgmt'!$C23,'Master Data HO &amp; Site'!$F$1:$F$437,'Summary to Mgmt'!$D23,'Master Data HO &amp; Site'!$H$1:$H$437,'Summary to Mgmt'!$E23,'Master Data HO &amp; Site'!$Y$1:$Y$437,"Open"),SUMIFS('Master Data HO &amp; Site'!$AY$1:$AY$437,'Master Data HO &amp; Site'!$S$1:$S$437,'Summary to Mgmt'!$C23,'Master Data HO &amp; Site'!$Y$1:$Y$437,"Open")),IF($H$2="Urgent",IF(C23="Jakarta",SUMIFS('Master Data HO &amp; Site'!$AY$1:$AY$437,'Master Data HO &amp; Site'!$F$1:$F$437,'Summary to Mgmt'!$D23,'Master Data HO &amp; Site'!$H$1:$H$437,'Summary to Mgmt'!$E23,'Master Data HO &amp; Site'!$Y$1:$Y$437,"Open",'Master Data HO &amp; Site'!$N$1:$N$437,$H$2),SUMIFS('Master Data HO &amp; Site'!$AY$1:$AY$437,'Master Data HO &amp; Site'!$S$1:$S$437,'Summary to Mgmt'!$C23,'Master Data HO &amp; Site'!$Y$1:$Y$437,"Open",'Master Data HO &amp; Site'!$N$1:$N$437,$H$2)),IF(C23="Jakarta",SUMIFS('Master Data HO &amp; Site'!$AY$1:$AY$437,'Master Data HO &amp; Site'!$F$1:$F$437,'Summary to Mgmt'!$D23,'Master Data HO &amp; Site'!$H$1:$H$437,'Summary to Mgmt'!$E23,'Master Data HO &amp; Site'!$Y$1:$Y$437,"Open",'Master Data HO &amp; Site'!$N$1:$N$437,$H$2),SUMIFS('Master Data HO &amp; Site'!$AY$1:$AY$437,'Master Data HO &amp; Site'!$S$1:$S$437,'Summary to Mgmt'!$C23,'Master Data HO &amp; Site'!$Y$1:$Y$437,"Open",'Master Data HO &amp; Site'!$N$1:$N$437,$H$2))))</f>
        <v>0</v>
      </c>
      <c r="AH23" s="222">
        <f>IF($H$2="All",IF(C23="Jakarta",SUMIFS('Master Data HO &amp; Site'!$AZ$1:$AZ$437,'Master Data HO &amp; Site'!$F$1:$F$437,'Summary to Mgmt'!$D23,'Master Data HO &amp; Site'!$H$1:$H$437,'Summary to Mgmt'!$E23,'Master Data HO &amp; Site'!$Y$1:$Y$437,"Open"),SUMIFS('Master Data HO &amp; Site'!$AZ$1:$AZ$437,'Master Data HO &amp; Site'!$S$1:$S$437,'Summary to Mgmt'!$C23,'Master Data HO &amp; Site'!$Y$1:$Y$437,"Open")),IF($H$2="Urgent",IF(C23="Jakarta",SUMIFS('Master Data HO &amp; Site'!$AZ$1:$AZ$437,'Master Data HO &amp; Site'!$F$1:$F$437,'Summary to Mgmt'!$D23,'Master Data HO &amp; Site'!$H$1:$H$437,'Summary to Mgmt'!$E23,'Master Data HO &amp; Site'!$Y$1:$Y$437,"Open",'Master Data HO &amp; Site'!$N$1:$N$437,$H$2),SUMIFS('Master Data HO &amp; Site'!$AZ$1:$AZ$437,'Master Data HO &amp; Site'!$S$1:$S$437,'Summary to Mgmt'!$C23,'Master Data HO &amp; Site'!$Y$1:$Y$437,"Open",'Master Data HO &amp; Site'!$N$1:$N$437,$H$2)),IF(C23="Jakarta",SUMIFS('Master Data HO &amp; Site'!$AZ$1:$AZ$437,'Master Data HO &amp; Site'!$F$1:$F$437,'Summary to Mgmt'!$D23,'Master Data HO &amp; Site'!$H$1:$H$437,'Summary to Mgmt'!$E23,'Master Data HO &amp; Site'!$Y$1:$Y$437,"Open",'Master Data HO &amp; Site'!$N$1:$N$437,$H$2),SUMIFS('Master Data HO &amp; Site'!$AZ$1:$AZ$437,'Master Data HO &amp; Site'!$S$1:$S$437,'Summary to Mgmt'!$C23,'Master Data HO &amp; Site'!$Y$1:$Y$437,"Open",'Master Data HO &amp; Site'!$N$1:$N$437,$H$2))))</f>
        <v>0</v>
      </c>
      <c r="AI23" s="222">
        <f>IF($H$2="All",IF(C23="Jakarta",SUMIFS('Master Data HO &amp; Site'!$AZ$1:$AZ$437,'Master Data HO &amp; Site'!$F$1:$F$437,'Summary to Mgmt'!$D23,'Master Data HO &amp; Site'!$H$1:$H$437,'Summary to Mgmt'!$E23,'Master Data HO &amp; Site'!$Y$1:$Y$437,"Open"),SUMIFS('Master Data HO &amp; Site'!$AZ$1:$AZ$437,'Master Data HO &amp; Site'!$S$1:$S$437,'Summary to Mgmt'!$C23,'Master Data HO &amp; Site'!$Y$1:$Y$437,"Open")),IF($H$2="Urgent",IF(C23="Jakarta",SUMIFS('Master Data HO &amp; Site'!$AZ$1:$AZ$437,'Master Data HO &amp; Site'!$F$1:$F$437,'Summary to Mgmt'!$D23,'Master Data HO &amp; Site'!$H$1:$H$437,'Summary to Mgmt'!$E23,'Master Data HO &amp; Site'!$Y$1:$Y$437,"Open",'Master Data HO &amp; Site'!$N$1:$N$437,$H$2),SUMIFS('Master Data HO &amp; Site'!$AZ$1:$AZ$437,'Master Data HO &amp; Site'!$S$1:$S$437,'Summary to Mgmt'!$C23,'Master Data HO &amp; Site'!$Y$1:$Y$437,"Open",'Master Data HO &amp; Site'!$N$1:$N$437,$H$2)),IF(C23="Jakarta",SUMIFS('Master Data HO &amp; Site'!$AZ$1:$AZ$437,'Master Data HO &amp; Site'!$F$1:$F$437,'Summary to Mgmt'!$D23,'Master Data HO &amp; Site'!$H$1:$H$437,'Summary to Mgmt'!$E23,'Master Data HO &amp; Site'!$Y$1:$Y$437,"Open",'Master Data HO &amp; Site'!$N$1:$N$437,$H$2),SUMIFS('Master Data HO &amp; Site'!$AZ$1:$AZ$437,'Master Data HO &amp; Site'!$S$1:$S$437,'Summary to Mgmt'!$C23,'Master Data HO &amp; Site'!$Y$1:$Y$437,"Open",'Master Data HO &amp; Site'!$N$1:$N$437,$H$2))))</f>
        <v>0</v>
      </c>
      <c r="AJ23" s="222">
        <f>IF($H$2="All",IF(C23="Jakarta",SUMIFS('Master Data HO &amp; Site'!$BB$1:$BB$437,'Master Data HO &amp; Site'!$F$1:$F$437,'Summary to Mgmt'!$D23,'Master Data HO &amp; Site'!$H$1:$H$437,'Summary to Mgmt'!$E23,'Master Data HO &amp; Site'!$Y$1:$Y$437,"Open"),SUMIFS('Master Data HO &amp; Site'!$BB$1:$BB$437,'Master Data HO &amp; Site'!$S$1:$S$437,'Summary to Mgmt'!$C23,'Master Data HO &amp; Site'!$Y$1:$Y$437,"Open")),IF($H$2="Urgent",IF(C23="Jakarta",SUMIFS('Master Data HO &amp; Site'!$BB$1:$BB$437,'Master Data HO &amp; Site'!$F$1:$F$437,'Summary to Mgmt'!$D23,'Master Data HO &amp; Site'!$H$1:$H$437,'Summary to Mgmt'!$E23,'Master Data HO &amp; Site'!$Y$1:$Y$437,"Open",'Master Data HO &amp; Site'!$N$1:$N$437,$H$2),SUMIFS('Master Data HO &amp; Site'!$BB$1:$BB$437,'Master Data HO &amp; Site'!$S$1:$S$437,'Summary to Mgmt'!$C23,'Master Data HO &amp; Site'!$Y$1:$Y$437,"Open",'Master Data HO &amp; Site'!$N$1:$N$437,$H$2)),IF(C23="Jakarta",SUMIFS('Master Data HO &amp; Site'!$BB$1:$BB$437,'Master Data HO &amp; Site'!$F$1:$F$437,'Summary to Mgmt'!$D23,'Master Data HO &amp; Site'!$H$1:$H$437,'Summary to Mgmt'!$E23,'Master Data HO &amp; Site'!$Y$1:$Y$437,"Open",'Master Data HO &amp; Site'!$N$1:$N$437,$H$2),SUMIFS('Master Data HO &amp; Site'!$BB$1:$BB$437,'Master Data HO &amp; Site'!$S$1:$S$437,'Summary to Mgmt'!$C23,'Master Data HO &amp; Site'!$Y$1:$Y$437,"Open",'Master Data HO &amp; Site'!$N$1:$N$437,$H$2))))</f>
        <v>0</v>
      </c>
      <c r="AK23" s="222">
        <f>IF($H$2="All",IF(C23="Jakarta",SUMIFS('Master Data HO &amp; Site'!$BC$1:$BC$437,'Master Data HO &amp; Site'!$F$1:$F$437,'Summary to Mgmt'!$D23,'Master Data HO &amp; Site'!$H$1:$H$437,'Summary to Mgmt'!$E23,'Master Data HO &amp; Site'!$Y$1:$Y$437,"Open"),SUMIFS('Master Data HO &amp; Site'!$BC$1:$BC$437,'Master Data HO &amp; Site'!$S$1:$S$437,'Summary to Mgmt'!$C23,'Master Data HO &amp; Site'!$Y$1:$Y$437,"Open")),IF($H$2="Urgent",IF(C23="Jakarta",SUMIFS('Master Data HO &amp; Site'!$BC$1:$BC$437,'Master Data HO &amp; Site'!$F$1:$F$437,'Summary to Mgmt'!$D23,'Master Data HO &amp; Site'!$H$1:$H$437,'Summary to Mgmt'!$E23,'Master Data HO &amp; Site'!$Y$1:$Y$437,"Open",'Master Data HO &amp; Site'!$N$1:$N$437,$H$2),SUMIFS('Master Data HO &amp; Site'!$BC$1:$BC$437,'Master Data HO &amp; Site'!$S$1:$S$437,'Summary to Mgmt'!$C23,'Master Data HO &amp; Site'!$Y$1:$Y$437,"Open",'Master Data HO &amp; Site'!$N$1:$N$437,$H$2)),IF(C23="Jakarta",SUMIFS('Master Data HO &amp; Site'!$BC$1:$BC$437,'Master Data HO &amp; Site'!$F$1:$F$437,'Summary to Mgmt'!$D23,'Master Data HO &amp; Site'!$H$1:$H$437,'Summary to Mgmt'!$E23,'Master Data HO &amp; Site'!$Y$1:$Y$437,"Open",'Master Data HO &amp; Site'!$N$1:$N$437,$H$2),SUMIFS('Master Data HO &amp; Site'!$BC$1:$BC$437,'Master Data HO &amp; Site'!$S$1:$S$437,'Summary to Mgmt'!$C23,'Master Data HO &amp; Site'!$Y$1:$Y$437,"Open",'Master Data HO &amp; Site'!$N$1:$N$437,$H$2))))</f>
        <v>0</v>
      </c>
      <c r="AL23" s="222">
        <f>IF($H$2="All",IF(C23="Jakarta",SUMIFS('Master Data HO &amp; Site'!$BD$1:$BD$437,'Master Data HO &amp; Site'!$F$1:$F$437,'Summary to Mgmt'!$D23,'Master Data HO &amp; Site'!$H$1:$H$437,'Summary to Mgmt'!$E23,'Master Data HO &amp; Site'!$Y$1:$Y$437,"Open"),SUMIFS('Master Data HO &amp; Site'!$BD$1:$BD$437,'Master Data HO &amp; Site'!$S$1:$S$437,'Summary to Mgmt'!$C23,'Master Data HO &amp; Site'!$Y$1:$Y$437,"Open")),IF($H$2="Urgent",IF(C23="Jakarta",SUMIFS('Master Data HO &amp; Site'!$BD$1:$BD$437,'Master Data HO &amp; Site'!$F$1:$F$437,'Summary to Mgmt'!$D23,'Master Data HO &amp; Site'!$H$1:$H$437,'Summary to Mgmt'!$E23,'Master Data HO &amp; Site'!$Y$1:$Y$437,"Open",'Master Data HO &amp; Site'!$N$1:$N$437,$H$2),SUMIFS('Master Data HO &amp; Site'!$BD$1:$BD$437,'Master Data HO &amp; Site'!$S$1:$S$437,'Summary to Mgmt'!$C23,'Master Data HO &amp; Site'!$Y$1:$Y$437,"Open",'Master Data HO &amp; Site'!$N$1:$N$437,$H$2)),IF(C23="Jakarta",SUMIFS('Master Data HO &amp; Site'!$BD$1:$BD$437,'Master Data HO &amp; Site'!$F$1:$F$437,'Summary to Mgmt'!$D23,'Master Data HO &amp; Site'!$H$1:$H$437,'Summary to Mgmt'!$E23,'Master Data HO &amp; Site'!$Y$1:$Y$437,"Open",'Master Data HO &amp; Site'!$N$1:$N$437,$H$2),SUMIFS('Master Data HO &amp; Site'!$BD$1:$BD$437,'Master Data HO &amp; Site'!$S$1:$S$437,'Summary to Mgmt'!$C23,'Master Data HO &amp; Site'!$Y$1:$Y$437,"Open",'Master Data HO &amp; Site'!$N$1:$N$437,$H$2))))</f>
        <v>0</v>
      </c>
      <c r="AM23" s="222">
        <f>IF($H$2="All",IF(C23="Jakarta",SUMIFS('Master Data HO &amp; Site'!$BE$1:$BE$437,'Master Data HO &amp; Site'!$S$1:$S$437,'Summary to Mgmt'!$C23,'Master Data HO &amp; Site'!$F$1:$F$437,'Summary to Mgmt'!$D23,'Master Data HO &amp; Site'!$H$1:$H$437,'Summary to Mgmt'!$E23,'Master Data HO &amp; Site'!$Y$1:$Y$437,"Open"),SUMIFS('Master Data HO &amp; Site'!$BE$1:$BE$437,'Master Data HO &amp; Site'!$S$1:$S$437,'Summary to Mgmt'!$C23,'Master Data HO &amp; Site'!$Y$1:$Y$437,"Open")),IF($H$2="Urgent",IF(C23="Jakarta",SUMIFS('Master Data HO &amp; Site'!$BE$1:$BE$437,'Master Data HO &amp; Site'!$F$1:$F$437,'Summary to Mgmt'!$D23,'Master Data HO &amp; Site'!$H$1:$H$437,'Summary to Mgmt'!$E23,'Master Data HO &amp; Site'!$Y$1:$Y$437,"Open",'Master Data HO &amp; Site'!$N$1:$N$437,$H$2),SUMIFS('Master Data HO &amp; Site'!$BE$1:$BE$437,'Master Data HO &amp; Site'!$S$1:$S$437,'Summary to Mgmt'!$C23,'Master Data HO &amp; Site'!$Y$1:$Y$437,"Open",'Master Data HO &amp; Site'!$N$1:$N$437,$H$2)),IF(C23="Jakarta",SUMIFS('Master Data HO &amp; Site'!$BE$1:$BE$437,'Master Data HO &amp; Site'!$F$1:$F$437,'Summary to Mgmt'!$D23,'Master Data HO &amp; Site'!$H$1:$H$437,'Summary to Mgmt'!$E23,'Master Data HO &amp; Site'!$Y$1:$Y$437,"Open",'Master Data HO &amp; Site'!$N$1:$N$437,$H$2),SUMIFS('Master Data HO &amp; Site'!$BE$1:$BE$437,'Master Data HO &amp; Site'!$S$1:$S$437,'Summary to Mgmt'!$C23,'Master Data HO &amp; Site'!$Y$1:$Y$437,"Open",'Master Data HO &amp; Site'!$N$1:$N$437,$H$2))))</f>
        <v>0</v>
      </c>
      <c r="AN23" s="222">
        <f>IF($H$2="All",IF(C23="Jakarta",SUMIFS('Master Data HO &amp; Site'!$BF$1:$BF$437,'Master Data HO &amp; Site'!$F$1:$F$437,'Summary to Mgmt'!$D23,'Master Data HO &amp; Site'!$H$1:$H$437,'Summary to Mgmt'!$E23,'Master Data HO &amp; Site'!$Y$1:$Y$437,"Open"),SUMIFS('Master Data HO &amp; Site'!$BF$1:$BF$437,'Master Data HO &amp; Site'!$S$1:$S$437,'Summary to Mgmt'!$C23,'Master Data HO &amp; Site'!$Y$1:$Y$437,"Open")),IF($H$2="Urgent",IF(C23="Jakarta",SUMIFS('Master Data HO &amp; Site'!$BF$1:$BF$437,'Master Data HO &amp; Site'!$F$1:$F$437,'Summary to Mgmt'!$D23,'Master Data HO &amp; Site'!$H$1:$H$437,'Summary to Mgmt'!$E23,'Master Data HO &amp; Site'!$Y$1:$Y$437,"Open",'Master Data HO &amp; Site'!$N$1:$N$437,$H$2),SUMIFS('Master Data HO &amp; Site'!$BF$1:$BF$437,'Master Data HO &amp; Site'!$S$1:$S$437,'Summary to Mgmt'!$C23,'Master Data HO &amp; Site'!$Y$1:$Y$437,"Open",'Master Data HO &amp; Site'!$N$1:$N$437,$H$2)),IF(C23="Jakarta",SUMIFS('Master Data HO &amp; Site'!$BF$1:$BF$437,'Master Data HO &amp; Site'!$F$1:$F$437,'Summary to Mgmt'!$D23,'Master Data HO &amp; Site'!$H$1:$H$437,'Summary to Mgmt'!$E23,'Master Data HO &amp; Site'!$Y$1:$Y$437,"Open",'Master Data HO &amp; Site'!$N$1:$N$437,$H$2),SUMIFS('Master Data HO &amp; Site'!$BF$1:$BF$437,'Master Data HO &amp; Site'!$S$1:$S$437,'Summary to Mgmt'!$C23,'Master Data HO &amp; Site'!$Y$1:$Y$437,"Open",'Master Data HO &amp; Site'!$N$1:$N$437,$H$2))))</f>
        <v>0</v>
      </c>
      <c r="AO23" s="222">
        <f>IF($H$2="All",IF(C23="Jakarta",SUMIFS('Master Data HO &amp; Site'!$BG$1:$BG$437,'Master Data HO &amp; Site'!$F$1:$F$437,'Summary to Mgmt'!$D23,'Master Data HO &amp; Site'!$H$1:$H$437,'Summary to Mgmt'!$E23,'Master Data HO &amp; Site'!$Y$1:$Y$437,"Open"),SUMIFS('Master Data HO &amp; Site'!$BG$1:$BG$437,'Master Data HO &amp; Site'!$S$1:$S$437,'Summary to Mgmt'!$C23,'Master Data HO &amp; Site'!$Y$1:$Y$437,"Open")),IF($H$2="Urgent",IF(C23="Jakarta",SUMIFS('Master Data HO &amp; Site'!$BG$1:$BG$437,'Master Data HO &amp; Site'!$F$1:$F$437,'Summary to Mgmt'!$D23,'Master Data HO &amp; Site'!$H$1:$H$437,'Summary to Mgmt'!$E23,'Master Data HO &amp; Site'!$Y$1:$Y$437,"Open",'Master Data HO &amp; Site'!$N$1:$N$437,$H$2),SUMIFS('Master Data HO &amp; Site'!$BG$1:$BG$437,'Master Data HO &amp; Site'!$S$1:$S$437,'Summary to Mgmt'!$C23,'Master Data HO &amp; Site'!$Y$1:$Y$437,"Open",'Master Data HO &amp; Site'!$N$1:$N$437,$H$2)),IF(C23="Jakarta",SUMIFS('Master Data HO &amp; Site'!$BG$1:$BG$437,'Master Data HO &amp; Site'!$F$1:$F$437,'Summary to Mgmt'!$D23,'Master Data HO &amp; Site'!$H$1:$H$437,'Summary to Mgmt'!$E23,'Master Data HO &amp; Site'!$Y$1:$Y$437,"Open",'Master Data HO &amp; Site'!$N$1:$N$437,$H$2),SUMIFS('Master Data HO &amp; Site'!$BG$1:$BG$437,'Master Data HO &amp; Site'!$S$1:$S$437,'Summary to Mgmt'!$C23,'Master Data HO &amp; Site'!$Y$1:$Y$437,"Open",'Master Data HO &amp; Site'!$N$1:$N$437,$H$2))))</f>
        <v>0</v>
      </c>
      <c r="AP23" s="222">
        <f>IF($H$2="All",IF(C23="Jakarta",SUMIFS('Master Data HO &amp; Site'!$BH$1:$BH$437,'Master Data HO &amp; Site'!$F$1:$F$437,'Summary to Mgmt'!$D23,'Master Data HO &amp; Site'!$H$1:$H$437,'Summary to Mgmt'!$E23,'Master Data HO &amp; Site'!$Y$1:$Y$437,"Open"),SUMIFS('Master Data HO &amp; Site'!$BH$1:$BH$437,'Master Data HO &amp; Site'!$S$1:$S$437,'Summary to Mgmt'!$C23,'Master Data HO &amp; Site'!$Y$1:$Y$437,"Open")),IF($H$2="Urgent",IF(C23="Jakarta",SUMIFS('Master Data HO &amp; Site'!$BH$1:$BH$437,'Master Data HO &amp; Site'!$F$1:$F$437,'Summary to Mgmt'!$D23,'Master Data HO &amp; Site'!$H$1:$H$437,'Summary to Mgmt'!$E23,'Master Data HO &amp; Site'!$Y$1:$Y$437,"Open",'Master Data HO &amp; Site'!$N$1:$N$437,$H$2),SUMIFS('Master Data HO &amp; Site'!$BH$1:$BH$437,'Master Data HO &amp; Site'!$S$1:$S$437,'Summary to Mgmt'!$C23,'Master Data HO &amp; Site'!$Y$1:$Y$437,"Open",'Master Data HO &amp; Site'!$N$1:$N$437,$H$2)),IF(C23="Jakarta",SUMIFS('Master Data HO &amp; Site'!$BH$1:$BH$437,'Master Data HO &amp; Site'!$F$1:$F$437,'Summary to Mgmt'!$D23,'Master Data HO &amp; Site'!$H$1:$H$437,'Summary to Mgmt'!$E23,'Master Data HO &amp; Site'!$Y$1:$Y$437,"Open",'Master Data HO &amp; Site'!$N$1:$N$437,$H$2),SUMIFS('Master Data HO &amp; Site'!$BH$1:$BH$437,'Master Data HO &amp; Site'!$S$1:$S$437,'Summary to Mgmt'!$C23,'Master Data HO &amp; Site'!$Y$1:$Y$437,"Open",'Master Data HO &amp; Site'!$N$1:$N$437,$H$2))))</f>
        <v>0</v>
      </c>
      <c r="AQ23" s="222">
        <f>IF($H$2="All",IF(C23="Jakarta",SUMIFS('Master Data HO &amp; Site'!$BI$1:$BI$437,'Master Data HO &amp; Site'!$F$1:$F$437,'Summary to Mgmt'!$D23,'Master Data HO &amp; Site'!$H$1:$H$437,'Summary to Mgmt'!$E23,'Master Data HO &amp; Site'!$Y$1:$Y$437,"Open"),SUMIFS('Master Data HO &amp; Site'!$BI$1:$BI$437,'Master Data HO &amp; Site'!$S$1:$S$437,'Summary to Mgmt'!$C23,'Master Data HO &amp; Site'!$Y$1:$Y$437,"Open")),IF($H$2="Urgent",IF(C23="Jakarta",SUMIFS('Master Data HO &amp; Site'!$BI$1:$BI$437,'Master Data HO &amp; Site'!$F$1:$F$437,'Summary to Mgmt'!$D23,'Master Data HO &amp; Site'!$H$1:$H$437,'Summary to Mgmt'!$E23,'Master Data HO &amp; Site'!$Y$1:$Y$437,"Open",'Master Data HO &amp; Site'!$N$1:$N$437,$H$2),SUMIFS('Master Data HO &amp; Site'!$BI$1:$BI$437,'Master Data HO &amp; Site'!$S$1:$S$437,'Summary to Mgmt'!$C23,'Master Data HO &amp; Site'!$Y$1:$Y$437,"Open",'Master Data HO &amp; Site'!$N$1:$N$437,$H$2)),IF(C23="Jakarta",SUMIFS('Master Data HO &amp; Site'!$BI$1:$BI$437,'Master Data HO &amp; Site'!$F$1:$F$437,'Summary to Mgmt'!$D23,'Master Data HO &amp; Site'!$H$1:$H$437,'Summary to Mgmt'!$E23,'Master Data HO &amp; Site'!$Y$1:$Y$437,"Open",'Master Data HO &amp; Site'!$N$1:$N$437,$H$2),SUMIFS('Master Data HO &amp; Site'!$BI$1:$BI$437,'Master Data HO &amp; Site'!$S$1:$S$437,'Summary to Mgmt'!$C23,'Master Data HO &amp; Site'!$Y$1:$Y$437,"Open",'Master Data HO &amp; Site'!$N$1:$N$437,$H$2))))</f>
        <v>0</v>
      </c>
      <c r="AR23" s="222">
        <f>IF($H$2="All",IF(C23="Jakarta",SUMIFS('Master Data HO &amp; Site'!$BJ$1:$BJ$437,'Master Data HO &amp; Site'!$F$1:$F$437,'Summary to Mgmt'!$D23,'Master Data HO &amp; Site'!$H$1:$H$437,'Summary to Mgmt'!$E23,'Master Data HO &amp; Site'!$Y$1:$Y$437,"Open"),SUMIFS('Master Data HO &amp; Site'!$BJ$1:$BJ$437,'Master Data HO &amp; Site'!$S$1:$S$437,'Summary to Mgmt'!$C23,'Master Data HO &amp; Site'!$Y$1:$Y$437,"Open")),IF($H$2="Urgent",IF(C23="Jakarta",SUMIFS('Master Data HO &amp; Site'!$BJ$1:$BJ$437,'Master Data HO &amp; Site'!$F$1:$F$437,'Summary to Mgmt'!$D23,'Master Data HO &amp; Site'!$H$1:$H$437,'Summary to Mgmt'!$E23,'Master Data HO &amp; Site'!$Y$1:$Y$437,"Open",'Master Data HO &amp; Site'!$N$1:$N$437,$H$2),SUMIFS('Master Data HO &amp; Site'!$BJ$1:$BJ$437,'Master Data HO &amp; Site'!$S$1:$S$437,'Summary to Mgmt'!$C23,'Master Data HO &amp; Site'!$Y$1:$Y$437,"Open",'Master Data HO &amp; Site'!$N$1:$N$437,$H$2)),IF(C23="Jakarta",SUMIFS('Master Data HO &amp; Site'!$BJ$1:$BJ$437,'Master Data HO &amp; Site'!$F$1:$F$437,'Summary to Mgmt'!$D23,'Master Data HO &amp; Site'!$H$1:$H$437,'Summary to Mgmt'!$E23,'Master Data HO &amp; Site'!$Y$1:$Y$437,"Open",'Master Data HO &amp; Site'!$N$1:$N$437,$H$2),SUMIFS('Master Data HO &amp; Site'!$BJ$1:$BJ$437,'Master Data HO &amp; Site'!$S$1:$S$437,'Summary to Mgmt'!$C23,'Master Data HO &amp; Site'!$Y$1:$Y$437,"Open",'Master Data HO &amp; Site'!$N$1:$N$437,$H$2))))</f>
        <v>0</v>
      </c>
      <c r="AS23" s="222">
        <f>IF($H$2="All",IF(C23="Jakarta",SUMIFS('Master Data HO &amp; Site'!$BK$1:$BK$437,'Master Data HO &amp; Site'!$S$1:$S$437,'Summary to Mgmt'!$C23,'Master Data HO &amp; Site'!$F$1:$F$437,'Summary to Mgmt'!$D23,'Master Data HO &amp; Site'!$H$1:$H$437,'Summary to Mgmt'!$E23,'Master Data HO &amp; Site'!$Y$1:$Y$437,"Open"),SUMIFS('Master Data HO &amp; Site'!$BK$1:$BK$437,'Master Data HO &amp; Site'!$S$1:$S$437,'Summary to Mgmt'!$C23,'Master Data HO &amp; Site'!$Y$1:$Y$437,"Open")),IF($H$2="Urgent",IF(C23="Jakarta",SUMIFS('Master Data HO &amp; Site'!$BK$1:$BK$437,'Master Data HO &amp; Site'!$F$1:$F$437,'Summary to Mgmt'!$D23,'Master Data HO &amp; Site'!$H$1:$H$437,'Summary to Mgmt'!$E23,'Master Data HO &amp; Site'!$Y$1:$Y$437,"Open",'Master Data HO &amp; Site'!$N$1:$N$437,$H$2),SUMIFS('Master Data HO &amp; Site'!$BK$1:$BK$437,'Master Data HO &amp; Site'!$S$1:$S$437,'Summary to Mgmt'!$C23,'Master Data HO &amp; Site'!$Y$1:$Y$437,"Open",'Master Data HO &amp; Site'!$N$1:$N$437,$H$2)),IF(C23="Jakarta",SUMIFS('Master Data HO &amp; Site'!$BK$1:$BK$437,'Master Data HO &amp; Site'!$F$1:$F$437,'Summary to Mgmt'!$D23,'Master Data HO &amp; Site'!$H$1:$H$437,'Summary to Mgmt'!$E23,'Master Data HO &amp; Site'!$Y$1:$Y$437,"Open",'Master Data HO &amp; Site'!$N$1:$N$437,$H$2),SUMIFS('Master Data HO &amp; Site'!$BK$1:$BK$437,'Master Data HO &amp; Site'!$S$1:$S$437,'Summary to Mgmt'!$C23,'Master Data HO &amp; Site'!$Y$1:$Y$437,"Open",'Master Data HO &amp; Site'!$N$1:$N$437,$H$2))))</f>
        <v>0</v>
      </c>
      <c r="AU23" s="224">
        <f ca="1">IF($H$2="All",IF(C23="Jakarta",COUNTIFS('Master Data HO &amp; Site'!$F$1:$F$437,'Summary to Mgmt'!$D23,'Master Data HO &amp; Site'!$H$1:$H$437,'Summary to Mgmt'!$E23,'Master Data HO &amp; Site'!$Y$1:$Y$437,"Open",'Master Data HO &amp; Site'!$BZ$1:$BZ$437,'Summary to Mgmt'!$AU$4),COUNTIFS('Master Data HO &amp; Site'!$S$1:$S$437,'Summary to Mgmt'!$C23,'Master Data HO &amp; Site'!$Y$1:$Y$437,"Open",'Master Data HO &amp; Site'!$BZ$1:$BZ$437,'Summary to Mgmt'!$AU$4)),IF($H$2="Urgent",IF(C23="Jakarta",COUNTIFS('Master Data HO &amp; Site'!$F$1:$F$437,'Summary to Mgmt'!$D23,'Master Data HO &amp; Site'!$H$1:$H$437,'Summary to Mgmt'!$E23,'Master Data HO &amp; Site'!$Y$1:$Y$437,"Open",'Master Data HO &amp; Site'!$BZ$1:$BZ$437,'Summary to Mgmt'!$AU$4,'Master Data HO &amp; Site'!$N$1:$N$437,$H$2),COUNTIFS('Master Data HO &amp; Site'!$S$1:$S$437,'Summary to Mgmt'!$C23,'Master Data HO &amp; Site'!$Y$1:$Y$437,"Open",'Master Data HO &amp; Site'!$BZ$1:$BZ$437,'Summary to Mgmt'!$AU$4,'Master Data HO &amp; Site'!$N$1:$N$437,$H$2)),IF(C23="Jakarta",COUNTIFS('Master Data HO &amp; Site'!$F$1:$F$437,'Summary to Mgmt'!$D23,'Master Data HO &amp; Site'!$H$1:$H$437,'Summary to Mgmt'!$E23,'Master Data HO &amp; Site'!$Y$1:$Y$437,"Open",'Master Data HO &amp; Site'!$BZ$1:$BZ$437,'Summary to Mgmt'!$AU$4,'Master Data HO &amp; Site'!$N$1:$N$437,$H$2),COUNTIFS('Master Data HO &amp; Site'!$S$1:$S$437,'Summary to Mgmt'!$C23,'Master Data HO &amp; Site'!$Y$1:$Y$437,"Open",'Master Data HO &amp; Site'!$BZ$1:$BZ$437,'Summary to Mgmt'!$AU$4,'Master Data HO &amp; Site'!$N$1:$N$437,$H$2))))</f>
        <v>2</v>
      </c>
      <c r="AV23" s="224">
        <f ca="1">IF($H$2="All",IF(C23="Jakarta",COUNTIFS('Master Data HO &amp; Site'!$F$1:$F$437,'Summary to Mgmt'!$D23,'Master Data HO &amp; Site'!$H$1:$H$437,'Summary to Mgmt'!$E23,'Master Data HO &amp; Site'!$Y$1:$Y$437,"Open",'Master Data HO &amp; Site'!$BZ$1:$BZ$437,'Summary to Mgmt'!$AV$4),COUNTIFS('Master Data HO &amp; Site'!$S$1:$S$437,'Summary to Mgmt'!$C23,'Master Data HO &amp; Site'!$Y$1:$Y$437,"Open",'Master Data HO &amp; Site'!$BZ$1:$BZ$437,'Summary to Mgmt'!$AV$4)),IF($H$2="Urgent",IF(C23="Jakarta",COUNTIFS('Master Data HO &amp; Site'!$F$1:$F$437,'Summary to Mgmt'!$D23,'Master Data HO &amp; Site'!$H$1:$H$437,'Summary to Mgmt'!$E23,'Master Data HO &amp; Site'!$Y$1:$Y$437,"Open",'Master Data HO &amp; Site'!$BZ$1:$BZ$437,'Summary to Mgmt'!$AV$4,'Master Data HO &amp; Site'!$N$1:$N$437,$H$2),COUNTIFS('Master Data HO &amp; Site'!$S$1:$S$437,'Summary to Mgmt'!$C23,'Master Data HO &amp; Site'!$Y$1:$Y$437,"Open",'Master Data HO &amp; Site'!$BZ$1:$BZ$437,'Summary to Mgmt'!$AV$4,'Master Data HO &amp; Site'!$N$1:$N$437,$H$2)),IF(C23="Jakarta",COUNTIFS('Master Data HO &amp; Site'!$F$1:$F$437,'Summary to Mgmt'!$D23,'Master Data HO &amp; Site'!$H$1:$H$437,'Summary to Mgmt'!$E23,'Master Data HO &amp; Site'!$Y$1:$Y$437,"Open",'Master Data HO &amp; Site'!$BZ$1:$BZ$437,'Summary to Mgmt'!$AV$4,'Master Data HO &amp; Site'!$N$1:$N$437,$H$2),COUNTIFS('Master Data HO &amp; Site'!$S$1:$S$437,'Summary to Mgmt'!$C23,'Master Data HO &amp; Site'!$Y$1:$Y$437,"Open",'Master Data HO &amp; Site'!$BZ$1:$BZ$437,'Summary to Mgmt'!$AV$4,'Master Data HO &amp; Site'!$N$1:$N$437,$H$2))))</f>
        <v>0</v>
      </c>
      <c r="AW23" s="224">
        <f ca="1">IF($H$2="All",IF(C23="Jakarta",COUNTIFS('Master Data HO &amp; Site'!$F$1:$F$437,'Summary to Mgmt'!$D23,'Master Data HO &amp; Site'!$H$1:$H$437,'Summary to Mgmt'!$E23,'Master Data HO &amp; Site'!$Y$1:$Y$437,"Open",'Master Data HO &amp; Site'!$BZ$1:$BZ$437,'Summary to Mgmt'!$AW$4),COUNTIFS('Master Data HO &amp; Site'!$S$1:$S$437,'Summary to Mgmt'!$C23,'Master Data HO &amp; Site'!$Y$1:$Y$437,"Open",'Master Data HO &amp; Site'!$BZ$1:$BZ$437,'Summary to Mgmt'!$AW$4)),IF($H$2="Urgent",IF(C23="Jakarta",COUNTIFS('Master Data HO &amp; Site'!$F$1:$F$437,'Summary to Mgmt'!$D23,'Master Data HO &amp; Site'!$H$1:$H$437,'Summary to Mgmt'!$E23,'Master Data HO &amp; Site'!$Y$1:$Y$437,"Open",'Master Data HO &amp; Site'!$BZ$1:$BZ$437,'Summary to Mgmt'!$AW$4,'Master Data HO &amp; Site'!$N$1:$N$437,$H$2),COUNTIFS('Master Data HO &amp; Site'!$S$1:$S$437,'Summary to Mgmt'!$C23,'Master Data HO &amp; Site'!$Y$1:$Y$437,"Open",'Master Data HO &amp; Site'!$BZ$1:$BZ$437,'Summary to Mgmt'!$AW$4,'Master Data HO &amp; Site'!$N$1:$N$437,$H$2)),IF(C23="Jakarta",COUNTIFS('Master Data HO &amp; Site'!$F$1:$F$437,'Summary to Mgmt'!$D23,'Master Data HO &amp; Site'!$H$1:$H$437,'Summary to Mgmt'!$E23,'Master Data HO &amp; Site'!$Y$1:$Y$437,"Open",'Master Data HO &amp; Site'!$BZ$1:$BZ$437,'Summary to Mgmt'!$AW$4,'Master Data HO &amp; Site'!$N$1:$N$437,$H$2),COUNTIFS('Master Data HO &amp; Site'!$S$1:$S$437,'Summary to Mgmt'!$C23,'Master Data HO &amp; Site'!$Y$1:$Y$437,"Open",'Master Data HO &amp; Site'!$BZ$1:$BZ$437,'Summary to Mgmt'!$AW$4,'Master Data HO &amp; Site'!$N$1:$N$437,$H$2))))</f>
        <v>0</v>
      </c>
      <c r="AX23" s="224">
        <f ca="1">IF($H$2="All",IF(C23="Jakarta",COUNTIFS('Master Data HO &amp; Site'!$F$1:$F$437,'Summary to Mgmt'!$D23,'Master Data HO &amp; Site'!$H$1:$H$437,'Summary to Mgmt'!$E23,'Master Data HO &amp; Site'!$Y$1:$Y$437,"Open",'Master Data HO &amp; Site'!$BZ$1:$BZ$437,'Summary to Mgmt'!$AX$4),COUNTIFS('Master Data HO &amp; Site'!$S$1:$S$437,'Summary to Mgmt'!$C23,'Master Data HO &amp; Site'!$Y$1:$Y$437,"Open",'Master Data HO &amp; Site'!$BZ$1:$BZ$437,'Summary to Mgmt'!$AX$4)),IF($H$2="Urgent",IF(C23="Jakarta",COUNTIFS('Master Data HO &amp; Site'!$F$1:$F$437,'Summary to Mgmt'!$D23,'Master Data HO &amp; Site'!$H$1:$H$437,'Summary to Mgmt'!$E23,'Master Data HO &amp; Site'!$Y$1:$Y$437,"Open",'Master Data HO &amp; Site'!$BZ$1:$BZ$437,'Summary to Mgmt'!$AX$4,'Master Data HO &amp; Site'!$N$1:$N$437,$H$2),COUNTIFS('Master Data HO &amp; Site'!$S$1:$S$437,'Summary to Mgmt'!$C23,'Master Data HO &amp; Site'!$Y$1:$Y$437,"Open",'Master Data HO &amp; Site'!$BZ$1:$BZ$437,'Summary to Mgmt'!$AX$4,'Master Data HO &amp; Site'!$N$1:$N$437,$H$2)),IF(C23="Jakarta",COUNTIFS('Master Data HO &amp; Site'!$F$1:$F$437,'Summary to Mgmt'!$D23,'Master Data HO &amp; Site'!$H$1:$H$437,'Summary to Mgmt'!$E23,'Master Data HO &amp; Site'!$Y$1:$Y$437,"Open",'Master Data HO &amp; Site'!$BZ$1:$BZ$437,'Summary to Mgmt'!$AX$4,'Master Data HO &amp; Site'!$N$1:$N$437,$H$2),COUNTIFS('Master Data HO &amp; Site'!$S$1:$S$437,'Summary to Mgmt'!$C23,'Master Data HO &amp; Site'!$Y$1:$Y$437,"Open",'Master Data HO &amp; Site'!$BZ$1:$BZ$437,'Summary to Mgmt'!$AX$4,'Master Data HO &amp; Site'!$N$1:$N$437,$H$2))))</f>
        <v>2</v>
      </c>
    </row>
    <row r="24" spans="3:50" outlineLevel="1" x14ac:dyDescent="0.35">
      <c r="C24" t="s">
        <v>151</v>
      </c>
      <c r="D24" t="s">
        <v>137</v>
      </c>
      <c r="E24" t="s">
        <v>1448</v>
      </c>
      <c r="F24" s="223">
        <f t="shared" si="1"/>
        <v>12</v>
      </c>
      <c r="G24" s="224">
        <f>IF($H$2="All",IF(C24="Jakarta",SUMIFS('Master Data HO &amp; Site'!$BM$1:$BM$437,'Master Data HO &amp; Site'!$S$1:$S$437,'Summary to Mgmt'!C24,'Master Data HO &amp; Site'!$F$1:$F$437,'Summary to Mgmt'!$D24,'Master Data HO &amp; Site'!$H$1:$H$437,'Summary to Mgmt'!$E24,'Master Data HO &amp; Site'!$Y$1:$Y$437,"Closed"),SUMIFS('Master Data HO &amp; Site'!$BM$1:$BM$437,'Master Data HO &amp; Site'!$S$1:$S$437,'Summary to Mgmt'!C24,'Master Data HO &amp; Site'!$Y$1:$Y$437,"Closed")),IF(C24="Jakarta",SUMIFS('Master Data HO &amp; Site'!$BM$1:$BM$437,'Master Data HO &amp; Site'!$S$1:$S$437,'Summary to Mgmt'!C24,'Master Data HO &amp; Site'!$F$1:$F$437,'Summary to Mgmt'!$D24,'Master Data HO &amp; Site'!$H$1:$H$437,'Summary to Mgmt'!E24,'Master Data HO &amp; Site'!$N$1:$N$437,'Summary to Mgmt'!$H$2,'Master Data HO &amp; Site'!$Y$1:$Y$437,"Closed"),SUMIFS('Master Data HO &amp; Site'!$BM$1:$BM$437,'Master Data HO &amp; Site'!$S$1:$S$437,'Summary to Mgmt'!C24,'Master Data HO &amp; Site'!$N$1:$N$437,'Summary to Mgmt'!$H$2,'Master Data HO &amp; Site'!$Y$1:$Y$437,"Closed")))</f>
        <v>0</v>
      </c>
      <c r="H24" s="222">
        <f>IF($H$2="All",IF(C24="Jakarta",COUNTIFS('Master Data HO &amp; Site'!$S$1:$S$437,'Summary to Mgmt'!$C24,'Master Data HO &amp; Site'!$F$1:$F$437,'Summary to Mgmt'!$D24,'Master Data HO &amp; Site'!$H$1:$H$437,'Summary to Mgmt'!$E24,'Master Data HO &amp; Site'!$Y$1:$Y$437,"Open"),COUNTIFS('Master Data HO &amp; Site'!$S$1:$S$437,'Summary to Mgmt'!$C24,'Master Data HO &amp; Site'!$Y$1:$Y$437,"Open")),IF($H$2="Urgent",IF(C24="Jakarta",COUNTIFS('Master Data HO &amp; Site'!$S$1:$S$437,'Summary to Mgmt'!$C24,'Master Data HO &amp; Site'!$F$1:$F$437,'Summary to Mgmt'!$D24,'Master Data HO &amp; Site'!$H$1:$H$437,'Summary to Mgmt'!$E24,'Master Data HO &amp; Site'!$Y$1:$Y$437,"Open",'Master Data HO &amp; Site'!$N$1:$N$437,$H$2),COUNTIFS('Master Data HO &amp; Site'!$S$1:$S$437,'Summary to Mgmt'!$C24,'Master Data HO &amp; Site'!$Y$1:$Y$437,"Open",'Master Data HO &amp; Site'!$N$1:$N$437,$H$2)),IF(C24="Jakarta",COUNTIFS('Master Data HO &amp; Site'!$F$1:$F$437,'Summary to Mgmt'!$D24,'Master Data HO &amp; Site'!$H$1:$H$437,'Summary to Mgmt'!$E24,'Master Data HO &amp; Site'!$Y$1:$Y$437,"Open",'Master Data HO &amp; Site'!$N$1:$N$437,$H$2),COUNTIFS('Master Data HO &amp; Site'!$S$1:$S$437,'Summary to Mgmt'!$C24,'Master Data HO &amp; Site'!$Y$1:$Y$437,"Open",'Master Data HO &amp; Site'!$N$1:$N$437,$H$2))))</f>
        <v>12</v>
      </c>
      <c r="I24" s="222">
        <f>IF($H$2="All",IF(C24="Jakarta",COUNTIFS('Master Data HO &amp; Site'!$F$1:$F$437,'Summary to Mgmt'!$D24,'Master Data HO &amp; Site'!$H$1:$H$437,'Summary to Mgmt'!$E24,'Master Data HO &amp; Site'!$Y$1:$Y$437,"Open",'Master Data HO &amp; Site'!$D$1:$D$437,"pending FKTK"),COUNTIFS('Master Data HO &amp; Site'!$S$1:$S$437,'Summary to Mgmt'!$C24,'Master Data HO &amp; Site'!$Y$1:$Y$437,"Open",'Master Data HO &amp; Site'!$D$1:$D$437,"pending FKTK")),IF($H$2="Urgent",IF(C24="Jakarta",COUNTIFS('Master Data HO &amp; Site'!$F$1:$F$437,'Summary to Mgmt'!$D24,'Master Data HO &amp; Site'!$H$1:$H$437,'Summary to Mgmt'!$E24,'Master Data HO &amp; Site'!$Y$1:$Y$437,"Open",'Master Data HO &amp; Site'!$N$1:$N$437,$H$2,'Master Data HO &amp; Site'!$D$1:$D$437,"pending FKTK"),COUNTIFS('Master Data HO &amp; Site'!$S$1:$S$437,'Summary to Mgmt'!$C24,'Master Data HO &amp; Site'!$Y$1:$Y$437,"Open",'Master Data HO &amp; Site'!$N$1:$N$437,$H$2,'Master Data HO &amp; Site'!$D$1:$D$437,"pending FKTK")),IF(C24="Jakarta",COUNTIFS('Master Data HO &amp; Site'!$F$1:$F$437,'Summary to Mgmt'!$D24,'Master Data HO &amp; Site'!$H$1:$H$437,'Summary to Mgmt'!$E24,'Master Data HO &amp; Site'!$Y$1:$Y$437,"Open",'Master Data HO &amp; Site'!$N$1:$N$437,$H$2,'Master Data HO &amp; Site'!$D$1:$D$437,"pending FKTK"),COUNTIFS('Master Data HO &amp; Site'!$S$1:$S$437,'Summary to Mgmt'!$C24,'Master Data HO &amp; Site'!$Y$1:$Y$437,"Open",'Master Data HO &amp; Site'!$N$1:$N$437,$H$2,'Master Data HO &amp; Site'!$D$1:$D$437,"pending FKTK"))))</f>
        <v>8</v>
      </c>
      <c r="J24" s="222">
        <f>IF($H$2="All",IF(C24="Jakarta",SUMIFS('Master Data HO &amp; Site'!$AB$1:$AB$437,'Master Data HO &amp; Site'!$F$1:$F$437,'Summary to Mgmt'!$D24,'Master Data HO &amp; Site'!$H$1:$H$437,'Summary to Mgmt'!$E24,'Master Data HO &amp; Site'!$Y$1:$Y$437,"Open"),SUMIFS('Master Data HO &amp; Site'!$AB$1:$AB$437,'Master Data HO &amp; Site'!$S$1:$S$437,'Summary to Mgmt'!$C24,'Master Data HO &amp; Site'!$Y$1:$Y$437,"Open")),IF($H$2="Urgent",IF(C24="Jakarta",SUMIFS('Master Data HO &amp; Site'!$AB$1:$AB$437,'Master Data HO &amp; Site'!$F$1:$F$437,'Summary to Mgmt'!$D24,'Master Data HO &amp; Site'!$H$1:$H$437,'Summary to Mgmt'!$E24,'Master Data HO &amp; Site'!$Y$1:$Y$437,"Open",'Master Data HO &amp; Site'!$N$1:$N$437,$H$2),SUMIFS('Master Data HO &amp; Site'!$AB$1:$AB$437,'Master Data HO &amp; Site'!$S$1:$S$437,'Summary to Mgmt'!$C24,'Master Data HO &amp; Site'!$Y$1:$Y$437,"Open",'Master Data HO &amp; Site'!$N$1:$N$437,$H$2)),IF(C24="Jakarta",SUMIFS('Master Data HO &amp; Site'!$AB$1:$AB$437,'Master Data HO &amp; Site'!$F$1:$F$437,'Summary to Mgmt'!$D24,'Master Data HO &amp; Site'!$H$1:$H$437,'Summary to Mgmt'!$E24,'Master Data HO &amp; Site'!$Y$1:$Y$437,"Open",'Master Data HO &amp; Site'!$N$1:$N$437,$H$2),SUMIFS('Master Data HO &amp; Site'!$AB$1:$AB$437,'Master Data HO &amp; Site'!$S$1:$S$437,'Summary to Mgmt'!$C24,'Master Data HO &amp; Site'!$Y$1:$Y$437,"Open",'Master Data HO &amp; Site'!$N$1:$N$437,$H$2))))</f>
        <v>1</v>
      </c>
      <c r="K24" s="222">
        <f>IF($H$2="All",IF(C24="Jakarta",SUMIFS('Master Data HO &amp; Site'!$AC$1:$AC$437,'Master Data HO &amp; Site'!$F$1:$F$437,'Summary to Mgmt'!$D24,'Master Data HO &amp; Site'!$H$1:$H$437,'Summary to Mgmt'!$E24,'Master Data HO &amp; Site'!$Y$1:$Y$437,"Open"),SUMIFS('Master Data HO &amp; Site'!$AC$1:$AC$437,'Master Data HO &amp; Site'!$S$1:$S$437,'Summary to Mgmt'!$C24,'Master Data HO &amp; Site'!$Y$1:$Y$437,"Open")),IF($H$2="Urgent",IF(C24="Jakarta",SUMIFS('Master Data HO &amp; Site'!$AC$1:$AC$437,'Master Data HO &amp; Site'!$F$1:$F$437,'Summary to Mgmt'!$D24,'Master Data HO &amp; Site'!$H$1:$H$437,'Summary to Mgmt'!$E24,'Master Data HO &amp; Site'!$Y$1:$Y$437,"Open",'Master Data HO &amp; Site'!$N$1:$N$437,$H$2),SUMIFS('Master Data HO &amp; Site'!$AC$1:$AC$437,'Master Data HO &amp; Site'!$S$1:$S$437,'Summary to Mgmt'!$C24,'Master Data HO &amp; Site'!$Y$1:$Y$437,"Open",'Master Data HO &amp; Site'!$N$1:$N$437,$H$2)),IF(C24="Jakarta",SUMIFS('Master Data HO &amp; Site'!$AC$1:$AC$437,'Master Data HO &amp; Site'!$F$1:$F$437,'Summary to Mgmt'!$D24,'Master Data HO &amp; Site'!$H$1:$H$437,'Summary to Mgmt'!$E24,'Master Data HO &amp; Site'!$Y$1:$Y$437,"Open",'Master Data HO &amp; Site'!$N$1:$N$437,$H$2),SUMIFS('Master Data HO &amp; Site'!$AC$1:$AC$437,'Master Data HO &amp; Site'!$S$1:$S$437,'Summary to Mgmt'!$C24,'Master Data HO &amp; Site'!$Y$1:$Y$437,"Open",'Master Data HO &amp; Site'!$N$1:$N$437,$H$2))))</f>
        <v>2</v>
      </c>
      <c r="L24" s="222">
        <f>IF($H$2="All",IF(C24="Jakarta",SUMIFS('Master Data HO &amp; Site'!$AD$1:$AD$437,'Master Data HO &amp; Site'!$F$1:$F$437,'Summary to Mgmt'!$D24,'Master Data HO &amp; Site'!$H$1:$H$437,'Summary to Mgmt'!$E24,'Master Data HO &amp; Site'!$Y$1:$Y$437,"Open"),SUMIFS('Master Data HO &amp; Site'!$AD$1:$AD$437,'Master Data HO &amp; Site'!$S$1:$S$437,'Summary to Mgmt'!$C24,'Master Data HO &amp; Site'!$Y$1:$Y$437,"Open")),IF($H$2="Urgent",IF(C24="Jakarta",SUMIFS('Master Data HO &amp; Site'!$AD$1:$AD$437,'Master Data HO &amp; Site'!$F$1:$F$437,'Summary to Mgmt'!$D24,'Master Data HO &amp; Site'!$H$1:$H$437,'Summary to Mgmt'!$E24,'Master Data HO &amp; Site'!$Y$1:$Y$437,"Open",'Master Data HO &amp; Site'!$N$1:$N$437,$H$2),SUMIFS('Master Data HO &amp; Site'!$AD$1:$AD$437,'Master Data HO &amp; Site'!$S$1:$S$437,'Summary to Mgmt'!$C24,'Master Data HO &amp; Site'!$Y$1:$Y$437,"Open",'Master Data HO &amp; Site'!$N$1:$N$437,$H$2)),IF(C24="Jakarta",SUMIFS('Master Data HO &amp; Site'!$AD$1:$AD$437,'Master Data HO &amp; Site'!$F$1:$F$437,'Summary to Mgmt'!$D24,'Master Data HO &amp; Site'!$H$1:$H$437,'Summary to Mgmt'!$E24,'Master Data HO &amp; Site'!$Y$1:$Y$437,"Open",'Master Data HO &amp; Site'!$N$1:$N$437,$H$2),SUMIFS('Master Data HO &amp; Site'!$AD$1:$AD$437,'Master Data HO &amp; Site'!$S$1:$S$437,'Summary to Mgmt'!$C24,'Master Data HO &amp; Site'!$Y$1:$Y$437,"Open",'Master Data HO &amp; Site'!$N$1:$N$437,$H$2))))</f>
        <v>4</v>
      </c>
      <c r="M24" s="222">
        <f>IF($H$2="All",IF(C24="Jakarta",SUMIFS('Master Data HO &amp; Site'!$AE$1:$AE$437,'Master Data HO &amp; Site'!$F$1:$F$437,'Summary to Mgmt'!$D24,'Master Data HO &amp; Site'!$H$1:$H$437,'Summary to Mgmt'!$E24,'Master Data HO &amp; Site'!$Y$1:$Y$437,"Open"),SUMIFS('Master Data HO &amp; Site'!$AE$1:$AE$437,'Master Data HO &amp; Site'!$S$1:$S$437,'Summary to Mgmt'!$C24,'Master Data HO &amp; Site'!$Y$1:$Y$437,"Open")),IF($H$2="Urgent",IF(C24="Jakarta",SUMIFS('Master Data HO &amp; Site'!$AE$1:$AE$437,'Master Data HO &amp; Site'!$F$1:$F$437,'Summary to Mgmt'!$D24,'Master Data HO &amp; Site'!$H$1:$H$437,'Summary to Mgmt'!$E24,'Master Data HO &amp; Site'!$Y$1:$Y$437,"Open",'Master Data HO &amp; Site'!$N$1:$N$437,$H$2),SUMIFS('Master Data HO &amp; Site'!$AE$1:$AE$437,'Master Data HO &amp; Site'!$S$1:$S$437,'Summary to Mgmt'!$C24,'Master Data HO &amp; Site'!$Y$1:$Y$437,"Open",'Master Data HO &amp; Site'!$N$1:$N$437,$H$2)),IF(C24="Jakarta",SUMIFS('Master Data HO &amp; Site'!$AE$1:$AE$437,'Master Data HO &amp; Site'!$F$1:$F$437,'Summary to Mgmt'!$D24,'Master Data HO &amp; Site'!$H$1:$H$437,'Summary to Mgmt'!$E24,'Master Data HO &amp; Site'!$Y$1:$Y$437,"Open",'Master Data HO &amp; Site'!$N$1:$N$437,$H$2),SUMIFS('Master Data HO &amp; Site'!$AE$1:$AE$437,'Master Data HO &amp; Site'!$S$1:$S$437,'Summary to Mgmt'!$C24,'Master Data HO &amp; Site'!$Y$1:$Y$437,"Open",'Master Data HO &amp; Site'!$N$1:$N$437,$H$2))))</f>
        <v>1</v>
      </c>
      <c r="N24" s="222">
        <f>IF($H$2="All",IF(C24="Jakarta",SUMIFS('Master Data HO &amp; Site'!$AF$1:$AF$437,'Master Data HO &amp; Site'!$F$1:$F$437,'Summary to Mgmt'!$D24,'Master Data HO &amp; Site'!$H$1:$H$437,'Summary to Mgmt'!$E24,'Master Data HO &amp; Site'!$Y$1:$Y$437,"Open"),SUMIFS('Master Data HO &amp; Site'!$AF$1:$AF$437,'Master Data HO &amp; Site'!$S$1:$S$437,'Summary to Mgmt'!$C24,'Master Data HO &amp; Site'!$Y$1:$Y$437,"Open")),IF($H$2="Urgent",IF(C24="Jakarta",SUMIFS('Master Data HO &amp; Site'!$AF$1:$AF$437,'Master Data HO &amp; Site'!$F$1:$F$437,'Summary to Mgmt'!$D24,'Master Data HO &amp; Site'!$H$1:$H$437,'Summary to Mgmt'!$E24,'Master Data HO &amp; Site'!$Y$1:$Y$437,"Open",'Master Data HO &amp; Site'!$N$1:$N$437,$H$2),SUMIFS('Master Data HO &amp; Site'!$AF$1:$AF$437,'Master Data HO &amp; Site'!$S$1:$S$437,'Summary to Mgmt'!$C24,'Master Data HO &amp; Site'!$Y$1:$Y$437,"Open",'Master Data HO &amp; Site'!$N$1:$N$437,$H$2)),IF(C24="Jakarta",SUMIFS('Master Data HO &amp; Site'!$AF$1:$AF$437,'Master Data HO &amp; Site'!$F$1:$F$437,'Summary to Mgmt'!$D24,'Master Data HO &amp; Site'!$H$1:$H$437,'Summary to Mgmt'!$E24,'Master Data HO &amp; Site'!$Y$1:$Y$437,"Open",'Master Data HO &amp; Site'!$N$1:$N$437,$H$2),SUMIFS('Master Data HO &amp; Site'!$AF$1:$AF$437,'Master Data HO &amp; Site'!$S$1:$S$437,'Summary to Mgmt'!$C24,'Master Data HO &amp; Site'!$Y$1:$Y$437,"Open",'Master Data HO &amp; Site'!$N$1:$N$437,$H$2))))</f>
        <v>0</v>
      </c>
      <c r="O24" s="224">
        <f>IF($H$2="All",IF(C24="Jakarta",SUMIFS('Master Data HO &amp; Site'!$AG$1:$AG$437,'Master Data HO &amp; Site'!$S$1:$S$437,'Summary to Mgmt'!$C24,'Master Data HO &amp; Site'!$F$1:$F$437,'Summary to Mgmt'!$D24,'Master Data HO &amp; Site'!$H$1:$H$437,'Summary to Mgmt'!$E24,'Master Data HO &amp; Site'!$Y$1:$Y$437,"Open"),SUMIFS('Master Data HO &amp; Site'!$AG$1:$AG$437,'Master Data HO &amp; Site'!$S$1:$S$437,'Summary to Mgmt'!$C24,'Master Data HO &amp; Site'!$Y$1:$Y$437,"Open")),IF($H$2="Urgent",IF(C24="Jakarta",SUMIFS('Master Data HO &amp; Site'!$AG$1:$AG$437,'Master Data HO &amp; Site'!$F$1:$F$437,'Summary to Mgmt'!$D24,'Master Data HO &amp; Site'!$H$1:$H$437,'Summary to Mgmt'!$E24,'Master Data HO &amp; Site'!$Y$1:$Y$437,"Open",'Master Data HO &amp; Site'!$N$1:$N$437,$H$2),SUMIFS('Master Data HO &amp; Site'!$AG$1:$AG$437,'Master Data HO &amp; Site'!$S$1:$S$437,'Summary to Mgmt'!$C24,'Master Data HO &amp; Site'!$Y$1:$Y$437,"Open",'Master Data HO &amp; Site'!$N$1:$N$437,$H$2)),IF(C24="Jakarta",SUMIFS('Master Data HO &amp; Site'!$AG$1:$AG$437,'Master Data HO &amp; Site'!$F$1:$F$437,'Summary to Mgmt'!$D24,'Master Data HO &amp; Site'!$H$1:$H$437,'Summary to Mgmt'!$E24,'Master Data HO &amp; Site'!$Y$1:$Y$437,"Open",'Master Data HO &amp; Site'!$N$1:$N$437,$H$2),SUMIFS('Master Data HO &amp; Site'!$AG$1:$AG$437,'Master Data HO &amp; Site'!$S$1:$S$437,'Summary to Mgmt'!$C24,'Master Data HO &amp; Site'!$Y$1:$Y$437,"Open",'Master Data HO &amp; Site'!$N$1:$N$437,$H$2))))</f>
        <v>11</v>
      </c>
      <c r="P24" s="222">
        <f>IF($H$2="All",IF(C24="Jakarta",SUMIFS('Master Data HO &amp; Site'!$AH$1:$AH$437,'Master Data HO &amp; Site'!$F$1:$F$437,'Summary to Mgmt'!$D24,'Master Data HO &amp; Site'!$H$1:$H$437,'Summary to Mgmt'!$E24,'Master Data HO &amp; Site'!$Y$1:$Y$437,"Open"),SUMIFS('Master Data HO &amp; Site'!$AH$1:$AH$437,'Master Data HO &amp; Site'!$S$1:$S$437,'Summary to Mgmt'!$C24,'Master Data HO &amp; Site'!$Y$1:$Y$437,"Open")),IF($H$2="Urgent",IF(C24="Jakarta",SUMIFS('Master Data HO &amp; Site'!$AH$1:$AH$437,'Master Data HO &amp; Site'!$F$1:$F$437,'Summary to Mgmt'!$D24,'Master Data HO &amp; Site'!$H$1:$H$437,'Summary to Mgmt'!$E24,'Master Data HO &amp; Site'!$Y$1:$Y$437,"Open",'Master Data HO &amp; Site'!$N$1:$N$437,$H$2),SUMIFS('Master Data HO &amp; Site'!$AH$1:$AH$437,'Master Data HO &amp; Site'!$S$1:$S$437,'Summary to Mgmt'!$C24,'Master Data HO &amp; Site'!$Y$1:$Y$437,"Open",'Master Data HO &amp; Site'!$N$1:$N$437,$H$2)),IF(C24="Jakarta",SUMIFS('Master Data HO &amp; Site'!$AH$1:$AH$437,'Master Data HO &amp; Site'!$F$1:$F$437,'Summary to Mgmt'!$D24,'Master Data HO &amp; Site'!$H$1:$H$437,'Summary to Mgmt'!$E24,'Master Data HO &amp; Site'!$Y$1:$Y$437,"Open",'Master Data HO &amp; Site'!$N$1:$N$437,$H$2),SUMIFS('Master Data HO &amp; Site'!$AH$1:$AH$437,'Master Data HO &amp; Site'!$S$1:$S$437,'Summary to Mgmt'!$C24,'Master Data HO &amp; Site'!$Y$1:$Y$437,"Open",'Master Data HO &amp; Site'!$N$1:$N$437,$H$2))))</f>
        <v>1</v>
      </c>
      <c r="Q24" s="222">
        <f>IF($H$2="All",IF(C24="Jakarta",SUMIFS('Master Data HO &amp; Site'!$AI$1:$AI$437,'Master Data HO &amp; Site'!$F$1:$F$437,'Summary to Mgmt'!$D24,'Master Data HO &amp; Site'!$H$1:$H$437,'Summary to Mgmt'!$E24,'Master Data HO &amp; Site'!$Y$1:$Y$437,"Open"),SUMIFS('Master Data HO &amp; Site'!$AI$1:$AI$437,'Master Data HO &amp; Site'!$S$1:$S$437,'Summary to Mgmt'!$C24,'Master Data HO &amp; Site'!$Y$1:$Y$437,"Open")),IF($H$2="Urgent",IF(C24="Jakarta",SUMIFS('Master Data HO &amp; Site'!$AI$1:$AI$437,'Master Data HO &amp; Site'!$F$1:$F$437,'Summary to Mgmt'!$D24,'Master Data HO &amp; Site'!$H$1:$H$437,'Summary to Mgmt'!$E24,'Master Data HO &amp; Site'!$Y$1:$Y$437,"Open",'Master Data HO &amp; Site'!$N$1:$N$437,$H$2),SUMIFS('Master Data HO &amp; Site'!$AI$1:$AI$437,'Master Data HO &amp; Site'!$S$1:$S$437,'Summary to Mgmt'!$C24,'Master Data HO &amp; Site'!$Y$1:$Y$437,"Open",'Master Data HO &amp; Site'!$N$1:$N$437,$H$2)),IF(C24="Jakarta",SUMIFS('Master Data HO &amp; Site'!$AI$1:$AI$437,'Master Data HO &amp; Site'!$F$1:$F$437,'Summary to Mgmt'!$D24,'Master Data HO &amp; Site'!$H$1:$H$437,'Summary to Mgmt'!$E24,'Master Data HO &amp; Site'!$Y$1:$Y$437,"Open",'Master Data HO &amp; Site'!$N$1:$N$437,$H$2),SUMIFS('Master Data HO &amp; Site'!$AI$1:$AI$437,'Master Data HO &amp; Site'!$S$1:$S$437,'Summary to Mgmt'!$C24,'Master Data HO &amp; Site'!$Y$1:$Y$437,"Open",'Master Data HO &amp; Site'!$N$1:$N$437,$H$2))))</f>
        <v>0</v>
      </c>
      <c r="R24" s="222">
        <f>IF($H$2="All",IF(C24="Jakarta",SUMIFS('Master Data HO &amp; Site'!$AJ$1:$AJ$437,'Master Data HO &amp; Site'!$F$1:$F$437,'Summary to Mgmt'!$D24,'Master Data HO &amp; Site'!$H$1:$H$437,'Summary to Mgmt'!$E24,'Master Data HO &amp; Site'!$Y$1:$Y$437,"Open"),SUMIFS('Master Data HO &amp; Site'!$AJ$1:$AJ$437,'Master Data HO &amp; Site'!$S$1:$S$437,'Summary to Mgmt'!$C24,'Master Data HO &amp; Site'!$Y$1:$Y$437,"Open")),IF($H$2="Urgent",IF(C24="Jakarta",SUMIFS('Master Data HO &amp; Site'!$AJ$1:$AJ$437,'Master Data HO &amp; Site'!$F$1:$F$437,'Summary to Mgmt'!$D24,'Master Data HO &amp; Site'!$H$1:$H$437,'Summary to Mgmt'!$E24,'Master Data HO &amp; Site'!$Y$1:$Y$437,"Open",'Master Data HO &amp; Site'!$N$1:$N$437,$H$2),SUMIFS('Master Data HO &amp; Site'!$AJ$1:$AJ$437,'Master Data HO &amp; Site'!$S$1:$S$437,'Summary to Mgmt'!$C24,'Master Data HO &amp; Site'!$Y$1:$Y$437,"Open",'Master Data HO &amp; Site'!$N$1:$N$437,$H$2)),IF(C24="Jakarta",SUMIFS('Master Data HO &amp; Site'!$AJ$1:$AJ$437,'Master Data HO &amp; Site'!$F$1:$F$437,'Summary to Mgmt'!$D24,'Master Data HO &amp; Site'!$H$1:$H$437,'Summary to Mgmt'!$E24,'Master Data HO &amp; Site'!$Y$1:$Y$437,"Open",'Master Data HO &amp; Site'!$N$1:$N$437,$H$2),SUMIFS('Master Data HO &amp; Site'!$AJ$1:$AJ$437,'Master Data HO &amp; Site'!$S$1:$S$437,'Summary to Mgmt'!$C24,'Master Data HO &amp; Site'!$Y$1:$Y$437,"Open",'Master Data HO &amp; Site'!$N$1:$N$437,$H$2))))</f>
        <v>2</v>
      </c>
      <c r="S24" s="222">
        <f>IF($H$2="All",IF(C24="Jakarta",SUMIFS('Master Data HO &amp; Site'!$AK$1:$AK$437,'Master Data HO &amp; Site'!$F$1:$F$437,'Summary to Mgmt'!$D24,'Master Data HO &amp; Site'!$H$1:$H$437,'Summary to Mgmt'!$E24,'Master Data HO &amp; Site'!$Y$1:$Y$437,"Open"),SUMIFS('Master Data HO &amp; Site'!$AK$1:$AK$437,'Master Data HO &amp; Site'!$S$1:$S$437,'Summary to Mgmt'!$C24,'Master Data HO &amp; Site'!$Y$1:$Y$437,"Open")),IF($H$2="Urgent",IF(C24="Jakarta",SUMIFS('Master Data HO &amp; Site'!$AK$1:$AK$437,'Master Data HO &amp; Site'!$F$1:$F$437,'Summary to Mgmt'!$D24,'Master Data HO &amp; Site'!$H$1:$H$437,'Summary to Mgmt'!$E24,'Master Data HO &amp; Site'!$Y$1:$Y$437,"Open",'Master Data HO &amp; Site'!$N$1:$N$437,$H$2),SUMIFS('Master Data HO &amp; Site'!$AK$1:$AK$437,'Master Data HO &amp; Site'!$S$1:$S$437,'Summary to Mgmt'!$C24,'Master Data HO &amp; Site'!$Y$1:$Y$437,"Open",'Master Data HO &amp; Site'!$N$1:$N$437,$H$2)),IF(C24="Jakarta",SUMIFS('Master Data HO &amp; Site'!$AK$1:$AK$437,'Master Data HO &amp; Site'!$F$1:$F$437,'Summary to Mgmt'!$D24,'Master Data HO &amp; Site'!$H$1:$H$437,'Summary to Mgmt'!$E24,'Master Data HO &amp; Site'!$Y$1:$Y$437,"Open",'Master Data HO &amp; Site'!$N$1:$N$437,$H$2),SUMIFS('Master Data HO &amp; Site'!$AK$1:$AK$437,'Master Data HO &amp; Site'!$S$1:$S$437,'Summary to Mgmt'!$C24,'Master Data HO &amp; Site'!$Y$1:$Y$437,"Open",'Master Data HO &amp; Site'!$N$1:$N$437,$H$2))))</f>
        <v>0</v>
      </c>
      <c r="T24" s="222">
        <f>IF($H$2="All",IF(C24="Jakarta",SUMIFS('Master Data HO &amp; Site'!$AL$1:$AL$437,'Master Data HO &amp; Site'!$F$1:$F$437,'Summary to Mgmt'!$D24,'Master Data HO &amp; Site'!$H$1:$H$437,'Summary to Mgmt'!$E24,'Master Data HO &amp; Site'!$Y$1:$Y$437,"Open"),SUMIFS('Master Data HO &amp; Site'!$AL$1:$AL$437,'Master Data HO &amp; Site'!$S$1:$S$437,'Summary to Mgmt'!$C24,'Master Data HO &amp; Site'!$Y$1:$Y$437,"Open")),IF($H$2="Urgent",IF(C24="Jakarta",SUMIFS('Master Data HO &amp; Site'!$AL$1:$AL$437,'Master Data HO &amp; Site'!$F$1:$F$437,'Summary to Mgmt'!$D24,'Master Data HO &amp; Site'!$H$1:$H$437,'Summary to Mgmt'!$E24,'Master Data HO &amp; Site'!$Y$1:$Y$437,"Open",'Master Data HO &amp; Site'!$N$1:$N$437,$H$2),SUMIFS('Master Data HO &amp; Site'!$AL$1:$AL$437,'Master Data HO &amp; Site'!$S$1:$S$437,'Summary to Mgmt'!$C24,'Master Data HO &amp; Site'!$Y$1:$Y$437,"Open",'Master Data HO &amp; Site'!$N$1:$N$437,$H$2)),IF(C24="Jakarta",SUMIFS('Master Data HO &amp; Site'!$AL$1:$AL$437,'Master Data HO &amp; Site'!$F$1:$F$437,'Summary to Mgmt'!$D24,'Master Data HO &amp; Site'!$H$1:$H$437,'Summary to Mgmt'!$E24,'Master Data HO &amp; Site'!$Y$1:$Y$437,"Open",'Master Data HO &amp; Site'!$N$1:$N$437,$H$2),SUMIFS('Master Data HO &amp; Site'!$AL$1:$AL$437,'Master Data HO &amp; Site'!$S$1:$S$437,'Summary to Mgmt'!$C24,'Master Data HO &amp; Site'!$Y$1:$Y$437,"Open",'Master Data HO &amp; Site'!$N$1:$N$437,$H$2))))</f>
        <v>1</v>
      </c>
      <c r="U24" s="222">
        <f>IF($H$2="All",IF(C24="Jakarta",SUMIFS('Master Data HO &amp; Site'!$AM$1:$AM$437,'Master Data HO &amp; Site'!$S$1:$S$437,'Summary to Mgmt'!$C24,'Master Data HO &amp; Site'!$F$1:$F$437,'Summary to Mgmt'!$D24,'Master Data HO &amp; Site'!$H$1:$H$437,'Summary to Mgmt'!$E24,'Master Data HO &amp; Site'!$Y$1:$Y$437,"Open"),SUMIFS('Master Data HO &amp; Site'!$AM$1:$AM$437,'Master Data HO &amp; Site'!$S$1:$S$437,'Summary to Mgmt'!$C24,'Master Data HO &amp; Site'!$Y$1:$Y$437,"Open")),IF($H$2="Urgent",IF(C24="Jakarta",SUMIFS('Master Data HO &amp; Site'!$AM$1:$AM$437,'Master Data HO &amp; Site'!$F$1:$F$437,'Summary to Mgmt'!$D24,'Master Data HO &amp; Site'!$H$1:$H$437,'Summary to Mgmt'!$E24,'Master Data HO &amp; Site'!$Y$1:$Y$437,"Open",'Master Data HO &amp; Site'!$N$1:$N$437,$H$2),SUMIFS('Master Data HO &amp; Site'!$AM$1:$AM$437,'Master Data HO &amp; Site'!$S$1:$S$437,'Summary to Mgmt'!$C24,'Master Data HO &amp; Site'!$Y$1:$Y$437,"Open",'Master Data HO &amp; Site'!$N$1:$N$437,$H$2)),IF(C24="Jakarta",SUMIFS('Master Data HO &amp; Site'!$AM$1:$AM$437,'Master Data HO &amp; Site'!$F$1:$F$437,'Summary to Mgmt'!$D24,'Master Data HO &amp; Site'!$H$1:$H$437,'Summary to Mgmt'!$E24,'Master Data HO &amp; Site'!$Y$1:$Y$437,"Open",'Master Data HO &amp; Site'!$N$1:$N$437,$H$2),SUMIFS('Master Data HO &amp; Site'!$AM$1:$AM$437,'Master Data HO &amp; Site'!$S$1:$S$437,'Summary to Mgmt'!$C24,'Master Data HO &amp; Site'!$Y$1:$Y$437,"Open",'Master Data HO &amp; Site'!$N$1:$N$437,$H$2))))</f>
        <v>3</v>
      </c>
      <c r="V24" s="222">
        <f>IF($H$2="All",IF(C24="Jakarta",SUMIFS('Master Data HO &amp; Site'!$AN$1:$AN$437,'Master Data HO &amp; Site'!$F$1:$F$437,'Summary to Mgmt'!$D24,'Master Data HO &amp; Site'!$H$1:$H$437,'Summary to Mgmt'!$E24,'Master Data HO &amp; Site'!$Y$1:$Y$437,"Open"),SUMIFS('Master Data HO &amp; Site'!$AN$1:$AN$437,'Master Data HO &amp; Site'!$S$1:$S$437,'Summary to Mgmt'!$C24,'Master Data HO &amp; Site'!$Y$1:$Y$437,"Open")),IF($H$2="Urgent",IF(C24="Jakarta",SUMIFS('Master Data HO &amp; Site'!$AN$1:$AN$437,'Master Data HO &amp; Site'!$F$1:$F$437,'Summary to Mgmt'!$D24,'Master Data HO &amp; Site'!$H$1:$H$437,'Summary to Mgmt'!$E24,'Master Data HO &amp; Site'!$Y$1:$Y$437,"Open",'Master Data HO &amp; Site'!$N$1:$N$437,$H$2),SUMIFS('Master Data HO &amp; Site'!$AN$1:$AN$437,'Master Data HO &amp; Site'!$S$1:$S$437,'Summary to Mgmt'!$C24,'Master Data HO &amp; Site'!$Y$1:$Y$437,"Open",'Master Data HO &amp; Site'!$N$1:$N$437,$H$2)),IF(C24="Jakarta",SUMIFS('Master Data HO &amp; Site'!$AN$1:$AN$437,'Master Data HO &amp; Site'!$F$1:$F$437,'Summary to Mgmt'!$D24,'Master Data HO &amp; Site'!$H$1:$H$437,'Summary to Mgmt'!$E24,'Master Data HO &amp; Site'!$Y$1:$Y$437,"Open",'Master Data HO &amp; Site'!$N$1:$N$437,$H$2),SUMIFS('Master Data HO &amp; Site'!$AN$1:$AN$437,'Master Data HO &amp; Site'!$S$1:$S$437,'Summary to Mgmt'!$C24,'Master Data HO &amp; Site'!$Y$1:$Y$437,"Open",'Master Data HO &amp; Site'!$N$1:$N$437,$H$2))))</f>
        <v>0</v>
      </c>
      <c r="W24" s="222">
        <f>IF($H$2="All",IF(C24="Jakarta",SUMIFS('Master Data HO &amp; Site'!$AO$1:$AO$437,'Master Data HO &amp; Site'!$F$1:$F$437,'Summary to Mgmt'!$D24,'Master Data HO &amp; Site'!$H$1:$H$437,'Summary to Mgmt'!$E24,'Master Data HO &amp; Site'!$Y$1:$Y$437,"Open"),SUMIFS('Master Data HO &amp; Site'!$AO$1:$AO$437,'Master Data HO &amp; Site'!$S$1:$S$437,'Summary to Mgmt'!$C24,'Master Data HO &amp; Site'!$Y$1:$Y$437,"Open")),IF($H$2="Urgent",IF(C24="Jakarta",SUMIFS('Master Data HO &amp; Site'!$AO$1:$AO$437,'Master Data HO &amp; Site'!$F$1:$F$437,'Summary to Mgmt'!$D24,'Master Data HO &amp; Site'!$H$1:$H$437,'Summary to Mgmt'!$E24,'Master Data HO &amp; Site'!$Y$1:$Y$437,"Open",'Master Data HO &amp; Site'!$N$1:$N$437,$H$2),SUMIFS('Master Data HO &amp; Site'!$AO$1:$AO$437,'Master Data HO &amp; Site'!$S$1:$S$437,'Summary to Mgmt'!$C24,'Master Data HO &amp; Site'!$Y$1:$Y$437,"Open",'Master Data HO &amp; Site'!$N$1:$N$437,$H$2)),IF(C24="Jakarta",SUMIFS('Master Data HO &amp; Site'!$AO$1:$AO$437,'Master Data HO &amp; Site'!$F$1:$F$437,'Summary to Mgmt'!$D24,'Master Data HO &amp; Site'!$H$1:$H$437,'Summary to Mgmt'!$E24,'Master Data HO &amp; Site'!$Y$1:$Y$437,"Open",'Master Data HO &amp; Site'!$N$1:$N$437,$H$2),SUMIFS('Master Data HO &amp; Site'!$AO$1:$AO$437,'Master Data HO &amp; Site'!$S$1:$S$437,'Summary to Mgmt'!$C24,'Master Data HO &amp; Site'!$Y$1:$Y$437,"Open",'Master Data HO &amp; Site'!$N$1:$N$437,$H$2))))</f>
        <v>0</v>
      </c>
      <c r="X24" s="222">
        <f>IF($H$2="All",IF(C24="Jakarta",SUMIFS('Master Data HO &amp; Site'!$AP$1:$AP$437,'Master Data HO &amp; Site'!$F$1:$F$437,'Summary to Mgmt'!$D24,'Master Data HO &amp; Site'!$H$1:$H$437,'Summary to Mgmt'!$E24,'Master Data HO &amp; Site'!$Y$1:$Y$437,"Open"),SUMIFS('Master Data HO &amp; Site'!$AP$1:$AP$437,'Master Data HO &amp; Site'!$S$1:$S$437,'Summary to Mgmt'!$C24,'Master Data HO &amp; Site'!$Y$1:$Y$437,"Open")),IF($H$2="Urgent",IF(C24="Jakarta",SUMIFS('Master Data HO &amp; Site'!$AP$1:$AP$437,'Master Data HO &amp; Site'!$F$1:$F$437,'Summary to Mgmt'!$D24,'Master Data HO &amp; Site'!$H$1:$H$437,'Summary to Mgmt'!$E24,'Master Data HO &amp; Site'!$Y$1:$Y$437,"Open",'Master Data HO &amp; Site'!$N$1:$N$437,$H$2),SUMIFS('Master Data HO &amp; Site'!$AP$1:$AP$437,'Master Data HO &amp; Site'!$S$1:$S$437,'Summary to Mgmt'!$C24,'Master Data HO &amp; Site'!$Y$1:$Y$437,"Open",'Master Data HO &amp; Site'!$N$1:$N$437,$H$2)),IF(C24="Jakarta",SUMIFS('Master Data HO &amp; Site'!$AP$1:$AP$437,'Master Data HO &amp; Site'!$F$1:$F$437,'Summary to Mgmt'!$D24,'Master Data HO &amp; Site'!$H$1:$H$437,'Summary to Mgmt'!$E24,'Master Data HO &amp; Site'!$Y$1:$Y$437,"Open",'Master Data HO &amp; Site'!$N$1:$N$437,$H$2),SUMIFS('Master Data HO &amp; Site'!$AP$1:$AP$437,'Master Data HO &amp; Site'!$S$1:$S$437,'Summary to Mgmt'!$C24,'Master Data HO &amp; Site'!$Y$1:$Y$437,"Open",'Master Data HO &amp; Site'!$N$1:$N$437,$H$2))))</f>
        <v>1</v>
      </c>
      <c r="Y24" s="222">
        <f>IF($H$2="All",IF(C24="Jakarta",SUMIFS('Master Data HO &amp; Site'!$AQ$1:$AQ$437,'Master Data HO &amp; Site'!$F$1:$F$437,'Summary to Mgmt'!$D24,'Master Data HO &amp; Site'!$H$1:$H$437,'Summary to Mgmt'!$E24,'Master Data HO &amp; Site'!$Y$1:$Y$437,"Open"),SUMIFS('Master Data HO &amp; Site'!$AQ$1:$AQ$437,'Master Data HO &amp; Site'!$S$1:$S$437,'Summary to Mgmt'!$C24,'Master Data HO &amp; Site'!$Y$1:$Y$437,"Open")),IF($H$2="Urgent",IF(C24="Jakarta",SUMIFS('Master Data HO &amp; Site'!$AQ$1:$AQ$437,'Master Data HO &amp; Site'!$F$1:$F$437,'Summary to Mgmt'!$D24,'Master Data HO &amp; Site'!$H$1:$H$437,'Summary to Mgmt'!$E24,'Master Data HO &amp; Site'!$Y$1:$Y$437,"Open",'Master Data HO &amp; Site'!$N$1:$N$437,$H$2),SUMIFS('Master Data HO &amp; Site'!$AQ$1:$AQ$437,'Master Data HO &amp; Site'!$S$1:$S$437,'Summary to Mgmt'!$C24,'Master Data HO &amp; Site'!$Y$1:$Y$437,"Open",'Master Data HO &amp; Site'!$N$1:$N$437,$H$2)),IF(C24="Jakarta",SUMIFS('Master Data HO &amp; Site'!$AQ$1:$AQ$437,'Master Data HO &amp; Site'!$F$1:$F$437,'Summary to Mgmt'!$D24,'Master Data HO &amp; Site'!$H$1:$H$437,'Summary to Mgmt'!$E24,'Master Data HO &amp; Site'!$Y$1:$Y$437,"Open",'Master Data HO &amp; Site'!$N$1:$N$437,$H$2),SUMIFS('Master Data HO &amp; Site'!$AQ$1:$AQ$437,'Master Data HO &amp; Site'!$S$1:$S$437,'Summary to Mgmt'!$C24,'Master Data HO &amp; Site'!$Y$1:$Y$437,"Open",'Master Data HO &amp; Site'!$N$1:$N$437,$H$2))))</f>
        <v>0</v>
      </c>
      <c r="Z24" s="222">
        <f>IF($H$2="All",IF(C24="Jakarta",SUMIFS('Master Data HO &amp; Site'!$AR$1:$AR$437,'Master Data HO &amp; Site'!$F$1:$F$437,'Summary to Mgmt'!$D24,'Master Data HO &amp; Site'!$H$1:$H$437,'Summary to Mgmt'!$E24,'Master Data HO &amp; Site'!$Y$1:$Y$437,"Open"),SUMIFS('Master Data HO &amp; Site'!$AR$1:$AR$437,'Master Data HO &amp; Site'!$S$1:$S$437,'Summary to Mgmt'!$C24,'Master Data HO &amp; Site'!$Y$1:$Y$437,"Open")),IF($H$2="Urgent",IF(C24="Jakarta",SUMIFS('Master Data HO &amp; Site'!$AR$1:$AR$437,'Master Data HO &amp; Site'!$F$1:$F$437,'Summary to Mgmt'!$D24,'Master Data HO &amp; Site'!$H$1:$H$437,'Summary to Mgmt'!$E24,'Master Data HO &amp; Site'!$Y$1:$Y$437,"Open",'Master Data HO &amp; Site'!$N$1:$N$437,$H$2),SUMIFS('Master Data HO &amp; Site'!$AR$1:$AR$437,'Master Data HO &amp; Site'!$S$1:$S$437,'Summary to Mgmt'!$C24,'Master Data HO &amp; Site'!$Y$1:$Y$437,"Open",'Master Data HO &amp; Site'!$N$1:$N$437,$H$2)),IF(C24="Jakarta",SUMIFS('Master Data HO &amp; Site'!$AR$1:$AR$437,'Master Data HO &amp; Site'!$F$1:$F$437,'Summary to Mgmt'!$D24,'Master Data HO &amp; Site'!$H$1:$H$437,'Summary to Mgmt'!$E24,'Master Data HO &amp; Site'!$Y$1:$Y$437,"Open",'Master Data HO &amp; Site'!$N$1:$N$437,$H$2),SUMIFS('Master Data HO &amp; Site'!$AR$1:$AR$437,'Master Data HO &amp; Site'!$S$1:$S$437,'Summary to Mgmt'!$C24,'Master Data HO &amp; Site'!$Y$1:$Y$437,"Open",'Master Data HO &amp; Site'!$N$1:$N$437,$H$2))))</f>
        <v>0</v>
      </c>
      <c r="AA24" s="222">
        <f>IF($H$2="All",IF(C24="Jakarta",SUMIFS('Master Data HO &amp; Site'!$AS$1:$AS$437,'Master Data HO &amp; Site'!$S$1:$S$437,'Summary to Mgmt'!$C24,'Master Data HO &amp; Site'!$F$1:$F$437,'Summary to Mgmt'!$D24,'Master Data HO &amp; Site'!$H$1:$H$437,'Summary to Mgmt'!$E24,'Master Data HO &amp; Site'!$Y$1:$Y$437,"Open"),SUMIFS('Master Data HO &amp; Site'!$AS$1:$AS$437,'Master Data HO &amp; Site'!$S$1:$S$437,'Summary to Mgmt'!$C24,'Master Data HO &amp; Site'!$Y$1:$Y$437,"Open")),IF($H$2="Urgent",IF(C24="Jakarta",SUMIFS('Master Data HO &amp; Site'!$AS$1:$AS$437,'Master Data HO &amp; Site'!$F$1:$F$437,'Summary to Mgmt'!$D24,'Master Data HO &amp; Site'!$H$1:$H$437,'Summary to Mgmt'!$E24,'Master Data HO &amp; Site'!$Y$1:$Y$437,"Open",'Master Data HO &amp; Site'!$N$1:$N$437,$H$2),SUMIFS('Master Data HO &amp; Site'!$AS$1:$AS$437,'Master Data HO &amp; Site'!$S$1:$S$437,'Summary to Mgmt'!$C24,'Master Data HO &amp; Site'!$Y$1:$Y$437,"Open",'Master Data HO &amp; Site'!$N$1:$N$437,$H$2)),IF(C24="Jakarta",SUMIFS('Master Data HO &amp; Site'!$AS$1:$AS$437,'Master Data HO &amp; Site'!$F$1:$F$437,'Summary to Mgmt'!$D24,'Master Data HO &amp; Site'!$H$1:$H$437,'Summary to Mgmt'!$E24,'Master Data HO &amp; Site'!$Y$1:$Y$437,"Open",'Master Data HO &amp; Site'!$N$1:$N$437,$H$2),SUMIFS('Master Data HO &amp; Site'!$AS$1:$AS$437,'Master Data HO &amp; Site'!$S$1:$S$437,'Summary to Mgmt'!$C24,'Master Data HO &amp; Site'!$Y$1:$Y$437,"Open",'Master Data HO &amp; Site'!$N$1:$N$437,$H$2))))</f>
        <v>1</v>
      </c>
      <c r="AB24" s="222">
        <f>IF($H$2="All",IF(C24="Jakarta",SUMIFS('Master Data HO &amp; Site'!$AT$1:$AT$437,'Master Data HO &amp; Site'!$F$1:$F$437,'Summary to Mgmt'!$D24,'Master Data HO &amp; Site'!$H$1:$H$437,'Summary to Mgmt'!$E24,'Master Data HO &amp; Site'!$Y$1:$Y$437,"Open"),SUMIFS('Master Data HO &amp; Site'!$AT$1:$AT$437,'Master Data HO &amp; Site'!$S$1:$S$437,'Summary to Mgmt'!$C24,'Master Data HO &amp; Site'!$Y$1:$Y$437,"Open")),IF($H$2="Urgent",IF(C24="Jakarta",SUMIFS('Master Data HO &amp; Site'!$AT$1:$AT$437,'Master Data HO &amp; Site'!$F$1:$F$437,'Summary to Mgmt'!$D24,'Master Data HO &amp; Site'!$H$1:$H$437,'Summary to Mgmt'!$E24,'Master Data HO &amp; Site'!$Y$1:$Y$437,"Open",'Master Data HO &amp; Site'!$N$1:$N$437,$H$2),SUMIFS('Master Data HO &amp; Site'!$AT$1:$AT$437,'Master Data HO &amp; Site'!$S$1:$S$437,'Summary to Mgmt'!$C24,'Master Data HO &amp; Site'!$Y$1:$Y$437,"Open",'Master Data HO &amp; Site'!$N$1:$N$437,$H$2)),IF(C24="Jakarta",SUMIFS('Master Data HO &amp; Site'!$AT$1:$AT$437,'Master Data HO &amp; Site'!$F$1:$F$437,'Summary to Mgmt'!$D24,'Master Data HO &amp; Site'!$H$1:$H$437,'Summary to Mgmt'!$E24,'Master Data HO &amp; Site'!$Y$1:$Y$437,"Open",'Master Data HO &amp; Site'!$N$1:$N$437,$H$2),SUMIFS('Master Data HO &amp; Site'!$AT$1:$AT$437,'Master Data HO &amp; Site'!$S$1:$S$437,'Summary to Mgmt'!$C24,'Master Data HO &amp; Site'!$Y$1:$Y$437,"Open",'Master Data HO &amp; Site'!$N$1:$N$437,$H$2))))</f>
        <v>0</v>
      </c>
      <c r="AC24" s="222">
        <f>IF($H$2="All",IF(C24="Jakarta",SUMIFS('Master Data HO &amp; Site'!$AU$1:$AU$437,'Master Data HO &amp; Site'!$F$1:$F$437,'Summary to Mgmt'!$D24,'Master Data HO &amp; Site'!$H$1:$H$437,'Summary to Mgmt'!$E24,'Master Data HO &amp; Site'!$Y$1:$Y$437,"Open"),SUMIFS('Master Data HO &amp; Site'!$AU$1:$AU$437,'Master Data HO &amp; Site'!$S$1:$S$437,'Summary to Mgmt'!$C24,'Master Data HO &amp; Site'!$Y$1:$Y$437,"Open")),IF($H$2="Urgent",IF(C24="Jakarta",SUMIFS('Master Data HO &amp; Site'!$AU$1:$AU$437,'Master Data HO &amp; Site'!$F$1:$F$437,'Summary to Mgmt'!$D24,'Master Data HO &amp; Site'!$H$1:$H$437,'Summary to Mgmt'!$E24,'Master Data HO &amp; Site'!$Y$1:$Y$437,"Open",'Master Data HO &amp; Site'!$N$1:$N$437,$H$2),SUMIFS('Master Data HO &amp; Site'!$AU$1:$AU$437,'Master Data HO &amp; Site'!$S$1:$S$437,'Summary to Mgmt'!$C24,'Master Data HO &amp; Site'!$Y$1:$Y$437,"Open",'Master Data HO &amp; Site'!$N$1:$N$437,$H$2)),IF(C24="Jakarta",SUMIFS('Master Data HO &amp; Site'!$AU$1:$AU$437,'Master Data HO &amp; Site'!$F$1:$F$437,'Summary to Mgmt'!$D24,'Master Data HO &amp; Site'!$H$1:$H$437,'Summary to Mgmt'!$E24,'Master Data HO &amp; Site'!$Y$1:$Y$437,"Open",'Master Data HO &amp; Site'!$N$1:$N$437,$H$2),SUMIFS('Master Data HO &amp; Site'!$AU$1:$AU$437,'Master Data HO &amp; Site'!$S$1:$S$437,'Summary to Mgmt'!$C24,'Master Data HO &amp; Site'!$Y$1:$Y$437,"Open",'Master Data HO &amp; Site'!$N$1:$N$437,$H$2))))</f>
        <v>0</v>
      </c>
      <c r="AD24" s="222">
        <f>IF($H$2="All",IF(C24="Jakarta",SUMIFS('Master Data HO &amp; Site'!$AV$1:$AV$437,'Master Data HO &amp; Site'!$F$1:$F$437,'Summary to Mgmt'!$D24,'Master Data HO &amp; Site'!$H$1:$H$437,'Summary to Mgmt'!$E24,'Master Data HO &amp; Site'!$Y$1:$Y$437,"Open"),SUMIFS('Master Data HO &amp; Site'!$AV$1:$AV$437,'Master Data HO &amp; Site'!$S$1:$S$437,'Summary to Mgmt'!$C24,'Master Data HO &amp; Site'!$Y$1:$Y$437,"Open")),IF($H$2="Urgent",IF(C24="Jakarta",SUMIFS('Master Data HO &amp; Site'!$AV$1:$AV$437,'Master Data HO &amp; Site'!$F$1:$F$437,'Summary to Mgmt'!$D24,'Master Data HO &amp; Site'!$H$1:$H$437,'Summary to Mgmt'!$E24,'Master Data HO &amp; Site'!$Y$1:$Y$437,"Open",'Master Data HO &amp; Site'!$N$1:$N$437,$H$2),SUMIFS('Master Data HO &amp; Site'!$AV$1:$AV$437,'Master Data HO &amp; Site'!$S$1:$S$437,'Summary to Mgmt'!$C24,'Master Data HO &amp; Site'!$Y$1:$Y$437,"Open",'Master Data HO &amp; Site'!$N$1:$N$437,$H$2)),IF(C24="Jakarta",SUMIFS('Master Data HO &amp; Site'!$AV$1:$AV$437,'Master Data HO &amp; Site'!$F$1:$F$437,'Summary to Mgmt'!$D24,'Master Data HO &amp; Site'!$H$1:$H$437,'Summary to Mgmt'!$E24,'Master Data HO &amp; Site'!$Y$1:$Y$437,"Open",'Master Data HO &amp; Site'!$N$1:$N$437,$H$2),SUMIFS('Master Data HO &amp; Site'!$AV$1:$AV$437,'Master Data HO &amp; Site'!$S$1:$S$437,'Summary to Mgmt'!$C24,'Master Data HO &amp; Site'!$Y$1:$Y$437,"Open",'Master Data HO &amp; Site'!$N$1:$N$437,$H$2))))</f>
        <v>0</v>
      </c>
      <c r="AE24" s="222">
        <f>IF($H$2="All",IF(C24="Jakarta",SUMIFS('Master Data HO &amp; Site'!$AW$1:$AW$437,'Master Data HO &amp; Site'!$F$1:$F$437,'Summary to Mgmt'!$D24,'Master Data HO &amp; Site'!$H$1:$H$437,'Summary to Mgmt'!$E24,'Master Data HO &amp; Site'!$Y$1:$Y$437,"Open"),SUMIFS('Master Data HO &amp; Site'!$AW$1:$AW$437,'Master Data HO &amp; Site'!$S$1:$S$437,'Summary to Mgmt'!$C24,'Master Data HO &amp; Site'!$Y$1:$Y$437,"Open")),IF($H$2="Urgent",IF(C24="Jakarta",SUMIFS('Master Data HO &amp; Site'!$AW$1:$AW$437,'Master Data HO &amp; Site'!$F$1:$F$437,'Summary to Mgmt'!$D24,'Master Data HO &amp; Site'!$H$1:$H$437,'Summary to Mgmt'!$E24,'Master Data HO &amp; Site'!$Y$1:$Y$437,"Open",'Master Data HO &amp; Site'!$N$1:$N$437,$H$2),SUMIFS('Master Data HO &amp; Site'!$AW$1:$AW$437,'Master Data HO &amp; Site'!$S$1:$S$437,'Summary to Mgmt'!$C24,'Master Data HO &amp; Site'!$Y$1:$Y$437,"Open",'Master Data HO &amp; Site'!$N$1:$N$437,$H$2)),IF(C24="Jakarta",SUMIFS('Master Data HO &amp; Site'!$AW$1:$AW$437,'Master Data HO &amp; Site'!$F$1:$F$437,'Summary to Mgmt'!$D24,'Master Data HO &amp; Site'!$H$1:$H$437,'Summary to Mgmt'!$E24,'Master Data HO &amp; Site'!$Y$1:$Y$437,"Open",'Master Data HO &amp; Site'!$N$1:$N$437,$H$2),SUMIFS('Master Data HO &amp; Site'!$AW$1:$AW$437,'Master Data HO &amp; Site'!$S$1:$S$437,'Summary to Mgmt'!$C24,'Master Data HO &amp; Site'!$Y$1:$Y$437,"Open",'Master Data HO &amp; Site'!$N$1:$N$437,$H$2))))</f>
        <v>0</v>
      </c>
      <c r="AF24" s="222">
        <f>IF($H$2="All",IF(C24="Jakarta",SUMIFS('Master Data HO &amp; Site'!$AX$1:$AX$437,'Master Data HO &amp; Site'!$F$1:$F$437,'Summary to Mgmt'!$D24,'Master Data HO &amp; Site'!$H$1:$H$437,'Summary to Mgmt'!$E24,'Master Data HO &amp; Site'!$Y$1:$Y$437,"Open"),SUMIFS('Master Data HO &amp; Site'!$AX$1:$AX$437,'Master Data HO &amp; Site'!$S$1:$S$437,'Summary to Mgmt'!$C24,'Master Data HO &amp; Site'!$Y$1:$Y$437,"Open")),IF($H$2="Urgent",IF(C24="Jakarta",SUMIFS('Master Data HO &amp; Site'!$AX$1:$AX$437,'Master Data HO &amp; Site'!$F$1:$F$437,'Summary to Mgmt'!$D24,'Master Data HO &amp; Site'!$H$1:$H$437,'Summary to Mgmt'!$E24,'Master Data HO &amp; Site'!$Y$1:$Y$437,"Open",'Master Data HO &amp; Site'!$N$1:$N$437,$H$2),SUMIFS('Master Data HO &amp; Site'!$AX$1:$AX$437,'Master Data HO &amp; Site'!$S$1:$S$437,'Summary to Mgmt'!$C24,'Master Data HO &amp; Site'!$Y$1:$Y$437,"Open",'Master Data HO &amp; Site'!$N$1:$N$437,$H$2)),IF(C24="Jakarta",SUMIFS('Master Data HO &amp; Site'!$AX$1:$AX$437,'Master Data HO &amp; Site'!$F$1:$F$437,'Summary to Mgmt'!$D24,'Master Data HO &amp; Site'!$H$1:$H$437,'Summary to Mgmt'!$E24,'Master Data HO &amp; Site'!$Y$1:$Y$437,"Open",'Master Data HO &amp; Site'!$N$1:$N$437,$H$2),SUMIFS('Master Data HO &amp; Site'!$AX$1:$AX$437,'Master Data HO &amp; Site'!$S$1:$S$437,'Summary to Mgmt'!$C24,'Master Data HO &amp; Site'!$Y$1:$Y$437,"Open",'Master Data HO &amp; Site'!$N$1:$N$437,$H$2))))</f>
        <v>0</v>
      </c>
      <c r="AG24" s="222">
        <f>IF($H$2="All",IF(C24="Jakarta",SUMIFS('Master Data HO &amp; Site'!$AY$1:$AY$437,'Master Data HO &amp; Site'!$S$1:$S$437,'Summary to Mgmt'!$C24,'Master Data HO &amp; Site'!$F$1:$F$437,'Summary to Mgmt'!$D24,'Master Data HO &amp; Site'!$H$1:$H$437,'Summary to Mgmt'!$E24,'Master Data HO &amp; Site'!$Y$1:$Y$437,"Open"),SUMIFS('Master Data HO &amp; Site'!$AY$1:$AY$437,'Master Data HO &amp; Site'!$S$1:$S$437,'Summary to Mgmt'!$C24,'Master Data HO &amp; Site'!$Y$1:$Y$437,"Open")),IF($H$2="Urgent",IF(C24="Jakarta",SUMIFS('Master Data HO &amp; Site'!$AY$1:$AY$437,'Master Data HO &amp; Site'!$F$1:$F$437,'Summary to Mgmt'!$D24,'Master Data HO &amp; Site'!$H$1:$H$437,'Summary to Mgmt'!$E24,'Master Data HO &amp; Site'!$Y$1:$Y$437,"Open",'Master Data HO &amp; Site'!$N$1:$N$437,$H$2),SUMIFS('Master Data HO &amp; Site'!$AY$1:$AY$437,'Master Data HO &amp; Site'!$S$1:$S$437,'Summary to Mgmt'!$C24,'Master Data HO &amp; Site'!$Y$1:$Y$437,"Open",'Master Data HO &amp; Site'!$N$1:$N$437,$H$2)),IF(C24="Jakarta",SUMIFS('Master Data HO &amp; Site'!$AY$1:$AY$437,'Master Data HO &amp; Site'!$F$1:$F$437,'Summary to Mgmt'!$D24,'Master Data HO &amp; Site'!$H$1:$H$437,'Summary to Mgmt'!$E24,'Master Data HO &amp; Site'!$Y$1:$Y$437,"Open",'Master Data HO &amp; Site'!$N$1:$N$437,$H$2),SUMIFS('Master Data HO &amp; Site'!$AY$1:$AY$437,'Master Data HO &amp; Site'!$S$1:$S$437,'Summary to Mgmt'!$C24,'Master Data HO &amp; Site'!$Y$1:$Y$437,"Open",'Master Data HO &amp; Site'!$N$1:$N$437,$H$2))))</f>
        <v>0</v>
      </c>
      <c r="AH24" s="222">
        <f>IF($H$2="All",IF(C24="Jakarta",SUMIFS('Master Data HO &amp; Site'!$AZ$1:$AZ$437,'Master Data HO &amp; Site'!$F$1:$F$437,'Summary to Mgmt'!$D24,'Master Data HO &amp; Site'!$H$1:$H$437,'Summary to Mgmt'!$E24,'Master Data HO &amp; Site'!$Y$1:$Y$437,"Open"),SUMIFS('Master Data HO &amp; Site'!$AZ$1:$AZ$437,'Master Data HO &amp; Site'!$S$1:$S$437,'Summary to Mgmt'!$C24,'Master Data HO &amp; Site'!$Y$1:$Y$437,"Open")),IF($H$2="Urgent",IF(C24="Jakarta",SUMIFS('Master Data HO &amp; Site'!$AZ$1:$AZ$437,'Master Data HO &amp; Site'!$F$1:$F$437,'Summary to Mgmt'!$D24,'Master Data HO &amp; Site'!$H$1:$H$437,'Summary to Mgmt'!$E24,'Master Data HO &amp; Site'!$Y$1:$Y$437,"Open",'Master Data HO &amp; Site'!$N$1:$N$437,$H$2),SUMIFS('Master Data HO &amp; Site'!$AZ$1:$AZ$437,'Master Data HO &amp; Site'!$S$1:$S$437,'Summary to Mgmt'!$C24,'Master Data HO &amp; Site'!$Y$1:$Y$437,"Open",'Master Data HO &amp; Site'!$N$1:$N$437,$H$2)),IF(C24="Jakarta",SUMIFS('Master Data HO &amp; Site'!$AZ$1:$AZ$437,'Master Data HO &amp; Site'!$F$1:$F$437,'Summary to Mgmt'!$D24,'Master Data HO &amp; Site'!$H$1:$H$437,'Summary to Mgmt'!$E24,'Master Data HO &amp; Site'!$Y$1:$Y$437,"Open",'Master Data HO &amp; Site'!$N$1:$N$437,$H$2),SUMIFS('Master Data HO &amp; Site'!$AZ$1:$AZ$437,'Master Data HO &amp; Site'!$S$1:$S$437,'Summary to Mgmt'!$C24,'Master Data HO &amp; Site'!$Y$1:$Y$437,"Open",'Master Data HO &amp; Site'!$N$1:$N$437,$H$2))))</f>
        <v>0</v>
      </c>
      <c r="AI24" s="222">
        <f>IF($H$2="All",IF(C24="Jakarta",SUMIFS('Master Data HO &amp; Site'!$AZ$1:$AZ$437,'Master Data HO &amp; Site'!$F$1:$F$437,'Summary to Mgmt'!$D24,'Master Data HO &amp; Site'!$H$1:$H$437,'Summary to Mgmt'!$E24,'Master Data HO &amp; Site'!$Y$1:$Y$437,"Open"),SUMIFS('Master Data HO &amp; Site'!$AZ$1:$AZ$437,'Master Data HO &amp; Site'!$S$1:$S$437,'Summary to Mgmt'!$C24,'Master Data HO &amp; Site'!$Y$1:$Y$437,"Open")),IF($H$2="Urgent",IF(C24="Jakarta",SUMIFS('Master Data HO &amp; Site'!$AZ$1:$AZ$437,'Master Data HO &amp; Site'!$F$1:$F$437,'Summary to Mgmt'!$D24,'Master Data HO &amp; Site'!$H$1:$H$437,'Summary to Mgmt'!$E24,'Master Data HO &amp; Site'!$Y$1:$Y$437,"Open",'Master Data HO &amp; Site'!$N$1:$N$437,$H$2),SUMIFS('Master Data HO &amp; Site'!$AZ$1:$AZ$437,'Master Data HO &amp; Site'!$S$1:$S$437,'Summary to Mgmt'!$C24,'Master Data HO &amp; Site'!$Y$1:$Y$437,"Open",'Master Data HO &amp; Site'!$N$1:$N$437,$H$2)),IF(C24="Jakarta",SUMIFS('Master Data HO &amp; Site'!$AZ$1:$AZ$437,'Master Data HO &amp; Site'!$F$1:$F$437,'Summary to Mgmt'!$D24,'Master Data HO &amp; Site'!$H$1:$H$437,'Summary to Mgmt'!$E24,'Master Data HO &amp; Site'!$Y$1:$Y$437,"Open",'Master Data HO &amp; Site'!$N$1:$N$437,$H$2),SUMIFS('Master Data HO &amp; Site'!$AZ$1:$AZ$437,'Master Data HO &amp; Site'!$S$1:$S$437,'Summary to Mgmt'!$C24,'Master Data HO &amp; Site'!$Y$1:$Y$437,"Open",'Master Data HO &amp; Site'!$N$1:$N$437,$H$2))))</f>
        <v>0</v>
      </c>
      <c r="AJ24" s="222">
        <f>IF($H$2="All",IF(C24="Jakarta",SUMIFS('Master Data HO &amp; Site'!$BB$1:$BB$437,'Master Data HO &amp; Site'!$F$1:$F$437,'Summary to Mgmt'!$D24,'Master Data HO &amp; Site'!$H$1:$H$437,'Summary to Mgmt'!$E24,'Master Data HO &amp; Site'!$Y$1:$Y$437,"Open"),SUMIFS('Master Data HO &amp; Site'!$BB$1:$BB$437,'Master Data HO &amp; Site'!$S$1:$S$437,'Summary to Mgmt'!$C24,'Master Data HO &amp; Site'!$Y$1:$Y$437,"Open")),IF($H$2="Urgent",IF(C24="Jakarta",SUMIFS('Master Data HO &amp; Site'!$BB$1:$BB$437,'Master Data HO &amp; Site'!$F$1:$F$437,'Summary to Mgmt'!$D24,'Master Data HO &amp; Site'!$H$1:$H$437,'Summary to Mgmt'!$E24,'Master Data HO &amp; Site'!$Y$1:$Y$437,"Open",'Master Data HO &amp; Site'!$N$1:$N$437,$H$2),SUMIFS('Master Data HO &amp; Site'!$BB$1:$BB$437,'Master Data HO &amp; Site'!$S$1:$S$437,'Summary to Mgmt'!$C24,'Master Data HO &amp; Site'!$Y$1:$Y$437,"Open",'Master Data HO &amp; Site'!$N$1:$N$437,$H$2)),IF(C24="Jakarta",SUMIFS('Master Data HO &amp; Site'!$BB$1:$BB$437,'Master Data HO &amp; Site'!$F$1:$F$437,'Summary to Mgmt'!$D24,'Master Data HO &amp; Site'!$H$1:$H$437,'Summary to Mgmt'!$E24,'Master Data HO &amp; Site'!$Y$1:$Y$437,"Open",'Master Data HO &amp; Site'!$N$1:$N$437,$H$2),SUMIFS('Master Data HO &amp; Site'!$BB$1:$BB$437,'Master Data HO &amp; Site'!$S$1:$S$437,'Summary to Mgmt'!$C24,'Master Data HO &amp; Site'!$Y$1:$Y$437,"Open",'Master Data HO &amp; Site'!$N$1:$N$437,$H$2))))</f>
        <v>0</v>
      </c>
      <c r="AK24" s="222">
        <f>IF($H$2="All",IF(C24="Jakarta",SUMIFS('Master Data HO &amp; Site'!$BC$1:$BC$437,'Master Data HO &amp; Site'!$F$1:$F$437,'Summary to Mgmt'!$D24,'Master Data HO &amp; Site'!$H$1:$H$437,'Summary to Mgmt'!$E24,'Master Data HO &amp; Site'!$Y$1:$Y$437,"Open"),SUMIFS('Master Data HO &amp; Site'!$BC$1:$BC$437,'Master Data HO &amp; Site'!$S$1:$S$437,'Summary to Mgmt'!$C24,'Master Data HO &amp; Site'!$Y$1:$Y$437,"Open")),IF($H$2="Urgent",IF(C24="Jakarta",SUMIFS('Master Data HO &amp; Site'!$BC$1:$BC$437,'Master Data HO &amp; Site'!$F$1:$F$437,'Summary to Mgmt'!$D24,'Master Data HO &amp; Site'!$H$1:$H$437,'Summary to Mgmt'!$E24,'Master Data HO &amp; Site'!$Y$1:$Y$437,"Open",'Master Data HO &amp; Site'!$N$1:$N$437,$H$2),SUMIFS('Master Data HO &amp; Site'!$BC$1:$BC$437,'Master Data HO &amp; Site'!$S$1:$S$437,'Summary to Mgmt'!$C24,'Master Data HO &amp; Site'!$Y$1:$Y$437,"Open",'Master Data HO &amp; Site'!$N$1:$N$437,$H$2)),IF(C24="Jakarta",SUMIFS('Master Data HO &amp; Site'!$BC$1:$BC$437,'Master Data HO &amp; Site'!$F$1:$F$437,'Summary to Mgmt'!$D24,'Master Data HO &amp; Site'!$H$1:$H$437,'Summary to Mgmt'!$E24,'Master Data HO &amp; Site'!$Y$1:$Y$437,"Open",'Master Data HO &amp; Site'!$N$1:$N$437,$H$2),SUMIFS('Master Data HO &amp; Site'!$BC$1:$BC$437,'Master Data HO &amp; Site'!$S$1:$S$437,'Summary to Mgmt'!$C24,'Master Data HO &amp; Site'!$Y$1:$Y$437,"Open",'Master Data HO &amp; Site'!$N$1:$N$437,$H$2))))</f>
        <v>2</v>
      </c>
      <c r="AL24" s="222">
        <f>IF($H$2="All",IF(C24="Jakarta",SUMIFS('Master Data HO &amp; Site'!$BD$1:$BD$437,'Master Data HO &amp; Site'!$F$1:$F$437,'Summary to Mgmt'!$D24,'Master Data HO &amp; Site'!$H$1:$H$437,'Summary to Mgmt'!$E24,'Master Data HO &amp; Site'!$Y$1:$Y$437,"Open"),SUMIFS('Master Data HO &amp; Site'!$BD$1:$BD$437,'Master Data HO &amp; Site'!$S$1:$S$437,'Summary to Mgmt'!$C24,'Master Data HO &amp; Site'!$Y$1:$Y$437,"Open")),IF($H$2="Urgent",IF(C24="Jakarta",SUMIFS('Master Data HO &amp; Site'!$BD$1:$BD$437,'Master Data HO &amp; Site'!$F$1:$F$437,'Summary to Mgmt'!$D24,'Master Data HO &amp; Site'!$H$1:$H$437,'Summary to Mgmt'!$E24,'Master Data HO &amp; Site'!$Y$1:$Y$437,"Open",'Master Data HO &amp; Site'!$N$1:$N$437,$H$2),SUMIFS('Master Data HO &amp; Site'!$BD$1:$BD$437,'Master Data HO &amp; Site'!$S$1:$S$437,'Summary to Mgmt'!$C24,'Master Data HO &amp; Site'!$Y$1:$Y$437,"Open",'Master Data HO &amp; Site'!$N$1:$N$437,$H$2)),IF(C24="Jakarta",SUMIFS('Master Data HO &amp; Site'!$BD$1:$BD$437,'Master Data HO &amp; Site'!$F$1:$F$437,'Summary to Mgmt'!$D24,'Master Data HO &amp; Site'!$H$1:$H$437,'Summary to Mgmt'!$E24,'Master Data HO &amp; Site'!$Y$1:$Y$437,"Open",'Master Data HO &amp; Site'!$N$1:$N$437,$H$2),SUMIFS('Master Data HO &amp; Site'!$BD$1:$BD$437,'Master Data HO &amp; Site'!$S$1:$S$437,'Summary to Mgmt'!$C24,'Master Data HO &amp; Site'!$Y$1:$Y$437,"Open",'Master Data HO &amp; Site'!$N$1:$N$437,$H$2))))</f>
        <v>0</v>
      </c>
      <c r="AM24" s="222">
        <f>IF($H$2="All",IF(C24="Jakarta",SUMIFS('Master Data HO &amp; Site'!$BE$1:$BE$437,'Master Data HO &amp; Site'!$S$1:$S$437,'Summary to Mgmt'!$C24,'Master Data HO &amp; Site'!$F$1:$F$437,'Summary to Mgmt'!$D24,'Master Data HO &amp; Site'!$H$1:$H$437,'Summary to Mgmt'!$E24,'Master Data HO &amp; Site'!$Y$1:$Y$437,"Open"),SUMIFS('Master Data HO &amp; Site'!$BE$1:$BE$437,'Master Data HO &amp; Site'!$S$1:$S$437,'Summary to Mgmt'!$C24,'Master Data HO &amp; Site'!$Y$1:$Y$437,"Open")),IF($H$2="Urgent",IF(C24="Jakarta",SUMIFS('Master Data HO &amp; Site'!$BE$1:$BE$437,'Master Data HO &amp; Site'!$F$1:$F$437,'Summary to Mgmt'!$D24,'Master Data HO &amp; Site'!$H$1:$H$437,'Summary to Mgmt'!$E24,'Master Data HO &amp; Site'!$Y$1:$Y$437,"Open",'Master Data HO &amp; Site'!$N$1:$N$437,$H$2),SUMIFS('Master Data HO &amp; Site'!$BE$1:$BE$437,'Master Data HO &amp; Site'!$S$1:$S$437,'Summary to Mgmt'!$C24,'Master Data HO &amp; Site'!$Y$1:$Y$437,"Open",'Master Data HO &amp; Site'!$N$1:$N$437,$H$2)),IF(C24="Jakarta",SUMIFS('Master Data HO &amp; Site'!$BE$1:$BE$437,'Master Data HO &amp; Site'!$F$1:$F$437,'Summary to Mgmt'!$D24,'Master Data HO &amp; Site'!$H$1:$H$437,'Summary to Mgmt'!$E24,'Master Data HO &amp; Site'!$Y$1:$Y$437,"Open",'Master Data HO &amp; Site'!$N$1:$N$437,$H$2),SUMIFS('Master Data HO &amp; Site'!$BE$1:$BE$437,'Master Data HO &amp; Site'!$S$1:$S$437,'Summary to Mgmt'!$C24,'Master Data HO &amp; Site'!$Y$1:$Y$437,"Open",'Master Data HO &amp; Site'!$N$1:$N$437,$H$2))))</f>
        <v>1</v>
      </c>
      <c r="AN24" s="222">
        <f>IF($H$2="All",IF(C24="Jakarta",SUMIFS('Master Data HO &amp; Site'!$BF$1:$BF$437,'Master Data HO &amp; Site'!$F$1:$F$437,'Summary to Mgmt'!$D24,'Master Data HO &amp; Site'!$H$1:$H$437,'Summary to Mgmt'!$E24,'Master Data HO &amp; Site'!$Y$1:$Y$437,"Open"),SUMIFS('Master Data HO &amp; Site'!$BF$1:$BF$437,'Master Data HO &amp; Site'!$S$1:$S$437,'Summary to Mgmt'!$C24,'Master Data HO &amp; Site'!$Y$1:$Y$437,"Open")),IF($H$2="Urgent",IF(C24="Jakarta",SUMIFS('Master Data HO &amp; Site'!$BF$1:$BF$437,'Master Data HO &amp; Site'!$F$1:$F$437,'Summary to Mgmt'!$D24,'Master Data HO &amp; Site'!$H$1:$H$437,'Summary to Mgmt'!$E24,'Master Data HO &amp; Site'!$Y$1:$Y$437,"Open",'Master Data HO &amp; Site'!$N$1:$N$437,$H$2),SUMIFS('Master Data HO &amp; Site'!$BF$1:$BF$437,'Master Data HO &amp; Site'!$S$1:$S$437,'Summary to Mgmt'!$C24,'Master Data HO &amp; Site'!$Y$1:$Y$437,"Open",'Master Data HO &amp; Site'!$N$1:$N$437,$H$2)),IF(C24="Jakarta",SUMIFS('Master Data HO &amp; Site'!$BF$1:$BF$437,'Master Data HO &amp; Site'!$F$1:$F$437,'Summary to Mgmt'!$D24,'Master Data HO &amp; Site'!$H$1:$H$437,'Summary to Mgmt'!$E24,'Master Data HO &amp; Site'!$Y$1:$Y$437,"Open",'Master Data HO &amp; Site'!$N$1:$N$437,$H$2),SUMIFS('Master Data HO &amp; Site'!$BF$1:$BF$437,'Master Data HO &amp; Site'!$S$1:$S$437,'Summary to Mgmt'!$C24,'Master Data HO &amp; Site'!$Y$1:$Y$437,"Open",'Master Data HO &amp; Site'!$N$1:$N$437,$H$2))))</f>
        <v>0</v>
      </c>
      <c r="AO24" s="222">
        <f>IF($H$2="All",IF(C24="Jakarta",SUMIFS('Master Data HO &amp; Site'!$BG$1:$BG$437,'Master Data HO &amp; Site'!$F$1:$F$437,'Summary to Mgmt'!$D24,'Master Data HO &amp; Site'!$H$1:$H$437,'Summary to Mgmt'!$E24,'Master Data HO &amp; Site'!$Y$1:$Y$437,"Open"),SUMIFS('Master Data HO &amp; Site'!$BG$1:$BG$437,'Master Data HO &amp; Site'!$S$1:$S$437,'Summary to Mgmt'!$C24,'Master Data HO &amp; Site'!$Y$1:$Y$437,"Open")),IF($H$2="Urgent",IF(C24="Jakarta",SUMIFS('Master Data HO &amp; Site'!$BG$1:$BG$437,'Master Data HO &amp; Site'!$F$1:$F$437,'Summary to Mgmt'!$D24,'Master Data HO &amp; Site'!$H$1:$H$437,'Summary to Mgmt'!$E24,'Master Data HO &amp; Site'!$Y$1:$Y$437,"Open",'Master Data HO &amp; Site'!$N$1:$N$437,$H$2),SUMIFS('Master Data HO &amp; Site'!$BG$1:$BG$437,'Master Data HO &amp; Site'!$S$1:$S$437,'Summary to Mgmt'!$C24,'Master Data HO &amp; Site'!$Y$1:$Y$437,"Open",'Master Data HO &amp; Site'!$N$1:$N$437,$H$2)),IF(C24="Jakarta",SUMIFS('Master Data HO &amp; Site'!$BG$1:$BG$437,'Master Data HO &amp; Site'!$F$1:$F$437,'Summary to Mgmt'!$D24,'Master Data HO &amp; Site'!$H$1:$H$437,'Summary to Mgmt'!$E24,'Master Data HO &amp; Site'!$Y$1:$Y$437,"Open",'Master Data HO &amp; Site'!$N$1:$N$437,$H$2),SUMIFS('Master Data HO &amp; Site'!$BG$1:$BG$437,'Master Data HO &amp; Site'!$S$1:$S$437,'Summary to Mgmt'!$C24,'Master Data HO &amp; Site'!$Y$1:$Y$437,"Open",'Master Data HO &amp; Site'!$N$1:$N$437,$H$2))))</f>
        <v>0</v>
      </c>
      <c r="AP24" s="222">
        <f>IF($H$2="All",IF(C24="Jakarta",SUMIFS('Master Data HO &amp; Site'!$BH$1:$BH$437,'Master Data HO &amp; Site'!$F$1:$F$437,'Summary to Mgmt'!$D24,'Master Data HO &amp; Site'!$H$1:$H$437,'Summary to Mgmt'!$E24,'Master Data HO &amp; Site'!$Y$1:$Y$437,"Open"),SUMIFS('Master Data HO &amp; Site'!$BH$1:$BH$437,'Master Data HO &amp; Site'!$S$1:$S$437,'Summary to Mgmt'!$C24,'Master Data HO &amp; Site'!$Y$1:$Y$437,"Open")),IF($H$2="Urgent",IF(C24="Jakarta",SUMIFS('Master Data HO &amp; Site'!$BH$1:$BH$437,'Master Data HO &amp; Site'!$F$1:$F$437,'Summary to Mgmt'!$D24,'Master Data HO &amp; Site'!$H$1:$H$437,'Summary to Mgmt'!$E24,'Master Data HO &amp; Site'!$Y$1:$Y$437,"Open",'Master Data HO &amp; Site'!$N$1:$N$437,$H$2),SUMIFS('Master Data HO &amp; Site'!$BH$1:$BH$437,'Master Data HO &amp; Site'!$S$1:$S$437,'Summary to Mgmt'!$C24,'Master Data HO &amp; Site'!$Y$1:$Y$437,"Open",'Master Data HO &amp; Site'!$N$1:$N$437,$H$2)),IF(C24="Jakarta",SUMIFS('Master Data HO &amp; Site'!$BH$1:$BH$437,'Master Data HO &amp; Site'!$F$1:$F$437,'Summary to Mgmt'!$D24,'Master Data HO &amp; Site'!$H$1:$H$437,'Summary to Mgmt'!$E24,'Master Data HO &amp; Site'!$Y$1:$Y$437,"Open",'Master Data HO &amp; Site'!$N$1:$N$437,$H$2),SUMIFS('Master Data HO &amp; Site'!$BH$1:$BH$437,'Master Data HO &amp; Site'!$S$1:$S$437,'Summary to Mgmt'!$C24,'Master Data HO &amp; Site'!$Y$1:$Y$437,"Open",'Master Data HO &amp; Site'!$N$1:$N$437,$H$2))))</f>
        <v>0</v>
      </c>
      <c r="AQ24" s="222">
        <f>IF($H$2="All",IF(C24="Jakarta",SUMIFS('Master Data HO &amp; Site'!$BI$1:$BI$437,'Master Data HO &amp; Site'!$F$1:$F$437,'Summary to Mgmt'!$D24,'Master Data HO &amp; Site'!$H$1:$H$437,'Summary to Mgmt'!$E24,'Master Data HO &amp; Site'!$Y$1:$Y$437,"Open"),SUMIFS('Master Data HO &amp; Site'!$BI$1:$BI$437,'Master Data HO &amp; Site'!$S$1:$S$437,'Summary to Mgmt'!$C24,'Master Data HO &amp; Site'!$Y$1:$Y$437,"Open")),IF($H$2="Urgent",IF(C24="Jakarta",SUMIFS('Master Data HO &amp; Site'!$BI$1:$BI$437,'Master Data HO &amp; Site'!$F$1:$F$437,'Summary to Mgmt'!$D24,'Master Data HO &amp; Site'!$H$1:$H$437,'Summary to Mgmt'!$E24,'Master Data HO &amp; Site'!$Y$1:$Y$437,"Open",'Master Data HO &amp; Site'!$N$1:$N$437,$H$2),SUMIFS('Master Data HO &amp; Site'!$BI$1:$BI$437,'Master Data HO &amp; Site'!$S$1:$S$437,'Summary to Mgmt'!$C24,'Master Data HO &amp; Site'!$Y$1:$Y$437,"Open",'Master Data HO &amp; Site'!$N$1:$N$437,$H$2)),IF(C24="Jakarta",SUMIFS('Master Data HO &amp; Site'!$BI$1:$BI$437,'Master Data HO &amp; Site'!$F$1:$F$437,'Summary to Mgmt'!$D24,'Master Data HO &amp; Site'!$H$1:$H$437,'Summary to Mgmt'!$E24,'Master Data HO &amp; Site'!$Y$1:$Y$437,"Open",'Master Data HO &amp; Site'!$N$1:$N$437,$H$2),SUMIFS('Master Data HO &amp; Site'!$BI$1:$BI$437,'Master Data HO &amp; Site'!$S$1:$S$437,'Summary to Mgmt'!$C24,'Master Data HO &amp; Site'!$Y$1:$Y$437,"Open",'Master Data HO &amp; Site'!$N$1:$N$437,$H$2))))</f>
        <v>1</v>
      </c>
      <c r="AR24" s="222">
        <f>IF($H$2="All",IF(C24="Jakarta",SUMIFS('Master Data HO &amp; Site'!$BJ$1:$BJ$437,'Master Data HO &amp; Site'!$F$1:$F$437,'Summary to Mgmt'!$D24,'Master Data HO &amp; Site'!$H$1:$H$437,'Summary to Mgmt'!$E24,'Master Data HO &amp; Site'!$Y$1:$Y$437,"Open"),SUMIFS('Master Data HO &amp; Site'!$BJ$1:$BJ$437,'Master Data HO &amp; Site'!$S$1:$S$437,'Summary to Mgmt'!$C24,'Master Data HO &amp; Site'!$Y$1:$Y$437,"Open")),IF($H$2="Urgent",IF(C24="Jakarta",SUMIFS('Master Data HO &amp; Site'!$BJ$1:$BJ$437,'Master Data HO &amp; Site'!$F$1:$F$437,'Summary to Mgmt'!$D24,'Master Data HO &amp; Site'!$H$1:$H$437,'Summary to Mgmt'!$E24,'Master Data HO &amp; Site'!$Y$1:$Y$437,"Open",'Master Data HO &amp; Site'!$N$1:$N$437,$H$2),SUMIFS('Master Data HO &amp; Site'!$BJ$1:$BJ$437,'Master Data HO &amp; Site'!$S$1:$S$437,'Summary to Mgmt'!$C24,'Master Data HO &amp; Site'!$Y$1:$Y$437,"Open",'Master Data HO &amp; Site'!$N$1:$N$437,$H$2)),IF(C24="Jakarta",SUMIFS('Master Data HO &amp; Site'!$BJ$1:$BJ$437,'Master Data HO &amp; Site'!$F$1:$F$437,'Summary to Mgmt'!$D24,'Master Data HO &amp; Site'!$H$1:$H$437,'Summary to Mgmt'!$E24,'Master Data HO &amp; Site'!$Y$1:$Y$437,"Open",'Master Data HO &amp; Site'!$N$1:$N$437,$H$2),SUMIFS('Master Data HO &amp; Site'!$BJ$1:$BJ$437,'Master Data HO &amp; Site'!$S$1:$S$437,'Summary to Mgmt'!$C24,'Master Data HO &amp; Site'!$Y$1:$Y$437,"Open",'Master Data HO &amp; Site'!$N$1:$N$437,$H$2))))</f>
        <v>0</v>
      </c>
      <c r="AS24" s="222">
        <f>IF($H$2="All",IF(C24="Jakarta",SUMIFS('Master Data HO &amp; Site'!$BK$1:$BK$437,'Master Data HO &amp; Site'!$S$1:$S$437,'Summary to Mgmt'!$C24,'Master Data HO &amp; Site'!$F$1:$F$437,'Summary to Mgmt'!$D24,'Master Data HO &amp; Site'!$H$1:$H$437,'Summary to Mgmt'!$E24,'Master Data HO &amp; Site'!$Y$1:$Y$437,"Open"),SUMIFS('Master Data HO &amp; Site'!$BK$1:$BK$437,'Master Data HO &amp; Site'!$S$1:$S$437,'Summary to Mgmt'!$C24,'Master Data HO &amp; Site'!$Y$1:$Y$437,"Open")),IF($H$2="Urgent",IF(C24="Jakarta",SUMIFS('Master Data HO &amp; Site'!$BK$1:$BK$437,'Master Data HO &amp; Site'!$F$1:$F$437,'Summary to Mgmt'!$D24,'Master Data HO &amp; Site'!$H$1:$H$437,'Summary to Mgmt'!$E24,'Master Data HO &amp; Site'!$Y$1:$Y$437,"Open",'Master Data HO &amp; Site'!$N$1:$N$437,$H$2),SUMIFS('Master Data HO &amp; Site'!$BK$1:$BK$437,'Master Data HO &amp; Site'!$S$1:$S$437,'Summary to Mgmt'!$C24,'Master Data HO &amp; Site'!$Y$1:$Y$437,"Open",'Master Data HO &amp; Site'!$N$1:$N$437,$H$2)),IF(C24="Jakarta",SUMIFS('Master Data HO &amp; Site'!$BK$1:$BK$437,'Master Data HO &amp; Site'!$F$1:$F$437,'Summary to Mgmt'!$D24,'Master Data HO &amp; Site'!$H$1:$H$437,'Summary to Mgmt'!$E24,'Master Data HO &amp; Site'!$Y$1:$Y$437,"Open",'Master Data HO &amp; Site'!$N$1:$N$437,$H$2),SUMIFS('Master Data HO &amp; Site'!$BK$1:$BK$437,'Master Data HO &amp; Site'!$S$1:$S$437,'Summary to Mgmt'!$C24,'Master Data HO &amp; Site'!$Y$1:$Y$437,"Open",'Master Data HO &amp; Site'!$N$1:$N$437,$H$2))))</f>
        <v>1</v>
      </c>
      <c r="AU24" s="224">
        <f ca="1">IF($H$2="All",IF(C24="Jakarta",COUNTIFS('Master Data HO &amp; Site'!$F$1:$F$437,'Summary to Mgmt'!$D24,'Master Data HO &amp; Site'!$H$1:$H$437,'Summary to Mgmt'!$E24,'Master Data HO &amp; Site'!$Y$1:$Y$437,"Open",'Master Data HO &amp; Site'!$BZ$1:$BZ$437,'Summary to Mgmt'!$AU$4),COUNTIFS('Master Data HO &amp; Site'!$S$1:$S$437,'Summary to Mgmt'!$C24,'Master Data HO &amp; Site'!$Y$1:$Y$437,"Open",'Master Data HO &amp; Site'!$BZ$1:$BZ$437,'Summary to Mgmt'!$AU$4)),IF($H$2="Urgent",IF(C24="Jakarta",COUNTIFS('Master Data HO &amp; Site'!$F$1:$F$437,'Summary to Mgmt'!$D24,'Master Data HO &amp; Site'!$H$1:$H$437,'Summary to Mgmt'!$E24,'Master Data HO &amp; Site'!$Y$1:$Y$437,"Open",'Master Data HO &amp; Site'!$BZ$1:$BZ$437,'Summary to Mgmt'!$AU$4,'Master Data HO &amp; Site'!$N$1:$N$437,$H$2),COUNTIFS('Master Data HO &amp; Site'!$S$1:$S$437,'Summary to Mgmt'!$C24,'Master Data HO &amp; Site'!$Y$1:$Y$437,"Open",'Master Data HO &amp; Site'!$BZ$1:$BZ$437,'Summary to Mgmt'!$AU$4,'Master Data HO &amp; Site'!$N$1:$N$437,$H$2)),IF(C24="Jakarta",COUNTIFS('Master Data HO &amp; Site'!$F$1:$F$437,'Summary to Mgmt'!$D24,'Master Data HO &amp; Site'!$H$1:$H$437,'Summary to Mgmt'!$E24,'Master Data HO &amp; Site'!$Y$1:$Y$437,"Open",'Master Data HO &amp; Site'!$BZ$1:$BZ$437,'Summary to Mgmt'!$AU$4,'Master Data HO &amp; Site'!$N$1:$N$437,$H$2),COUNTIFS('Master Data HO &amp; Site'!$S$1:$S$437,'Summary to Mgmt'!$C24,'Master Data HO &amp; Site'!$Y$1:$Y$437,"Open",'Master Data HO &amp; Site'!$BZ$1:$BZ$437,'Summary to Mgmt'!$AU$4,'Master Data HO &amp; Site'!$N$1:$N$437,$H$2))))</f>
        <v>8</v>
      </c>
      <c r="AV24" s="224">
        <f ca="1">IF($H$2="All",IF(C24="Jakarta",COUNTIFS('Master Data HO &amp; Site'!$F$1:$F$437,'Summary to Mgmt'!$D24,'Master Data HO &amp; Site'!$H$1:$H$437,'Summary to Mgmt'!$E24,'Master Data HO &amp; Site'!$Y$1:$Y$437,"Open",'Master Data HO &amp; Site'!$BZ$1:$BZ$437,'Summary to Mgmt'!$AV$4),COUNTIFS('Master Data HO &amp; Site'!$S$1:$S$437,'Summary to Mgmt'!$C24,'Master Data HO &amp; Site'!$Y$1:$Y$437,"Open",'Master Data HO &amp; Site'!$BZ$1:$BZ$437,'Summary to Mgmt'!$AV$4)),IF($H$2="Urgent",IF(C24="Jakarta",COUNTIFS('Master Data HO &amp; Site'!$F$1:$F$437,'Summary to Mgmt'!$D24,'Master Data HO &amp; Site'!$H$1:$H$437,'Summary to Mgmt'!$E24,'Master Data HO &amp; Site'!$Y$1:$Y$437,"Open",'Master Data HO &amp; Site'!$BZ$1:$BZ$437,'Summary to Mgmt'!$AV$4,'Master Data HO &amp; Site'!$N$1:$N$437,$H$2),COUNTIFS('Master Data HO &amp; Site'!$S$1:$S$437,'Summary to Mgmt'!$C24,'Master Data HO &amp; Site'!$Y$1:$Y$437,"Open",'Master Data HO &amp; Site'!$BZ$1:$BZ$437,'Summary to Mgmt'!$AV$4,'Master Data HO &amp; Site'!$N$1:$N$437,$H$2)),IF(C24="Jakarta",COUNTIFS('Master Data HO &amp; Site'!$F$1:$F$437,'Summary to Mgmt'!$D24,'Master Data HO &amp; Site'!$H$1:$H$437,'Summary to Mgmt'!$E24,'Master Data HO &amp; Site'!$Y$1:$Y$437,"Open",'Master Data HO &amp; Site'!$BZ$1:$BZ$437,'Summary to Mgmt'!$AV$4,'Master Data HO &amp; Site'!$N$1:$N$437,$H$2),COUNTIFS('Master Data HO &amp; Site'!$S$1:$S$437,'Summary to Mgmt'!$C24,'Master Data HO &amp; Site'!$Y$1:$Y$437,"Open",'Master Data HO &amp; Site'!$BZ$1:$BZ$437,'Summary to Mgmt'!$AV$4,'Master Data HO &amp; Site'!$N$1:$N$437,$H$2))))</f>
        <v>0</v>
      </c>
      <c r="AW24" s="224">
        <f ca="1">IF($H$2="All",IF(C24="Jakarta",COUNTIFS('Master Data HO &amp; Site'!$F$1:$F$437,'Summary to Mgmt'!$D24,'Master Data HO &amp; Site'!$H$1:$H$437,'Summary to Mgmt'!$E24,'Master Data HO &amp; Site'!$Y$1:$Y$437,"Open",'Master Data HO &amp; Site'!$BZ$1:$BZ$437,'Summary to Mgmt'!$AW$4),COUNTIFS('Master Data HO &amp; Site'!$S$1:$S$437,'Summary to Mgmt'!$C24,'Master Data HO &amp; Site'!$Y$1:$Y$437,"Open",'Master Data HO &amp; Site'!$BZ$1:$BZ$437,'Summary to Mgmt'!$AW$4)),IF($H$2="Urgent",IF(C24="Jakarta",COUNTIFS('Master Data HO &amp; Site'!$F$1:$F$437,'Summary to Mgmt'!$D24,'Master Data HO &amp; Site'!$H$1:$H$437,'Summary to Mgmt'!$E24,'Master Data HO &amp; Site'!$Y$1:$Y$437,"Open",'Master Data HO &amp; Site'!$BZ$1:$BZ$437,'Summary to Mgmt'!$AW$4,'Master Data HO &amp; Site'!$N$1:$N$437,$H$2),COUNTIFS('Master Data HO &amp; Site'!$S$1:$S$437,'Summary to Mgmt'!$C24,'Master Data HO &amp; Site'!$Y$1:$Y$437,"Open",'Master Data HO &amp; Site'!$BZ$1:$BZ$437,'Summary to Mgmt'!$AW$4,'Master Data HO &amp; Site'!$N$1:$N$437,$H$2)),IF(C24="Jakarta",COUNTIFS('Master Data HO &amp; Site'!$F$1:$F$437,'Summary to Mgmt'!$D24,'Master Data HO &amp; Site'!$H$1:$H$437,'Summary to Mgmt'!$E24,'Master Data HO &amp; Site'!$Y$1:$Y$437,"Open",'Master Data HO &amp; Site'!$BZ$1:$BZ$437,'Summary to Mgmt'!$AW$4,'Master Data HO &amp; Site'!$N$1:$N$437,$H$2),COUNTIFS('Master Data HO &amp; Site'!$S$1:$S$437,'Summary to Mgmt'!$C24,'Master Data HO &amp; Site'!$Y$1:$Y$437,"Open",'Master Data HO &amp; Site'!$BZ$1:$BZ$437,'Summary to Mgmt'!$AW$4,'Master Data HO &amp; Site'!$N$1:$N$437,$H$2))))</f>
        <v>0</v>
      </c>
      <c r="AX24" s="224">
        <f ca="1">IF($H$2="All",IF(C24="Jakarta",COUNTIFS('Master Data HO &amp; Site'!$F$1:$F$437,'Summary to Mgmt'!$D24,'Master Data HO &amp; Site'!$H$1:$H$437,'Summary to Mgmt'!$E24,'Master Data HO &amp; Site'!$Y$1:$Y$437,"Open",'Master Data HO &amp; Site'!$BZ$1:$BZ$437,'Summary to Mgmt'!$AX$4),COUNTIFS('Master Data HO &amp; Site'!$S$1:$S$437,'Summary to Mgmt'!$C24,'Master Data HO &amp; Site'!$Y$1:$Y$437,"Open",'Master Data HO &amp; Site'!$BZ$1:$BZ$437,'Summary to Mgmt'!$AX$4)),IF($H$2="Urgent",IF(C24="Jakarta",COUNTIFS('Master Data HO &amp; Site'!$F$1:$F$437,'Summary to Mgmt'!$D24,'Master Data HO &amp; Site'!$H$1:$H$437,'Summary to Mgmt'!$E24,'Master Data HO &amp; Site'!$Y$1:$Y$437,"Open",'Master Data HO &amp; Site'!$BZ$1:$BZ$437,'Summary to Mgmt'!$AX$4,'Master Data HO &amp; Site'!$N$1:$N$437,$H$2),COUNTIFS('Master Data HO &amp; Site'!$S$1:$S$437,'Summary to Mgmt'!$C24,'Master Data HO &amp; Site'!$Y$1:$Y$437,"Open",'Master Data HO &amp; Site'!$BZ$1:$BZ$437,'Summary to Mgmt'!$AX$4,'Master Data HO &amp; Site'!$N$1:$N$437,$H$2)),IF(C24="Jakarta",COUNTIFS('Master Data HO &amp; Site'!$F$1:$F$437,'Summary to Mgmt'!$D24,'Master Data HO &amp; Site'!$H$1:$H$437,'Summary to Mgmt'!$E24,'Master Data HO &amp; Site'!$Y$1:$Y$437,"Open",'Master Data HO &amp; Site'!$BZ$1:$BZ$437,'Summary to Mgmt'!$AX$4,'Master Data HO &amp; Site'!$N$1:$N$437,$H$2),COUNTIFS('Master Data HO &amp; Site'!$S$1:$S$437,'Summary to Mgmt'!$C24,'Master Data HO &amp; Site'!$Y$1:$Y$437,"Open",'Master Data HO &amp; Site'!$BZ$1:$BZ$437,'Summary to Mgmt'!$AX$4,'Master Data HO &amp; Site'!$N$1:$N$437,$H$2))))</f>
        <v>4</v>
      </c>
    </row>
    <row r="25" spans="3:50" outlineLevel="1" x14ac:dyDescent="0.35">
      <c r="C25" t="s">
        <v>151</v>
      </c>
      <c r="D25" t="s">
        <v>137</v>
      </c>
      <c r="E25" t="s">
        <v>1566</v>
      </c>
      <c r="F25" s="223">
        <f t="shared" si="1"/>
        <v>1</v>
      </c>
      <c r="G25" s="224">
        <f>IF($H$2="All",IF(C25="Jakarta",SUMIFS('Master Data HO &amp; Site'!$BM$1:$BM$437,'Master Data HO &amp; Site'!$S$1:$S$437,'Summary to Mgmt'!C25,'Master Data HO &amp; Site'!$F$1:$F$437,'Summary to Mgmt'!$D25,'Master Data HO &amp; Site'!$H$1:$H$437,'Summary to Mgmt'!$E25,'Master Data HO &amp; Site'!$Y$1:$Y$437,"Closed"),SUMIFS('Master Data HO &amp; Site'!$BM$1:$BM$437,'Master Data HO &amp; Site'!$S$1:$S$437,'Summary to Mgmt'!C25,'Master Data HO &amp; Site'!$Y$1:$Y$437,"Closed")),IF(C25="Jakarta",SUMIFS('Master Data HO &amp; Site'!$BM$1:$BM$437,'Master Data HO &amp; Site'!$S$1:$S$437,'Summary to Mgmt'!C25,'Master Data HO &amp; Site'!$F$1:$F$437,'Summary to Mgmt'!$D25,'Master Data HO &amp; Site'!$H$1:$H$437,'Summary to Mgmt'!E25,'Master Data HO &amp; Site'!$N$1:$N$437,'Summary to Mgmt'!$H$2,'Master Data HO &amp; Site'!$Y$1:$Y$437,"Closed"),SUMIFS('Master Data HO &amp; Site'!$BM$1:$BM$437,'Master Data HO &amp; Site'!$S$1:$S$437,'Summary to Mgmt'!C25,'Master Data HO &amp; Site'!$N$1:$N$437,'Summary to Mgmt'!$H$2,'Master Data HO &amp; Site'!$Y$1:$Y$437,"Closed")))</f>
        <v>0</v>
      </c>
      <c r="H25" s="222">
        <f>IF($H$2="All",IF(C25="Jakarta",COUNTIFS('Master Data HO &amp; Site'!$S$1:$S$437,'Summary to Mgmt'!$C25,'Master Data HO &amp; Site'!$F$1:$F$437,'Summary to Mgmt'!$D25,'Master Data HO &amp; Site'!$H$1:$H$437,'Summary to Mgmt'!$E25,'Master Data HO &amp; Site'!$Y$1:$Y$437,"Open"),COUNTIFS('Master Data HO &amp; Site'!$S$1:$S$437,'Summary to Mgmt'!$C25,'Master Data HO &amp; Site'!$Y$1:$Y$437,"Open")),IF($H$2="Urgent",IF(C25="Jakarta",COUNTIFS('Master Data HO &amp; Site'!$S$1:$S$437,'Summary to Mgmt'!$C25,'Master Data HO &amp; Site'!$F$1:$F$437,'Summary to Mgmt'!$D25,'Master Data HO &amp; Site'!$H$1:$H$437,'Summary to Mgmt'!$E25,'Master Data HO &amp; Site'!$Y$1:$Y$437,"Open",'Master Data HO &amp; Site'!$N$1:$N$437,$H$2),COUNTIFS('Master Data HO &amp; Site'!$S$1:$S$437,'Summary to Mgmt'!$C25,'Master Data HO &amp; Site'!$Y$1:$Y$437,"Open",'Master Data HO &amp; Site'!$N$1:$N$437,$H$2)),IF(C25="Jakarta",COUNTIFS('Master Data HO &amp; Site'!$F$1:$F$437,'Summary to Mgmt'!$D25,'Master Data HO &amp; Site'!$H$1:$H$437,'Summary to Mgmt'!$E25,'Master Data HO &amp; Site'!$Y$1:$Y$437,"Open",'Master Data HO &amp; Site'!$N$1:$N$437,$H$2),COUNTIFS('Master Data HO &amp; Site'!$S$1:$S$437,'Summary to Mgmt'!$C25,'Master Data HO &amp; Site'!$Y$1:$Y$437,"Open",'Master Data HO &amp; Site'!$N$1:$N$437,$H$2))))</f>
        <v>1</v>
      </c>
      <c r="I25" s="222">
        <f>IF($H$2="All",IF(C25="Jakarta",COUNTIFS('Master Data HO &amp; Site'!$F$1:$F$437,'Summary to Mgmt'!$D25,'Master Data HO &amp; Site'!$H$1:$H$437,'Summary to Mgmt'!$E25,'Master Data HO &amp; Site'!$Y$1:$Y$437,"Open",'Master Data HO &amp; Site'!$D$1:$D$437,"pending FKTK"),COUNTIFS('Master Data HO &amp; Site'!$S$1:$S$437,'Summary to Mgmt'!$C25,'Master Data HO &amp; Site'!$Y$1:$Y$437,"Open",'Master Data HO &amp; Site'!$D$1:$D$437,"pending FKTK")),IF($H$2="Urgent",IF(C25="Jakarta",COUNTIFS('Master Data HO &amp; Site'!$F$1:$F$437,'Summary to Mgmt'!$D25,'Master Data HO &amp; Site'!$H$1:$H$437,'Summary to Mgmt'!$E25,'Master Data HO &amp; Site'!$Y$1:$Y$437,"Open",'Master Data HO &amp; Site'!$N$1:$N$437,$H$2,'Master Data HO &amp; Site'!$D$1:$D$437,"pending FKTK"),COUNTIFS('Master Data HO &amp; Site'!$S$1:$S$437,'Summary to Mgmt'!$C25,'Master Data HO &amp; Site'!$Y$1:$Y$437,"Open",'Master Data HO &amp; Site'!$N$1:$N$437,$H$2,'Master Data HO &amp; Site'!$D$1:$D$437,"pending FKTK")),IF(C25="Jakarta",COUNTIFS('Master Data HO &amp; Site'!$F$1:$F$437,'Summary to Mgmt'!$D25,'Master Data HO &amp; Site'!$H$1:$H$437,'Summary to Mgmt'!$E25,'Master Data HO &amp; Site'!$Y$1:$Y$437,"Open",'Master Data HO &amp; Site'!$N$1:$N$437,$H$2,'Master Data HO &amp; Site'!$D$1:$D$437,"pending FKTK"),COUNTIFS('Master Data HO &amp; Site'!$S$1:$S$437,'Summary to Mgmt'!$C25,'Master Data HO &amp; Site'!$Y$1:$Y$437,"Open",'Master Data HO &amp; Site'!$N$1:$N$437,$H$2,'Master Data HO &amp; Site'!$D$1:$D$437,"pending FKTK"))))</f>
        <v>1</v>
      </c>
      <c r="J25" s="222">
        <f>IF($H$2="All",IF(C25="Jakarta",SUMIFS('Master Data HO &amp; Site'!$AB$1:$AB$437,'Master Data HO &amp; Site'!$F$1:$F$437,'Summary to Mgmt'!$D25,'Master Data HO &amp; Site'!$H$1:$H$437,'Summary to Mgmt'!$E25,'Master Data HO &amp; Site'!$Y$1:$Y$437,"Open"),SUMIFS('Master Data HO &amp; Site'!$AB$1:$AB$437,'Master Data HO &amp; Site'!$S$1:$S$437,'Summary to Mgmt'!$C25,'Master Data HO &amp; Site'!$Y$1:$Y$437,"Open")),IF($H$2="Urgent",IF(C25="Jakarta",SUMIFS('Master Data HO &amp; Site'!$AB$1:$AB$437,'Master Data HO &amp; Site'!$F$1:$F$437,'Summary to Mgmt'!$D25,'Master Data HO &amp; Site'!$H$1:$H$437,'Summary to Mgmt'!$E25,'Master Data HO &amp; Site'!$Y$1:$Y$437,"Open",'Master Data HO &amp; Site'!$N$1:$N$437,$H$2),SUMIFS('Master Data HO &amp; Site'!$AB$1:$AB$437,'Master Data HO &amp; Site'!$S$1:$S$437,'Summary to Mgmt'!$C25,'Master Data HO &amp; Site'!$Y$1:$Y$437,"Open",'Master Data HO &amp; Site'!$N$1:$N$437,$H$2)),IF(C25="Jakarta",SUMIFS('Master Data HO &amp; Site'!$AB$1:$AB$437,'Master Data HO &amp; Site'!$F$1:$F$437,'Summary to Mgmt'!$D25,'Master Data HO &amp; Site'!$H$1:$H$437,'Summary to Mgmt'!$E25,'Master Data HO &amp; Site'!$Y$1:$Y$437,"Open",'Master Data HO &amp; Site'!$N$1:$N$437,$H$2),SUMIFS('Master Data HO &amp; Site'!$AB$1:$AB$437,'Master Data HO &amp; Site'!$S$1:$S$437,'Summary to Mgmt'!$C25,'Master Data HO &amp; Site'!$Y$1:$Y$437,"Open",'Master Data HO &amp; Site'!$N$1:$N$437,$H$2))))</f>
        <v>0</v>
      </c>
      <c r="K25" s="222">
        <f>IF($H$2="All",IF(C25="Jakarta",SUMIFS('Master Data HO &amp; Site'!$AC$1:$AC$437,'Master Data HO &amp; Site'!$F$1:$F$437,'Summary to Mgmt'!$D25,'Master Data HO &amp; Site'!$H$1:$H$437,'Summary to Mgmt'!$E25,'Master Data HO &amp; Site'!$Y$1:$Y$437,"Open"),SUMIFS('Master Data HO &amp; Site'!$AC$1:$AC$437,'Master Data HO &amp; Site'!$S$1:$S$437,'Summary to Mgmt'!$C25,'Master Data HO &amp; Site'!$Y$1:$Y$437,"Open")),IF($H$2="Urgent",IF(C25="Jakarta",SUMIFS('Master Data HO &amp; Site'!$AC$1:$AC$437,'Master Data HO &amp; Site'!$F$1:$F$437,'Summary to Mgmt'!$D25,'Master Data HO &amp; Site'!$H$1:$H$437,'Summary to Mgmt'!$E25,'Master Data HO &amp; Site'!$Y$1:$Y$437,"Open",'Master Data HO &amp; Site'!$N$1:$N$437,$H$2),SUMIFS('Master Data HO &amp; Site'!$AC$1:$AC$437,'Master Data HO &amp; Site'!$S$1:$S$437,'Summary to Mgmt'!$C25,'Master Data HO &amp; Site'!$Y$1:$Y$437,"Open",'Master Data HO &amp; Site'!$N$1:$N$437,$H$2)),IF(C25="Jakarta",SUMIFS('Master Data HO &amp; Site'!$AC$1:$AC$437,'Master Data HO &amp; Site'!$F$1:$F$437,'Summary to Mgmt'!$D25,'Master Data HO &amp; Site'!$H$1:$H$437,'Summary to Mgmt'!$E25,'Master Data HO &amp; Site'!$Y$1:$Y$437,"Open",'Master Data HO &amp; Site'!$N$1:$N$437,$H$2),SUMIFS('Master Data HO &amp; Site'!$AC$1:$AC$437,'Master Data HO &amp; Site'!$S$1:$S$437,'Summary to Mgmt'!$C25,'Master Data HO &amp; Site'!$Y$1:$Y$437,"Open",'Master Data HO &amp; Site'!$N$1:$N$437,$H$2))))</f>
        <v>0</v>
      </c>
      <c r="L25" s="222">
        <f>IF($H$2="All",IF(C25="Jakarta",SUMIFS('Master Data HO &amp; Site'!$AD$1:$AD$437,'Master Data HO &amp; Site'!$F$1:$F$437,'Summary to Mgmt'!$D25,'Master Data HO &amp; Site'!$H$1:$H$437,'Summary to Mgmt'!$E25,'Master Data HO &amp; Site'!$Y$1:$Y$437,"Open"),SUMIFS('Master Data HO &amp; Site'!$AD$1:$AD$437,'Master Data HO &amp; Site'!$S$1:$S$437,'Summary to Mgmt'!$C25,'Master Data HO &amp; Site'!$Y$1:$Y$437,"Open")),IF($H$2="Urgent",IF(C25="Jakarta",SUMIFS('Master Data HO &amp; Site'!$AD$1:$AD$437,'Master Data HO &amp; Site'!$F$1:$F$437,'Summary to Mgmt'!$D25,'Master Data HO &amp; Site'!$H$1:$H$437,'Summary to Mgmt'!$E25,'Master Data HO &amp; Site'!$Y$1:$Y$437,"Open",'Master Data HO &amp; Site'!$N$1:$N$437,$H$2),SUMIFS('Master Data HO &amp; Site'!$AD$1:$AD$437,'Master Data HO &amp; Site'!$S$1:$S$437,'Summary to Mgmt'!$C25,'Master Data HO &amp; Site'!$Y$1:$Y$437,"Open",'Master Data HO &amp; Site'!$N$1:$N$437,$H$2)),IF(C25="Jakarta",SUMIFS('Master Data HO &amp; Site'!$AD$1:$AD$437,'Master Data HO &amp; Site'!$F$1:$F$437,'Summary to Mgmt'!$D25,'Master Data HO &amp; Site'!$H$1:$H$437,'Summary to Mgmt'!$E25,'Master Data HO &amp; Site'!$Y$1:$Y$437,"Open",'Master Data HO &amp; Site'!$N$1:$N$437,$H$2),SUMIFS('Master Data HO &amp; Site'!$AD$1:$AD$437,'Master Data HO &amp; Site'!$S$1:$S$437,'Summary to Mgmt'!$C25,'Master Data HO &amp; Site'!$Y$1:$Y$437,"Open",'Master Data HO &amp; Site'!$N$1:$N$437,$H$2))))</f>
        <v>0</v>
      </c>
      <c r="M25" s="222">
        <f>IF($H$2="All",IF(C25="Jakarta",SUMIFS('Master Data HO &amp; Site'!$AE$1:$AE$437,'Master Data HO &amp; Site'!$F$1:$F$437,'Summary to Mgmt'!$D25,'Master Data HO &amp; Site'!$H$1:$H$437,'Summary to Mgmt'!$E25,'Master Data HO &amp; Site'!$Y$1:$Y$437,"Open"),SUMIFS('Master Data HO &amp; Site'!$AE$1:$AE$437,'Master Data HO &amp; Site'!$S$1:$S$437,'Summary to Mgmt'!$C25,'Master Data HO &amp; Site'!$Y$1:$Y$437,"Open")),IF($H$2="Urgent",IF(C25="Jakarta",SUMIFS('Master Data HO &amp; Site'!$AE$1:$AE$437,'Master Data HO &amp; Site'!$F$1:$F$437,'Summary to Mgmt'!$D25,'Master Data HO &amp; Site'!$H$1:$H$437,'Summary to Mgmt'!$E25,'Master Data HO &amp; Site'!$Y$1:$Y$437,"Open",'Master Data HO &amp; Site'!$N$1:$N$437,$H$2),SUMIFS('Master Data HO &amp; Site'!$AE$1:$AE$437,'Master Data HO &amp; Site'!$S$1:$S$437,'Summary to Mgmt'!$C25,'Master Data HO &amp; Site'!$Y$1:$Y$437,"Open",'Master Data HO &amp; Site'!$N$1:$N$437,$H$2)),IF(C25="Jakarta",SUMIFS('Master Data HO &amp; Site'!$AE$1:$AE$437,'Master Data HO &amp; Site'!$F$1:$F$437,'Summary to Mgmt'!$D25,'Master Data HO &amp; Site'!$H$1:$H$437,'Summary to Mgmt'!$E25,'Master Data HO &amp; Site'!$Y$1:$Y$437,"Open",'Master Data HO &amp; Site'!$N$1:$N$437,$H$2),SUMIFS('Master Data HO &amp; Site'!$AE$1:$AE$437,'Master Data HO &amp; Site'!$S$1:$S$437,'Summary to Mgmt'!$C25,'Master Data HO &amp; Site'!$Y$1:$Y$437,"Open",'Master Data HO &amp; Site'!$N$1:$N$437,$H$2))))</f>
        <v>0</v>
      </c>
      <c r="N25" s="222">
        <f>IF($H$2="All",IF(C25="Jakarta",SUMIFS('Master Data HO &amp; Site'!$AF$1:$AF$437,'Master Data HO &amp; Site'!$F$1:$F$437,'Summary to Mgmt'!$D25,'Master Data HO &amp; Site'!$H$1:$H$437,'Summary to Mgmt'!$E25,'Master Data HO &amp; Site'!$Y$1:$Y$437,"Open"),SUMIFS('Master Data HO &amp; Site'!$AF$1:$AF$437,'Master Data HO &amp; Site'!$S$1:$S$437,'Summary to Mgmt'!$C25,'Master Data HO &amp; Site'!$Y$1:$Y$437,"Open")),IF($H$2="Urgent",IF(C25="Jakarta",SUMIFS('Master Data HO &amp; Site'!$AF$1:$AF$437,'Master Data HO &amp; Site'!$F$1:$F$437,'Summary to Mgmt'!$D25,'Master Data HO &amp; Site'!$H$1:$H$437,'Summary to Mgmt'!$E25,'Master Data HO &amp; Site'!$Y$1:$Y$437,"Open",'Master Data HO &amp; Site'!$N$1:$N$437,$H$2),SUMIFS('Master Data HO &amp; Site'!$AF$1:$AF$437,'Master Data HO &amp; Site'!$S$1:$S$437,'Summary to Mgmt'!$C25,'Master Data HO &amp; Site'!$Y$1:$Y$437,"Open",'Master Data HO &amp; Site'!$N$1:$N$437,$H$2)),IF(C25="Jakarta",SUMIFS('Master Data HO &amp; Site'!$AF$1:$AF$437,'Master Data HO &amp; Site'!$F$1:$F$437,'Summary to Mgmt'!$D25,'Master Data HO &amp; Site'!$H$1:$H$437,'Summary to Mgmt'!$E25,'Master Data HO &amp; Site'!$Y$1:$Y$437,"Open",'Master Data HO &amp; Site'!$N$1:$N$437,$H$2),SUMIFS('Master Data HO &amp; Site'!$AF$1:$AF$437,'Master Data HO &amp; Site'!$S$1:$S$437,'Summary to Mgmt'!$C25,'Master Data HO &amp; Site'!$Y$1:$Y$437,"Open",'Master Data HO &amp; Site'!$N$1:$N$437,$H$2))))</f>
        <v>0</v>
      </c>
      <c r="O25" s="224">
        <f>IF($H$2="All",IF(C25="Jakarta",SUMIFS('Master Data HO &amp; Site'!$AG$1:$AG$437,'Master Data HO &amp; Site'!$S$1:$S$437,'Summary to Mgmt'!$C25,'Master Data HO &amp; Site'!$F$1:$F$437,'Summary to Mgmt'!$D25,'Master Data HO &amp; Site'!$H$1:$H$437,'Summary to Mgmt'!$E25,'Master Data HO &amp; Site'!$Y$1:$Y$437,"Open"),SUMIFS('Master Data HO &amp; Site'!$AG$1:$AG$437,'Master Data HO &amp; Site'!$S$1:$S$437,'Summary to Mgmt'!$C25,'Master Data HO &amp; Site'!$Y$1:$Y$437,"Open")),IF($H$2="Urgent",IF(C25="Jakarta",SUMIFS('Master Data HO &amp; Site'!$AG$1:$AG$437,'Master Data HO &amp; Site'!$F$1:$F$437,'Summary to Mgmt'!$D25,'Master Data HO &amp; Site'!$H$1:$H$437,'Summary to Mgmt'!$E25,'Master Data HO &amp; Site'!$Y$1:$Y$437,"Open",'Master Data HO &amp; Site'!$N$1:$N$437,$H$2),SUMIFS('Master Data HO &amp; Site'!$AG$1:$AG$437,'Master Data HO &amp; Site'!$S$1:$S$437,'Summary to Mgmt'!$C25,'Master Data HO &amp; Site'!$Y$1:$Y$437,"Open",'Master Data HO &amp; Site'!$N$1:$N$437,$H$2)),IF(C25="Jakarta",SUMIFS('Master Data HO &amp; Site'!$AG$1:$AG$437,'Master Data HO &amp; Site'!$F$1:$F$437,'Summary to Mgmt'!$D25,'Master Data HO &amp; Site'!$H$1:$H$437,'Summary to Mgmt'!$E25,'Master Data HO &amp; Site'!$Y$1:$Y$437,"Open",'Master Data HO &amp; Site'!$N$1:$N$437,$H$2),SUMIFS('Master Data HO &amp; Site'!$AG$1:$AG$437,'Master Data HO &amp; Site'!$S$1:$S$437,'Summary to Mgmt'!$C25,'Master Data HO &amp; Site'!$Y$1:$Y$437,"Open",'Master Data HO &amp; Site'!$N$1:$N$437,$H$2))))</f>
        <v>0</v>
      </c>
      <c r="P25" s="222">
        <f>IF($H$2="All",IF(C25="Jakarta",SUMIFS('Master Data HO &amp; Site'!$AH$1:$AH$437,'Master Data HO &amp; Site'!$F$1:$F$437,'Summary to Mgmt'!$D25,'Master Data HO &amp; Site'!$H$1:$H$437,'Summary to Mgmt'!$E25,'Master Data HO &amp; Site'!$Y$1:$Y$437,"Open"),SUMIFS('Master Data HO &amp; Site'!$AH$1:$AH$437,'Master Data HO &amp; Site'!$S$1:$S$437,'Summary to Mgmt'!$C25,'Master Data HO &amp; Site'!$Y$1:$Y$437,"Open")),IF($H$2="Urgent",IF(C25="Jakarta",SUMIFS('Master Data HO &amp; Site'!$AH$1:$AH$437,'Master Data HO &amp; Site'!$F$1:$F$437,'Summary to Mgmt'!$D25,'Master Data HO &amp; Site'!$H$1:$H$437,'Summary to Mgmt'!$E25,'Master Data HO &amp; Site'!$Y$1:$Y$437,"Open",'Master Data HO &amp; Site'!$N$1:$N$437,$H$2),SUMIFS('Master Data HO &amp; Site'!$AH$1:$AH$437,'Master Data HO &amp; Site'!$S$1:$S$437,'Summary to Mgmt'!$C25,'Master Data HO &amp; Site'!$Y$1:$Y$437,"Open",'Master Data HO &amp; Site'!$N$1:$N$437,$H$2)),IF(C25="Jakarta",SUMIFS('Master Data HO &amp; Site'!$AH$1:$AH$437,'Master Data HO &amp; Site'!$F$1:$F$437,'Summary to Mgmt'!$D25,'Master Data HO &amp; Site'!$H$1:$H$437,'Summary to Mgmt'!$E25,'Master Data HO &amp; Site'!$Y$1:$Y$437,"Open",'Master Data HO &amp; Site'!$N$1:$N$437,$H$2),SUMIFS('Master Data HO &amp; Site'!$AH$1:$AH$437,'Master Data HO &amp; Site'!$S$1:$S$437,'Summary to Mgmt'!$C25,'Master Data HO &amp; Site'!$Y$1:$Y$437,"Open",'Master Data HO &amp; Site'!$N$1:$N$437,$H$2))))</f>
        <v>0</v>
      </c>
      <c r="Q25" s="222">
        <f>IF($H$2="All",IF(C25="Jakarta",SUMIFS('Master Data HO &amp; Site'!$AI$1:$AI$437,'Master Data HO &amp; Site'!$F$1:$F$437,'Summary to Mgmt'!$D25,'Master Data HO &amp; Site'!$H$1:$H$437,'Summary to Mgmt'!$E25,'Master Data HO &amp; Site'!$Y$1:$Y$437,"Open"),SUMIFS('Master Data HO &amp; Site'!$AI$1:$AI$437,'Master Data HO &amp; Site'!$S$1:$S$437,'Summary to Mgmt'!$C25,'Master Data HO &amp; Site'!$Y$1:$Y$437,"Open")),IF($H$2="Urgent",IF(C25="Jakarta",SUMIFS('Master Data HO &amp; Site'!$AI$1:$AI$437,'Master Data HO &amp; Site'!$F$1:$F$437,'Summary to Mgmt'!$D25,'Master Data HO &amp; Site'!$H$1:$H$437,'Summary to Mgmt'!$E25,'Master Data HO &amp; Site'!$Y$1:$Y$437,"Open",'Master Data HO &amp; Site'!$N$1:$N$437,$H$2),SUMIFS('Master Data HO &amp; Site'!$AI$1:$AI$437,'Master Data HO &amp; Site'!$S$1:$S$437,'Summary to Mgmt'!$C25,'Master Data HO &amp; Site'!$Y$1:$Y$437,"Open",'Master Data HO &amp; Site'!$N$1:$N$437,$H$2)),IF(C25="Jakarta",SUMIFS('Master Data HO &amp; Site'!$AI$1:$AI$437,'Master Data HO &amp; Site'!$F$1:$F$437,'Summary to Mgmt'!$D25,'Master Data HO &amp; Site'!$H$1:$H$437,'Summary to Mgmt'!$E25,'Master Data HO &amp; Site'!$Y$1:$Y$437,"Open",'Master Data HO &amp; Site'!$N$1:$N$437,$H$2),SUMIFS('Master Data HO &amp; Site'!$AI$1:$AI$437,'Master Data HO &amp; Site'!$S$1:$S$437,'Summary to Mgmt'!$C25,'Master Data HO &amp; Site'!$Y$1:$Y$437,"Open",'Master Data HO &amp; Site'!$N$1:$N$437,$H$2))))</f>
        <v>0</v>
      </c>
      <c r="R25" s="222">
        <f>IF($H$2="All",IF(C25="Jakarta",SUMIFS('Master Data HO &amp; Site'!$AJ$1:$AJ$437,'Master Data HO &amp; Site'!$F$1:$F$437,'Summary to Mgmt'!$D25,'Master Data HO &amp; Site'!$H$1:$H$437,'Summary to Mgmt'!$E25,'Master Data HO &amp; Site'!$Y$1:$Y$437,"Open"),SUMIFS('Master Data HO &amp; Site'!$AJ$1:$AJ$437,'Master Data HO &amp; Site'!$S$1:$S$437,'Summary to Mgmt'!$C25,'Master Data HO &amp; Site'!$Y$1:$Y$437,"Open")),IF($H$2="Urgent",IF(C25="Jakarta",SUMIFS('Master Data HO &amp; Site'!$AJ$1:$AJ$437,'Master Data HO &amp; Site'!$F$1:$F$437,'Summary to Mgmt'!$D25,'Master Data HO &amp; Site'!$H$1:$H$437,'Summary to Mgmt'!$E25,'Master Data HO &amp; Site'!$Y$1:$Y$437,"Open",'Master Data HO &amp; Site'!$N$1:$N$437,$H$2),SUMIFS('Master Data HO &amp; Site'!$AJ$1:$AJ$437,'Master Data HO &amp; Site'!$S$1:$S$437,'Summary to Mgmt'!$C25,'Master Data HO &amp; Site'!$Y$1:$Y$437,"Open",'Master Data HO &amp; Site'!$N$1:$N$437,$H$2)),IF(C25="Jakarta",SUMIFS('Master Data HO &amp; Site'!$AJ$1:$AJ$437,'Master Data HO &amp; Site'!$F$1:$F$437,'Summary to Mgmt'!$D25,'Master Data HO &amp; Site'!$H$1:$H$437,'Summary to Mgmt'!$E25,'Master Data HO &amp; Site'!$Y$1:$Y$437,"Open",'Master Data HO &amp; Site'!$N$1:$N$437,$H$2),SUMIFS('Master Data HO &amp; Site'!$AJ$1:$AJ$437,'Master Data HO &amp; Site'!$S$1:$S$437,'Summary to Mgmt'!$C25,'Master Data HO &amp; Site'!$Y$1:$Y$437,"Open",'Master Data HO &amp; Site'!$N$1:$N$437,$H$2))))</f>
        <v>0</v>
      </c>
      <c r="S25" s="222">
        <f>IF($H$2="All",IF(C25="Jakarta",SUMIFS('Master Data HO &amp; Site'!$AK$1:$AK$437,'Master Data HO &amp; Site'!$F$1:$F$437,'Summary to Mgmt'!$D25,'Master Data HO &amp; Site'!$H$1:$H$437,'Summary to Mgmt'!$E25,'Master Data HO &amp; Site'!$Y$1:$Y$437,"Open"),SUMIFS('Master Data HO &amp; Site'!$AK$1:$AK$437,'Master Data HO &amp; Site'!$S$1:$S$437,'Summary to Mgmt'!$C25,'Master Data HO &amp; Site'!$Y$1:$Y$437,"Open")),IF($H$2="Urgent",IF(C25="Jakarta",SUMIFS('Master Data HO &amp; Site'!$AK$1:$AK$437,'Master Data HO &amp; Site'!$F$1:$F$437,'Summary to Mgmt'!$D25,'Master Data HO &amp; Site'!$H$1:$H$437,'Summary to Mgmt'!$E25,'Master Data HO &amp; Site'!$Y$1:$Y$437,"Open",'Master Data HO &amp; Site'!$N$1:$N$437,$H$2),SUMIFS('Master Data HO &amp; Site'!$AK$1:$AK$437,'Master Data HO &amp; Site'!$S$1:$S$437,'Summary to Mgmt'!$C25,'Master Data HO &amp; Site'!$Y$1:$Y$437,"Open",'Master Data HO &amp; Site'!$N$1:$N$437,$H$2)),IF(C25="Jakarta",SUMIFS('Master Data HO &amp; Site'!$AK$1:$AK$437,'Master Data HO &amp; Site'!$F$1:$F$437,'Summary to Mgmt'!$D25,'Master Data HO &amp; Site'!$H$1:$H$437,'Summary to Mgmt'!$E25,'Master Data HO &amp; Site'!$Y$1:$Y$437,"Open",'Master Data HO &amp; Site'!$N$1:$N$437,$H$2),SUMIFS('Master Data HO &amp; Site'!$AK$1:$AK$437,'Master Data HO &amp; Site'!$S$1:$S$437,'Summary to Mgmt'!$C25,'Master Data HO &amp; Site'!$Y$1:$Y$437,"Open",'Master Data HO &amp; Site'!$N$1:$N$437,$H$2))))</f>
        <v>0</v>
      </c>
      <c r="T25" s="222">
        <f>IF($H$2="All",IF(C25="Jakarta",SUMIFS('Master Data HO &amp; Site'!$AL$1:$AL$437,'Master Data HO &amp; Site'!$F$1:$F$437,'Summary to Mgmt'!$D25,'Master Data HO &amp; Site'!$H$1:$H$437,'Summary to Mgmt'!$E25,'Master Data HO &amp; Site'!$Y$1:$Y$437,"Open"),SUMIFS('Master Data HO &amp; Site'!$AL$1:$AL$437,'Master Data HO &amp; Site'!$S$1:$S$437,'Summary to Mgmt'!$C25,'Master Data HO &amp; Site'!$Y$1:$Y$437,"Open")),IF($H$2="Urgent",IF(C25="Jakarta",SUMIFS('Master Data HO &amp; Site'!$AL$1:$AL$437,'Master Data HO &amp; Site'!$F$1:$F$437,'Summary to Mgmt'!$D25,'Master Data HO &amp; Site'!$H$1:$H$437,'Summary to Mgmt'!$E25,'Master Data HO &amp; Site'!$Y$1:$Y$437,"Open",'Master Data HO &amp; Site'!$N$1:$N$437,$H$2),SUMIFS('Master Data HO &amp; Site'!$AL$1:$AL$437,'Master Data HO &amp; Site'!$S$1:$S$437,'Summary to Mgmt'!$C25,'Master Data HO &amp; Site'!$Y$1:$Y$437,"Open",'Master Data HO &amp; Site'!$N$1:$N$437,$H$2)),IF(C25="Jakarta",SUMIFS('Master Data HO &amp; Site'!$AL$1:$AL$437,'Master Data HO &amp; Site'!$F$1:$F$437,'Summary to Mgmt'!$D25,'Master Data HO &amp; Site'!$H$1:$H$437,'Summary to Mgmt'!$E25,'Master Data HO &amp; Site'!$Y$1:$Y$437,"Open",'Master Data HO &amp; Site'!$N$1:$N$437,$H$2),SUMIFS('Master Data HO &amp; Site'!$AL$1:$AL$437,'Master Data HO &amp; Site'!$S$1:$S$437,'Summary to Mgmt'!$C25,'Master Data HO &amp; Site'!$Y$1:$Y$437,"Open",'Master Data HO &amp; Site'!$N$1:$N$437,$H$2))))</f>
        <v>0</v>
      </c>
      <c r="U25" s="222">
        <f>IF($H$2="All",IF(C25="Jakarta",SUMIFS('Master Data HO &amp; Site'!$AM$1:$AM$437,'Master Data HO &amp; Site'!$S$1:$S$437,'Summary to Mgmt'!$C25,'Master Data HO &amp; Site'!$F$1:$F$437,'Summary to Mgmt'!$D25,'Master Data HO &amp; Site'!$H$1:$H$437,'Summary to Mgmt'!$E25,'Master Data HO &amp; Site'!$Y$1:$Y$437,"Open"),SUMIFS('Master Data HO &amp; Site'!$AM$1:$AM$437,'Master Data HO &amp; Site'!$S$1:$S$437,'Summary to Mgmt'!$C25,'Master Data HO &amp; Site'!$Y$1:$Y$437,"Open")),IF($H$2="Urgent",IF(C25="Jakarta",SUMIFS('Master Data HO &amp; Site'!$AM$1:$AM$437,'Master Data HO &amp; Site'!$F$1:$F$437,'Summary to Mgmt'!$D25,'Master Data HO &amp; Site'!$H$1:$H$437,'Summary to Mgmt'!$E25,'Master Data HO &amp; Site'!$Y$1:$Y$437,"Open",'Master Data HO &amp; Site'!$N$1:$N$437,$H$2),SUMIFS('Master Data HO &amp; Site'!$AM$1:$AM$437,'Master Data HO &amp; Site'!$S$1:$S$437,'Summary to Mgmt'!$C25,'Master Data HO &amp; Site'!$Y$1:$Y$437,"Open",'Master Data HO &amp; Site'!$N$1:$N$437,$H$2)),IF(C25="Jakarta",SUMIFS('Master Data HO &amp; Site'!$AM$1:$AM$437,'Master Data HO &amp; Site'!$F$1:$F$437,'Summary to Mgmt'!$D25,'Master Data HO &amp; Site'!$H$1:$H$437,'Summary to Mgmt'!$E25,'Master Data HO &amp; Site'!$Y$1:$Y$437,"Open",'Master Data HO &amp; Site'!$N$1:$N$437,$H$2),SUMIFS('Master Data HO &amp; Site'!$AM$1:$AM$437,'Master Data HO &amp; Site'!$S$1:$S$437,'Summary to Mgmt'!$C25,'Master Data HO &amp; Site'!$Y$1:$Y$437,"Open",'Master Data HO &amp; Site'!$N$1:$N$437,$H$2))))</f>
        <v>0</v>
      </c>
      <c r="V25" s="222">
        <f>IF($H$2="All",IF(C25="Jakarta",SUMIFS('Master Data HO &amp; Site'!$AN$1:$AN$437,'Master Data HO &amp; Site'!$F$1:$F$437,'Summary to Mgmt'!$D25,'Master Data HO &amp; Site'!$H$1:$H$437,'Summary to Mgmt'!$E25,'Master Data HO &amp; Site'!$Y$1:$Y$437,"Open"),SUMIFS('Master Data HO &amp; Site'!$AN$1:$AN$437,'Master Data HO &amp; Site'!$S$1:$S$437,'Summary to Mgmt'!$C25,'Master Data HO &amp; Site'!$Y$1:$Y$437,"Open")),IF($H$2="Urgent",IF(C25="Jakarta",SUMIFS('Master Data HO &amp; Site'!$AN$1:$AN$437,'Master Data HO &amp; Site'!$F$1:$F$437,'Summary to Mgmt'!$D25,'Master Data HO &amp; Site'!$H$1:$H$437,'Summary to Mgmt'!$E25,'Master Data HO &amp; Site'!$Y$1:$Y$437,"Open",'Master Data HO &amp; Site'!$N$1:$N$437,$H$2),SUMIFS('Master Data HO &amp; Site'!$AN$1:$AN$437,'Master Data HO &amp; Site'!$S$1:$S$437,'Summary to Mgmt'!$C25,'Master Data HO &amp; Site'!$Y$1:$Y$437,"Open",'Master Data HO &amp; Site'!$N$1:$N$437,$H$2)),IF(C25="Jakarta",SUMIFS('Master Data HO &amp; Site'!$AN$1:$AN$437,'Master Data HO &amp; Site'!$F$1:$F$437,'Summary to Mgmt'!$D25,'Master Data HO &amp; Site'!$H$1:$H$437,'Summary to Mgmt'!$E25,'Master Data HO &amp; Site'!$Y$1:$Y$437,"Open",'Master Data HO &amp; Site'!$N$1:$N$437,$H$2),SUMIFS('Master Data HO &amp; Site'!$AN$1:$AN$437,'Master Data HO &amp; Site'!$S$1:$S$437,'Summary to Mgmt'!$C25,'Master Data HO &amp; Site'!$Y$1:$Y$437,"Open",'Master Data HO &amp; Site'!$N$1:$N$437,$H$2))))</f>
        <v>0</v>
      </c>
      <c r="W25" s="222">
        <f>IF($H$2="All",IF(C25="Jakarta",SUMIFS('Master Data HO &amp; Site'!$AO$1:$AO$437,'Master Data HO &amp; Site'!$F$1:$F$437,'Summary to Mgmt'!$D25,'Master Data HO &amp; Site'!$H$1:$H$437,'Summary to Mgmt'!$E25,'Master Data HO &amp; Site'!$Y$1:$Y$437,"Open"),SUMIFS('Master Data HO &amp; Site'!$AO$1:$AO$437,'Master Data HO &amp; Site'!$S$1:$S$437,'Summary to Mgmt'!$C25,'Master Data HO &amp; Site'!$Y$1:$Y$437,"Open")),IF($H$2="Urgent",IF(C25="Jakarta",SUMIFS('Master Data HO &amp; Site'!$AO$1:$AO$437,'Master Data HO &amp; Site'!$F$1:$F$437,'Summary to Mgmt'!$D25,'Master Data HO &amp; Site'!$H$1:$H$437,'Summary to Mgmt'!$E25,'Master Data HO &amp; Site'!$Y$1:$Y$437,"Open",'Master Data HO &amp; Site'!$N$1:$N$437,$H$2),SUMIFS('Master Data HO &amp; Site'!$AO$1:$AO$437,'Master Data HO &amp; Site'!$S$1:$S$437,'Summary to Mgmt'!$C25,'Master Data HO &amp; Site'!$Y$1:$Y$437,"Open",'Master Data HO &amp; Site'!$N$1:$N$437,$H$2)),IF(C25="Jakarta",SUMIFS('Master Data HO &amp; Site'!$AO$1:$AO$437,'Master Data HO &amp; Site'!$F$1:$F$437,'Summary to Mgmt'!$D25,'Master Data HO &amp; Site'!$H$1:$H$437,'Summary to Mgmt'!$E25,'Master Data HO &amp; Site'!$Y$1:$Y$437,"Open",'Master Data HO &amp; Site'!$N$1:$N$437,$H$2),SUMIFS('Master Data HO &amp; Site'!$AO$1:$AO$437,'Master Data HO &amp; Site'!$S$1:$S$437,'Summary to Mgmt'!$C25,'Master Data HO &amp; Site'!$Y$1:$Y$437,"Open",'Master Data HO &amp; Site'!$N$1:$N$437,$H$2))))</f>
        <v>0</v>
      </c>
      <c r="X25" s="222">
        <f>IF($H$2="All",IF(C25="Jakarta",SUMIFS('Master Data HO &amp; Site'!$AP$1:$AP$437,'Master Data HO &amp; Site'!$F$1:$F$437,'Summary to Mgmt'!$D25,'Master Data HO &amp; Site'!$H$1:$H$437,'Summary to Mgmt'!$E25,'Master Data HO &amp; Site'!$Y$1:$Y$437,"Open"),SUMIFS('Master Data HO &amp; Site'!$AP$1:$AP$437,'Master Data HO &amp; Site'!$S$1:$S$437,'Summary to Mgmt'!$C25,'Master Data HO &amp; Site'!$Y$1:$Y$437,"Open")),IF($H$2="Urgent",IF(C25="Jakarta",SUMIFS('Master Data HO &amp; Site'!$AP$1:$AP$437,'Master Data HO &amp; Site'!$F$1:$F$437,'Summary to Mgmt'!$D25,'Master Data HO &amp; Site'!$H$1:$H$437,'Summary to Mgmt'!$E25,'Master Data HO &amp; Site'!$Y$1:$Y$437,"Open",'Master Data HO &amp; Site'!$N$1:$N$437,$H$2),SUMIFS('Master Data HO &amp; Site'!$AP$1:$AP$437,'Master Data HO &amp; Site'!$S$1:$S$437,'Summary to Mgmt'!$C25,'Master Data HO &amp; Site'!$Y$1:$Y$437,"Open",'Master Data HO &amp; Site'!$N$1:$N$437,$H$2)),IF(C25="Jakarta",SUMIFS('Master Data HO &amp; Site'!$AP$1:$AP$437,'Master Data HO &amp; Site'!$F$1:$F$437,'Summary to Mgmt'!$D25,'Master Data HO &amp; Site'!$H$1:$H$437,'Summary to Mgmt'!$E25,'Master Data HO &amp; Site'!$Y$1:$Y$437,"Open",'Master Data HO &amp; Site'!$N$1:$N$437,$H$2),SUMIFS('Master Data HO &amp; Site'!$AP$1:$AP$437,'Master Data HO &amp; Site'!$S$1:$S$437,'Summary to Mgmt'!$C25,'Master Data HO &amp; Site'!$Y$1:$Y$437,"Open",'Master Data HO &amp; Site'!$N$1:$N$437,$H$2))))</f>
        <v>0</v>
      </c>
      <c r="Y25" s="222">
        <f>IF($H$2="All",IF(C25="Jakarta",SUMIFS('Master Data HO &amp; Site'!$AQ$1:$AQ$437,'Master Data HO &amp; Site'!$F$1:$F$437,'Summary to Mgmt'!$D25,'Master Data HO &amp; Site'!$H$1:$H$437,'Summary to Mgmt'!$E25,'Master Data HO &amp; Site'!$Y$1:$Y$437,"Open"),SUMIFS('Master Data HO &amp; Site'!$AQ$1:$AQ$437,'Master Data HO &amp; Site'!$S$1:$S$437,'Summary to Mgmt'!$C25,'Master Data HO &amp; Site'!$Y$1:$Y$437,"Open")),IF($H$2="Urgent",IF(C25="Jakarta",SUMIFS('Master Data HO &amp; Site'!$AQ$1:$AQ$437,'Master Data HO &amp; Site'!$F$1:$F$437,'Summary to Mgmt'!$D25,'Master Data HO &amp; Site'!$H$1:$H$437,'Summary to Mgmt'!$E25,'Master Data HO &amp; Site'!$Y$1:$Y$437,"Open",'Master Data HO &amp; Site'!$N$1:$N$437,$H$2),SUMIFS('Master Data HO &amp; Site'!$AQ$1:$AQ$437,'Master Data HO &amp; Site'!$S$1:$S$437,'Summary to Mgmt'!$C25,'Master Data HO &amp; Site'!$Y$1:$Y$437,"Open",'Master Data HO &amp; Site'!$N$1:$N$437,$H$2)),IF(C25="Jakarta",SUMIFS('Master Data HO &amp; Site'!$AQ$1:$AQ$437,'Master Data HO &amp; Site'!$F$1:$F$437,'Summary to Mgmt'!$D25,'Master Data HO &amp; Site'!$H$1:$H$437,'Summary to Mgmt'!$E25,'Master Data HO &amp; Site'!$Y$1:$Y$437,"Open",'Master Data HO &amp; Site'!$N$1:$N$437,$H$2),SUMIFS('Master Data HO &amp; Site'!$AQ$1:$AQ$437,'Master Data HO &amp; Site'!$S$1:$S$437,'Summary to Mgmt'!$C25,'Master Data HO &amp; Site'!$Y$1:$Y$437,"Open",'Master Data HO &amp; Site'!$N$1:$N$437,$H$2))))</f>
        <v>0</v>
      </c>
      <c r="Z25" s="222">
        <f>IF($H$2="All",IF(C25="Jakarta",SUMIFS('Master Data HO &amp; Site'!$AR$1:$AR$437,'Master Data HO &amp; Site'!$F$1:$F$437,'Summary to Mgmt'!$D25,'Master Data HO &amp; Site'!$H$1:$H$437,'Summary to Mgmt'!$E25,'Master Data HO &amp; Site'!$Y$1:$Y$437,"Open"),SUMIFS('Master Data HO &amp; Site'!$AR$1:$AR$437,'Master Data HO &amp; Site'!$S$1:$S$437,'Summary to Mgmt'!$C25,'Master Data HO &amp; Site'!$Y$1:$Y$437,"Open")),IF($H$2="Urgent",IF(C25="Jakarta",SUMIFS('Master Data HO &amp; Site'!$AR$1:$AR$437,'Master Data HO &amp; Site'!$F$1:$F$437,'Summary to Mgmt'!$D25,'Master Data HO &amp; Site'!$H$1:$H$437,'Summary to Mgmt'!$E25,'Master Data HO &amp; Site'!$Y$1:$Y$437,"Open",'Master Data HO &amp; Site'!$N$1:$N$437,$H$2),SUMIFS('Master Data HO &amp; Site'!$AR$1:$AR$437,'Master Data HO &amp; Site'!$S$1:$S$437,'Summary to Mgmt'!$C25,'Master Data HO &amp; Site'!$Y$1:$Y$437,"Open",'Master Data HO &amp; Site'!$N$1:$N$437,$H$2)),IF(C25="Jakarta",SUMIFS('Master Data HO &amp; Site'!$AR$1:$AR$437,'Master Data HO &amp; Site'!$F$1:$F$437,'Summary to Mgmt'!$D25,'Master Data HO &amp; Site'!$H$1:$H$437,'Summary to Mgmt'!$E25,'Master Data HO &amp; Site'!$Y$1:$Y$437,"Open",'Master Data HO &amp; Site'!$N$1:$N$437,$H$2),SUMIFS('Master Data HO &amp; Site'!$AR$1:$AR$437,'Master Data HO &amp; Site'!$S$1:$S$437,'Summary to Mgmt'!$C25,'Master Data HO &amp; Site'!$Y$1:$Y$437,"Open",'Master Data HO &amp; Site'!$N$1:$N$437,$H$2))))</f>
        <v>0</v>
      </c>
      <c r="AA25" s="222">
        <f>IF($H$2="All",IF(C25="Jakarta",SUMIFS('Master Data HO &amp; Site'!$AS$1:$AS$437,'Master Data HO &amp; Site'!$S$1:$S$437,'Summary to Mgmt'!$C25,'Master Data HO &amp; Site'!$F$1:$F$437,'Summary to Mgmt'!$D25,'Master Data HO &amp; Site'!$H$1:$H$437,'Summary to Mgmt'!$E25,'Master Data HO &amp; Site'!$Y$1:$Y$437,"Open"),SUMIFS('Master Data HO &amp; Site'!$AS$1:$AS$437,'Master Data HO &amp; Site'!$S$1:$S$437,'Summary to Mgmt'!$C25,'Master Data HO &amp; Site'!$Y$1:$Y$437,"Open")),IF($H$2="Urgent",IF(C25="Jakarta",SUMIFS('Master Data HO &amp; Site'!$AS$1:$AS$437,'Master Data HO &amp; Site'!$F$1:$F$437,'Summary to Mgmt'!$D25,'Master Data HO &amp; Site'!$H$1:$H$437,'Summary to Mgmt'!$E25,'Master Data HO &amp; Site'!$Y$1:$Y$437,"Open",'Master Data HO &amp; Site'!$N$1:$N$437,$H$2),SUMIFS('Master Data HO &amp; Site'!$AS$1:$AS$437,'Master Data HO &amp; Site'!$S$1:$S$437,'Summary to Mgmt'!$C25,'Master Data HO &amp; Site'!$Y$1:$Y$437,"Open",'Master Data HO &amp; Site'!$N$1:$N$437,$H$2)),IF(C25="Jakarta",SUMIFS('Master Data HO &amp; Site'!$AS$1:$AS$437,'Master Data HO &amp; Site'!$F$1:$F$437,'Summary to Mgmt'!$D25,'Master Data HO &amp; Site'!$H$1:$H$437,'Summary to Mgmt'!$E25,'Master Data HO &amp; Site'!$Y$1:$Y$437,"Open",'Master Data HO &amp; Site'!$N$1:$N$437,$H$2),SUMIFS('Master Data HO &amp; Site'!$AS$1:$AS$437,'Master Data HO &amp; Site'!$S$1:$S$437,'Summary to Mgmt'!$C25,'Master Data HO &amp; Site'!$Y$1:$Y$437,"Open",'Master Data HO &amp; Site'!$N$1:$N$437,$H$2))))</f>
        <v>0</v>
      </c>
      <c r="AB25" s="222">
        <f>IF($H$2="All",IF(C25="Jakarta",SUMIFS('Master Data HO &amp; Site'!$AT$1:$AT$437,'Master Data HO &amp; Site'!$F$1:$F$437,'Summary to Mgmt'!$D25,'Master Data HO &amp; Site'!$H$1:$H$437,'Summary to Mgmt'!$E25,'Master Data HO &amp; Site'!$Y$1:$Y$437,"Open"),SUMIFS('Master Data HO &amp; Site'!$AT$1:$AT$437,'Master Data HO &amp; Site'!$S$1:$S$437,'Summary to Mgmt'!$C25,'Master Data HO &amp; Site'!$Y$1:$Y$437,"Open")),IF($H$2="Urgent",IF(C25="Jakarta",SUMIFS('Master Data HO &amp; Site'!$AT$1:$AT$437,'Master Data HO &amp; Site'!$F$1:$F$437,'Summary to Mgmt'!$D25,'Master Data HO &amp; Site'!$H$1:$H$437,'Summary to Mgmt'!$E25,'Master Data HO &amp; Site'!$Y$1:$Y$437,"Open",'Master Data HO &amp; Site'!$N$1:$N$437,$H$2),SUMIFS('Master Data HO &amp; Site'!$AT$1:$AT$437,'Master Data HO &amp; Site'!$S$1:$S$437,'Summary to Mgmt'!$C25,'Master Data HO &amp; Site'!$Y$1:$Y$437,"Open",'Master Data HO &amp; Site'!$N$1:$N$437,$H$2)),IF(C25="Jakarta",SUMIFS('Master Data HO &amp; Site'!$AT$1:$AT$437,'Master Data HO &amp; Site'!$F$1:$F$437,'Summary to Mgmt'!$D25,'Master Data HO &amp; Site'!$H$1:$H$437,'Summary to Mgmt'!$E25,'Master Data HO &amp; Site'!$Y$1:$Y$437,"Open",'Master Data HO &amp; Site'!$N$1:$N$437,$H$2),SUMIFS('Master Data HO &amp; Site'!$AT$1:$AT$437,'Master Data HO &amp; Site'!$S$1:$S$437,'Summary to Mgmt'!$C25,'Master Data HO &amp; Site'!$Y$1:$Y$437,"Open",'Master Data HO &amp; Site'!$N$1:$N$437,$H$2))))</f>
        <v>0</v>
      </c>
      <c r="AC25" s="222">
        <f>IF($H$2="All",IF(C25="Jakarta",SUMIFS('Master Data HO &amp; Site'!$AU$1:$AU$437,'Master Data HO &amp; Site'!$F$1:$F$437,'Summary to Mgmt'!$D25,'Master Data HO &amp; Site'!$H$1:$H$437,'Summary to Mgmt'!$E25,'Master Data HO &amp; Site'!$Y$1:$Y$437,"Open"),SUMIFS('Master Data HO &amp; Site'!$AU$1:$AU$437,'Master Data HO &amp; Site'!$S$1:$S$437,'Summary to Mgmt'!$C25,'Master Data HO &amp; Site'!$Y$1:$Y$437,"Open")),IF($H$2="Urgent",IF(C25="Jakarta",SUMIFS('Master Data HO &amp; Site'!$AU$1:$AU$437,'Master Data HO &amp; Site'!$F$1:$F$437,'Summary to Mgmt'!$D25,'Master Data HO &amp; Site'!$H$1:$H$437,'Summary to Mgmt'!$E25,'Master Data HO &amp; Site'!$Y$1:$Y$437,"Open",'Master Data HO &amp; Site'!$N$1:$N$437,$H$2),SUMIFS('Master Data HO &amp; Site'!$AU$1:$AU$437,'Master Data HO &amp; Site'!$S$1:$S$437,'Summary to Mgmt'!$C25,'Master Data HO &amp; Site'!$Y$1:$Y$437,"Open",'Master Data HO &amp; Site'!$N$1:$N$437,$H$2)),IF(C25="Jakarta",SUMIFS('Master Data HO &amp; Site'!$AU$1:$AU$437,'Master Data HO &amp; Site'!$F$1:$F$437,'Summary to Mgmt'!$D25,'Master Data HO &amp; Site'!$H$1:$H$437,'Summary to Mgmt'!$E25,'Master Data HO &amp; Site'!$Y$1:$Y$437,"Open",'Master Data HO &amp; Site'!$N$1:$N$437,$H$2),SUMIFS('Master Data HO &amp; Site'!$AU$1:$AU$437,'Master Data HO &amp; Site'!$S$1:$S$437,'Summary to Mgmt'!$C25,'Master Data HO &amp; Site'!$Y$1:$Y$437,"Open",'Master Data HO &amp; Site'!$N$1:$N$437,$H$2))))</f>
        <v>0</v>
      </c>
      <c r="AD25" s="222">
        <f>IF($H$2="All",IF(C25="Jakarta",SUMIFS('Master Data HO &amp; Site'!$AV$1:$AV$437,'Master Data HO &amp; Site'!$F$1:$F$437,'Summary to Mgmt'!$D25,'Master Data HO &amp; Site'!$H$1:$H$437,'Summary to Mgmt'!$E25,'Master Data HO &amp; Site'!$Y$1:$Y$437,"Open"),SUMIFS('Master Data HO &amp; Site'!$AV$1:$AV$437,'Master Data HO &amp; Site'!$S$1:$S$437,'Summary to Mgmt'!$C25,'Master Data HO &amp; Site'!$Y$1:$Y$437,"Open")),IF($H$2="Urgent",IF(C25="Jakarta",SUMIFS('Master Data HO &amp; Site'!$AV$1:$AV$437,'Master Data HO &amp; Site'!$F$1:$F$437,'Summary to Mgmt'!$D25,'Master Data HO &amp; Site'!$H$1:$H$437,'Summary to Mgmt'!$E25,'Master Data HO &amp; Site'!$Y$1:$Y$437,"Open",'Master Data HO &amp; Site'!$N$1:$N$437,$H$2),SUMIFS('Master Data HO &amp; Site'!$AV$1:$AV$437,'Master Data HO &amp; Site'!$S$1:$S$437,'Summary to Mgmt'!$C25,'Master Data HO &amp; Site'!$Y$1:$Y$437,"Open",'Master Data HO &amp; Site'!$N$1:$N$437,$H$2)),IF(C25="Jakarta",SUMIFS('Master Data HO &amp; Site'!$AV$1:$AV$437,'Master Data HO &amp; Site'!$F$1:$F$437,'Summary to Mgmt'!$D25,'Master Data HO &amp; Site'!$H$1:$H$437,'Summary to Mgmt'!$E25,'Master Data HO &amp; Site'!$Y$1:$Y$437,"Open",'Master Data HO &amp; Site'!$N$1:$N$437,$H$2),SUMIFS('Master Data HO &amp; Site'!$AV$1:$AV$437,'Master Data HO &amp; Site'!$S$1:$S$437,'Summary to Mgmt'!$C25,'Master Data HO &amp; Site'!$Y$1:$Y$437,"Open",'Master Data HO &amp; Site'!$N$1:$N$437,$H$2))))</f>
        <v>0</v>
      </c>
      <c r="AE25" s="222">
        <f>IF($H$2="All",IF(C25="Jakarta",SUMIFS('Master Data HO &amp; Site'!$AW$1:$AW$437,'Master Data HO &amp; Site'!$F$1:$F$437,'Summary to Mgmt'!$D25,'Master Data HO &amp; Site'!$H$1:$H$437,'Summary to Mgmt'!$E25,'Master Data HO &amp; Site'!$Y$1:$Y$437,"Open"),SUMIFS('Master Data HO &amp; Site'!$AW$1:$AW$437,'Master Data HO &amp; Site'!$S$1:$S$437,'Summary to Mgmt'!$C25,'Master Data HO &amp; Site'!$Y$1:$Y$437,"Open")),IF($H$2="Urgent",IF(C25="Jakarta",SUMIFS('Master Data HO &amp; Site'!$AW$1:$AW$437,'Master Data HO &amp; Site'!$F$1:$F$437,'Summary to Mgmt'!$D25,'Master Data HO &amp; Site'!$H$1:$H$437,'Summary to Mgmt'!$E25,'Master Data HO &amp; Site'!$Y$1:$Y$437,"Open",'Master Data HO &amp; Site'!$N$1:$N$437,$H$2),SUMIFS('Master Data HO &amp; Site'!$AW$1:$AW$437,'Master Data HO &amp; Site'!$S$1:$S$437,'Summary to Mgmt'!$C25,'Master Data HO &amp; Site'!$Y$1:$Y$437,"Open",'Master Data HO &amp; Site'!$N$1:$N$437,$H$2)),IF(C25="Jakarta",SUMIFS('Master Data HO &amp; Site'!$AW$1:$AW$437,'Master Data HO &amp; Site'!$F$1:$F$437,'Summary to Mgmt'!$D25,'Master Data HO &amp; Site'!$H$1:$H$437,'Summary to Mgmt'!$E25,'Master Data HO &amp; Site'!$Y$1:$Y$437,"Open",'Master Data HO &amp; Site'!$N$1:$N$437,$H$2),SUMIFS('Master Data HO &amp; Site'!$AW$1:$AW$437,'Master Data HO &amp; Site'!$S$1:$S$437,'Summary to Mgmt'!$C25,'Master Data HO &amp; Site'!$Y$1:$Y$437,"Open",'Master Data HO &amp; Site'!$N$1:$N$437,$H$2))))</f>
        <v>0</v>
      </c>
      <c r="AF25" s="222">
        <f>IF($H$2="All",IF(C25="Jakarta",SUMIFS('Master Data HO &amp; Site'!$AX$1:$AX$437,'Master Data HO &amp; Site'!$F$1:$F$437,'Summary to Mgmt'!$D25,'Master Data HO &amp; Site'!$H$1:$H$437,'Summary to Mgmt'!$E25,'Master Data HO &amp; Site'!$Y$1:$Y$437,"Open"),SUMIFS('Master Data HO &amp; Site'!$AX$1:$AX$437,'Master Data HO &amp; Site'!$S$1:$S$437,'Summary to Mgmt'!$C25,'Master Data HO &amp; Site'!$Y$1:$Y$437,"Open")),IF($H$2="Urgent",IF(C25="Jakarta",SUMIFS('Master Data HO &amp; Site'!$AX$1:$AX$437,'Master Data HO &amp; Site'!$F$1:$F$437,'Summary to Mgmt'!$D25,'Master Data HO &amp; Site'!$H$1:$H$437,'Summary to Mgmt'!$E25,'Master Data HO &amp; Site'!$Y$1:$Y$437,"Open",'Master Data HO &amp; Site'!$N$1:$N$437,$H$2),SUMIFS('Master Data HO &amp; Site'!$AX$1:$AX$437,'Master Data HO &amp; Site'!$S$1:$S$437,'Summary to Mgmt'!$C25,'Master Data HO &amp; Site'!$Y$1:$Y$437,"Open",'Master Data HO &amp; Site'!$N$1:$N$437,$H$2)),IF(C25="Jakarta",SUMIFS('Master Data HO &amp; Site'!$AX$1:$AX$437,'Master Data HO &amp; Site'!$F$1:$F$437,'Summary to Mgmt'!$D25,'Master Data HO &amp; Site'!$H$1:$H$437,'Summary to Mgmt'!$E25,'Master Data HO &amp; Site'!$Y$1:$Y$437,"Open",'Master Data HO &amp; Site'!$N$1:$N$437,$H$2),SUMIFS('Master Data HO &amp; Site'!$AX$1:$AX$437,'Master Data HO &amp; Site'!$S$1:$S$437,'Summary to Mgmt'!$C25,'Master Data HO &amp; Site'!$Y$1:$Y$437,"Open",'Master Data HO &amp; Site'!$N$1:$N$437,$H$2))))</f>
        <v>0</v>
      </c>
      <c r="AG25" s="222">
        <f>IF($H$2="All",IF(C25="Jakarta",SUMIFS('Master Data HO &amp; Site'!$AY$1:$AY$437,'Master Data HO &amp; Site'!$S$1:$S$437,'Summary to Mgmt'!$C25,'Master Data HO &amp; Site'!$F$1:$F$437,'Summary to Mgmt'!$D25,'Master Data HO &amp; Site'!$H$1:$H$437,'Summary to Mgmt'!$E25,'Master Data HO &amp; Site'!$Y$1:$Y$437,"Open"),SUMIFS('Master Data HO &amp; Site'!$AY$1:$AY$437,'Master Data HO &amp; Site'!$S$1:$S$437,'Summary to Mgmt'!$C25,'Master Data HO &amp; Site'!$Y$1:$Y$437,"Open")),IF($H$2="Urgent",IF(C25="Jakarta",SUMIFS('Master Data HO &amp; Site'!$AY$1:$AY$437,'Master Data HO &amp; Site'!$F$1:$F$437,'Summary to Mgmt'!$D25,'Master Data HO &amp; Site'!$H$1:$H$437,'Summary to Mgmt'!$E25,'Master Data HO &amp; Site'!$Y$1:$Y$437,"Open",'Master Data HO &amp; Site'!$N$1:$N$437,$H$2),SUMIFS('Master Data HO &amp; Site'!$AY$1:$AY$437,'Master Data HO &amp; Site'!$S$1:$S$437,'Summary to Mgmt'!$C25,'Master Data HO &amp; Site'!$Y$1:$Y$437,"Open",'Master Data HO &amp; Site'!$N$1:$N$437,$H$2)),IF(C25="Jakarta",SUMIFS('Master Data HO &amp; Site'!$AY$1:$AY$437,'Master Data HO &amp; Site'!$F$1:$F$437,'Summary to Mgmt'!$D25,'Master Data HO &amp; Site'!$H$1:$H$437,'Summary to Mgmt'!$E25,'Master Data HO &amp; Site'!$Y$1:$Y$437,"Open",'Master Data HO &amp; Site'!$N$1:$N$437,$H$2),SUMIFS('Master Data HO &amp; Site'!$AY$1:$AY$437,'Master Data HO &amp; Site'!$S$1:$S$437,'Summary to Mgmt'!$C25,'Master Data HO &amp; Site'!$Y$1:$Y$437,"Open",'Master Data HO &amp; Site'!$N$1:$N$437,$H$2))))</f>
        <v>0</v>
      </c>
      <c r="AH25" s="222">
        <f>IF($H$2="All",IF(C25="Jakarta",SUMIFS('Master Data HO &amp; Site'!$AZ$1:$AZ$437,'Master Data HO &amp; Site'!$F$1:$F$437,'Summary to Mgmt'!$D25,'Master Data HO &amp; Site'!$H$1:$H$437,'Summary to Mgmt'!$E25,'Master Data HO &amp; Site'!$Y$1:$Y$437,"Open"),SUMIFS('Master Data HO &amp; Site'!$AZ$1:$AZ$437,'Master Data HO &amp; Site'!$S$1:$S$437,'Summary to Mgmt'!$C25,'Master Data HO &amp; Site'!$Y$1:$Y$437,"Open")),IF($H$2="Urgent",IF(C25="Jakarta",SUMIFS('Master Data HO &amp; Site'!$AZ$1:$AZ$437,'Master Data HO &amp; Site'!$F$1:$F$437,'Summary to Mgmt'!$D25,'Master Data HO &amp; Site'!$H$1:$H$437,'Summary to Mgmt'!$E25,'Master Data HO &amp; Site'!$Y$1:$Y$437,"Open",'Master Data HO &amp; Site'!$N$1:$N$437,$H$2),SUMIFS('Master Data HO &amp; Site'!$AZ$1:$AZ$437,'Master Data HO &amp; Site'!$S$1:$S$437,'Summary to Mgmt'!$C25,'Master Data HO &amp; Site'!$Y$1:$Y$437,"Open",'Master Data HO &amp; Site'!$N$1:$N$437,$H$2)),IF(C25="Jakarta",SUMIFS('Master Data HO &amp; Site'!$AZ$1:$AZ$437,'Master Data HO &amp; Site'!$F$1:$F$437,'Summary to Mgmt'!$D25,'Master Data HO &amp; Site'!$H$1:$H$437,'Summary to Mgmt'!$E25,'Master Data HO &amp; Site'!$Y$1:$Y$437,"Open",'Master Data HO &amp; Site'!$N$1:$N$437,$H$2),SUMIFS('Master Data HO &amp; Site'!$AZ$1:$AZ$437,'Master Data HO &amp; Site'!$S$1:$S$437,'Summary to Mgmt'!$C25,'Master Data HO &amp; Site'!$Y$1:$Y$437,"Open",'Master Data HO &amp; Site'!$N$1:$N$437,$H$2))))</f>
        <v>0</v>
      </c>
      <c r="AI25" s="222">
        <f>IF($H$2="All",IF(C25="Jakarta",SUMIFS('Master Data HO &amp; Site'!$AZ$1:$AZ$437,'Master Data HO &amp; Site'!$F$1:$F$437,'Summary to Mgmt'!$D25,'Master Data HO &amp; Site'!$H$1:$H$437,'Summary to Mgmt'!$E25,'Master Data HO &amp; Site'!$Y$1:$Y$437,"Open"),SUMIFS('Master Data HO &amp; Site'!$AZ$1:$AZ$437,'Master Data HO &amp; Site'!$S$1:$S$437,'Summary to Mgmt'!$C25,'Master Data HO &amp; Site'!$Y$1:$Y$437,"Open")),IF($H$2="Urgent",IF(C25="Jakarta",SUMIFS('Master Data HO &amp; Site'!$AZ$1:$AZ$437,'Master Data HO &amp; Site'!$F$1:$F$437,'Summary to Mgmt'!$D25,'Master Data HO &amp; Site'!$H$1:$H$437,'Summary to Mgmt'!$E25,'Master Data HO &amp; Site'!$Y$1:$Y$437,"Open",'Master Data HO &amp; Site'!$N$1:$N$437,$H$2),SUMIFS('Master Data HO &amp; Site'!$AZ$1:$AZ$437,'Master Data HO &amp; Site'!$S$1:$S$437,'Summary to Mgmt'!$C25,'Master Data HO &amp; Site'!$Y$1:$Y$437,"Open",'Master Data HO &amp; Site'!$N$1:$N$437,$H$2)),IF(C25="Jakarta",SUMIFS('Master Data HO &amp; Site'!$AZ$1:$AZ$437,'Master Data HO &amp; Site'!$F$1:$F$437,'Summary to Mgmt'!$D25,'Master Data HO &amp; Site'!$H$1:$H$437,'Summary to Mgmt'!$E25,'Master Data HO &amp; Site'!$Y$1:$Y$437,"Open",'Master Data HO &amp; Site'!$N$1:$N$437,$H$2),SUMIFS('Master Data HO &amp; Site'!$AZ$1:$AZ$437,'Master Data HO &amp; Site'!$S$1:$S$437,'Summary to Mgmt'!$C25,'Master Data HO &amp; Site'!$Y$1:$Y$437,"Open",'Master Data HO &amp; Site'!$N$1:$N$437,$H$2))))</f>
        <v>0</v>
      </c>
      <c r="AJ25" s="222">
        <f>IF($H$2="All",IF(C25="Jakarta",SUMIFS('Master Data HO &amp; Site'!$BB$1:$BB$437,'Master Data HO &amp; Site'!$F$1:$F$437,'Summary to Mgmt'!$D25,'Master Data HO &amp; Site'!$H$1:$H$437,'Summary to Mgmt'!$E25,'Master Data HO &amp; Site'!$Y$1:$Y$437,"Open"),SUMIFS('Master Data HO &amp; Site'!$BB$1:$BB$437,'Master Data HO &amp; Site'!$S$1:$S$437,'Summary to Mgmt'!$C25,'Master Data HO &amp; Site'!$Y$1:$Y$437,"Open")),IF($H$2="Urgent",IF(C25="Jakarta",SUMIFS('Master Data HO &amp; Site'!$BB$1:$BB$437,'Master Data HO &amp; Site'!$F$1:$F$437,'Summary to Mgmt'!$D25,'Master Data HO &amp; Site'!$H$1:$H$437,'Summary to Mgmt'!$E25,'Master Data HO &amp; Site'!$Y$1:$Y$437,"Open",'Master Data HO &amp; Site'!$N$1:$N$437,$H$2),SUMIFS('Master Data HO &amp; Site'!$BB$1:$BB$437,'Master Data HO &amp; Site'!$S$1:$S$437,'Summary to Mgmt'!$C25,'Master Data HO &amp; Site'!$Y$1:$Y$437,"Open",'Master Data HO &amp; Site'!$N$1:$N$437,$H$2)),IF(C25="Jakarta",SUMIFS('Master Data HO &amp; Site'!$BB$1:$BB$437,'Master Data HO &amp; Site'!$F$1:$F$437,'Summary to Mgmt'!$D25,'Master Data HO &amp; Site'!$H$1:$H$437,'Summary to Mgmt'!$E25,'Master Data HO &amp; Site'!$Y$1:$Y$437,"Open",'Master Data HO &amp; Site'!$N$1:$N$437,$H$2),SUMIFS('Master Data HO &amp; Site'!$BB$1:$BB$437,'Master Data HO &amp; Site'!$S$1:$S$437,'Summary to Mgmt'!$C25,'Master Data HO &amp; Site'!$Y$1:$Y$437,"Open",'Master Data HO &amp; Site'!$N$1:$N$437,$H$2))))</f>
        <v>0</v>
      </c>
      <c r="AK25" s="222">
        <f>IF($H$2="All",IF(C25="Jakarta",SUMIFS('Master Data HO &amp; Site'!$BC$1:$BC$437,'Master Data HO &amp; Site'!$F$1:$F$437,'Summary to Mgmt'!$D25,'Master Data HO &amp; Site'!$H$1:$H$437,'Summary to Mgmt'!$E25,'Master Data HO &amp; Site'!$Y$1:$Y$437,"Open"),SUMIFS('Master Data HO &amp; Site'!$BC$1:$BC$437,'Master Data HO &amp; Site'!$S$1:$S$437,'Summary to Mgmt'!$C25,'Master Data HO &amp; Site'!$Y$1:$Y$437,"Open")),IF($H$2="Urgent",IF(C25="Jakarta",SUMIFS('Master Data HO &amp; Site'!$BC$1:$BC$437,'Master Data HO &amp; Site'!$F$1:$F$437,'Summary to Mgmt'!$D25,'Master Data HO &amp; Site'!$H$1:$H$437,'Summary to Mgmt'!$E25,'Master Data HO &amp; Site'!$Y$1:$Y$437,"Open",'Master Data HO &amp; Site'!$N$1:$N$437,$H$2),SUMIFS('Master Data HO &amp; Site'!$BC$1:$BC$437,'Master Data HO &amp; Site'!$S$1:$S$437,'Summary to Mgmt'!$C25,'Master Data HO &amp; Site'!$Y$1:$Y$437,"Open",'Master Data HO &amp; Site'!$N$1:$N$437,$H$2)),IF(C25="Jakarta",SUMIFS('Master Data HO &amp; Site'!$BC$1:$BC$437,'Master Data HO &amp; Site'!$F$1:$F$437,'Summary to Mgmt'!$D25,'Master Data HO &amp; Site'!$H$1:$H$437,'Summary to Mgmt'!$E25,'Master Data HO &amp; Site'!$Y$1:$Y$437,"Open",'Master Data HO &amp; Site'!$N$1:$N$437,$H$2),SUMIFS('Master Data HO &amp; Site'!$BC$1:$BC$437,'Master Data HO &amp; Site'!$S$1:$S$437,'Summary to Mgmt'!$C25,'Master Data HO &amp; Site'!$Y$1:$Y$437,"Open",'Master Data HO &amp; Site'!$N$1:$N$437,$H$2))))</f>
        <v>0</v>
      </c>
      <c r="AL25" s="222">
        <f>IF($H$2="All",IF(C25="Jakarta",SUMIFS('Master Data HO &amp; Site'!$BD$1:$BD$437,'Master Data HO &amp; Site'!$F$1:$F$437,'Summary to Mgmt'!$D25,'Master Data HO &amp; Site'!$H$1:$H$437,'Summary to Mgmt'!$E25,'Master Data HO &amp; Site'!$Y$1:$Y$437,"Open"),SUMIFS('Master Data HO &amp; Site'!$BD$1:$BD$437,'Master Data HO &amp; Site'!$S$1:$S$437,'Summary to Mgmt'!$C25,'Master Data HO &amp; Site'!$Y$1:$Y$437,"Open")),IF($H$2="Urgent",IF(C25="Jakarta",SUMIFS('Master Data HO &amp; Site'!$BD$1:$BD$437,'Master Data HO &amp; Site'!$F$1:$F$437,'Summary to Mgmt'!$D25,'Master Data HO &amp; Site'!$H$1:$H$437,'Summary to Mgmt'!$E25,'Master Data HO &amp; Site'!$Y$1:$Y$437,"Open",'Master Data HO &amp; Site'!$N$1:$N$437,$H$2),SUMIFS('Master Data HO &amp; Site'!$BD$1:$BD$437,'Master Data HO &amp; Site'!$S$1:$S$437,'Summary to Mgmt'!$C25,'Master Data HO &amp; Site'!$Y$1:$Y$437,"Open",'Master Data HO &amp; Site'!$N$1:$N$437,$H$2)),IF(C25="Jakarta",SUMIFS('Master Data HO &amp; Site'!$BD$1:$BD$437,'Master Data HO &amp; Site'!$F$1:$F$437,'Summary to Mgmt'!$D25,'Master Data HO &amp; Site'!$H$1:$H$437,'Summary to Mgmt'!$E25,'Master Data HO &amp; Site'!$Y$1:$Y$437,"Open",'Master Data HO &amp; Site'!$N$1:$N$437,$H$2),SUMIFS('Master Data HO &amp; Site'!$BD$1:$BD$437,'Master Data HO &amp; Site'!$S$1:$S$437,'Summary to Mgmt'!$C25,'Master Data HO &amp; Site'!$Y$1:$Y$437,"Open",'Master Data HO &amp; Site'!$N$1:$N$437,$H$2))))</f>
        <v>0</v>
      </c>
      <c r="AM25" s="222">
        <f>IF($H$2="All",IF(C25="Jakarta",SUMIFS('Master Data HO &amp; Site'!$BE$1:$BE$437,'Master Data HO &amp; Site'!$S$1:$S$437,'Summary to Mgmt'!$C25,'Master Data HO &amp; Site'!$F$1:$F$437,'Summary to Mgmt'!$D25,'Master Data HO &amp; Site'!$H$1:$H$437,'Summary to Mgmt'!$E25,'Master Data HO &amp; Site'!$Y$1:$Y$437,"Open"),SUMIFS('Master Data HO &amp; Site'!$BE$1:$BE$437,'Master Data HO &amp; Site'!$S$1:$S$437,'Summary to Mgmt'!$C25,'Master Data HO &amp; Site'!$Y$1:$Y$437,"Open")),IF($H$2="Urgent",IF(C25="Jakarta",SUMIFS('Master Data HO &amp; Site'!$BE$1:$BE$437,'Master Data HO &amp; Site'!$F$1:$F$437,'Summary to Mgmt'!$D25,'Master Data HO &amp; Site'!$H$1:$H$437,'Summary to Mgmt'!$E25,'Master Data HO &amp; Site'!$Y$1:$Y$437,"Open",'Master Data HO &amp; Site'!$N$1:$N$437,$H$2),SUMIFS('Master Data HO &amp; Site'!$BE$1:$BE$437,'Master Data HO &amp; Site'!$S$1:$S$437,'Summary to Mgmt'!$C25,'Master Data HO &amp; Site'!$Y$1:$Y$437,"Open",'Master Data HO &amp; Site'!$N$1:$N$437,$H$2)),IF(C25="Jakarta",SUMIFS('Master Data HO &amp; Site'!$BE$1:$BE$437,'Master Data HO &amp; Site'!$F$1:$F$437,'Summary to Mgmt'!$D25,'Master Data HO &amp; Site'!$H$1:$H$437,'Summary to Mgmt'!$E25,'Master Data HO &amp; Site'!$Y$1:$Y$437,"Open",'Master Data HO &amp; Site'!$N$1:$N$437,$H$2),SUMIFS('Master Data HO &amp; Site'!$BE$1:$BE$437,'Master Data HO &amp; Site'!$S$1:$S$437,'Summary to Mgmt'!$C25,'Master Data HO &amp; Site'!$Y$1:$Y$437,"Open",'Master Data HO &amp; Site'!$N$1:$N$437,$H$2))))</f>
        <v>0</v>
      </c>
      <c r="AN25" s="222">
        <f>IF($H$2="All",IF(C25="Jakarta",SUMIFS('Master Data HO &amp; Site'!$BF$1:$BF$437,'Master Data HO &amp; Site'!$F$1:$F$437,'Summary to Mgmt'!$D25,'Master Data HO &amp; Site'!$H$1:$H$437,'Summary to Mgmt'!$E25,'Master Data HO &amp; Site'!$Y$1:$Y$437,"Open"),SUMIFS('Master Data HO &amp; Site'!$BF$1:$BF$437,'Master Data HO &amp; Site'!$S$1:$S$437,'Summary to Mgmt'!$C25,'Master Data HO &amp; Site'!$Y$1:$Y$437,"Open")),IF($H$2="Urgent",IF(C25="Jakarta",SUMIFS('Master Data HO &amp; Site'!$BF$1:$BF$437,'Master Data HO &amp; Site'!$F$1:$F$437,'Summary to Mgmt'!$D25,'Master Data HO &amp; Site'!$H$1:$H$437,'Summary to Mgmt'!$E25,'Master Data HO &amp; Site'!$Y$1:$Y$437,"Open",'Master Data HO &amp; Site'!$N$1:$N$437,$H$2),SUMIFS('Master Data HO &amp; Site'!$BF$1:$BF$437,'Master Data HO &amp; Site'!$S$1:$S$437,'Summary to Mgmt'!$C25,'Master Data HO &amp; Site'!$Y$1:$Y$437,"Open",'Master Data HO &amp; Site'!$N$1:$N$437,$H$2)),IF(C25="Jakarta",SUMIFS('Master Data HO &amp; Site'!$BF$1:$BF$437,'Master Data HO &amp; Site'!$F$1:$F$437,'Summary to Mgmt'!$D25,'Master Data HO &amp; Site'!$H$1:$H$437,'Summary to Mgmt'!$E25,'Master Data HO &amp; Site'!$Y$1:$Y$437,"Open",'Master Data HO &amp; Site'!$N$1:$N$437,$H$2),SUMIFS('Master Data HO &amp; Site'!$BF$1:$BF$437,'Master Data HO &amp; Site'!$S$1:$S$437,'Summary to Mgmt'!$C25,'Master Data HO &amp; Site'!$Y$1:$Y$437,"Open",'Master Data HO &amp; Site'!$N$1:$N$437,$H$2))))</f>
        <v>0</v>
      </c>
      <c r="AO25" s="222">
        <f>IF($H$2="All",IF(C25="Jakarta",SUMIFS('Master Data HO &amp; Site'!$BG$1:$BG$437,'Master Data HO &amp; Site'!$F$1:$F$437,'Summary to Mgmt'!$D25,'Master Data HO &amp; Site'!$H$1:$H$437,'Summary to Mgmt'!$E25,'Master Data HO &amp; Site'!$Y$1:$Y$437,"Open"),SUMIFS('Master Data HO &amp; Site'!$BG$1:$BG$437,'Master Data HO &amp; Site'!$S$1:$S$437,'Summary to Mgmt'!$C25,'Master Data HO &amp; Site'!$Y$1:$Y$437,"Open")),IF($H$2="Urgent",IF(C25="Jakarta",SUMIFS('Master Data HO &amp; Site'!$BG$1:$BG$437,'Master Data HO &amp; Site'!$F$1:$F$437,'Summary to Mgmt'!$D25,'Master Data HO &amp; Site'!$H$1:$H$437,'Summary to Mgmt'!$E25,'Master Data HO &amp; Site'!$Y$1:$Y$437,"Open",'Master Data HO &amp; Site'!$N$1:$N$437,$H$2),SUMIFS('Master Data HO &amp; Site'!$BG$1:$BG$437,'Master Data HO &amp; Site'!$S$1:$S$437,'Summary to Mgmt'!$C25,'Master Data HO &amp; Site'!$Y$1:$Y$437,"Open",'Master Data HO &amp; Site'!$N$1:$N$437,$H$2)),IF(C25="Jakarta",SUMIFS('Master Data HO &amp; Site'!$BG$1:$BG$437,'Master Data HO &amp; Site'!$F$1:$F$437,'Summary to Mgmt'!$D25,'Master Data HO &amp; Site'!$H$1:$H$437,'Summary to Mgmt'!$E25,'Master Data HO &amp; Site'!$Y$1:$Y$437,"Open",'Master Data HO &amp; Site'!$N$1:$N$437,$H$2),SUMIFS('Master Data HO &amp; Site'!$BG$1:$BG$437,'Master Data HO &amp; Site'!$S$1:$S$437,'Summary to Mgmt'!$C25,'Master Data HO &amp; Site'!$Y$1:$Y$437,"Open",'Master Data HO &amp; Site'!$N$1:$N$437,$H$2))))</f>
        <v>0</v>
      </c>
      <c r="AP25" s="222">
        <f>IF($H$2="All",IF(C25="Jakarta",SUMIFS('Master Data HO &amp; Site'!$BH$1:$BH$437,'Master Data HO &amp; Site'!$F$1:$F$437,'Summary to Mgmt'!$D25,'Master Data HO &amp; Site'!$H$1:$H$437,'Summary to Mgmt'!$E25,'Master Data HO &amp; Site'!$Y$1:$Y$437,"Open"),SUMIFS('Master Data HO &amp; Site'!$BH$1:$BH$437,'Master Data HO &amp; Site'!$S$1:$S$437,'Summary to Mgmt'!$C25,'Master Data HO &amp; Site'!$Y$1:$Y$437,"Open")),IF($H$2="Urgent",IF(C25="Jakarta",SUMIFS('Master Data HO &amp; Site'!$BH$1:$BH$437,'Master Data HO &amp; Site'!$F$1:$F$437,'Summary to Mgmt'!$D25,'Master Data HO &amp; Site'!$H$1:$H$437,'Summary to Mgmt'!$E25,'Master Data HO &amp; Site'!$Y$1:$Y$437,"Open",'Master Data HO &amp; Site'!$N$1:$N$437,$H$2),SUMIFS('Master Data HO &amp; Site'!$BH$1:$BH$437,'Master Data HO &amp; Site'!$S$1:$S$437,'Summary to Mgmt'!$C25,'Master Data HO &amp; Site'!$Y$1:$Y$437,"Open",'Master Data HO &amp; Site'!$N$1:$N$437,$H$2)),IF(C25="Jakarta",SUMIFS('Master Data HO &amp; Site'!$BH$1:$BH$437,'Master Data HO &amp; Site'!$F$1:$F$437,'Summary to Mgmt'!$D25,'Master Data HO &amp; Site'!$H$1:$H$437,'Summary to Mgmt'!$E25,'Master Data HO &amp; Site'!$Y$1:$Y$437,"Open",'Master Data HO &amp; Site'!$N$1:$N$437,$H$2),SUMIFS('Master Data HO &amp; Site'!$BH$1:$BH$437,'Master Data HO &amp; Site'!$S$1:$S$437,'Summary to Mgmt'!$C25,'Master Data HO &amp; Site'!$Y$1:$Y$437,"Open",'Master Data HO &amp; Site'!$N$1:$N$437,$H$2))))</f>
        <v>0</v>
      </c>
      <c r="AQ25" s="222">
        <f>IF($H$2="All",IF(C25="Jakarta",SUMIFS('Master Data HO &amp; Site'!$BI$1:$BI$437,'Master Data HO &amp; Site'!$F$1:$F$437,'Summary to Mgmt'!$D25,'Master Data HO &amp; Site'!$H$1:$H$437,'Summary to Mgmt'!$E25,'Master Data HO &amp; Site'!$Y$1:$Y$437,"Open"),SUMIFS('Master Data HO &amp; Site'!$BI$1:$BI$437,'Master Data HO &amp; Site'!$S$1:$S$437,'Summary to Mgmt'!$C25,'Master Data HO &amp; Site'!$Y$1:$Y$437,"Open")),IF($H$2="Urgent",IF(C25="Jakarta",SUMIFS('Master Data HO &amp; Site'!$BI$1:$BI$437,'Master Data HO &amp; Site'!$F$1:$F$437,'Summary to Mgmt'!$D25,'Master Data HO &amp; Site'!$H$1:$H$437,'Summary to Mgmt'!$E25,'Master Data HO &amp; Site'!$Y$1:$Y$437,"Open",'Master Data HO &amp; Site'!$N$1:$N$437,$H$2),SUMIFS('Master Data HO &amp; Site'!$BI$1:$BI$437,'Master Data HO &amp; Site'!$S$1:$S$437,'Summary to Mgmt'!$C25,'Master Data HO &amp; Site'!$Y$1:$Y$437,"Open",'Master Data HO &amp; Site'!$N$1:$N$437,$H$2)),IF(C25="Jakarta",SUMIFS('Master Data HO &amp; Site'!$BI$1:$BI$437,'Master Data HO &amp; Site'!$F$1:$F$437,'Summary to Mgmt'!$D25,'Master Data HO &amp; Site'!$H$1:$H$437,'Summary to Mgmt'!$E25,'Master Data HO &amp; Site'!$Y$1:$Y$437,"Open",'Master Data HO &amp; Site'!$N$1:$N$437,$H$2),SUMIFS('Master Data HO &amp; Site'!$BI$1:$BI$437,'Master Data HO &amp; Site'!$S$1:$S$437,'Summary to Mgmt'!$C25,'Master Data HO &amp; Site'!$Y$1:$Y$437,"Open",'Master Data HO &amp; Site'!$N$1:$N$437,$H$2))))</f>
        <v>0</v>
      </c>
      <c r="AR25" s="222">
        <f>IF($H$2="All",IF(C25="Jakarta",SUMIFS('Master Data HO &amp; Site'!$BJ$1:$BJ$437,'Master Data HO &amp; Site'!$F$1:$F$437,'Summary to Mgmt'!$D25,'Master Data HO &amp; Site'!$H$1:$H$437,'Summary to Mgmt'!$E25,'Master Data HO &amp; Site'!$Y$1:$Y$437,"Open"),SUMIFS('Master Data HO &amp; Site'!$BJ$1:$BJ$437,'Master Data HO &amp; Site'!$S$1:$S$437,'Summary to Mgmt'!$C25,'Master Data HO &amp; Site'!$Y$1:$Y$437,"Open")),IF($H$2="Urgent",IF(C25="Jakarta",SUMIFS('Master Data HO &amp; Site'!$BJ$1:$BJ$437,'Master Data HO &amp; Site'!$F$1:$F$437,'Summary to Mgmt'!$D25,'Master Data HO &amp; Site'!$H$1:$H$437,'Summary to Mgmt'!$E25,'Master Data HO &amp; Site'!$Y$1:$Y$437,"Open",'Master Data HO &amp; Site'!$N$1:$N$437,$H$2),SUMIFS('Master Data HO &amp; Site'!$BJ$1:$BJ$437,'Master Data HO &amp; Site'!$S$1:$S$437,'Summary to Mgmt'!$C25,'Master Data HO &amp; Site'!$Y$1:$Y$437,"Open",'Master Data HO &amp; Site'!$N$1:$N$437,$H$2)),IF(C25="Jakarta",SUMIFS('Master Data HO &amp; Site'!$BJ$1:$BJ$437,'Master Data HO &amp; Site'!$F$1:$F$437,'Summary to Mgmt'!$D25,'Master Data HO &amp; Site'!$H$1:$H$437,'Summary to Mgmt'!$E25,'Master Data HO &amp; Site'!$Y$1:$Y$437,"Open",'Master Data HO &amp; Site'!$N$1:$N$437,$H$2),SUMIFS('Master Data HO &amp; Site'!$BJ$1:$BJ$437,'Master Data HO &amp; Site'!$S$1:$S$437,'Summary to Mgmt'!$C25,'Master Data HO &amp; Site'!$Y$1:$Y$437,"Open",'Master Data HO &amp; Site'!$N$1:$N$437,$H$2))))</f>
        <v>0</v>
      </c>
      <c r="AS25" s="222">
        <f>IF($H$2="All",IF(C25="Jakarta",SUMIFS('Master Data HO &amp; Site'!$BK$1:$BK$437,'Master Data HO &amp; Site'!$S$1:$S$437,'Summary to Mgmt'!$C25,'Master Data HO &amp; Site'!$F$1:$F$437,'Summary to Mgmt'!$D25,'Master Data HO &amp; Site'!$H$1:$H$437,'Summary to Mgmt'!$E25,'Master Data HO &amp; Site'!$Y$1:$Y$437,"Open"),SUMIFS('Master Data HO &amp; Site'!$BK$1:$BK$437,'Master Data HO &amp; Site'!$S$1:$S$437,'Summary to Mgmt'!$C25,'Master Data HO &amp; Site'!$Y$1:$Y$437,"Open")),IF($H$2="Urgent",IF(C25="Jakarta",SUMIFS('Master Data HO &amp; Site'!$BK$1:$BK$437,'Master Data HO &amp; Site'!$F$1:$F$437,'Summary to Mgmt'!$D25,'Master Data HO &amp; Site'!$H$1:$H$437,'Summary to Mgmt'!$E25,'Master Data HO &amp; Site'!$Y$1:$Y$437,"Open",'Master Data HO &amp; Site'!$N$1:$N$437,$H$2),SUMIFS('Master Data HO &amp; Site'!$BK$1:$BK$437,'Master Data HO &amp; Site'!$S$1:$S$437,'Summary to Mgmt'!$C25,'Master Data HO &amp; Site'!$Y$1:$Y$437,"Open",'Master Data HO &amp; Site'!$N$1:$N$437,$H$2)),IF(C25="Jakarta",SUMIFS('Master Data HO &amp; Site'!$BK$1:$BK$437,'Master Data HO &amp; Site'!$F$1:$F$437,'Summary to Mgmt'!$D25,'Master Data HO &amp; Site'!$H$1:$H$437,'Summary to Mgmt'!$E25,'Master Data HO &amp; Site'!$Y$1:$Y$437,"Open",'Master Data HO &amp; Site'!$N$1:$N$437,$H$2),SUMIFS('Master Data HO &amp; Site'!$BK$1:$BK$437,'Master Data HO &amp; Site'!$S$1:$S$437,'Summary to Mgmt'!$C25,'Master Data HO &amp; Site'!$Y$1:$Y$437,"Open",'Master Data HO &amp; Site'!$N$1:$N$437,$H$2))))</f>
        <v>0</v>
      </c>
      <c r="AU25" s="224">
        <f>IF($H$2="All",IF(C25="Jakarta",COUNTIFS('Master Data HO &amp; Site'!$F$1:$F$437,'Summary to Mgmt'!$D25,'Master Data HO &amp; Site'!$H$1:$H$437,'Summary to Mgmt'!$E25,'Master Data HO &amp; Site'!$Y$1:$Y$437,"Open",'Master Data HO &amp; Site'!$BZ$1:$BZ$437,'Summary to Mgmt'!$AU$4),COUNTIFS('Master Data HO &amp; Site'!$S$1:$S$437,'Summary to Mgmt'!$C25,'Master Data HO &amp; Site'!$Y$1:$Y$437,"Open",'Master Data HO &amp; Site'!$BZ$1:$BZ$437,'Summary to Mgmt'!$AU$4)),IF($H$2="Urgent",IF(C25="Jakarta",COUNTIFS('Master Data HO &amp; Site'!$F$1:$F$437,'Summary to Mgmt'!$D25,'Master Data HO &amp; Site'!$H$1:$H$437,'Summary to Mgmt'!$E25,'Master Data HO &amp; Site'!$Y$1:$Y$437,"Open",'Master Data HO &amp; Site'!$BZ$1:$BZ$437,'Summary to Mgmt'!$AU$4,'Master Data HO &amp; Site'!$N$1:$N$437,$H$2),COUNTIFS('Master Data HO &amp; Site'!$S$1:$S$437,'Summary to Mgmt'!$C25,'Master Data HO &amp; Site'!$Y$1:$Y$437,"Open",'Master Data HO &amp; Site'!$BZ$1:$BZ$437,'Summary to Mgmt'!$AU$4,'Master Data HO &amp; Site'!$N$1:$N$437,$H$2)),IF(C25="Jakarta",COUNTIFS('Master Data HO &amp; Site'!$F$1:$F$437,'Summary to Mgmt'!$D25,'Master Data HO &amp; Site'!$H$1:$H$437,'Summary to Mgmt'!$E25,'Master Data HO &amp; Site'!$Y$1:$Y$437,"Open",'Master Data HO &amp; Site'!$BZ$1:$BZ$437,'Summary to Mgmt'!$AU$4,'Master Data HO &amp; Site'!$N$1:$N$437,$H$2),COUNTIFS('Master Data HO &amp; Site'!$S$1:$S$437,'Summary to Mgmt'!$C25,'Master Data HO &amp; Site'!$Y$1:$Y$437,"Open",'Master Data HO &amp; Site'!$BZ$1:$BZ$437,'Summary to Mgmt'!$AU$4,'Master Data HO &amp; Site'!$N$1:$N$437,$H$2))))</f>
        <v>1</v>
      </c>
      <c r="AV25" s="224">
        <f>IF($H$2="All",IF(C25="Jakarta",COUNTIFS('Master Data HO &amp; Site'!$F$1:$F$437,'Summary to Mgmt'!$D25,'Master Data HO &amp; Site'!$H$1:$H$437,'Summary to Mgmt'!$E25,'Master Data HO &amp; Site'!$Y$1:$Y$437,"Open",'Master Data HO &amp; Site'!$BZ$1:$BZ$437,'Summary to Mgmt'!$AV$4),COUNTIFS('Master Data HO &amp; Site'!$S$1:$S$437,'Summary to Mgmt'!$C25,'Master Data HO &amp; Site'!$Y$1:$Y$437,"Open",'Master Data HO &amp; Site'!$BZ$1:$BZ$437,'Summary to Mgmt'!$AV$4)),IF($H$2="Urgent",IF(C25="Jakarta",COUNTIFS('Master Data HO &amp; Site'!$F$1:$F$437,'Summary to Mgmt'!$D25,'Master Data HO &amp; Site'!$H$1:$H$437,'Summary to Mgmt'!$E25,'Master Data HO &amp; Site'!$Y$1:$Y$437,"Open",'Master Data HO &amp; Site'!$BZ$1:$BZ$437,'Summary to Mgmt'!$AV$4,'Master Data HO &amp; Site'!$N$1:$N$437,$H$2),COUNTIFS('Master Data HO &amp; Site'!$S$1:$S$437,'Summary to Mgmt'!$C25,'Master Data HO &amp; Site'!$Y$1:$Y$437,"Open",'Master Data HO &amp; Site'!$BZ$1:$BZ$437,'Summary to Mgmt'!$AV$4,'Master Data HO &amp; Site'!$N$1:$N$437,$H$2)),IF(C25="Jakarta",COUNTIFS('Master Data HO &amp; Site'!$F$1:$F$437,'Summary to Mgmt'!$D25,'Master Data HO &amp; Site'!$H$1:$H$437,'Summary to Mgmt'!$E25,'Master Data HO &amp; Site'!$Y$1:$Y$437,"Open",'Master Data HO &amp; Site'!$BZ$1:$BZ$437,'Summary to Mgmt'!$AV$4,'Master Data HO &amp; Site'!$N$1:$N$437,$H$2),COUNTIFS('Master Data HO &amp; Site'!$S$1:$S$437,'Summary to Mgmt'!$C25,'Master Data HO &amp; Site'!$Y$1:$Y$437,"Open",'Master Data HO &amp; Site'!$BZ$1:$BZ$437,'Summary to Mgmt'!$AV$4,'Master Data HO &amp; Site'!$N$1:$N$437,$H$2))))</f>
        <v>0</v>
      </c>
      <c r="AW25" s="224">
        <f>IF($H$2="All",IF(C25="Jakarta",COUNTIFS('Master Data HO &amp; Site'!$F$1:$F$437,'Summary to Mgmt'!$D25,'Master Data HO &amp; Site'!$H$1:$H$437,'Summary to Mgmt'!$E25,'Master Data HO &amp; Site'!$Y$1:$Y$437,"Open",'Master Data HO &amp; Site'!$BZ$1:$BZ$437,'Summary to Mgmt'!$AW$4),COUNTIFS('Master Data HO &amp; Site'!$S$1:$S$437,'Summary to Mgmt'!$C25,'Master Data HO &amp; Site'!$Y$1:$Y$437,"Open",'Master Data HO &amp; Site'!$BZ$1:$BZ$437,'Summary to Mgmt'!$AW$4)),IF($H$2="Urgent",IF(C25="Jakarta",COUNTIFS('Master Data HO &amp; Site'!$F$1:$F$437,'Summary to Mgmt'!$D25,'Master Data HO &amp; Site'!$H$1:$H$437,'Summary to Mgmt'!$E25,'Master Data HO &amp; Site'!$Y$1:$Y$437,"Open",'Master Data HO &amp; Site'!$BZ$1:$BZ$437,'Summary to Mgmt'!$AW$4,'Master Data HO &amp; Site'!$N$1:$N$437,$H$2),COUNTIFS('Master Data HO &amp; Site'!$S$1:$S$437,'Summary to Mgmt'!$C25,'Master Data HO &amp; Site'!$Y$1:$Y$437,"Open",'Master Data HO &amp; Site'!$BZ$1:$BZ$437,'Summary to Mgmt'!$AW$4,'Master Data HO &amp; Site'!$N$1:$N$437,$H$2)),IF(C25="Jakarta",COUNTIFS('Master Data HO &amp; Site'!$F$1:$F$437,'Summary to Mgmt'!$D25,'Master Data HO &amp; Site'!$H$1:$H$437,'Summary to Mgmt'!$E25,'Master Data HO &amp; Site'!$Y$1:$Y$437,"Open",'Master Data HO &amp; Site'!$BZ$1:$BZ$437,'Summary to Mgmt'!$AW$4,'Master Data HO &amp; Site'!$N$1:$N$437,$H$2),COUNTIFS('Master Data HO &amp; Site'!$S$1:$S$437,'Summary to Mgmt'!$C25,'Master Data HO &amp; Site'!$Y$1:$Y$437,"Open",'Master Data HO &amp; Site'!$BZ$1:$BZ$437,'Summary to Mgmt'!$AW$4,'Master Data HO &amp; Site'!$N$1:$N$437,$H$2))))</f>
        <v>0</v>
      </c>
      <c r="AX25" s="224">
        <f>IF($H$2="All",IF(C25="Jakarta",COUNTIFS('Master Data HO &amp; Site'!$F$1:$F$437,'Summary to Mgmt'!$D25,'Master Data HO &amp; Site'!$H$1:$H$437,'Summary to Mgmt'!$E25,'Master Data HO &amp; Site'!$Y$1:$Y$437,"Open",'Master Data HO &amp; Site'!$BZ$1:$BZ$437,'Summary to Mgmt'!$AX$4),COUNTIFS('Master Data HO &amp; Site'!$S$1:$S$437,'Summary to Mgmt'!$C25,'Master Data HO &amp; Site'!$Y$1:$Y$437,"Open",'Master Data HO &amp; Site'!$BZ$1:$BZ$437,'Summary to Mgmt'!$AX$4)),IF($H$2="Urgent",IF(C25="Jakarta",COUNTIFS('Master Data HO &amp; Site'!$F$1:$F$437,'Summary to Mgmt'!$D25,'Master Data HO &amp; Site'!$H$1:$H$437,'Summary to Mgmt'!$E25,'Master Data HO &amp; Site'!$Y$1:$Y$437,"Open",'Master Data HO &amp; Site'!$BZ$1:$BZ$437,'Summary to Mgmt'!$AX$4,'Master Data HO &amp; Site'!$N$1:$N$437,$H$2),COUNTIFS('Master Data HO &amp; Site'!$S$1:$S$437,'Summary to Mgmt'!$C25,'Master Data HO &amp; Site'!$Y$1:$Y$437,"Open",'Master Data HO &amp; Site'!$BZ$1:$BZ$437,'Summary to Mgmt'!$AX$4,'Master Data HO &amp; Site'!$N$1:$N$437,$H$2)),IF(C25="Jakarta",COUNTIFS('Master Data HO &amp; Site'!$F$1:$F$437,'Summary to Mgmt'!$D25,'Master Data HO &amp; Site'!$H$1:$H$437,'Summary to Mgmt'!$E25,'Master Data HO &amp; Site'!$Y$1:$Y$437,"Open",'Master Data HO &amp; Site'!$BZ$1:$BZ$437,'Summary to Mgmt'!$AX$4,'Master Data HO &amp; Site'!$N$1:$N$437,$H$2),COUNTIFS('Master Data HO &amp; Site'!$S$1:$S$437,'Summary to Mgmt'!$C25,'Master Data HO &amp; Site'!$Y$1:$Y$437,"Open",'Master Data HO &amp; Site'!$BZ$1:$BZ$437,'Summary to Mgmt'!$AX$4,'Master Data HO &amp; Site'!$N$1:$N$437,$H$2))))</f>
        <v>0</v>
      </c>
    </row>
    <row r="26" spans="3:50" outlineLevel="1" x14ac:dyDescent="0.35">
      <c r="C26" t="s">
        <v>151</v>
      </c>
      <c r="D26" t="s">
        <v>137</v>
      </c>
      <c r="E26" t="s">
        <v>1556</v>
      </c>
      <c r="F26" s="223">
        <f t="shared" si="1"/>
        <v>0</v>
      </c>
      <c r="G26" s="224">
        <f>IF($H$2="All",IF(C26="Jakarta",SUMIFS('Master Data HO &amp; Site'!$BM$1:$BM$437,'Master Data HO &amp; Site'!$S$1:$S$437,'Summary to Mgmt'!C26,'Master Data HO &amp; Site'!$F$1:$F$437,'Summary to Mgmt'!$D26,'Master Data HO &amp; Site'!$H$1:$H$437,'Summary to Mgmt'!$E26,'Master Data HO &amp; Site'!$Y$1:$Y$437,"Closed"),SUMIFS('Master Data HO &amp; Site'!$BM$1:$BM$437,'Master Data HO &amp; Site'!$S$1:$S$437,'Summary to Mgmt'!C26,'Master Data HO &amp; Site'!$Y$1:$Y$437,"Closed")),IF(C26="Jakarta",SUMIFS('Master Data HO &amp; Site'!$BM$1:$BM$437,'Master Data HO &amp; Site'!$S$1:$S$437,'Summary to Mgmt'!C26,'Master Data HO &amp; Site'!$F$1:$F$437,'Summary to Mgmt'!$D26,'Master Data HO &amp; Site'!$H$1:$H$437,'Summary to Mgmt'!E26,'Master Data HO &amp; Site'!$N$1:$N$437,'Summary to Mgmt'!$H$2,'Master Data HO &amp; Site'!$Y$1:$Y$437,"Closed"),SUMIFS('Master Data HO &amp; Site'!$BM$1:$BM$437,'Master Data HO &amp; Site'!$S$1:$S$437,'Summary to Mgmt'!C26,'Master Data HO &amp; Site'!$N$1:$N$437,'Summary to Mgmt'!$H$2,'Master Data HO &amp; Site'!$Y$1:$Y$437,"Closed")))</f>
        <v>0</v>
      </c>
      <c r="H26" s="222">
        <f>IF($H$2="All",IF(C26="Jakarta",COUNTIFS('Master Data HO &amp; Site'!$S$1:$S$437,'Summary to Mgmt'!$C26,'Master Data HO &amp; Site'!$F$1:$F$437,'Summary to Mgmt'!$D26,'Master Data HO &amp; Site'!$H$1:$H$437,'Summary to Mgmt'!$E26,'Master Data HO &amp; Site'!$Y$1:$Y$437,"Open"),COUNTIFS('Master Data HO &amp; Site'!$S$1:$S$437,'Summary to Mgmt'!$C26,'Master Data HO &amp; Site'!$Y$1:$Y$437,"Open")),IF($H$2="Urgent",IF(C26="Jakarta",COUNTIFS('Master Data HO &amp; Site'!$S$1:$S$437,'Summary to Mgmt'!$C26,'Master Data HO &amp; Site'!$F$1:$F$437,'Summary to Mgmt'!$D26,'Master Data HO &amp; Site'!$H$1:$H$437,'Summary to Mgmt'!$E26,'Master Data HO &amp; Site'!$Y$1:$Y$437,"Open",'Master Data HO &amp; Site'!$N$1:$N$437,$H$2),COUNTIFS('Master Data HO &amp; Site'!$S$1:$S$437,'Summary to Mgmt'!$C26,'Master Data HO &amp; Site'!$Y$1:$Y$437,"Open",'Master Data HO &amp; Site'!$N$1:$N$437,$H$2)),IF(C26="Jakarta",COUNTIFS('Master Data HO &amp; Site'!$F$1:$F$437,'Summary to Mgmt'!$D26,'Master Data HO &amp; Site'!$H$1:$H$437,'Summary to Mgmt'!$E26,'Master Data HO &amp; Site'!$Y$1:$Y$437,"Open",'Master Data HO &amp; Site'!$N$1:$N$437,$H$2),COUNTIFS('Master Data HO &amp; Site'!$S$1:$S$437,'Summary to Mgmt'!$C26,'Master Data HO &amp; Site'!$Y$1:$Y$437,"Open",'Master Data HO &amp; Site'!$N$1:$N$437,$H$2))))</f>
        <v>0</v>
      </c>
      <c r="I26" s="222">
        <f>IF($H$2="All",IF(C26="Jakarta",COUNTIFS('Master Data HO &amp; Site'!$F$1:$F$437,'Summary to Mgmt'!$D26,'Master Data HO &amp; Site'!$H$1:$H$437,'Summary to Mgmt'!$E26,'Master Data HO &amp; Site'!$Y$1:$Y$437,"Open",'Master Data HO &amp; Site'!$D$1:$D$437,"pending FKTK"),COUNTIFS('Master Data HO &amp; Site'!$S$1:$S$437,'Summary to Mgmt'!$C26,'Master Data HO &amp; Site'!$Y$1:$Y$437,"Open",'Master Data HO &amp; Site'!$D$1:$D$437,"pending FKTK")),IF($H$2="Urgent",IF(C26="Jakarta",COUNTIFS('Master Data HO &amp; Site'!$F$1:$F$437,'Summary to Mgmt'!$D26,'Master Data HO &amp; Site'!$H$1:$H$437,'Summary to Mgmt'!$E26,'Master Data HO &amp; Site'!$Y$1:$Y$437,"Open",'Master Data HO &amp; Site'!$N$1:$N$437,$H$2,'Master Data HO &amp; Site'!$D$1:$D$437,"pending FKTK"),COUNTIFS('Master Data HO &amp; Site'!$S$1:$S$437,'Summary to Mgmt'!$C26,'Master Data HO &amp; Site'!$Y$1:$Y$437,"Open",'Master Data HO &amp; Site'!$N$1:$N$437,$H$2,'Master Data HO &amp; Site'!$D$1:$D$437,"pending FKTK")),IF(C26="Jakarta",COUNTIFS('Master Data HO &amp; Site'!$F$1:$F$437,'Summary to Mgmt'!$D26,'Master Data HO &amp; Site'!$H$1:$H$437,'Summary to Mgmt'!$E26,'Master Data HO &amp; Site'!$Y$1:$Y$437,"Open",'Master Data HO &amp; Site'!$N$1:$N$437,$H$2,'Master Data HO &amp; Site'!$D$1:$D$437,"pending FKTK"),COUNTIFS('Master Data HO &amp; Site'!$S$1:$S$437,'Summary to Mgmt'!$C26,'Master Data HO &amp; Site'!$Y$1:$Y$437,"Open",'Master Data HO &amp; Site'!$N$1:$N$437,$H$2,'Master Data HO &amp; Site'!$D$1:$D$437,"pending FKTK"))))</f>
        <v>0</v>
      </c>
      <c r="J26" s="222">
        <f>IF($H$2="All",IF(C26="Jakarta",SUMIFS('Master Data HO &amp; Site'!$AB$1:$AB$437,'Master Data HO &amp; Site'!$F$1:$F$437,'Summary to Mgmt'!$D26,'Master Data HO &amp; Site'!$H$1:$H$437,'Summary to Mgmt'!$E26,'Master Data HO &amp; Site'!$Y$1:$Y$437,"Open"),SUMIFS('Master Data HO &amp; Site'!$AB$1:$AB$437,'Master Data HO &amp; Site'!$S$1:$S$437,'Summary to Mgmt'!$C26,'Master Data HO &amp; Site'!$Y$1:$Y$437,"Open")),IF($H$2="Urgent",IF(C26="Jakarta",SUMIFS('Master Data HO &amp; Site'!$AB$1:$AB$437,'Master Data HO &amp; Site'!$F$1:$F$437,'Summary to Mgmt'!$D26,'Master Data HO &amp; Site'!$H$1:$H$437,'Summary to Mgmt'!$E26,'Master Data HO &amp; Site'!$Y$1:$Y$437,"Open",'Master Data HO &amp; Site'!$N$1:$N$437,$H$2),SUMIFS('Master Data HO &amp; Site'!$AB$1:$AB$437,'Master Data HO &amp; Site'!$S$1:$S$437,'Summary to Mgmt'!$C26,'Master Data HO &amp; Site'!$Y$1:$Y$437,"Open",'Master Data HO &amp; Site'!$N$1:$N$437,$H$2)),IF(C26="Jakarta",SUMIFS('Master Data HO &amp; Site'!$AB$1:$AB$437,'Master Data HO &amp; Site'!$F$1:$F$437,'Summary to Mgmt'!$D26,'Master Data HO &amp; Site'!$H$1:$H$437,'Summary to Mgmt'!$E26,'Master Data HO &amp; Site'!$Y$1:$Y$437,"Open",'Master Data HO &amp; Site'!$N$1:$N$437,$H$2),SUMIFS('Master Data HO &amp; Site'!$AB$1:$AB$437,'Master Data HO &amp; Site'!$S$1:$S$437,'Summary to Mgmt'!$C26,'Master Data HO &amp; Site'!$Y$1:$Y$437,"Open",'Master Data HO &amp; Site'!$N$1:$N$437,$H$2))))</f>
        <v>0</v>
      </c>
      <c r="K26" s="222">
        <f>IF($H$2="All",IF(C26="Jakarta",SUMIFS('Master Data HO &amp; Site'!$AC$1:$AC$437,'Master Data HO &amp; Site'!$F$1:$F$437,'Summary to Mgmt'!$D26,'Master Data HO &amp; Site'!$H$1:$H$437,'Summary to Mgmt'!$E26,'Master Data HO &amp; Site'!$Y$1:$Y$437,"Open"),SUMIFS('Master Data HO &amp; Site'!$AC$1:$AC$437,'Master Data HO &amp; Site'!$S$1:$S$437,'Summary to Mgmt'!$C26,'Master Data HO &amp; Site'!$Y$1:$Y$437,"Open")),IF($H$2="Urgent",IF(C26="Jakarta",SUMIFS('Master Data HO &amp; Site'!$AC$1:$AC$437,'Master Data HO &amp; Site'!$F$1:$F$437,'Summary to Mgmt'!$D26,'Master Data HO &amp; Site'!$H$1:$H$437,'Summary to Mgmt'!$E26,'Master Data HO &amp; Site'!$Y$1:$Y$437,"Open",'Master Data HO &amp; Site'!$N$1:$N$437,$H$2),SUMIFS('Master Data HO &amp; Site'!$AC$1:$AC$437,'Master Data HO &amp; Site'!$S$1:$S$437,'Summary to Mgmt'!$C26,'Master Data HO &amp; Site'!$Y$1:$Y$437,"Open",'Master Data HO &amp; Site'!$N$1:$N$437,$H$2)),IF(C26="Jakarta",SUMIFS('Master Data HO &amp; Site'!$AC$1:$AC$437,'Master Data HO &amp; Site'!$F$1:$F$437,'Summary to Mgmt'!$D26,'Master Data HO &amp; Site'!$H$1:$H$437,'Summary to Mgmt'!$E26,'Master Data HO &amp; Site'!$Y$1:$Y$437,"Open",'Master Data HO &amp; Site'!$N$1:$N$437,$H$2),SUMIFS('Master Data HO &amp; Site'!$AC$1:$AC$437,'Master Data HO &amp; Site'!$S$1:$S$437,'Summary to Mgmt'!$C26,'Master Data HO &amp; Site'!$Y$1:$Y$437,"Open",'Master Data HO &amp; Site'!$N$1:$N$437,$H$2))))</f>
        <v>0</v>
      </c>
      <c r="L26" s="222">
        <f>IF($H$2="All",IF(C26="Jakarta",SUMIFS('Master Data HO &amp; Site'!$AD$1:$AD$437,'Master Data HO &amp; Site'!$F$1:$F$437,'Summary to Mgmt'!$D26,'Master Data HO &amp; Site'!$H$1:$H$437,'Summary to Mgmt'!$E26,'Master Data HO &amp; Site'!$Y$1:$Y$437,"Open"),SUMIFS('Master Data HO &amp; Site'!$AD$1:$AD$437,'Master Data HO &amp; Site'!$S$1:$S$437,'Summary to Mgmt'!$C26,'Master Data HO &amp; Site'!$Y$1:$Y$437,"Open")),IF($H$2="Urgent",IF(C26="Jakarta",SUMIFS('Master Data HO &amp; Site'!$AD$1:$AD$437,'Master Data HO &amp; Site'!$F$1:$F$437,'Summary to Mgmt'!$D26,'Master Data HO &amp; Site'!$H$1:$H$437,'Summary to Mgmt'!$E26,'Master Data HO &amp; Site'!$Y$1:$Y$437,"Open",'Master Data HO &amp; Site'!$N$1:$N$437,$H$2),SUMIFS('Master Data HO &amp; Site'!$AD$1:$AD$437,'Master Data HO &amp; Site'!$S$1:$S$437,'Summary to Mgmt'!$C26,'Master Data HO &amp; Site'!$Y$1:$Y$437,"Open",'Master Data HO &amp; Site'!$N$1:$N$437,$H$2)),IF(C26="Jakarta",SUMIFS('Master Data HO &amp; Site'!$AD$1:$AD$437,'Master Data HO &amp; Site'!$F$1:$F$437,'Summary to Mgmt'!$D26,'Master Data HO &amp; Site'!$H$1:$H$437,'Summary to Mgmt'!$E26,'Master Data HO &amp; Site'!$Y$1:$Y$437,"Open",'Master Data HO &amp; Site'!$N$1:$N$437,$H$2),SUMIFS('Master Data HO &amp; Site'!$AD$1:$AD$437,'Master Data HO &amp; Site'!$S$1:$S$437,'Summary to Mgmt'!$C26,'Master Data HO &amp; Site'!$Y$1:$Y$437,"Open",'Master Data HO &amp; Site'!$N$1:$N$437,$H$2))))</f>
        <v>0</v>
      </c>
      <c r="M26" s="222">
        <f>IF($H$2="All",IF(C26="Jakarta",SUMIFS('Master Data HO &amp; Site'!$AE$1:$AE$437,'Master Data HO &amp; Site'!$F$1:$F$437,'Summary to Mgmt'!$D26,'Master Data HO &amp; Site'!$H$1:$H$437,'Summary to Mgmt'!$E26,'Master Data HO &amp; Site'!$Y$1:$Y$437,"Open"),SUMIFS('Master Data HO &amp; Site'!$AE$1:$AE$437,'Master Data HO &amp; Site'!$S$1:$S$437,'Summary to Mgmt'!$C26,'Master Data HO &amp; Site'!$Y$1:$Y$437,"Open")),IF($H$2="Urgent",IF(C26="Jakarta",SUMIFS('Master Data HO &amp; Site'!$AE$1:$AE$437,'Master Data HO &amp; Site'!$F$1:$F$437,'Summary to Mgmt'!$D26,'Master Data HO &amp; Site'!$H$1:$H$437,'Summary to Mgmt'!$E26,'Master Data HO &amp; Site'!$Y$1:$Y$437,"Open",'Master Data HO &amp; Site'!$N$1:$N$437,$H$2),SUMIFS('Master Data HO &amp; Site'!$AE$1:$AE$437,'Master Data HO &amp; Site'!$S$1:$S$437,'Summary to Mgmt'!$C26,'Master Data HO &amp; Site'!$Y$1:$Y$437,"Open",'Master Data HO &amp; Site'!$N$1:$N$437,$H$2)),IF(C26="Jakarta",SUMIFS('Master Data HO &amp; Site'!$AE$1:$AE$437,'Master Data HO &amp; Site'!$F$1:$F$437,'Summary to Mgmt'!$D26,'Master Data HO &amp; Site'!$H$1:$H$437,'Summary to Mgmt'!$E26,'Master Data HO &amp; Site'!$Y$1:$Y$437,"Open",'Master Data HO &amp; Site'!$N$1:$N$437,$H$2),SUMIFS('Master Data HO &amp; Site'!$AE$1:$AE$437,'Master Data HO &amp; Site'!$S$1:$S$437,'Summary to Mgmt'!$C26,'Master Data HO &amp; Site'!$Y$1:$Y$437,"Open",'Master Data HO &amp; Site'!$N$1:$N$437,$H$2))))</f>
        <v>0</v>
      </c>
      <c r="N26" s="222">
        <f>IF($H$2="All",IF(C26="Jakarta",SUMIFS('Master Data HO &amp; Site'!$AF$1:$AF$437,'Master Data HO &amp; Site'!$F$1:$F$437,'Summary to Mgmt'!$D26,'Master Data HO &amp; Site'!$H$1:$H$437,'Summary to Mgmt'!$E26,'Master Data HO &amp; Site'!$Y$1:$Y$437,"Open"),SUMIFS('Master Data HO &amp; Site'!$AF$1:$AF$437,'Master Data HO &amp; Site'!$S$1:$S$437,'Summary to Mgmt'!$C26,'Master Data HO &amp; Site'!$Y$1:$Y$437,"Open")),IF($H$2="Urgent",IF(C26="Jakarta",SUMIFS('Master Data HO &amp; Site'!$AF$1:$AF$437,'Master Data HO &amp; Site'!$F$1:$F$437,'Summary to Mgmt'!$D26,'Master Data HO &amp; Site'!$H$1:$H$437,'Summary to Mgmt'!$E26,'Master Data HO &amp; Site'!$Y$1:$Y$437,"Open",'Master Data HO &amp; Site'!$N$1:$N$437,$H$2),SUMIFS('Master Data HO &amp; Site'!$AF$1:$AF$437,'Master Data HO &amp; Site'!$S$1:$S$437,'Summary to Mgmt'!$C26,'Master Data HO &amp; Site'!$Y$1:$Y$437,"Open",'Master Data HO &amp; Site'!$N$1:$N$437,$H$2)),IF(C26="Jakarta",SUMIFS('Master Data HO &amp; Site'!$AF$1:$AF$437,'Master Data HO &amp; Site'!$F$1:$F$437,'Summary to Mgmt'!$D26,'Master Data HO &amp; Site'!$H$1:$H$437,'Summary to Mgmt'!$E26,'Master Data HO &amp; Site'!$Y$1:$Y$437,"Open",'Master Data HO &amp; Site'!$N$1:$N$437,$H$2),SUMIFS('Master Data HO &amp; Site'!$AF$1:$AF$437,'Master Data HO &amp; Site'!$S$1:$S$437,'Summary to Mgmt'!$C26,'Master Data HO &amp; Site'!$Y$1:$Y$437,"Open",'Master Data HO &amp; Site'!$N$1:$N$437,$H$2))))</f>
        <v>0</v>
      </c>
      <c r="O26" s="224">
        <f>IF($H$2="All",IF(C26="Jakarta",SUMIFS('Master Data HO &amp; Site'!$AG$1:$AG$437,'Master Data HO &amp; Site'!$S$1:$S$437,'Summary to Mgmt'!$C26,'Master Data HO &amp; Site'!$F$1:$F$437,'Summary to Mgmt'!$D26,'Master Data HO &amp; Site'!$H$1:$H$437,'Summary to Mgmt'!$E26,'Master Data HO &amp; Site'!$Y$1:$Y$437,"Open"),SUMIFS('Master Data HO &amp; Site'!$AG$1:$AG$437,'Master Data HO &amp; Site'!$S$1:$S$437,'Summary to Mgmt'!$C26,'Master Data HO &amp; Site'!$Y$1:$Y$437,"Open")),IF($H$2="Urgent",IF(C26="Jakarta",SUMIFS('Master Data HO &amp; Site'!$AG$1:$AG$437,'Master Data HO &amp; Site'!$F$1:$F$437,'Summary to Mgmt'!$D26,'Master Data HO &amp; Site'!$H$1:$H$437,'Summary to Mgmt'!$E26,'Master Data HO &amp; Site'!$Y$1:$Y$437,"Open",'Master Data HO &amp; Site'!$N$1:$N$437,$H$2),SUMIFS('Master Data HO &amp; Site'!$AG$1:$AG$437,'Master Data HO &amp; Site'!$S$1:$S$437,'Summary to Mgmt'!$C26,'Master Data HO &amp; Site'!$Y$1:$Y$437,"Open",'Master Data HO &amp; Site'!$N$1:$N$437,$H$2)),IF(C26="Jakarta",SUMIFS('Master Data HO &amp; Site'!$AG$1:$AG$437,'Master Data HO &amp; Site'!$F$1:$F$437,'Summary to Mgmt'!$D26,'Master Data HO &amp; Site'!$H$1:$H$437,'Summary to Mgmt'!$E26,'Master Data HO &amp; Site'!$Y$1:$Y$437,"Open",'Master Data HO &amp; Site'!$N$1:$N$437,$H$2),SUMIFS('Master Data HO &amp; Site'!$AG$1:$AG$437,'Master Data HO &amp; Site'!$S$1:$S$437,'Summary to Mgmt'!$C26,'Master Data HO &amp; Site'!$Y$1:$Y$437,"Open",'Master Data HO &amp; Site'!$N$1:$N$437,$H$2))))</f>
        <v>0</v>
      </c>
      <c r="P26" s="222">
        <f>IF($H$2="All",IF(C26="Jakarta",SUMIFS('Master Data HO &amp; Site'!$AH$1:$AH$437,'Master Data HO &amp; Site'!$F$1:$F$437,'Summary to Mgmt'!$D26,'Master Data HO &amp; Site'!$H$1:$H$437,'Summary to Mgmt'!$E26,'Master Data HO &amp; Site'!$Y$1:$Y$437,"Open"),SUMIFS('Master Data HO &amp; Site'!$AH$1:$AH$437,'Master Data HO &amp; Site'!$S$1:$S$437,'Summary to Mgmt'!$C26,'Master Data HO &amp; Site'!$Y$1:$Y$437,"Open")),IF($H$2="Urgent",IF(C26="Jakarta",SUMIFS('Master Data HO &amp; Site'!$AH$1:$AH$437,'Master Data HO &amp; Site'!$F$1:$F$437,'Summary to Mgmt'!$D26,'Master Data HO &amp; Site'!$H$1:$H$437,'Summary to Mgmt'!$E26,'Master Data HO &amp; Site'!$Y$1:$Y$437,"Open",'Master Data HO &amp; Site'!$N$1:$N$437,$H$2),SUMIFS('Master Data HO &amp; Site'!$AH$1:$AH$437,'Master Data HO &amp; Site'!$S$1:$S$437,'Summary to Mgmt'!$C26,'Master Data HO &amp; Site'!$Y$1:$Y$437,"Open",'Master Data HO &amp; Site'!$N$1:$N$437,$H$2)),IF(C26="Jakarta",SUMIFS('Master Data HO &amp; Site'!$AH$1:$AH$437,'Master Data HO &amp; Site'!$F$1:$F$437,'Summary to Mgmt'!$D26,'Master Data HO &amp; Site'!$H$1:$H$437,'Summary to Mgmt'!$E26,'Master Data HO &amp; Site'!$Y$1:$Y$437,"Open",'Master Data HO &amp; Site'!$N$1:$N$437,$H$2),SUMIFS('Master Data HO &amp; Site'!$AH$1:$AH$437,'Master Data HO &amp; Site'!$S$1:$S$437,'Summary to Mgmt'!$C26,'Master Data HO &amp; Site'!$Y$1:$Y$437,"Open",'Master Data HO &amp; Site'!$N$1:$N$437,$H$2))))</f>
        <v>0</v>
      </c>
      <c r="Q26" s="222">
        <f>IF($H$2="All",IF(C26="Jakarta",SUMIFS('Master Data HO &amp; Site'!$AI$1:$AI$437,'Master Data HO &amp; Site'!$F$1:$F$437,'Summary to Mgmt'!$D26,'Master Data HO &amp; Site'!$H$1:$H$437,'Summary to Mgmt'!$E26,'Master Data HO &amp; Site'!$Y$1:$Y$437,"Open"),SUMIFS('Master Data HO &amp; Site'!$AI$1:$AI$437,'Master Data HO &amp; Site'!$S$1:$S$437,'Summary to Mgmt'!$C26,'Master Data HO &amp; Site'!$Y$1:$Y$437,"Open")),IF($H$2="Urgent",IF(C26="Jakarta",SUMIFS('Master Data HO &amp; Site'!$AI$1:$AI$437,'Master Data HO &amp; Site'!$F$1:$F$437,'Summary to Mgmt'!$D26,'Master Data HO &amp; Site'!$H$1:$H$437,'Summary to Mgmt'!$E26,'Master Data HO &amp; Site'!$Y$1:$Y$437,"Open",'Master Data HO &amp; Site'!$N$1:$N$437,$H$2),SUMIFS('Master Data HO &amp; Site'!$AI$1:$AI$437,'Master Data HO &amp; Site'!$S$1:$S$437,'Summary to Mgmt'!$C26,'Master Data HO &amp; Site'!$Y$1:$Y$437,"Open",'Master Data HO &amp; Site'!$N$1:$N$437,$H$2)),IF(C26="Jakarta",SUMIFS('Master Data HO &amp; Site'!$AI$1:$AI$437,'Master Data HO &amp; Site'!$F$1:$F$437,'Summary to Mgmt'!$D26,'Master Data HO &amp; Site'!$H$1:$H$437,'Summary to Mgmt'!$E26,'Master Data HO &amp; Site'!$Y$1:$Y$437,"Open",'Master Data HO &amp; Site'!$N$1:$N$437,$H$2),SUMIFS('Master Data HO &amp; Site'!$AI$1:$AI$437,'Master Data HO &amp; Site'!$S$1:$S$437,'Summary to Mgmt'!$C26,'Master Data HO &amp; Site'!$Y$1:$Y$437,"Open",'Master Data HO &amp; Site'!$N$1:$N$437,$H$2))))</f>
        <v>0</v>
      </c>
      <c r="R26" s="222">
        <f>IF($H$2="All",IF(C26="Jakarta",SUMIFS('Master Data HO &amp; Site'!$AJ$1:$AJ$437,'Master Data HO &amp; Site'!$F$1:$F$437,'Summary to Mgmt'!$D26,'Master Data HO &amp; Site'!$H$1:$H$437,'Summary to Mgmt'!$E26,'Master Data HO &amp; Site'!$Y$1:$Y$437,"Open"),SUMIFS('Master Data HO &amp; Site'!$AJ$1:$AJ$437,'Master Data HO &amp; Site'!$S$1:$S$437,'Summary to Mgmt'!$C26,'Master Data HO &amp; Site'!$Y$1:$Y$437,"Open")),IF($H$2="Urgent",IF(C26="Jakarta",SUMIFS('Master Data HO &amp; Site'!$AJ$1:$AJ$437,'Master Data HO &amp; Site'!$F$1:$F$437,'Summary to Mgmt'!$D26,'Master Data HO &amp; Site'!$H$1:$H$437,'Summary to Mgmt'!$E26,'Master Data HO &amp; Site'!$Y$1:$Y$437,"Open",'Master Data HO &amp; Site'!$N$1:$N$437,$H$2),SUMIFS('Master Data HO &amp; Site'!$AJ$1:$AJ$437,'Master Data HO &amp; Site'!$S$1:$S$437,'Summary to Mgmt'!$C26,'Master Data HO &amp; Site'!$Y$1:$Y$437,"Open",'Master Data HO &amp; Site'!$N$1:$N$437,$H$2)),IF(C26="Jakarta",SUMIFS('Master Data HO &amp; Site'!$AJ$1:$AJ$437,'Master Data HO &amp; Site'!$F$1:$F$437,'Summary to Mgmt'!$D26,'Master Data HO &amp; Site'!$H$1:$H$437,'Summary to Mgmt'!$E26,'Master Data HO &amp; Site'!$Y$1:$Y$437,"Open",'Master Data HO &amp; Site'!$N$1:$N$437,$H$2),SUMIFS('Master Data HO &amp; Site'!$AJ$1:$AJ$437,'Master Data HO &amp; Site'!$S$1:$S$437,'Summary to Mgmt'!$C26,'Master Data HO &amp; Site'!$Y$1:$Y$437,"Open",'Master Data HO &amp; Site'!$N$1:$N$437,$H$2))))</f>
        <v>0</v>
      </c>
      <c r="S26" s="222">
        <f>IF($H$2="All",IF(C26="Jakarta",SUMIFS('Master Data HO &amp; Site'!$AK$1:$AK$437,'Master Data HO &amp; Site'!$F$1:$F$437,'Summary to Mgmt'!$D26,'Master Data HO &amp; Site'!$H$1:$H$437,'Summary to Mgmt'!$E26,'Master Data HO &amp; Site'!$Y$1:$Y$437,"Open"),SUMIFS('Master Data HO &amp; Site'!$AK$1:$AK$437,'Master Data HO &amp; Site'!$S$1:$S$437,'Summary to Mgmt'!$C26,'Master Data HO &amp; Site'!$Y$1:$Y$437,"Open")),IF($H$2="Urgent",IF(C26="Jakarta",SUMIFS('Master Data HO &amp; Site'!$AK$1:$AK$437,'Master Data HO &amp; Site'!$F$1:$F$437,'Summary to Mgmt'!$D26,'Master Data HO &amp; Site'!$H$1:$H$437,'Summary to Mgmt'!$E26,'Master Data HO &amp; Site'!$Y$1:$Y$437,"Open",'Master Data HO &amp; Site'!$N$1:$N$437,$H$2),SUMIFS('Master Data HO &amp; Site'!$AK$1:$AK$437,'Master Data HO &amp; Site'!$S$1:$S$437,'Summary to Mgmt'!$C26,'Master Data HO &amp; Site'!$Y$1:$Y$437,"Open",'Master Data HO &amp; Site'!$N$1:$N$437,$H$2)),IF(C26="Jakarta",SUMIFS('Master Data HO &amp; Site'!$AK$1:$AK$437,'Master Data HO &amp; Site'!$F$1:$F$437,'Summary to Mgmt'!$D26,'Master Data HO &amp; Site'!$H$1:$H$437,'Summary to Mgmt'!$E26,'Master Data HO &amp; Site'!$Y$1:$Y$437,"Open",'Master Data HO &amp; Site'!$N$1:$N$437,$H$2),SUMIFS('Master Data HO &amp; Site'!$AK$1:$AK$437,'Master Data HO &amp; Site'!$S$1:$S$437,'Summary to Mgmt'!$C26,'Master Data HO &amp; Site'!$Y$1:$Y$437,"Open",'Master Data HO &amp; Site'!$N$1:$N$437,$H$2))))</f>
        <v>0</v>
      </c>
      <c r="T26" s="222">
        <f>IF($H$2="All",IF(C26="Jakarta",SUMIFS('Master Data HO &amp; Site'!$AL$1:$AL$437,'Master Data HO &amp; Site'!$F$1:$F$437,'Summary to Mgmt'!$D26,'Master Data HO &amp; Site'!$H$1:$H$437,'Summary to Mgmt'!$E26,'Master Data HO &amp; Site'!$Y$1:$Y$437,"Open"),SUMIFS('Master Data HO &amp; Site'!$AL$1:$AL$437,'Master Data HO &amp; Site'!$S$1:$S$437,'Summary to Mgmt'!$C26,'Master Data HO &amp; Site'!$Y$1:$Y$437,"Open")),IF($H$2="Urgent",IF(C26="Jakarta",SUMIFS('Master Data HO &amp; Site'!$AL$1:$AL$437,'Master Data HO &amp; Site'!$F$1:$F$437,'Summary to Mgmt'!$D26,'Master Data HO &amp; Site'!$H$1:$H$437,'Summary to Mgmt'!$E26,'Master Data HO &amp; Site'!$Y$1:$Y$437,"Open",'Master Data HO &amp; Site'!$N$1:$N$437,$H$2),SUMIFS('Master Data HO &amp; Site'!$AL$1:$AL$437,'Master Data HO &amp; Site'!$S$1:$S$437,'Summary to Mgmt'!$C26,'Master Data HO &amp; Site'!$Y$1:$Y$437,"Open",'Master Data HO &amp; Site'!$N$1:$N$437,$H$2)),IF(C26="Jakarta",SUMIFS('Master Data HO &amp; Site'!$AL$1:$AL$437,'Master Data HO &amp; Site'!$F$1:$F$437,'Summary to Mgmt'!$D26,'Master Data HO &amp; Site'!$H$1:$H$437,'Summary to Mgmt'!$E26,'Master Data HO &amp; Site'!$Y$1:$Y$437,"Open",'Master Data HO &amp; Site'!$N$1:$N$437,$H$2),SUMIFS('Master Data HO &amp; Site'!$AL$1:$AL$437,'Master Data HO &amp; Site'!$S$1:$S$437,'Summary to Mgmt'!$C26,'Master Data HO &amp; Site'!$Y$1:$Y$437,"Open",'Master Data HO &amp; Site'!$N$1:$N$437,$H$2))))</f>
        <v>0</v>
      </c>
      <c r="U26" s="222">
        <f>IF($H$2="All",IF(C26="Jakarta",SUMIFS('Master Data HO &amp; Site'!$AM$1:$AM$437,'Master Data HO &amp; Site'!$S$1:$S$437,'Summary to Mgmt'!$C26,'Master Data HO &amp; Site'!$F$1:$F$437,'Summary to Mgmt'!$D26,'Master Data HO &amp; Site'!$H$1:$H$437,'Summary to Mgmt'!$E26,'Master Data HO &amp; Site'!$Y$1:$Y$437,"Open"),SUMIFS('Master Data HO &amp; Site'!$AM$1:$AM$437,'Master Data HO &amp; Site'!$S$1:$S$437,'Summary to Mgmt'!$C26,'Master Data HO &amp; Site'!$Y$1:$Y$437,"Open")),IF($H$2="Urgent",IF(C26="Jakarta",SUMIFS('Master Data HO &amp; Site'!$AM$1:$AM$437,'Master Data HO &amp; Site'!$F$1:$F$437,'Summary to Mgmt'!$D26,'Master Data HO &amp; Site'!$H$1:$H$437,'Summary to Mgmt'!$E26,'Master Data HO &amp; Site'!$Y$1:$Y$437,"Open",'Master Data HO &amp; Site'!$N$1:$N$437,$H$2),SUMIFS('Master Data HO &amp; Site'!$AM$1:$AM$437,'Master Data HO &amp; Site'!$S$1:$S$437,'Summary to Mgmt'!$C26,'Master Data HO &amp; Site'!$Y$1:$Y$437,"Open",'Master Data HO &amp; Site'!$N$1:$N$437,$H$2)),IF(C26="Jakarta",SUMIFS('Master Data HO &amp; Site'!$AM$1:$AM$437,'Master Data HO &amp; Site'!$F$1:$F$437,'Summary to Mgmt'!$D26,'Master Data HO &amp; Site'!$H$1:$H$437,'Summary to Mgmt'!$E26,'Master Data HO &amp; Site'!$Y$1:$Y$437,"Open",'Master Data HO &amp; Site'!$N$1:$N$437,$H$2),SUMIFS('Master Data HO &amp; Site'!$AM$1:$AM$437,'Master Data HO &amp; Site'!$S$1:$S$437,'Summary to Mgmt'!$C26,'Master Data HO &amp; Site'!$Y$1:$Y$437,"Open",'Master Data HO &amp; Site'!$N$1:$N$437,$H$2))))</f>
        <v>0</v>
      </c>
      <c r="V26" s="222">
        <f>IF($H$2="All",IF(C26="Jakarta",SUMIFS('Master Data HO &amp; Site'!$AN$1:$AN$437,'Master Data HO &amp; Site'!$F$1:$F$437,'Summary to Mgmt'!$D26,'Master Data HO &amp; Site'!$H$1:$H$437,'Summary to Mgmt'!$E26,'Master Data HO &amp; Site'!$Y$1:$Y$437,"Open"),SUMIFS('Master Data HO &amp; Site'!$AN$1:$AN$437,'Master Data HO &amp; Site'!$S$1:$S$437,'Summary to Mgmt'!$C26,'Master Data HO &amp; Site'!$Y$1:$Y$437,"Open")),IF($H$2="Urgent",IF(C26="Jakarta",SUMIFS('Master Data HO &amp; Site'!$AN$1:$AN$437,'Master Data HO &amp; Site'!$F$1:$F$437,'Summary to Mgmt'!$D26,'Master Data HO &amp; Site'!$H$1:$H$437,'Summary to Mgmt'!$E26,'Master Data HO &amp; Site'!$Y$1:$Y$437,"Open",'Master Data HO &amp; Site'!$N$1:$N$437,$H$2),SUMIFS('Master Data HO &amp; Site'!$AN$1:$AN$437,'Master Data HO &amp; Site'!$S$1:$S$437,'Summary to Mgmt'!$C26,'Master Data HO &amp; Site'!$Y$1:$Y$437,"Open",'Master Data HO &amp; Site'!$N$1:$N$437,$H$2)),IF(C26="Jakarta",SUMIFS('Master Data HO &amp; Site'!$AN$1:$AN$437,'Master Data HO &amp; Site'!$F$1:$F$437,'Summary to Mgmt'!$D26,'Master Data HO &amp; Site'!$H$1:$H$437,'Summary to Mgmt'!$E26,'Master Data HO &amp; Site'!$Y$1:$Y$437,"Open",'Master Data HO &amp; Site'!$N$1:$N$437,$H$2),SUMIFS('Master Data HO &amp; Site'!$AN$1:$AN$437,'Master Data HO &amp; Site'!$S$1:$S$437,'Summary to Mgmt'!$C26,'Master Data HO &amp; Site'!$Y$1:$Y$437,"Open",'Master Data HO &amp; Site'!$N$1:$N$437,$H$2))))</f>
        <v>0</v>
      </c>
      <c r="W26" s="222">
        <f>IF($H$2="All",IF(C26="Jakarta",SUMIFS('Master Data HO &amp; Site'!$AO$1:$AO$437,'Master Data HO &amp; Site'!$F$1:$F$437,'Summary to Mgmt'!$D26,'Master Data HO &amp; Site'!$H$1:$H$437,'Summary to Mgmt'!$E26,'Master Data HO &amp; Site'!$Y$1:$Y$437,"Open"),SUMIFS('Master Data HO &amp; Site'!$AO$1:$AO$437,'Master Data HO &amp; Site'!$S$1:$S$437,'Summary to Mgmt'!$C26,'Master Data HO &amp; Site'!$Y$1:$Y$437,"Open")),IF($H$2="Urgent",IF(C26="Jakarta",SUMIFS('Master Data HO &amp; Site'!$AO$1:$AO$437,'Master Data HO &amp; Site'!$F$1:$F$437,'Summary to Mgmt'!$D26,'Master Data HO &amp; Site'!$H$1:$H$437,'Summary to Mgmt'!$E26,'Master Data HO &amp; Site'!$Y$1:$Y$437,"Open",'Master Data HO &amp; Site'!$N$1:$N$437,$H$2),SUMIFS('Master Data HO &amp; Site'!$AO$1:$AO$437,'Master Data HO &amp; Site'!$S$1:$S$437,'Summary to Mgmt'!$C26,'Master Data HO &amp; Site'!$Y$1:$Y$437,"Open",'Master Data HO &amp; Site'!$N$1:$N$437,$H$2)),IF(C26="Jakarta",SUMIFS('Master Data HO &amp; Site'!$AO$1:$AO$437,'Master Data HO &amp; Site'!$F$1:$F$437,'Summary to Mgmt'!$D26,'Master Data HO &amp; Site'!$H$1:$H$437,'Summary to Mgmt'!$E26,'Master Data HO &amp; Site'!$Y$1:$Y$437,"Open",'Master Data HO &amp; Site'!$N$1:$N$437,$H$2),SUMIFS('Master Data HO &amp; Site'!$AO$1:$AO$437,'Master Data HO &amp; Site'!$S$1:$S$437,'Summary to Mgmt'!$C26,'Master Data HO &amp; Site'!$Y$1:$Y$437,"Open",'Master Data HO &amp; Site'!$N$1:$N$437,$H$2))))</f>
        <v>0</v>
      </c>
      <c r="X26" s="222">
        <f>IF($H$2="All",IF(C26="Jakarta",SUMIFS('Master Data HO &amp; Site'!$AP$1:$AP$437,'Master Data HO &amp; Site'!$F$1:$F$437,'Summary to Mgmt'!$D26,'Master Data HO &amp; Site'!$H$1:$H$437,'Summary to Mgmt'!$E26,'Master Data HO &amp; Site'!$Y$1:$Y$437,"Open"),SUMIFS('Master Data HO &amp; Site'!$AP$1:$AP$437,'Master Data HO &amp; Site'!$S$1:$S$437,'Summary to Mgmt'!$C26,'Master Data HO &amp; Site'!$Y$1:$Y$437,"Open")),IF($H$2="Urgent",IF(C26="Jakarta",SUMIFS('Master Data HO &amp; Site'!$AP$1:$AP$437,'Master Data HO &amp; Site'!$F$1:$F$437,'Summary to Mgmt'!$D26,'Master Data HO &amp; Site'!$H$1:$H$437,'Summary to Mgmt'!$E26,'Master Data HO &amp; Site'!$Y$1:$Y$437,"Open",'Master Data HO &amp; Site'!$N$1:$N$437,$H$2),SUMIFS('Master Data HO &amp; Site'!$AP$1:$AP$437,'Master Data HO &amp; Site'!$S$1:$S$437,'Summary to Mgmt'!$C26,'Master Data HO &amp; Site'!$Y$1:$Y$437,"Open",'Master Data HO &amp; Site'!$N$1:$N$437,$H$2)),IF(C26="Jakarta",SUMIFS('Master Data HO &amp; Site'!$AP$1:$AP$437,'Master Data HO &amp; Site'!$F$1:$F$437,'Summary to Mgmt'!$D26,'Master Data HO &amp; Site'!$H$1:$H$437,'Summary to Mgmt'!$E26,'Master Data HO &amp; Site'!$Y$1:$Y$437,"Open",'Master Data HO &amp; Site'!$N$1:$N$437,$H$2),SUMIFS('Master Data HO &amp; Site'!$AP$1:$AP$437,'Master Data HO &amp; Site'!$S$1:$S$437,'Summary to Mgmt'!$C26,'Master Data HO &amp; Site'!$Y$1:$Y$437,"Open",'Master Data HO &amp; Site'!$N$1:$N$437,$H$2))))</f>
        <v>0</v>
      </c>
      <c r="Y26" s="222">
        <f>IF($H$2="All",IF(C26="Jakarta",SUMIFS('Master Data HO &amp; Site'!$AQ$1:$AQ$437,'Master Data HO &amp; Site'!$F$1:$F$437,'Summary to Mgmt'!$D26,'Master Data HO &amp; Site'!$H$1:$H$437,'Summary to Mgmt'!$E26,'Master Data HO &amp; Site'!$Y$1:$Y$437,"Open"),SUMIFS('Master Data HO &amp; Site'!$AQ$1:$AQ$437,'Master Data HO &amp; Site'!$S$1:$S$437,'Summary to Mgmt'!$C26,'Master Data HO &amp; Site'!$Y$1:$Y$437,"Open")),IF($H$2="Urgent",IF(C26="Jakarta",SUMIFS('Master Data HO &amp; Site'!$AQ$1:$AQ$437,'Master Data HO &amp; Site'!$F$1:$F$437,'Summary to Mgmt'!$D26,'Master Data HO &amp; Site'!$H$1:$H$437,'Summary to Mgmt'!$E26,'Master Data HO &amp; Site'!$Y$1:$Y$437,"Open",'Master Data HO &amp; Site'!$N$1:$N$437,$H$2),SUMIFS('Master Data HO &amp; Site'!$AQ$1:$AQ$437,'Master Data HO &amp; Site'!$S$1:$S$437,'Summary to Mgmt'!$C26,'Master Data HO &amp; Site'!$Y$1:$Y$437,"Open",'Master Data HO &amp; Site'!$N$1:$N$437,$H$2)),IF(C26="Jakarta",SUMIFS('Master Data HO &amp; Site'!$AQ$1:$AQ$437,'Master Data HO &amp; Site'!$F$1:$F$437,'Summary to Mgmt'!$D26,'Master Data HO &amp; Site'!$H$1:$H$437,'Summary to Mgmt'!$E26,'Master Data HO &amp; Site'!$Y$1:$Y$437,"Open",'Master Data HO &amp; Site'!$N$1:$N$437,$H$2),SUMIFS('Master Data HO &amp; Site'!$AQ$1:$AQ$437,'Master Data HO &amp; Site'!$S$1:$S$437,'Summary to Mgmt'!$C26,'Master Data HO &amp; Site'!$Y$1:$Y$437,"Open",'Master Data HO &amp; Site'!$N$1:$N$437,$H$2))))</f>
        <v>0</v>
      </c>
      <c r="Z26" s="222">
        <f>IF($H$2="All",IF(C26="Jakarta",SUMIFS('Master Data HO &amp; Site'!$AR$1:$AR$437,'Master Data HO &amp; Site'!$F$1:$F$437,'Summary to Mgmt'!$D26,'Master Data HO &amp; Site'!$H$1:$H$437,'Summary to Mgmt'!$E26,'Master Data HO &amp; Site'!$Y$1:$Y$437,"Open"),SUMIFS('Master Data HO &amp; Site'!$AR$1:$AR$437,'Master Data HO &amp; Site'!$S$1:$S$437,'Summary to Mgmt'!$C26,'Master Data HO &amp; Site'!$Y$1:$Y$437,"Open")),IF($H$2="Urgent",IF(C26="Jakarta",SUMIFS('Master Data HO &amp; Site'!$AR$1:$AR$437,'Master Data HO &amp; Site'!$F$1:$F$437,'Summary to Mgmt'!$D26,'Master Data HO &amp; Site'!$H$1:$H$437,'Summary to Mgmt'!$E26,'Master Data HO &amp; Site'!$Y$1:$Y$437,"Open",'Master Data HO &amp; Site'!$N$1:$N$437,$H$2),SUMIFS('Master Data HO &amp; Site'!$AR$1:$AR$437,'Master Data HO &amp; Site'!$S$1:$S$437,'Summary to Mgmt'!$C26,'Master Data HO &amp; Site'!$Y$1:$Y$437,"Open",'Master Data HO &amp; Site'!$N$1:$N$437,$H$2)),IF(C26="Jakarta",SUMIFS('Master Data HO &amp; Site'!$AR$1:$AR$437,'Master Data HO &amp; Site'!$F$1:$F$437,'Summary to Mgmt'!$D26,'Master Data HO &amp; Site'!$H$1:$H$437,'Summary to Mgmt'!$E26,'Master Data HO &amp; Site'!$Y$1:$Y$437,"Open",'Master Data HO &amp; Site'!$N$1:$N$437,$H$2),SUMIFS('Master Data HO &amp; Site'!$AR$1:$AR$437,'Master Data HO &amp; Site'!$S$1:$S$437,'Summary to Mgmt'!$C26,'Master Data HO &amp; Site'!$Y$1:$Y$437,"Open",'Master Data HO &amp; Site'!$N$1:$N$437,$H$2))))</f>
        <v>0</v>
      </c>
      <c r="AA26" s="222">
        <f>IF($H$2="All",IF(C26="Jakarta",SUMIFS('Master Data HO &amp; Site'!$AS$1:$AS$437,'Master Data HO &amp; Site'!$S$1:$S$437,'Summary to Mgmt'!$C26,'Master Data HO &amp; Site'!$F$1:$F$437,'Summary to Mgmt'!$D26,'Master Data HO &amp; Site'!$H$1:$H$437,'Summary to Mgmt'!$E26,'Master Data HO &amp; Site'!$Y$1:$Y$437,"Open"),SUMIFS('Master Data HO &amp; Site'!$AS$1:$AS$437,'Master Data HO &amp; Site'!$S$1:$S$437,'Summary to Mgmt'!$C26,'Master Data HO &amp; Site'!$Y$1:$Y$437,"Open")),IF($H$2="Urgent",IF(C26="Jakarta",SUMIFS('Master Data HO &amp; Site'!$AS$1:$AS$437,'Master Data HO &amp; Site'!$F$1:$F$437,'Summary to Mgmt'!$D26,'Master Data HO &amp; Site'!$H$1:$H$437,'Summary to Mgmt'!$E26,'Master Data HO &amp; Site'!$Y$1:$Y$437,"Open",'Master Data HO &amp; Site'!$N$1:$N$437,$H$2),SUMIFS('Master Data HO &amp; Site'!$AS$1:$AS$437,'Master Data HO &amp; Site'!$S$1:$S$437,'Summary to Mgmt'!$C26,'Master Data HO &amp; Site'!$Y$1:$Y$437,"Open",'Master Data HO &amp; Site'!$N$1:$N$437,$H$2)),IF(C26="Jakarta",SUMIFS('Master Data HO &amp; Site'!$AS$1:$AS$437,'Master Data HO &amp; Site'!$F$1:$F$437,'Summary to Mgmt'!$D26,'Master Data HO &amp; Site'!$H$1:$H$437,'Summary to Mgmt'!$E26,'Master Data HO &amp; Site'!$Y$1:$Y$437,"Open",'Master Data HO &amp; Site'!$N$1:$N$437,$H$2),SUMIFS('Master Data HO &amp; Site'!$AS$1:$AS$437,'Master Data HO &amp; Site'!$S$1:$S$437,'Summary to Mgmt'!$C26,'Master Data HO &amp; Site'!$Y$1:$Y$437,"Open",'Master Data HO &amp; Site'!$N$1:$N$437,$H$2))))</f>
        <v>0</v>
      </c>
      <c r="AB26" s="222">
        <f>IF($H$2="All",IF(C26="Jakarta",SUMIFS('Master Data HO &amp; Site'!$AT$1:$AT$437,'Master Data HO &amp; Site'!$F$1:$F$437,'Summary to Mgmt'!$D26,'Master Data HO &amp; Site'!$H$1:$H$437,'Summary to Mgmt'!$E26,'Master Data HO &amp; Site'!$Y$1:$Y$437,"Open"),SUMIFS('Master Data HO &amp; Site'!$AT$1:$AT$437,'Master Data HO &amp; Site'!$S$1:$S$437,'Summary to Mgmt'!$C26,'Master Data HO &amp; Site'!$Y$1:$Y$437,"Open")),IF($H$2="Urgent",IF(C26="Jakarta",SUMIFS('Master Data HO &amp; Site'!$AT$1:$AT$437,'Master Data HO &amp; Site'!$F$1:$F$437,'Summary to Mgmt'!$D26,'Master Data HO &amp; Site'!$H$1:$H$437,'Summary to Mgmt'!$E26,'Master Data HO &amp; Site'!$Y$1:$Y$437,"Open",'Master Data HO &amp; Site'!$N$1:$N$437,$H$2),SUMIFS('Master Data HO &amp; Site'!$AT$1:$AT$437,'Master Data HO &amp; Site'!$S$1:$S$437,'Summary to Mgmt'!$C26,'Master Data HO &amp; Site'!$Y$1:$Y$437,"Open",'Master Data HO &amp; Site'!$N$1:$N$437,$H$2)),IF(C26="Jakarta",SUMIFS('Master Data HO &amp; Site'!$AT$1:$AT$437,'Master Data HO &amp; Site'!$F$1:$F$437,'Summary to Mgmt'!$D26,'Master Data HO &amp; Site'!$H$1:$H$437,'Summary to Mgmt'!$E26,'Master Data HO &amp; Site'!$Y$1:$Y$437,"Open",'Master Data HO &amp; Site'!$N$1:$N$437,$H$2),SUMIFS('Master Data HO &amp; Site'!$AT$1:$AT$437,'Master Data HO &amp; Site'!$S$1:$S$437,'Summary to Mgmt'!$C26,'Master Data HO &amp; Site'!$Y$1:$Y$437,"Open",'Master Data HO &amp; Site'!$N$1:$N$437,$H$2))))</f>
        <v>0</v>
      </c>
      <c r="AC26" s="222">
        <f>IF($H$2="All",IF(C26="Jakarta",SUMIFS('Master Data HO &amp; Site'!$AU$1:$AU$437,'Master Data HO &amp; Site'!$F$1:$F$437,'Summary to Mgmt'!$D26,'Master Data HO &amp; Site'!$H$1:$H$437,'Summary to Mgmt'!$E26,'Master Data HO &amp; Site'!$Y$1:$Y$437,"Open"),SUMIFS('Master Data HO &amp; Site'!$AU$1:$AU$437,'Master Data HO &amp; Site'!$S$1:$S$437,'Summary to Mgmt'!$C26,'Master Data HO &amp; Site'!$Y$1:$Y$437,"Open")),IF($H$2="Urgent",IF(C26="Jakarta",SUMIFS('Master Data HO &amp; Site'!$AU$1:$AU$437,'Master Data HO &amp; Site'!$F$1:$F$437,'Summary to Mgmt'!$D26,'Master Data HO &amp; Site'!$H$1:$H$437,'Summary to Mgmt'!$E26,'Master Data HO &amp; Site'!$Y$1:$Y$437,"Open",'Master Data HO &amp; Site'!$N$1:$N$437,$H$2),SUMIFS('Master Data HO &amp; Site'!$AU$1:$AU$437,'Master Data HO &amp; Site'!$S$1:$S$437,'Summary to Mgmt'!$C26,'Master Data HO &amp; Site'!$Y$1:$Y$437,"Open",'Master Data HO &amp; Site'!$N$1:$N$437,$H$2)),IF(C26="Jakarta",SUMIFS('Master Data HO &amp; Site'!$AU$1:$AU$437,'Master Data HO &amp; Site'!$F$1:$F$437,'Summary to Mgmt'!$D26,'Master Data HO &amp; Site'!$H$1:$H$437,'Summary to Mgmt'!$E26,'Master Data HO &amp; Site'!$Y$1:$Y$437,"Open",'Master Data HO &amp; Site'!$N$1:$N$437,$H$2),SUMIFS('Master Data HO &amp; Site'!$AU$1:$AU$437,'Master Data HO &amp; Site'!$S$1:$S$437,'Summary to Mgmt'!$C26,'Master Data HO &amp; Site'!$Y$1:$Y$437,"Open",'Master Data HO &amp; Site'!$N$1:$N$437,$H$2))))</f>
        <v>0</v>
      </c>
      <c r="AD26" s="222">
        <f>IF($H$2="All",IF(C26="Jakarta",SUMIFS('Master Data HO &amp; Site'!$AV$1:$AV$437,'Master Data HO &amp; Site'!$F$1:$F$437,'Summary to Mgmt'!$D26,'Master Data HO &amp; Site'!$H$1:$H$437,'Summary to Mgmt'!$E26,'Master Data HO &amp; Site'!$Y$1:$Y$437,"Open"),SUMIFS('Master Data HO &amp; Site'!$AV$1:$AV$437,'Master Data HO &amp; Site'!$S$1:$S$437,'Summary to Mgmt'!$C26,'Master Data HO &amp; Site'!$Y$1:$Y$437,"Open")),IF($H$2="Urgent",IF(C26="Jakarta",SUMIFS('Master Data HO &amp; Site'!$AV$1:$AV$437,'Master Data HO &amp; Site'!$F$1:$F$437,'Summary to Mgmt'!$D26,'Master Data HO &amp; Site'!$H$1:$H$437,'Summary to Mgmt'!$E26,'Master Data HO &amp; Site'!$Y$1:$Y$437,"Open",'Master Data HO &amp; Site'!$N$1:$N$437,$H$2),SUMIFS('Master Data HO &amp; Site'!$AV$1:$AV$437,'Master Data HO &amp; Site'!$S$1:$S$437,'Summary to Mgmt'!$C26,'Master Data HO &amp; Site'!$Y$1:$Y$437,"Open",'Master Data HO &amp; Site'!$N$1:$N$437,$H$2)),IF(C26="Jakarta",SUMIFS('Master Data HO &amp; Site'!$AV$1:$AV$437,'Master Data HO &amp; Site'!$F$1:$F$437,'Summary to Mgmt'!$D26,'Master Data HO &amp; Site'!$H$1:$H$437,'Summary to Mgmt'!$E26,'Master Data HO &amp; Site'!$Y$1:$Y$437,"Open",'Master Data HO &amp; Site'!$N$1:$N$437,$H$2),SUMIFS('Master Data HO &amp; Site'!$AV$1:$AV$437,'Master Data HO &amp; Site'!$S$1:$S$437,'Summary to Mgmt'!$C26,'Master Data HO &amp; Site'!$Y$1:$Y$437,"Open",'Master Data HO &amp; Site'!$N$1:$N$437,$H$2))))</f>
        <v>0</v>
      </c>
      <c r="AE26" s="222">
        <f>IF($H$2="All",IF(C26="Jakarta",SUMIFS('Master Data HO &amp; Site'!$AW$1:$AW$437,'Master Data HO &amp; Site'!$F$1:$F$437,'Summary to Mgmt'!$D26,'Master Data HO &amp; Site'!$H$1:$H$437,'Summary to Mgmt'!$E26,'Master Data HO &amp; Site'!$Y$1:$Y$437,"Open"),SUMIFS('Master Data HO &amp; Site'!$AW$1:$AW$437,'Master Data HO &amp; Site'!$S$1:$S$437,'Summary to Mgmt'!$C26,'Master Data HO &amp; Site'!$Y$1:$Y$437,"Open")),IF($H$2="Urgent",IF(C26="Jakarta",SUMIFS('Master Data HO &amp; Site'!$AW$1:$AW$437,'Master Data HO &amp; Site'!$F$1:$F$437,'Summary to Mgmt'!$D26,'Master Data HO &amp; Site'!$H$1:$H$437,'Summary to Mgmt'!$E26,'Master Data HO &amp; Site'!$Y$1:$Y$437,"Open",'Master Data HO &amp; Site'!$N$1:$N$437,$H$2),SUMIFS('Master Data HO &amp; Site'!$AW$1:$AW$437,'Master Data HO &amp; Site'!$S$1:$S$437,'Summary to Mgmt'!$C26,'Master Data HO &amp; Site'!$Y$1:$Y$437,"Open",'Master Data HO &amp; Site'!$N$1:$N$437,$H$2)),IF(C26="Jakarta",SUMIFS('Master Data HO &amp; Site'!$AW$1:$AW$437,'Master Data HO &amp; Site'!$F$1:$F$437,'Summary to Mgmt'!$D26,'Master Data HO &amp; Site'!$H$1:$H$437,'Summary to Mgmt'!$E26,'Master Data HO &amp; Site'!$Y$1:$Y$437,"Open",'Master Data HO &amp; Site'!$N$1:$N$437,$H$2),SUMIFS('Master Data HO &amp; Site'!$AW$1:$AW$437,'Master Data HO &amp; Site'!$S$1:$S$437,'Summary to Mgmt'!$C26,'Master Data HO &amp; Site'!$Y$1:$Y$437,"Open",'Master Data HO &amp; Site'!$N$1:$N$437,$H$2))))</f>
        <v>0</v>
      </c>
      <c r="AF26" s="222">
        <f>IF($H$2="All",IF(C26="Jakarta",SUMIFS('Master Data HO &amp; Site'!$AX$1:$AX$437,'Master Data HO &amp; Site'!$F$1:$F$437,'Summary to Mgmt'!$D26,'Master Data HO &amp; Site'!$H$1:$H$437,'Summary to Mgmt'!$E26,'Master Data HO &amp; Site'!$Y$1:$Y$437,"Open"),SUMIFS('Master Data HO &amp; Site'!$AX$1:$AX$437,'Master Data HO &amp; Site'!$S$1:$S$437,'Summary to Mgmt'!$C26,'Master Data HO &amp; Site'!$Y$1:$Y$437,"Open")),IF($H$2="Urgent",IF(C26="Jakarta",SUMIFS('Master Data HO &amp; Site'!$AX$1:$AX$437,'Master Data HO &amp; Site'!$F$1:$F$437,'Summary to Mgmt'!$D26,'Master Data HO &amp; Site'!$H$1:$H$437,'Summary to Mgmt'!$E26,'Master Data HO &amp; Site'!$Y$1:$Y$437,"Open",'Master Data HO &amp; Site'!$N$1:$N$437,$H$2),SUMIFS('Master Data HO &amp; Site'!$AX$1:$AX$437,'Master Data HO &amp; Site'!$S$1:$S$437,'Summary to Mgmt'!$C26,'Master Data HO &amp; Site'!$Y$1:$Y$437,"Open",'Master Data HO &amp; Site'!$N$1:$N$437,$H$2)),IF(C26="Jakarta",SUMIFS('Master Data HO &amp; Site'!$AX$1:$AX$437,'Master Data HO &amp; Site'!$F$1:$F$437,'Summary to Mgmt'!$D26,'Master Data HO &amp; Site'!$H$1:$H$437,'Summary to Mgmt'!$E26,'Master Data HO &amp; Site'!$Y$1:$Y$437,"Open",'Master Data HO &amp; Site'!$N$1:$N$437,$H$2),SUMIFS('Master Data HO &amp; Site'!$AX$1:$AX$437,'Master Data HO &amp; Site'!$S$1:$S$437,'Summary to Mgmt'!$C26,'Master Data HO &amp; Site'!$Y$1:$Y$437,"Open",'Master Data HO &amp; Site'!$N$1:$N$437,$H$2))))</f>
        <v>0</v>
      </c>
      <c r="AG26" s="222">
        <f>IF($H$2="All",IF(C26="Jakarta",SUMIFS('Master Data HO &amp; Site'!$AY$1:$AY$437,'Master Data HO &amp; Site'!$S$1:$S$437,'Summary to Mgmt'!$C26,'Master Data HO &amp; Site'!$F$1:$F$437,'Summary to Mgmt'!$D26,'Master Data HO &amp; Site'!$H$1:$H$437,'Summary to Mgmt'!$E26,'Master Data HO &amp; Site'!$Y$1:$Y$437,"Open"),SUMIFS('Master Data HO &amp; Site'!$AY$1:$AY$437,'Master Data HO &amp; Site'!$S$1:$S$437,'Summary to Mgmt'!$C26,'Master Data HO &amp; Site'!$Y$1:$Y$437,"Open")),IF($H$2="Urgent",IF(C26="Jakarta",SUMIFS('Master Data HO &amp; Site'!$AY$1:$AY$437,'Master Data HO &amp; Site'!$F$1:$F$437,'Summary to Mgmt'!$D26,'Master Data HO &amp; Site'!$H$1:$H$437,'Summary to Mgmt'!$E26,'Master Data HO &amp; Site'!$Y$1:$Y$437,"Open",'Master Data HO &amp; Site'!$N$1:$N$437,$H$2),SUMIFS('Master Data HO &amp; Site'!$AY$1:$AY$437,'Master Data HO &amp; Site'!$S$1:$S$437,'Summary to Mgmt'!$C26,'Master Data HO &amp; Site'!$Y$1:$Y$437,"Open",'Master Data HO &amp; Site'!$N$1:$N$437,$H$2)),IF(C26="Jakarta",SUMIFS('Master Data HO &amp; Site'!$AY$1:$AY$437,'Master Data HO &amp; Site'!$F$1:$F$437,'Summary to Mgmt'!$D26,'Master Data HO &amp; Site'!$H$1:$H$437,'Summary to Mgmt'!$E26,'Master Data HO &amp; Site'!$Y$1:$Y$437,"Open",'Master Data HO &amp; Site'!$N$1:$N$437,$H$2),SUMIFS('Master Data HO &amp; Site'!$AY$1:$AY$437,'Master Data HO &amp; Site'!$S$1:$S$437,'Summary to Mgmt'!$C26,'Master Data HO &amp; Site'!$Y$1:$Y$437,"Open",'Master Data HO &amp; Site'!$N$1:$N$437,$H$2))))</f>
        <v>0</v>
      </c>
      <c r="AH26" s="222">
        <f>IF($H$2="All",IF(C26="Jakarta",SUMIFS('Master Data HO &amp; Site'!$AZ$1:$AZ$437,'Master Data HO &amp; Site'!$F$1:$F$437,'Summary to Mgmt'!$D26,'Master Data HO &amp; Site'!$H$1:$H$437,'Summary to Mgmt'!$E26,'Master Data HO &amp; Site'!$Y$1:$Y$437,"Open"),SUMIFS('Master Data HO &amp; Site'!$AZ$1:$AZ$437,'Master Data HO &amp; Site'!$S$1:$S$437,'Summary to Mgmt'!$C26,'Master Data HO &amp; Site'!$Y$1:$Y$437,"Open")),IF($H$2="Urgent",IF(C26="Jakarta",SUMIFS('Master Data HO &amp; Site'!$AZ$1:$AZ$437,'Master Data HO &amp; Site'!$F$1:$F$437,'Summary to Mgmt'!$D26,'Master Data HO &amp; Site'!$H$1:$H$437,'Summary to Mgmt'!$E26,'Master Data HO &amp; Site'!$Y$1:$Y$437,"Open",'Master Data HO &amp; Site'!$N$1:$N$437,$H$2),SUMIFS('Master Data HO &amp; Site'!$AZ$1:$AZ$437,'Master Data HO &amp; Site'!$S$1:$S$437,'Summary to Mgmt'!$C26,'Master Data HO &amp; Site'!$Y$1:$Y$437,"Open",'Master Data HO &amp; Site'!$N$1:$N$437,$H$2)),IF(C26="Jakarta",SUMIFS('Master Data HO &amp; Site'!$AZ$1:$AZ$437,'Master Data HO &amp; Site'!$F$1:$F$437,'Summary to Mgmt'!$D26,'Master Data HO &amp; Site'!$H$1:$H$437,'Summary to Mgmt'!$E26,'Master Data HO &amp; Site'!$Y$1:$Y$437,"Open",'Master Data HO &amp; Site'!$N$1:$N$437,$H$2),SUMIFS('Master Data HO &amp; Site'!$AZ$1:$AZ$437,'Master Data HO &amp; Site'!$S$1:$S$437,'Summary to Mgmt'!$C26,'Master Data HO &amp; Site'!$Y$1:$Y$437,"Open",'Master Data HO &amp; Site'!$N$1:$N$437,$H$2))))</f>
        <v>0</v>
      </c>
      <c r="AI26" s="222">
        <f>IF($H$2="All",IF(C26="Jakarta",SUMIFS('Master Data HO &amp; Site'!$AZ$1:$AZ$437,'Master Data HO &amp; Site'!$F$1:$F$437,'Summary to Mgmt'!$D26,'Master Data HO &amp; Site'!$H$1:$H$437,'Summary to Mgmt'!$E26,'Master Data HO &amp; Site'!$Y$1:$Y$437,"Open"),SUMIFS('Master Data HO &amp; Site'!$AZ$1:$AZ$437,'Master Data HO &amp; Site'!$S$1:$S$437,'Summary to Mgmt'!$C26,'Master Data HO &amp; Site'!$Y$1:$Y$437,"Open")),IF($H$2="Urgent",IF(C26="Jakarta",SUMIFS('Master Data HO &amp; Site'!$AZ$1:$AZ$437,'Master Data HO &amp; Site'!$F$1:$F$437,'Summary to Mgmt'!$D26,'Master Data HO &amp; Site'!$H$1:$H$437,'Summary to Mgmt'!$E26,'Master Data HO &amp; Site'!$Y$1:$Y$437,"Open",'Master Data HO &amp; Site'!$N$1:$N$437,$H$2),SUMIFS('Master Data HO &amp; Site'!$AZ$1:$AZ$437,'Master Data HO &amp; Site'!$S$1:$S$437,'Summary to Mgmt'!$C26,'Master Data HO &amp; Site'!$Y$1:$Y$437,"Open",'Master Data HO &amp; Site'!$N$1:$N$437,$H$2)),IF(C26="Jakarta",SUMIFS('Master Data HO &amp; Site'!$AZ$1:$AZ$437,'Master Data HO &amp; Site'!$F$1:$F$437,'Summary to Mgmt'!$D26,'Master Data HO &amp; Site'!$H$1:$H$437,'Summary to Mgmt'!$E26,'Master Data HO &amp; Site'!$Y$1:$Y$437,"Open",'Master Data HO &amp; Site'!$N$1:$N$437,$H$2),SUMIFS('Master Data HO &amp; Site'!$AZ$1:$AZ$437,'Master Data HO &amp; Site'!$S$1:$S$437,'Summary to Mgmt'!$C26,'Master Data HO &amp; Site'!$Y$1:$Y$437,"Open",'Master Data HO &amp; Site'!$N$1:$N$437,$H$2))))</f>
        <v>0</v>
      </c>
      <c r="AJ26" s="222">
        <f>IF($H$2="All",IF(C26="Jakarta",SUMIFS('Master Data HO &amp; Site'!$BB$1:$BB$437,'Master Data HO &amp; Site'!$F$1:$F$437,'Summary to Mgmt'!$D26,'Master Data HO &amp; Site'!$H$1:$H$437,'Summary to Mgmt'!$E26,'Master Data HO &amp; Site'!$Y$1:$Y$437,"Open"),SUMIFS('Master Data HO &amp; Site'!$BB$1:$BB$437,'Master Data HO &amp; Site'!$S$1:$S$437,'Summary to Mgmt'!$C26,'Master Data HO &amp; Site'!$Y$1:$Y$437,"Open")),IF($H$2="Urgent",IF(C26="Jakarta",SUMIFS('Master Data HO &amp; Site'!$BB$1:$BB$437,'Master Data HO &amp; Site'!$F$1:$F$437,'Summary to Mgmt'!$D26,'Master Data HO &amp; Site'!$H$1:$H$437,'Summary to Mgmt'!$E26,'Master Data HO &amp; Site'!$Y$1:$Y$437,"Open",'Master Data HO &amp; Site'!$N$1:$N$437,$H$2),SUMIFS('Master Data HO &amp; Site'!$BB$1:$BB$437,'Master Data HO &amp; Site'!$S$1:$S$437,'Summary to Mgmt'!$C26,'Master Data HO &amp; Site'!$Y$1:$Y$437,"Open",'Master Data HO &amp; Site'!$N$1:$N$437,$H$2)),IF(C26="Jakarta",SUMIFS('Master Data HO &amp; Site'!$BB$1:$BB$437,'Master Data HO &amp; Site'!$F$1:$F$437,'Summary to Mgmt'!$D26,'Master Data HO &amp; Site'!$H$1:$H$437,'Summary to Mgmt'!$E26,'Master Data HO &amp; Site'!$Y$1:$Y$437,"Open",'Master Data HO &amp; Site'!$N$1:$N$437,$H$2),SUMIFS('Master Data HO &amp; Site'!$BB$1:$BB$437,'Master Data HO &amp; Site'!$S$1:$S$437,'Summary to Mgmt'!$C26,'Master Data HO &amp; Site'!$Y$1:$Y$437,"Open",'Master Data HO &amp; Site'!$N$1:$N$437,$H$2))))</f>
        <v>0</v>
      </c>
      <c r="AK26" s="222">
        <f>IF($H$2="All",IF(C26="Jakarta",SUMIFS('Master Data HO &amp; Site'!$BC$1:$BC$437,'Master Data HO &amp; Site'!$F$1:$F$437,'Summary to Mgmt'!$D26,'Master Data HO &amp; Site'!$H$1:$H$437,'Summary to Mgmt'!$E26,'Master Data HO &amp; Site'!$Y$1:$Y$437,"Open"),SUMIFS('Master Data HO &amp; Site'!$BC$1:$BC$437,'Master Data HO &amp; Site'!$S$1:$S$437,'Summary to Mgmt'!$C26,'Master Data HO &amp; Site'!$Y$1:$Y$437,"Open")),IF($H$2="Urgent",IF(C26="Jakarta",SUMIFS('Master Data HO &amp; Site'!$BC$1:$BC$437,'Master Data HO &amp; Site'!$F$1:$F$437,'Summary to Mgmt'!$D26,'Master Data HO &amp; Site'!$H$1:$H$437,'Summary to Mgmt'!$E26,'Master Data HO &amp; Site'!$Y$1:$Y$437,"Open",'Master Data HO &amp; Site'!$N$1:$N$437,$H$2),SUMIFS('Master Data HO &amp; Site'!$BC$1:$BC$437,'Master Data HO &amp; Site'!$S$1:$S$437,'Summary to Mgmt'!$C26,'Master Data HO &amp; Site'!$Y$1:$Y$437,"Open",'Master Data HO &amp; Site'!$N$1:$N$437,$H$2)),IF(C26="Jakarta",SUMIFS('Master Data HO &amp; Site'!$BC$1:$BC$437,'Master Data HO &amp; Site'!$F$1:$F$437,'Summary to Mgmt'!$D26,'Master Data HO &amp; Site'!$H$1:$H$437,'Summary to Mgmt'!$E26,'Master Data HO &amp; Site'!$Y$1:$Y$437,"Open",'Master Data HO &amp; Site'!$N$1:$N$437,$H$2),SUMIFS('Master Data HO &amp; Site'!$BC$1:$BC$437,'Master Data HO &amp; Site'!$S$1:$S$437,'Summary to Mgmt'!$C26,'Master Data HO &amp; Site'!$Y$1:$Y$437,"Open",'Master Data HO &amp; Site'!$N$1:$N$437,$H$2))))</f>
        <v>0</v>
      </c>
      <c r="AL26" s="222">
        <f>IF($H$2="All",IF(C26="Jakarta",SUMIFS('Master Data HO &amp; Site'!$BD$1:$BD$437,'Master Data HO &amp; Site'!$F$1:$F$437,'Summary to Mgmt'!$D26,'Master Data HO &amp; Site'!$H$1:$H$437,'Summary to Mgmt'!$E26,'Master Data HO &amp; Site'!$Y$1:$Y$437,"Open"),SUMIFS('Master Data HO &amp; Site'!$BD$1:$BD$437,'Master Data HO &amp; Site'!$S$1:$S$437,'Summary to Mgmt'!$C26,'Master Data HO &amp; Site'!$Y$1:$Y$437,"Open")),IF($H$2="Urgent",IF(C26="Jakarta",SUMIFS('Master Data HO &amp; Site'!$BD$1:$BD$437,'Master Data HO &amp; Site'!$F$1:$F$437,'Summary to Mgmt'!$D26,'Master Data HO &amp; Site'!$H$1:$H$437,'Summary to Mgmt'!$E26,'Master Data HO &amp; Site'!$Y$1:$Y$437,"Open",'Master Data HO &amp; Site'!$N$1:$N$437,$H$2),SUMIFS('Master Data HO &amp; Site'!$BD$1:$BD$437,'Master Data HO &amp; Site'!$S$1:$S$437,'Summary to Mgmt'!$C26,'Master Data HO &amp; Site'!$Y$1:$Y$437,"Open",'Master Data HO &amp; Site'!$N$1:$N$437,$H$2)),IF(C26="Jakarta",SUMIFS('Master Data HO &amp; Site'!$BD$1:$BD$437,'Master Data HO &amp; Site'!$F$1:$F$437,'Summary to Mgmt'!$D26,'Master Data HO &amp; Site'!$H$1:$H$437,'Summary to Mgmt'!$E26,'Master Data HO &amp; Site'!$Y$1:$Y$437,"Open",'Master Data HO &amp; Site'!$N$1:$N$437,$H$2),SUMIFS('Master Data HO &amp; Site'!$BD$1:$BD$437,'Master Data HO &amp; Site'!$S$1:$S$437,'Summary to Mgmt'!$C26,'Master Data HO &amp; Site'!$Y$1:$Y$437,"Open",'Master Data HO &amp; Site'!$N$1:$N$437,$H$2))))</f>
        <v>0</v>
      </c>
      <c r="AM26" s="222">
        <f>IF($H$2="All",IF(C26="Jakarta",SUMIFS('Master Data HO &amp; Site'!$BE$1:$BE$437,'Master Data HO &amp; Site'!$S$1:$S$437,'Summary to Mgmt'!$C26,'Master Data HO &amp; Site'!$F$1:$F$437,'Summary to Mgmt'!$D26,'Master Data HO &amp; Site'!$H$1:$H$437,'Summary to Mgmt'!$E26,'Master Data HO &amp; Site'!$Y$1:$Y$437,"Open"),SUMIFS('Master Data HO &amp; Site'!$BE$1:$BE$437,'Master Data HO &amp; Site'!$S$1:$S$437,'Summary to Mgmt'!$C26,'Master Data HO &amp; Site'!$Y$1:$Y$437,"Open")),IF($H$2="Urgent",IF(C26="Jakarta",SUMIFS('Master Data HO &amp; Site'!$BE$1:$BE$437,'Master Data HO &amp; Site'!$F$1:$F$437,'Summary to Mgmt'!$D26,'Master Data HO &amp; Site'!$H$1:$H$437,'Summary to Mgmt'!$E26,'Master Data HO &amp; Site'!$Y$1:$Y$437,"Open",'Master Data HO &amp; Site'!$N$1:$N$437,$H$2),SUMIFS('Master Data HO &amp; Site'!$BE$1:$BE$437,'Master Data HO &amp; Site'!$S$1:$S$437,'Summary to Mgmt'!$C26,'Master Data HO &amp; Site'!$Y$1:$Y$437,"Open",'Master Data HO &amp; Site'!$N$1:$N$437,$H$2)),IF(C26="Jakarta",SUMIFS('Master Data HO &amp; Site'!$BE$1:$BE$437,'Master Data HO &amp; Site'!$F$1:$F$437,'Summary to Mgmt'!$D26,'Master Data HO &amp; Site'!$H$1:$H$437,'Summary to Mgmt'!$E26,'Master Data HO &amp; Site'!$Y$1:$Y$437,"Open",'Master Data HO &amp; Site'!$N$1:$N$437,$H$2),SUMIFS('Master Data HO &amp; Site'!$BE$1:$BE$437,'Master Data HO &amp; Site'!$S$1:$S$437,'Summary to Mgmt'!$C26,'Master Data HO &amp; Site'!$Y$1:$Y$437,"Open",'Master Data HO &amp; Site'!$N$1:$N$437,$H$2))))</f>
        <v>0</v>
      </c>
      <c r="AN26" s="222">
        <f>IF($H$2="All",IF(C26="Jakarta",SUMIFS('Master Data HO &amp; Site'!$BF$1:$BF$437,'Master Data HO &amp; Site'!$F$1:$F$437,'Summary to Mgmt'!$D26,'Master Data HO &amp; Site'!$H$1:$H$437,'Summary to Mgmt'!$E26,'Master Data HO &amp; Site'!$Y$1:$Y$437,"Open"),SUMIFS('Master Data HO &amp; Site'!$BF$1:$BF$437,'Master Data HO &amp; Site'!$S$1:$S$437,'Summary to Mgmt'!$C26,'Master Data HO &amp; Site'!$Y$1:$Y$437,"Open")),IF($H$2="Urgent",IF(C26="Jakarta",SUMIFS('Master Data HO &amp; Site'!$BF$1:$BF$437,'Master Data HO &amp; Site'!$F$1:$F$437,'Summary to Mgmt'!$D26,'Master Data HO &amp; Site'!$H$1:$H$437,'Summary to Mgmt'!$E26,'Master Data HO &amp; Site'!$Y$1:$Y$437,"Open",'Master Data HO &amp; Site'!$N$1:$N$437,$H$2),SUMIFS('Master Data HO &amp; Site'!$BF$1:$BF$437,'Master Data HO &amp; Site'!$S$1:$S$437,'Summary to Mgmt'!$C26,'Master Data HO &amp; Site'!$Y$1:$Y$437,"Open",'Master Data HO &amp; Site'!$N$1:$N$437,$H$2)),IF(C26="Jakarta",SUMIFS('Master Data HO &amp; Site'!$BF$1:$BF$437,'Master Data HO &amp; Site'!$F$1:$F$437,'Summary to Mgmt'!$D26,'Master Data HO &amp; Site'!$H$1:$H$437,'Summary to Mgmt'!$E26,'Master Data HO &amp; Site'!$Y$1:$Y$437,"Open",'Master Data HO &amp; Site'!$N$1:$N$437,$H$2),SUMIFS('Master Data HO &amp; Site'!$BF$1:$BF$437,'Master Data HO &amp; Site'!$S$1:$S$437,'Summary to Mgmt'!$C26,'Master Data HO &amp; Site'!$Y$1:$Y$437,"Open",'Master Data HO &amp; Site'!$N$1:$N$437,$H$2))))</f>
        <v>0</v>
      </c>
      <c r="AO26" s="222">
        <f>IF($H$2="All",IF(C26="Jakarta",SUMIFS('Master Data HO &amp; Site'!$BG$1:$BG$437,'Master Data HO &amp; Site'!$F$1:$F$437,'Summary to Mgmt'!$D26,'Master Data HO &amp; Site'!$H$1:$H$437,'Summary to Mgmt'!$E26,'Master Data HO &amp; Site'!$Y$1:$Y$437,"Open"),SUMIFS('Master Data HO &amp; Site'!$BG$1:$BG$437,'Master Data HO &amp; Site'!$S$1:$S$437,'Summary to Mgmt'!$C26,'Master Data HO &amp; Site'!$Y$1:$Y$437,"Open")),IF($H$2="Urgent",IF(C26="Jakarta",SUMIFS('Master Data HO &amp; Site'!$BG$1:$BG$437,'Master Data HO &amp; Site'!$F$1:$F$437,'Summary to Mgmt'!$D26,'Master Data HO &amp; Site'!$H$1:$H$437,'Summary to Mgmt'!$E26,'Master Data HO &amp; Site'!$Y$1:$Y$437,"Open",'Master Data HO &amp; Site'!$N$1:$N$437,$H$2),SUMIFS('Master Data HO &amp; Site'!$BG$1:$BG$437,'Master Data HO &amp; Site'!$S$1:$S$437,'Summary to Mgmt'!$C26,'Master Data HO &amp; Site'!$Y$1:$Y$437,"Open",'Master Data HO &amp; Site'!$N$1:$N$437,$H$2)),IF(C26="Jakarta",SUMIFS('Master Data HO &amp; Site'!$BG$1:$BG$437,'Master Data HO &amp; Site'!$F$1:$F$437,'Summary to Mgmt'!$D26,'Master Data HO &amp; Site'!$H$1:$H$437,'Summary to Mgmt'!$E26,'Master Data HO &amp; Site'!$Y$1:$Y$437,"Open",'Master Data HO &amp; Site'!$N$1:$N$437,$H$2),SUMIFS('Master Data HO &amp; Site'!$BG$1:$BG$437,'Master Data HO &amp; Site'!$S$1:$S$437,'Summary to Mgmt'!$C26,'Master Data HO &amp; Site'!$Y$1:$Y$437,"Open",'Master Data HO &amp; Site'!$N$1:$N$437,$H$2))))</f>
        <v>0</v>
      </c>
      <c r="AP26" s="222">
        <f>IF($H$2="All",IF(C26="Jakarta",SUMIFS('Master Data HO &amp; Site'!$BH$1:$BH$437,'Master Data HO &amp; Site'!$F$1:$F$437,'Summary to Mgmt'!$D26,'Master Data HO &amp; Site'!$H$1:$H$437,'Summary to Mgmt'!$E26,'Master Data HO &amp; Site'!$Y$1:$Y$437,"Open"),SUMIFS('Master Data HO &amp; Site'!$BH$1:$BH$437,'Master Data HO &amp; Site'!$S$1:$S$437,'Summary to Mgmt'!$C26,'Master Data HO &amp; Site'!$Y$1:$Y$437,"Open")),IF($H$2="Urgent",IF(C26="Jakarta",SUMIFS('Master Data HO &amp; Site'!$BH$1:$BH$437,'Master Data HO &amp; Site'!$F$1:$F$437,'Summary to Mgmt'!$D26,'Master Data HO &amp; Site'!$H$1:$H$437,'Summary to Mgmt'!$E26,'Master Data HO &amp; Site'!$Y$1:$Y$437,"Open",'Master Data HO &amp; Site'!$N$1:$N$437,$H$2),SUMIFS('Master Data HO &amp; Site'!$BH$1:$BH$437,'Master Data HO &amp; Site'!$S$1:$S$437,'Summary to Mgmt'!$C26,'Master Data HO &amp; Site'!$Y$1:$Y$437,"Open",'Master Data HO &amp; Site'!$N$1:$N$437,$H$2)),IF(C26="Jakarta",SUMIFS('Master Data HO &amp; Site'!$BH$1:$BH$437,'Master Data HO &amp; Site'!$F$1:$F$437,'Summary to Mgmt'!$D26,'Master Data HO &amp; Site'!$H$1:$H$437,'Summary to Mgmt'!$E26,'Master Data HO &amp; Site'!$Y$1:$Y$437,"Open",'Master Data HO &amp; Site'!$N$1:$N$437,$H$2),SUMIFS('Master Data HO &amp; Site'!$BH$1:$BH$437,'Master Data HO &amp; Site'!$S$1:$S$437,'Summary to Mgmt'!$C26,'Master Data HO &amp; Site'!$Y$1:$Y$437,"Open",'Master Data HO &amp; Site'!$N$1:$N$437,$H$2))))</f>
        <v>0</v>
      </c>
      <c r="AQ26" s="222">
        <f>IF($H$2="All",IF(C26="Jakarta",SUMIFS('Master Data HO &amp; Site'!$BI$1:$BI$437,'Master Data HO &amp; Site'!$F$1:$F$437,'Summary to Mgmt'!$D26,'Master Data HO &amp; Site'!$H$1:$H$437,'Summary to Mgmt'!$E26,'Master Data HO &amp; Site'!$Y$1:$Y$437,"Open"),SUMIFS('Master Data HO &amp; Site'!$BI$1:$BI$437,'Master Data HO &amp; Site'!$S$1:$S$437,'Summary to Mgmt'!$C26,'Master Data HO &amp; Site'!$Y$1:$Y$437,"Open")),IF($H$2="Urgent",IF(C26="Jakarta",SUMIFS('Master Data HO &amp; Site'!$BI$1:$BI$437,'Master Data HO &amp; Site'!$F$1:$F$437,'Summary to Mgmt'!$D26,'Master Data HO &amp; Site'!$H$1:$H$437,'Summary to Mgmt'!$E26,'Master Data HO &amp; Site'!$Y$1:$Y$437,"Open",'Master Data HO &amp; Site'!$N$1:$N$437,$H$2),SUMIFS('Master Data HO &amp; Site'!$BI$1:$BI$437,'Master Data HO &amp; Site'!$S$1:$S$437,'Summary to Mgmt'!$C26,'Master Data HO &amp; Site'!$Y$1:$Y$437,"Open",'Master Data HO &amp; Site'!$N$1:$N$437,$H$2)),IF(C26="Jakarta",SUMIFS('Master Data HO &amp; Site'!$BI$1:$BI$437,'Master Data HO &amp; Site'!$F$1:$F$437,'Summary to Mgmt'!$D26,'Master Data HO &amp; Site'!$H$1:$H$437,'Summary to Mgmt'!$E26,'Master Data HO &amp; Site'!$Y$1:$Y$437,"Open",'Master Data HO &amp; Site'!$N$1:$N$437,$H$2),SUMIFS('Master Data HO &amp; Site'!$BI$1:$BI$437,'Master Data HO &amp; Site'!$S$1:$S$437,'Summary to Mgmt'!$C26,'Master Data HO &amp; Site'!$Y$1:$Y$437,"Open",'Master Data HO &amp; Site'!$N$1:$N$437,$H$2))))</f>
        <v>0</v>
      </c>
      <c r="AR26" s="222">
        <f>IF($H$2="All",IF(C26="Jakarta",SUMIFS('Master Data HO &amp; Site'!$BJ$1:$BJ$437,'Master Data HO &amp; Site'!$F$1:$F$437,'Summary to Mgmt'!$D26,'Master Data HO &amp; Site'!$H$1:$H$437,'Summary to Mgmt'!$E26,'Master Data HO &amp; Site'!$Y$1:$Y$437,"Open"),SUMIFS('Master Data HO &amp; Site'!$BJ$1:$BJ$437,'Master Data HO &amp; Site'!$S$1:$S$437,'Summary to Mgmt'!$C26,'Master Data HO &amp; Site'!$Y$1:$Y$437,"Open")),IF($H$2="Urgent",IF(C26="Jakarta",SUMIFS('Master Data HO &amp; Site'!$BJ$1:$BJ$437,'Master Data HO &amp; Site'!$F$1:$F$437,'Summary to Mgmt'!$D26,'Master Data HO &amp; Site'!$H$1:$H$437,'Summary to Mgmt'!$E26,'Master Data HO &amp; Site'!$Y$1:$Y$437,"Open",'Master Data HO &amp; Site'!$N$1:$N$437,$H$2),SUMIFS('Master Data HO &amp; Site'!$BJ$1:$BJ$437,'Master Data HO &amp; Site'!$S$1:$S$437,'Summary to Mgmt'!$C26,'Master Data HO &amp; Site'!$Y$1:$Y$437,"Open",'Master Data HO &amp; Site'!$N$1:$N$437,$H$2)),IF(C26="Jakarta",SUMIFS('Master Data HO &amp; Site'!$BJ$1:$BJ$437,'Master Data HO &amp; Site'!$F$1:$F$437,'Summary to Mgmt'!$D26,'Master Data HO &amp; Site'!$H$1:$H$437,'Summary to Mgmt'!$E26,'Master Data HO &amp; Site'!$Y$1:$Y$437,"Open",'Master Data HO &amp; Site'!$N$1:$N$437,$H$2),SUMIFS('Master Data HO &amp; Site'!$BJ$1:$BJ$437,'Master Data HO &amp; Site'!$S$1:$S$437,'Summary to Mgmt'!$C26,'Master Data HO &amp; Site'!$Y$1:$Y$437,"Open",'Master Data HO &amp; Site'!$N$1:$N$437,$H$2))))</f>
        <v>0</v>
      </c>
      <c r="AS26" s="222">
        <f>IF($H$2="All",IF(C26="Jakarta",SUMIFS('Master Data HO &amp; Site'!$BK$1:$BK$437,'Master Data HO &amp; Site'!$S$1:$S$437,'Summary to Mgmt'!$C26,'Master Data HO &amp; Site'!$F$1:$F$437,'Summary to Mgmt'!$D26,'Master Data HO &amp; Site'!$H$1:$H$437,'Summary to Mgmt'!$E26,'Master Data HO &amp; Site'!$Y$1:$Y$437,"Open"),SUMIFS('Master Data HO &amp; Site'!$BK$1:$BK$437,'Master Data HO &amp; Site'!$S$1:$S$437,'Summary to Mgmt'!$C26,'Master Data HO &amp; Site'!$Y$1:$Y$437,"Open")),IF($H$2="Urgent",IF(C26="Jakarta",SUMIFS('Master Data HO &amp; Site'!$BK$1:$BK$437,'Master Data HO &amp; Site'!$F$1:$F$437,'Summary to Mgmt'!$D26,'Master Data HO &amp; Site'!$H$1:$H$437,'Summary to Mgmt'!$E26,'Master Data HO &amp; Site'!$Y$1:$Y$437,"Open",'Master Data HO &amp; Site'!$N$1:$N$437,$H$2),SUMIFS('Master Data HO &amp; Site'!$BK$1:$BK$437,'Master Data HO &amp; Site'!$S$1:$S$437,'Summary to Mgmt'!$C26,'Master Data HO &amp; Site'!$Y$1:$Y$437,"Open",'Master Data HO &amp; Site'!$N$1:$N$437,$H$2)),IF(C26="Jakarta",SUMIFS('Master Data HO &amp; Site'!$BK$1:$BK$437,'Master Data HO &amp; Site'!$F$1:$F$437,'Summary to Mgmt'!$D26,'Master Data HO &amp; Site'!$H$1:$H$437,'Summary to Mgmt'!$E26,'Master Data HO &amp; Site'!$Y$1:$Y$437,"Open",'Master Data HO &amp; Site'!$N$1:$N$437,$H$2),SUMIFS('Master Data HO &amp; Site'!$BK$1:$BK$437,'Master Data HO &amp; Site'!$S$1:$S$437,'Summary to Mgmt'!$C26,'Master Data HO &amp; Site'!$Y$1:$Y$437,"Open",'Master Data HO &amp; Site'!$N$1:$N$437,$H$2))))</f>
        <v>0</v>
      </c>
      <c r="AU26" s="224">
        <f>IF($H$2="All",IF(C26="Jakarta",COUNTIFS('Master Data HO &amp; Site'!$F$1:$F$437,'Summary to Mgmt'!$D26,'Master Data HO &amp; Site'!$H$1:$H$437,'Summary to Mgmt'!$E26,'Master Data HO &amp; Site'!$Y$1:$Y$437,"Open",'Master Data HO &amp; Site'!$BZ$1:$BZ$437,'Summary to Mgmt'!$AU$4),COUNTIFS('Master Data HO &amp; Site'!$S$1:$S$437,'Summary to Mgmt'!$C26,'Master Data HO &amp; Site'!$Y$1:$Y$437,"Open",'Master Data HO &amp; Site'!$BZ$1:$BZ$437,'Summary to Mgmt'!$AU$4)),IF($H$2="Urgent",IF(C26="Jakarta",COUNTIFS('Master Data HO &amp; Site'!$F$1:$F$437,'Summary to Mgmt'!$D26,'Master Data HO &amp; Site'!$H$1:$H$437,'Summary to Mgmt'!$E26,'Master Data HO &amp; Site'!$Y$1:$Y$437,"Open",'Master Data HO &amp; Site'!$BZ$1:$BZ$437,'Summary to Mgmt'!$AU$4,'Master Data HO &amp; Site'!$N$1:$N$437,$H$2),COUNTIFS('Master Data HO &amp; Site'!$S$1:$S$437,'Summary to Mgmt'!$C26,'Master Data HO &amp; Site'!$Y$1:$Y$437,"Open",'Master Data HO &amp; Site'!$BZ$1:$BZ$437,'Summary to Mgmt'!$AU$4,'Master Data HO &amp; Site'!$N$1:$N$437,$H$2)),IF(C26="Jakarta",COUNTIFS('Master Data HO &amp; Site'!$F$1:$F$437,'Summary to Mgmt'!$D26,'Master Data HO &amp; Site'!$H$1:$H$437,'Summary to Mgmt'!$E26,'Master Data HO &amp; Site'!$Y$1:$Y$437,"Open",'Master Data HO &amp; Site'!$BZ$1:$BZ$437,'Summary to Mgmt'!$AU$4,'Master Data HO &amp; Site'!$N$1:$N$437,$H$2),COUNTIFS('Master Data HO &amp; Site'!$S$1:$S$437,'Summary to Mgmt'!$C26,'Master Data HO &amp; Site'!$Y$1:$Y$437,"Open",'Master Data HO &amp; Site'!$BZ$1:$BZ$437,'Summary to Mgmt'!$AU$4,'Master Data HO &amp; Site'!$N$1:$N$437,$H$2))))</f>
        <v>0</v>
      </c>
      <c r="AV26" s="224">
        <f>IF($H$2="All",IF(C26="Jakarta",COUNTIFS('Master Data HO &amp; Site'!$F$1:$F$437,'Summary to Mgmt'!$D26,'Master Data HO &amp; Site'!$H$1:$H$437,'Summary to Mgmt'!$E26,'Master Data HO &amp; Site'!$Y$1:$Y$437,"Open",'Master Data HO &amp; Site'!$BZ$1:$BZ$437,'Summary to Mgmt'!$AV$4),COUNTIFS('Master Data HO &amp; Site'!$S$1:$S$437,'Summary to Mgmt'!$C26,'Master Data HO &amp; Site'!$Y$1:$Y$437,"Open",'Master Data HO &amp; Site'!$BZ$1:$BZ$437,'Summary to Mgmt'!$AV$4)),IF($H$2="Urgent",IF(C26="Jakarta",COUNTIFS('Master Data HO &amp; Site'!$F$1:$F$437,'Summary to Mgmt'!$D26,'Master Data HO &amp; Site'!$H$1:$H$437,'Summary to Mgmt'!$E26,'Master Data HO &amp; Site'!$Y$1:$Y$437,"Open",'Master Data HO &amp; Site'!$BZ$1:$BZ$437,'Summary to Mgmt'!$AV$4,'Master Data HO &amp; Site'!$N$1:$N$437,$H$2),COUNTIFS('Master Data HO &amp; Site'!$S$1:$S$437,'Summary to Mgmt'!$C26,'Master Data HO &amp; Site'!$Y$1:$Y$437,"Open",'Master Data HO &amp; Site'!$BZ$1:$BZ$437,'Summary to Mgmt'!$AV$4,'Master Data HO &amp; Site'!$N$1:$N$437,$H$2)),IF(C26="Jakarta",COUNTIFS('Master Data HO &amp; Site'!$F$1:$F$437,'Summary to Mgmt'!$D26,'Master Data HO &amp; Site'!$H$1:$H$437,'Summary to Mgmt'!$E26,'Master Data HO &amp; Site'!$Y$1:$Y$437,"Open",'Master Data HO &amp; Site'!$BZ$1:$BZ$437,'Summary to Mgmt'!$AV$4,'Master Data HO &amp; Site'!$N$1:$N$437,$H$2),COUNTIFS('Master Data HO &amp; Site'!$S$1:$S$437,'Summary to Mgmt'!$C26,'Master Data HO &amp; Site'!$Y$1:$Y$437,"Open",'Master Data HO &amp; Site'!$BZ$1:$BZ$437,'Summary to Mgmt'!$AV$4,'Master Data HO &amp; Site'!$N$1:$N$437,$H$2))))</f>
        <v>0</v>
      </c>
      <c r="AW26" s="224">
        <f>IF($H$2="All",IF(C26="Jakarta",COUNTIFS('Master Data HO &amp; Site'!$F$1:$F$437,'Summary to Mgmt'!$D26,'Master Data HO &amp; Site'!$H$1:$H$437,'Summary to Mgmt'!$E26,'Master Data HO &amp; Site'!$Y$1:$Y$437,"Open",'Master Data HO &amp; Site'!$BZ$1:$BZ$437,'Summary to Mgmt'!$AW$4),COUNTIFS('Master Data HO &amp; Site'!$S$1:$S$437,'Summary to Mgmt'!$C26,'Master Data HO &amp; Site'!$Y$1:$Y$437,"Open",'Master Data HO &amp; Site'!$BZ$1:$BZ$437,'Summary to Mgmt'!$AW$4)),IF($H$2="Urgent",IF(C26="Jakarta",COUNTIFS('Master Data HO &amp; Site'!$F$1:$F$437,'Summary to Mgmt'!$D26,'Master Data HO &amp; Site'!$H$1:$H$437,'Summary to Mgmt'!$E26,'Master Data HO &amp; Site'!$Y$1:$Y$437,"Open",'Master Data HO &amp; Site'!$BZ$1:$BZ$437,'Summary to Mgmt'!$AW$4,'Master Data HO &amp; Site'!$N$1:$N$437,$H$2),COUNTIFS('Master Data HO &amp; Site'!$S$1:$S$437,'Summary to Mgmt'!$C26,'Master Data HO &amp; Site'!$Y$1:$Y$437,"Open",'Master Data HO &amp; Site'!$BZ$1:$BZ$437,'Summary to Mgmt'!$AW$4,'Master Data HO &amp; Site'!$N$1:$N$437,$H$2)),IF(C26="Jakarta",COUNTIFS('Master Data HO &amp; Site'!$F$1:$F$437,'Summary to Mgmt'!$D26,'Master Data HO &amp; Site'!$H$1:$H$437,'Summary to Mgmt'!$E26,'Master Data HO &amp; Site'!$Y$1:$Y$437,"Open",'Master Data HO &amp; Site'!$BZ$1:$BZ$437,'Summary to Mgmt'!$AW$4,'Master Data HO &amp; Site'!$N$1:$N$437,$H$2),COUNTIFS('Master Data HO &amp; Site'!$S$1:$S$437,'Summary to Mgmt'!$C26,'Master Data HO &amp; Site'!$Y$1:$Y$437,"Open",'Master Data HO &amp; Site'!$BZ$1:$BZ$437,'Summary to Mgmt'!$AW$4,'Master Data HO &amp; Site'!$N$1:$N$437,$H$2))))</f>
        <v>0</v>
      </c>
      <c r="AX26" s="224">
        <f>IF($H$2="All",IF(C26="Jakarta",COUNTIFS('Master Data HO &amp; Site'!$F$1:$F$437,'Summary to Mgmt'!$D26,'Master Data HO &amp; Site'!$H$1:$H$437,'Summary to Mgmt'!$E26,'Master Data HO &amp; Site'!$Y$1:$Y$437,"Open",'Master Data HO &amp; Site'!$BZ$1:$BZ$437,'Summary to Mgmt'!$AX$4),COUNTIFS('Master Data HO &amp; Site'!$S$1:$S$437,'Summary to Mgmt'!$C26,'Master Data HO &amp; Site'!$Y$1:$Y$437,"Open",'Master Data HO &amp; Site'!$BZ$1:$BZ$437,'Summary to Mgmt'!$AX$4)),IF($H$2="Urgent",IF(C26="Jakarta",COUNTIFS('Master Data HO &amp; Site'!$F$1:$F$437,'Summary to Mgmt'!$D26,'Master Data HO &amp; Site'!$H$1:$H$437,'Summary to Mgmt'!$E26,'Master Data HO &amp; Site'!$Y$1:$Y$437,"Open",'Master Data HO &amp; Site'!$BZ$1:$BZ$437,'Summary to Mgmt'!$AX$4,'Master Data HO &amp; Site'!$N$1:$N$437,$H$2),COUNTIFS('Master Data HO &amp; Site'!$S$1:$S$437,'Summary to Mgmt'!$C26,'Master Data HO &amp; Site'!$Y$1:$Y$437,"Open",'Master Data HO &amp; Site'!$BZ$1:$BZ$437,'Summary to Mgmt'!$AX$4,'Master Data HO &amp; Site'!$N$1:$N$437,$H$2)),IF(C26="Jakarta",COUNTIFS('Master Data HO &amp; Site'!$F$1:$F$437,'Summary to Mgmt'!$D26,'Master Data HO &amp; Site'!$H$1:$H$437,'Summary to Mgmt'!$E26,'Master Data HO &amp; Site'!$Y$1:$Y$437,"Open",'Master Data HO &amp; Site'!$BZ$1:$BZ$437,'Summary to Mgmt'!$AX$4,'Master Data HO &amp; Site'!$N$1:$N$437,$H$2),COUNTIFS('Master Data HO &amp; Site'!$S$1:$S$437,'Summary to Mgmt'!$C26,'Master Data HO &amp; Site'!$Y$1:$Y$437,"Open",'Master Data HO &amp; Site'!$BZ$1:$BZ$437,'Summary to Mgmt'!$AX$4,'Master Data HO &amp; Site'!$N$1:$N$437,$H$2))))</f>
        <v>0</v>
      </c>
    </row>
    <row r="27" spans="3:50" outlineLevel="1" x14ac:dyDescent="0.35">
      <c r="C27" t="s">
        <v>151</v>
      </c>
      <c r="D27" t="s">
        <v>137</v>
      </c>
      <c r="E27" t="s">
        <v>1555</v>
      </c>
      <c r="F27" s="223">
        <f t="shared" si="1"/>
        <v>1</v>
      </c>
      <c r="G27" s="224">
        <f>IF($H$2="All",IF(C27="Jakarta",SUMIFS('Master Data HO &amp; Site'!$BM$1:$BM$437,'Master Data HO &amp; Site'!$S$1:$S$437,'Summary to Mgmt'!C27,'Master Data HO &amp; Site'!$F$1:$F$437,'Summary to Mgmt'!$D27,'Master Data HO &amp; Site'!$H$1:$H$437,'Summary to Mgmt'!$E27,'Master Data HO &amp; Site'!$Y$1:$Y$437,"Closed"),SUMIFS('Master Data HO &amp; Site'!$BM$1:$BM$437,'Master Data HO &amp; Site'!$S$1:$S$437,'Summary to Mgmt'!C27,'Master Data HO &amp; Site'!$Y$1:$Y$437,"Closed")),IF(C27="Jakarta",SUMIFS('Master Data HO &amp; Site'!$BM$1:$BM$437,'Master Data HO &amp; Site'!$S$1:$S$437,'Summary to Mgmt'!C27,'Master Data HO &amp; Site'!$F$1:$F$437,'Summary to Mgmt'!$D27,'Master Data HO &amp; Site'!$H$1:$H$437,'Summary to Mgmt'!E27,'Master Data HO &amp; Site'!$N$1:$N$437,'Summary to Mgmt'!$H$2,'Master Data HO &amp; Site'!$Y$1:$Y$437,"Closed"),SUMIFS('Master Data HO &amp; Site'!$BM$1:$BM$437,'Master Data HO &amp; Site'!$S$1:$S$437,'Summary to Mgmt'!C27,'Master Data HO &amp; Site'!$N$1:$N$437,'Summary to Mgmt'!$H$2,'Master Data HO &amp; Site'!$Y$1:$Y$437,"Closed")))</f>
        <v>1</v>
      </c>
      <c r="H27" s="222">
        <f>IF($H$2="All",IF(C27="Jakarta",COUNTIFS('Master Data HO &amp; Site'!$S$1:$S$437,'Summary to Mgmt'!$C27,'Master Data HO &amp; Site'!$F$1:$F$437,'Summary to Mgmt'!$D27,'Master Data HO &amp; Site'!$H$1:$H$437,'Summary to Mgmt'!$E27,'Master Data HO &amp; Site'!$Y$1:$Y$437,"Open"),COUNTIFS('Master Data HO &amp; Site'!$S$1:$S$437,'Summary to Mgmt'!$C27,'Master Data HO &amp; Site'!$Y$1:$Y$437,"Open")),IF($H$2="Urgent",IF(C27="Jakarta",COUNTIFS('Master Data HO &amp; Site'!$S$1:$S$437,'Summary to Mgmt'!$C27,'Master Data HO &amp; Site'!$F$1:$F$437,'Summary to Mgmt'!$D27,'Master Data HO &amp; Site'!$H$1:$H$437,'Summary to Mgmt'!$E27,'Master Data HO &amp; Site'!$Y$1:$Y$437,"Open",'Master Data HO &amp; Site'!$N$1:$N$437,$H$2),COUNTIFS('Master Data HO &amp; Site'!$S$1:$S$437,'Summary to Mgmt'!$C27,'Master Data HO &amp; Site'!$Y$1:$Y$437,"Open",'Master Data HO &amp; Site'!$N$1:$N$437,$H$2)),IF(C27="Jakarta",COUNTIFS('Master Data HO &amp; Site'!$F$1:$F$437,'Summary to Mgmt'!$D27,'Master Data HO &amp; Site'!$H$1:$H$437,'Summary to Mgmt'!$E27,'Master Data HO &amp; Site'!$Y$1:$Y$437,"Open",'Master Data HO &amp; Site'!$N$1:$N$437,$H$2),COUNTIFS('Master Data HO &amp; Site'!$S$1:$S$437,'Summary to Mgmt'!$C27,'Master Data HO &amp; Site'!$Y$1:$Y$437,"Open",'Master Data HO &amp; Site'!$N$1:$N$437,$H$2))))</f>
        <v>0</v>
      </c>
      <c r="I27" s="222">
        <f>IF($H$2="All",IF(C27="Jakarta",COUNTIFS('Master Data HO &amp; Site'!$F$1:$F$437,'Summary to Mgmt'!$D27,'Master Data HO &amp; Site'!$H$1:$H$437,'Summary to Mgmt'!$E27,'Master Data HO &amp; Site'!$Y$1:$Y$437,"Open",'Master Data HO &amp; Site'!$D$1:$D$437,"pending FKTK"),COUNTIFS('Master Data HO &amp; Site'!$S$1:$S$437,'Summary to Mgmt'!$C27,'Master Data HO &amp; Site'!$Y$1:$Y$437,"Open",'Master Data HO &amp; Site'!$D$1:$D$437,"pending FKTK")),IF($H$2="Urgent",IF(C27="Jakarta",COUNTIFS('Master Data HO &amp; Site'!$F$1:$F$437,'Summary to Mgmt'!$D27,'Master Data HO &amp; Site'!$H$1:$H$437,'Summary to Mgmt'!$E27,'Master Data HO &amp; Site'!$Y$1:$Y$437,"Open",'Master Data HO &amp; Site'!$N$1:$N$437,$H$2,'Master Data HO &amp; Site'!$D$1:$D$437,"pending FKTK"),COUNTIFS('Master Data HO &amp; Site'!$S$1:$S$437,'Summary to Mgmt'!$C27,'Master Data HO &amp; Site'!$Y$1:$Y$437,"Open",'Master Data HO &amp; Site'!$N$1:$N$437,$H$2,'Master Data HO &amp; Site'!$D$1:$D$437,"pending FKTK")),IF(C27="Jakarta",COUNTIFS('Master Data HO &amp; Site'!$F$1:$F$437,'Summary to Mgmt'!$D27,'Master Data HO &amp; Site'!$H$1:$H$437,'Summary to Mgmt'!$E27,'Master Data HO &amp; Site'!$Y$1:$Y$437,"Open",'Master Data HO &amp; Site'!$N$1:$N$437,$H$2,'Master Data HO &amp; Site'!$D$1:$D$437,"pending FKTK"),COUNTIFS('Master Data HO &amp; Site'!$S$1:$S$437,'Summary to Mgmt'!$C27,'Master Data HO &amp; Site'!$Y$1:$Y$437,"Open",'Master Data HO &amp; Site'!$N$1:$N$437,$H$2,'Master Data HO &amp; Site'!$D$1:$D$437,"pending FKTK"))))</f>
        <v>0</v>
      </c>
      <c r="J27" s="222">
        <f>IF($H$2="All",IF(C27="Jakarta",SUMIFS('Master Data HO &amp; Site'!$AB$1:$AB$437,'Master Data HO &amp; Site'!$F$1:$F$437,'Summary to Mgmt'!$D27,'Master Data HO &amp; Site'!$H$1:$H$437,'Summary to Mgmt'!$E27,'Master Data HO &amp; Site'!$Y$1:$Y$437,"Open"),SUMIFS('Master Data HO &amp; Site'!$AB$1:$AB$437,'Master Data HO &amp; Site'!$S$1:$S$437,'Summary to Mgmt'!$C27,'Master Data HO &amp; Site'!$Y$1:$Y$437,"Open")),IF($H$2="Urgent",IF(C27="Jakarta",SUMIFS('Master Data HO &amp; Site'!$AB$1:$AB$437,'Master Data HO &amp; Site'!$F$1:$F$437,'Summary to Mgmt'!$D27,'Master Data HO &amp; Site'!$H$1:$H$437,'Summary to Mgmt'!$E27,'Master Data HO &amp; Site'!$Y$1:$Y$437,"Open",'Master Data HO &amp; Site'!$N$1:$N$437,$H$2),SUMIFS('Master Data HO &amp; Site'!$AB$1:$AB$437,'Master Data HO &amp; Site'!$S$1:$S$437,'Summary to Mgmt'!$C27,'Master Data HO &amp; Site'!$Y$1:$Y$437,"Open",'Master Data HO &amp; Site'!$N$1:$N$437,$H$2)),IF(C27="Jakarta",SUMIFS('Master Data HO &amp; Site'!$AB$1:$AB$437,'Master Data HO &amp; Site'!$F$1:$F$437,'Summary to Mgmt'!$D27,'Master Data HO &amp; Site'!$H$1:$H$437,'Summary to Mgmt'!$E27,'Master Data HO &amp; Site'!$Y$1:$Y$437,"Open",'Master Data HO &amp; Site'!$N$1:$N$437,$H$2),SUMIFS('Master Data HO &amp; Site'!$AB$1:$AB$437,'Master Data HO &amp; Site'!$S$1:$S$437,'Summary to Mgmt'!$C27,'Master Data HO &amp; Site'!$Y$1:$Y$437,"Open",'Master Data HO &amp; Site'!$N$1:$N$437,$H$2))))</f>
        <v>0</v>
      </c>
      <c r="K27" s="222">
        <f>IF($H$2="All",IF(C27="Jakarta",SUMIFS('Master Data HO &amp; Site'!$AC$1:$AC$437,'Master Data HO &amp; Site'!$F$1:$F$437,'Summary to Mgmt'!$D27,'Master Data HO &amp; Site'!$H$1:$H$437,'Summary to Mgmt'!$E27,'Master Data HO &amp; Site'!$Y$1:$Y$437,"Open"),SUMIFS('Master Data HO &amp; Site'!$AC$1:$AC$437,'Master Data HO &amp; Site'!$S$1:$S$437,'Summary to Mgmt'!$C27,'Master Data HO &amp; Site'!$Y$1:$Y$437,"Open")),IF($H$2="Urgent",IF(C27="Jakarta",SUMIFS('Master Data HO &amp; Site'!$AC$1:$AC$437,'Master Data HO &amp; Site'!$F$1:$F$437,'Summary to Mgmt'!$D27,'Master Data HO &amp; Site'!$H$1:$H$437,'Summary to Mgmt'!$E27,'Master Data HO &amp; Site'!$Y$1:$Y$437,"Open",'Master Data HO &amp; Site'!$N$1:$N$437,$H$2),SUMIFS('Master Data HO &amp; Site'!$AC$1:$AC$437,'Master Data HO &amp; Site'!$S$1:$S$437,'Summary to Mgmt'!$C27,'Master Data HO &amp; Site'!$Y$1:$Y$437,"Open",'Master Data HO &amp; Site'!$N$1:$N$437,$H$2)),IF(C27="Jakarta",SUMIFS('Master Data HO &amp; Site'!$AC$1:$AC$437,'Master Data HO &amp; Site'!$F$1:$F$437,'Summary to Mgmt'!$D27,'Master Data HO &amp; Site'!$H$1:$H$437,'Summary to Mgmt'!$E27,'Master Data HO &amp; Site'!$Y$1:$Y$437,"Open",'Master Data HO &amp; Site'!$N$1:$N$437,$H$2),SUMIFS('Master Data HO &amp; Site'!$AC$1:$AC$437,'Master Data HO &amp; Site'!$S$1:$S$437,'Summary to Mgmt'!$C27,'Master Data HO &amp; Site'!$Y$1:$Y$437,"Open",'Master Data HO &amp; Site'!$N$1:$N$437,$H$2))))</f>
        <v>0</v>
      </c>
      <c r="L27" s="222">
        <f>IF($H$2="All",IF(C27="Jakarta",SUMIFS('Master Data HO &amp; Site'!$AD$1:$AD$437,'Master Data HO &amp; Site'!$F$1:$F$437,'Summary to Mgmt'!$D27,'Master Data HO &amp; Site'!$H$1:$H$437,'Summary to Mgmt'!$E27,'Master Data HO &amp; Site'!$Y$1:$Y$437,"Open"),SUMIFS('Master Data HO &amp; Site'!$AD$1:$AD$437,'Master Data HO &amp; Site'!$S$1:$S$437,'Summary to Mgmt'!$C27,'Master Data HO &amp; Site'!$Y$1:$Y$437,"Open")),IF($H$2="Urgent",IF(C27="Jakarta",SUMIFS('Master Data HO &amp; Site'!$AD$1:$AD$437,'Master Data HO &amp; Site'!$F$1:$F$437,'Summary to Mgmt'!$D27,'Master Data HO &amp; Site'!$H$1:$H$437,'Summary to Mgmt'!$E27,'Master Data HO &amp; Site'!$Y$1:$Y$437,"Open",'Master Data HO &amp; Site'!$N$1:$N$437,$H$2),SUMIFS('Master Data HO &amp; Site'!$AD$1:$AD$437,'Master Data HO &amp; Site'!$S$1:$S$437,'Summary to Mgmt'!$C27,'Master Data HO &amp; Site'!$Y$1:$Y$437,"Open",'Master Data HO &amp; Site'!$N$1:$N$437,$H$2)),IF(C27="Jakarta",SUMIFS('Master Data HO &amp; Site'!$AD$1:$AD$437,'Master Data HO &amp; Site'!$F$1:$F$437,'Summary to Mgmt'!$D27,'Master Data HO &amp; Site'!$H$1:$H$437,'Summary to Mgmt'!$E27,'Master Data HO &amp; Site'!$Y$1:$Y$437,"Open",'Master Data HO &amp; Site'!$N$1:$N$437,$H$2),SUMIFS('Master Data HO &amp; Site'!$AD$1:$AD$437,'Master Data HO &amp; Site'!$S$1:$S$437,'Summary to Mgmt'!$C27,'Master Data HO &amp; Site'!$Y$1:$Y$437,"Open",'Master Data HO &amp; Site'!$N$1:$N$437,$H$2))))</f>
        <v>0</v>
      </c>
      <c r="M27" s="222">
        <f>IF($H$2="All",IF(C27="Jakarta",SUMIFS('Master Data HO &amp; Site'!$AE$1:$AE$437,'Master Data HO &amp; Site'!$F$1:$F$437,'Summary to Mgmt'!$D27,'Master Data HO &amp; Site'!$H$1:$H$437,'Summary to Mgmt'!$E27,'Master Data HO &amp; Site'!$Y$1:$Y$437,"Open"),SUMIFS('Master Data HO &amp; Site'!$AE$1:$AE$437,'Master Data HO &amp; Site'!$S$1:$S$437,'Summary to Mgmt'!$C27,'Master Data HO &amp; Site'!$Y$1:$Y$437,"Open")),IF($H$2="Urgent",IF(C27="Jakarta",SUMIFS('Master Data HO &amp; Site'!$AE$1:$AE$437,'Master Data HO &amp; Site'!$F$1:$F$437,'Summary to Mgmt'!$D27,'Master Data HO &amp; Site'!$H$1:$H$437,'Summary to Mgmt'!$E27,'Master Data HO &amp; Site'!$Y$1:$Y$437,"Open",'Master Data HO &amp; Site'!$N$1:$N$437,$H$2),SUMIFS('Master Data HO &amp; Site'!$AE$1:$AE$437,'Master Data HO &amp; Site'!$S$1:$S$437,'Summary to Mgmt'!$C27,'Master Data HO &amp; Site'!$Y$1:$Y$437,"Open",'Master Data HO &amp; Site'!$N$1:$N$437,$H$2)),IF(C27="Jakarta",SUMIFS('Master Data HO &amp; Site'!$AE$1:$AE$437,'Master Data HO &amp; Site'!$F$1:$F$437,'Summary to Mgmt'!$D27,'Master Data HO &amp; Site'!$H$1:$H$437,'Summary to Mgmt'!$E27,'Master Data HO &amp; Site'!$Y$1:$Y$437,"Open",'Master Data HO &amp; Site'!$N$1:$N$437,$H$2),SUMIFS('Master Data HO &amp; Site'!$AE$1:$AE$437,'Master Data HO &amp; Site'!$S$1:$S$437,'Summary to Mgmt'!$C27,'Master Data HO &amp; Site'!$Y$1:$Y$437,"Open",'Master Data HO &amp; Site'!$N$1:$N$437,$H$2))))</f>
        <v>0</v>
      </c>
      <c r="N27" s="222">
        <f>IF($H$2="All",IF(C27="Jakarta",SUMIFS('Master Data HO &amp; Site'!$AF$1:$AF$437,'Master Data HO &amp; Site'!$F$1:$F$437,'Summary to Mgmt'!$D27,'Master Data HO &amp; Site'!$H$1:$H$437,'Summary to Mgmt'!$E27,'Master Data HO &amp; Site'!$Y$1:$Y$437,"Open"),SUMIFS('Master Data HO &amp; Site'!$AF$1:$AF$437,'Master Data HO &amp; Site'!$S$1:$S$437,'Summary to Mgmt'!$C27,'Master Data HO &amp; Site'!$Y$1:$Y$437,"Open")),IF($H$2="Urgent",IF(C27="Jakarta",SUMIFS('Master Data HO &amp; Site'!$AF$1:$AF$437,'Master Data HO &amp; Site'!$F$1:$F$437,'Summary to Mgmt'!$D27,'Master Data HO &amp; Site'!$H$1:$H$437,'Summary to Mgmt'!$E27,'Master Data HO &amp; Site'!$Y$1:$Y$437,"Open",'Master Data HO &amp; Site'!$N$1:$N$437,$H$2),SUMIFS('Master Data HO &amp; Site'!$AF$1:$AF$437,'Master Data HO &amp; Site'!$S$1:$S$437,'Summary to Mgmt'!$C27,'Master Data HO &amp; Site'!$Y$1:$Y$437,"Open",'Master Data HO &amp; Site'!$N$1:$N$437,$H$2)),IF(C27="Jakarta",SUMIFS('Master Data HO &amp; Site'!$AF$1:$AF$437,'Master Data HO &amp; Site'!$F$1:$F$437,'Summary to Mgmt'!$D27,'Master Data HO &amp; Site'!$H$1:$H$437,'Summary to Mgmt'!$E27,'Master Data HO &amp; Site'!$Y$1:$Y$437,"Open",'Master Data HO &amp; Site'!$N$1:$N$437,$H$2),SUMIFS('Master Data HO &amp; Site'!$AF$1:$AF$437,'Master Data HO &amp; Site'!$S$1:$S$437,'Summary to Mgmt'!$C27,'Master Data HO &amp; Site'!$Y$1:$Y$437,"Open",'Master Data HO &amp; Site'!$N$1:$N$437,$H$2))))</f>
        <v>0</v>
      </c>
      <c r="O27" s="224">
        <f>IF($H$2="All",IF(C27="Jakarta",SUMIFS('Master Data HO &amp; Site'!$AG$1:$AG$437,'Master Data HO &amp; Site'!$S$1:$S$437,'Summary to Mgmt'!$C27,'Master Data HO &amp; Site'!$F$1:$F$437,'Summary to Mgmt'!$D27,'Master Data HO &amp; Site'!$H$1:$H$437,'Summary to Mgmt'!$E27,'Master Data HO &amp; Site'!$Y$1:$Y$437,"Open"),SUMIFS('Master Data HO &amp; Site'!$AG$1:$AG$437,'Master Data HO &amp; Site'!$S$1:$S$437,'Summary to Mgmt'!$C27,'Master Data HO &amp; Site'!$Y$1:$Y$437,"Open")),IF($H$2="Urgent",IF(C27="Jakarta",SUMIFS('Master Data HO &amp; Site'!$AG$1:$AG$437,'Master Data HO &amp; Site'!$F$1:$F$437,'Summary to Mgmt'!$D27,'Master Data HO &amp; Site'!$H$1:$H$437,'Summary to Mgmt'!$E27,'Master Data HO &amp; Site'!$Y$1:$Y$437,"Open",'Master Data HO &amp; Site'!$N$1:$N$437,$H$2),SUMIFS('Master Data HO &amp; Site'!$AG$1:$AG$437,'Master Data HO &amp; Site'!$S$1:$S$437,'Summary to Mgmt'!$C27,'Master Data HO &amp; Site'!$Y$1:$Y$437,"Open",'Master Data HO &amp; Site'!$N$1:$N$437,$H$2)),IF(C27="Jakarta",SUMIFS('Master Data HO &amp; Site'!$AG$1:$AG$437,'Master Data HO &amp; Site'!$F$1:$F$437,'Summary to Mgmt'!$D27,'Master Data HO &amp; Site'!$H$1:$H$437,'Summary to Mgmt'!$E27,'Master Data HO &amp; Site'!$Y$1:$Y$437,"Open",'Master Data HO &amp; Site'!$N$1:$N$437,$H$2),SUMIFS('Master Data HO &amp; Site'!$AG$1:$AG$437,'Master Data HO &amp; Site'!$S$1:$S$437,'Summary to Mgmt'!$C27,'Master Data HO &amp; Site'!$Y$1:$Y$437,"Open",'Master Data HO &amp; Site'!$N$1:$N$437,$H$2))))</f>
        <v>0</v>
      </c>
      <c r="P27" s="222">
        <f>IF($H$2="All",IF(C27="Jakarta",SUMIFS('Master Data HO &amp; Site'!$AH$1:$AH$437,'Master Data HO &amp; Site'!$F$1:$F$437,'Summary to Mgmt'!$D27,'Master Data HO &amp; Site'!$H$1:$H$437,'Summary to Mgmt'!$E27,'Master Data HO &amp; Site'!$Y$1:$Y$437,"Open"),SUMIFS('Master Data HO &amp; Site'!$AH$1:$AH$437,'Master Data HO &amp; Site'!$S$1:$S$437,'Summary to Mgmt'!$C27,'Master Data HO &amp; Site'!$Y$1:$Y$437,"Open")),IF($H$2="Urgent",IF(C27="Jakarta",SUMIFS('Master Data HO &amp; Site'!$AH$1:$AH$437,'Master Data HO &amp; Site'!$F$1:$F$437,'Summary to Mgmt'!$D27,'Master Data HO &amp; Site'!$H$1:$H$437,'Summary to Mgmt'!$E27,'Master Data HO &amp; Site'!$Y$1:$Y$437,"Open",'Master Data HO &amp; Site'!$N$1:$N$437,$H$2),SUMIFS('Master Data HO &amp; Site'!$AH$1:$AH$437,'Master Data HO &amp; Site'!$S$1:$S$437,'Summary to Mgmt'!$C27,'Master Data HO &amp; Site'!$Y$1:$Y$437,"Open",'Master Data HO &amp; Site'!$N$1:$N$437,$H$2)),IF(C27="Jakarta",SUMIFS('Master Data HO &amp; Site'!$AH$1:$AH$437,'Master Data HO &amp; Site'!$F$1:$F$437,'Summary to Mgmt'!$D27,'Master Data HO &amp; Site'!$H$1:$H$437,'Summary to Mgmt'!$E27,'Master Data HO &amp; Site'!$Y$1:$Y$437,"Open",'Master Data HO &amp; Site'!$N$1:$N$437,$H$2),SUMIFS('Master Data HO &amp; Site'!$AH$1:$AH$437,'Master Data HO &amp; Site'!$S$1:$S$437,'Summary to Mgmt'!$C27,'Master Data HO &amp; Site'!$Y$1:$Y$437,"Open",'Master Data HO &amp; Site'!$N$1:$N$437,$H$2))))</f>
        <v>0</v>
      </c>
      <c r="Q27" s="222">
        <f>IF($H$2="All",IF(C27="Jakarta",SUMIFS('Master Data HO &amp; Site'!$AI$1:$AI$437,'Master Data HO &amp; Site'!$F$1:$F$437,'Summary to Mgmt'!$D27,'Master Data HO &amp; Site'!$H$1:$H$437,'Summary to Mgmt'!$E27,'Master Data HO &amp; Site'!$Y$1:$Y$437,"Open"),SUMIFS('Master Data HO &amp; Site'!$AI$1:$AI$437,'Master Data HO &amp; Site'!$S$1:$S$437,'Summary to Mgmt'!$C27,'Master Data HO &amp; Site'!$Y$1:$Y$437,"Open")),IF($H$2="Urgent",IF(C27="Jakarta",SUMIFS('Master Data HO &amp; Site'!$AI$1:$AI$437,'Master Data HO &amp; Site'!$F$1:$F$437,'Summary to Mgmt'!$D27,'Master Data HO &amp; Site'!$H$1:$H$437,'Summary to Mgmt'!$E27,'Master Data HO &amp; Site'!$Y$1:$Y$437,"Open",'Master Data HO &amp; Site'!$N$1:$N$437,$H$2),SUMIFS('Master Data HO &amp; Site'!$AI$1:$AI$437,'Master Data HO &amp; Site'!$S$1:$S$437,'Summary to Mgmt'!$C27,'Master Data HO &amp; Site'!$Y$1:$Y$437,"Open",'Master Data HO &amp; Site'!$N$1:$N$437,$H$2)),IF(C27="Jakarta",SUMIFS('Master Data HO &amp; Site'!$AI$1:$AI$437,'Master Data HO &amp; Site'!$F$1:$F$437,'Summary to Mgmt'!$D27,'Master Data HO &amp; Site'!$H$1:$H$437,'Summary to Mgmt'!$E27,'Master Data HO &amp; Site'!$Y$1:$Y$437,"Open",'Master Data HO &amp; Site'!$N$1:$N$437,$H$2),SUMIFS('Master Data HO &amp; Site'!$AI$1:$AI$437,'Master Data HO &amp; Site'!$S$1:$S$437,'Summary to Mgmt'!$C27,'Master Data HO &amp; Site'!$Y$1:$Y$437,"Open",'Master Data HO &amp; Site'!$N$1:$N$437,$H$2))))</f>
        <v>0</v>
      </c>
      <c r="R27" s="222">
        <f>IF($H$2="All",IF(C27="Jakarta",SUMIFS('Master Data HO &amp; Site'!$AJ$1:$AJ$437,'Master Data HO &amp; Site'!$F$1:$F$437,'Summary to Mgmt'!$D27,'Master Data HO &amp; Site'!$H$1:$H$437,'Summary to Mgmt'!$E27,'Master Data HO &amp; Site'!$Y$1:$Y$437,"Open"),SUMIFS('Master Data HO &amp; Site'!$AJ$1:$AJ$437,'Master Data HO &amp; Site'!$S$1:$S$437,'Summary to Mgmt'!$C27,'Master Data HO &amp; Site'!$Y$1:$Y$437,"Open")),IF($H$2="Urgent",IF(C27="Jakarta",SUMIFS('Master Data HO &amp; Site'!$AJ$1:$AJ$437,'Master Data HO &amp; Site'!$F$1:$F$437,'Summary to Mgmt'!$D27,'Master Data HO &amp; Site'!$H$1:$H$437,'Summary to Mgmt'!$E27,'Master Data HO &amp; Site'!$Y$1:$Y$437,"Open",'Master Data HO &amp; Site'!$N$1:$N$437,$H$2),SUMIFS('Master Data HO &amp; Site'!$AJ$1:$AJ$437,'Master Data HO &amp; Site'!$S$1:$S$437,'Summary to Mgmt'!$C27,'Master Data HO &amp; Site'!$Y$1:$Y$437,"Open",'Master Data HO &amp; Site'!$N$1:$N$437,$H$2)),IF(C27="Jakarta",SUMIFS('Master Data HO &amp; Site'!$AJ$1:$AJ$437,'Master Data HO &amp; Site'!$F$1:$F$437,'Summary to Mgmt'!$D27,'Master Data HO &amp; Site'!$H$1:$H$437,'Summary to Mgmt'!$E27,'Master Data HO &amp; Site'!$Y$1:$Y$437,"Open",'Master Data HO &amp; Site'!$N$1:$N$437,$H$2),SUMIFS('Master Data HO &amp; Site'!$AJ$1:$AJ$437,'Master Data HO &amp; Site'!$S$1:$S$437,'Summary to Mgmt'!$C27,'Master Data HO &amp; Site'!$Y$1:$Y$437,"Open",'Master Data HO &amp; Site'!$N$1:$N$437,$H$2))))</f>
        <v>0</v>
      </c>
      <c r="S27" s="222">
        <f>IF($H$2="All",IF(C27="Jakarta",SUMIFS('Master Data HO &amp; Site'!$AK$1:$AK$437,'Master Data HO &amp; Site'!$F$1:$F$437,'Summary to Mgmt'!$D27,'Master Data HO &amp; Site'!$H$1:$H$437,'Summary to Mgmt'!$E27,'Master Data HO &amp; Site'!$Y$1:$Y$437,"Open"),SUMIFS('Master Data HO &amp; Site'!$AK$1:$AK$437,'Master Data HO &amp; Site'!$S$1:$S$437,'Summary to Mgmt'!$C27,'Master Data HO &amp; Site'!$Y$1:$Y$437,"Open")),IF($H$2="Urgent",IF(C27="Jakarta",SUMIFS('Master Data HO &amp; Site'!$AK$1:$AK$437,'Master Data HO &amp; Site'!$F$1:$F$437,'Summary to Mgmt'!$D27,'Master Data HO &amp; Site'!$H$1:$H$437,'Summary to Mgmt'!$E27,'Master Data HO &amp; Site'!$Y$1:$Y$437,"Open",'Master Data HO &amp; Site'!$N$1:$N$437,$H$2),SUMIFS('Master Data HO &amp; Site'!$AK$1:$AK$437,'Master Data HO &amp; Site'!$S$1:$S$437,'Summary to Mgmt'!$C27,'Master Data HO &amp; Site'!$Y$1:$Y$437,"Open",'Master Data HO &amp; Site'!$N$1:$N$437,$H$2)),IF(C27="Jakarta",SUMIFS('Master Data HO &amp; Site'!$AK$1:$AK$437,'Master Data HO &amp; Site'!$F$1:$F$437,'Summary to Mgmt'!$D27,'Master Data HO &amp; Site'!$H$1:$H$437,'Summary to Mgmt'!$E27,'Master Data HO &amp; Site'!$Y$1:$Y$437,"Open",'Master Data HO &amp; Site'!$N$1:$N$437,$H$2),SUMIFS('Master Data HO &amp; Site'!$AK$1:$AK$437,'Master Data HO &amp; Site'!$S$1:$S$437,'Summary to Mgmt'!$C27,'Master Data HO &amp; Site'!$Y$1:$Y$437,"Open",'Master Data HO &amp; Site'!$N$1:$N$437,$H$2))))</f>
        <v>0</v>
      </c>
      <c r="T27" s="222">
        <f>IF($H$2="All",IF(C27="Jakarta",SUMIFS('Master Data HO &amp; Site'!$AL$1:$AL$437,'Master Data HO &amp; Site'!$F$1:$F$437,'Summary to Mgmt'!$D27,'Master Data HO &amp; Site'!$H$1:$H$437,'Summary to Mgmt'!$E27,'Master Data HO &amp; Site'!$Y$1:$Y$437,"Open"),SUMIFS('Master Data HO &amp; Site'!$AL$1:$AL$437,'Master Data HO &amp; Site'!$S$1:$S$437,'Summary to Mgmt'!$C27,'Master Data HO &amp; Site'!$Y$1:$Y$437,"Open")),IF($H$2="Urgent",IF(C27="Jakarta",SUMIFS('Master Data HO &amp; Site'!$AL$1:$AL$437,'Master Data HO &amp; Site'!$F$1:$F$437,'Summary to Mgmt'!$D27,'Master Data HO &amp; Site'!$H$1:$H$437,'Summary to Mgmt'!$E27,'Master Data HO &amp; Site'!$Y$1:$Y$437,"Open",'Master Data HO &amp; Site'!$N$1:$N$437,$H$2),SUMIFS('Master Data HO &amp; Site'!$AL$1:$AL$437,'Master Data HO &amp; Site'!$S$1:$S$437,'Summary to Mgmt'!$C27,'Master Data HO &amp; Site'!$Y$1:$Y$437,"Open",'Master Data HO &amp; Site'!$N$1:$N$437,$H$2)),IF(C27="Jakarta",SUMIFS('Master Data HO &amp; Site'!$AL$1:$AL$437,'Master Data HO &amp; Site'!$F$1:$F$437,'Summary to Mgmt'!$D27,'Master Data HO &amp; Site'!$H$1:$H$437,'Summary to Mgmt'!$E27,'Master Data HO &amp; Site'!$Y$1:$Y$437,"Open",'Master Data HO &amp; Site'!$N$1:$N$437,$H$2),SUMIFS('Master Data HO &amp; Site'!$AL$1:$AL$437,'Master Data HO &amp; Site'!$S$1:$S$437,'Summary to Mgmt'!$C27,'Master Data HO &amp; Site'!$Y$1:$Y$437,"Open",'Master Data HO &amp; Site'!$N$1:$N$437,$H$2))))</f>
        <v>0</v>
      </c>
      <c r="U27" s="222">
        <f>IF($H$2="All",IF(C27="Jakarta",SUMIFS('Master Data HO &amp; Site'!$AM$1:$AM$437,'Master Data HO &amp; Site'!$S$1:$S$437,'Summary to Mgmt'!$C27,'Master Data HO &amp; Site'!$F$1:$F$437,'Summary to Mgmt'!$D27,'Master Data HO &amp; Site'!$H$1:$H$437,'Summary to Mgmt'!$E27,'Master Data HO &amp; Site'!$Y$1:$Y$437,"Open"),SUMIFS('Master Data HO &amp; Site'!$AM$1:$AM$437,'Master Data HO &amp; Site'!$S$1:$S$437,'Summary to Mgmt'!$C27,'Master Data HO &amp; Site'!$Y$1:$Y$437,"Open")),IF($H$2="Urgent",IF(C27="Jakarta",SUMIFS('Master Data HO &amp; Site'!$AM$1:$AM$437,'Master Data HO &amp; Site'!$F$1:$F$437,'Summary to Mgmt'!$D27,'Master Data HO &amp; Site'!$H$1:$H$437,'Summary to Mgmt'!$E27,'Master Data HO &amp; Site'!$Y$1:$Y$437,"Open",'Master Data HO &amp; Site'!$N$1:$N$437,$H$2),SUMIFS('Master Data HO &amp; Site'!$AM$1:$AM$437,'Master Data HO &amp; Site'!$S$1:$S$437,'Summary to Mgmt'!$C27,'Master Data HO &amp; Site'!$Y$1:$Y$437,"Open",'Master Data HO &amp; Site'!$N$1:$N$437,$H$2)),IF(C27="Jakarta",SUMIFS('Master Data HO &amp; Site'!$AM$1:$AM$437,'Master Data HO &amp; Site'!$F$1:$F$437,'Summary to Mgmt'!$D27,'Master Data HO &amp; Site'!$H$1:$H$437,'Summary to Mgmt'!$E27,'Master Data HO &amp; Site'!$Y$1:$Y$437,"Open",'Master Data HO &amp; Site'!$N$1:$N$437,$H$2),SUMIFS('Master Data HO &amp; Site'!$AM$1:$AM$437,'Master Data HO &amp; Site'!$S$1:$S$437,'Summary to Mgmt'!$C27,'Master Data HO &amp; Site'!$Y$1:$Y$437,"Open",'Master Data HO &amp; Site'!$N$1:$N$437,$H$2))))</f>
        <v>0</v>
      </c>
      <c r="V27" s="222">
        <f>IF($H$2="All",IF(C27="Jakarta",SUMIFS('Master Data HO &amp; Site'!$AN$1:$AN$437,'Master Data HO &amp; Site'!$F$1:$F$437,'Summary to Mgmt'!$D27,'Master Data HO &amp; Site'!$H$1:$H$437,'Summary to Mgmt'!$E27,'Master Data HO &amp; Site'!$Y$1:$Y$437,"Open"),SUMIFS('Master Data HO &amp; Site'!$AN$1:$AN$437,'Master Data HO &amp; Site'!$S$1:$S$437,'Summary to Mgmt'!$C27,'Master Data HO &amp; Site'!$Y$1:$Y$437,"Open")),IF($H$2="Urgent",IF(C27="Jakarta",SUMIFS('Master Data HO &amp; Site'!$AN$1:$AN$437,'Master Data HO &amp; Site'!$F$1:$F$437,'Summary to Mgmt'!$D27,'Master Data HO &amp; Site'!$H$1:$H$437,'Summary to Mgmt'!$E27,'Master Data HO &amp; Site'!$Y$1:$Y$437,"Open",'Master Data HO &amp; Site'!$N$1:$N$437,$H$2),SUMIFS('Master Data HO &amp; Site'!$AN$1:$AN$437,'Master Data HO &amp; Site'!$S$1:$S$437,'Summary to Mgmt'!$C27,'Master Data HO &amp; Site'!$Y$1:$Y$437,"Open",'Master Data HO &amp; Site'!$N$1:$N$437,$H$2)),IF(C27="Jakarta",SUMIFS('Master Data HO &amp; Site'!$AN$1:$AN$437,'Master Data HO &amp; Site'!$F$1:$F$437,'Summary to Mgmt'!$D27,'Master Data HO &amp; Site'!$H$1:$H$437,'Summary to Mgmt'!$E27,'Master Data HO &amp; Site'!$Y$1:$Y$437,"Open",'Master Data HO &amp; Site'!$N$1:$N$437,$H$2),SUMIFS('Master Data HO &amp; Site'!$AN$1:$AN$437,'Master Data HO &amp; Site'!$S$1:$S$437,'Summary to Mgmt'!$C27,'Master Data HO &amp; Site'!$Y$1:$Y$437,"Open",'Master Data HO &amp; Site'!$N$1:$N$437,$H$2))))</f>
        <v>0</v>
      </c>
      <c r="W27" s="222">
        <f>IF($H$2="All",IF(C27="Jakarta",SUMIFS('Master Data HO &amp; Site'!$AO$1:$AO$437,'Master Data HO &amp; Site'!$F$1:$F$437,'Summary to Mgmt'!$D27,'Master Data HO &amp; Site'!$H$1:$H$437,'Summary to Mgmt'!$E27,'Master Data HO &amp; Site'!$Y$1:$Y$437,"Open"),SUMIFS('Master Data HO &amp; Site'!$AO$1:$AO$437,'Master Data HO &amp; Site'!$S$1:$S$437,'Summary to Mgmt'!$C27,'Master Data HO &amp; Site'!$Y$1:$Y$437,"Open")),IF($H$2="Urgent",IF(C27="Jakarta",SUMIFS('Master Data HO &amp; Site'!$AO$1:$AO$437,'Master Data HO &amp; Site'!$F$1:$F$437,'Summary to Mgmt'!$D27,'Master Data HO &amp; Site'!$H$1:$H$437,'Summary to Mgmt'!$E27,'Master Data HO &amp; Site'!$Y$1:$Y$437,"Open",'Master Data HO &amp; Site'!$N$1:$N$437,$H$2),SUMIFS('Master Data HO &amp; Site'!$AO$1:$AO$437,'Master Data HO &amp; Site'!$S$1:$S$437,'Summary to Mgmt'!$C27,'Master Data HO &amp; Site'!$Y$1:$Y$437,"Open",'Master Data HO &amp; Site'!$N$1:$N$437,$H$2)),IF(C27="Jakarta",SUMIFS('Master Data HO &amp; Site'!$AO$1:$AO$437,'Master Data HO &amp; Site'!$F$1:$F$437,'Summary to Mgmt'!$D27,'Master Data HO &amp; Site'!$H$1:$H$437,'Summary to Mgmt'!$E27,'Master Data HO &amp; Site'!$Y$1:$Y$437,"Open",'Master Data HO &amp; Site'!$N$1:$N$437,$H$2),SUMIFS('Master Data HO &amp; Site'!$AO$1:$AO$437,'Master Data HO &amp; Site'!$S$1:$S$437,'Summary to Mgmt'!$C27,'Master Data HO &amp; Site'!$Y$1:$Y$437,"Open",'Master Data HO &amp; Site'!$N$1:$N$437,$H$2))))</f>
        <v>0</v>
      </c>
      <c r="X27" s="222">
        <f>IF($H$2="All",IF(C27="Jakarta",SUMIFS('Master Data HO &amp; Site'!$AP$1:$AP$437,'Master Data HO &amp; Site'!$F$1:$F$437,'Summary to Mgmt'!$D27,'Master Data HO &amp; Site'!$H$1:$H$437,'Summary to Mgmt'!$E27,'Master Data HO &amp; Site'!$Y$1:$Y$437,"Open"),SUMIFS('Master Data HO &amp; Site'!$AP$1:$AP$437,'Master Data HO &amp; Site'!$S$1:$S$437,'Summary to Mgmt'!$C27,'Master Data HO &amp; Site'!$Y$1:$Y$437,"Open")),IF($H$2="Urgent",IF(C27="Jakarta",SUMIFS('Master Data HO &amp; Site'!$AP$1:$AP$437,'Master Data HO &amp; Site'!$F$1:$F$437,'Summary to Mgmt'!$D27,'Master Data HO &amp; Site'!$H$1:$H$437,'Summary to Mgmt'!$E27,'Master Data HO &amp; Site'!$Y$1:$Y$437,"Open",'Master Data HO &amp; Site'!$N$1:$N$437,$H$2),SUMIFS('Master Data HO &amp; Site'!$AP$1:$AP$437,'Master Data HO &amp; Site'!$S$1:$S$437,'Summary to Mgmt'!$C27,'Master Data HO &amp; Site'!$Y$1:$Y$437,"Open",'Master Data HO &amp; Site'!$N$1:$N$437,$H$2)),IF(C27="Jakarta",SUMIFS('Master Data HO &amp; Site'!$AP$1:$AP$437,'Master Data HO &amp; Site'!$F$1:$F$437,'Summary to Mgmt'!$D27,'Master Data HO &amp; Site'!$H$1:$H$437,'Summary to Mgmt'!$E27,'Master Data HO &amp; Site'!$Y$1:$Y$437,"Open",'Master Data HO &amp; Site'!$N$1:$N$437,$H$2),SUMIFS('Master Data HO &amp; Site'!$AP$1:$AP$437,'Master Data HO &amp; Site'!$S$1:$S$437,'Summary to Mgmt'!$C27,'Master Data HO &amp; Site'!$Y$1:$Y$437,"Open",'Master Data HO &amp; Site'!$N$1:$N$437,$H$2))))</f>
        <v>0</v>
      </c>
      <c r="Y27" s="222">
        <f>IF($H$2="All",IF(C27="Jakarta",SUMIFS('Master Data HO &amp; Site'!$AQ$1:$AQ$437,'Master Data HO &amp; Site'!$F$1:$F$437,'Summary to Mgmt'!$D27,'Master Data HO &amp; Site'!$H$1:$H$437,'Summary to Mgmt'!$E27,'Master Data HO &amp; Site'!$Y$1:$Y$437,"Open"),SUMIFS('Master Data HO &amp; Site'!$AQ$1:$AQ$437,'Master Data HO &amp; Site'!$S$1:$S$437,'Summary to Mgmt'!$C27,'Master Data HO &amp; Site'!$Y$1:$Y$437,"Open")),IF($H$2="Urgent",IF(C27="Jakarta",SUMIFS('Master Data HO &amp; Site'!$AQ$1:$AQ$437,'Master Data HO &amp; Site'!$F$1:$F$437,'Summary to Mgmt'!$D27,'Master Data HO &amp; Site'!$H$1:$H$437,'Summary to Mgmt'!$E27,'Master Data HO &amp; Site'!$Y$1:$Y$437,"Open",'Master Data HO &amp; Site'!$N$1:$N$437,$H$2),SUMIFS('Master Data HO &amp; Site'!$AQ$1:$AQ$437,'Master Data HO &amp; Site'!$S$1:$S$437,'Summary to Mgmt'!$C27,'Master Data HO &amp; Site'!$Y$1:$Y$437,"Open",'Master Data HO &amp; Site'!$N$1:$N$437,$H$2)),IF(C27="Jakarta",SUMIFS('Master Data HO &amp; Site'!$AQ$1:$AQ$437,'Master Data HO &amp; Site'!$F$1:$F$437,'Summary to Mgmt'!$D27,'Master Data HO &amp; Site'!$H$1:$H$437,'Summary to Mgmt'!$E27,'Master Data HO &amp; Site'!$Y$1:$Y$437,"Open",'Master Data HO &amp; Site'!$N$1:$N$437,$H$2),SUMIFS('Master Data HO &amp; Site'!$AQ$1:$AQ$437,'Master Data HO &amp; Site'!$S$1:$S$437,'Summary to Mgmt'!$C27,'Master Data HO &amp; Site'!$Y$1:$Y$437,"Open",'Master Data HO &amp; Site'!$N$1:$N$437,$H$2))))</f>
        <v>0</v>
      </c>
      <c r="Z27" s="222">
        <f>IF($H$2="All",IF(C27="Jakarta",SUMIFS('Master Data HO &amp; Site'!$AR$1:$AR$437,'Master Data HO &amp; Site'!$F$1:$F$437,'Summary to Mgmt'!$D27,'Master Data HO &amp; Site'!$H$1:$H$437,'Summary to Mgmt'!$E27,'Master Data HO &amp; Site'!$Y$1:$Y$437,"Open"),SUMIFS('Master Data HO &amp; Site'!$AR$1:$AR$437,'Master Data HO &amp; Site'!$S$1:$S$437,'Summary to Mgmt'!$C27,'Master Data HO &amp; Site'!$Y$1:$Y$437,"Open")),IF($H$2="Urgent",IF(C27="Jakarta",SUMIFS('Master Data HO &amp; Site'!$AR$1:$AR$437,'Master Data HO &amp; Site'!$F$1:$F$437,'Summary to Mgmt'!$D27,'Master Data HO &amp; Site'!$H$1:$H$437,'Summary to Mgmt'!$E27,'Master Data HO &amp; Site'!$Y$1:$Y$437,"Open",'Master Data HO &amp; Site'!$N$1:$N$437,$H$2),SUMIFS('Master Data HO &amp; Site'!$AR$1:$AR$437,'Master Data HO &amp; Site'!$S$1:$S$437,'Summary to Mgmt'!$C27,'Master Data HO &amp; Site'!$Y$1:$Y$437,"Open",'Master Data HO &amp; Site'!$N$1:$N$437,$H$2)),IF(C27="Jakarta",SUMIFS('Master Data HO &amp; Site'!$AR$1:$AR$437,'Master Data HO &amp; Site'!$F$1:$F$437,'Summary to Mgmt'!$D27,'Master Data HO &amp; Site'!$H$1:$H$437,'Summary to Mgmt'!$E27,'Master Data HO &amp; Site'!$Y$1:$Y$437,"Open",'Master Data HO &amp; Site'!$N$1:$N$437,$H$2),SUMIFS('Master Data HO &amp; Site'!$AR$1:$AR$437,'Master Data HO &amp; Site'!$S$1:$S$437,'Summary to Mgmt'!$C27,'Master Data HO &amp; Site'!$Y$1:$Y$437,"Open",'Master Data HO &amp; Site'!$N$1:$N$437,$H$2))))</f>
        <v>0</v>
      </c>
      <c r="AA27" s="222">
        <f>IF($H$2="All",IF(C27="Jakarta",SUMIFS('Master Data HO &amp; Site'!$AS$1:$AS$437,'Master Data HO &amp; Site'!$S$1:$S$437,'Summary to Mgmt'!$C27,'Master Data HO &amp; Site'!$F$1:$F$437,'Summary to Mgmt'!$D27,'Master Data HO &amp; Site'!$H$1:$H$437,'Summary to Mgmt'!$E27,'Master Data HO &amp; Site'!$Y$1:$Y$437,"Open"),SUMIFS('Master Data HO &amp; Site'!$AS$1:$AS$437,'Master Data HO &amp; Site'!$S$1:$S$437,'Summary to Mgmt'!$C27,'Master Data HO &amp; Site'!$Y$1:$Y$437,"Open")),IF($H$2="Urgent",IF(C27="Jakarta",SUMIFS('Master Data HO &amp; Site'!$AS$1:$AS$437,'Master Data HO &amp; Site'!$F$1:$F$437,'Summary to Mgmt'!$D27,'Master Data HO &amp; Site'!$H$1:$H$437,'Summary to Mgmt'!$E27,'Master Data HO &amp; Site'!$Y$1:$Y$437,"Open",'Master Data HO &amp; Site'!$N$1:$N$437,$H$2),SUMIFS('Master Data HO &amp; Site'!$AS$1:$AS$437,'Master Data HO &amp; Site'!$S$1:$S$437,'Summary to Mgmt'!$C27,'Master Data HO &amp; Site'!$Y$1:$Y$437,"Open",'Master Data HO &amp; Site'!$N$1:$N$437,$H$2)),IF(C27="Jakarta",SUMIFS('Master Data HO &amp; Site'!$AS$1:$AS$437,'Master Data HO &amp; Site'!$F$1:$F$437,'Summary to Mgmt'!$D27,'Master Data HO &amp; Site'!$H$1:$H$437,'Summary to Mgmt'!$E27,'Master Data HO &amp; Site'!$Y$1:$Y$437,"Open",'Master Data HO &amp; Site'!$N$1:$N$437,$H$2),SUMIFS('Master Data HO &amp; Site'!$AS$1:$AS$437,'Master Data HO &amp; Site'!$S$1:$S$437,'Summary to Mgmt'!$C27,'Master Data HO &amp; Site'!$Y$1:$Y$437,"Open",'Master Data HO &amp; Site'!$N$1:$N$437,$H$2))))</f>
        <v>0</v>
      </c>
      <c r="AB27" s="222">
        <f>IF($H$2="All",IF(C27="Jakarta",SUMIFS('Master Data HO &amp; Site'!$AT$1:$AT$437,'Master Data HO &amp; Site'!$F$1:$F$437,'Summary to Mgmt'!$D27,'Master Data HO &amp; Site'!$H$1:$H$437,'Summary to Mgmt'!$E27,'Master Data HO &amp; Site'!$Y$1:$Y$437,"Open"),SUMIFS('Master Data HO &amp; Site'!$AT$1:$AT$437,'Master Data HO &amp; Site'!$S$1:$S$437,'Summary to Mgmt'!$C27,'Master Data HO &amp; Site'!$Y$1:$Y$437,"Open")),IF($H$2="Urgent",IF(C27="Jakarta",SUMIFS('Master Data HO &amp; Site'!$AT$1:$AT$437,'Master Data HO &amp; Site'!$F$1:$F$437,'Summary to Mgmt'!$D27,'Master Data HO &amp; Site'!$H$1:$H$437,'Summary to Mgmt'!$E27,'Master Data HO &amp; Site'!$Y$1:$Y$437,"Open",'Master Data HO &amp; Site'!$N$1:$N$437,$H$2),SUMIFS('Master Data HO &amp; Site'!$AT$1:$AT$437,'Master Data HO &amp; Site'!$S$1:$S$437,'Summary to Mgmt'!$C27,'Master Data HO &amp; Site'!$Y$1:$Y$437,"Open",'Master Data HO &amp; Site'!$N$1:$N$437,$H$2)),IF(C27="Jakarta",SUMIFS('Master Data HO &amp; Site'!$AT$1:$AT$437,'Master Data HO &amp; Site'!$F$1:$F$437,'Summary to Mgmt'!$D27,'Master Data HO &amp; Site'!$H$1:$H$437,'Summary to Mgmt'!$E27,'Master Data HO &amp; Site'!$Y$1:$Y$437,"Open",'Master Data HO &amp; Site'!$N$1:$N$437,$H$2),SUMIFS('Master Data HO &amp; Site'!$AT$1:$AT$437,'Master Data HO &amp; Site'!$S$1:$S$437,'Summary to Mgmt'!$C27,'Master Data HO &amp; Site'!$Y$1:$Y$437,"Open",'Master Data HO &amp; Site'!$N$1:$N$437,$H$2))))</f>
        <v>0</v>
      </c>
      <c r="AC27" s="222">
        <f>IF($H$2="All",IF(C27="Jakarta",SUMIFS('Master Data HO &amp; Site'!$AU$1:$AU$437,'Master Data HO &amp; Site'!$F$1:$F$437,'Summary to Mgmt'!$D27,'Master Data HO &amp; Site'!$H$1:$H$437,'Summary to Mgmt'!$E27,'Master Data HO &amp; Site'!$Y$1:$Y$437,"Open"),SUMIFS('Master Data HO &amp; Site'!$AU$1:$AU$437,'Master Data HO &amp; Site'!$S$1:$S$437,'Summary to Mgmt'!$C27,'Master Data HO &amp; Site'!$Y$1:$Y$437,"Open")),IF($H$2="Urgent",IF(C27="Jakarta",SUMIFS('Master Data HO &amp; Site'!$AU$1:$AU$437,'Master Data HO &amp; Site'!$F$1:$F$437,'Summary to Mgmt'!$D27,'Master Data HO &amp; Site'!$H$1:$H$437,'Summary to Mgmt'!$E27,'Master Data HO &amp; Site'!$Y$1:$Y$437,"Open",'Master Data HO &amp; Site'!$N$1:$N$437,$H$2),SUMIFS('Master Data HO &amp; Site'!$AU$1:$AU$437,'Master Data HO &amp; Site'!$S$1:$S$437,'Summary to Mgmt'!$C27,'Master Data HO &amp; Site'!$Y$1:$Y$437,"Open",'Master Data HO &amp; Site'!$N$1:$N$437,$H$2)),IF(C27="Jakarta",SUMIFS('Master Data HO &amp; Site'!$AU$1:$AU$437,'Master Data HO &amp; Site'!$F$1:$F$437,'Summary to Mgmt'!$D27,'Master Data HO &amp; Site'!$H$1:$H$437,'Summary to Mgmt'!$E27,'Master Data HO &amp; Site'!$Y$1:$Y$437,"Open",'Master Data HO &amp; Site'!$N$1:$N$437,$H$2),SUMIFS('Master Data HO &amp; Site'!$AU$1:$AU$437,'Master Data HO &amp; Site'!$S$1:$S$437,'Summary to Mgmt'!$C27,'Master Data HO &amp; Site'!$Y$1:$Y$437,"Open",'Master Data HO &amp; Site'!$N$1:$N$437,$H$2))))</f>
        <v>0</v>
      </c>
      <c r="AD27" s="222">
        <f>IF($H$2="All",IF(C27="Jakarta",SUMIFS('Master Data HO &amp; Site'!$AV$1:$AV$437,'Master Data HO &amp; Site'!$F$1:$F$437,'Summary to Mgmt'!$D27,'Master Data HO &amp; Site'!$H$1:$H$437,'Summary to Mgmt'!$E27,'Master Data HO &amp; Site'!$Y$1:$Y$437,"Open"),SUMIFS('Master Data HO &amp; Site'!$AV$1:$AV$437,'Master Data HO &amp; Site'!$S$1:$S$437,'Summary to Mgmt'!$C27,'Master Data HO &amp; Site'!$Y$1:$Y$437,"Open")),IF($H$2="Urgent",IF(C27="Jakarta",SUMIFS('Master Data HO &amp; Site'!$AV$1:$AV$437,'Master Data HO &amp; Site'!$F$1:$F$437,'Summary to Mgmt'!$D27,'Master Data HO &amp; Site'!$H$1:$H$437,'Summary to Mgmt'!$E27,'Master Data HO &amp; Site'!$Y$1:$Y$437,"Open",'Master Data HO &amp; Site'!$N$1:$N$437,$H$2),SUMIFS('Master Data HO &amp; Site'!$AV$1:$AV$437,'Master Data HO &amp; Site'!$S$1:$S$437,'Summary to Mgmt'!$C27,'Master Data HO &amp; Site'!$Y$1:$Y$437,"Open",'Master Data HO &amp; Site'!$N$1:$N$437,$H$2)),IF(C27="Jakarta",SUMIFS('Master Data HO &amp; Site'!$AV$1:$AV$437,'Master Data HO &amp; Site'!$F$1:$F$437,'Summary to Mgmt'!$D27,'Master Data HO &amp; Site'!$H$1:$H$437,'Summary to Mgmt'!$E27,'Master Data HO &amp; Site'!$Y$1:$Y$437,"Open",'Master Data HO &amp; Site'!$N$1:$N$437,$H$2),SUMIFS('Master Data HO &amp; Site'!$AV$1:$AV$437,'Master Data HO &amp; Site'!$S$1:$S$437,'Summary to Mgmt'!$C27,'Master Data HO &amp; Site'!$Y$1:$Y$437,"Open",'Master Data HO &amp; Site'!$N$1:$N$437,$H$2))))</f>
        <v>0</v>
      </c>
      <c r="AE27" s="222">
        <f>IF($H$2="All",IF(C27="Jakarta",SUMIFS('Master Data HO &amp; Site'!$AW$1:$AW$437,'Master Data HO &amp; Site'!$F$1:$F$437,'Summary to Mgmt'!$D27,'Master Data HO &amp; Site'!$H$1:$H$437,'Summary to Mgmt'!$E27,'Master Data HO &amp; Site'!$Y$1:$Y$437,"Open"),SUMIFS('Master Data HO &amp; Site'!$AW$1:$AW$437,'Master Data HO &amp; Site'!$S$1:$S$437,'Summary to Mgmt'!$C27,'Master Data HO &amp; Site'!$Y$1:$Y$437,"Open")),IF($H$2="Urgent",IF(C27="Jakarta",SUMIFS('Master Data HO &amp; Site'!$AW$1:$AW$437,'Master Data HO &amp; Site'!$F$1:$F$437,'Summary to Mgmt'!$D27,'Master Data HO &amp; Site'!$H$1:$H$437,'Summary to Mgmt'!$E27,'Master Data HO &amp; Site'!$Y$1:$Y$437,"Open",'Master Data HO &amp; Site'!$N$1:$N$437,$H$2),SUMIFS('Master Data HO &amp; Site'!$AW$1:$AW$437,'Master Data HO &amp; Site'!$S$1:$S$437,'Summary to Mgmt'!$C27,'Master Data HO &amp; Site'!$Y$1:$Y$437,"Open",'Master Data HO &amp; Site'!$N$1:$N$437,$H$2)),IF(C27="Jakarta",SUMIFS('Master Data HO &amp; Site'!$AW$1:$AW$437,'Master Data HO &amp; Site'!$F$1:$F$437,'Summary to Mgmt'!$D27,'Master Data HO &amp; Site'!$H$1:$H$437,'Summary to Mgmt'!$E27,'Master Data HO &amp; Site'!$Y$1:$Y$437,"Open",'Master Data HO &amp; Site'!$N$1:$N$437,$H$2),SUMIFS('Master Data HO &amp; Site'!$AW$1:$AW$437,'Master Data HO &amp; Site'!$S$1:$S$437,'Summary to Mgmt'!$C27,'Master Data HO &amp; Site'!$Y$1:$Y$437,"Open",'Master Data HO &amp; Site'!$N$1:$N$437,$H$2))))</f>
        <v>0</v>
      </c>
      <c r="AF27" s="222">
        <f>IF($H$2="All",IF(C27="Jakarta",SUMIFS('Master Data HO &amp; Site'!$AX$1:$AX$437,'Master Data HO &amp; Site'!$F$1:$F$437,'Summary to Mgmt'!$D27,'Master Data HO &amp; Site'!$H$1:$H$437,'Summary to Mgmt'!$E27,'Master Data HO &amp; Site'!$Y$1:$Y$437,"Open"),SUMIFS('Master Data HO &amp; Site'!$AX$1:$AX$437,'Master Data HO &amp; Site'!$S$1:$S$437,'Summary to Mgmt'!$C27,'Master Data HO &amp; Site'!$Y$1:$Y$437,"Open")),IF($H$2="Urgent",IF(C27="Jakarta",SUMIFS('Master Data HO &amp; Site'!$AX$1:$AX$437,'Master Data HO &amp; Site'!$F$1:$F$437,'Summary to Mgmt'!$D27,'Master Data HO &amp; Site'!$H$1:$H$437,'Summary to Mgmt'!$E27,'Master Data HO &amp; Site'!$Y$1:$Y$437,"Open",'Master Data HO &amp; Site'!$N$1:$N$437,$H$2),SUMIFS('Master Data HO &amp; Site'!$AX$1:$AX$437,'Master Data HO &amp; Site'!$S$1:$S$437,'Summary to Mgmt'!$C27,'Master Data HO &amp; Site'!$Y$1:$Y$437,"Open",'Master Data HO &amp; Site'!$N$1:$N$437,$H$2)),IF(C27="Jakarta",SUMIFS('Master Data HO &amp; Site'!$AX$1:$AX$437,'Master Data HO &amp; Site'!$F$1:$F$437,'Summary to Mgmt'!$D27,'Master Data HO &amp; Site'!$H$1:$H$437,'Summary to Mgmt'!$E27,'Master Data HO &amp; Site'!$Y$1:$Y$437,"Open",'Master Data HO &amp; Site'!$N$1:$N$437,$H$2),SUMIFS('Master Data HO &amp; Site'!$AX$1:$AX$437,'Master Data HO &amp; Site'!$S$1:$S$437,'Summary to Mgmt'!$C27,'Master Data HO &amp; Site'!$Y$1:$Y$437,"Open",'Master Data HO &amp; Site'!$N$1:$N$437,$H$2))))</f>
        <v>0</v>
      </c>
      <c r="AG27" s="222">
        <f>IF($H$2="All",IF(C27="Jakarta",SUMIFS('Master Data HO &amp; Site'!$AY$1:$AY$437,'Master Data HO &amp; Site'!$S$1:$S$437,'Summary to Mgmt'!$C27,'Master Data HO &amp; Site'!$F$1:$F$437,'Summary to Mgmt'!$D27,'Master Data HO &amp; Site'!$H$1:$H$437,'Summary to Mgmt'!$E27,'Master Data HO &amp; Site'!$Y$1:$Y$437,"Open"),SUMIFS('Master Data HO &amp; Site'!$AY$1:$AY$437,'Master Data HO &amp; Site'!$S$1:$S$437,'Summary to Mgmt'!$C27,'Master Data HO &amp; Site'!$Y$1:$Y$437,"Open")),IF($H$2="Urgent",IF(C27="Jakarta",SUMIFS('Master Data HO &amp; Site'!$AY$1:$AY$437,'Master Data HO &amp; Site'!$F$1:$F$437,'Summary to Mgmt'!$D27,'Master Data HO &amp; Site'!$H$1:$H$437,'Summary to Mgmt'!$E27,'Master Data HO &amp; Site'!$Y$1:$Y$437,"Open",'Master Data HO &amp; Site'!$N$1:$N$437,$H$2),SUMIFS('Master Data HO &amp; Site'!$AY$1:$AY$437,'Master Data HO &amp; Site'!$S$1:$S$437,'Summary to Mgmt'!$C27,'Master Data HO &amp; Site'!$Y$1:$Y$437,"Open",'Master Data HO &amp; Site'!$N$1:$N$437,$H$2)),IF(C27="Jakarta",SUMIFS('Master Data HO &amp; Site'!$AY$1:$AY$437,'Master Data HO &amp; Site'!$F$1:$F$437,'Summary to Mgmt'!$D27,'Master Data HO &amp; Site'!$H$1:$H$437,'Summary to Mgmt'!$E27,'Master Data HO &amp; Site'!$Y$1:$Y$437,"Open",'Master Data HO &amp; Site'!$N$1:$N$437,$H$2),SUMIFS('Master Data HO &amp; Site'!$AY$1:$AY$437,'Master Data HO &amp; Site'!$S$1:$S$437,'Summary to Mgmt'!$C27,'Master Data HO &amp; Site'!$Y$1:$Y$437,"Open",'Master Data HO &amp; Site'!$N$1:$N$437,$H$2))))</f>
        <v>0</v>
      </c>
      <c r="AH27" s="222">
        <f>IF($H$2="All",IF(C27="Jakarta",SUMIFS('Master Data HO &amp; Site'!$AZ$1:$AZ$437,'Master Data HO &amp; Site'!$F$1:$F$437,'Summary to Mgmt'!$D27,'Master Data HO &amp; Site'!$H$1:$H$437,'Summary to Mgmt'!$E27,'Master Data HO &amp; Site'!$Y$1:$Y$437,"Open"),SUMIFS('Master Data HO &amp; Site'!$AZ$1:$AZ$437,'Master Data HO &amp; Site'!$S$1:$S$437,'Summary to Mgmt'!$C27,'Master Data HO &amp; Site'!$Y$1:$Y$437,"Open")),IF($H$2="Urgent",IF(C27="Jakarta",SUMIFS('Master Data HO &amp; Site'!$AZ$1:$AZ$437,'Master Data HO &amp; Site'!$F$1:$F$437,'Summary to Mgmt'!$D27,'Master Data HO &amp; Site'!$H$1:$H$437,'Summary to Mgmt'!$E27,'Master Data HO &amp; Site'!$Y$1:$Y$437,"Open",'Master Data HO &amp; Site'!$N$1:$N$437,$H$2),SUMIFS('Master Data HO &amp; Site'!$AZ$1:$AZ$437,'Master Data HO &amp; Site'!$S$1:$S$437,'Summary to Mgmt'!$C27,'Master Data HO &amp; Site'!$Y$1:$Y$437,"Open",'Master Data HO &amp; Site'!$N$1:$N$437,$H$2)),IF(C27="Jakarta",SUMIFS('Master Data HO &amp; Site'!$AZ$1:$AZ$437,'Master Data HO &amp; Site'!$F$1:$F$437,'Summary to Mgmt'!$D27,'Master Data HO &amp; Site'!$H$1:$H$437,'Summary to Mgmt'!$E27,'Master Data HO &amp; Site'!$Y$1:$Y$437,"Open",'Master Data HO &amp; Site'!$N$1:$N$437,$H$2),SUMIFS('Master Data HO &amp; Site'!$AZ$1:$AZ$437,'Master Data HO &amp; Site'!$S$1:$S$437,'Summary to Mgmt'!$C27,'Master Data HO &amp; Site'!$Y$1:$Y$437,"Open",'Master Data HO &amp; Site'!$N$1:$N$437,$H$2))))</f>
        <v>0</v>
      </c>
      <c r="AI27" s="222">
        <f>IF($H$2="All",IF(C27="Jakarta",SUMIFS('Master Data HO &amp; Site'!$AZ$1:$AZ$437,'Master Data HO &amp; Site'!$F$1:$F$437,'Summary to Mgmt'!$D27,'Master Data HO &amp; Site'!$H$1:$H$437,'Summary to Mgmt'!$E27,'Master Data HO &amp; Site'!$Y$1:$Y$437,"Open"),SUMIFS('Master Data HO &amp; Site'!$AZ$1:$AZ$437,'Master Data HO &amp; Site'!$S$1:$S$437,'Summary to Mgmt'!$C27,'Master Data HO &amp; Site'!$Y$1:$Y$437,"Open")),IF($H$2="Urgent",IF(C27="Jakarta",SUMIFS('Master Data HO &amp; Site'!$AZ$1:$AZ$437,'Master Data HO &amp; Site'!$F$1:$F$437,'Summary to Mgmt'!$D27,'Master Data HO &amp; Site'!$H$1:$H$437,'Summary to Mgmt'!$E27,'Master Data HO &amp; Site'!$Y$1:$Y$437,"Open",'Master Data HO &amp; Site'!$N$1:$N$437,$H$2),SUMIFS('Master Data HO &amp; Site'!$AZ$1:$AZ$437,'Master Data HO &amp; Site'!$S$1:$S$437,'Summary to Mgmt'!$C27,'Master Data HO &amp; Site'!$Y$1:$Y$437,"Open",'Master Data HO &amp; Site'!$N$1:$N$437,$H$2)),IF(C27="Jakarta",SUMIFS('Master Data HO &amp; Site'!$AZ$1:$AZ$437,'Master Data HO &amp; Site'!$F$1:$F$437,'Summary to Mgmt'!$D27,'Master Data HO &amp; Site'!$H$1:$H$437,'Summary to Mgmt'!$E27,'Master Data HO &amp; Site'!$Y$1:$Y$437,"Open",'Master Data HO &amp; Site'!$N$1:$N$437,$H$2),SUMIFS('Master Data HO &amp; Site'!$AZ$1:$AZ$437,'Master Data HO &amp; Site'!$S$1:$S$437,'Summary to Mgmt'!$C27,'Master Data HO &amp; Site'!$Y$1:$Y$437,"Open",'Master Data HO &amp; Site'!$N$1:$N$437,$H$2))))</f>
        <v>0</v>
      </c>
      <c r="AJ27" s="222">
        <f>IF($H$2="All",IF(C27="Jakarta",SUMIFS('Master Data HO &amp; Site'!$BB$1:$BB$437,'Master Data HO &amp; Site'!$F$1:$F$437,'Summary to Mgmt'!$D27,'Master Data HO &amp; Site'!$H$1:$H$437,'Summary to Mgmt'!$E27,'Master Data HO &amp; Site'!$Y$1:$Y$437,"Open"),SUMIFS('Master Data HO &amp; Site'!$BB$1:$BB$437,'Master Data HO &amp; Site'!$S$1:$S$437,'Summary to Mgmt'!$C27,'Master Data HO &amp; Site'!$Y$1:$Y$437,"Open")),IF($H$2="Urgent",IF(C27="Jakarta",SUMIFS('Master Data HO &amp; Site'!$BB$1:$BB$437,'Master Data HO &amp; Site'!$F$1:$F$437,'Summary to Mgmt'!$D27,'Master Data HO &amp; Site'!$H$1:$H$437,'Summary to Mgmt'!$E27,'Master Data HO &amp; Site'!$Y$1:$Y$437,"Open",'Master Data HO &amp; Site'!$N$1:$N$437,$H$2),SUMIFS('Master Data HO &amp; Site'!$BB$1:$BB$437,'Master Data HO &amp; Site'!$S$1:$S$437,'Summary to Mgmt'!$C27,'Master Data HO &amp; Site'!$Y$1:$Y$437,"Open",'Master Data HO &amp; Site'!$N$1:$N$437,$H$2)),IF(C27="Jakarta",SUMIFS('Master Data HO &amp; Site'!$BB$1:$BB$437,'Master Data HO &amp; Site'!$F$1:$F$437,'Summary to Mgmt'!$D27,'Master Data HO &amp; Site'!$H$1:$H$437,'Summary to Mgmt'!$E27,'Master Data HO &amp; Site'!$Y$1:$Y$437,"Open",'Master Data HO &amp; Site'!$N$1:$N$437,$H$2),SUMIFS('Master Data HO &amp; Site'!$BB$1:$BB$437,'Master Data HO &amp; Site'!$S$1:$S$437,'Summary to Mgmt'!$C27,'Master Data HO &amp; Site'!$Y$1:$Y$437,"Open",'Master Data HO &amp; Site'!$N$1:$N$437,$H$2))))</f>
        <v>0</v>
      </c>
      <c r="AK27" s="222">
        <f>IF($H$2="All",IF(C27="Jakarta",SUMIFS('Master Data HO &amp; Site'!$BC$1:$BC$437,'Master Data HO &amp; Site'!$F$1:$F$437,'Summary to Mgmt'!$D27,'Master Data HO &amp; Site'!$H$1:$H$437,'Summary to Mgmt'!$E27,'Master Data HO &amp; Site'!$Y$1:$Y$437,"Open"),SUMIFS('Master Data HO &amp; Site'!$BC$1:$BC$437,'Master Data HO &amp; Site'!$S$1:$S$437,'Summary to Mgmt'!$C27,'Master Data HO &amp; Site'!$Y$1:$Y$437,"Open")),IF($H$2="Urgent",IF(C27="Jakarta",SUMIFS('Master Data HO &amp; Site'!$BC$1:$BC$437,'Master Data HO &amp; Site'!$F$1:$F$437,'Summary to Mgmt'!$D27,'Master Data HO &amp; Site'!$H$1:$H$437,'Summary to Mgmt'!$E27,'Master Data HO &amp; Site'!$Y$1:$Y$437,"Open",'Master Data HO &amp; Site'!$N$1:$N$437,$H$2),SUMIFS('Master Data HO &amp; Site'!$BC$1:$BC$437,'Master Data HO &amp; Site'!$S$1:$S$437,'Summary to Mgmt'!$C27,'Master Data HO &amp; Site'!$Y$1:$Y$437,"Open",'Master Data HO &amp; Site'!$N$1:$N$437,$H$2)),IF(C27="Jakarta",SUMIFS('Master Data HO &amp; Site'!$BC$1:$BC$437,'Master Data HO &amp; Site'!$F$1:$F$437,'Summary to Mgmt'!$D27,'Master Data HO &amp; Site'!$H$1:$H$437,'Summary to Mgmt'!$E27,'Master Data HO &amp; Site'!$Y$1:$Y$437,"Open",'Master Data HO &amp; Site'!$N$1:$N$437,$H$2),SUMIFS('Master Data HO &amp; Site'!$BC$1:$BC$437,'Master Data HO &amp; Site'!$S$1:$S$437,'Summary to Mgmt'!$C27,'Master Data HO &amp; Site'!$Y$1:$Y$437,"Open",'Master Data HO &amp; Site'!$N$1:$N$437,$H$2))))</f>
        <v>0</v>
      </c>
      <c r="AL27" s="222">
        <f>IF($H$2="All",IF(C27="Jakarta",SUMIFS('Master Data HO &amp; Site'!$BD$1:$BD$437,'Master Data HO &amp; Site'!$F$1:$F$437,'Summary to Mgmt'!$D27,'Master Data HO &amp; Site'!$H$1:$H$437,'Summary to Mgmt'!$E27,'Master Data HO &amp; Site'!$Y$1:$Y$437,"Open"),SUMIFS('Master Data HO &amp; Site'!$BD$1:$BD$437,'Master Data HO &amp; Site'!$S$1:$S$437,'Summary to Mgmt'!$C27,'Master Data HO &amp; Site'!$Y$1:$Y$437,"Open")),IF($H$2="Urgent",IF(C27="Jakarta",SUMIFS('Master Data HO &amp; Site'!$BD$1:$BD$437,'Master Data HO &amp; Site'!$F$1:$F$437,'Summary to Mgmt'!$D27,'Master Data HO &amp; Site'!$H$1:$H$437,'Summary to Mgmt'!$E27,'Master Data HO &amp; Site'!$Y$1:$Y$437,"Open",'Master Data HO &amp; Site'!$N$1:$N$437,$H$2),SUMIFS('Master Data HO &amp; Site'!$BD$1:$BD$437,'Master Data HO &amp; Site'!$S$1:$S$437,'Summary to Mgmt'!$C27,'Master Data HO &amp; Site'!$Y$1:$Y$437,"Open",'Master Data HO &amp; Site'!$N$1:$N$437,$H$2)),IF(C27="Jakarta",SUMIFS('Master Data HO &amp; Site'!$BD$1:$BD$437,'Master Data HO &amp; Site'!$F$1:$F$437,'Summary to Mgmt'!$D27,'Master Data HO &amp; Site'!$H$1:$H$437,'Summary to Mgmt'!$E27,'Master Data HO &amp; Site'!$Y$1:$Y$437,"Open",'Master Data HO &amp; Site'!$N$1:$N$437,$H$2),SUMIFS('Master Data HO &amp; Site'!$BD$1:$BD$437,'Master Data HO &amp; Site'!$S$1:$S$437,'Summary to Mgmt'!$C27,'Master Data HO &amp; Site'!$Y$1:$Y$437,"Open",'Master Data HO &amp; Site'!$N$1:$N$437,$H$2))))</f>
        <v>0</v>
      </c>
      <c r="AM27" s="222">
        <f>IF($H$2="All",IF(C27="Jakarta",SUMIFS('Master Data HO &amp; Site'!$BE$1:$BE$437,'Master Data HO &amp; Site'!$S$1:$S$437,'Summary to Mgmt'!$C27,'Master Data HO &amp; Site'!$F$1:$F$437,'Summary to Mgmt'!$D27,'Master Data HO &amp; Site'!$H$1:$H$437,'Summary to Mgmt'!$E27,'Master Data HO &amp; Site'!$Y$1:$Y$437,"Open"),SUMIFS('Master Data HO &amp; Site'!$BE$1:$BE$437,'Master Data HO &amp; Site'!$S$1:$S$437,'Summary to Mgmt'!$C27,'Master Data HO &amp; Site'!$Y$1:$Y$437,"Open")),IF($H$2="Urgent",IF(C27="Jakarta",SUMIFS('Master Data HO &amp; Site'!$BE$1:$BE$437,'Master Data HO &amp; Site'!$F$1:$F$437,'Summary to Mgmt'!$D27,'Master Data HO &amp; Site'!$H$1:$H$437,'Summary to Mgmt'!$E27,'Master Data HO &amp; Site'!$Y$1:$Y$437,"Open",'Master Data HO &amp; Site'!$N$1:$N$437,$H$2),SUMIFS('Master Data HO &amp; Site'!$BE$1:$BE$437,'Master Data HO &amp; Site'!$S$1:$S$437,'Summary to Mgmt'!$C27,'Master Data HO &amp; Site'!$Y$1:$Y$437,"Open",'Master Data HO &amp; Site'!$N$1:$N$437,$H$2)),IF(C27="Jakarta",SUMIFS('Master Data HO &amp; Site'!$BE$1:$BE$437,'Master Data HO &amp; Site'!$F$1:$F$437,'Summary to Mgmt'!$D27,'Master Data HO &amp; Site'!$H$1:$H$437,'Summary to Mgmt'!$E27,'Master Data HO &amp; Site'!$Y$1:$Y$437,"Open",'Master Data HO &amp; Site'!$N$1:$N$437,$H$2),SUMIFS('Master Data HO &amp; Site'!$BE$1:$BE$437,'Master Data HO &amp; Site'!$S$1:$S$437,'Summary to Mgmt'!$C27,'Master Data HO &amp; Site'!$Y$1:$Y$437,"Open",'Master Data HO &amp; Site'!$N$1:$N$437,$H$2))))</f>
        <v>0</v>
      </c>
      <c r="AN27" s="222">
        <f>IF($H$2="All",IF(C27="Jakarta",SUMIFS('Master Data HO &amp; Site'!$BF$1:$BF$437,'Master Data HO &amp; Site'!$F$1:$F$437,'Summary to Mgmt'!$D27,'Master Data HO &amp; Site'!$H$1:$H$437,'Summary to Mgmt'!$E27,'Master Data HO &amp; Site'!$Y$1:$Y$437,"Open"),SUMIFS('Master Data HO &amp; Site'!$BF$1:$BF$437,'Master Data HO &amp; Site'!$S$1:$S$437,'Summary to Mgmt'!$C27,'Master Data HO &amp; Site'!$Y$1:$Y$437,"Open")),IF($H$2="Urgent",IF(C27="Jakarta",SUMIFS('Master Data HO &amp; Site'!$BF$1:$BF$437,'Master Data HO &amp; Site'!$F$1:$F$437,'Summary to Mgmt'!$D27,'Master Data HO &amp; Site'!$H$1:$H$437,'Summary to Mgmt'!$E27,'Master Data HO &amp; Site'!$Y$1:$Y$437,"Open",'Master Data HO &amp; Site'!$N$1:$N$437,$H$2),SUMIFS('Master Data HO &amp; Site'!$BF$1:$BF$437,'Master Data HO &amp; Site'!$S$1:$S$437,'Summary to Mgmt'!$C27,'Master Data HO &amp; Site'!$Y$1:$Y$437,"Open",'Master Data HO &amp; Site'!$N$1:$N$437,$H$2)),IF(C27="Jakarta",SUMIFS('Master Data HO &amp; Site'!$BF$1:$BF$437,'Master Data HO &amp; Site'!$F$1:$F$437,'Summary to Mgmt'!$D27,'Master Data HO &amp; Site'!$H$1:$H$437,'Summary to Mgmt'!$E27,'Master Data HO &amp; Site'!$Y$1:$Y$437,"Open",'Master Data HO &amp; Site'!$N$1:$N$437,$H$2),SUMIFS('Master Data HO &amp; Site'!$BF$1:$BF$437,'Master Data HO &amp; Site'!$S$1:$S$437,'Summary to Mgmt'!$C27,'Master Data HO &amp; Site'!$Y$1:$Y$437,"Open",'Master Data HO &amp; Site'!$N$1:$N$437,$H$2))))</f>
        <v>0</v>
      </c>
      <c r="AO27" s="222">
        <f>IF($H$2="All",IF(C27="Jakarta",SUMIFS('Master Data HO &amp; Site'!$BG$1:$BG$437,'Master Data HO &amp; Site'!$F$1:$F$437,'Summary to Mgmt'!$D27,'Master Data HO &amp; Site'!$H$1:$H$437,'Summary to Mgmt'!$E27,'Master Data HO &amp; Site'!$Y$1:$Y$437,"Open"),SUMIFS('Master Data HO &amp; Site'!$BG$1:$BG$437,'Master Data HO &amp; Site'!$S$1:$S$437,'Summary to Mgmt'!$C27,'Master Data HO &amp; Site'!$Y$1:$Y$437,"Open")),IF($H$2="Urgent",IF(C27="Jakarta",SUMIFS('Master Data HO &amp; Site'!$BG$1:$BG$437,'Master Data HO &amp; Site'!$F$1:$F$437,'Summary to Mgmt'!$D27,'Master Data HO &amp; Site'!$H$1:$H$437,'Summary to Mgmt'!$E27,'Master Data HO &amp; Site'!$Y$1:$Y$437,"Open",'Master Data HO &amp; Site'!$N$1:$N$437,$H$2),SUMIFS('Master Data HO &amp; Site'!$BG$1:$BG$437,'Master Data HO &amp; Site'!$S$1:$S$437,'Summary to Mgmt'!$C27,'Master Data HO &amp; Site'!$Y$1:$Y$437,"Open",'Master Data HO &amp; Site'!$N$1:$N$437,$H$2)),IF(C27="Jakarta",SUMIFS('Master Data HO &amp; Site'!$BG$1:$BG$437,'Master Data HO &amp; Site'!$F$1:$F$437,'Summary to Mgmt'!$D27,'Master Data HO &amp; Site'!$H$1:$H$437,'Summary to Mgmt'!$E27,'Master Data HO &amp; Site'!$Y$1:$Y$437,"Open",'Master Data HO &amp; Site'!$N$1:$N$437,$H$2),SUMIFS('Master Data HO &amp; Site'!$BG$1:$BG$437,'Master Data HO &amp; Site'!$S$1:$S$437,'Summary to Mgmt'!$C27,'Master Data HO &amp; Site'!$Y$1:$Y$437,"Open",'Master Data HO &amp; Site'!$N$1:$N$437,$H$2))))</f>
        <v>0</v>
      </c>
      <c r="AP27" s="222">
        <f>IF($H$2="All",IF(C27="Jakarta",SUMIFS('Master Data HO &amp; Site'!$BH$1:$BH$437,'Master Data HO &amp; Site'!$F$1:$F$437,'Summary to Mgmt'!$D27,'Master Data HO &amp; Site'!$H$1:$H$437,'Summary to Mgmt'!$E27,'Master Data HO &amp; Site'!$Y$1:$Y$437,"Open"),SUMIFS('Master Data HO &amp; Site'!$BH$1:$BH$437,'Master Data HO &amp; Site'!$S$1:$S$437,'Summary to Mgmt'!$C27,'Master Data HO &amp; Site'!$Y$1:$Y$437,"Open")),IF($H$2="Urgent",IF(C27="Jakarta",SUMIFS('Master Data HO &amp; Site'!$BH$1:$BH$437,'Master Data HO &amp; Site'!$F$1:$F$437,'Summary to Mgmt'!$D27,'Master Data HO &amp; Site'!$H$1:$H$437,'Summary to Mgmt'!$E27,'Master Data HO &amp; Site'!$Y$1:$Y$437,"Open",'Master Data HO &amp; Site'!$N$1:$N$437,$H$2),SUMIFS('Master Data HO &amp; Site'!$BH$1:$BH$437,'Master Data HO &amp; Site'!$S$1:$S$437,'Summary to Mgmt'!$C27,'Master Data HO &amp; Site'!$Y$1:$Y$437,"Open",'Master Data HO &amp; Site'!$N$1:$N$437,$H$2)),IF(C27="Jakarta",SUMIFS('Master Data HO &amp; Site'!$BH$1:$BH$437,'Master Data HO &amp; Site'!$F$1:$F$437,'Summary to Mgmt'!$D27,'Master Data HO &amp; Site'!$H$1:$H$437,'Summary to Mgmt'!$E27,'Master Data HO &amp; Site'!$Y$1:$Y$437,"Open",'Master Data HO &amp; Site'!$N$1:$N$437,$H$2),SUMIFS('Master Data HO &amp; Site'!$BH$1:$BH$437,'Master Data HO &amp; Site'!$S$1:$S$437,'Summary to Mgmt'!$C27,'Master Data HO &amp; Site'!$Y$1:$Y$437,"Open",'Master Data HO &amp; Site'!$N$1:$N$437,$H$2))))</f>
        <v>0</v>
      </c>
      <c r="AQ27" s="222">
        <f>IF($H$2="All",IF(C27="Jakarta",SUMIFS('Master Data HO &amp; Site'!$BI$1:$BI$437,'Master Data HO &amp; Site'!$F$1:$F$437,'Summary to Mgmt'!$D27,'Master Data HO &amp; Site'!$H$1:$H$437,'Summary to Mgmt'!$E27,'Master Data HO &amp; Site'!$Y$1:$Y$437,"Open"),SUMIFS('Master Data HO &amp; Site'!$BI$1:$BI$437,'Master Data HO &amp; Site'!$S$1:$S$437,'Summary to Mgmt'!$C27,'Master Data HO &amp; Site'!$Y$1:$Y$437,"Open")),IF($H$2="Urgent",IF(C27="Jakarta",SUMIFS('Master Data HO &amp; Site'!$BI$1:$BI$437,'Master Data HO &amp; Site'!$F$1:$F$437,'Summary to Mgmt'!$D27,'Master Data HO &amp; Site'!$H$1:$H$437,'Summary to Mgmt'!$E27,'Master Data HO &amp; Site'!$Y$1:$Y$437,"Open",'Master Data HO &amp; Site'!$N$1:$N$437,$H$2),SUMIFS('Master Data HO &amp; Site'!$BI$1:$BI$437,'Master Data HO &amp; Site'!$S$1:$S$437,'Summary to Mgmt'!$C27,'Master Data HO &amp; Site'!$Y$1:$Y$437,"Open",'Master Data HO &amp; Site'!$N$1:$N$437,$H$2)),IF(C27="Jakarta",SUMIFS('Master Data HO &amp; Site'!$BI$1:$BI$437,'Master Data HO &amp; Site'!$F$1:$F$437,'Summary to Mgmt'!$D27,'Master Data HO &amp; Site'!$H$1:$H$437,'Summary to Mgmt'!$E27,'Master Data HO &amp; Site'!$Y$1:$Y$437,"Open",'Master Data HO &amp; Site'!$N$1:$N$437,$H$2),SUMIFS('Master Data HO &amp; Site'!$BI$1:$BI$437,'Master Data HO &amp; Site'!$S$1:$S$437,'Summary to Mgmt'!$C27,'Master Data HO &amp; Site'!$Y$1:$Y$437,"Open",'Master Data HO &amp; Site'!$N$1:$N$437,$H$2))))</f>
        <v>0</v>
      </c>
      <c r="AR27" s="222">
        <f>IF($H$2="All",IF(C27="Jakarta",SUMIFS('Master Data HO &amp; Site'!$BJ$1:$BJ$437,'Master Data HO &amp; Site'!$F$1:$F$437,'Summary to Mgmt'!$D27,'Master Data HO &amp; Site'!$H$1:$H$437,'Summary to Mgmt'!$E27,'Master Data HO &amp; Site'!$Y$1:$Y$437,"Open"),SUMIFS('Master Data HO &amp; Site'!$BJ$1:$BJ$437,'Master Data HO &amp; Site'!$S$1:$S$437,'Summary to Mgmt'!$C27,'Master Data HO &amp; Site'!$Y$1:$Y$437,"Open")),IF($H$2="Urgent",IF(C27="Jakarta",SUMIFS('Master Data HO &amp; Site'!$BJ$1:$BJ$437,'Master Data HO &amp; Site'!$F$1:$F$437,'Summary to Mgmt'!$D27,'Master Data HO &amp; Site'!$H$1:$H$437,'Summary to Mgmt'!$E27,'Master Data HO &amp; Site'!$Y$1:$Y$437,"Open",'Master Data HO &amp; Site'!$N$1:$N$437,$H$2),SUMIFS('Master Data HO &amp; Site'!$BJ$1:$BJ$437,'Master Data HO &amp; Site'!$S$1:$S$437,'Summary to Mgmt'!$C27,'Master Data HO &amp; Site'!$Y$1:$Y$437,"Open",'Master Data HO &amp; Site'!$N$1:$N$437,$H$2)),IF(C27="Jakarta",SUMIFS('Master Data HO &amp; Site'!$BJ$1:$BJ$437,'Master Data HO &amp; Site'!$F$1:$F$437,'Summary to Mgmt'!$D27,'Master Data HO &amp; Site'!$H$1:$H$437,'Summary to Mgmt'!$E27,'Master Data HO &amp; Site'!$Y$1:$Y$437,"Open",'Master Data HO &amp; Site'!$N$1:$N$437,$H$2),SUMIFS('Master Data HO &amp; Site'!$BJ$1:$BJ$437,'Master Data HO &amp; Site'!$S$1:$S$437,'Summary to Mgmt'!$C27,'Master Data HO &amp; Site'!$Y$1:$Y$437,"Open",'Master Data HO &amp; Site'!$N$1:$N$437,$H$2))))</f>
        <v>0</v>
      </c>
      <c r="AS27" s="222">
        <f>IF($H$2="All",IF(C27="Jakarta",SUMIFS('Master Data HO &amp; Site'!$BK$1:$BK$437,'Master Data HO &amp; Site'!$S$1:$S$437,'Summary to Mgmt'!$C27,'Master Data HO &amp; Site'!$F$1:$F$437,'Summary to Mgmt'!$D27,'Master Data HO &amp; Site'!$H$1:$H$437,'Summary to Mgmt'!$E27,'Master Data HO &amp; Site'!$Y$1:$Y$437,"Open"),SUMIFS('Master Data HO &amp; Site'!$BK$1:$BK$437,'Master Data HO &amp; Site'!$S$1:$S$437,'Summary to Mgmt'!$C27,'Master Data HO &amp; Site'!$Y$1:$Y$437,"Open")),IF($H$2="Urgent",IF(C27="Jakarta",SUMIFS('Master Data HO &amp; Site'!$BK$1:$BK$437,'Master Data HO &amp; Site'!$F$1:$F$437,'Summary to Mgmt'!$D27,'Master Data HO &amp; Site'!$H$1:$H$437,'Summary to Mgmt'!$E27,'Master Data HO &amp; Site'!$Y$1:$Y$437,"Open",'Master Data HO &amp; Site'!$N$1:$N$437,$H$2),SUMIFS('Master Data HO &amp; Site'!$BK$1:$BK$437,'Master Data HO &amp; Site'!$S$1:$S$437,'Summary to Mgmt'!$C27,'Master Data HO &amp; Site'!$Y$1:$Y$437,"Open",'Master Data HO &amp; Site'!$N$1:$N$437,$H$2)),IF(C27="Jakarta",SUMIFS('Master Data HO &amp; Site'!$BK$1:$BK$437,'Master Data HO &amp; Site'!$F$1:$F$437,'Summary to Mgmt'!$D27,'Master Data HO &amp; Site'!$H$1:$H$437,'Summary to Mgmt'!$E27,'Master Data HO &amp; Site'!$Y$1:$Y$437,"Open",'Master Data HO &amp; Site'!$N$1:$N$437,$H$2),SUMIFS('Master Data HO &amp; Site'!$BK$1:$BK$437,'Master Data HO &amp; Site'!$S$1:$S$437,'Summary to Mgmt'!$C27,'Master Data HO &amp; Site'!$Y$1:$Y$437,"Open",'Master Data HO &amp; Site'!$N$1:$N$437,$H$2))))</f>
        <v>0</v>
      </c>
      <c r="AU27" s="224">
        <f>IF($H$2="All",IF(C27="Jakarta",COUNTIFS('Master Data HO &amp; Site'!$F$1:$F$437,'Summary to Mgmt'!$D27,'Master Data HO &amp; Site'!$H$1:$H$437,'Summary to Mgmt'!$E27,'Master Data HO &amp; Site'!$Y$1:$Y$437,"Open",'Master Data HO &amp; Site'!$BZ$1:$BZ$437,'Summary to Mgmt'!$AU$4),COUNTIFS('Master Data HO &amp; Site'!$S$1:$S$437,'Summary to Mgmt'!$C27,'Master Data HO &amp; Site'!$Y$1:$Y$437,"Open",'Master Data HO &amp; Site'!$BZ$1:$BZ$437,'Summary to Mgmt'!$AU$4)),IF($H$2="Urgent",IF(C27="Jakarta",COUNTIFS('Master Data HO &amp; Site'!$F$1:$F$437,'Summary to Mgmt'!$D27,'Master Data HO &amp; Site'!$H$1:$H$437,'Summary to Mgmt'!$E27,'Master Data HO &amp; Site'!$Y$1:$Y$437,"Open",'Master Data HO &amp; Site'!$BZ$1:$BZ$437,'Summary to Mgmt'!$AU$4,'Master Data HO &amp; Site'!$N$1:$N$437,$H$2),COUNTIFS('Master Data HO &amp; Site'!$S$1:$S$437,'Summary to Mgmt'!$C27,'Master Data HO &amp; Site'!$Y$1:$Y$437,"Open",'Master Data HO &amp; Site'!$BZ$1:$BZ$437,'Summary to Mgmt'!$AU$4,'Master Data HO &amp; Site'!$N$1:$N$437,$H$2)),IF(C27="Jakarta",COUNTIFS('Master Data HO &amp; Site'!$F$1:$F$437,'Summary to Mgmt'!$D27,'Master Data HO &amp; Site'!$H$1:$H$437,'Summary to Mgmt'!$E27,'Master Data HO &amp; Site'!$Y$1:$Y$437,"Open",'Master Data HO &amp; Site'!$BZ$1:$BZ$437,'Summary to Mgmt'!$AU$4,'Master Data HO &amp; Site'!$N$1:$N$437,$H$2),COUNTIFS('Master Data HO &amp; Site'!$S$1:$S$437,'Summary to Mgmt'!$C27,'Master Data HO &amp; Site'!$Y$1:$Y$437,"Open",'Master Data HO &amp; Site'!$BZ$1:$BZ$437,'Summary to Mgmt'!$AU$4,'Master Data HO &amp; Site'!$N$1:$N$437,$H$2))))</f>
        <v>0</v>
      </c>
      <c r="AV27" s="224">
        <f>IF($H$2="All",IF(C27="Jakarta",COUNTIFS('Master Data HO &amp; Site'!$F$1:$F$437,'Summary to Mgmt'!$D27,'Master Data HO &amp; Site'!$H$1:$H$437,'Summary to Mgmt'!$E27,'Master Data HO &amp; Site'!$Y$1:$Y$437,"Open",'Master Data HO &amp; Site'!$BZ$1:$BZ$437,'Summary to Mgmt'!$AV$4),COUNTIFS('Master Data HO &amp; Site'!$S$1:$S$437,'Summary to Mgmt'!$C27,'Master Data HO &amp; Site'!$Y$1:$Y$437,"Open",'Master Data HO &amp; Site'!$BZ$1:$BZ$437,'Summary to Mgmt'!$AV$4)),IF($H$2="Urgent",IF(C27="Jakarta",COUNTIFS('Master Data HO &amp; Site'!$F$1:$F$437,'Summary to Mgmt'!$D27,'Master Data HO &amp; Site'!$H$1:$H$437,'Summary to Mgmt'!$E27,'Master Data HO &amp; Site'!$Y$1:$Y$437,"Open",'Master Data HO &amp; Site'!$BZ$1:$BZ$437,'Summary to Mgmt'!$AV$4,'Master Data HO &amp; Site'!$N$1:$N$437,$H$2),COUNTIFS('Master Data HO &amp; Site'!$S$1:$S$437,'Summary to Mgmt'!$C27,'Master Data HO &amp; Site'!$Y$1:$Y$437,"Open",'Master Data HO &amp; Site'!$BZ$1:$BZ$437,'Summary to Mgmt'!$AV$4,'Master Data HO &amp; Site'!$N$1:$N$437,$H$2)),IF(C27="Jakarta",COUNTIFS('Master Data HO &amp; Site'!$F$1:$F$437,'Summary to Mgmt'!$D27,'Master Data HO &amp; Site'!$H$1:$H$437,'Summary to Mgmt'!$E27,'Master Data HO &amp; Site'!$Y$1:$Y$437,"Open",'Master Data HO &amp; Site'!$BZ$1:$BZ$437,'Summary to Mgmt'!$AV$4,'Master Data HO &amp; Site'!$N$1:$N$437,$H$2),COUNTIFS('Master Data HO &amp; Site'!$S$1:$S$437,'Summary to Mgmt'!$C27,'Master Data HO &amp; Site'!$Y$1:$Y$437,"Open",'Master Data HO &amp; Site'!$BZ$1:$BZ$437,'Summary to Mgmt'!$AV$4,'Master Data HO &amp; Site'!$N$1:$N$437,$H$2))))</f>
        <v>0</v>
      </c>
      <c r="AW27" s="224">
        <f>IF($H$2="All",IF(C27="Jakarta",COUNTIFS('Master Data HO &amp; Site'!$F$1:$F$437,'Summary to Mgmt'!$D27,'Master Data HO &amp; Site'!$H$1:$H$437,'Summary to Mgmt'!$E27,'Master Data HO &amp; Site'!$Y$1:$Y$437,"Open",'Master Data HO &amp; Site'!$BZ$1:$BZ$437,'Summary to Mgmt'!$AW$4),COUNTIFS('Master Data HO &amp; Site'!$S$1:$S$437,'Summary to Mgmt'!$C27,'Master Data HO &amp; Site'!$Y$1:$Y$437,"Open",'Master Data HO &amp; Site'!$BZ$1:$BZ$437,'Summary to Mgmt'!$AW$4)),IF($H$2="Urgent",IF(C27="Jakarta",COUNTIFS('Master Data HO &amp; Site'!$F$1:$F$437,'Summary to Mgmt'!$D27,'Master Data HO &amp; Site'!$H$1:$H$437,'Summary to Mgmt'!$E27,'Master Data HO &amp; Site'!$Y$1:$Y$437,"Open",'Master Data HO &amp; Site'!$BZ$1:$BZ$437,'Summary to Mgmt'!$AW$4,'Master Data HO &amp; Site'!$N$1:$N$437,$H$2),COUNTIFS('Master Data HO &amp; Site'!$S$1:$S$437,'Summary to Mgmt'!$C27,'Master Data HO &amp; Site'!$Y$1:$Y$437,"Open",'Master Data HO &amp; Site'!$BZ$1:$BZ$437,'Summary to Mgmt'!$AW$4,'Master Data HO &amp; Site'!$N$1:$N$437,$H$2)),IF(C27="Jakarta",COUNTIFS('Master Data HO &amp; Site'!$F$1:$F$437,'Summary to Mgmt'!$D27,'Master Data HO &amp; Site'!$H$1:$H$437,'Summary to Mgmt'!$E27,'Master Data HO &amp; Site'!$Y$1:$Y$437,"Open",'Master Data HO &amp; Site'!$BZ$1:$BZ$437,'Summary to Mgmt'!$AW$4,'Master Data HO &amp; Site'!$N$1:$N$437,$H$2),COUNTIFS('Master Data HO &amp; Site'!$S$1:$S$437,'Summary to Mgmt'!$C27,'Master Data HO &amp; Site'!$Y$1:$Y$437,"Open",'Master Data HO &amp; Site'!$BZ$1:$BZ$437,'Summary to Mgmt'!$AW$4,'Master Data HO &amp; Site'!$N$1:$N$437,$H$2))))</f>
        <v>0</v>
      </c>
      <c r="AX27" s="224">
        <f>IF($H$2="All",IF(C27="Jakarta",COUNTIFS('Master Data HO &amp; Site'!$F$1:$F$437,'Summary to Mgmt'!$D27,'Master Data HO &amp; Site'!$H$1:$H$437,'Summary to Mgmt'!$E27,'Master Data HO &amp; Site'!$Y$1:$Y$437,"Open",'Master Data HO &amp; Site'!$BZ$1:$BZ$437,'Summary to Mgmt'!$AX$4),COUNTIFS('Master Data HO &amp; Site'!$S$1:$S$437,'Summary to Mgmt'!$C27,'Master Data HO &amp; Site'!$Y$1:$Y$437,"Open",'Master Data HO &amp; Site'!$BZ$1:$BZ$437,'Summary to Mgmt'!$AX$4)),IF($H$2="Urgent",IF(C27="Jakarta",COUNTIFS('Master Data HO &amp; Site'!$F$1:$F$437,'Summary to Mgmt'!$D27,'Master Data HO &amp; Site'!$H$1:$H$437,'Summary to Mgmt'!$E27,'Master Data HO &amp; Site'!$Y$1:$Y$437,"Open",'Master Data HO &amp; Site'!$BZ$1:$BZ$437,'Summary to Mgmt'!$AX$4,'Master Data HO &amp; Site'!$N$1:$N$437,$H$2),COUNTIFS('Master Data HO &amp; Site'!$S$1:$S$437,'Summary to Mgmt'!$C27,'Master Data HO &amp; Site'!$Y$1:$Y$437,"Open",'Master Data HO &amp; Site'!$BZ$1:$BZ$437,'Summary to Mgmt'!$AX$4,'Master Data HO &amp; Site'!$N$1:$N$437,$H$2)),IF(C27="Jakarta",COUNTIFS('Master Data HO &amp; Site'!$F$1:$F$437,'Summary to Mgmt'!$D27,'Master Data HO &amp; Site'!$H$1:$H$437,'Summary to Mgmt'!$E27,'Master Data HO &amp; Site'!$Y$1:$Y$437,"Open",'Master Data HO &amp; Site'!$BZ$1:$BZ$437,'Summary to Mgmt'!$AX$4,'Master Data HO &amp; Site'!$N$1:$N$437,$H$2),COUNTIFS('Master Data HO &amp; Site'!$S$1:$S$437,'Summary to Mgmt'!$C27,'Master Data HO &amp; Site'!$Y$1:$Y$437,"Open",'Master Data HO &amp; Site'!$BZ$1:$BZ$437,'Summary to Mgmt'!$AX$4,'Master Data HO &amp; Site'!$N$1:$N$437,$H$2))))</f>
        <v>0</v>
      </c>
    </row>
    <row r="28" spans="3:50" outlineLevel="1" x14ac:dyDescent="0.35">
      <c r="C28" t="s">
        <v>151</v>
      </c>
      <c r="D28" t="s">
        <v>137</v>
      </c>
      <c r="E28" t="s">
        <v>1557</v>
      </c>
      <c r="F28" s="223">
        <f t="shared" si="1"/>
        <v>6</v>
      </c>
      <c r="G28" s="224">
        <f>IF($H$2="All",IF(C28="Jakarta",SUMIFS('Master Data HO &amp; Site'!$BM$1:$BM$437,'Master Data HO &amp; Site'!$S$1:$S$437,'Summary to Mgmt'!C28,'Master Data HO &amp; Site'!$F$1:$F$437,'Summary to Mgmt'!$D28,'Master Data HO &amp; Site'!$H$1:$H$437,'Summary to Mgmt'!$E28,'Master Data HO &amp; Site'!$Y$1:$Y$437,"Closed"),SUMIFS('Master Data HO &amp; Site'!$BM$1:$BM$437,'Master Data HO &amp; Site'!$S$1:$S$437,'Summary to Mgmt'!C28,'Master Data HO &amp; Site'!$Y$1:$Y$437,"Closed")),IF(C28="Jakarta",SUMIFS('Master Data HO &amp; Site'!$BM$1:$BM$437,'Master Data HO &amp; Site'!$S$1:$S$437,'Summary to Mgmt'!C28,'Master Data HO &amp; Site'!$F$1:$F$437,'Summary to Mgmt'!$D28,'Master Data HO &amp; Site'!$H$1:$H$437,'Summary to Mgmt'!E28,'Master Data HO &amp; Site'!$N$1:$N$437,'Summary to Mgmt'!$H$2,'Master Data HO &amp; Site'!$Y$1:$Y$437,"Closed"),SUMIFS('Master Data HO &amp; Site'!$BM$1:$BM$437,'Master Data HO &amp; Site'!$S$1:$S$437,'Summary to Mgmt'!C28,'Master Data HO &amp; Site'!$N$1:$N$437,'Summary to Mgmt'!$H$2,'Master Data HO &amp; Site'!$Y$1:$Y$437,"Closed")))</f>
        <v>2</v>
      </c>
      <c r="H28" s="222">
        <f>IF($H$2="All",IF(C28="Jakarta",COUNTIFS('Master Data HO &amp; Site'!$S$1:$S$437,'Summary to Mgmt'!$C28,'Master Data HO &amp; Site'!$F$1:$F$437,'Summary to Mgmt'!$D28,'Master Data HO &amp; Site'!$H$1:$H$437,'Summary to Mgmt'!$E28,'Master Data HO &amp; Site'!$Y$1:$Y$437,"Open"),COUNTIFS('Master Data HO &amp; Site'!$S$1:$S$437,'Summary to Mgmt'!$C28,'Master Data HO &amp; Site'!$Y$1:$Y$437,"Open")),IF($H$2="Urgent",IF(C28="Jakarta",COUNTIFS('Master Data HO &amp; Site'!$S$1:$S$437,'Summary to Mgmt'!$C28,'Master Data HO &amp; Site'!$F$1:$F$437,'Summary to Mgmt'!$D28,'Master Data HO &amp; Site'!$H$1:$H$437,'Summary to Mgmt'!$E28,'Master Data HO &amp; Site'!$Y$1:$Y$437,"Open",'Master Data HO &amp; Site'!$N$1:$N$437,$H$2),COUNTIFS('Master Data HO &amp; Site'!$S$1:$S$437,'Summary to Mgmt'!$C28,'Master Data HO &amp; Site'!$Y$1:$Y$437,"Open",'Master Data HO &amp; Site'!$N$1:$N$437,$H$2)),IF(C28="Jakarta",COUNTIFS('Master Data HO &amp; Site'!$F$1:$F$437,'Summary to Mgmt'!$D28,'Master Data HO &amp; Site'!$H$1:$H$437,'Summary to Mgmt'!$E28,'Master Data HO &amp; Site'!$Y$1:$Y$437,"Open",'Master Data HO &amp; Site'!$N$1:$N$437,$H$2),COUNTIFS('Master Data HO &amp; Site'!$S$1:$S$437,'Summary to Mgmt'!$C28,'Master Data HO &amp; Site'!$Y$1:$Y$437,"Open",'Master Data HO &amp; Site'!$N$1:$N$437,$H$2))))</f>
        <v>4</v>
      </c>
      <c r="I28" s="222">
        <f>IF($H$2="All",IF(C28="Jakarta",COUNTIFS('Master Data HO &amp; Site'!$F$1:$F$437,'Summary to Mgmt'!$D28,'Master Data HO &amp; Site'!$H$1:$H$437,'Summary to Mgmt'!$E28,'Master Data HO &amp; Site'!$Y$1:$Y$437,"Open",'Master Data HO &amp; Site'!$D$1:$D$437,"pending FKTK"),COUNTIFS('Master Data HO &amp; Site'!$S$1:$S$437,'Summary to Mgmt'!$C28,'Master Data HO &amp; Site'!$Y$1:$Y$437,"Open",'Master Data HO &amp; Site'!$D$1:$D$437,"pending FKTK")),IF($H$2="Urgent",IF(C28="Jakarta",COUNTIFS('Master Data HO &amp; Site'!$F$1:$F$437,'Summary to Mgmt'!$D28,'Master Data HO &amp; Site'!$H$1:$H$437,'Summary to Mgmt'!$E28,'Master Data HO &amp; Site'!$Y$1:$Y$437,"Open",'Master Data HO &amp; Site'!$N$1:$N$437,$H$2,'Master Data HO &amp; Site'!$D$1:$D$437,"pending FKTK"),COUNTIFS('Master Data HO &amp; Site'!$S$1:$S$437,'Summary to Mgmt'!$C28,'Master Data HO &amp; Site'!$Y$1:$Y$437,"Open",'Master Data HO &amp; Site'!$N$1:$N$437,$H$2,'Master Data HO &amp; Site'!$D$1:$D$437,"pending FKTK")),IF(C28="Jakarta",COUNTIFS('Master Data HO &amp; Site'!$F$1:$F$437,'Summary to Mgmt'!$D28,'Master Data HO &amp; Site'!$H$1:$H$437,'Summary to Mgmt'!$E28,'Master Data HO &amp; Site'!$Y$1:$Y$437,"Open",'Master Data HO &amp; Site'!$N$1:$N$437,$H$2,'Master Data HO &amp; Site'!$D$1:$D$437,"pending FKTK"),COUNTIFS('Master Data HO &amp; Site'!$S$1:$S$437,'Summary to Mgmt'!$C28,'Master Data HO &amp; Site'!$Y$1:$Y$437,"Open",'Master Data HO &amp; Site'!$N$1:$N$437,$H$2,'Master Data HO &amp; Site'!$D$1:$D$437,"pending FKTK"))))</f>
        <v>4</v>
      </c>
      <c r="J28" s="222">
        <f>IF($H$2="All",IF(C28="Jakarta",SUMIFS('Master Data HO &amp; Site'!$AB$1:$AB$437,'Master Data HO &amp; Site'!$F$1:$F$437,'Summary to Mgmt'!$D28,'Master Data HO &amp; Site'!$H$1:$H$437,'Summary to Mgmt'!$E28,'Master Data HO &amp; Site'!$Y$1:$Y$437,"Open"),SUMIFS('Master Data HO &amp; Site'!$AB$1:$AB$437,'Master Data HO &amp; Site'!$S$1:$S$437,'Summary to Mgmt'!$C28,'Master Data HO &amp; Site'!$Y$1:$Y$437,"Open")),IF($H$2="Urgent",IF(C28="Jakarta",SUMIFS('Master Data HO &amp; Site'!$AB$1:$AB$437,'Master Data HO &amp; Site'!$F$1:$F$437,'Summary to Mgmt'!$D28,'Master Data HO &amp; Site'!$H$1:$H$437,'Summary to Mgmt'!$E28,'Master Data HO &amp; Site'!$Y$1:$Y$437,"Open",'Master Data HO &amp; Site'!$N$1:$N$437,$H$2),SUMIFS('Master Data HO &amp; Site'!$AB$1:$AB$437,'Master Data HO &amp; Site'!$S$1:$S$437,'Summary to Mgmt'!$C28,'Master Data HO &amp; Site'!$Y$1:$Y$437,"Open",'Master Data HO &amp; Site'!$N$1:$N$437,$H$2)),IF(C28="Jakarta",SUMIFS('Master Data HO &amp; Site'!$AB$1:$AB$437,'Master Data HO &amp; Site'!$F$1:$F$437,'Summary to Mgmt'!$D28,'Master Data HO &amp; Site'!$H$1:$H$437,'Summary to Mgmt'!$E28,'Master Data HO &amp; Site'!$Y$1:$Y$437,"Open",'Master Data HO &amp; Site'!$N$1:$N$437,$H$2),SUMIFS('Master Data HO &amp; Site'!$AB$1:$AB$437,'Master Data HO &amp; Site'!$S$1:$S$437,'Summary to Mgmt'!$C28,'Master Data HO &amp; Site'!$Y$1:$Y$437,"Open",'Master Data HO &amp; Site'!$N$1:$N$437,$H$2))))</f>
        <v>0</v>
      </c>
      <c r="K28" s="222">
        <f>IF($H$2="All",IF(C28="Jakarta",SUMIFS('Master Data HO &amp; Site'!$AC$1:$AC$437,'Master Data HO &amp; Site'!$F$1:$F$437,'Summary to Mgmt'!$D28,'Master Data HO &amp; Site'!$H$1:$H$437,'Summary to Mgmt'!$E28,'Master Data HO &amp; Site'!$Y$1:$Y$437,"Open"),SUMIFS('Master Data HO &amp; Site'!$AC$1:$AC$437,'Master Data HO &amp; Site'!$S$1:$S$437,'Summary to Mgmt'!$C28,'Master Data HO &amp; Site'!$Y$1:$Y$437,"Open")),IF($H$2="Urgent",IF(C28="Jakarta",SUMIFS('Master Data HO &amp; Site'!$AC$1:$AC$437,'Master Data HO &amp; Site'!$F$1:$F$437,'Summary to Mgmt'!$D28,'Master Data HO &amp; Site'!$H$1:$H$437,'Summary to Mgmt'!$E28,'Master Data HO &amp; Site'!$Y$1:$Y$437,"Open",'Master Data HO &amp; Site'!$N$1:$N$437,$H$2),SUMIFS('Master Data HO &amp; Site'!$AC$1:$AC$437,'Master Data HO &amp; Site'!$S$1:$S$437,'Summary to Mgmt'!$C28,'Master Data HO &amp; Site'!$Y$1:$Y$437,"Open",'Master Data HO &amp; Site'!$N$1:$N$437,$H$2)),IF(C28="Jakarta",SUMIFS('Master Data HO &amp; Site'!$AC$1:$AC$437,'Master Data HO &amp; Site'!$F$1:$F$437,'Summary to Mgmt'!$D28,'Master Data HO &amp; Site'!$H$1:$H$437,'Summary to Mgmt'!$E28,'Master Data HO &amp; Site'!$Y$1:$Y$437,"Open",'Master Data HO &amp; Site'!$N$1:$N$437,$H$2),SUMIFS('Master Data HO &amp; Site'!$AC$1:$AC$437,'Master Data HO &amp; Site'!$S$1:$S$437,'Summary to Mgmt'!$C28,'Master Data HO &amp; Site'!$Y$1:$Y$437,"Open",'Master Data HO &amp; Site'!$N$1:$N$437,$H$2))))</f>
        <v>0</v>
      </c>
      <c r="L28" s="222">
        <f>IF($H$2="All",IF(C28="Jakarta",SUMIFS('Master Data HO &amp; Site'!$AD$1:$AD$437,'Master Data HO &amp; Site'!$F$1:$F$437,'Summary to Mgmt'!$D28,'Master Data HO &amp; Site'!$H$1:$H$437,'Summary to Mgmt'!$E28,'Master Data HO &amp; Site'!$Y$1:$Y$437,"Open"),SUMIFS('Master Data HO &amp; Site'!$AD$1:$AD$437,'Master Data HO &amp; Site'!$S$1:$S$437,'Summary to Mgmt'!$C28,'Master Data HO &amp; Site'!$Y$1:$Y$437,"Open")),IF($H$2="Urgent",IF(C28="Jakarta",SUMIFS('Master Data HO &amp; Site'!$AD$1:$AD$437,'Master Data HO &amp; Site'!$F$1:$F$437,'Summary to Mgmt'!$D28,'Master Data HO &amp; Site'!$H$1:$H$437,'Summary to Mgmt'!$E28,'Master Data HO &amp; Site'!$Y$1:$Y$437,"Open",'Master Data HO &amp; Site'!$N$1:$N$437,$H$2),SUMIFS('Master Data HO &amp; Site'!$AD$1:$AD$437,'Master Data HO &amp; Site'!$S$1:$S$437,'Summary to Mgmt'!$C28,'Master Data HO &amp; Site'!$Y$1:$Y$437,"Open",'Master Data HO &amp; Site'!$N$1:$N$437,$H$2)),IF(C28="Jakarta",SUMIFS('Master Data HO &amp; Site'!$AD$1:$AD$437,'Master Data HO &amp; Site'!$F$1:$F$437,'Summary to Mgmt'!$D28,'Master Data HO &amp; Site'!$H$1:$H$437,'Summary to Mgmt'!$E28,'Master Data HO &amp; Site'!$Y$1:$Y$437,"Open",'Master Data HO &amp; Site'!$N$1:$N$437,$H$2),SUMIFS('Master Data HO &amp; Site'!$AD$1:$AD$437,'Master Data HO &amp; Site'!$S$1:$S$437,'Summary to Mgmt'!$C28,'Master Data HO &amp; Site'!$Y$1:$Y$437,"Open",'Master Data HO &amp; Site'!$N$1:$N$437,$H$2))))</f>
        <v>0</v>
      </c>
      <c r="M28" s="222">
        <f>IF($H$2="All",IF(C28="Jakarta",SUMIFS('Master Data HO &amp; Site'!$AE$1:$AE$437,'Master Data HO &amp; Site'!$F$1:$F$437,'Summary to Mgmt'!$D28,'Master Data HO &amp; Site'!$H$1:$H$437,'Summary to Mgmt'!$E28,'Master Data HO &amp; Site'!$Y$1:$Y$437,"Open"),SUMIFS('Master Data HO &amp; Site'!$AE$1:$AE$437,'Master Data HO &amp; Site'!$S$1:$S$437,'Summary to Mgmt'!$C28,'Master Data HO &amp; Site'!$Y$1:$Y$437,"Open")),IF($H$2="Urgent",IF(C28="Jakarta",SUMIFS('Master Data HO &amp; Site'!$AE$1:$AE$437,'Master Data HO &amp; Site'!$F$1:$F$437,'Summary to Mgmt'!$D28,'Master Data HO &amp; Site'!$H$1:$H$437,'Summary to Mgmt'!$E28,'Master Data HO &amp; Site'!$Y$1:$Y$437,"Open",'Master Data HO &amp; Site'!$N$1:$N$437,$H$2),SUMIFS('Master Data HO &amp; Site'!$AE$1:$AE$437,'Master Data HO &amp; Site'!$S$1:$S$437,'Summary to Mgmt'!$C28,'Master Data HO &amp; Site'!$Y$1:$Y$437,"Open",'Master Data HO &amp; Site'!$N$1:$N$437,$H$2)),IF(C28="Jakarta",SUMIFS('Master Data HO &amp; Site'!$AE$1:$AE$437,'Master Data HO &amp; Site'!$F$1:$F$437,'Summary to Mgmt'!$D28,'Master Data HO &amp; Site'!$H$1:$H$437,'Summary to Mgmt'!$E28,'Master Data HO &amp; Site'!$Y$1:$Y$437,"Open",'Master Data HO &amp; Site'!$N$1:$N$437,$H$2),SUMIFS('Master Data HO &amp; Site'!$AE$1:$AE$437,'Master Data HO &amp; Site'!$S$1:$S$437,'Summary to Mgmt'!$C28,'Master Data HO &amp; Site'!$Y$1:$Y$437,"Open",'Master Data HO &amp; Site'!$N$1:$N$437,$H$2))))</f>
        <v>0</v>
      </c>
      <c r="N28" s="222">
        <f>IF($H$2="All",IF(C28="Jakarta",SUMIFS('Master Data HO &amp; Site'!$AF$1:$AF$437,'Master Data HO &amp; Site'!$F$1:$F$437,'Summary to Mgmt'!$D28,'Master Data HO &amp; Site'!$H$1:$H$437,'Summary to Mgmt'!$E28,'Master Data HO &amp; Site'!$Y$1:$Y$437,"Open"),SUMIFS('Master Data HO &amp; Site'!$AF$1:$AF$437,'Master Data HO &amp; Site'!$S$1:$S$437,'Summary to Mgmt'!$C28,'Master Data HO &amp; Site'!$Y$1:$Y$437,"Open")),IF($H$2="Urgent",IF(C28="Jakarta",SUMIFS('Master Data HO &amp; Site'!$AF$1:$AF$437,'Master Data HO &amp; Site'!$F$1:$F$437,'Summary to Mgmt'!$D28,'Master Data HO &amp; Site'!$H$1:$H$437,'Summary to Mgmt'!$E28,'Master Data HO &amp; Site'!$Y$1:$Y$437,"Open",'Master Data HO &amp; Site'!$N$1:$N$437,$H$2),SUMIFS('Master Data HO &amp; Site'!$AF$1:$AF$437,'Master Data HO &amp; Site'!$S$1:$S$437,'Summary to Mgmt'!$C28,'Master Data HO &amp; Site'!$Y$1:$Y$437,"Open",'Master Data HO &amp; Site'!$N$1:$N$437,$H$2)),IF(C28="Jakarta",SUMIFS('Master Data HO &amp; Site'!$AF$1:$AF$437,'Master Data HO &amp; Site'!$F$1:$F$437,'Summary to Mgmt'!$D28,'Master Data HO &amp; Site'!$H$1:$H$437,'Summary to Mgmt'!$E28,'Master Data HO &amp; Site'!$Y$1:$Y$437,"Open",'Master Data HO &amp; Site'!$N$1:$N$437,$H$2),SUMIFS('Master Data HO &amp; Site'!$AF$1:$AF$437,'Master Data HO &amp; Site'!$S$1:$S$437,'Summary to Mgmt'!$C28,'Master Data HO &amp; Site'!$Y$1:$Y$437,"Open",'Master Data HO &amp; Site'!$N$1:$N$437,$H$2))))</f>
        <v>0</v>
      </c>
      <c r="O28" s="224">
        <f>IF($H$2="All",IF(C28="Jakarta",SUMIFS('Master Data HO &amp; Site'!$AG$1:$AG$437,'Master Data HO &amp; Site'!$S$1:$S$437,'Summary to Mgmt'!$C28,'Master Data HO &amp; Site'!$F$1:$F$437,'Summary to Mgmt'!$D28,'Master Data HO &amp; Site'!$H$1:$H$437,'Summary to Mgmt'!$E28,'Master Data HO &amp; Site'!$Y$1:$Y$437,"Open"),SUMIFS('Master Data HO &amp; Site'!$AG$1:$AG$437,'Master Data HO &amp; Site'!$S$1:$S$437,'Summary to Mgmt'!$C28,'Master Data HO &amp; Site'!$Y$1:$Y$437,"Open")),IF($H$2="Urgent",IF(C28="Jakarta",SUMIFS('Master Data HO &amp; Site'!$AG$1:$AG$437,'Master Data HO &amp; Site'!$F$1:$F$437,'Summary to Mgmt'!$D28,'Master Data HO &amp; Site'!$H$1:$H$437,'Summary to Mgmt'!$E28,'Master Data HO &amp; Site'!$Y$1:$Y$437,"Open",'Master Data HO &amp; Site'!$N$1:$N$437,$H$2),SUMIFS('Master Data HO &amp; Site'!$AG$1:$AG$437,'Master Data HO &amp; Site'!$S$1:$S$437,'Summary to Mgmt'!$C28,'Master Data HO &amp; Site'!$Y$1:$Y$437,"Open",'Master Data HO &amp; Site'!$N$1:$N$437,$H$2)),IF(C28="Jakarta",SUMIFS('Master Data HO &amp; Site'!$AG$1:$AG$437,'Master Data HO &amp; Site'!$F$1:$F$437,'Summary to Mgmt'!$D28,'Master Data HO &amp; Site'!$H$1:$H$437,'Summary to Mgmt'!$E28,'Master Data HO &amp; Site'!$Y$1:$Y$437,"Open",'Master Data HO &amp; Site'!$N$1:$N$437,$H$2),SUMIFS('Master Data HO &amp; Site'!$AG$1:$AG$437,'Master Data HO &amp; Site'!$S$1:$S$437,'Summary to Mgmt'!$C28,'Master Data HO &amp; Site'!$Y$1:$Y$437,"Open",'Master Data HO &amp; Site'!$N$1:$N$437,$H$2))))</f>
        <v>0</v>
      </c>
      <c r="P28" s="222">
        <f>IF($H$2="All",IF(C28="Jakarta",SUMIFS('Master Data HO &amp; Site'!$AH$1:$AH$437,'Master Data HO &amp; Site'!$F$1:$F$437,'Summary to Mgmt'!$D28,'Master Data HO &amp; Site'!$H$1:$H$437,'Summary to Mgmt'!$E28,'Master Data HO &amp; Site'!$Y$1:$Y$437,"Open"),SUMIFS('Master Data HO &amp; Site'!$AH$1:$AH$437,'Master Data HO &amp; Site'!$S$1:$S$437,'Summary to Mgmt'!$C28,'Master Data HO &amp; Site'!$Y$1:$Y$437,"Open")),IF($H$2="Urgent",IF(C28="Jakarta",SUMIFS('Master Data HO &amp; Site'!$AH$1:$AH$437,'Master Data HO &amp; Site'!$F$1:$F$437,'Summary to Mgmt'!$D28,'Master Data HO &amp; Site'!$H$1:$H$437,'Summary to Mgmt'!$E28,'Master Data HO &amp; Site'!$Y$1:$Y$437,"Open",'Master Data HO &amp; Site'!$N$1:$N$437,$H$2),SUMIFS('Master Data HO &amp; Site'!$AH$1:$AH$437,'Master Data HO &amp; Site'!$S$1:$S$437,'Summary to Mgmt'!$C28,'Master Data HO &amp; Site'!$Y$1:$Y$437,"Open",'Master Data HO &amp; Site'!$N$1:$N$437,$H$2)),IF(C28="Jakarta",SUMIFS('Master Data HO &amp; Site'!$AH$1:$AH$437,'Master Data HO &amp; Site'!$F$1:$F$437,'Summary to Mgmt'!$D28,'Master Data HO &amp; Site'!$H$1:$H$437,'Summary to Mgmt'!$E28,'Master Data HO &amp; Site'!$Y$1:$Y$437,"Open",'Master Data HO &amp; Site'!$N$1:$N$437,$H$2),SUMIFS('Master Data HO &amp; Site'!$AH$1:$AH$437,'Master Data HO &amp; Site'!$S$1:$S$437,'Summary to Mgmt'!$C28,'Master Data HO &amp; Site'!$Y$1:$Y$437,"Open",'Master Data HO &amp; Site'!$N$1:$N$437,$H$2))))</f>
        <v>0</v>
      </c>
      <c r="Q28" s="222">
        <f>IF($H$2="All",IF(C28="Jakarta",SUMIFS('Master Data HO &amp; Site'!$AI$1:$AI$437,'Master Data HO &amp; Site'!$F$1:$F$437,'Summary to Mgmt'!$D28,'Master Data HO &amp; Site'!$H$1:$H$437,'Summary to Mgmt'!$E28,'Master Data HO &amp; Site'!$Y$1:$Y$437,"Open"),SUMIFS('Master Data HO &amp; Site'!$AI$1:$AI$437,'Master Data HO &amp; Site'!$S$1:$S$437,'Summary to Mgmt'!$C28,'Master Data HO &amp; Site'!$Y$1:$Y$437,"Open")),IF($H$2="Urgent",IF(C28="Jakarta",SUMIFS('Master Data HO &amp; Site'!$AI$1:$AI$437,'Master Data HO &amp; Site'!$F$1:$F$437,'Summary to Mgmt'!$D28,'Master Data HO &amp; Site'!$H$1:$H$437,'Summary to Mgmt'!$E28,'Master Data HO &amp; Site'!$Y$1:$Y$437,"Open",'Master Data HO &amp; Site'!$N$1:$N$437,$H$2),SUMIFS('Master Data HO &amp; Site'!$AI$1:$AI$437,'Master Data HO &amp; Site'!$S$1:$S$437,'Summary to Mgmt'!$C28,'Master Data HO &amp; Site'!$Y$1:$Y$437,"Open",'Master Data HO &amp; Site'!$N$1:$N$437,$H$2)),IF(C28="Jakarta",SUMIFS('Master Data HO &amp; Site'!$AI$1:$AI$437,'Master Data HO &amp; Site'!$F$1:$F$437,'Summary to Mgmt'!$D28,'Master Data HO &amp; Site'!$H$1:$H$437,'Summary to Mgmt'!$E28,'Master Data HO &amp; Site'!$Y$1:$Y$437,"Open",'Master Data HO &amp; Site'!$N$1:$N$437,$H$2),SUMIFS('Master Data HO &amp; Site'!$AI$1:$AI$437,'Master Data HO &amp; Site'!$S$1:$S$437,'Summary to Mgmt'!$C28,'Master Data HO &amp; Site'!$Y$1:$Y$437,"Open",'Master Data HO &amp; Site'!$N$1:$N$437,$H$2))))</f>
        <v>0</v>
      </c>
      <c r="R28" s="222">
        <f>IF($H$2="All",IF(C28="Jakarta",SUMIFS('Master Data HO &amp; Site'!$AJ$1:$AJ$437,'Master Data HO &amp; Site'!$F$1:$F$437,'Summary to Mgmt'!$D28,'Master Data HO &amp; Site'!$H$1:$H$437,'Summary to Mgmt'!$E28,'Master Data HO &amp; Site'!$Y$1:$Y$437,"Open"),SUMIFS('Master Data HO &amp; Site'!$AJ$1:$AJ$437,'Master Data HO &amp; Site'!$S$1:$S$437,'Summary to Mgmt'!$C28,'Master Data HO &amp; Site'!$Y$1:$Y$437,"Open")),IF($H$2="Urgent",IF(C28="Jakarta",SUMIFS('Master Data HO &amp; Site'!$AJ$1:$AJ$437,'Master Data HO &amp; Site'!$F$1:$F$437,'Summary to Mgmt'!$D28,'Master Data HO &amp; Site'!$H$1:$H$437,'Summary to Mgmt'!$E28,'Master Data HO &amp; Site'!$Y$1:$Y$437,"Open",'Master Data HO &amp; Site'!$N$1:$N$437,$H$2),SUMIFS('Master Data HO &amp; Site'!$AJ$1:$AJ$437,'Master Data HO &amp; Site'!$S$1:$S$437,'Summary to Mgmt'!$C28,'Master Data HO &amp; Site'!$Y$1:$Y$437,"Open",'Master Data HO &amp; Site'!$N$1:$N$437,$H$2)),IF(C28="Jakarta",SUMIFS('Master Data HO &amp; Site'!$AJ$1:$AJ$437,'Master Data HO &amp; Site'!$F$1:$F$437,'Summary to Mgmt'!$D28,'Master Data HO &amp; Site'!$H$1:$H$437,'Summary to Mgmt'!$E28,'Master Data HO &amp; Site'!$Y$1:$Y$437,"Open",'Master Data HO &amp; Site'!$N$1:$N$437,$H$2),SUMIFS('Master Data HO &amp; Site'!$AJ$1:$AJ$437,'Master Data HO &amp; Site'!$S$1:$S$437,'Summary to Mgmt'!$C28,'Master Data HO &amp; Site'!$Y$1:$Y$437,"Open",'Master Data HO &amp; Site'!$N$1:$N$437,$H$2))))</f>
        <v>0</v>
      </c>
      <c r="S28" s="222">
        <f>IF($H$2="All",IF(C28="Jakarta",SUMIFS('Master Data HO &amp; Site'!$AK$1:$AK$437,'Master Data HO &amp; Site'!$F$1:$F$437,'Summary to Mgmt'!$D28,'Master Data HO &amp; Site'!$H$1:$H$437,'Summary to Mgmt'!$E28,'Master Data HO &amp; Site'!$Y$1:$Y$437,"Open"),SUMIFS('Master Data HO &amp; Site'!$AK$1:$AK$437,'Master Data HO &amp; Site'!$S$1:$S$437,'Summary to Mgmt'!$C28,'Master Data HO &amp; Site'!$Y$1:$Y$437,"Open")),IF($H$2="Urgent",IF(C28="Jakarta",SUMIFS('Master Data HO &amp; Site'!$AK$1:$AK$437,'Master Data HO &amp; Site'!$F$1:$F$437,'Summary to Mgmt'!$D28,'Master Data HO &amp; Site'!$H$1:$H$437,'Summary to Mgmt'!$E28,'Master Data HO &amp; Site'!$Y$1:$Y$437,"Open",'Master Data HO &amp; Site'!$N$1:$N$437,$H$2),SUMIFS('Master Data HO &amp; Site'!$AK$1:$AK$437,'Master Data HO &amp; Site'!$S$1:$S$437,'Summary to Mgmt'!$C28,'Master Data HO &amp; Site'!$Y$1:$Y$437,"Open",'Master Data HO &amp; Site'!$N$1:$N$437,$H$2)),IF(C28="Jakarta",SUMIFS('Master Data HO &amp; Site'!$AK$1:$AK$437,'Master Data HO &amp; Site'!$F$1:$F$437,'Summary to Mgmt'!$D28,'Master Data HO &amp; Site'!$H$1:$H$437,'Summary to Mgmt'!$E28,'Master Data HO &amp; Site'!$Y$1:$Y$437,"Open",'Master Data HO &amp; Site'!$N$1:$N$437,$H$2),SUMIFS('Master Data HO &amp; Site'!$AK$1:$AK$437,'Master Data HO &amp; Site'!$S$1:$S$437,'Summary to Mgmt'!$C28,'Master Data HO &amp; Site'!$Y$1:$Y$437,"Open",'Master Data HO &amp; Site'!$N$1:$N$437,$H$2))))</f>
        <v>0</v>
      </c>
      <c r="T28" s="222">
        <f>IF($H$2="All",IF(C28="Jakarta",SUMIFS('Master Data HO &amp; Site'!$AL$1:$AL$437,'Master Data HO &amp; Site'!$F$1:$F$437,'Summary to Mgmt'!$D28,'Master Data HO &amp; Site'!$H$1:$H$437,'Summary to Mgmt'!$E28,'Master Data HO &amp; Site'!$Y$1:$Y$437,"Open"),SUMIFS('Master Data HO &amp; Site'!$AL$1:$AL$437,'Master Data HO &amp; Site'!$S$1:$S$437,'Summary to Mgmt'!$C28,'Master Data HO &amp; Site'!$Y$1:$Y$437,"Open")),IF($H$2="Urgent",IF(C28="Jakarta",SUMIFS('Master Data HO &amp; Site'!$AL$1:$AL$437,'Master Data HO &amp; Site'!$F$1:$F$437,'Summary to Mgmt'!$D28,'Master Data HO &amp; Site'!$H$1:$H$437,'Summary to Mgmt'!$E28,'Master Data HO &amp; Site'!$Y$1:$Y$437,"Open",'Master Data HO &amp; Site'!$N$1:$N$437,$H$2),SUMIFS('Master Data HO &amp; Site'!$AL$1:$AL$437,'Master Data HO &amp; Site'!$S$1:$S$437,'Summary to Mgmt'!$C28,'Master Data HO &amp; Site'!$Y$1:$Y$437,"Open",'Master Data HO &amp; Site'!$N$1:$N$437,$H$2)),IF(C28="Jakarta",SUMIFS('Master Data HO &amp; Site'!$AL$1:$AL$437,'Master Data HO &amp; Site'!$F$1:$F$437,'Summary to Mgmt'!$D28,'Master Data HO &amp; Site'!$H$1:$H$437,'Summary to Mgmt'!$E28,'Master Data HO &amp; Site'!$Y$1:$Y$437,"Open",'Master Data HO &amp; Site'!$N$1:$N$437,$H$2),SUMIFS('Master Data HO &amp; Site'!$AL$1:$AL$437,'Master Data HO &amp; Site'!$S$1:$S$437,'Summary to Mgmt'!$C28,'Master Data HO &amp; Site'!$Y$1:$Y$437,"Open",'Master Data HO &amp; Site'!$N$1:$N$437,$H$2))))</f>
        <v>0</v>
      </c>
      <c r="U28" s="222">
        <f>IF($H$2="All",IF(C28="Jakarta",SUMIFS('Master Data HO &amp; Site'!$AM$1:$AM$437,'Master Data HO &amp; Site'!$S$1:$S$437,'Summary to Mgmt'!$C28,'Master Data HO &amp; Site'!$F$1:$F$437,'Summary to Mgmt'!$D28,'Master Data HO &amp; Site'!$H$1:$H$437,'Summary to Mgmt'!$E28,'Master Data HO &amp; Site'!$Y$1:$Y$437,"Open"),SUMIFS('Master Data HO &amp; Site'!$AM$1:$AM$437,'Master Data HO &amp; Site'!$S$1:$S$437,'Summary to Mgmt'!$C28,'Master Data HO &amp; Site'!$Y$1:$Y$437,"Open")),IF($H$2="Urgent",IF(C28="Jakarta",SUMIFS('Master Data HO &amp; Site'!$AM$1:$AM$437,'Master Data HO &amp; Site'!$F$1:$F$437,'Summary to Mgmt'!$D28,'Master Data HO &amp; Site'!$H$1:$H$437,'Summary to Mgmt'!$E28,'Master Data HO &amp; Site'!$Y$1:$Y$437,"Open",'Master Data HO &amp; Site'!$N$1:$N$437,$H$2),SUMIFS('Master Data HO &amp; Site'!$AM$1:$AM$437,'Master Data HO &amp; Site'!$S$1:$S$437,'Summary to Mgmt'!$C28,'Master Data HO &amp; Site'!$Y$1:$Y$437,"Open",'Master Data HO &amp; Site'!$N$1:$N$437,$H$2)),IF(C28="Jakarta",SUMIFS('Master Data HO &amp; Site'!$AM$1:$AM$437,'Master Data HO &amp; Site'!$F$1:$F$437,'Summary to Mgmt'!$D28,'Master Data HO &amp; Site'!$H$1:$H$437,'Summary to Mgmt'!$E28,'Master Data HO &amp; Site'!$Y$1:$Y$437,"Open",'Master Data HO &amp; Site'!$N$1:$N$437,$H$2),SUMIFS('Master Data HO &amp; Site'!$AM$1:$AM$437,'Master Data HO &amp; Site'!$S$1:$S$437,'Summary to Mgmt'!$C28,'Master Data HO &amp; Site'!$Y$1:$Y$437,"Open",'Master Data HO &amp; Site'!$N$1:$N$437,$H$2))))</f>
        <v>0</v>
      </c>
      <c r="V28" s="222">
        <f>IF($H$2="All",IF(C28="Jakarta",SUMIFS('Master Data HO &amp; Site'!$AN$1:$AN$437,'Master Data HO &amp; Site'!$F$1:$F$437,'Summary to Mgmt'!$D28,'Master Data HO &amp; Site'!$H$1:$H$437,'Summary to Mgmt'!$E28,'Master Data HO &amp; Site'!$Y$1:$Y$437,"Open"),SUMIFS('Master Data HO &amp; Site'!$AN$1:$AN$437,'Master Data HO &amp; Site'!$S$1:$S$437,'Summary to Mgmt'!$C28,'Master Data HO &amp; Site'!$Y$1:$Y$437,"Open")),IF($H$2="Urgent",IF(C28="Jakarta",SUMIFS('Master Data HO &amp; Site'!$AN$1:$AN$437,'Master Data HO &amp; Site'!$F$1:$F$437,'Summary to Mgmt'!$D28,'Master Data HO &amp; Site'!$H$1:$H$437,'Summary to Mgmt'!$E28,'Master Data HO &amp; Site'!$Y$1:$Y$437,"Open",'Master Data HO &amp; Site'!$N$1:$N$437,$H$2),SUMIFS('Master Data HO &amp; Site'!$AN$1:$AN$437,'Master Data HO &amp; Site'!$S$1:$S$437,'Summary to Mgmt'!$C28,'Master Data HO &amp; Site'!$Y$1:$Y$437,"Open",'Master Data HO &amp; Site'!$N$1:$N$437,$H$2)),IF(C28="Jakarta",SUMIFS('Master Data HO &amp; Site'!$AN$1:$AN$437,'Master Data HO &amp; Site'!$F$1:$F$437,'Summary to Mgmt'!$D28,'Master Data HO &amp; Site'!$H$1:$H$437,'Summary to Mgmt'!$E28,'Master Data HO &amp; Site'!$Y$1:$Y$437,"Open",'Master Data HO &amp; Site'!$N$1:$N$437,$H$2),SUMIFS('Master Data HO &amp; Site'!$AN$1:$AN$437,'Master Data HO &amp; Site'!$S$1:$S$437,'Summary to Mgmt'!$C28,'Master Data HO &amp; Site'!$Y$1:$Y$437,"Open",'Master Data HO &amp; Site'!$N$1:$N$437,$H$2))))</f>
        <v>0</v>
      </c>
      <c r="W28" s="222">
        <f>IF($H$2="All",IF(C28="Jakarta",SUMIFS('Master Data HO &amp; Site'!$AO$1:$AO$437,'Master Data HO &amp; Site'!$F$1:$F$437,'Summary to Mgmt'!$D28,'Master Data HO &amp; Site'!$H$1:$H$437,'Summary to Mgmt'!$E28,'Master Data HO &amp; Site'!$Y$1:$Y$437,"Open"),SUMIFS('Master Data HO &amp; Site'!$AO$1:$AO$437,'Master Data HO &amp; Site'!$S$1:$S$437,'Summary to Mgmt'!$C28,'Master Data HO &amp; Site'!$Y$1:$Y$437,"Open")),IF($H$2="Urgent",IF(C28="Jakarta",SUMIFS('Master Data HO &amp; Site'!$AO$1:$AO$437,'Master Data HO &amp; Site'!$F$1:$F$437,'Summary to Mgmt'!$D28,'Master Data HO &amp; Site'!$H$1:$H$437,'Summary to Mgmt'!$E28,'Master Data HO &amp; Site'!$Y$1:$Y$437,"Open",'Master Data HO &amp; Site'!$N$1:$N$437,$H$2),SUMIFS('Master Data HO &amp; Site'!$AO$1:$AO$437,'Master Data HO &amp; Site'!$S$1:$S$437,'Summary to Mgmt'!$C28,'Master Data HO &amp; Site'!$Y$1:$Y$437,"Open",'Master Data HO &amp; Site'!$N$1:$N$437,$H$2)),IF(C28="Jakarta",SUMIFS('Master Data HO &amp; Site'!$AO$1:$AO$437,'Master Data HO &amp; Site'!$F$1:$F$437,'Summary to Mgmt'!$D28,'Master Data HO &amp; Site'!$H$1:$H$437,'Summary to Mgmt'!$E28,'Master Data HO &amp; Site'!$Y$1:$Y$437,"Open",'Master Data HO &amp; Site'!$N$1:$N$437,$H$2),SUMIFS('Master Data HO &amp; Site'!$AO$1:$AO$437,'Master Data HO &amp; Site'!$S$1:$S$437,'Summary to Mgmt'!$C28,'Master Data HO &amp; Site'!$Y$1:$Y$437,"Open",'Master Data HO &amp; Site'!$N$1:$N$437,$H$2))))</f>
        <v>0</v>
      </c>
      <c r="X28" s="222">
        <f>IF($H$2="All",IF(C28="Jakarta",SUMIFS('Master Data HO &amp; Site'!$AP$1:$AP$437,'Master Data HO &amp; Site'!$F$1:$F$437,'Summary to Mgmt'!$D28,'Master Data HO &amp; Site'!$H$1:$H$437,'Summary to Mgmt'!$E28,'Master Data HO &amp; Site'!$Y$1:$Y$437,"Open"),SUMIFS('Master Data HO &amp; Site'!$AP$1:$AP$437,'Master Data HO &amp; Site'!$S$1:$S$437,'Summary to Mgmt'!$C28,'Master Data HO &amp; Site'!$Y$1:$Y$437,"Open")),IF($H$2="Urgent",IF(C28="Jakarta",SUMIFS('Master Data HO &amp; Site'!$AP$1:$AP$437,'Master Data HO &amp; Site'!$F$1:$F$437,'Summary to Mgmt'!$D28,'Master Data HO &amp; Site'!$H$1:$H$437,'Summary to Mgmt'!$E28,'Master Data HO &amp; Site'!$Y$1:$Y$437,"Open",'Master Data HO &amp; Site'!$N$1:$N$437,$H$2),SUMIFS('Master Data HO &amp; Site'!$AP$1:$AP$437,'Master Data HO &amp; Site'!$S$1:$S$437,'Summary to Mgmt'!$C28,'Master Data HO &amp; Site'!$Y$1:$Y$437,"Open",'Master Data HO &amp; Site'!$N$1:$N$437,$H$2)),IF(C28="Jakarta",SUMIFS('Master Data HO &amp; Site'!$AP$1:$AP$437,'Master Data HO &amp; Site'!$F$1:$F$437,'Summary to Mgmt'!$D28,'Master Data HO &amp; Site'!$H$1:$H$437,'Summary to Mgmt'!$E28,'Master Data HO &amp; Site'!$Y$1:$Y$437,"Open",'Master Data HO &amp; Site'!$N$1:$N$437,$H$2),SUMIFS('Master Data HO &amp; Site'!$AP$1:$AP$437,'Master Data HO &amp; Site'!$S$1:$S$437,'Summary to Mgmt'!$C28,'Master Data HO &amp; Site'!$Y$1:$Y$437,"Open",'Master Data HO &amp; Site'!$N$1:$N$437,$H$2))))</f>
        <v>0</v>
      </c>
      <c r="Y28" s="222">
        <f>IF($H$2="All",IF(C28="Jakarta",SUMIFS('Master Data HO &amp; Site'!$AQ$1:$AQ$437,'Master Data HO &amp; Site'!$F$1:$F$437,'Summary to Mgmt'!$D28,'Master Data HO &amp; Site'!$H$1:$H$437,'Summary to Mgmt'!$E28,'Master Data HO &amp; Site'!$Y$1:$Y$437,"Open"),SUMIFS('Master Data HO &amp; Site'!$AQ$1:$AQ$437,'Master Data HO &amp; Site'!$S$1:$S$437,'Summary to Mgmt'!$C28,'Master Data HO &amp; Site'!$Y$1:$Y$437,"Open")),IF($H$2="Urgent",IF(C28="Jakarta",SUMIFS('Master Data HO &amp; Site'!$AQ$1:$AQ$437,'Master Data HO &amp; Site'!$F$1:$F$437,'Summary to Mgmt'!$D28,'Master Data HO &amp; Site'!$H$1:$H$437,'Summary to Mgmt'!$E28,'Master Data HO &amp; Site'!$Y$1:$Y$437,"Open",'Master Data HO &amp; Site'!$N$1:$N$437,$H$2),SUMIFS('Master Data HO &amp; Site'!$AQ$1:$AQ$437,'Master Data HO &amp; Site'!$S$1:$S$437,'Summary to Mgmt'!$C28,'Master Data HO &amp; Site'!$Y$1:$Y$437,"Open",'Master Data HO &amp; Site'!$N$1:$N$437,$H$2)),IF(C28="Jakarta",SUMIFS('Master Data HO &amp; Site'!$AQ$1:$AQ$437,'Master Data HO &amp; Site'!$F$1:$F$437,'Summary to Mgmt'!$D28,'Master Data HO &amp; Site'!$H$1:$H$437,'Summary to Mgmt'!$E28,'Master Data HO &amp; Site'!$Y$1:$Y$437,"Open",'Master Data HO &amp; Site'!$N$1:$N$437,$H$2),SUMIFS('Master Data HO &amp; Site'!$AQ$1:$AQ$437,'Master Data HO &amp; Site'!$S$1:$S$437,'Summary to Mgmt'!$C28,'Master Data HO &amp; Site'!$Y$1:$Y$437,"Open",'Master Data HO &amp; Site'!$N$1:$N$437,$H$2))))</f>
        <v>0</v>
      </c>
      <c r="Z28" s="222">
        <f>IF($H$2="All",IF(C28="Jakarta",SUMIFS('Master Data HO &amp; Site'!$AR$1:$AR$437,'Master Data HO &amp; Site'!$F$1:$F$437,'Summary to Mgmt'!$D28,'Master Data HO &amp; Site'!$H$1:$H$437,'Summary to Mgmt'!$E28,'Master Data HO &amp; Site'!$Y$1:$Y$437,"Open"),SUMIFS('Master Data HO &amp; Site'!$AR$1:$AR$437,'Master Data HO &amp; Site'!$S$1:$S$437,'Summary to Mgmt'!$C28,'Master Data HO &amp; Site'!$Y$1:$Y$437,"Open")),IF($H$2="Urgent",IF(C28="Jakarta",SUMIFS('Master Data HO &amp; Site'!$AR$1:$AR$437,'Master Data HO &amp; Site'!$F$1:$F$437,'Summary to Mgmt'!$D28,'Master Data HO &amp; Site'!$H$1:$H$437,'Summary to Mgmt'!$E28,'Master Data HO &amp; Site'!$Y$1:$Y$437,"Open",'Master Data HO &amp; Site'!$N$1:$N$437,$H$2),SUMIFS('Master Data HO &amp; Site'!$AR$1:$AR$437,'Master Data HO &amp; Site'!$S$1:$S$437,'Summary to Mgmt'!$C28,'Master Data HO &amp; Site'!$Y$1:$Y$437,"Open",'Master Data HO &amp; Site'!$N$1:$N$437,$H$2)),IF(C28="Jakarta",SUMIFS('Master Data HO &amp; Site'!$AR$1:$AR$437,'Master Data HO &amp; Site'!$F$1:$F$437,'Summary to Mgmt'!$D28,'Master Data HO &amp; Site'!$H$1:$H$437,'Summary to Mgmt'!$E28,'Master Data HO &amp; Site'!$Y$1:$Y$437,"Open",'Master Data HO &amp; Site'!$N$1:$N$437,$H$2),SUMIFS('Master Data HO &amp; Site'!$AR$1:$AR$437,'Master Data HO &amp; Site'!$S$1:$S$437,'Summary to Mgmt'!$C28,'Master Data HO &amp; Site'!$Y$1:$Y$437,"Open",'Master Data HO &amp; Site'!$N$1:$N$437,$H$2))))</f>
        <v>0</v>
      </c>
      <c r="AA28" s="222">
        <f>IF($H$2="All",IF(C28="Jakarta",SUMIFS('Master Data HO &amp; Site'!$AS$1:$AS$437,'Master Data HO &amp; Site'!$S$1:$S$437,'Summary to Mgmt'!$C28,'Master Data HO &amp; Site'!$F$1:$F$437,'Summary to Mgmt'!$D28,'Master Data HO &amp; Site'!$H$1:$H$437,'Summary to Mgmt'!$E28,'Master Data HO &amp; Site'!$Y$1:$Y$437,"Open"),SUMIFS('Master Data HO &amp; Site'!$AS$1:$AS$437,'Master Data HO &amp; Site'!$S$1:$S$437,'Summary to Mgmt'!$C28,'Master Data HO &amp; Site'!$Y$1:$Y$437,"Open")),IF($H$2="Urgent",IF(C28="Jakarta",SUMIFS('Master Data HO &amp; Site'!$AS$1:$AS$437,'Master Data HO &amp; Site'!$F$1:$F$437,'Summary to Mgmt'!$D28,'Master Data HO &amp; Site'!$H$1:$H$437,'Summary to Mgmt'!$E28,'Master Data HO &amp; Site'!$Y$1:$Y$437,"Open",'Master Data HO &amp; Site'!$N$1:$N$437,$H$2),SUMIFS('Master Data HO &amp; Site'!$AS$1:$AS$437,'Master Data HO &amp; Site'!$S$1:$S$437,'Summary to Mgmt'!$C28,'Master Data HO &amp; Site'!$Y$1:$Y$437,"Open",'Master Data HO &amp; Site'!$N$1:$N$437,$H$2)),IF(C28="Jakarta",SUMIFS('Master Data HO &amp; Site'!$AS$1:$AS$437,'Master Data HO &amp; Site'!$F$1:$F$437,'Summary to Mgmt'!$D28,'Master Data HO &amp; Site'!$H$1:$H$437,'Summary to Mgmt'!$E28,'Master Data HO &amp; Site'!$Y$1:$Y$437,"Open",'Master Data HO &amp; Site'!$N$1:$N$437,$H$2),SUMIFS('Master Data HO &amp; Site'!$AS$1:$AS$437,'Master Data HO &amp; Site'!$S$1:$S$437,'Summary to Mgmt'!$C28,'Master Data HO &amp; Site'!$Y$1:$Y$437,"Open",'Master Data HO &amp; Site'!$N$1:$N$437,$H$2))))</f>
        <v>0</v>
      </c>
      <c r="AB28" s="222">
        <f>IF($H$2="All",IF(C28="Jakarta",SUMIFS('Master Data HO &amp; Site'!$AT$1:$AT$437,'Master Data HO &amp; Site'!$F$1:$F$437,'Summary to Mgmt'!$D28,'Master Data HO &amp; Site'!$H$1:$H$437,'Summary to Mgmt'!$E28,'Master Data HO &amp; Site'!$Y$1:$Y$437,"Open"),SUMIFS('Master Data HO &amp; Site'!$AT$1:$AT$437,'Master Data HO &amp; Site'!$S$1:$S$437,'Summary to Mgmt'!$C28,'Master Data HO &amp; Site'!$Y$1:$Y$437,"Open")),IF($H$2="Urgent",IF(C28="Jakarta",SUMIFS('Master Data HO &amp; Site'!$AT$1:$AT$437,'Master Data HO &amp; Site'!$F$1:$F$437,'Summary to Mgmt'!$D28,'Master Data HO &amp; Site'!$H$1:$H$437,'Summary to Mgmt'!$E28,'Master Data HO &amp; Site'!$Y$1:$Y$437,"Open",'Master Data HO &amp; Site'!$N$1:$N$437,$H$2),SUMIFS('Master Data HO &amp; Site'!$AT$1:$AT$437,'Master Data HO &amp; Site'!$S$1:$S$437,'Summary to Mgmt'!$C28,'Master Data HO &amp; Site'!$Y$1:$Y$437,"Open",'Master Data HO &amp; Site'!$N$1:$N$437,$H$2)),IF(C28="Jakarta",SUMIFS('Master Data HO &amp; Site'!$AT$1:$AT$437,'Master Data HO &amp; Site'!$F$1:$F$437,'Summary to Mgmt'!$D28,'Master Data HO &amp; Site'!$H$1:$H$437,'Summary to Mgmt'!$E28,'Master Data HO &amp; Site'!$Y$1:$Y$437,"Open",'Master Data HO &amp; Site'!$N$1:$N$437,$H$2),SUMIFS('Master Data HO &amp; Site'!$AT$1:$AT$437,'Master Data HO &amp; Site'!$S$1:$S$437,'Summary to Mgmt'!$C28,'Master Data HO &amp; Site'!$Y$1:$Y$437,"Open",'Master Data HO &amp; Site'!$N$1:$N$437,$H$2))))</f>
        <v>0</v>
      </c>
      <c r="AC28" s="222">
        <f>IF($H$2="All",IF(C28="Jakarta",SUMIFS('Master Data HO &amp; Site'!$AU$1:$AU$437,'Master Data HO &amp; Site'!$F$1:$F$437,'Summary to Mgmt'!$D28,'Master Data HO &amp; Site'!$H$1:$H$437,'Summary to Mgmt'!$E28,'Master Data HO &amp; Site'!$Y$1:$Y$437,"Open"),SUMIFS('Master Data HO &amp; Site'!$AU$1:$AU$437,'Master Data HO &amp; Site'!$S$1:$S$437,'Summary to Mgmt'!$C28,'Master Data HO &amp; Site'!$Y$1:$Y$437,"Open")),IF($H$2="Urgent",IF(C28="Jakarta",SUMIFS('Master Data HO &amp; Site'!$AU$1:$AU$437,'Master Data HO &amp; Site'!$F$1:$F$437,'Summary to Mgmt'!$D28,'Master Data HO &amp; Site'!$H$1:$H$437,'Summary to Mgmt'!$E28,'Master Data HO &amp; Site'!$Y$1:$Y$437,"Open",'Master Data HO &amp; Site'!$N$1:$N$437,$H$2),SUMIFS('Master Data HO &amp; Site'!$AU$1:$AU$437,'Master Data HO &amp; Site'!$S$1:$S$437,'Summary to Mgmt'!$C28,'Master Data HO &amp; Site'!$Y$1:$Y$437,"Open",'Master Data HO &amp; Site'!$N$1:$N$437,$H$2)),IF(C28="Jakarta",SUMIFS('Master Data HO &amp; Site'!$AU$1:$AU$437,'Master Data HO &amp; Site'!$F$1:$F$437,'Summary to Mgmt'!$D28,'Master Data HO &amp; Site'!$H$1:$H$437,'Summary to Mgmt'!$E28,'Master Data HO &amp; Site'!$Y$1:$Y$437,"Open",'Master Data HO &amp; Site'!$N$1:$N$437,$H$2),SUMIFS('Master Data HO &amp; Site'!$AU$1:$AU$437,'Master Data HO &amp; Site'!$S$1:$S$437,'Summary to Mgmt'!$C28,'Master Data HO &amp; Site'!$Y$1:$Y$437,"Open",'Master Data HO &amp; Site'!$N$1:$N$437,$H$2))))</f>
        <v>0</v>
      </c>
      <c r="AD28" s="222">
        <f>IF($H$2="All",IF(C28="Jakarta",SUMIFS('Master Data HO &amp; Site'!$AV$1:$AV$437,'Master Data HO &amp; Site'!$F$1:$F$437,'Summary to Mgmt'!$D28,'Master Data HO &amp; Site'!$H$1:$H$437,'Summary to Mgmt'!$E28,'Master Data HO &amp; Site'!$Y$1:$Y$437,"Open"),SUMIFS('Master Data HO &amp; Site'!$AV$1:$AV$437,'Master Data HO &amp; Site'!$S$1:$S$437,'Summary to Mgmt'!$C28,'Master Data HO &amp; Site'!$Y$1:$Y$437,"Open")),IF($H$2="Urgent",IF(C28="Jakarta",SUMIFS('Master Data HO &amp; Site'!$AV$1:$AV$437,'Master Data HO &amp; Site'!$F$1:$F$437,'Summary to Mgmt'!$D28,'Master Data HO &amp; Site'!$H$1:$H$437,'Summary to Mgmt'!$E28,'Master Data HO &amp; Site'!$Y$1:$Y$437,"Open",'Master Data HO &amp; Site'!$N$1:$N$437,$H$2),SUMIFS('Master Data HO &amp; Site'!$AV$1:$AV$437,'Master Data HO &amp; Site'!$S$1:$S$437,'Summary to Mgmt'!$C28,'Master Data HO &amp; Site'!$Y$1:$Y$437,"Open",'Master Data HO &amp; Site'!$N$1:$N$437,$H$2)),IF(C28="Jakarta",SUMIFS('Master Data HO &amp; Site'!$AV$1:$AV$437,'Master Data HO &amp; Site'!$F$1:$F$437,'Summary to Mgmt'!$D28,'Master Data HO &amp; Site'!$H$1:$H$437,'Summary to Mgmt'!$E28,'Master Data HO &amp; Site'!$Y$1:$Y$437,"Open",'Master Data HO &amp; Site'!$N$1:$N$437,$H$2),SUMIFS('Master Data HO &amp; Site'!$AV$1:$AV$437,'Master Data HO &amp; Site'!$S$1:$S$437,'Summary to Mgmt'!$C28,'Master Data HO &amp; Site'!$Y$1:$Y$437,"Open",'Master Data HO &amp; Site'!$N$1:$N$437,$H$2))))</f>
        <v>0</v>
      </c>
      <c r="AE28" s="222">
        <f>IF($H$2="All",IF(C28="Jakarta",SUMIFS('Master Data HO &amp; Site'!$AW$1:$AW$437,'Master Data HO &amp; Site'!$F$1:$F$437,'Summary to Mgmt'!$D28,'Master Data HO &amp; Site'!$H$1:$H$437,'Summary to Mgmt'!$E28,'Master Data HO &amp; Site'!$Y$1:$Y$437,"Open"),SUMIFS('Master Data HO &amp; Site'!$AW$1:$AW$437,'Master Data HO &amp; Site'!$S$1:$S$437,'Summary to Mgmt'!$C28,'Master Data HO &amp; Site'!$Y$1:$Y$437,"Open")),IF($H$2="Urgent",IF(C28="Jakarta",SUMIFS('Master Data HO &amp; Site'!$AW$1:$AW$437,'Master Data HO &amp; Site'!$F$1:$F$437,'Summary to Mgmt'!$D28,'Master Data HO &amp; Site'!$H$1:$H$437,'Summary to Mgmt'!$E28,'Master Data HO &amp; Site'!$Y$1:$Y$437,"Open",'Master Data HO &amp; Site'!$N$1:$N$437,$H$2),SUMIFS('Master Data HO &amp; Site'!$AW$1:$AW$437,'Master Data HO &amp; Site'!$S$1:$S$437,'Summary to Mgmt'!$C28,'Master Data HO &amp; Site'!$Y$1:$Y$437,"Open",'Master Data HO &amp; Site'!$N$1:$N$437,$H$2)),IF(C28="Jakarta",SUMIFS('Master Data HO &amp; Site'!$AW$1:$AW$437,'Master Data HO &amp; Site'!$F$1:$F$437,'Summary to Mgmt'!$D28,'Master Data HO &amp; Site'!$H$1:$H$437,'Summary to Mgmt'!$E28,'Master Data HO &amp; Site'!$Y$1:$Y$437,"Open",'Master Data HO &amp; Site'!$N$1:$N$437,$H$2),SUMIFS('Master Data HO &amp; Site'!$AW$1:$AW$437,'Master Data HO &amp; Site'!$S$1:$S$437,'Summary to Mgmt'!$C28,'Master Data HO &amp; Site'!$Y$1:$Y$437,"Open",'Master Data HO &amp; Site'!$N$1:$N$437,$H$2))))</f>
        <v>0</v>
      </c>
      <c r="AF28" s="222">
        <f>IF($H$2="All",IF(C28="Jakarta",SUMIFS('Master Data HO &amp; Site'!$AX$1:$AX$437,'Master Data HO &amp; Site'!$F$1:$F$437,'Summary to Mgmt'!$D28,'Master Data HO &amp; Site'!$H$1:$H$437,'Summary to Mgmt'!$E28,'Master Data HO &amp; Site'!$Y$1:$Y$437,"Open"),SUMIFS('Master Data HO &amp; Site'!$AX$1:$AX$437,'Master Data HO &amp; Site'!$S$1:$S$437,'Summary to Mgmt'!$C28,'Master Data HO &amp; Site'!$Y$1:$Y$437,"Open")),IF($H$2="Urgent",IF(C28="Jakarta",SUMIFS('Master Data HO &amp; Site'!$AX$1:$AX$437,'Master Data HO &amp; Site'!$F$1:$F$437,'Summary to Mgmt'!$D28,'Master Data HO &amp; Site'!$H$1:$H$437,'Summary to Mgmt'!$E28,'Master Data HO &amp; Site'!$Y$1:$Y$437,"Open",'Master Data HO &amp; Site'!$N$1:$N$437,$H$2),SUMIFS('Master Data HO &amp; Site'!$AX$1:$AX$437,'Master Data HO &amp; Site'!$S$1:$S$437,'Summary to Mgmt'!$C28,'Master Data HO &amp; Site'!$Y$1:$Y$437,"Open",'Master Data HO &amp; Site'!$N$1:$N$437,$H$2)),IF(C28="Jakarta",SUMIFS('Master Data HO &amp; Site'!$AX$1:$AX$437,'Master Data HO &amp; Site'!$F$1:$F$437,'Summary to Mgmt'!$D28,'Master Data HO &amp; Site'!$H$1:$H$437,'Summary to Mgmt'!$E28,'Master Data HO &amp; Site'!$Y$1:$Y$437,"Open",'Master Data HO &amp; Site'!$N$1:$N$437,$H$2),SUMIFS('Master Data HO &amp; Site'!$AX$1:$AX$437,'Master Data HO &amp; Site'!$S$1:$S$437,'Summary to Mgmt'!$C28,'Master Data HO &amp; Site'!$Y$1:$Y$437,"Open",'Master Data HO &amp; Site'!$N$1:$N$437,$H$2))))</f>
        <v>0</v>
      </c>
      <c r="AG28" s="222">
        <f>IF($H$2="All",IF(C28="Jakarta",SUMIFS('Master Data HO &amp; Site'!$AY$1:$AY$437,'Master Data HO &amp; Site'!$S$1:$S$437,'Summary to Mgmt'!$C28,'Master Data HO &amp; Site'!$F$1:$F$437,'Summary to Mgmt'!$D28,'Master Data HO &amp; Site'!$H$1:$H$437,'Summary to Mgmt'!$E28,'Master Data HO &amp; Site'!$Y$1:$Y$437,"Open"),SUMIFS('Master Data HO &amp; Site'!$AY$1:$AY$437,'Master Data HO &amp; Site'!$S$1:$S$437,'Summary to Mgmt'!$C28,'Master Data HO &amp; Site'!$Y$1:$Y$437,"Open")),IF($H$2="Urgent",IF(C28="Jakarta",SUMIFS('Master Data HO &amp; Site'!$AY$1:$AY$437,'Master Data HO &amp; Site'!$F$1:$F$437,'Summary to Mgmt'!$D28,'Master Data HO &amp; Site'!$H$1:$H$437,'Summary to Mgmt'!$E28,'Master Data HO &amp; Site'!$Y$1:$Y$437,"Open",'Master Data HO &amp; Site'!$N$1:$N$437,$H$2),SUMIFS('Master Data HO &amp; Site'!$AY$1:$AY$437,'Master Data HO &amp; Site'!$S$1:$S$437,'Summary to Mgmt'!$C28,'Master Data HO &amp; Site'!$Y$1:$Y$437,"Open",'Master Data HO &amp; Site'!$N$1:$N$437,$H$2)),IF(C28="Jakarta",SUMIFS('Master Data HO &amp; Site'!$AY$1:$AY$437,'Master Data HO &amp; Site'!$F$1:$F$437,'Summary to Mgmt'!$D28,'Master Data HO &amp; Site'!$H$1:$H$437,'Summary to Mgmt'!$E28,'Master Data HO &amp; Site'!$Y$1:$Y$437,"Open",'Master Data HO &amp; Site'!$N$1:$N$437,$H$2),SUMIFS('Master Data HO &amp; Site'!$AY$1:$AY$437,'Master Data HO &amp; Site'!$S$1:$S$437,'Summary to Mgmt'!$C28,'Master Data HO &amp; Site'!$Y$1:$Y$437,"Open",'Master Data HO &amp; Site'!$N$1:$N$437,$H$2))))</f>
        <v>0</v>
      </c>
      <c r="AH28" s="222">
        <f>IF($H$2="All",IF(C28="Jakarta",SUMIFS('Master Data HO &amp; Site'!$AZ$1:$AZ$437,'Master Data HO &amp; Site'!$F$1:$F$437,'Summary to Mgmt'!$D28,'Master Data HO &amp; Site'!$H$1:$H$437,'Summary to Mgmt'!$E28,'Master Data HO &amp; Site'!$Y$1:$Y$437,"Open"),SUMIFS('Master Data HO &amp; Site'!$AZ$1:$AZ$437,'Master Data HO &amp; Site'!$S$1:$S$437,'Summary to Mgmt'!$C28,'Master Data HO &amp; Site'!$Y$1:$Y$437,"Open")),IF($H$2="Urgent",IF(C28="Jakarta",SUMIFS('Master Data HO &amp; Site'!$AZ$1:$AZ$437,'Master Data HO &amp; Site'!$F$1:$F$437,'Summary to Mgmt'!$D28,'Master Data HO &amp; Site'!$H$1:$H$437,'Summary to Mgmt'!$E28,'Master Data HO &amp; Site'!$Y$1:$Y$437,"Open",'Master Data HO &amp; Site'!$N$1:$N$437,$H$2),SUMIFS('Master Data HO &amp; Site'!$AZ$1:$AZ$437,'Master Data HO &amp; Site'!$S$1:$S$437,'Summary to Mgmt'!$C28,'Master Data HO &amp; Site'!$Y$1:$Y$437,"Open",'Master Data HO &amp; Site'!$N$1:$N$437,$H$2)),IF(C28="Jakarta",SUMIFS('Master Data HO &amp; Site'!$AZ$1:$AZ$437,'Master Data HO &amp; Site'!$F$1:$F$437,'Summary to Mgmt'!$D28,'Master Data HO &amp; Site'!$H$1:$H$437,'Summary to Mgmt'!$E28,'Master Data HO &amp; Site'!$Y$1:$Y$437,"Open",'Master Data HO &amp; Site'!$N$1:$N$437,$H$2),SUMIFS('Master Data HO &amp; Site'!$AZ$1:$AZ$437,'Master Data HO &amp; Site'!$S$1:$S$437,'Summary to Mgmt'!$C28,'Master Data HO &amp; Site'!$Y$1:$Y$437,"Open",'Master Data HO &amp; Site'!$N$1:$N$437,$H$2))))</f>
        <v>0</v>
      </c>
      <c r="AI28" s="222">
        <f>IF($H$2="All",IF(C28="Jakarta",SUMIFS('Master Data HO &amp; Site'!$AZ$1:$AZ$437,'Master Data HO &amp; Site'!$F$1:$F$437,'Summary to Mgmt'!$D28,'Master Data HO &amp; Site'!$H$1:$H$437,'Summary to Mgmt'!$E28,'Master Data HO &amp; Site'!$Y$1:$Y$437,"Open"),SUMIFS('Master Data HO &amp; Site'!$AZ$1:$AZ$437,'Master Data HO &amp; Site'!$S$1:$S$437,'Summary to Mgmt'!$C28,'Master Data HO &amp; Site'!$Y$1:$Y$437,"Open")),IF($H$2="Urgent",IF(C28="Jakarta",SUMIFS('Master Data HO &amp; Site'!$AZ$1:$AZ$437,'Master Data HO &amp; Site'!$F$1:$F$437,'Summary to Mgmt'!$D28,'Master Data HO &amp; Site'!$H$1:$H$437,'Summary to Mgmt'!$E28,'Master Data HO &amp; Site'!$Y$1:$Y$437,"Open",'Master Data HO &amp; Site'!$N$1:$N$437,$H$2),SUMIFS('Master Data HO &amp; Site'!$AZ$1:$AZ$437,'Master Data HO &amp; Site'!$S$1:$S$437,'Summary to Mgmt'!$C28,'Master Data HO &amp; Site'!$Y$1:$Y$437,"Open",'Master Data HO &amp; Site'!$N$1:$N$437,$H$2)),IF(C28="Jakarta",SUMIFS('Master Data HO &amp; Site'!$AZ$1:$AZ$437,'Master Data HO &amp; Site'!$F$1:$F$437,'Summary to Mgmt'!$D28,'Master Data HO &amp; Site'!$H$1:$H$437,'Summary to Mgmt'!$E28,'Master Data HO &amp; Site'!$Y$1:$Y$437,"Open",'Master Data HO &amp; Site'!$N$1:$N$437,$H$2),SUMIFS('Master Data HO &amp; Site'!$AZ$1:$AZ$437,'Master Data HO &amp; Site'!$S$1:$S$437,'Summary to Mgmt'!$C28,'Master Data HO &amp; Site'!$Y$1:$Y$437,"Open",'Master Data HO &amp; Site'!$N$1:$N$437,$H$2))))</f>
        <v>0</v>
      </c>
      <c r="AJ28" s="222">
        <f>IF($H$2="All",IF(C28="Jakarta",SUMIFS('Master Data HO &amp; Site'!$BB$1:$BB$437,'Master Data HO &amp; Site'!$F$1:$F$437,'Summary to Mgmt'!$D28,'Master Data HO &amp; Site'!$H$1:$H$437,'Summary to Mgmt'!$E28,'Master Data HO &amp; Site'!$Y$1:$Y$437,"Open"),SUMIFS('Master Data HO &amp; Site'!$BB$1:$BB$437,'Master Data HO &amp; Site'!$S$1:$S$437,'Summary to Mgmt'!$C28,'Master Data HO &amp; Site'!$Y$1:$Y$437,"Open")),IF($H$2="Urgent",IF(C28="Jakarta",SUMIFS('Master Data HO &amp; Site'!$BB$1:$BB$437,'Master Data HO &amp; Site'!$F$1:$F$437,'Summary to Mgmt'!$D28,'Master Data HO &amp; Site'!$H$1:$H$437,'Summary to Mgmt'!$E28,'Master Data HO &amp; Site'!$Y$1:$Y$437,"Open",'Master Data HO &amp; Site'!$N$1:$N$437,$H$2),SUMIFS('Master Data HO &amp; Site'!$BB$1:$BB$437,'Master Data HO &amp; Site'!$S$1:$S$437,'Summary to Mgmt'!$C28,'Master Data HO &amp; Site'!$Y$1:$Y$437,"Open",'Master Data HO &amp; Site'!$N$1:$N$437,$H$2)),IF(C28="Jakarta",SUMIFS('Master Data HO &amp; Site'!$BB$1:$BB$437,'Master Data HO &amp; Site'!$F$1:$F$437,'Summary to Mgmt'!$D28,'Master Data HO &amp; Site'!$H$1:$H$437,'Summary to Mgmt'!$E28,'Master Data HO &amp; Site'!$Y$1:$Y$437,"Open",'Master Data HO &amp; Site'!$N$1:$N$437,$H$2),SUMIFS('Master Data HO &amp; Site'!$BB$1:$BB$437,'Master Data HO &amp; Site'!$S$1:$S$437,'Summary to Mgmt'!$C28,'Master Data HO &amp; Site'!$Y$1:$Y$437,"Open",'Master Data HO &amp; Site'!$N$1:$N$437,$H$2))))</f>
        <v>0</v>
      </c>
      <c r="AK28" s="222">
        <f>IF($H$2="All",IF(C28="Jakarta",SUMIFS('Master Data HO &amp; Site'!$BC$1:$BC$437,'Master Data HO &amp; Site'!$F$1:$F$437,'Summary to Mgmt'!$D28,'Master Data HO &amp; Site'!$H$1:$H$437,'Summary to Mgmt'!$E28,'Master Data HO &amp; Site'!$Y$1:$Y$437,"Open"),SUMIFS('Master Data HO &amp; Site'!$BC$1:$BC$437,'Master Data HO &amp; Site'!$S$1:$S$437,'Summary to Mgmt'!$C28,'Master Data HO &amp; Site'!$Y$1:$Y$437,"Open")),IF($H$2="Urgent",IF(C28="Jakarta",SUMIFS('Master Data HO &amp; Site'!$BC$1:$BC$437,'Master Data HO &amp; Site'!$F$1:$F$437,'Summary to Mgmt'!$D28,'Master Data HO &amp; Site'!$H$1:$H$437,'Summary to Mgmt'!$E28,'Master Data HO &amp; Site'!$Y$1:$Y$437,"Open",'Master Data HO &amp; Site'!$N$1:$N$437,$H$2),SUMIFS('Master Data HO &amp; Site'!$BC$1:$BC$437,'Master Data HO &amp; Site'!$S$1:$S$437,'Summary to Mgmt'!$C28,'Master Data HO &amp; Site'!$Y$1:$Y$437,"Open",'Master Data HO &amp; Site'!$N$1:$N$437,$H$2)),IF(C28="Jakarta",SUMIFS('Master Data HO &amp; Site'!$BC$1:$BC$437,'Master Data HO &amp; Site'!$F$1:$F$437,'Summary to Mgmt'!$D28,'Master Data HO &amp; Site'!$H$1:$H$437,'Summary to Mgmt'!$E28,'Master Data HO &amp; Site'!$Y$1:$Y$437,"Open",'Master Data HO &amp; Site'!$N$1:$N$437,$H$2),SUMIFS('Master Data HO &amp; Site'!$BC$1:$BC$437,'Master Data HO &amp; Site'!$S$1:$S$437,'Summary to Mgmt'!$C28,'Master Data HO &amp; Site'!$Y$1:$Y$437,"Open",'Master Data HO &amp; Site'!$N$1:$N$437,$H$2))))</f>
        <v>0</v>
      </c>
      <c r="AL28" s="222">
        <f>IF($H$2="All",IF(C28="Jakarta",SUMIFS('Master Data HO &amp; Site'!$BD$1:$BD$437,'Master Data HO &amp; Site'!$F$1:$F$437,'Summary to Mgmt'!$D28,'Master Data HO &amp; Site'!$H$1:$H$437,'Summary to Mgmt'!$E28,'Master Data HO &amp; Site'!$Y$1:$Y$437,"Open"),SUMIFS('Master Data HO &amp; Site'!$BD$1:$BD$437,'Master Data HO &amp; Site'!$S$1:$S$437,'Summary to Mgmt'!$C28,'Master Data HO &amp; Site'!$Y$1:$Y$437,"Open")),IF($H$2="Urgent",IF(C28="Jakarta",SUMIFS('Master Data HO &amp; Site'!$BD$1:$BD$437,'Master Data HO &amp; Site'!$F$1:$F$437,'Summary to Mgmt'!$D28,'Master Data HO &amp; Site'!$H$1:$H$437,'Summary to Mgmt'!$E28,'Master Data HO &amp; Site'!$Y$1:$Y$437,"Open",'Master Data HO &amp; Site'!$N$1:$N$437,$H$2),SUMIFS('Master Data HO &amp; Site'!$BD$1:$BD$437,'Master Data HO &amp; Site'!$S$1:$S$437,'Summary to Mgmt'!$C28,'Master Data HO &amp; Site'!$Y$1:$Y$437,"Open",'Master Data HO &amp; Site'!$N$1:$N$437,$H$2)),IF(C28="Jakarta",SUMIFS('Master Data HO &amp; Site'!$BD$1:$BD$437,'Master Data HO &amp; Site'!$F$1:$F$437,'Summary to Mgmt'!$D28,'Master Data HO &amp; Site'!$H$1:$H$437,'Summary to Mgmt'!$E28,'Master Data HO &amp; Site'!$Y$1:$Y$437,"Open",'Master Data HO &amp; Site'!$N$1:$N$437,$H$2),SUMIFS('Master Data HO &amp; Site'!$BD$1:$BD$437,'Master Data HO &amp; Site'!$S$1:$S$437,'Summary to Mgmt'!$C28,'Master Data HO &amp; Site'!$Y$1:$Y$437,"Open",'Master Data HO &amp; Site'!$N$1:$N$437,$H$2))))</f>
        <v>0</v>
      </c>
      <c r="AM28" s="222">
        <f>IF($H$2="All",IF(C28="Jakarta",SUMIFS('Master Data HO &amp; Site'!$BE$1:$BE$437,'Master Data HO &amp; Site'!$S$1:$S$437,'Summary to Mgmt'!$C28,'Master Data HO &amp; Site'!$F$1:$F$437,'Summary to Mgmt'!$D28,'Master Data HO &amp; Site'!$H$1:$H$437,'Summary to Mgmt'!$E28,'Master Data HO &amp; Site'!$Y$1:$Y$437,"Open"),SUMIFS('Master Data HO &amp; Site'!$BE$1:$BE$437,'Master Data HO &amp; Site'!$S$1:$S$437,'Summary to Mgmt'!$C28,'Master Data HO &amp; Site'!$Y$1:$Y$437,"Open")),IF($H$2="Urgent",IF(C28="Jakarta",SUMIFS('Master Data HO &amp; Site'!$BE$1:$BE$437,'Master Data HO &amp; Site'!$F$1:$F$437,'Summary to Mgmt'!$D28,'Master Data HO &amp; Site'!$H$1:$H$437,'Summary to Mgmt'!$E28,'Master Data HO &amp; Site'!$Y$1:$Y$437,"Open",'Master Data HO &amp; Site'!$N$1:$N$437,$H$2),SUMIFS('Master Data HO &amp; Site'!$BE$1:$BE$437,'Master Data HO &amp; Site'!$S$1:$S$437,'Summary to Mgmt'!$C28,'Master Data HO &amp; Site'!$Y$1:$Y$437,"Open",'Master Data HO &amp; Site'!$N$1:$N$437,$H$2)),IF(C28="Jakarta",SUMIFS('Master Data HO &amp; Site'!$BE$1:$BE$437,'Master Data HO &amp; Site'!$F$1:$F$437,'Summary to Mgmt'!$D28,'Master Data HO &amp; Site'!$H$1:$H$437,'Summary to Mgmt'!$E28,'Master Data HO &amp; Site'!$Y$1:$Y$437,"Open",'Master Data HO &amp; Site'!$N$1:$N$437,$H$2),SUMIFS('Master Data HO &amp; Site'!$BE$1:$BE$437,'Master Data HO &amp; Site'!$S$1:$S$437,'Summary to Mgmt'!$C28,'Master Data HO &amp; Site'!$Y$1:$Y$437,"Open",'Master Data HO &amp; Site'!$N$1:$N$437,$H$2))))</f>
        <v>0</v>
      </c>
      <c r="AN28" s="222">
        <f>IF($H$2="All",IF(C28="Jakarta",SUMIFS('Master Data HO &amp; Site'!$BF$1:$BF$437,'Master Data HO &amp; Site'!$F$1:$F$437,'Summary to Mgmt'!$D28,'Master Data HO &amp; Site'!$H$1:$H$437,'Summary to Mgmt'!$E28,'Master Data HO &amp; Site'!$Y$1:$Y$437,"Open"),SUMIFS('Master Data HO &amp; Site'!$BF$1:$BF$437,'Master Data HO &amp; Site'!$S$1:$S$437,'Summary to Mgmt'!$C28,'Master Data HO &amp; Site'!$Y$1:$Y$437,"Open")),IF($H$2="Urgent",IF(C28="Jakarta",SUMIFS('Master Data HO &amp; Site'!$BF$1:$BF$437,'Master Data HO &amp; Site'!$F$1:$F$437,'Summary to Mgmt'!$D28,'Master Data HO &amp; Site'!$H$1:$H$437,'Summary to Mgmt'!$E28,'Master Data HO &amp; Site'!$Y$1:$Y$437,"Open",'Master Data HO &amp; Site'!$N$1:$N$437,$H$2),SUMIFS('Master Data HO &amp; Site'!$BF$1:$BF$437,'Master Data HO &amp; Site'!$S$1:$S$437,'Summary to Mgmt'!$C28,'Master Data HO &amp; Site'!$Y$1:$Y$437,"Open",'Master Data HO &amp; Site'!$N$1:$N$437,$H$2)),IF(C28="Jakarta",SUMIFS('Master Data HO &amp; Site'!$BF$1:$BF$437,'Master Data HO &amp; Site'!$F$1:$F$437,'Summary to Mgmt'!$D28,'Master Data HO &amp; Site'!$H$1:$H$437,'Summary to Mgmt'!$E28,'Master Data HO &amp; Site'!$Y$1:$Y$437,"Open",'Master Data HO &amp; Site'!$N$1:$N$437,$H$2),SUMIFS('Master Data HO &amp; Site'!$BF$1:$BF$437,'Master Data HO &amp; Site'!$S$1:$S$437,'Summary to Mgmt'!$C28,'Master Data HO &amp; Site'!$Y$1:$Y$437,"Open",'Master Data HO &amp; Site'!$N$1:$N$437,$H$2))))</f>
        <v>0</v>
      </c>
      <c r="AO28" s="222">
        <f>IF($H$2="All",IF(C28="Jakarta",SUMIFS('Master Data HO &amp; Site'!$BG$1:$BG$437,'Master Data HO &amp; Site'!$F$1:$F$437,'Summary to Mgmt'!$D28,'Master Data HO &amp; Site'!$H$1:$H$437,'Summary to Mgmt'!$E28,'Master Data HO &amp; Site'!$Y$1:$Y$437,"Open"),SUMIFS('Master Data HO &amp; Site'!$BG$1:$BG$437,'Master Data HO &amp; Site'!$S$1:$S$437,'Summary to Mgmt'!$C28,'Master Data HO &amp; Site'!$Y$1:$Y$437,"Open")),IF($H$2="Urgent",IF(C28="Jakarta",SUMIFS('Master Data HO &amp; Site'!$BG$1:$BG$437,'Master Data HO &amp; Site'!$F$1:$F$437,'Summary to Mgmt'!$D28,'Master Data HO &amp; Site'!$H$1:$H$437,'Summary to Mgmt'!$E28,'Master Data HO &amp; Site'!$Y$1:$Y$437,"Open",'Master Data HO &amp; Site'!$N$1:$N$437,$H$2),SUMIFS('Master Data HO &amp; Site'!$BG$1:$BG$437,'Master Data HO &amp; Site'!$S$1:$S$437,'Summary to Mgmt'!$C28,'Master Data HO &amp; Site'!$Y$1:$Y$437,"Open",'Master Data HO &amp; Site'!$N$1:$N$437,$H$2)),IF(C28="Jakarta",SUMIFS('Master Data HO &amp; Site'!$BG$1:$BG$437,'Master Data HO &amp; Site'!$F$1:$F$437,'Summary to Mgmt'!$D28,'Master Data HO &amp; Site'!$H$1:$H$437,'Summary to Mgmt'!$E28,'Master Data HO &amp; Site'!$Y$1:$Y$437,"Open",'Master Data HO &amp; Site'!$N$1:$N$437,$H$2),SUMIFS('Master Data HO &amp; Site'!$BG$1:$BG$437,'Master Data HO &amp; Site'!$S$1:$S$437,'Summary to Mgmt'!$C28,'Master Data HO &amp; Site'!$Y$1:$Y$437,"Open",'Master Data HO &amp; Site'!$N$1:$N$437,$H$2))))</f>
        <v>0</v>
      </c>
      <c r="AP28" s="222">
        <f>IF($H$2="All",IF(C28="Jakarta",SUMIFS('Master Data HO &amp; Site'!$BH$1:$BH$437,'Master Data HO &amp; Site'!$F$1:$F$437,'Summary to Mgmt'!$D28,'Master Data HO &amp; Site'!$H$1:$H$437,'Summary to Mgmt'!$E28,'Master Data HO &amp; Site'!$Y$1:$Y$437,"Open"),SUMIFS('Master Data HO &amp; Site'!$BH$1:$BH$437,'Master Data HO &amp; Site'!$S$1:$S$437,'Summary to Mgmt'!$C28,'Master Data HO &amp; Site'!$Y$1:$Y$437,"Open")),IF($H$2="Urgent",IF(C28="Jakarta",SUMIFS('Master Data HO &amp; Site'!$BH$1:$BH$437,'Master Data HO &amp; Site'!$F$1:$F$437,'Summary to Mgmt'!$D28,'Master Data HO &amp; Site'!$H$1:$H$437,'Summary to Mgmt'!$E28,'Master Data HO &amp; Site'!$Y$1:$Y$437,"Open",'Master Data HO &amp; Site'!$N$1:$N$437,$H$2),SUMIFS('Master Data HO &amp; Site'!$BH$1:$BH$437,'Master Data HO &amp; Site'!$S$1:$S$437,'Summary to Mgmt'!$C28,'Master Data HO &amp; Site'!$Y$1:$Y$437,"Open",'Master Data HO &amp; Site'!$N$1:$N$437,$H$2)),IF(C28="Jakarta",SUMIFS('Master Data HO &amp; Site'!$BH$1:$BH$437,'Master Data HO &amp; Site'!$F$1:$F$437,'Summary to Mgmt'!$D28,'Master Data HO &amp; Site'!$H$1:$H$437,'Summary to Mgmt'!$E28,'Master Data HO &amp; Site'!$Y$1:$Y$437,"Open",'Master Data HO &amp; Site'!$N$1:$N$437,$H$2),SUMIFS('Master Data HO &amp; Site'!$BH$1:$BH$437,'Master Data HO &amp; Site'!$S$1:$S$437,'Summary to Mgmt'!$C28,'Master Data HO &amp; Site'!$Y$1:$Y$437,"Open",'Master Data HO &amp; Site'!$N$1:$N$437,$H$2))))</f>
        <v>0</v>
      </c>
      <c r="AQ28" s="222">
        <f>IF($H$2="All",IF(C28="Jakarta",SUMIFS('Master Data HO &amp; Site'!$BI$1:$BI$437,'Master Data HO &amp; Site'!$F$1:$F$437,'Summary to Mgmt'!$D28,'Master Data HO &amp; Site'!$H$1:$H$437,'Summary to Mgmt'!$E28,'Master Data HO &amp; Site'!$Y$1:$Y$437,"Open"),SUMIFS('Master Data HO &amp; Site'!$BI$1:$BI$437,'Master Data HO &amp; Site'!$S$1:$S$437,'Summary to Mgmt'!$C28,'Master Data HO &amp; Site'!$Y$1:$Y$437,"Open")),IF($H$2="Urgent",IF(C28="Jakarta",SUMIFS('Master Data HO &amp; Site'!$BI$1:$BI$437,'Master Data HO &amp; Site'!$F$1:$F$437,'Summary to Mgmt'!$D28,'Master Data HO &amp; Site'!$H$1:$H$437,'Summary to Mgmt'!$E28,'Master Data HO &amp; Site'!$Y$1:$Y$437,"Open",'Master Data HO &amp; Site'!$N$1:$N$437,$H$2),SUMIFS('Master Data HO &amp; Site'!$BI$1:$BI$437,'Master Data HO &amp; Site'!$S$1:$S$437,'Summary to Mgmt'!$C28,'Master Data HO &amp; Site'!$Y$1:$Y$437,"Open",'Master Data HO &amp; Site'!$N$1:$N$437,$H$2)),IF(C28="Jakarta",SUMIFS('Master Data HO &amp; Site'!$BI$1:$BI$437,'Master Data HO &amp; Site'!$F$1:$F$437,'Summary to Mgmt'!$D28,'Master Data HO &amp; Site'!$H$1:$H$437,'Summary to Mgmt'!$E28,'Master Data HO &amp; Site'!$Y$1:$Y$437,"Open",'Master Data HO &amp; Site'!$N$1:$N$437,$H$2),SUMIFS('Master Data HO &amp; Site'!$BI$1:$BI$437,'Master Data HO &amp; Site'!$S$1:$S$437,'Summary to Mgmt'!$C28,'Master Data HO &amp; Site'!$Y$1:$Y$437,"Open",'Master Data HO &amp; Site'!$N$1:$N$437,$H$2))))</f>
        <v>0</v>
      </c>
      <c r="AR28" s="222">
        <f>IF($H$2="All",IF(C28="Jakarta",SUMIFS('Master Data HO &amp; Site'!$BJ$1:$BJ$437,'Master Data HO &amp; Site'!$F$1:$F$437,'Summary to Mgmt'!$D28,'Master Data HO &amp; Site'!$H$1:$H$437,'Summary to Mgmt'!$E28,'Master Data HO &amp; Site'!$Y$1:$Y$437,"Open"),SUMIFS('Master Data HO &amp; Site'!$BJ$1:$BJ$437,'Master Data HO &amp; Site'!$S$1:$S$437,'Summary to Mgmt'!$C28,'Master Data HO &amp; Site'!$Y$1:$Y$437,"Open")),IF($H$2="Urgent",IF(C28="Jakarta",SUMIFS('Master Data HO &amp; Site'!$BJ$1:$BJ$437,'Master Data HO &amp; Site'!$F$1:$F$437,'Summary to Mgmt'!$D28,'Master Data HO &amp; Site'!$H$1:$H$437,'Summary to Mgmt'!$E28,'Master Data HO &amp; Site'!$Y$1:$Y$437,"Open",'Master Data HO &amp; Site'!$N$1:$N$437,$H$2),SUMIFS('Master Data HO &amp; Site'!$BJ$1:$BJ$437,'Master Data HO &amp; Site'!$S$1:$S$437,'Summary to Mgmt'!$C28,'Master Data HO &amp; Site'!$Y$1:$Y$437,"Open",'Master Data HO &amp; Site'!$N$1:$N$437,$H$2)),IF(C28="Jakarta",SUMIFS('Master Data HO &amp; Site'!$BJ$1:$BJ$437,'Master Data HO &amp; Site'!$F$1:$F$437,'Summary to Mgmt'!$D28,'Master Data HO &amp; Site'!$H$1:$H$437,'Summary to Mgmt'!$E28,'Master Data HO &amp; Site'!$Y$1:$Y$437,"Open",'Master Data HO &amp; Site'!$N$1:$N$437,$H$2),SUMIFS('Master Data HO &amp; Site'!$BJ$1:$BJ$437,'Master Data HO &amp; Site'!$S$1:$S$437,'Summary to Mgmt'!$C28,'Master Data HO &amp; Site'!$Y$1:$Y$437,"Open",'Master Data HO &amp; Site'!$N$1:$N$437,$H$2))))</f>
        <v>0</v>
      </c>
      <c r="AS28" s="222">
        <f>IF($H$2="All",IF(C28="Jakarta",SUMIFS('Master Data HO &amp; Site'!$BK$1:$BK$437,'Master Data HO &amp; Site'!$S$1:$S$437,'Summary to Mgmt'!$C28,'Master Data HO &amp; Site'!$F$1:$F$437,'Summary to Mgmt'!$D28,'Master Data HO &amp; Site'!$H$1:$H$437,'Summary to Mgmt'!$E28,'Master Data HO &amp; Site'!$Y$1:$Y$437,"Open"),SUMIFS('Master Data HO &amp; Site'!$BK$1:$BK$437,'Master Data HO &amp; Site'!$S$1:$S$437,'Summary to Mgmt'!$C28,'Master Data HO &amp; Site'!$Y$1:$Y$437,"Open")),IF($H$2="Urgent",IF(C28="Jakarta",SUMIFS('Master Data HO &amp; Site'!$BK$1:$BK$437,'Master Data HO &amp; Site'!$F$1:$F$437,'Summary to Mgmt'!$D28,'Master Data HO &amp; Site'!$H$1:$H$437,'Summary to Mgmt'!$E28,'Master Data HO &amp; Site'!$Y$1:$Y$437,"Open",'Master Data HO &amp; Site'!$N$1:$N$437,$H$2),SUMIFS('Master Data HO &amp; Site'!$BK$1:$BK$437,'Master Data HO &amp; Site'!$S$1:$S$437,'Summary to Mgmt'!$C28,'Master Data HO &amp; Site'!$Y$1:$Y$437,"Open",'Master Data HO &amp; Site'!$N$1:$N$437,$H$2)),IF(C28="Jakarta",SUMIFS('Master Data HO &amp; Site'!$BK$1:$BK$437,'Master Data HO &amp; Site'!$F$1:$F$437,'Summary to Mgmt'!$D28,'Master Data HO &amp; Site'!$H$1:$H$437,'Summary to Mgmt'!$E28,'Master Data HO &amp; Site'!$Y$1:$Y$437,"Open",'Master Data HO &amp; Site'!$N$1:$N$437,$H$2),SUMIFS('Master Data HO &amp; Site'!$BK$1:$BK$437,'Master Data HO &amp; Site'!$S$1:$S$437,'Summary to Mgmt'!$C28,'Master Data HO &amp; Site'!$Y$1:$Y$437,"Open",'Master Data HO &amp; Site'!$N$1:$N$437,$H$2))))</f>
        <v>0</v>
      </c>
      <c r="AU28" s="224">
        <f ca="1">IF($H$2="All",IF(C28="Jakarta",COUNTIFS('Master Data HO &amp; Site'!$F$1:$F$437,'Summary to Mgmt'!$D28,'Master Data HO &amp; Site'!$H$1:$H$437,'Summary to Mgmt'!$E28,'Master Data HO &amp; Site'!$Y$1:$Y$437,"Open",'Master Data HO &amp; Site'!$BZ$1:$BZ$437,'Summary to Mgmt'!$AU$4),COUNTIFS('Master Data HO &amp; Site'!$S$1:$S$437,'Summary to Mgmt'!$C28,'Master Data HO &amp; Site'!$Y$1:$Y$437,"Open",'Master Data HO &amp; Site'!$BZ$1:$BZ$437,'Summary to Mgmt'!$AU$4)),IF($H$2="Urgent",IF(C28="Jakarta",COUNTIFS('Master Data HO &amp; Site'!$F$1:$F$437,'Summary to Mgmt'!$D28,'Master Data HO &amp; Site'!$H$1:$H$437,'Summary to Mgmt'!$E28,'Master Data HO &amp; Site'!$Y$1:$Y$437,"Open",'Master Data HO &amp; Site'!$BZ$1:$BZ$437,'Summary to Mgmt'!$AU$4,'Master Data HO &amp; Site'!$N$1:$N$437,$H$2),COUNTIFS('Master Data HO &amp; Site'!$S$1:$S$437,'Summary to Mgmt'!$C28,'Master Data HO &amp; Site'!$Y$1:$Y$437,"Open",'Master Data HO &amp; Site'!$BZ$1:$BZ$437,'Summary to Mgmt'!$AU$4,'Master Data HO &amp; Site'!$N$1:$N$437,$H$2)),IF(C28="Jakarta",COUNTIFS('Master Data HO &amp; Site'!$F$1:$F$437,'Summary to Mgmt'!$D28,'Master Data HO &amp; Site'!$H$1:$H$437,'Summary to Mgmt'!$E28,'Master Data HO &amp; Site'!$Y$1:$Y$437,"Open",'Master Data HO &amp; Site'!$BZ$1:$BZ$437,'Summary to Mgmt'!$AU$4,'Master Data HO &amp; Site'!$N$1:$N$437,$H$2),COUNTIFS('Master Data HO &amp; Site'!$S$1:$S$437,'Summary to Mgmt'!$C28,'Master Data HO &amp; Site'!$Y$1:$Y$437,"Open",'Master Data HO &amp; Site'!$BZ$1:$BZ$437,'Summary to Mgmt'!$AU$4,'Master Data HO &amp; Site'!$N$1:$N$437,$H$2))))</f>
        <v>2</v>
      </c>
      <c r="AV28" s="224">
        <f ca="1">IF($H$2="All",IF(C28="Jakarta",COUNTIFS('Master Data HO &amp; Site'!$F$1:$F$437,'Summary to Mgmt'!$D28,'Master Data HO &amp; Site'!$H$1:$H$437,'Summary to Mgmt'!$E28,'Master Data HO &amp; Site'!$Y$1:$Y$437,"Open",'Master Data HO &amp; Site'!$BZ$1:$BZ$437,'Summary to Mgmt'!$AV$4),COUNTIFS('Master Data HO &amp; Site'!$S$1:$S$437,'Summary to Mgmt'!$C28,'Master Data HO &amp; Site'!$Y$1:$Y$437,"Open",'Master Data HO &amp; Site'!$BZ$1:$BZ$437,'Summary to Mgmt'!$AV$4)),IF($H$2="Urgent",IF(C28="Jakarta",COUNTIFS('Master Data HO &amp; Site'!$F$1:$F$437,'Summary to Mgmt'!$D28,'Master Data HO &amp; Site'!$H$1:$H$437,'Summary to Mgmt'!$E28,'Master Data HO &amp; Site'!$Y$1:$Y$437,"Open",'Master Data HO &amp; Site'!$BZ$1:$BZ$437,'Summary to Mgmt'!$AV$4,'Master Data HO &amp; Site'!$N$1:$N$437,$H$2),COUNTIFS('Master Data HO &amp; Site'!$S$1:$S$437,'Summary to Mgmt'!$C28,'Master Data HO &amp; Site'!$Y$1:$Y$437,"Open",'Master Data HO &amp; Site'!$BZ$1:$BZ$437,'Summary to Mgmt'!$AV$4,'Master Data HO &amp; Site'!$N$1:$N$437,$H$2)),IF(C28="Jakarta",COUNTIFS('Master Data HO &amp; Site'!$F$1:$F$437,'Summary to Mgmt'!$D28,'Master Data HO &amp; Site'!$H$1:$H$437,'Summary to Mgmt'!$E28,'Master Data HO &amp; Site'!$Y$1:$Y$437,"Open",'Master Data HO &amp; Site'!$BZ$1:$BZ$437,'Summary to Mgmt'!$AV$4,'Master Data HO &amp; Site'!$N$1:$N$437,$H$2),COUNTIFS('Master Data HO &amp; Site'!$S$1:$S$437,'Summary to Mgmt'!$C28,'Master Data HO &amp; Site'!$Y$1:$Y$437,"Open",'Master Data HO &amp; Site'!$BZ$1:$BZ$437,'Summary to Mgmt'!$AV$4,'Master Data HO &amp; Site'!$N$1:$N$437,$H$2))))</f>
        <v>0</v>
      </c>
      <c r="AW28" s="224">
        <f ca="1">IF($H$2="All",IF(C28="Jakarta",COUNTIFS('Master Data HO &amp; Site'!$F$1:$F$437,'Summary to Mgmt'!$D28,'Master Data HO &amp; Site'!$H$1:$H$437,'Summary to Mgmt'!$E28,'Master Data HO &amp; Site'!$Y$1:$Y$437,"Open",'Master Data HO &amp; Site'!$BZ$1:$BZ$437,'Summary to Mgmt'!$AW$4),COUNTIFS('Master Data HO &amp; Site'!$S$1:$S$437,'Summary to Mgmt'!$C28,'Master Data HO &amp; Site'!$Y$1:$Y$437,"Open",'Master Data HO &amp; Site'!$BZ$1:$BZ$437,'Summary to Mgmt'!$AW$4)),IF($H$2="Urgent",IF(C28="Jakarta",COUNTIFS('Master Data HO &amp; Site'!$F$1:$F$437,'Summary to Mgmt'!$D28,'Master Data HO &amp; Site'!$H$1:$H$437,'Summary to Mgmt'!$E28,'Master Data HO &amp; Site'!$Y$1:$Y$437,"Open",'Master Data HO &amp; Site'!$BZ$1:$BZ$437,'Summary to Mgmt'!$AW$4,'Master Data HO &amp; Site'!$N$1:$N$437,$H$2),COUNTIFS('Master Data HO &amp; Site'!$S$1:$S$437,'Summary to Mgmt'!$C28,'Master Data HO &amp; Site'!$Y$1:$Y$437,"Open",'Master Data HO &amp; Site'!$BZ$1:$BZ$437,'Summary to Mgmt'!$AW$4,'Master Data HO &amp; Site'!$N$1:$N$437,$H$2)),IF(C28="Jakarta",COUNTIFS('Master Data HO &amp; Site'!$F$1:$F$437,'Summary to Mgmt'!$D28,'Master Data HO &amp; Site'!$H$1:$H$437,'Summary to Mgmt'!$E28,'Master Data HO &amp; Site'!$Y$1:$Y$437,"Open",'Master Data HO &amp; Site'!$BZ$1:$BZ$437,'Summary to Mgmt'!$AW$4,'Master Data HO &amp; Site'!$N$1:$N$437,$H$2),COUNTIFS('Master Data HO &amp; Site'!$S$1:$S$437,'Summary to Mgmt'!$C28,'Master Data HO &amp; Site'!$Y$1:$Y$437,"Open",'Master Data HO &amp; Site'!$BZ$1:$BZ$437,'Summary to Mgmt'!$AW$4,'Master Data HO &amp; Site'!$N$1:$N$437,$H$2))))</f>
        <v>0</v>
      </c>
      <c r="AX28" s="224">
        <f ca="1">IF($H$2="All",IF(C28="Jakarta",COUNTIFS('Master Data HO &amp; Site'!$F$1:$F$437,'Summary to Mgmt'!$D28,'Master Data HO &amp; Site'!$H$1:$H$437,'Summary to Mgmt'!$E28,'Master Data HO &amp; Site'!$Y$1:$Y$437,"Open",'Master Data HO &amp; Site'!$BZ$1:$BZ$437,'Summary to Mgmt'!$AX$4),COUNTIFS('Master Data HO &amp; Site'!$S$1:$S$437,'Summary to Mgmt'!$C28,'Master Data HO &amp; Site'!$Y$1:$Y$437,"Open",'Master Data HO &amp; Site'!$BZ$1:$BZ$437,'Summary to Mgmt'!$AX$4)),IF($H$2="Urgent",IF(C28="Jakarta",COUNTIFS('Master Data HO &amp; Site'!$F$1:$F$437,'Summary to Mgmt'!$D28,'Master Data HO &amp; Site'!$H$1:$H$437,'Summary to Mgmt'!$E28,'Master Data HO &amp; Site'!$Y$1:$Y$437,"Open",'Master Data HO &amp; Site'!$BZ$1:$BZ$437,'Summary to Mgmt'!$AX$4,'Master Data HO &amp; Site'!$N$1:$N$437,$H$2),COUNTIFS('Master Data HO &amp; Site'!$S$1:$S$437,'Summary to Mgmt'!$C28,'Master Data HO &amp; Site'!$Y$1:$Y$437,"Open",'Master Data HO &amp; Site'!$BZ$1:$BZ$437,'Summary to Mgmt'!$AX$4,'Master Data HO &amp; Site'!$N$1:$N$437,$H$2)),IF(C28="Jakarta",COUNTIFS('Master Data HO &amp; Site'!$F$1:$F$437,'Summary to Mgmt'!$D28,'Master Data HO &amp; Site'!$H$1:$H$437,'Summary to Mgmt'!$E28,'Master Data HO &amp; Site'!$Y$1:$Y$437,"Open",'Master Data HO &amp; Site'!$BZ$1:$BZ$437,'Summary to Mgmt'!$AX$4,'Master Data HO &amp; Site'!$N$1:$N$437,$H$2),COUNTIFS('Master Data HO &amp; Site'!$S$1:$S$437,'Summary to Mgmt'!$C28,'Master Data HO &amp; Site'!$Y$1:$Y$437,"Open",'Master Data HO &amp; Site'!$BZ$1:$BZ$437,'Summary to Mgmt'!$AX$4,'Master Data HO &amp; Site'!$N$1:$N$437,$H$2))))</f>
        <v>2</v>
      </c>
    </row>
    <row r="29" spans="3:50" outlineLevel="1" x14ac:dyDescent="0.35">
      <c r="C29" t="s">
        <v>151</v>
      </c>
      <c r="D29" t="s">
        <v>173</v>
      </c>
      <c r="E29" t="s">
        <v>173</v>
      </c>
      <c r="F29" s="223">
        <f t="shared" ref="F29" si="2">G29+H29</f>
        <v>5</v>
      </c>
      <c r="G29" s="224">
        <f>IF($H$2="All",IF(C29="Jakarta",SUMIFS('Master Data HO &amp; Site'!$BM$1:$BM$437,'Master Data HO &amp; Site'!$S$1:$S$437,'Summary to Mgmt'!C29,'Master Data HO &amp; Site'!$F$1:$F$437,'Summary to Mgmt'!$D29,'Master Data HO &amp; Site'!$H$1:$H$437,'Summary to Mgmt'!$E29,'Master Data HO &amp; Site'!$Y$1:$Y$437,"Closed"),SUMIFS('Master Data HO &amp; Site'!$BM$1:$BM$437,'Master Data HO &amp; Site'!$S$1:$S$437,'Summary to Mgmt'!C29,'Master Data HO &amp; Site'!$Y$1:$Y$437,"Closed")),IF(C29="Jakarta",SUMIFS('Master Data HO &amp; Site'!$BM$1:$BM$437,'Master Data HO &amp; Site'!$S$1:$S$437,'Summary to Mgmt'!C29,'Master Data HO &amp; Site'!$F$1:$F$437,'Summary to Mgmt'!$D29,'Master Data HO &amp; Site'!$H$1:$H$437,'Summary to Mgmt'!E29,'Master Data HO &amp; Site'!$N$1:$N$437,'Summary to Mgmt'!$H$2,'Master Data HO &amp; Site'!$Y$1:$Y$437,"Closed"),SUMIFS('Master Data HO &amp; Site'!$BM$1:$BM$437,'Master Data HO &amp; Site'!$S$1:$S$437,'Summary to Mgmt'!C29,'Master Data HO &amp; Site'!$N$1:$N$437,'Summary to Mgmt'!$H$2,'Master Data HO &amp; Site'!$Y$1:$Y$437,"Closed")))</f>
        <v>5</v>
      </c>
      <c r="H29" s="222">
        <f>IF($H$2="All",IF(C29="Jakarta",COUNTIFS('Master Data HO &amp; Site'!$S$1:$S$437,'Summary to Mgmt'!$C29,'Master Data HO &amp; Site'!$F$1:$F$437,'Summary to Mgmt'!$D29,'Master Data HO &amp; Site'!$H$1:$H$437,'Summary to Mgmt'!$E29,'Master Data HO &amp; Site'!$Y$1:$Y$437,"Open"),COUNTIFS('Master Data HO &amp; Site'!$S$1:$S$437,'Summary to Mgmt'!$C29,'Master Data HO &amp; Site'!$Y$1:$Y$437,"Open")),IF($H$2="Urgent",IF(C29="Jakarta",COUNTIFS('Master Data HO &amp; Site'!$S$1:$S$437,'Summary to Mgmt'!$C29,'Master Data HO &amp; Site'!$F$1:$F$437,'Summary to Mgmt'!$D29,'Master Data HO &amp; Site'!$H$1:$H$437,'Summary to Mgmt'!$E29,'Master Data HO &amp; Site'!$Y$1:$Y$437,"Open",'Master Data HO &amp; Site'!$N$1:$N$437,$H$2),COUNTIFS('Master Data HO &amp; Site'!$S$1:$S$437,'Summary to Mgmt'!$C29,'Master Data HO &amp; Site'!$Y$1:$Y$437,"Open",'Master Data HO &amp; Site'!$N$1:$N$437,$H$2)),IF(C29="Jakarta",COUNTIFS('Master Data HO &amp; Site'!$F$1:$F$437,'Summary to Mgmt'!$D29,'Master Data HO &amp; Site'!$H$1:$H$437,'Summary to Mgmt'!$E29,'Master Data HO &amp; Site'!$Y$1:$Y$437,"Open",'Master Data HO &amp; Site'!$N$1:$N$437,$H$2),COUNTIFS('Master Data HO &amp; Site'!$S$1:$S$437,'Summary to Mgmt'!$C29,'Master Data HO &amp; Site'!$Y$1:$Y$437,"Open",'Master Data HO &amp; Site'!$N$1:$N$437,$H$2))))</f>
        <v>0</v>
      </c>
      <c r="I29" s="222">
        <f>IF($H$2="All",IF(C29="Jakarta",COUNTIFS('Master Data HO &amp; Site'!$F$1:$F$437,'Summary to Mgmt'!$D29,'Master Data HO &amp; Site'!$H$1:$H$437,'Summary to Mgmt'!$E29,'Master Data HO &amp; Site'!$Y$1:$Y$437,"Open",'Master Data HO &amp; Site'!$D$1:$D$437,"pending FKTK"),COUNTIFS('Master Data HO &amp; Site'!$S$1:$S$437,'Summary to Mgmt'!$C29,'Master Data HO &amp; Site'!$Y$1:$Y$437,"Open",'Master Data HO &amp; Site'!$D$1:$D$437,"pending FKTK")),IF($H$2="Urgent",IF(C29="Jakarta",COUNTIFS('Master Data HO &amp; Site'!$F$1:$F$437,'Summary to Mgmt'!$D29,'Master Data HO &amp; Site'!$H$1:$H$437,'Summary to Mgmt'!$E29,'Master Data HO &amp; Site'!$Y$1:$Y$437,"Open",'Master Data HO &amp; Site'!$N$1:$N$437,$H$2,'Master Data HO &amp; Site'!$D$1:$D$437,"pending FKTK"),COUNTIFS('Master Data HO &amp; Site'!$S$1:$S$437,'Summary to Mgmt'!$C29,'Master Data HO &amp; Site'!$Y$1:$Y$437,"Open",'Master Data HO &amp; Site'!$N$1:$N$437,$H$2,'Master Data HO &amp; Site'!$D$1:$D$437,"pending FKTK")),IF(C29="Jakarta",COUNTIFS('Master Data HO &amp; Site'!$F$1:$F$437,'Summary to Mgmt'!$D29,'Master Data HO &amp; Site'!$H$1:$H$437,'Summary to Mgmt'!$E29,'Master Data HO &amp; Site'!$Y$1:$Y$437,"Open",'Master Data HO &amp; Site'!$N$1:$N$437,$H$2,'Master Data HO &amp; Site'!$D$1:$D$437,"pending FKTK"),COUNTIFS('Master Data HO &amp; Site'!$S$1:$S$437,'Summary to Mgmt'!$C29,'Master Data HO &amp; Site'!$Y$1:$Y$437,"Open",'Master Data HO &amp; Site'!$N$1:$N$437,$H$2,'Master Data HO &amp; Site'!$D$1:$D$437,"pending FKTK"))))</f>
        <v>0</v>
      </c>
      <c r="J29" s="222">
        <f>IF($H$2="All",IF(C29="Jakarta",SUMIFS('Master Data HO &amp; Site'!$AB$1:$AB$437,'Master Data HO &amp; Site'!$F$1:$F$437,'Summary to Mgmt'!$D29,'Master Data HO &amp; Site'!$H$1:$H$437,'Summary to Mgmt'!$E29,'Master Data HO &amp; Site'!$Y$1:$Y$437,"Open"),SUMIFS('Master Data HO &amp; Site'!$AB$1:$AB$437,'Master Data HO &amp; Site'!$S$1:$S$437,'Summary to Mgmt'!$C29,'Master Data HO &amp; Site'!$Y$1:$Y$437,"Open")),IF($H$2="Urgent",IF(C29="Jakarta",SUMIFS('Master Data HO &amp; Site'!$AB$1:$AB$437,'Master Data HO &amp; Site'!$F$1:$F$437,'Summary to Mgmt'!$D29,'Master Data HO &amp; Site'!$H$1:$H$437,'Summary to Mgmt'!$E29,'Master Data HO &amp; Site'!$Y$1:$Y$437,"Open",'Master Data HO &amp; Site'!$N$1:$N$437,$H$2),SUMIFS('Master Data HO &amp; Site'!$AB$1:$AB$437,'Master Data HO &amp; Site'!$S$1:$S$437,'Summary to Mgmt'!$C29,'Master Data HO &amp; Site'!$Y$1:$Y$437,"Open",'Master Data HO &amp; Site'!$N$1:$N$437,$H$2)),IF(C29="Jakarta",SUMIFS('Master Data HO &amp; Site'!$AB$1:$AB$437,'Master Data HO &amp; Site'!$F$1:$F$437,'Summary to Mgmt'!$D29,'Master Data HO &amp; Site'!$H$1:$H$437,'Summary to Mgmt'!$E29,'Master Data HO &amp; Site'!$Y$1:$Y$437,"Open",'Master Data HO &amp; Site'!$N$1:$N$437,$H$2),SUMIFS('Master Data HO &amp; Site'!$AB$1:$AB$437,'Master Data HO &amp; Site'!$S$1:$S$437,'Summary to Mgmt'!$C29,'Master Data HO &amp; Site'!$Y$1:$Y$437,"Open",'Master Data HO &amp; Site'!$N$1:$N$437,$H$2))))</f>
        <v>0</v>
      </c>
      <c r="K29" s="222">
        <f>IF($H$2="All",IF(C29="Jakarta",SUMIFS('Master Data HO &amp; Site'!$AC$1:$AC$437,'Master Data HO &amp; Site'!$F$1:$F$437,'Summary to Mgmt'!$D29,'Master Data HO &amp; Site'!$H$1:$H$437,'Summary to Mgmt'!$E29,'Master Data HO &amp; Site'!$Y$1:$Y$437,"Open"),SUMIFS('Master Data HO &amp; Site'!$AC$1:$AC$437,'Master Data HO &amp; Site'!$S$1:$S$437,'Summary to Mgmt'!$C29,'Master Data HO &amp; Site'!$Y$1:$Y$437,"Open")),IF($H$2="Urgent",IF(C29="Jakarta",SUMIFS('Master Data HO &amp; Site'!$AC$1:$AC$437,'Master Data HO &amp; Site'!$F$1:$F$437,'Summary to Mgmt'!$D29,'Master Data HO &amp; Site'!$H$1:$H$437,'Summary to Mgmt'!$E29,'Master Data HO &amp; Site'!$Y$1:$Y$437,"Open",'Master Data HO &amp; Site'!$N$1:$N$437,$H$2),SUMIFS('Master Data HO &amp; Site'!$AC$1:$AC$437,'Master Data HO &amp; Site'!$S$1:$S$437,'Summary to Mgmt'!$C29,'Master Data HO &amp; Site'!$Y$1:$Y$437,"Open",'Master Data HO &amp; Site'!$N$1:$N$437,$H$2)),IF(C29="Jakarta",SUMIFS('Master Data HO &amp; Site'!$AC$1:$AC$437,'Master Data HO &amp; Site'!$F$1:$F$437,'Summary to Mgmt'!$D29,'Master Data HO &amp; Site'!$H$1:$H$437,'Summary to Mgmt'!$E29,'Master Data HO &amp; Site'!$Y$1:$Y$437,"Open",'Master Data HO &amp; Site'!$N$1:$N$437,$H$2),SUMIFS('Master Data HO &amp; Site'!$AC$1:$AC$437,'Master Data HO &amp; Site'!$S$1:$S$437,'Summary to Mgmt'!$C29,'Master Data HO &amp; Site'!$Y$1:$Y$437,"Open",'Master Data HO &amp; Site'!$N$1:$N$437,$H$2))))</f>
        <v>0</v>
      </c>
      <c r="L29" s="222">
        <f>IF($H$2="All",IF(C29="Jakarta",SUMIFS('Master Data HO &amp; Site'!$AD$1:$AD$437,'Master Data HO &amp; Site'!$F$1:$F$437,'Summary to Mgmt'!$D29,'Master Data HO &amp; Site'!$H$1:$H$437,'Summary to Mgmt'!$E29,'Master Data HO &amp; Site'!$Y$1:$Y$437,"Open"),SUMIFS('Master Data HO &amp; Site'!$AD$1:$AD$437,'Master Data HO &amp; Site'!$S$1:$S$437,'Summary to Mgmt'!$C29,'Master Data HO &amp; Site'!$Y$1:$Y$437,"Open")),IF($H$2="Urgent",IF(C29="Jakarta",SUMIFS('Master Data HO &amp; Site'!$AD$1:$AD$437,'Master Data HO &amp; Site'!$F$1:$F$437,'Summary to Mgmt'!$D29,'Master Data HO &amp; Site'!$H$1:$H$437,'Summary to Mgmt'!$E29,'Master Data HO &amp; Site'!$Y$1:$Y$437,"Open",'Master Data HO &amp; Site'!$N$1:$N$437,$H$2),SUMIFS('Master Data HO &amp; Site'!$AD$1:$AD$437,'Master Data HO &amp; Site'!$S$1:$S$437,'Summary to Mgmt'!$C29,'Master Data HO &amp; Site'!$Y$1:$Y$437,"Open",'Master Data HO &amp; Site'!$N$1:$N$437,$H$2)),IF(C29="Jakarta",SUMIFS('Master Data HO &amp; Site'!$AD$1:$AD$437,'Master Data HO &amp; Site'!$F$1:$F$437,'Summary to Mgmt'!$D29,'Master Data HO &amp; Site'!$H$1:$H$437,'Summary to Mgmt'!$E29,'Master Data HO &amp; Site'!$Y$1:$Y$437,"Open",'Master Data HO &amp; Site'!$N$1:$N$437,$H$2),SUMIFS('Master Data HO &amp; Site'!$AD$1:$AD$437,'Master Data HO &amp; Site'!$S$1:$S$437,'Summary to Mgmt'!$C29,'Master Data HO &amp; Site'!$Y$1:$Y$437,"Open",'Master Data HO &amp; Site'!$N$1:$N$437,$H$2))))</f>
        <v>0</v>
      </c>
      <c r="M29" s="222">
        <f>IF($H$2="All",IF(C29="Jakarta",SUMIFS('Master Data HO &amp; Site'!$AE$1:$AE$437,'Master Data HO &amp; Site'!$F$1:$F$437,'Summary to Mgmt'!$D29,'Master Data HO &amp; Site'!$H$1:$H$437,'Summary to Mgmt'!$E29,'Master Data HO &amp; Site'!$Y$1:$Y$437,"Open"),SUMIFS('Master Data HO &amp; Site'!$AE$1:$AE$437,'Master Data HO &amp; Site'!$S$1:$S$437,'Summary to Mgmt'!$C29,'Master Data HO &amp; Site'!$Y$1:$Y$437,"Open")),IF($H$2="Urgent",IF(C29="Jakarta",SUMIFS('Master Data HO &amp; Site'!$AE$1:$AE$437,'Master Data HO &amp; Site'!$F$1:$F$437,'Summary to Mgmt'!$D29,'Master Data HO &amp; Site'!$H$1:$H$437,'Summary to Mgmt'!$E29,'Master Data HO &amp; Site'!$Y$1:$Y$437,"Open",'Master Data HO &amp; Site'!$N$1:$N$437,$H$2),SUMIFS('Master Data HO &amp; Site'!$AE$1:$AE$437,'Master Data HO &amp; Site'!$S$1:$S$437,'Summary to Mgmt'!$C29,'Master Data HO &amp; Site'!$Y$1:$Y$437,"Open",'Master Data HO &amp; Site'!$N$1:$N$437,$H$2)),IF(C29="Jakarta",SUMIFS('Master Data HO &amp; Site'!$AE$1:$AE$437,'Master Data HO &amp; Site'!$F$1:$F$437,'Summary to Mgmt'!$D29,'Master Data HO &amp; Site'!$H$1:$H$437,'Summary to Mgmt'!$E29,'Master Data HO &amp; Site'!$Y$1:$Y$437,"Open",'Master Data HO &amp; Site'!$N$1:$N$437,$H$2),SUMIFS('Master Data HO &amp; Site'!$AE$1:$AE$437,'Master Data HO &amp; Site'!$S$1:$S$437,'Summary to Mgmt'!$C29,'Master Data HO &amp; Site'!$Y$1:$Y$437,"Open",'Master Data HO &amp; Site'!$N$1:$N$437,$H$2))))</f>
        <v>0</v>
      </c>
      <c r="N29" s="222">
        <f>IF($H$2="All",IF(C29="Jakarta",SUMIFS('Master Data HO &amp; Site'!$AF$1:$AF$437,'Master Data HO &amp; Site'!$F$1:$F$437,'Summary to Mgmt'!$D29,'Master Data HO &amp; Site'!$H$1:$H$437,'Summary to Mgmt'!$E29,'Master Data HO &amp; Site'!$Y$1:$Y$437,"Open"),SUMIFS('Master Data HO &amp; Site'!$AF$1:$AF$437,'Master Data HO &amp; Site'!$S$1:$S$437,'Summary to Mgmt'!$C29,'Master Data HO &amp; Site'!$Y$1:$Y$437,"Open")),IF($H$2="Urgent",IF(C29="Jakarta",SUMIFS('Master Data HO &amp; Site'!$AF$1:$AF$437,'Master Data HO &amp; Site'!$F$1:$F$437,'Summary to Mgmt'!$D29,'Master Data HO &amp; Site'!$H$1:$H$437,'Summary to Mgmt'!$E29,'Master Data HO &amp; Site'!$Y$1:$Y$437,"Open",'Master Data HO &amp; Site'!$N$1:$N$437,$H$2),SUMIFS('Master Data HO &amp; Site'!$AF$1:$AF$437,'Master Data HO &amp; Site'!$S$1:$S$437,'Summary to Mgmt'!$C29,'Master Data HO &amp; Site'!$Y$1:$Y$437,"Open",'Master Data HO &amp; Site'!$N$1:$N$437,$H$2)),IF(C29="Jakarta",SUMIFS('Master Data HO &amp; Site'!$AF$1:$AF$437,'Master Data HO &amp; Site'!$F$1:$F$437,'Summary to Mgmt'!$D29,'Master Data HO &amp; Site'!$H$1:$H$437,'Summary to Mgmt'!$E29,'Master Data HO &amp; Site'!$Y$1:$Y$437,"Open",'Master Data HO &amp; Site'!$N$1:$N$437,$H$2),SUMIFS('Master Data HO &amp; Site'!$AF$1:$AF$437,'Master Data HO &amp; Site'!$S$1:$S$437,'Summary to Mgmt'!$C29,'Master Data HO &amp; Site'!$Y$1:$Y$437,"Open",'Master Data HO &amp; Site'!$N$1:$N$437,$H$2))))</f>
        <v>0</v>
      </c>
      <c r="O29" s="224">
        <f>IF($H$2="All",IF(C29="Jakarta",SUMIFS('Master Data HO &amp; Site'!$AG$1:$AG$437,'Master Data HO &amp; Site'!$S$1:$S$437,'Summary to Mgmt'!$C29,'Master Data HO &amp; Site'!$F$1:$F$437,'Summary to Mgmt'!$D29,'Master Data HO &amp; Site'!$H$1:$H$437,'Summary to Mgmt'!$E29,'Master Data HO &amp; Site'!$Y$1:$Y$437,"Open"),SUMIFS('Master Data HO &amp; Site'!$AG$1:$AG$437,'Master Data HO &amp; Site'!$S$1:$S$437,'Summary to Mgmt'!$C29,'Master Data HO &amp; Site'!$Y$1:$Y$437,"Open")),IF($H$2="Urgent",IF(C29="Jakarta",SUMIFS('Master Data HO &amp; Site'!$AG$1:$AG$437,'Master Data HO &amp; Site'!$F$1:$F$437,'Summary to Mgmt'!$D29,'Master Data HO &amp; Site'!$H$1:$H$437,'Summary to Mgmt'!$E29,'Master Data HO &amp; Site'!$Y$1:$Y$437,"Open",'Master Data HO &amp; Site'!$N$1:$N$437,$H$2),SUMIFS('Master Data HO &amp; Site'!$AG$1:$AG$437,'Master Data HO &amp; Site'!$S$1:$S$437,'Summary to Mgmt'!$C29,'Master Data HO &amp; Site'!$Y$1:$Y$437,"Open",'Master Data HO &amp; Site'!$N$1:$N$437,$H$2)),IF(C29="Jakarta",SUMIFS('Master Data HO &amp; Site'!$AG$1:$AG$437,'Master Data HO &amp; Site'!$F$1:$F$437,'Summary to Mgmt'!$D29,'Master Data HO &amp; Site'!$H$1:$H$437,'Summary to Mgmt'!$E29,'Master Data HO &amp; Site'!$Y$1:$Y$437,"Open",'Master Data HO &amp; Site'!$N$1:$N$437,$H$2),SUMIFS('Master Data HO &amp; Site'!$AG$1:$AG$437,'Master Data HO &amp; Site'!$S$1:$S$437,'Summary to Mgmt'!$C29,'Master Data HO &amp; Site'!$Y$1:$Y$437,"Open",'Master Data HO &amp; Site'!$N$1:$N$437,$H$2))))</f>
        <v>0</v>
      </c>
      <c r="P29" s="222">
        <f>IF($H$2="All",IF(C29="Jakarta",SUMIFS('Master Data HO &amp; Site'!$AH$1:$AH$437,'Master Data HO &amp; Site'!$F$1:$F$437,'Summary to Mgmt'!$D29,'Master Data HO &amp; Site'!$H$1:$H$437,'Summary to Mgmt'!$E29,'Master Data HO &amp; Site'!$Y$1:$Y$437,"Open"),SUMIFS('Master Data HO &amp; Site'!$AH$1:$AH$437,'Master Data HO &amp; Site'!$S$1:$S$437,'Summary to Mgmt'!$C29,'Master Data HO &amp; Site'!$Y$1:$Y$437,"Open")),IF($H$2="Urgent",IF(C29="Jakarta",SUMIFS('Master Data HO &amp; Site'!$AH$1:$AH$437,'Master Data HO &amp; Site'!$F$1:$F$437,'Summary to Mgmt'!$D29,'Master Data HO &amp; Site'!$H$1:$H$437,'Summary to Mgmt'!$E29,'Master Data HO &amp; Site'!$Y$1:$Y$437,"Open",'Master Data HO &amp; Site'!$N$1:$N$437,$H$2),SUMIFS('Master Data HO &amp; Site'!$AH$1:$AH$437,'Master Data HO &amp; Site'!$S$1:$S$437,'Summary to Mgmt'!$C29,'Master Data HO &amp; Site'!$Y$1:$Y$437,"Open",'Master Data HO &amp; Site'!$N$1:$N$437,$H$2)),IF(C29="Jakarta",SUMIFS('Master Data HO &amp; Site'!$AH$1:$AH$437,'Master Data HO &amp; Site'!$F$1:$F$437,'Summary to Mgmt'!$D29,'Master Data HO &amp; Site'!$H$1:$H$437,'Summary to Mgmt'!$E29,'Master Data HO &amp; Site'!$Y$1:$Y$437,"Open",'Master Data HO &amp; Site'!$N$1:$N$437,$H$2),SUMIFS('Master Data HO &amp; Site'!$AH$1:$AH$437,'Master Data HO &amp; Site'!$S$1:$S$437,'Summary to Mgmt'!$C29,'Master Data HO &amp; Site'!$Y$1:$Y$437,"Open",'Master Data HO &amp; Site'!$N$1:$N$437,$H$2))))</f>
        <v>0</v>
      </c>
      <c r="Q29" s="222">
        <f>IF($H$2="All",IF(C29="Jakarta",SUMIFS('Master Data HO &amp; Site'!$AI$1:$AI$437,'Master Data HO &amp; Site'!$F$1:$F$437,'Summary to Mgmt'!$D29,'Master Data HO &amp; Site'!$H$1:$H$437,'Summary to Mgmt'!$E29,'Master Data HO &amp; Site'!$Y$1:$Y$437,"Open"),SUMIFS('Master Data HO &amp; Site'!$AI$1:$AI$437,'Master Data HO &amp; Site'!$S$1:$S$437,'Summary to Mgmt'!$C29,'Master Data HO &amp; Site'!$Y$1:$Y$437,"Open")),IF($H$2="Urgent",IF(C29="Jakarta",SUMIFS('Master Data HO &amp; Site'!$AI$1:$AI$437,'Master Data HO &amp; Site'!$F$1:$F$437,'Summary to Mgmt'!$D29,'Master Data HO &amp; Site'!$H$1:$H$437,'Summary to Mgmt'!$E29,'Master Data HO &amp; Site'!$Y$1:$Y$437,"Open",'Master Data HO &amp; Site'!$N$1:$N$437,$H$2),SUMIFS('Master Data HO &amp; Site'!$AI$1:$AI$437,'Master Data HO &amp; Site'!$S$1:$S$437,'Summary to Mgmt'!$C29,'Master Data HO &amp; Site'!$Y$1:$Y$437,"Open",'Master Data HO &amp; Site'!$N$1:$N$437,$H$2)),IF(C29="Jakarta",SUMIFS('Master Data HO &amp; Site'!$AI$1:$AI$437,'Master Data HO &amp; Site'!$F$1:$F$437,'Summary to Mgmt'!$D29,'Master Data HO &amp; Site'!$H$1:$H$437,'Summary to Mgmt'!$E29,'Master Data HO &amp; Site'!$Y$1:$Y$437,"Open",'Master Data HO &amp; Site'!$N$1:$N$437,$H$2),SUMIFS('Master Data HO &amp; Site'!$AI$1:$AI$437,'Master Data HO &amp; Site'!$S$1:$S$437,'Summary to Mgmt'!$C29,'Master Data HO &amp; Site'!$Y$1:$Y$437,"Open",'Master Data HO &amp; Site'!$N$1:$N$437,$H$2))))</f>
        <v>0</v>
      </c>
      <c r="R29" s="222">
        <f>IF($H$2="All",IF(C29="Jakarta",SUMIFS('Master Data HO &amp; Site'!$AJ$1:$AJ$437,'Master Data HO &amp; Site'!$F$1:$F$437,'Summary to Mgmt'!$D29,'Master Data HO &amp; Site'!$H$1:$H$437,'Summary to Mgmt'!$E29,'Master Data HO &amp; Site'!$Y$1:$Y$437,"Open"),SUMIFS('Master Data HO &amp; Site'!$AJ$1:$AJ$437,'Master Data HO &amp; Site'!$S$1:$S$437,'Summary to Mgmt'!$C29,'Master Data HO &amp; Site'!$Y$1:$Y$437,"Open")),IF($H$2="Urgent",IF(C29="Jakarta",SUMIFS('Master Data HO &amp; Site'!$AJ$1:$AJ$437,'Master Data HO &amp; Site'!$F$1:$F$437,'Summary to Mgmt'!$D29,'Master Data HO &amp; Site'!$H$1:$H$437,'Summary to Mgmt'!$E29,'Master Data HO &amp; Site'!$Y$1:$Y$437,"Open",'Master Data HO &amp; Site'!$N$1:$N$437,$H$2),SUMIFS('Master Data HO &amp; Site'!$AJ$1:$AJ$437,'Master Data HO &amp; Site'!$S$1:$S$437,'Summary to Mgmt'!$C29,'Master Data HO &amp; Site'!$Y$1:$Y$437,"Open",'Master Data HO &amp; Site'!$N$1:$N$437,$H$2)),IF(C29="Jakarta",SUMIFS('Master Data HO &amp; Site'!$AJ$1:$AJ$437,'Master Data HO &amp; Site'!$F$1:$F$437,'Summary to Mgmt'!$D29,'Master Data HO &amp; Site'!$H$1:$H$437,'Summary to Mgmt'!$E29,'Master Data HO &amp; Site'!$Y$1:$Y$437,"Open",'Master Data HO &amp; Site'!$N$1:$N$437,$H$2),SUMIFS('Master Data HO &amp; Site'!$AJ$1:$AJ$437,'Master Data HO &amp; Site'!$S$1:$S$437,'Summary to Mgmt'!$C29,'Master Data HO &amp; Site'!$Y$1:$Y$437,"Open",'Master Data HO &amp; Site'!$N$1:$N$437,$H$2))))</f>
        <v>0</v>
      </c>
      <c r="S29" s="222">
        <f>IF($H$2="All",IF(C29="Jakarta",SUMIFS('Master Data HO &amp; Site'!$AK$1:$AK$437,'Master Data HO &amp; Site'!$F$1:$F$437,'Summary to Mgmt'!$D29,'Master Data HO &amp; Site'!$H$1:$H$437,'Summary to Mgmt'!$E29,'Master Data HO &amp; Site'!$Y$1:$Y$437,"Open"),SUMIFS('Master Data HO &amp; Site'!$AK$1:$AK$437,'Master Data HO &amp; Site'!$S$1:$S$437,'Summary to Mgmt'!$C29,'Master Data HO &amp; Site'!$Y$1:$Y$437,"Open")),IF($H$2="Urgent",IF(C29="Jakarta",SUMIFS('Master Data HO &amp; Site'!$AK$1:$AK$437,'Master Data HO &amp; Site'!$F$1:$F$437,'Summary to Mgmt'!$D29,'Master Data HO &amp; Site'!$H$1:$H$437,'Summary to Mgmt'!$E29,'Master Data HO &amp; Site'!$Y$1:$Y$437,"Open",'Master Data HO &amp; Site'!$N$1:$N$437,$H$2),SUMIFS('Master Data HO &amp; Site'!$AK$1:$AK$437,'Master Data HO &amp; Site'!$S$1:$S$437,'Summary to Mgmt'!$C29,'Master Data HO &amp; Site'!$Y$1:$Y$437,"Open",'Master Data HO &amp; Site'!$N$1:$N$437,$H$2)),IF(C29="Jakarta",SUMIFS('Master Data HO &amp; Site'!$AK$1:$AK$437,'Master Data HO &amp; Site'!$F$1:$F$437,'Summary to Mgmt'!$D29,'Master Data HO &amp; Site'!$H$1:$H$437,'Summary to Mgmt'!$E29,'Master Data HO &amp; Site'!$Y$1:$Y$437,"Open",'Master Data HO &amp; Site'!$N$1:$N$437,$H$2),SUMIFS('Master Data HO &amp; Site'!$AK$1:$AK$437,'Master Data HO &amp; Site'!$S$1:$S$437,'Summary to Mgmt'!$C29,'Master Data HO &amp; Site'!$Y$1:$Y$437,"Open",'Master Data HO &amp; Site'!$N$1:$N$437,$H$2))))</f>
        <v>0</v>
      </c>
      <c r="T29" s="222">
        <f>IF($H$2="All",IF(C29="Jakarta",SUMIFS('Master Data HO &amp; Site'!$AL$1:$AL$437,'Master Data HO &amp; Site'!$F$1:$F$437,'Summary to Mgmt'!$D29,'Master Data HO &amp; Site'!$H$1:$H$437,'Summary to Mgmt'!$E29,'Master Data HO &amp; Site'!$Y$1:$Y$437,"Open"),SUMIFS('Master Data HO &amp; Site'!$AL$1:$AL$437,'Master Data HO &amp; Site'!$S$1:$S$437,'Summary to Mgmt'!$C29,'Master Data HO &amp; Site'!$Y$1:$Y$437,"Open")),IF($H$2="Urgent",IF(C29="Jakarta",SUMIFS('Master Data HO &amp; Site'!$AL$1:$AL$437,'Master Data HO &amp; Site'!$F$1:$F$437,'Summary to Mgmt'!$D29,'Master Data HO &amp; Site'!$H$1:$H$437,'Summary to Mgmt'!$E29,'Master Data HO &amp; Site'!$Y$1:$Y$437,"Open",'Master Data HO &amp; Site'!$N$1:$N$437,$H$2),SUMIFS('Master Data HO &amp; Site'!$AL$1:$AL$437,'Master Data HO &amp; Site'!$S$1:$S$437,'Summary to Mgmt'!$C29,'Master Data HO &amp; Site'!$Y$1:$Y$437,"Open",'Master Data HO &amp; Site'!$N$1:$N$437,$H$2)),IF(C29="Jakarta",SUMIFS('Master Data HO &amp; Site'!$AL$1:$AL$437,'Master Data HO &amp; Site'!$F$1:$F$437,'Summary to Mgmt'!$D29,'Master Data HO &amp; Site'!$H$1:$H$437,'Summary to Mgmt'!$E29,'Master Data HO &amp; Site'!$Y$1:$Y$437,"Open",'Master Data HO &amp; Site'!$N$1:$N$437,$H$2),SUMIFS('Master Data HO &amp; Site'!$AL$1:$AL$437,'Master Data HO &amp; Site'!$S$1:$S$437,'Summary to Mgmt'!$C29,'Master Data HO &amp; Site'!$Y$1:$Y$437,"Open",'Master Data HO &amp; Site'!$N$1:$N$437,$H$2))))</f>
        <v>0</v>
      </c>
      <c r="U29" s="222">
        <f>IF($H$2="All",IF(C29="Jakarta",SUMIFS('Master Data HO &amp; Site'!$AM$1:$AM$437,'Master Data HO &amp; Site'!$S$1:$S$437,'Summary to Mgmt'!$C29,'Master Data HO &amp; Site'!$F$1:$F$437,'Summary to Mgmt'!$D29,'Master Data HO &amp; Site'!$H$1:$H$437,'Summary to Mgmt'!$E29,'Master Data HO &amp; Site'!$Y$1:$Y$437,"Open"),SUMIFS('Master Data HO &amp; Site'!$AM$1:$AM$437,'Master Data HO &amp; Site'!$S$1:$S$437,'Summary to Mgmt'!$C29,'Master Data HO &amp; Site'!$Y$1:$Y$437,"Open")),IF($H$2="Urgent",IF(C29="Jakarta",SUMIFS('Master Data HO &amp; Site'!$AM$1:$AM$437,'Master Data HO &amp; Site'!$F$1:$F$437,'Summary to Mgmt'!$D29,'Master Data HO &amp; Site'!$H$1:$H$437,'Summary to Mgmt'!$E29,'Master Data HO &amp; Site'!$Y$1:$Y$437,"Open",'Master Data HO &amp; Site'!$N$1:$N$437,$H$2),SUMIFS('Master Data HO &amp; Site'!$AM$1:$AM$437,'Master Data HO &amp; Site'!$S$1:$S$437,'Summary to Mgmt'!$C29,'Master Data HO &amp; Site'!$Y$1:$Y$437,"Open",'Master Data HO &amp; Site'!$N$1:$N$437,$H$2)),IF(C29="Jakarta",SUMIFS('Master Data HO &amp; Site'!$AM$1:$AM$437,'Master Data HO &amp; Site'!$F$1:$F$437,'Summary to Mgmt'!$D29,'Master Data HO &amp; Site'!$H$1:$H$437,'Summary to Mgmt'!$E29,'Master Data HO &amp; Site'!$Y$1:$Y$437,"Open",'Master Data HO &amp; Site'!$N$1:$N$437,$H$2),SUMIFS('Master Data HO &amp; Site'!$AM$1:$AM$437,'Master Data HO &amp; Site'!$S$1:$S$437,'Summary to Mgmt'!$C29,'Master Data HO &amp; Site'!$Y$1:$Y$437,"Open",'Master Data HO &amp; Site'!$N$1:$N$437,$H$2))))</f>
        <v>0</v>
      </c>
      <c r="V29" s="222">
        <f>IF($H$2="All",IF(C29="Jakarta",SUMIFS('Master Data HO &amp; Site'!$AN$1:$AN$437,'Master Data HO &amp; Site'!$F$1:$F$437,'Summary to Mgmt'!$D29,'Master Data HO &amp; Site'!$H$1:$H$437,'Summary to Mgmt'!$E29,'Master Data HO &amp; Site'!$Y$1:$Y$437,"Open"),SUMIFS('Master Data HO &amp; Site'!$AN$1:$AN$437,'Master Data HO &amp; Site'!$S$1:$S$437,'Summary to Mgmt'!$C29,'Master Data HO &amp; Site'!$Y$1:$Y$437,"Open")),IF($H$2="Urgent",IF(C29="Jakarta",SUMIFS('Master Data HO &amp; Site'!$AN$1:$AN$437,'Master Data HO &amp; Site'!$F$1:$F$437,'Summary to Mgmt'!$D29,'Master Data HO &amp; Site'!$H$1:$H$437,'Summary to Mgmt'!$E29,'Master Data HO &amp; Site'!$Y$1:$Y$437,"Open",'Master Data HO &amp; Site'!$N$1:$N$437,$H$2),SUMIFS('Master Data HO &amp; Site'!$AN$1:$AN$437,'Master Data HO &amp; Site'!$S$1:$S$437,'Summary to Mgmt'!$C29,'Master Data HO &amp; Site'!$Y$1:$Y$437,"Open",'Master Data HO &amp; Site'!$N$1:$N$437,$H$2)),IF(C29="Jakarta",SUMIFS('Master Data HO &amp; Site'!$AN$1:$AN$437,'Master Data HO &amp; Site'!$F$1:$F$437,'Summary to Mgmt'!$D29,'Master Data HO &amp; Site'!$H$1:$H$437,'Summary to Mgmt'!$E29,'Master Data HO &amp; Site'!$Y$1:$Y$437,"Open",'Master Data HO &amp; Site'!$N$1:$N$437,$H$2),SUMIFS('Master Data HO &amp; Site'!$AN$1:$AN$437,'Master Data HO &amp; Site'!$S$1:$S$437,'Summary to Mgmt'!$C29,'Master Data HO &amp; Site'!$Y$1:$Y$437,"Open",'Master Data HO &amp; Site'!$N$1:$N$437,$H$2))))</f>
        <v>0</v>
      </c>
      <c r="W29" s="222">
        <f>IF($H$2="All",IF(C29="Jakarta",SUMIFS('Master Data HO &amp; Site'!$AO$1:$AO$437,'Master Data HO &amp; Site'!$F$1:$F$437,'Summary to Mgmt'!$D29,'Master Data HO &amp; Site'!$H$1:$H$437,'Summary to Mgmt'!$E29,'Master Data HO &amp; Site'!$Y$1:$Y$437,"Open"),SUMIFS('Master Data HO &amp; Site'!$AO$1:$AO$437,'Master Data HO &amp; Site'!$S$1:$S$437,'Summary to Mgmt'!$C29,'Master Data HO &amp; Site'!$Y$1:$Y$437,"Open")),IF($H$2="Urgent",IF(C29="Jakarta",SUMIFS('Master Data HO &amp; Site'!$AO$1:$AO$437,'Master Data HO &amp; Site'!$F$1:$F$437,'Summary to Mgmt'!$D29,'Master Data HO &amp; Site'!$H$1:$H$437,'Summary to Mgmt'!$E29,'Master Data HO &amp; Site'!$Y$1:$Y$437,"Open",'Master Data HO &amp; Site'!$N$1:$N$437,$H$2),SUMIFS('Master Data HO &amp; Site'!$AO$1:$AO$437,'Master Data HO &amp; Site'!$S$1:$S$437,'Summary to Mgmt'!$C29,'Master Data HO &amp; Site'!$Y$1:$Y$437,"Open",'Master Data HO &amp; Site'!$N$1:$N$437,$H$2)),IF(C29="Jakarta",SUMIFS('Master Data HO &amp; Site'!$AO$1:$AO$437,'Master Data HO &amp; Site'!$F$1:$F$437,'Summary to Mgmt'!$D29,'Master Data HO &amp; Site'!$H$1:$H$437,'Summary to Mgmt'!$E29,'Master Data HO &amp; Site'!$Y$1:$Y$437,"Open",'Master Data HO &amp; Site'!$N$1:$N$437,$H$2),SUMIFS('Master Data HO &amp; Site'!$AO$1:$AO$437,'Master Data HO &amp; Site'!$S$1:$S$437,'Summary to Mgmt'!$C29,'Master Data HO &amp; Site'!$Y$1:$Y$437,"Open",'Master Data HO &amp; Site'!$N$1:$N$437,$H$2))))</f>
        <v>0</v>
      </c>
      <c r="X29" s="222">
        <f>IF($H$2="All",IF(C29="Jakarta",SUMIFS('Master Data HO &amp; Site'!$AP$1:$AP$437,'Master Data HO &amp; Site'!$F$1:$F$437,'Summary to Mgmt'!$D29,'Master Data HO &amp; Site'!$H$1:$H$437,'Summary to Mgmt'!$E29,'Master Data HO &amp; Site'!$Y$1:$Y$437,"Open"),SUMIFS('Master Data HO &amp; Site'!$AP$1:$AP$437,'Master Data HO &amp; Site'!$S$1:$S$437,'Summary to Mgmt'!$C29,'Master Data HO &amp; Site'!$Y$1:$Y$437,"Open")),IF($H$2="Urgent",IF(C29="Jakarta",SUMIFS('Master Data HO &amp; Site'!$AP$1:$AP$437,'Master Data HO &amp; Site'!$F$1:$F$437,'Summary to Mgmt'!$D29,'Master Data HO &amp; Site'!$H$1:$H$437,'Summary to Mgmt'!$E29,'Master Data HO &amp; Site'!$Y$1:$Y$437,"Open",'Master Data HO &amp; Site'!$N$1:$N$437,$H$2),SUMIFS('Master Data HO &amp; Site'!$AP$1:$AP$437,'Master Data HO &amp; Site'!$S$1:$S$437,'Summary to Mgmt'!$C29,'Master Data HO &amp; Site'!$Y$1:$Y$437,"Open",'Master Data HO &amp; Site'!$N$1:$N$437,$H$2)),IF(C29="Jakarta",SUMIFS('Master Data HO &amp; Site'!$AP$1:$AP$437,'Master Data HO &amp; Site'!$F$1:$F$437,'Summary to Mgmt'!$D29,'Master Data HO &amp; Site'!$H$1:$H$437,'Summary to Mgmt'!$E29,'Master Data HO &amp; Site'!$Y$1:$Y$437,"Open",'Master Data HO &amp; Site'!$N$1:$N$437,$H$2),SUMIFS('Master Data HO &amp; Site'!$AP$1:$AP$437,'Master Data HO &amp; Site'!$S$1:$S$437,'Summary to Mgmt'!$C29,'Master Data HO &amp; Site'!$Y$1:$Y$437,"Open",'Master Data HO &amp; Site'!$N$1:$N$437,$H$2))))</f>
        <v>0</v>
      </c>
      <c r="Y29" s="222">
        <f>IF($H$2="All",IF(C29="Jakarta",SUMIFS('Master Data HO &amp; Site'!$AQ$1:$AQ$437,'Master Data HO &amp; Site'!$F$1:$F$437,'Summary to Mgmt'!$D29,'Master Data HO &amp; Site'!$H$1:$H$437,'Summary to Mgmt'!$E29,'Master Data HO &amp; Site'!$Y$1:$Y$437,"Open"),SUMIFS('Master Data HO &amp; Site'!$AQ$1:$AQ$437,'Master Data HO &amp; Site'!$S$1:$S$437,'Summary to Mgmt'!$C29,'Master Data HO &amp; Site'!$Y$1:$Y$437,"Open")),IF($H$2="Urgent",IF(C29="Jakarta",SUMIFS('Master Data HO &amp; Site'!$AQ$1:$AQ$437,'Master Data HO &amp; Site'!$F$1:$F$437,'Summary to Mgmt'!$D29,'Master Data HO &amp; Site'!$H$1:$H$437,'Summary to Mgmt'!$E29,'Master Data HO &amp; Site'!$Y$1:$Y$437,"Open",'Master Data HO &amp; Site'!$N$1:$N$437,$H$2),SUMIFS('Master Data HO &amp; Site'!$AQ$1:$AQ$437,'Master Data HO &amp; Site'!$S$1:$S$437,'Summary to Mgmt'!$C29,'Master Data HO &amp; Site'!$Y$1:$Y$437,"Open",'Master Data HO &amp; Site'!$N$1:$N$437,$H$2)),IF(C29="Jakarta",SUMIFS('Master Data HO &amp; Site'!$AQ$1:$AQ$437,'Master Data HO &amp; Site'!$F$1:$F$437,'Summary to Mgmt'!$D29,'Master Data HO &amp; Site'!$H$1:$H$437,'Summary to Mgmt'!$E29,'Master Data HO &amp; Site'!$Y$1:$Y$437,"Open",'Master Data HO &amp; Site'!$N$1:$N$437,$H$2),SUMIFS('Master Data HO &amp; Site'!$AQ$1:$AQ$437,'Master Data HO &amp; Site'!$S$1:$S$437,'Summary to Mgmt'!$C29,'Master Data HO &amp; Site'!$Y$1:$Y$437,"Open",'Master Data HO &amp; Site'!$N$1:$N$437,$H$2))))</f>
        <v>0</v>
      </c>
      <c r="Z29" s="222">
        <f>IF($H$2="All",IF(C29="Jakarta",SUMIFS('Master Data HO &amp; Site'!$AR$1:$AR$437,'Master Data HO &amp; Site'!$F$1:$F$437,'Summary to Mgmt'!$D29,'Master Data HO &amp; Site'!$H$1:$H$437,'Summary to Mgmt'!$E29,'Master Data HO &amp; Site'!$Y$1:$Y$437,"Open"),SUMIFS('Master Data HO &amp; Site'!$AR$1:$AR$437,'Master Data HO &amp; Site'!$S$1:$S$437,'Summary to Mgmt'!$C29,'Master Data HO &amp; Site'!$Y$1:$Y$437,"Open")),IF($H$2="Urgent",IF(C29="Jakarta",SUMIFS('Master Data HO &amp; Site'!$AR$1:$AR$437,'Master Data HO &amp; Site'!$F$1:$F$437,'Summary to Mgmt'!$D29,'Master Data HO &amp; Site'!$H$1:$H$437,'Summary to Mgmt'!$E29,'Master Data HO &amp; Site'!$Y$1:$Y$437,"Open",'Master Data HO &amp; Site'!$N$1:$N$437,$H$2),SUMIFS('Master Data HO &amp; Site'!$AR$1:$AR$437,'Master Data HO &amp; Site'!$S$1:$S$437,'Summary to Mgmt'!$C29,'Master Data HO &amp; Site'!$Y$1:$Y$437,"Open",'Master Data HO &amp; Site'!$N$1:$N$437,$H$2)),IF(C29="Jakarta",SUMIFS('Master Data HO &amp; Site'!$AR$1:$AR$437,'Master Data HO &amp; Site'!$F$1:$F$437,'Summary to Mgmt'!$D29,'Master Data HO &amp; Site'!$H$1:$H$437,'Summary to Mgmt'!$E29,'Master Data HO &amp; Site'!$Y$1:$Y$437,"Open",'Master Data HO &amp; Site'!$N$1:$N$437,$H$2),SUMIFS('Master Data HO &amp; Site'!$AR$1:$AR$437,'Master Data HO &amp; Site'!$S$1:$S$437,'Summary to Mgmt'!$C29,'Master Data HO &amp; Site'!$Y$1:$Y$437,"Open",'Master Data HO &amp; Site'!$N$1:$N$437,$H$2))))</f>
        <v>0</v>
      </c>
      <c r="AA29" s="222">
        <f>IF($H$2="All",IF(C29="Jakarta",SUMIFS('Master Data HO &amp; Site'!$AS$1:$AS$437,'Master Data HO &amp; Site'!$S$1:$S$437,'Summary to Mgmt'!$C29,'Master Data HO &amp; Site'!$F$1:$F$437,'Summary to Mgmt'!$D29,'Master Data HO &amp; Site'!$H$1:$H$437,'Summary to Mgmt'!$E29,'Master Data HO &amp; Site'!$Y$1:$Y$437,"Open"),SUMIFS('Master Data HO &amp; Site'!$AS$1:$AS$437,'Master Data HO &amp; Site'!$S$1:$S$437,'Summary to Mgmt'!$C29,'Master Data HO &amp; Site'!$Y$1:$Y$437,"Open")),IF($H$2="Urgent",IF(C29="Jakarta",SUMIFS('Master Data HO &amp; Site'!$AS$1:$AS$437,'Master Data HO &amp; Site'!$F$1:$F$437,'Summary to Mgmt'!$D29,'Master Data HO &amp; Site'!$H$1:$H$437,'Summary to Mgmt'!$E29,'Master Data HO &amp; Site'!$Y$1:$Y$437,"Open",'Master Data HO &amp; Site'!$N$1:$N$437,$H$2),SUMIFS('Master Data HO &amp; Site'!$AS$1:$AS$437,'Master Data HO &amp; Site'!$S$1:$S$437,'Summary to Mgmt'!$C29,'Master Data HO &amp; Site'!$Y$1:$Y$437,"Open",'Master Data HO &amp; Site'!$N$1:$N$437,$H$2)),IF(C29="Jakarta",SUMIFS('Master Data HO &amp; Site'!$AS$1:$AS$437,'Master Data HO &amp; Site'!$F$1:$F$437,'Summary to Mgmt'!$D29,'Master Data HO &amp; Site'!$H$1:$H$437,'Summary to Mgmt'!$E29,'Master Data HO &amp; Site'!$Y$1:$Y$437,"Open",'Master Data HO &amp; Site'!$N$1:$N$437,$H$2),SUMIFS('Master Data HO &amp; Site'!$AS$1:$AS$437,'Master Data HO &amp; Site'!$S$1:$S$437,'Summary to Mgmt'!$C29,'Master Data HO &amp; Site'!$Y$1:$Y$437,"Open",'Master Data HO &amp; Site'!$N$1:$N$437,$H$2))))</f>
        <v>0</v>
      </c>
      <c r="AB29" s="222">
        <f>IF($H$2="All",IF(C29="Jakarta",SUMIFS('Master Data HO &amp; Site'!$AT$1:$AT$437,'Master Data HO &amp; Site'!$F$1:$F$437,'Summary to Mgmt'!$D29,'Master Data HO &amp; Site'!$H$1:$H$437,'Summary to Mgmt'!$E29,'Master Data HO &amp; Site'!$Y$1:$Y$437,"Open"),SUMIFS('Master Data HO &amp; Site'!$AT$1:$AT$437,'Master Data HO &amp; Site'!$S$1:$S$437,'Summary to Mgmt'!$C29,'Master Data HO &amp; Site'!$Y$1:$Y$437,"Open")),IF($H$2="Urgent",IF(C29="Jakarta",SUMIFS('Master Data HO &amp; Site'!$AT$1:$AT$437,'Master Data HO &amp; Site'!$F$1:$F$437,'Summary to Mgmt'!$D29,'Master Data HO &amp; Site'!$H$1:$H$437,'Summary to Mgmt'!$E29,'Master Data HO &amp; Site'!$Y$1:$Y$437,"Open",'Master Data HO &amp; Site'!$N$1:$N$437,$H$2),SUMIFS('Master Data HO &amp; Site'!$AT$1:$AT$437,'Master Data HO &amp; Site'!$S$1:$S$437,'Summary to Mgmt'!$C29,'Master Data HO &amp; Site'!$Y$1:$Y$437,"Open",'Master Data HO &amp; Site'!$N$1:$N$437,$H$2)),IF(C29="Jakarta",SUMIFS('Master Data HO &amp; Site'!$AT$1:$AT$437,'Master Data HO &amp; Site'!$F$1:$F$437,'Summary to Mgmt'!$D29,'Master Data HO &amp; Site'!$H$1:$H$437,'Summary to Mgmt'!$E29,'Master Data HO &amp; Site'!$Y$1:$Y$437,"Open",'Master Data HO &amp; Site'!$N$1:$N$437,$H$2),SUMIFS('Master Data HO &amp; Site'!$AT$1:$AT$437,'Master Data HO &amp; Site'!$S$1:$S$437,'Summary to Mgmt'!$C29,'Master Data HO &amp; Site'!$Y$1:$Y$437,"Open",'Master Data HO &amp; Site'!$N$1:$N$437,$H$2))))</f>
        <v>0</v>
      </c>
      <c r="AC29" s="222">
        <f>IF($H$2="All",IF(C29="Jakarta",SUMIFS('Master Data HO &amp; Site'!$AU$1:$AU$437,'Master Data HO &amp; Site'!$F$1:$F$437,'Summary to Mgmt'!$D29,'Master Data HO &amp; Site'!$H$1:$H$437,'Summary to Mgmt'!$E29,'Master Data HO &amp; Site'!$Y$1:$Y$437,"Open"),SUMIFS('Master Data HO &amp; Site'!$AU$1:$AU$437,'Master Data HO &amp; Site'!$S$1:$S$437,'Summary to Mgmt'!$C29,'Master Data HO &amp; Site'!$Y$1:$Y$437,"Open")),IF($H$2="Urgent",IF(C29="Jakarta",SUMIFS('Master Data HO &amp; Site'!$AU$1:$AU$437,'Master Data HO &amp; Site'!$F$1:$F$437,'Summary to Mgmt'!$D29,'Master Data HO &amp; Site'!$H$1:$H$437,'Summary to Mgmt'!$E29,'Master Data HO &amp; Site'!$Y$1:$Y$437,"Open",'Master Data HO &amp; Site'!$N$1:$N$437,$H$2),SUMIFS('Master Data HO &amp; Site'!$AU$1:$AU$437,'Master Data HO &amp; Site'!$S$1:$S$437,'Summary to Mgmt'!$C29,'Master Data HO &amp; Site'!$Y$1:$Y$437,"Open",'Master Data HO &amp; Site'!$N$1:$N$437,$H$2)),IF(C29="Jakarta",SUMIFS('Master Data HO &amp; Site'!$AU$1:$AU$437,'Master Data HO &amp; Site'!$F$1:$F$437,'Summary to Mgmt'!$D29,'Master Data HO &amp; Site'!$H$1:$H$437,'Summary to Mgmt'!$E29,'Master Data HO &amp; Site'!$Y$1:$Y$437,"Open",'Master Data HO &amp; Site'!$N$1:$N$437,$H$2),SUMIFS('Master Data HO &amp; Site'!$AU$1:$AU$437,'Master Data HO &amp; Site'!$S$1:$S$437,'Summary to Mgmt'!$C29,'Master Data HO &amp; Site'!$Y$1:$Y$437,"Open",'Master Data HO &amp; Site'!$N$1:$N$437,$H$2))))</f>
        <v>0</v>
      </c>
      <c r="AD29" s="222">
        <f>IF($H$2="All",IF(C29="Jakarta",SUMIFS('Master Data HO &amp; Site'!$AV$1:$AV$437,'Master Data HO &amp; Site'!$F$1:$F$437,'Summary to Mgmt'!$D29,'Master Data HO &amp; Site'!$H$1:$H$437,'Summary to Mgmt'!$E29,'Master Data HO &amp; Site'!$Y$1:$Y$437,"Open"),SUMIFS('Master Data HO &amp; Site'!$AV$1:$AV$437,'Master Data HO &amp; Site'!$S$1:$S$437,'Summary to Mgmt'!$C29,'Master Data HO &amp; Site'!$Y$1:$Y$437,"Open")),IF($H$2="Urgent",IF(C29="Jakarta",SUMIFS('Master Data HO &amp; Site'!$AV$1:$AV$437,'Master Data HO &amp; Site'!$F$1:$F$437,'Summary to Mgmt'!$D29,'Master Data HO &amp; Site'!$H$1:$H$437,'Summary to Mgmt'!$E29,'Master Data HO &amp; Site'!$Y$1:$Y$437,"Open",'Master Data HO &amp; Site'!$N$1:$N$437,$H$2),SUMIFS('Master Data HO &amp; Site'!$AV$1:$AV$437,'Master Data HO &amp; Site'!$S$1:$S$437,'Summary to Mgmt'!$C29,'Master Data HO &amp; Site'!$Y$1:$Y$437,"Open",'Master Data HO &amp; Site'!$N$1:$N$437,$H$2)),IF(C29="Jakarta",SUMIFS('Master Data HO &amp; Site'!$AV$1:$AV$437,'Master Data HO &amp; Site'!$F$1:$F$437,'Summary to Mgmt'!$D29,'Master Data HO &amp; Site'!$H$1:$H$437,'Summary to Mgmt'!$E29,'Master Data HO &amp; Site'!$Y$1:$Y$437,"Open",'Master Data HO &amp; Site'!$N$1:$N$437,$H$2),SUMIFS('Master Data HO &amp; Site'!$AV$1:$AV$437,'Master Data HO &amp; Site'!$S$1:$S$437,'Summary to Mgmt'!$C29,'Master Data HO &amp; Site'!$Y$1:$Y$437,"Open",'Master Data HO &amp; Site'!$N$1:$N$437,$H$2))))</f>
        <v>0</v>
      </c>
      <c r="AE29" s="222">
        <f>IF($H$2="All",IF(C29="Jakarta",SUMIFS('Master Data HO &amp; Site'!$AW$1:$AW$437,'Master Data HO &amp; Site'!$F$1:$F$437,'Summary to Mgmt'!$D29,'Master Data HO &amp; Site'!$H$1:$H$437,'Summary to Mgmt'!$E29,'Master Data HO &amp; Site'!$Y$1:$Y$437,"Open"),SUMIFS('Master Data HO &amp; Site'!$AW$1:$AW$437,'Master Data HO &amp; Site'!$S$1:$S$437,'Summary to Mgmt'!$C29,'Master Data HO &amp; Site'!$Y$1:$Y$437,"Open")),IF($H$2="Urgent",IF(C29="Jakarta",SUMIFS('Master Data HO &amp; Site'!$AW$1:$AW$437,'Master Data HO &amp; Site'!$F$1:$F$437,'Summary to Mgmt'!$D29,'Master Data HO &amp; Site'!$H$1:$H$437,'Summary to Mgmt'!$E29,'Master Data HO &amp; Site'!$Y$1:$Y$437,"Open",'Master Data HO &amp; Site'!$N$1:$N$437,$H$2),SUMIFS('Master Data HO &amp; Site'!$AW$1:$AW$437,'Master Data HO &amp; Site'!$S$1:$S$437,'Summary to Mgmt'!$C29,'Master Data HO &amp; Site'!$Y$1:$Y$437,"Open",'Master Data HO &amp; Site'!$N$1:$N$437,$H$2)),IF(C29="Jakarta",SUMIFS('Master Data HO &amp; Site'!$AW$1:$AW$437,'Master Data HO &amp; Site'!$F$1:$F$437,'Summary to Mgmt'!$D29,'Master Data HO &amp; Site'!$H$1:$H$437,'Summary to Mgmt'!$E29,'Master Data HO &amp; Site'!$Y$1:$Y$437,"Open",'Master Data HO &amp; Site'!$N$1:$N$437,$H$2),SUMIFS('Master Data HO &amp; Site'!$AW$1:$AW$437,'Master Data HO &amp; Site'!$S$1:$S$437,'Summary to Mgmt'!$C29,'Master Data HO &amp; Site'!$Y$1:$Y$437,"Open",'Master Data HO &amp; Site'!$N$1:$N$437,$H$2))))</f>
        <v>0</v>
      </c>
      <c r="AF29" s="222">
        <f>IF($H$2="All",IF(C29="Jakarta",SUMIFS('Master Data HO &amp; Site'!$AX$1:$AX$437,'Master Data HO &amp; Site'!$F$1:$F$437,'Summary to Mgmt'!$D29,'Master Data HO &amp; Site'!$H$1:$H$437,'Summary to Mgmt'!$E29,'Master Data HO &amp; Site'!$Y$1:$Y$437,"Open"),SUMIFS('Master Data HO &amp; Site'!$AX$1:$AX$437,'Master Data HO &amp; Site'!$S$1:$S$437,'Summary to Mgmt'!$C29,'Master Data HO &amp; Site'!$Y$1:$Y$437,"Open")),IF($H$2="Urgent",IF(C29="Jakarta",SUMIFS('Master Data HO &amp; Site'!$AX$1:$AX$437,'Master Data HO &amp; Site'!$F$1:$F$437,'Summary to Mgmt'!$D29,'Master Data HO &amp; Site'!$H$1:$H$437,'Summary to Mgmt'!$E29,'Master Data HO &amp; Site'!$Y$1:$Y$437,"Open",'Master Data HO &amp; Site'!$N$1:$N$437,$H$2),SUMIFS('Master Data HO &amp; Site'!$AX$1:$AX$437,'Master Data HO &amp; Site'!$S$1:$S$437,'Summary to Mgmt'!$C29,'Master Data HO &amp; Site'!$Y$1:$Y$437,"Open",'Master Data HO &amp; Site'!$N$1:$N$437,$H$2)),IF(C29="Jakarta",SUMIFS('Master Data HO &amp; Site'!$AX$1:$AX$437,'Master Data HO &amp; Site'!$F$1:$F$437,'Summary to Mgmt'!$D29,'Master Data HO &amp; Site'!$H$1:$H$437,'Summary to Mgmt'!$E29,'Master Data HO &amp; Site'!$Y$1:$Y$437,"Open",'Master Data HO &amp; Site'!$N$1:$N$437,$H$2),SUMIFS('Master Data HO &amp; Site'!$AX$1:$AX$437,'Master Data HO &amp; Site'!$S$1:$S$437,'Summary to Mgmt'!$C29,'Master Data HO &amp; Site'!$Y$1:$Y$437,"Open",'Master Data HO &amp; Site'!$N$1:$N$437,$H$2))))</f>
        <v>0</v>
      </c>
      <c r="AG29" s="222">
        <f>IF($H$2="All",IF(C29="Jakarta",SUMIFS('Master Data HO &amp; Site'!$AY$1:$AY$437,'Master Data HO &amp; Site'!$S$1:$S$437,'Summary to Mgmt'!$C29,'Master Data HO &amp; Site'!$F$1:$F$437,'Summary to Mgmt'!$D29,'Master Data HO &amp; Site'!$H$1:$H$437,'Summary to Mgmt'!$E29,'Master Data HO &amp; Site'!$Y$1:$Y$437,"Open"),SUMIFS('Master Data HO &amp; Site'!$AY$1:$AY$437,'Master Data HO &amp; Site'!$S$1:$S$437,'Summary to Mgmt'!$C29,'Master Data HO &amp; Site'!$Y$1:$Y$437,"Open")),IF($H$2="Urgent",IF(C29="Jakarta",SUMIFS('Master Data HO &amp; Site'!$AY$1:$AY$437,'Master Data HO &amp; Site'!$F$1:$F$437,'Summary to Mgmt'!$D29,'Master Data HO &amp; Site'!$H$1:$H$437,'Summary to Mgmt'!$E29,'Master Data HO &amp; Site'!$Y$1:$Y$437,"Open",'Master Data HO &amp; Site'!$N$1:$N$437,$H$2),SUMIFS('Master Data HO &amp; Site'!$AY$1:$AY$437,'Master Data HO &amp; Site'!$S$1:$S$437,'Summary to Mgmt'!$C29,'Master Data HO &amp; Site'!$Y$1:$Y$437,"Open",'Master Data HO &amp; Site'!$N$1:$N$437,$H$2)),IF(C29="Jakarta",SUMIFS('Master Data HO &amp; Site'!$AY$1:$AY$437,'Master Data HO &amp; Site'!$F$1:$F$437,'Summary to Mgmt'!$D29,'Master Data HO &amp; Site'!$H$1:$H$437,'Summary to Mgmt'!$E29,'Master Data HO &amp; Site'!$Y$1:$Y$437,"Open",'Master Data HO &amp; Site'!$N$1:$N$437,$H$2),SUMIFS('Master Data HO &amp; Site'!$AY$1:$AY$437,'Master Data HO &amp; Site'!$S$1:$S$437,'Summary to Mgmt'!$C29,'Master Data HO &amp; Site'!$Y$1:$Y$437,"Open",'Master Data HO &amp; Site'!$N$1:$N$437,$H$2))))</f>
        <v>0</v>
      </c>
      <c r="AH29" s="222">
        <f>IF($H$2="All",IF(C29="Jakarta",SUMIFS('Master Data HO &amp; Site'!$AZ$1:$AZ$437,'Master Data HO &amp; Site'!$F$1:$F$437,'Summary to Mgmt'!$D29,'Master Data HO &amp; Site'!$H$1:$H$437,'Summary to Mgmt'!$E29,'Master Data HO &amp; Site'!$Y$1:$Y$437,"Open"),SUMIFS('Master Data HO &amp; Site'!$AZ$1:$AZ$437,'Master Data HO &amp; Site'!$S$1:$S$437,'Summary to Mgmt'!$C29,'Master Data HO &amp; Site'!$Y$1:$Y$437,"Open")),IF($H$2="Urgent",IF(C29="Jakarta",SUMIFS('Master Data HO &amp; Site'!$AZ$1:$AZ$437,'Master Data HO &amp; Site'!$F$1:$F$437,'Summary to Mgmt'!$D29,'Master Data HO &amp; Site'!$H$1:$H$437,'Summary to Mgmt'!$E29,'Master Data HO &amp; Site'!$Y$1:$Y$437,"Open",'Master Data HO &amp; Site'!$N$1:$N$437,$H$2),SUMIFS('Master Data HO &amp; Site'!$AZ$1:$AZ$437,'Master Data HO &amp; Site'!$S$1:$S$437,'Summary to Mgmt'!$C29,'Master Data HO &amp; Site'!$Y$1:$Y$437,"Open",'Master Data HO &amp; Site'!$N$1:$N$437,$H$2)),IF(C29="Jakarta",SUMIFS('Master Data HO &amp; Site'!$AZ$1:$AZ$437,'Master Data HO &amp; Site'!$F$1:$F$437,'Summary to Mgmt'!$D29,'Master Data HO &amp; Site'!$H$1:$H$437,'Summary to Mgmt'!$E29,'Master Data HO &amp; Site'!$Y$1:$Y$437,"Open",'Master Data HO &amp; Site'!$N$1:$N$437,$H$2),SUMIFS('Master Data HO &amp; Site'!$AZ$1:$AZ$437,'Master Data HO &amp; Site'!$S$1:$S$437,'Summary to Mgmt'!$C29,'Master Data HO &amp; Site'!$Y$1:$Y$437,"Open",'Master Data HO &amp; Site'!$N$1:$N$437,$H$2))))</f>
        <v>0</v>
      </c>
      <c r="AI29" s="222">
        <f>IF($H$2="All",IF(C29="Jakarta",SUMIFS('Master Data HO &amp; Site'!$AZ$1:$AZ$437,'Master Data HO &amp; Site'!$F$1:$F$437,'Summary to Mgmt'!$D29,'Master Data HO &amp; Site'!$H$1:$H$437,'Summary to Mgmt'!$E29,'Master Data HO &amp; Site'!$Y$1:$Y$437,"Open"),SUMIFS('Master Data HO &amp; Site'!$AZ$1:$AZ$437,'Master Data HO &amp; Site'!$S$1:$S$437,'Summary to Mgmt'!$C29,'Master Data HO &amp; Site'!$Y$1:$Y$437,"Open")),IF($H$2="Urgent",IF(C29="Jakarta",SUMIFS('Master Data HO &amp; Site'!$AZ$1:$AZ$437,'Master Data HO &amp; Site'!$F$1:$F$437,'Summary to Mgmt'!$D29,'Master Data HO &amp; Site'!$H$1:$H$437,'Summary to Mgmt'!$E29,'Master Data HO &amp; Site'!$Y$1:$Y$437,"Open",'Master Data HO &amp; Site'!$N$1:$N$437,$H$2),SUMIFS('Master Data HO &amp; Site'!$AZ$1:$AZ$437,'Master Data HO &amp; Site'!$S$1:$S$437,'Summary to Mgmt'!$C29,'Master Data HO &amp; Site'!$Y$1:$Y$437,"Open",'Master Data HO &amp; Site'!$N$1:$N$437,$H$2)),IF(C29="Jakarta",SUMIFS('Master Data HO &amp; Site'!$AZ$1:$AZ$437,'Master Data HO &amp; Site'!$F$1:$F$437,'Summary to Mgmt'!$D29,'Master Data HO &amp; Site'!$H$1:$H$437,'Summary to Mgmt'!$E29,'Master Data HO &amp; Site'!$Y$1:$Y$437,"Open",'Master Data HO &amp; Site'!$N$1:$N$437,$H$2),SUMIFS('Master Data HO &amp; Site'!$AZ$1:$AZ$437,'Master Data HO &amp; Site'!$S$1:$S$437,'Summary to Mgmt'!$C29,'Master Data HO &amp; Site'!$Y$1:$Y$437,"Open",'Master Data HO &amp; Site'!$N$1:$N$437,$H$2))))</f>
        <v>0</v>
      </c>
      <c r="AJ29" s="222">
        <f>IF($H$2="All",IF(C29="Jakarta",SUMIFS('Master Data HO &amp; Site'!$BB$1:$BB$437,'Master Data HO &amp; Site'!$F$1:$F$437,'Summary to Mgmt'!$D29,'Master Data HO &amp; Site'!$H$1:$H$437,'Summary to Mgmt'!$E29,'Master Data HO &amp; Site'!$Y$1:$Y$437,"Open"),SUMIFS('Master Data HO &amp; Site'!$BB$1:$BB$437,'Master Data HO &amp; Site'!$S$1:$S$437,'Summary to Mgmt'!$C29,'Master Data HO &amp; Site'!$Y$1:$Y$437,"Open")),IF($H$2="Urgent",IF(C29="Jakarta",SUMIFS('Master Data HO &amp; Site'!$BB$1:$BB$437,'Master Data HO &amp; Site'!$F$1:$F$437,'Summary to Mgmt'!$D29,'Master Data HO &amp; Site'!$H$1:$H$437,'Summary to Mgmt'!$E29,'Master Data HO &amp; Site'!$Y$1:$Y$437,"Open",'Master Data HO &amp; Site'!$N$1:$N$437,$H$2),SUMIFS('Master Data HO &amp; Site'!$BB$1:$BB$437,'Master Data HO &amp; Site'!$S$1:$S$437,'Summary to Mgmt'!$C29,'Master Data HO &amp; Site'!$Y$1:$Y$437,"Open",'Master Data HO &amp; Site'!$N$1:$N$437,$H$2)),IF(C29="Jakarta",SUMIFS('Master Data HO &amp; Site'!$BB$1:$BB$437,'Master Data HO &amp; Site'!$F$1:$F$437,'Summary to Mgmt'!$D29,'Master Data HO &amp; Site'!$H$1:$H$437,'Summary to Mgmt'!$E29,'Master Data HO &amp; Site'!$Y$1:$Y$437,"Open",'Master Data HO &amp; Site'!$N$1:$N$437,$H$2),SUMIFS('Master Data HO &amp; Site'!$BB$1:$BB$437,'Master Data HO &amp; Site'!$S$1:$S$437,'Summary to Mgmt'!$C29,'Master Data HO &amp; Site'!$Y$1:$Y$437,"Open",'Master Data HO &amp; Site'!$N$1:$N$437,$H$2))))</f>
        <v>0</v>
      </c>
      <c r="AK29" s="222">
        <f>IF($H$2="All",IF(C29="Jakarta",SUMIFS('Master Data HO &amp; Site'!$BC$1:$BC$437,'Master Data HO &amp; Site'!$F$1:$F$437,'Summary to Mgmt'!$D29,'Master Data HO &amp; Site'!$H$1:$H$437,'Summary to Mgmt'!$E29,'Master Data HO &amp; Site'!$Y$1:$Y$437,"Open"),SUMIFS('Master Data HO &amp; Site'!$BC$1:$BC$437,'Master Data HO &amp; Site'!$S$1:$S$437,'Summary to Mgmt'!$C29,'Master Data HO &amp; Site'!$Y$1:$Y$437,"Open")),IF($H$2="Urgent",IF(C29="Jakarta",SUMIFS('Master Data HO &amp; Site'!$BC$1:$BC$437,'Master Data HO &amp; Site'!$F$1:$F$437,'Summary to Mgmt'!$D29,'Master Data HO &amp; Site'!$H$1:$H$437,'Summary to Mgmt'!$E29,'Master Data HO &amp; Site'!$Y$1:$Y$437,"Open",'Master Data HO &amp; Site'!$N$1:$N$437,$H$2),SUMIFS('Master Data HO &amp; Site'!$BC$1:$BC$437,'Master Data HO &amp; Site'!$S$1:$S$437,'Summary to Mgmt'!$C29,'Master Data HO &amp; Site'!$Y$1:$Y$437,"Open",'Master Data HO &amp; Site'!$N$1:$N$437,$H$2)),IF(C29="Jakarta",SUMIFS('Master Data HO &amp; Site'!$BC$1:$BC$437,'Master Data HO &amp; Site'!$F$1:$F$437,'Summary to Mgmt'!$D29,'Master Data HO &amp; Site'!$H$1:$H$437,'Summary to Mgmt'!$E29,'Master Data HO &amp; Site'!$Y$1:$Y$437,"Open",'Master Data HO &amp; Site'!$N$1:$N$437,$H$2),SUMIFS('Master Data HO &amp; Site'!$BC$1:$BC$437,'Master Data HO &amp; Site'!$S$1:$S$437,'Summary to Mgmt'!$C29,'Master Data HO &amp; Site'!$Y$1:$Y$437,"Open",'Master Data HO &amp; Site'!$N$1:$N$437,$H$2))))</f>
        <v>0</v>
      </c>
      <c r="AL29" s="222">
        <f>IF($H$2="All",IF(C29="Jakarta",SUMIFS('Master Data HO &amp; Site'!$BD$1:$BD$437,'Master Data HO &amp; Site'!$F$1:$F$437,'Summary to Mgmt'!$D29,'Master Data HO &amp; Site'!$H$1:$H$437,'Summary to Mgmt'!$E29,'Master Data HO &amp; Site'!$Y$1:$Y$437,"Open"),SUMIFS('Master Data HO &amp; Site'!$BD$1:$BD$437,'Master Data HO &amp; Site'!$S$1:$S$437,'Summary to Mgmt'!$C29,'Master Data HO &amp; Site'!$Y$1:$Y$437,"Open")),IF($H$2="Urgent",IF(C29="Jakarta",SUMIFS('Master Data HO &amp; Site'!$BD$1:$BD$437,'Master Data HO &amp; Site'!$F$1:$F$437,'Summary to Mgmt'!$D29,'Master Data HO &amp; Site'!$H$1:$H$437,'Summary to Mgmt'!$E29,'Master Data HO &amp; Site'!$Y$1:$Y$437,"Open",'Master Data HO &amp; Site'!$N$1:$N$437,$H$2),SUMIFS('Master Data HO &amp; Site'!$BD$1:$BD$437,'Master Data HO &amp; Site'!$S$1:$S$437,'Summary to Mgmt'!$C29,'Master Data HO &amp; Site'!$Y$1:$Y$437,"Open",'Master Data HO &amp; Site'!$N$1:$N$437,$H$2)),IF(C29="Jakarta",SUMIFS('Master Data HO &amp; Site'!$BD$1:$BD$437,'Master Data HO &amp; Site'!$F$1:$F$437,'Summary to Mgmt'!$D29,'Master Data HO &amp; Site'!$H$1:$H$437,'Summary to Mgmt'!$E29,'Master Data HO &amp; Site'!$Y$1:$Y$437,"Open",'Master Data HO &amp; Site'!$N$1:$N$437,$H$2),SUMIFS('Master Data HO &amp; Site'!$BD$1:$BD$437,'Master Data HO &amp; Site'!$S$1:$S$437,'Summary to Mgmt'!$C29,'Master Data HO &amp; Site'!$Y$1:$Y$437,"Open",'Master Data HO &amp; Site'!$N$1:$N$437,$H$2))))</f>
        <v>0</v>
      </c>
      <c r="AM29" s="222">
        <f>IF($H$2="All",IF(C29="Jakarta",SUMIFS('Master Data HO &amp; Site'!$BE$1:$BE$437,'Master Data HO &amp; Site'!$S$1:$S$437,'Summary to Mgmt'!$C29,'Master Data HO &amp; Site'!$F$1:$F$437,'Summary to Mgmt'!$D29,'Master Data HO &amp; Site'!$H$1:$H$437,'Summary to Mgmt'!$E29,'Master Data HO &amp; Site'!$Y$1:$Y$437,"Open"),SUMIFS('Master Data HO &amp; Site'!$BE$1:$BE$437,'Master Data HO &amp; Site'!$S$1:$S$437,'Summary to Mgmt'!$C29,'Master Data HO &amp; Site'!$Y$1:$Y$437,"Open")),IF($H$2="Urgent",IF(C29="Jakarta",SUMIFS('Master Data HO &amp; Site'!$BE$1:$BE$437,'Master Data HO &amp; Site'!$F$1:$F$437,'Summary to Mgmt'!$D29,'Master Data HO &amp; Site'!$H$1:$H$437,'Summary to Mgmt'!$E29,'Master Data HO &amp; Site'!$Y$1:$Y$437,"Open",'Master Data HO &amp; Site'!$N$1:$N$437,$H$2),SUMIFS('Master Data HO &amp; Site'!$BE$1:$BE$437,'Master Data HO &amp; Site'!$S$1:$S$437,'Summary to Mgmt'!$C29,'Master Data HO &amp; Site'!$Y$1:$Y$437,"Open",'Master Data HO &amp; Site'!$N$1:$N$437,$H$2)),IF(C29="Jakarta",SUMIFS('Master Data HO &amp; Site'!$BE$1:$BE$437,'Master Data HO &amp; Site'!$F$1:$F$437,'Summary to Mgmt'!$D29,'Master Data HO &amp; Site'!$H$1:$H$437,'Summary to Mgmt'!$E29,'Master Data HO &amp; Site'!$Y$1:$Y$437,"Open",'Master Data HO &amp; Site'!$N$1:$N$437,$H$2),SUMIFS('Master Data HO &amp; Site'!$BE$1:$BE$437,'Master Data HO &amp; Site'!$S$1:$S$437,'Summary to Mgmt'!$C29,'Master Data HO &amp; Site'!$Y$1:$Y$437,"Open",'Master Data HO &amp; Site'!$N$1:$N$437,$H$2))))</f>
        <v>0</v>
      </c>
      <c r="AN29" s="222">
        <f>IF($H$2="All",IF(C29="Jakarta",SUMIFS('Master Data HO &amp; Site'!$BF$1:$BF$437,'Master Data HO &amp; Site'!$F$1:$F$437,'Summary to Mgmt'!$D29,'Master Data HO &amp; Site'!$H$1:$H$437,'Summary to Mgmt'!$E29,'Master Data HO &amp; Site'!$Y$1:$Y$437,"Open"),SUMIFS('Master Data HO &amp; Site'!$BF$1:$BF$437,'Master Data HO &amp; Site'!$S$1:$S$437,'Summary to Mgmt'!$C29,'Master Data HO &amp; Site'!$Y$1:$Y$437,"Open")),IF($H$2="Urgent",IF(C29="Jakarta",SUMIFS('Master Data HO &amp; Site'!$BF$1:$BF$437,'Master Data HO &amp; Site'!$F$1:$F$437,'Summary to Mgmt'!$D29,'Master Data HO &amp; Site'!$H$1:$H$437,'Summary to Mgmt'!$E29,'Master Data HO &amp; Site'!$Y$1:$Y$437,"Open",'Master Data HO &amp; Site'!$N$1:$N$437,$H$2),SUMIFS('Master Data HO &amp; Site'!$BF$1:$BF$437,'Master Data HO &amp; Site'!$S$1:$S$437,'Summary to Mgmt'!$C29,'Master Data HO &amp; Site'!$Y$1:$Y$437,"Open",'Master Data HO &amp; Site'!$N$1:$N$437,$H$2)),IF(C29="Jakarta",SUMIFS('Master Data HO &amp; Site'!$BF$1:$BF$437,'Master Data HO &amp; Site'!$F$1:$F$437,'Summary to Mgmt'!$D29,'Master Data HO &amp; Site'!$H$1:$H$437,'Summary to Mgmt'!$E29,'Master Data HO &amp; Site'!$Y$1:$Y$437,"Open",'Master Data HO &amp; Site'!$N$1:$N$437,$H$2),SUMIFS('Master Data HO &amp; Site'!$BF$1:$BF$437,'Master Data HO &amp; Site'!$S$1:$S$437,'Summary to Mgmt'!$C29,'Master Data HO &amp; Site'!$Y$1:$Y$437,"Open",'Master Data HO &amp; Site'!$N$1:$N$437,$H$2))))</f>
        <v>0</v>
      </c>
      <c r="AO29" s="222">
        <f>IF($H$2="All",IF(C29="Jakarta",SUMIFS('Master Data HO &amp; Site'!$BG$1:$BG$437,'Master Data HO &amp; Site'!$F$1:$F$437,'Summary to Mgmt'!$D29,'Master Data HO &amp; Site'!$H$1:$H$437,'Summary to Mgmt'!$E29,'Master Data HO &amp; Site'!$Y$1:$Y$437,"Open"),SUMIFS('Master Data HO &amp; Site'!$BG$1:$BG$437,'Master Data HO &amp; Site'!$S$1:$S$437,'Summary to Mgmt'!$C29,'Master Data HO &amp; Site'!$Y$1:$Y$437,"Open")),IF($H$2="Urgent",IF(C29="Jakarta",SUMIFS('Master Data HO &amp; Site'!$BG$1:$BG$437,'Master Data HO &amp; Site'!$F$1:$F$437,'Summary to Mgmt'!$D29,'Master Data HO &amp; Site'!$H$1:$H$437,'Summary to Mgmt'!$E29,'Master Data HO &amp; Site'!$Y$1:$Y$437,"Open",'Master Data HO &amp; Site'!$N$1:$N$437,$H$2),SUMIFS('Master Data HO &amp; Site'!$BG$1:$BG$437,'Master Data HO &amp; Site'!$S$1:$S$437,'Summary to Mgmt'!$C29,'Master Data HO &amp; Site'!$Y$1:$Y$437,"Open",'Master Data HO &amp; Site'!$N$1:$N$437,$H$2)),IF(C29="Jakarta",SUMIFS('Master Data HO &amp; Site'!$BG$1:$BG$437,'Master Data HO &amp; Site'!$F$1:$F$437,'Summary to Mgmt'!$D29,'Master Data HO &amp; Site'!$H$1:$H$437,'Summary to Mgmt'!$E29,'Master Data HO &amp; Site'!$Y$1:$Y$437,"Open",'Master Data HO &amp; Site'!$N$1:$N$437,$H$2),SUMIFS('Master Data HO &amp; Site'!$BG$1:$BG$437,'Master Data HO &amp; Site'!$S$1:$S$437,'Summary to Mgmt'!$C29,'Master Data HO &amp; Site'!$Y$1:$Y$437,"Open",'Master Data HO &amp; Site'!$N$1:$N$437,$H$2))))</f>
        <v>0</v>
      </c>
      <c r="AP29" s="222">
        <f>IF($H$2="All",IF(C29="Jakarta",SUMIFS('Master Data HO &amp; Site'!$BH$1:$BH$437,'Master Data HO &amp; Site'!$F$1:$F$437,'Summary to Mgmt'!$D29,'Master Data HO &amp; Site'!$H$1:$H$437,'Summary to Mgmt'!$E29,'Master Data HO &amp; Site'!$Y$1:$Y$437,"Open"),SUMIFS('Master Data HO &amp; Site'!$BH$1:$BH$437,'Master Data HO &amp; Site'!$S$1:$S$437,'Summary to Mgmt'!$C29,'Master Data HO &amp; Site'!$Y$1:$Y$437,"Open")),IF($H$2="Urgent",IF(C29="Jakarta",SUMIFS('Master Data HO &amp; Site'!$BH$1:$BH$437,'Master Data HO &amp; Site'!$F$1:$F$437,'Summary to Mgmt'!$D29,'Master Data HO &amp; Site'!$H$1:$H$437,'Summary to Mgmt'!$E29,'Master Data HO &amp; Site'!$Y$1:$Y$437,"Open",'Master Data HO &amp; Site'!$N$1:$N$437,$H$2),SUMIFS('Master Data HO &amp; Site'!$BH$1:$BH$437,'Master Data HO &amp; Site'!$S$1:$S$437,'Summary to Mgmt'!$C29,'Master Data HO &amp; Site'!$Y$1:$Y$437,"Open",'Master Data HO &amp; Site'!$N$1:$N$437,$H$2)),IF(C29="Jakarta",SUMIFS('Master Data HO &amp; Site'!$BH$1:$BH$437,'Master Data HO &amp; Site'!$F$1:$F$437,'Summary to Mgmt'!$D29,'Master Data HO &amp; Site'!$H$1:$H$437,'Summary to Mgmt'!$E29,'Master Data HO &amp; Site'!$Y$1:$Y$437,"Open",'Master Data HO &amp; Site'!$N$1:$N$437,$H$2),SUMIFS('Master Data HO &amp; Site'!$BH$1:$BH$437,'Master Data HO &amp; Site'!$S$1:$S$437,'Summary to Mgmt'!$C29,'Master Data HO &amp; Site'!$Y$1:$Y$437,"Open",'Master Data HO &amp; Site'!$N$1:$N$437,$H$2))))</f>
        <v>0</v>
      </c>
      <c r="AQ29" s="222">
        <f>IF($H$2="All",IF(C29="Jakarta",SUMIFS('Master Data HO &amp; Site'!$BI$1:$BI$437,'Master Data HO &amp; Site'!$F$1:$F$437,'Summary to Mgmt'!$D29,'Master Data HO &amp; Site'!$H$1:$H$437,'Summary to Mgmt'!$E29,'Master Data HO &amp; Site'!$Y$1:$Y$437,"Open"),SUMIFS('Master Data HO &amp; Site'!$BI$1:$BI$437,'Master Data HO &amp; Site'!$S$1:$S$437,'Summary to Mgmt'!$C29,'Master Data HO &amp; Site'!$Y$1:$Y$437,"Open")),IF($H$2="Urgent",IF(C29="Jakarta",SUMIFS('Master Data HO &amp; Site'!$BI$1:$BI$437,'Master Data HO &amp; Site'!$F$1:$F$437,'Summary to Mgmt'!$D29,'Master Data HO &amp; Site'!$H$1:$H$437,'Summary to Mgmt'!$E29,'Master Data HO &amp; Site'!$Y$1:$Y$437,"Open",'Master Data HO &amp; Site'!$N$1:$N$437,$H$2),SUMIFS('Master Data HO &amp; Site'!$BI$1:$BI$437,'Master Data HO &amp; Site'!$S$1:$S$437,'Summary to Mgmt'!$C29,'Master Data HO &amp; Site'!$Y$1:$Y$437,"Open",'Master Data HO &amp; Site'!$N$1:$N$437,$H$2)),IF(C29="Jakarta",SUMIFS('Master Data HO &amp; Site'!$BI$1:$BI$437,'Master Data HO &amp; Site'!$F$1:$F$437,'Summary to Mgmt'!$D29,'Master Data HO &amp; Site'!$H$1:$H$437,'Summary to Mgmt'!$E29,'Master Data HO &amp; Site'!$Y$1:$Y$437,"Open",'Master Data HO &amp; Site'!$N$1:$N$437,$H$2),SUMIFS('Master Data HO &amp; Site'!$BI$1:$BI$437,'Master Data HO &amp; Site'!$S$1:$S$437,'Summary to Mgmt'!$C29,'Master Data HO &amp; Site'!$Y$1:$Y$437,"Open",'Master Data HO &amp; Site'!$N$1:$N$437,$H$2))))</f>
        <v>0</v>
      </c>
      <c r="AR29" s="222">
        <f>IF($H$2="All",IF(C29="Jakarta",SUMIFS('Master Data HO &amp; Site'!$BJ$1:$BJ$437,'Master Data HO &amp; Site'!$F$1:$F$437,'Summary to Mgmt'!$D29,'Master Data HO &amp; Site'!$H$1:$H$437,'Summary to Mgmt'!$E29,'Master Data HO &amp; Site'!$Y$1:$Y$437,"Open"),SUMIFS('Master Data HO &amp; Site'!$BJ$1:$BJ$437,'Master Data HO &amp; Site'!$S$1:$S$437,'Summary to Mgmt'!$C29,'Master Data HO &amp; Site'!$Y$1:$Y$437,"Open")),IF($H$2="Urgent",IF(C29="Jakarta",SUMIFS('Master Data HO &amp; Site'!$BJ$1:$BJ$437,'Master Data HO &amp; Site'!$F$1:$F$437,'Summary to Mgmt'!$D29,'Master Data HO &amp; Site'!$H$1:$H$437,'Summary to Mgmt'!$E29,'Master Data HO &amp; Site'!$Y$1:$Y$437,"Open",'Master Data HO &amp; Site'!$N$1:$N$437,$H$2),SUMIFS('Master Data HO &amp; Site'!$BJ$1:$BJ$437,'Master Data HO &amp; Site'!$S$1:$S$437,'Summary to Mgmt'!$C29,'Master Data HO &amp; Site'!$Y$1:$Y$437,"Open",'Master Data HO &amp; Site'!$N$1:$N$437,$H$2)),IF(C29="Jakarta",SUMIFS('Master Data HO &amp; Site'!$BJ$1:$BJ$437,'Master Data HO &amp; Site'!$F$1:$F$437,'Summary to Mgmt'!$D29,'Master Data HO &amp; Site'!$H$1:$H$437,'Summary to Mgmt'!$E29,'Master Data HO &amp; Site'!$Y$1:$Y$437,"Open",'Master Data HO &amp; Site'!$N$1:$N$437,$H$2),SUMIFS('Master Data HO &amp; Site'!$BJ$1:$BJ$437,'Master Data HO &amp; Site'!$S$1:$S$437,'Summary to Mgmt'!$C29,'Master Data HO &amp; Site'!$Y$1:$Y$437,"Open",'Master Data HO &amp; Site'!$N$1:$N$437,$H$2))))</f>
        <v>0</v>
      </c>
      <c r="AS29" s="222">
        <f>IF($H$2="All",IF(C29="Jakarta",SUMIFS('Master Data HO &amp; Site'!$BK$1:$BK$437,'Master Data HO &amp; Site'!$S$1:$S$437,'Summary to Mgmt'!$C29,'Master Data HO &amp; Site'!$F$1:$F$437,'Summary to Mgmt'!$D29,'Master Data HO &amp; Site'!$H$1:$H$437,'Summary to Mgmt'!$E29,'Master Data HO &amp; Site'!$Y$1:$Y$437,"Open"),SUMIFS('Master Data HO &amp; Site'!$BK$1:$BK$437,'Master Data HO &amp; Site'!$S$1:$S$437,'Summary to Mgmt'!$C29,'Master Data HO &amp; Site'!$Y$1:$Y$437,"Open")),IF($H$2="Urgent",IF(C29="Jakarta",SUMIFS('Master Data HO &amp; Site'!$BK$1:$BK$437,'Master Data HO &amp; Site'!$F$1:$F$437,'Summary to Mgmt'!$D29,'Master Data HO &amp; Site'!$H$1:$H$437,'Summary to Mgmt'!$E29,'Master Data HO &amp; Site'!$Y$1:$Y$437,"Open",'Master Data HO &amp; Site'!$N$1:$N$437,$H$2),SUMIFS('Master Data HO &amp; Site'!$BK$1:$BK$437,'Master Data HO &amp; Site'!$S$1:$S$437,'Summary to Mgmt'!$C29,'Master Data HO &amp; Site'!$Y$1:$Y$437,"Open",'Master Data HO &amp; Site'!$N$1:$N$437,$H$2)),IF(C29="Jakarta",SUMIFS('Master Data HO &amp; Site'!$BK$1:$BK$437,'Master Data HO &amp; Site'!$F$1:$F$437,'Summary to Mgmt'!$D29,'Master Data HO &amp; Site'!$H$1:$H$437,'Summary to Mgmt'!$E29,'Master Data HO &amp; Site'!$Y$1:$Y$437,"Open",'Master Data HO &amp; Site'!$N$1:$N$437,$H$2),SUMIFS('Master Data HO &amp; Site'!$BK$1:$BK$437,'Master Data HO &amp; Site'!$S$1:$S$437,'Summary to Mgmt'!$C29,'Master Data HO &amp; Site'!$Y$1:$Y$437,"Open",'Master Data HO &amp; Site'!$N$1:$N$437,$H$2))))</f>
        <v>0</v>
      </c>
      <c r="AU29" s="224">
        <f>IF($H$2="All",IF(C29="Jakarta",COUNTIFS('Master Data HO &amp; Site'!$F$1:$F$437,'Summary to Mgmt'!$D29,'Master Data HO &amp; Site'!$H$1:$H$437,'Summary to Mgmt'!$E29,'Master Data HO &amp; Site'!$Y$1:$Y$437,"Open",'Master Data HO &amp; Site'!$BZ$1:$BZ$437,'Summary to Mgmt'!$AU$4),COUNTIFS('Master Data HO &amp; Site'!$S$1:$S$437,'Summary to Mgmt'!$C29,'Master Data HO &amp; Site'!$Y$1:$Y$437,"Open",'Master Data HO &amp; Site'!$BZ$1:$BZ$437,'Summary to Mgmt'!$AU$4)),IF($H$2="Urgent",IF(C29="Jakarta",COUNTIFS('Master Data HO &amp; Site'!$F$1:$F$437,'Summary to Mgmt'!$D29,'Master Data HO &amp; Site'!$H$1:$H$437,'Summary to Mgmt'!$E29,'Master Data HO &amp; Site'!$Y$1:$Y$437,"Open",'Master Data HO &amp; Site'!$BZ$1:$BZ$437,'Summary to Mgmt'!$AU$4,'Master Data HO &amp; Site'!$N$1:$N$437,$H$2),COUNTIFS('Master Data HO &amp; Site'!$S$1:$S$437,'Summary to Mgmt'!$C29,'Master Data HO &amp; Site'!$Y$1:$Y$437,"Open",'Master Data HO &amp; Site'!$BZ$1:$BZ$437,'Summary to Mgmt'!$AU$4,'Master Data HO &amp; Site'!$N$1:$N$437,$H$2)),IF(C29="Jakarta",COUNTIFS('Master Data HO &amp; Site'!$F$1:$F$437,'Summary to Mgmt'!$D29,'Master Data HO &amp; Site'!$H$1:$H$437,'Summary to Mgmt'!$E29,'Master Data HO &amp; Site'!$Y$1:$Y$437,"Open",'Master Data HO &amp; Site'!$BZ$1:$BZ$437,'Summary to Mgmt'!$AU$4,'Master Data HO &amp; Site'!$N$1:$N$437,$H$2),COUNTIFS('Master Data HO &amp; Site'!$S$1:$S$437,'Summary to Mgmt'!$C29,'Master Data HO &amp; Site'!$Y$1:$Y$437,"Open",'Master Data HO &amp; Site'!$BZ$1:$BZ$437,'Summary to Mgmt'!$AU$4,'Master Data HO &amp; Site'!$N$1:$N$437,$H$2))))</f>
        <v>0</v>
      </c>
      <c r="AV29" s="224">
        <f>IF($H$2="All",IF(C29="Jakarta",COUNTIFS('Master Data HO &amp; Site'!$F$1:$F$437,'Summary to Mgmt'!$D29,'Master Data HO &amp; Site'!$H$1:$H$437,'Summary to Mgmt'!$E29,'Master Data HO &amp; Site'!$Y$1:$Y$437,"Open",'Master Data HO &amp; Site'!$BZ$1:$BZ$437,'Summary to Mgmt'!$AV$4),COUNTIFS('Master Data HO &amp; Site'!$S$1:$S$437,'Summary to Mgmt'!$C29,'Master Data HO &amp; Site'!$Y$1:$Y$437,"Open",'Master Data HO &amp; Site'!$BZ$1:$BZ$437,'Summary to Mgmt'!$AV$4)),IF($H$2="Urgent",IF(C29="Jakarta",COUNTIFS('Master Data HO &amp; Site'!$F$1:$F$437,'Summary to Mgmt'!$D29,'Master Data HO &amp; Site'!$H$1:$H$437,'Summary to Mgmt'!$E29,'Master Data HO &amp; Site'!$Y$1:$Y$437,"Open",'Master Data HO &amp; Site'!$BZ$1:$BZ$437,'Summary to Mgmt'!$AV$4,'Master Data HO &amp; Site'!$N$1:$N$437,$H$2),COUNTIFS('Master Data HO &amp; Site'!$S$1:$S$437,'Summary to Mgmt'!$C29,'Master Data HO &amp; Site'!$Y$1:$Y$437,"Open",'Master Data HO &amp; Site'!$BZ$1:$BZ$437,'Summary to Mgmt'!$AV$4,'Master Data HO &amp; Site'!$N$1:$N$437,$H$2)),IF(C29="Jakarta",COUNTIFS('Master Data HO &amp; Site'!$F$1:$F$437,'Summary to Mgmt'!$D29,'Master Data HO &amp; Site'!$H$1:$H$437,'Summary to Mgmt'!$E29,'Master Data HO &amp; Site'!$Y$1:$Y$437,"Open",'Master Data HO &amp; Site'!$BZ$1:$BZ$437,'Summary to Mgmt'!$AV$4,'Master Data HO &amp; Site'!$N$1:$N$437,$H$2),COUNTIFS('Master Data HO &amp; Site'!$S$1:$S$437,'Summary to Mgmt'!$C29,'Master Data HO &amp; Site'!$Y$1:$Y$437,"Open",'Master Data HO &amp; Site'!$BZ$1:$BZ$437,'Summary to Mgmt'!$AV$4,'Master Data HO &amp; Site'!$N$1:$N$437,$H$2))))</f>
        <v>0</v>
      </c>
      <c r="AW29" s="224">
        <f>IF($H$2="All",IF(C29="Jakarta",COUNTIFS('Master Data HO &amp; Site'!$F$1:$F$437,'Summary to Mgmt'!$D29,'Master Data HO &amp; Site'!$H$1:$H$437,'Summary to Mgmt'!$E29,'Master Data HO &amp; Site'!$Y$1:$Y$437,"Open",'Master Data HO &amp; Site'!$BZ$1:$BZ$437,'Summary to Mgmt'!$AW$4),COUNTIFS('Master Data HO &amp; Site'!$S$1:$S$437,'Summary to Mgmt'!$C29,'Master Data HO &amp; Site'!$Y$1:$Y$437,"Open",'Master Data HO &amp; Site'!$BZ$1:$BZ$437,'Summary to Mgmt'!$AW$4)),IF($H$2="Urgent",IF(C29="Jakarta",COUNTIFS('Master Data HO &amp; Site'!$F$1:$F$437,'Summary to Mgmt'!$D29,'Master Data HO &amp; Site'!$H$1:$H$437,'Summary to Mgmt'!$E29,'Master Data HO &amp; Site'!$Y$1:$Y$437,"Open",'Master Data HO &amp; Site'!$BZ$1:$BZ$437,'Summary to Mgmt'!$AW$4,'Master Data HO &amp; Site'!$N$1:$N$437,$H$2),COUNTIFS('Master Data HO &amp; Site'!$S$1:$S$437,'Summary to Mgmt'!$C29,'Master Data HO &amp; Site'!$Y$1:$Y$437,"Open",'Master Data HO &amp; Site'!$BZ$1:$BZ$437,'Summary to Mgmt'!$AW$4,'Master Data HO &amp; Site'!$N$1:$N$437,$H$2)),IF(C29="Jakarta",COUNTIFS('Master Data HO &amp; Site'!$F$1:$F$437,'Summary to Mgmt'!$D29,'Master Data HO &amp; Site'!$H$1:$H$437,'Summary to Mgmt'!$E29,'Master Data HO &amp; Site'!$Y$1:$Y$437,"Open",'Master Data HO &amp; Site'!$BZ$1:$BZ$437,'Summary to Mgmt'!$AW$4,'Master Data HO &amp; Site'!$N$1:$N$437,$H$2),COUNTIFS('Master Data HO &amp; Site'!$S$1:$S$437,'Summary to Mgmt'!$C29,'Master Data HO &amp; Site'!$Y$1:$Y$437,"Open",'Master Data HO &amp; Site'!$BZ$1:$BZ$437,'Summary to Mgmt'!$AW$4,'Master Data HO &amp; Site'!$N$1:$N$437,$H$2))))</f>
        <v>0</v>
      </c>
      <c r="AX29" s="224">
        <f>IF($H$2="All",IF(C29="Jakarta",COUNTIFS('Master Data HO &amp; Site'!$F$1:$F$437,'Summary to Mgmt'!$D29,'Master Data HO &amp; Site'!$H$1:$H$437,'Summary to Mgmt'!$E29,'Master Data HO &amp; Site'!$Y$1:$Y$437,"Open",'Master Data HO &amp; Site'!$BZ$1:$BZ$437,'Summary to Mgmt'!$AX$4),COUNTIFS('Master Data HO &amp; Site'!$S$1:$S$437,'Summary to Mgmt'!$C29,'Master Data HO &amp; Site'!$Y$1:$Y$437,"Open",'Master Data HO &amp; Site'!$BZ$1:$BZ$437,'Summary to Mgmt'!$AX$4)),IF($H$2="Urgent",IF(C29="Jakarta",COUNTIFS('Master Data HO &amp; Site'!$F$1:$F$437,'Summary to Mgmt'!$D29,'Master Data HO &amp; Site'!$H$1:$H$437,'Summary to Mgmt'!$E29,'Master Data HO &amp; Site'!$Y$1:$Y$437,"Open",'Master Data HO &amp; Site'!$BZ$1:$BZ$437,'Summary to Mgmt'!$AX$4,'Master Data HO &amp; Site'!$N$1:$N$437,$H$2),COUNTIFS('Master Data HO &amp; Site'!$S$1:$S$437,'Summary to Mgmt'!$C29,'Master Data HO &amp; Site'!$Y$1:$Y$437,"Open",'Master Data HO &amp; Site'!$BZ$1:$BZ$437,'Summary to Mgmt'!$AX$4,'Master Data HO &amp; Site'!$N$1:$N$437,$H$2)),IF(C29="Jakarta",COUNTIFS('Master Data HO &amp; Site'!$F$1:$F$437,'Summary to Mgmt'!$D29,'Master Data HO &amp; Site'!$H$1:$H$437,'Summary to Mgmt'!$E29,'Master Data HO &amp; Site'!$Y$1:$Y$437,"Open",'Master Data HO &amp; Site'!$BZ$1:$BZ$437,'Summary to Mgmt'!$AX$4,'Master Data HO &amp; Site'!$N$1:$N$437,$H$2),COUNTIFS('Master Data HO &amp; Site'!$S$1:$S$437,'Summary to Mgmt'!$C29,'Master Data HO &amp; Site'!$Y$1:$Y$437,"Open",'Master Data HO &amp; Site'!$BZ$1:$BZ$437,'Summary to Mgmt'!$AX$4,'Master Data HO &amp; Site'!$N$1:$N$437,$H$2))))</f>
        <v>0</v>
      </c>
    </row>
    <row r="30" spans="3:50" outlineLevel="1" x14ac:dyDescent="0.35">
      <c r="C30" t="s">
        <v>151</v>
      </c>
      <c r="D30" t="s">
        <v>146</v>
      </c>
      <c r="E30" t="s">
        <v>1571</v>
      </c>
      <c r="F30" s="223">
        <f t="shared" si="1"/>
        <v>2</v>
      </c>
      <c r="G30" s="224">
        <f>IF($H$2="All",IF(C30="Jakarta",SUMIFS('Master Data HO &amp; Site'!$BM$1:$BM$437,'Master Data HO &amp; Site'!$S$1:$S$437,'Summary to Mgmt'!C30,'Master Data HO &amp; Site'!$F$1:$F$437,'Summary to Mgmt'!$D30,'Master Data HO &amp; Site'!$H$1:$H$437,'Summary to Mgmt'!$E30,'Master Data HO &amp; Site'!$Y$1:$Y$437,"Closed"),SUMIFS('Master Data HO &amp; Site'!$BM$1:$BM$437,'Master Data HO &amp; Site'!$S$1:$S$437,'Summary to Mgmt'!C30,'Master Data HO &amp; Site'!$Y$1:$Y$437,"Closed")),IF(C30="Jakarta",SUMIFS('Master Data HO &amp; Site'!$BM$1:$BM$437,'Master Data HO &amp; Site'!$S$1:$S$437,'Summary to Mgmt'!C30,'Master Data HO &amp; Site'!$F$1:$F$437,'Summary to Mgmt'!$D30,'Master Data HO &amp; Site'!$H$1:$H$437,'Summary to Mgmt'!E30,'Master Data HO &amp; Site'!$N$1:$N$437,'Summary to Mgmt'!$H$2,'Master Data HO &amp; Site'!$Y$1:$Y$437,"Closed"),SUMIFS('Master Data HO &amp; Site'!$BM$1:$BM$437,'Master Data HO &amp; Site'!$S$1:$S$437,'Summary to Mgmt'!C30,'Master Data HO &amp; Site'!$N$1:$N$437,'Summary to Mgmt'!$H$2,'Master Data HO &amp; Site'!$Y$1:$Y$437,"Closed")))</f>
        <v>0</v>
      </c>
      <c r="H30" s="222">
        <f>IF($H$2="All",IF(C30="Jakarta",COUNTIFS('Master Data HO &amp; Site'!$S$1:$S$437,'Summary to Mgmt'!$C30,'Master Data HO &amp; Site'!$F$1:$F$437,'Summary to Mgmt'!$D30,'Master Data HO &amp; Site'!$H$1:$H$437,'Summary to Mgmt'!$E30,'Master Data HO &amp; Site'!$Y$1:$Y$437,"Open"),COUNTIFS('Master Data HO &amp; Site'!$S$1:$S$437,'Summary to Mgmt'!$C30,'Master Data HO &amp; Site'!$Y$1:$Y$437,"Open")),IF($H$2="Urgent",IF(C30="Jakarta",COUNTIFS('Master Data HO &amp; Site'!$S$1:$S$437,'Summary to Mgmt'!$C30,'Master Data HO &amp; Site'!$F$1:$F$437,'Summary to Mgmt'!$D30,'Master Data HO &amp; Site'!$H$1:$H$437,'Summary to Mgmt'!$E30,'Master Data HO &amp; Site'!$Y$1:$Y$437,"Open",'Master Data HO &amp; Site'!$N$1:$N$437,$H$2),COUNTIFS('Master Data HO &amp; Site'!$S$1:$S$437,'Summary to Mgmt'!$C30,'Master Data HO &amp; Site'!$Y$1:$Y$437,"Open",'Master Data HO &amp; Site'!$N$1:$N$437,$H$2)),IF(C30="Jakarta",COUNTIFS('Master Data HO &amp; Site'!$F$1:$F$437,'Summary to Mgmt'!$D30,'Master Data HO &amp; Site'!$H$1:$H$437,'Summary to Mgmt'!$E30,'Master Data HO &amp; Site'!$Y$1:$Y$437,"Open",'Master Data HO &amp; Site'!$N$1:$N$437,$H$2),COUNTIFS('Master Data HO &amp; Site'!$S$1:$S$437,'Summary to Mgmt'!$C30,'Master Data HO &amp; Site'!$Y$1:$Y$437,"Open",'Master Data HO &amp; Site'!$N$1:$N$437,$H$2))))</f>
        <v>2</v>
      </c>
      <c r="I30" s="222">
        <f>IF($H$2="All",IF(C30="Jakarta",COUNTIFS('Master Data HO &amp; Site'!$F$1:$F$437,'Summary to Mgmt'!$D30,'Master Data HO &amp; Site'!$H$1:$H$437,'Summary to Mgmt'!$E30,'Master Data HO &amp; Site'!$Y$1:$Y$437,"Open",'Master Data HO &amp; Site'!$D$1:$D$437,"pending FKTK"),COUNTIFS('Master Data HO &amp; Site'!$S$1:$S$437,'Summary to Mgmt'!$C30,'Master Data HO &amp; Site'!$Y$1:$Y$437,"Open",'Master Data HO &amp; Site'!$D$1:$D$437,"pending FKTK")),IF($H$2="Urgent",IF(C30="Jakarta",COUNTIFS('Master Data HO &amp; Site'!$F$1:$F$437,'Summary to Mgmt'!$D30,'Master Data HO &amp; Site'!$H$1:$H$437,'Summary to Mgmt'!$E30,'Master Data HO &amp; Site'!$Y$1:$Y$437,"Open",'Master Data HO &amp; Site'!$N$1:$N$437,$H$2,'Master Data HO &amp; Site'!$D$1:$D$437,"pending FKTK"),COUNTIFS('Master Data HO &amp; Site'!$S$1:$S$437,'Summary to Mgmt'!$C30,'Master Data HO &amp; Site'!$Y$1:$Y$437,"Open",'Master Data HO &amp; Site'!$N$1:$N$437,$H$2,'Master Data HO &amp; Site'!$D$1:$D$437,"pending FKTK")),IF(C30="Jakarta",COUNTIFS('Master Data HO &amp; Site'!$F$1:$F$437,'Summary to Mgmt'!$D30,'Master Data HO &amp; Site'!$H$1:$H$437,'Summary to Mgmt'!$E30,'Master Data HO &amp; Site'!$Y$1:$Y$437,"Open",'Master Data HO &amp; Site'!$N$1:$N$437,$H$2,'Master Data HO &amp; Site'!$D$1:$D$437,"pending FKTK"),COUNTIFS('Master Data HO &amp; Site'!$S$1:$S$437,'Summary to Mgmt'!$C30,'Master Data HO &amp; Site'!$Y$1:$Y$437,"Open",'Master Data HO &amp; Site'!$N$1:$N$437,$H$2,'Master Data HO &amp; Site'!$D$1:$D$437,"pending FKTK"))))</f>
        <v>0</v>
      </c>
      <c r="J30" s="222">
        <f>IF($H$2="All",IF(C30="Jakarta",SUMIFS('Master Data HO &amp; Site'!$AB$1:$AB$437,'Master Data HO &amp; Site'!$F$1:$F$437,'Summary to Mgmt'!$D30,'Master Data HO &amp; Site'!$H$1:$H$437,'Summary to Mgmt'!$E30,'Master Data HO &amp; Site'!$Y$1:$Y$437,"Open"),SUMIFS('Master Data HO &amp; Site'!$AB$1:$AB$437,'Master Data HO &amp; Site'!$S$1:$S$437,'Summary to Mgmt'!$C30,'Master Data HO &amp; Site'!$Y$1:$Y$437,"Open")),IF($H$2="Urgent",IF(C30="Jakarta",SUMIFS('Master Data HO &amp; Site'!$AB$1:$AB$437,'Master Data HO &amp; Site'!$F$1:$F$437,'Summary to Mgmt'!$D30,'Master Data HO &amp; Site'!$H$1:$H$437,'Summary to Mgmt'!$E30,'Master Data HO &amp; Site'!$Y$1:$Y$437,"Open",'Master Data HO &amp; Site'!$N$1:$N$437,$H$2),SUMIFS('Master Data HO &amp; Site'!$AB$1:$AB$437,'Master Data HO &amp; Site'!$S$1:$S$437,'Summary to Mgmt'!$C30,'Master Data HO &amp; Site'!$Y$1:$Y$437,"Open",'Master Data HO &amp; Site'!$N$1:$N$437,$H$2)),IF(C30="Jakarta",SUMIFS('Master Data HO &amp; Site'!$AB$1:$AB$437,'Master Data HO &amp; Site'!$F$1:$F$437,'Summary to Mgmt'!$D30,'Master Data HO &amp; Site'!$H$1:$H$437,'Summary to Mgmt'!$E30,'Master Data HO &amp; Site'!$Y$1:$Y$437,"Open",'Master Data HO &amp; Site'!$N$1:$N$437,$H$2),SUMIFS('Master Data HO &amp; Site'!$AB$1:$AB$437,'Master Data HO &amp; Site'!$S$1:$S$437,'Summary to Mgmt'!$C30,'Master Data HO &amp; Site'!$Y$1:$Y$437,"Open",'Master Data HO &amp; Site'!$N$1:$N$437,$H$2))))</f>
        <v>0</v>
      </c>
      <c r="K30" s="222">
        <f>IF($H$2="All",IF(C30="Jakarta",SUMIFS('Master Data HO &amp; Site'!$AC$1:$AC$437,'Master Data HO &amp; Site'!$F$1:$F$437,'Summary to Mgmt'!$D30,'Master Data HO &amp; Site'!$H$1:$H$437,'Summary to Mgmt'!$E30,'Master Data HO &amp; Site'!$Y$1:$Y$437,"Open"),SUMIFS('Master Data HO &amp; Site'!$AC$1:$AC$437,'Master Data HO &amp; Site'!$S$1:$S$437,'Summary to Mgmt'!$C30,'Master Data HO &amp; Site'!$Y$1:$Y$437,"Open")),IF($H$2="Urgent",IF(C30="Jakarta",SUMIFS('Master Data HO &amp; Site'!$AC$1:$AC$437,'Master Data HO &amp; Site'!$F$1:$F$437,'Summary to Mgmt'!$D30,'Master Data HO &amp; Site'!$H$1:$H$437,'Summary to Mgmt'!$E30,'Master Data HO &amp; Site'!$Y$1:$Y$437,"Open",'Master Data HO &amp; Site'!$N$1:$N$437,$H$2),SUMIFS('Master Data HO &amp; Site'!$AC$1:$AC$437,'Master Data HO &amp; Site'!$S$1:$S$437,'Summary to Mgmt'!$C30,'Master Data HO &amp; Site'!$Y$1:$Y$437,"Open",'Master Data HO &amp; Site'!$N$1:$N$437,$H$2)),IF(C30="Jakarta",SUMIFS('Master Data HO &amp; Site'!$AC$1:$AC$437,'Master Data HO &amp; Site'!$F$1:$F$437,'Summary to Mgmt'!$D30,'Master Data HO &amp; Site'!$H$1:$H$437,'Summary to Mgmt'!$E30,'Master Data HO &amp; Site'!$Y$1:$Y$437,"Open",'Master Data HO &amp; Site'!$N$1:$N$437,$H$2),SUMIFS('Master Data HO &amp; Site'!$AC$1:$AC$437,'Master Data HO &amp; Site'!$S$1:$S$437,'Summary to Mgmt'!$C30,'Master Data HO &amp; Site'!$Y$1:$Y$437,"Open",'Master Data HO &amp; Site'!$N$1:$N$437,$H$2))))</f>
        <v>14</v>
      </c>
      <c r="L30" s="222">
        <f>IF($H$2="All",IF(C30="Jakarta",SUMIFS('Master Data HO &amp; Site'!$AD$1:$AD$437,'Master Data HO &amp; Site'!$F$1:$F$437,'Summary to Mgmt'!$D30,'Master Data HO &amp; Site'!$H$1:$H$437,'Summary to Mgmt'!$E30,'Master Data HO &amp; Site'!$Y$1:$Y$437,"Open"),SUMIFS('Master Data HO &amp; Site'!$AD$1:$AD$437,'Master Data HO &amp; Site'!$S$1:$S$437,'Summary to Mgmt'!$C30,'Master Data HO &amp; Site'!$Y$1:$Y$437,"Open")),IF($H$2="Urgent",IF(C30="Jakarta",SUMIFS('Master Data HO &amp; Site'!$AD$1:$AD$437,'Master Data HO &amp; Site'!$F$1:$F$437,'Summary to Mgmt'!$D30,'Master Data HO &amp; Site'!$H$1:$H$437,'Summary to Mgmt'!$E30,'Master Data HO &amp; Site'!$Y$1:$Y$437,"Open",'Master Data HO &amp; Site'!$N$1:$N$437,$H$2),SUMIFS('Master Data HO &amp; Site'!$AD$1:$AD$437,'Master Data HO &amp; Site'!$S$1:$S$437,'Summary to Mgmt'!$C30,'Master Data HO &amp; Site'!$Y$1:$Y$437,"Open",'Master Data HO &amp; Site'!$N$1:$N$437,$H$2)),IF(C30="Jakarta",SUMIFS('Master Data HO &amp; Site'!$AD$1:$AD$437,'Master Data HO &amp; Site'!$F$1:$F$437,'Summary to Mgmt'!$D30,'Master Data HO &amp; Site'!$H$1:$H$437,'Summary to Mgmt'!$E30,'Master Data HO &amp; Site'!$Y$1:$Y$437,"Open",'Master Data HO &amp; Site'!$N$1:$N$437,$H$2),SUMIFS('Master Data HO &amp; Site'!$AD$1:$AD$437,'Master Data HO &amp; Site'!$S$1:$S$437,'Summary to Mgmt'!$C30,'Master Data HO &amp; Site'!$Y$1:$Y$437,"Open",'Master Data HO &amp; Site'!$N$1:$N$437,$H$2))))</f>
        <v>0</v>
      </c>
      <c r="M30" s="222">
        <f>IF($H$2="All",IF(C30="Jakarta",SUMIFS('Master Data HO &amp; Site'!$AE$1:$AE$437,'Master Data HO &amp; Site'!$F$1:$F$437,'Summary to Mgmt'!$D30,'Master Data HO &amp; Site'!$H$1:$H$437,'Summary to Mgmt'!$E30,'Master Data HO &amp; Site'!$Y$1:$Y$437,"Open"),SUMIFS('Master Data HO &amp; Site'!$AE$1:$AE$437,'Master Data HO &amp; Site'!$S$1:$S$437,'Summary to Mgmt'!$C30,'Master Data HO &amp; Site'!$Y$1:$Y$437,"Open")),IF($H$2="Urgent",IF(C30="Jakarta",SUMIFS('Master Data HO &amp; Site'!$AE$1:$AE$437,'Master Data HO &amp; Site'!$F$1:$F$437,'Summary to Mgmt'!$D30,'Master Data HO &amp; Site'!$H$1:$H$437,'Summary to Mgmt'!$E30,'Master Data HO &amp; Site'!$Y$1:$Y$437,"Open",'Master Data HO &amp; Site'!$N$1:$N$437,$H$2),SUMIFS('Master Data HO &amp; Site'!$AE$1:$AE$437,'Master Data HO &amp; Site'!$S$1:$S$437,'Summary to Mgmt'!$C30,'Master Data HO &amp; Site'!$Y$1:$Y$437,"Open",'Master Data HO &amp; Site'!$N$1:$N$437,$H$2)),IF(C30="Jakarta",SUMIFS('Master Data HO &amp; Site'!$AE$1:$AE$437,'Master Data HO &amp; Site'!$F$1:$F$437,'Summary to Mgmt'!$D30,'Master Data HO &amp; Site'!$H$1:$H$437,'Summary to Mgmt'!$E30,'Master Data HO &amp; Site'!$Y$1:$Y$437,"Open",'Master Data HO &amp; Site'!$N$1:$N$437,$H$2),SUMIFS('Master Data HO &amp; Site'!$AE$1:$AE$437,'Master Data HO &amp; Site'!$S$1:$S$437,'Summary to Mgmt'!$C30,'Master Data HO &amp; Site'!$Y$1:$Y$437,"Open",'Master Data HO &amp; Site'!$N$1:$N$437,$H$2))))</f>
        <v>4</v>
      </c>
      <c r="N30" s="222">
        <f>IF($H$2="All",IF(C30="Jakarta",SUMIFS('Master Data HO &amp; Site'!$AF$1:$AF$437,'Master Data HO &amp; Site'!$F$1:$F$437,'Summary to Mgmt'!$D30,'Master Data HO &amp; Site'!$H$1:$H$437,'Summary to Mgmt'!$E30,'Master Data HO &amp; Site'!$Y$1:$Y$437,"Open"),SUMIFS('Master Data HO &amp; Site'!$AF$1:$AF$437,'Master Data HO &amp; Site'!$S$1:$S$437,'Summary to Mgmt'!$C30,'Master Data HO &amp; Site'!$Y$1:$Y$437,"Open")),IF($H$2="Urgent",IF(C30="Jakarta",SUMIFS('Master Data HO &amp; Site'!$AF$1:$AF$437,'Master Data HO &amp; Site'!$F$1:$F$437,'Summary to Mgmt'!$D30,'Master Data HO &amp; Site'!$H$1:$H$437,'Summary to Mgmt'!$E30,'Master Data HO &amp; Site'!$Y$1:$Y$437,"Open",'Master Data HO &amp; Site'!$N$1:$N$437,$H$2),SUMIFS('Master Data HO &amp; Site'!$AF$1:$AF$437,'Master Data HO &amp; Site'!$S$1:$S$437,'Summary to Mgmt'!$C30,'Master Data HO &amp; Site'!$Y$1:$Y$437,"Open",'Master Data HO &amp; Site'!$N$1:$N$437,$H$2)),IF(C30="Jakarta",SUMIFS('Master Data HO &amp; Site'!$AF$1:$AF$437,'Master Data HO &amp; Site'!$F$1:$F$437,'Summary to Mgmt'!$D30,'Master Data HO &amp; Site'!$H$1:$H$437,'Summary to Mgmt'!$E30,'Master Data HO &amp; Site'!$Y$1:$Y$437,"Open",'Master Data HO &amp; Site'!$N$1:$N$437,$H$2),SUMIFS('Master Data HO &amp; Site'!$AF$1:$AF$437,'Master Data HO &amp; Site'!$S$1:$S$437,'Summary to Mgmt'!$C30,'Master Data HO &amp; Site'!$Y$1:$Y$437,"Open",'Master Data HO &amp; Site'!$N$1:$N$437,$H$2))))</f>
        <v>0</v>
      </c>
      <c r="O30" s="224">
        <f>IF($H$2="All",IF(C30="Jakarta",SUMIFS('Master Data HO &amp; Site'!$AG$1:$AG$437,'Master Data HO &amp; Site'!$S$1:$S$437,'Summary to Mgmt'!$C30,'Master Data HO &amp; Site'!$F$1:$F$437,'Summary to Mgmt'!$D30,'Master Data HO &amp; Site'!$H$1:$H$437,'Summary to Mgmt'!$E30,'Master Data HO &amp; Site'!$Y$1:$Y$437,"Open"),SUMIFS('Master Data HO &amp; Site'!$AG$1:$AG$437,'Master Data HO &amp; Site'!$S$1:$S$437,'Summary to Mgmt'!$C30,'Master Data HO &amp; Site'!$Y$1:$Y$437,"Open")),IF($H$2="Urgent",IF(C30="Jakarta",SUMIFS('Master Data HO &amp; Site'!$AG$1:$AG$437,'Master Data HO &amp; Site'!$F$1:$F$437,'Summary to Mgmt'!$D30,'Master Data HO &amp; Site'!$H$1:$H$437,'Summary to Mgmt'!$E30,'Master Data HO &amp; Site'!$Y$1:$Y$437,"Open",'Master Data HO &amp; Site'!$N$1:$N$437,$H$2),SUMIFS('Master Data HO &amp; Site'!$AG$1:$AG$437,'Master Data HO &amp; Site'!$S$1:$S$437,'Summary to Mgmt'!$C30,'Master Data HO &amp; Site'!$Y$1:$Y$437,"Open",'Master Data HO &amp; Site'!$N$1:$N$437,$H$2)),IF(C30="Jakarta",SUMIFS('Master Data HO &amp; Site'!$AG$1:$AG$437,'Master Data HO &amp; Site'!$F$1:$F$437,'Summary to Mgmt'!$D30,'Master Data HO &amp; Site'!$H$1:$H$437,'Summary to Mgmt'!$E30,'Master Data HO &amp; Site'!$Y$1:$Y$437,"Open",'Master Data HO &amp; Site'!$N$1:$N$437,$H$2),SUMIFS('Master Data HO &amp; Site'!$AG$1:$AG$437,'Master Data HO &amp; Site'!$S$1:$S$437,'Summary to Mgmt'!$C30,'Master Data HO &amp; Site'!$Y$1:$Y$437,"Open",'Master Data HO &amp; Site'!$N$1:$N$437,$H$2))))</f>
        <v>18</v>
      </c>
      <c r="P30" s="222">
        <f>IF($H$2="All",IF(C30="Jakarta",SUMIFS('Master Data HO &amp; Site'!$AH$1:$AH$437,'Master Data HO &amp; Site'!$F$1:$F$437,'Summary to Mgmt'!$D30,'Master Data HO &amp; Site'!$H$1:$H$437,'Summary to Mgmt'!$E30,'Master Data HO &amp; Site'!$Y$1:$Y$437,"Open"),SUMIFS('Master Data HO &amp; Site'!$AH$1:$AH$437,'Master Data HO &amp; Site'!$S$1:$S$437,'Summary to Mgmt'!$C30,'Master Data HO &amp; Site'!$Y$1:$Y$437,"Open")),IF($H$2="Urgent",IF(C30="Jakarta",SUMIFS('Master Data HO &amp; Site'!$AH$1:$AH$437,'Master Data HO &amp; Site'!$F$1:$F$437,'Summary to Mgmt'!$D30,'Master Data HO &amp; Site'!$H$1:$H$437,'Summary to Mgmt'!$E30,'Master Data HO &amp; Site'!$Y$1:$Y$437,"Open",'Master Data HO &amp; Site'!$N$1:$N$437,$H$2),SUMIFS('Master Data HO &amp; Site'!$AH$1:$AH$437,'Master Data HO &amp; Site'!$S$1:$S$437,'Summary to Mgmt'!$C30,'Master Data HO &amp; Site'!$Y$1:$Y$437,"Open",'Master Data HO &amp; Site'!$N$1:$N$437,$H$2)),IF(C30="Jakarta",SUMIFS('Master Data HO &amp; Site'!$AH$1:$AH$437,'Master Data HO &amp; Site'!$F$1:$F$437,'Summary to Mgmt'!$D30,'Master Data HO &amp; Site'!$H$1:$H$437,'Summary to Mgmt'!$E30,'Master Data HO &amp; Site'!$Y$1:$Y$437,"Open",'Master Data HO &amp; Site'!$N$1:$N$437,$H$2),SUMIFS('Master Data HO &amp; Site'!$AH$1:$AH$437,'Master Data HO &amp; Site'!$S$1:$S$437,'Summary to Mgmt'!$C30,'Master Data HO &amp; Site'!$Y$1:$Y$437,"Open",'Master Data HO &amp; Site'!$N$1:$N$437,$H$2))))</f>
        <v>0</v>
      </c>
      <c r="Q30" s="222">
        <f>IF($H$2="All",IF(C30="Jakarta",SUMIFS('Master Data HO &amp; Site'!$AI$1:$AI$437,'Master Data HO &amp; Site'!$F$1:$F$437,'Summary to Mgmt'!$D30,'Master Data HO &amp; Site'!$H$1:$H$437,'Summary to Mgmt'!$E30,'Master Data HO &amp; Site'!$Y$1:$Y$437,"Open"),SUMIFS('Master Data HO &amp; Site'!$AI$1:$AI$437,'Master Data HO &amp; Site'!$S$1:$S$437,'Summary to Mgmt'!$C30,'Master Data HO &amp; Site'!$Y$1:$Y$437,"Open")),IF($H$2="Urgent",IF(C30="Jakarta",SUMIFS('Master Data HO &amp; Site'!$AI$1:$AI$437,'Master Data HO &amp; Site'!$F$1:$F$437,'Summary to Mgmt'!$D30,'Master Data HO &amp; Site'!$H$1:$H$437,'Summary to Mgmt'!$E30,'Master Data HO &amp; Site'!$Y$1:$Y$437,"Open",'Master Data HO &amp; Site'!$N$1:$N$437,$H$2),SUMIFS('Master Data HO &amp; Site'!$AI$1:$AI$437,'Master Data HO &amp; Site'!$S$1:$S$437,'Summary to Mgmt'!$C30,'Master Data HO &amp; Site'!$Y$1:$Y$437,"Open",'Master Data HO &amp; Site'!$N$1:$N$437,$H$2)),IF(C30="Jakarta",SUMIFS('Master Data HO &amp; Site'!$AI$1:$AI$437,'Master Data HO &amp; Site'!$F$1:$F$437,'Summary to Mgmt'!$D30,'Master Data HO &amp; Site'!$H$1:$H$437,'Summary to Mgmt'!$E30,'Master Data HO &amp; Site'!$Y$1:$Y$437,"Open",'Master Data HO &amp; Site'!$N$1:$N$437,$H$2),SUMIFS('Master Data HO &amp; Site'!$AI$1:$AI$437,'Master Data HO &amp; Site'!$S$1:$S$437,'Summary to Mgmt'!$C30,'Master Data HO &amp; Site'!$Y$1:$Y$437,"Open",'Master Data HO &amp; Site'!$N$1:$N$437,$H$2))))</f>
        <v>6</v>
      </c>
      <c r="R30" s="222">
        <f>IF($H$2="All",IF(C30="Jakarta",SUMIFS('Master Data HO &amp; Site'!$AJ$1:$AJ$437,'Master Data HO &amp; Site'!$F$1:$F$437,'Summary to Mgmt'!$D30,'Master Data HO &amp; Site'!$H$1:$H$437,'Summary to Mgmt'!$E30,'Master Data HO &amp; Site'!$Y$1:$Y$437,"Open"),SUMIFS('Master Data HO &amp; Site'!$AJ$1:$AJ$437,'Master Data HO &amp; Site'!$S$1:$S$437,'Summary to Mgmt'!$C30,'Master Data HO &amp; Site'!$Y$1:$Y$437,"Open")),IF($H$2="Urgent",IF(C30="Jakarta",SUMIFS('Master Data HO &amp; Site'!$AJ$1:$AJ$437,'Master Data HO &amp; Site'!$F$1:$F$437,'Summary to Mgmt'!$D30,'Master Data HO &amp; Site'!$H$1:$H$437,'Summary to Mgmt'!$E30,'Master Data HO &amp; Site'!$Y$1:$Y$437,"Open",'Master Data HO &amp; Site'!$N$1:$N$437,$H$2),SUMIFS('Master Data HO &amp; Site'!$AJ$1:$AJ$437,'Master Data HO &amp; Site'!$S$1:$S$437,'Summary to Mgmt'!$C30,'Master Data HO &amp; Site'!$Y$1:$Y$437,"Open",'Master Data HO &amp; Site'!$N$1:$N$437,$H$2)),IF(C30="Jakarta",SUMIFS('Master Data HO &amp; Site'!$AJ$1:$AJ$437,'Master Data HO &amp; Site'!$F$1:$F$437,'Summary to Mgmt'!$D30,'Master Data HO &amp; Site'!$H$1:$H$437,'Summary to Mgmt'!$E30,'Master Data HO &amp; Site'!$Y$1:$Y$437,"Open",'Master Data HO &amp; Site'!$N$1:$N$437,$H$2),SUMIFS('Master Data HO &amp; Site'!$AJ$1:$AJ$437,'Master Data HO &amp; Site'!$S$1:$S$437,'Summary to Mgmt'!$C30,'Master Data HO &amp; Site'!$Y$1:$Y$437,"Open",'Master Data HO &amp; Site'!$N$1:$N$437,$H$2))))</f>
        <v>0</v>
      </c>
      <c r="S30" s="222">
        <f>IF($H$2="All",IF(C30="Jakarta",SUMIFS('Master Data HO &amp; Site'!$AK$1:$AK$437,'Master Data HO &amp; Site'!$F$1:$F$437,'Summary to Mgmt'!$D30,'Master Data HO &amp; Site'!$H$1:$H$437,'Summary to Mgmt'!$E30,'Master Data HO &amp; Site'!$Y$1:$Y$437,"Open"),SUMIFS('Master Data HO &amp; Site'!$AK$1:$AK$437,'Master Data HO &amp; Site'!$S$1:$S$437,'Summary to Mgmt'!$C30,'Master Data HO &amp; Site'!$Y$1:$Y$437,"Open")),IF($H$2="Urgent",IF(C30="Jakarta",SUMIFS('Master Data HO &amp; Site'!$AK$1:$AK$437,'Master Data HO &amp; Site'!$F$1:$F$437,'Summary to Mgmt'!$D30,'Master Data HO &amp; Site'!$H$1:$H$437,'Summary to Mgmt'!$E30,'Master Data HO &amp; Site'!$Y$1:$Y$437,"Open",'Master Data HO &amp; Site'!$N$1:$N$437,$H$2),SUMIFS('Master Data HO &amp; Site'!$AK$1:$AK$437,'Master Data HO &amp; Site'!$S$1:$S$437,'Summary to Mgmt'!$C30,'Master Data HO &amp; Site'!$Y$1:$Y$437,"Open",'Master Data HO &amp; Site'!$N$1:$N$437,$H$2)),IF(C30="Jakarta",SUMIFS('Master Data HO &amp; Site'!$AK$1:$AK$437,'Master Data HO &amp; Site'!$F$1:$F$437,'Summary to Mgmt'!$D30,'Master Data HO &amp; Site'!$H$1:$H$437,'Summary to Mgmt'!$E30,'Master Data HO &amp; Site'!$Y$1:$Y$437,"Open",'Master Data HO &amp; Site'!$N$1:$N$437,$H$2),SUMIFS('Master Data HO &amp; Site'!$AK$1:$AK$437,'Master Data HO &amp; Site'!$S$1:$S$437,'Summary to Mgmt'!$C30,'Master Data HO &amp; Site'!$Y$1:$Y$437,"Open",'Master Data HO &amp; Site'!$N$1:$N$437,$H$2))))</f>
        <v>3</v>
      </c>
      <c r="T30" s="222">
        <f>IF($H$2="All",IF(C30="Jakarta",SUMIFS('Master Data HO &amp; Site'!$AL$1:$AL$437,'Master Data HO &amp; Site'!$F$1:$F$437,'Summary to Mgmt'!$D30,'Master Data HO &amp; Site'!$H$1:$H$437,'Summary to Mgmt'!$E30,'Master Data HO &amp; Site'!$Y$1:$Y$437,"Open"),SUMIFS('Master Data HO &amp; Site'!$AL$1:$AL$437,'Master Data HO &amp; Site'!$S$1:$S$437,'Summary to Mgmt'!$C30,'Master Data HO &amp; Site'!$Y$1:$Y$437,"Open")),IF($H$2="Urgent",IF(C30="Jakarta",SUMIFS('Master Data HO &amp; Site'!$AL$1:$AL$437,'Master Data HO &amp; Site'!$F$1:$F$437,'Summary to Mgmt'!$D30,'Master Data HO &amp; Site'!$H$1:$H$437,'Summary to Mgmt'!$E30,'Master Data HO &amp; Site'!$Y$1:$Y$437,"Open",'Master Data HO &amp; Site'!$N$1:$N$437,$H$2),SUMIFS('Master Data HO &amp; Site'!$AL$1:$AL$437,'Master Data HO &amp; Site'!$S$1:$S$437,'Summary to Mgmt'!$C30,'Master Data HO &amp; Site'!$Y$1:$Y$437,"Open",'Master Data HO &amp; Site'!$N$1:$N$437,$H$2)),IF(C30="Jakarta",SUMIFS('Master Data HO &amp; Site'!$AL$1:$AL$437,'Master Data HO &amp; Site'!$F$1:$F$437,'Summary to Mgmt'!$D30,'Master Data HO &amp; Site'!$H$1:$H$437,'Summary to Mgmt'!$E30,'Master Data HO &amp; Site'!$Y$1:$Y$437,"Open",'Master Data HO &amp; Site'!$N$1:$N$437,$H$2),SUMIFS('Master Data HO &amp; Site'!$AL$1:$AL$437,'Master Data HO &amp; Site'!$S$1:$S$437,'Summary to Mgmt'!$C30,'Master Data HO &amp; Site'!$Y$1:$Y$437,"Open",'Master Data HO &amp; Site'!$N$1:$N$437,$H$2))))</f>
        <v>4</v>
      </c>
      <c r="U30" s="222">
        <f>IF($H$2="All",IF(C30="Jakarta",SUMIFS('Master Data HO &amp; Site'!$AM$1:$AM$437,'Master Data HO &amp; Site'!$S$1:$S$437,'Summary to Mgmt'!$C30,'Master Data HO &amp; Site'!$F$1:$F$437,'Summary to Mgmt'!$D30,'Master Data HO &amp; Site'!$H$1:$H$437,'Summary to Mgmt'!$E30,'Master Data HO &amp; Site'!$Y$1:$Y$437,"Open"),SUMIFS('Master Data HO &amp; Site'!$AM$1:$AM$437,'Master Data HO &amp; Site'!$S$1:$S$437,'Summary to Mgmt'!$C30,'Master Data HO &amp; Site'!$Y$1:$Y$437,"Open")),IF($H$2="Urgent",IF(C30="Jakarta",SUMIFS('Master Data HO &amp; Site'!$AM$1:$AM$437,'Master Data HO &amp; Site'!$F$1:$F$437,'Summary to Mgmt'!$D30,'Master Data HO &amp; Site'!$H$1:$H$437,'Summary to Mgmt'!$E30,'Master Data HO &amp; Site'!$Y$1:$Y$437,"Open",'Master Data HO &amp; Site'!$N$1:$N$437,$H$2),SUMIFS('Master Data HO &amp; Site'!$AM$1:$AM$437,'Master Data HO &amp; Site'!$S$1:$S$437,'Summary to Mgmt'!$C30,'Master Data HO &amp; Site'!$Y$1:$Y$437,"Open",'Master Data HO &amp; Site'!$N$1:$N$437,$H$2)),IF(C30="Jakarta",SUMIFS('Master Data HO &amp; Site'!$AM$1:$AM$437,'Master Data HO &amp; Site'!$F$1:$F$437,'Summary to Mgmt'!$D30,'Master Data HO &amp; Site'!$H$1:$H$437,'Summary to Mgmt'!$E30,'Master Data HO &amp; Site'!$Y$1:$Y$437,"Open",'Master Data HO &amp; Site'!$N$1:$N$437,$H$2),SUMIFS('Master Data HO &amp; Site'!$AM$1:$AM$437,'Master Data HO &amp; Site'!$S$1:$S$437,'Summary to Mgmt'!$C30,'Master Data HO &amp; Site'!$Y$1:$Y$437,"Open",'Master Data HO &amp; Site'!$N$1:$N$437,$H$2))))</f>
        <v>11</v>
      </c>
      <c r="V30" s="222">
        <f>IF($H$2="All",IF(C30="Jakarta",SUMIFS('Master Data HO &amp; Site'!$AN$1:$AN$437,'Master Data HO &amp; Site'!$F$1:$F$437,'Summary to Mgmt'!$D30,'Master Data HO &amp; Site'!$H$1:$H$437,'Summary to Mgmt'!$E30,'Master Data HO &amp; Site'!$Y$1:$Y$437,"Open"),SUMIFS('Master Data HO &amp; Site'!$AN$1:$AN$437,'Master Data HO &amp; Site'!$S$1:$S$437,'Summary to Mgmt'!$C30,'Master Data HO &amp; Site'!$Y$1:$Y$437,"Open")),IF($H$2="Urgent",IF(C30="Jakarta",SUMIFS('Master Data HO &amp; Site'!$AN$1:$AN$437,'Master Data HO &amp; Site'!$F$1:$F$437,'Summary to Mgmt'!$D30,'Master Data HO &amp; Site'!$H$1:$H$437,'Summary to Mgmt'!$E30,'Master Data HO &amp; Site'!$Y$1:$Y$437,"Open",'Master Data HO &amp; Site'!$N$1:$N$437,$H$2),SUMIFS('Master Data HO &amp; Site'!$AN$1:$AN$437,'Master Data HO &amp; Site'!$S$1:$S$437,'Summary to Mgmt'!$C30,'Master Data HO &amp; Site'!$Y$1:$Y$437,"Open",'Master Data HO &amp; Site'!$N$1:$N$437,$H$2)),IF(C30="Jakarta",SUMIFS('Master Data HO &amp; Site'!$AN$1:$AN$437,'Master Data HO &amp; Site'!$F$1:$F$437,'Summary to Mgmt'!$D30,'Master Data HO &amp; Site'!$H$1:$H$437,'Summary to Mgmt'!$E30,'Master Data HO &amp; Site'!$Y$1:$Y$437,"Open",'Master Data HO &amp; Site'!$N$1:$N$437,$H$2),SUMIFS('Master Data HO &amp; Site'!$AN$1:$AN$437,'Master Data HO &amp; Site'!$S$1:$S$437,'Summary to Mgmt'!$C30,'Master Data HO &amp; Site'!$Y$1:$Y$437,"Open",'Master Data HO &amp; Site'!$N$1:$N$437,$H$2))))</f>
        <v>0</v>
      </c>
      <c r="W30" s="222">
        <f>IF($H$2="All",IF(C30="Jakarta",SUMIFS('Master Data HO &amp; Site'!$AO$1:$AO$437,'Master Data HO &amp; Site'!$F$1:$F$437,'Summary to Mgmt'!$D30,'Master Data HO &amp; Site'!$H$1:$H$437,'Summary to Mgmt'!$E30,'Master Data HO &amp; Site'!$Y$1:$Y$437,"Open"),SUMIFS('Master Data HO &amp; Site'!$AO$1:$AO$437,'Master Data HO &amp; Site'!$S$1:$S$437,'Summary to Mgmt'!$C30,'Master Data HO &amp; Site'!$Y$1:$Y$437,"Open")),IF($H$2="Urgent",IF(C30="Jakarta",SUMIFS('Master Data HO &amp; Site'!$AO$1:$AO$437,'Master Data HO &amp; Site'!$F$1:$F$437,'Summary to Mgmt'!$D30,'Master Data HO &amp; Site'!$H$1:$H$437,'Summary to Mgmt'!$E30,'Master Data HO &amp; Site'!$Y$1:$Y$437,"Open",'Master Data HO &amp; Site'!$N$1:$N$437,$H$2),SUMIFS('Master Data HO &amp; Site'!$AO$1:$AO$437,'Master Data HO &amp; Site'!$S$1:$S$437,'Summary to Mgmt'!$C30,'Master Data HO &amp; Site'!$Y$1:$Y$437,"Open",'Master Data HO &amp; Site'!$N$1:$N$437,$H$2)),IF(C30="Jakarta",SUMIFS('Master Data HO &amp; Site'!$AO$1:$AO$437,'Master Data HO &amp; Site'!$F$1:$F$437,'Summary to Mgmt'!$D30,'Master Data HO &amp; Site'!$H$1:$H$437,'Summary to Mgmt'!$E30,'Master Data HO &amp; Site'!$Y$1:$Y$437,"Open",'Master Data HO &amp; Site'!$N$1:$N$437,$H$2),SUMIFS('Master Data HO &amp; Site'!$AO$1:$AO$437,'Master Data HO &amp; Site'!$S$1:$S$437,'Summary to Mgmt'!$C30,'Master Data HO &amp; Site'!$Y$1:$Y$437,"Open",'Master Data HO &amp; Site'!$N$1:$N$437,$H$2))))</f>
        <v>6</v>
      </c>
      <c r="X30" s="222">
        <f>IF($H$2="All",IF(C30="Jakarta",SUMIFS('Master Data HO &amp; Site'!$AP$1:$AP$437,'Master Data HO &amp; Site'!$F$1:$F$437,'Summary to Mgmt'!$D30,'Master Data HO &amp; Site'!$H$1:$H$437,'Summary to Mgmt'!$E30,'Master Data HO &amp; Site'!$Y$1:$Y$437,"Open"),SUMIFS('Master Data HO &amp; Site'!$AP$1:$AP$437,'Master Data HO &amp; Site'!$S$1:$S$437,'Summary to Mgmt'!$C30,'Master Data HO &amp; Site'!$Y$1:$Y$437,"Open")),IF($H$2="Urgent",IF(C30="Jakarta",SUMIFS('Master Data HO &amp; Site'!$AP$1:$AP$437,'Master Data HO &amp; Site'!$F$1:$F$437,'Summary to Mgmt'!$D30,'Master Data HO &amp; Site'!$H$1:$H$437,'Summary to Mgmt'!$E30,'Master Data HO &amp; Site'!$Y$1:$Y$437,"Open",'Master Data HO &amp; Site'!$N$1:$N$437,$H$2),SUMIFS('Master Data HO &amp; Site'!$AP$1:$AP$437,'Master Data HO &amp; Site'!$S$1:$S$437,'Summary to Mgmt'!$C30,'Master Data HO &amp; Site'!$Y$1:$Y$437,"Open",'Master Data HO &amp; Site'!$N$1:$N$437,$H$2)),IF(C30="Jakarta",SUMIFS('Master Data HO &amp; Site'!$AP$1:$AP$437,'Master Data HO &amp; Site'!$F$1:$F$437,'Summary to Mgmt'!$D30,'Master Data HO &amp; Site'!$H$1:$H$437,'Summary to Mgmt'!$E30,'Master Data HO &amp; Site'!$Y$1:$Y$437,"Open",'Master Data HO &amp; Site'!$N$1:$N$437,$H$2),SUMIFS('Master Data HO &amp; Site'!$AP$1:$AP$437,'Master Data HO &amp; Site'!$S$1:$S$437,'Summary to Mgmt'!$C30,'Master Data HO &amp; Site'!$Y$1:$Y$437,"Open",'Master Data HO &amp; Site'!$N$1:$N$437,$H$2))))</f>
        <v>0</v>
      </c>
      <c r="Y30" s="222">
        <f>IF($H$2="All",IF(C30="Jakarta",SUMIFS('Master Data HO &amp; Site'!$AQ$1:$AQ$437,'Master Data HO &amp; Site'!$F$1:$F$437,'Summary to Mgmt'!$D30,'Master Data HO &amp; Site'!$H$1:$H$437,'Summary to Mgmt'!$E30,'Master Data HO &amp; Site'!$Y$1:$Y$437,"Open"),SUMIFS('Master Data HO &amp; Site'!$AQ$1:$AQ$437,'Master Data HO &amp; Site'!$S$1:$S$437,'Summary to Mgmt'!$C30,'Master Data HO &amp; Site'!$Y$1:$Y$437,"Open")),IF($H$2="Urgent",IF(C30="Jakarta",SUMIFS('Master Data HO &amp; Site'!$AQ$1:$AQ$437,'Master Data HO &amp; Site'!$F$1:$F$437,'Summary to Mgmt'!$D30,'Master Data HO &amp; Site'!$H$1:$H$437,'Summary to Mgmt'!$E30,'Master Data HO &amp; Site'!$Y$1:$Y$437,"Open",'Master Data HO &amp; Site'!$N$1:$N$437,$H$2),SUMIFS('Master Data HO &amp; Site'!$AQ$1:$AQ$437,'Master Data HO &amp; Site'!$S$1:$S$437,'Summary to Mgmt'!$C30,'Master Data HO &amp; Site'!$Y$1:$Y$437,"Open",'Master Data HO &amp; Site'!$N$1:$N$437,$H$2)),IF(C30="Jakarta",SUMIFS('Master Data HO &amp; Site'!$AQ$1:$AQ$437,'Master Data HO &amp; Site'!$F$1:$F$437,'Summary to Mgmt'!$D30,'Master Data HO &amp; Site'!$H$1:$H$437,'Summary to Mgmt'!$E30,'Master Data HO &amp; Site'!$Y$1:$Y$437,"Open",'Master Data HO &amp; Site'!$N$1:$N$437,$H$2),SUMIFS('Master Data HO &amp; Site'!$AQ$1:$AQ$437,'Master Data HO &amp; Site'!$S$1:$S$437,'Summary to Mgmt'!$C30,'Master Data HO &amp; Site'!$Y$1:$Y$437,"Open",'Master Data HO &amp; Site'!$N$1:$N$437,$H$2))))</f>
        <v>3</v>
      </c>
      <c r="Z30" s="222">
        <f>IF($H$2="All",IF(C30="Jakarta",SUMIFS('Master Data HO &amp; Site'!$AR$1:$AR$437,'Master Data HO &amp; Site'!$F$1:$F$437,'Summary to Mgmt'!$D30,'Master Data HO &amp; Site'!$H$1:$H$437,'Summary to Mgmt'!$E30,'Master Data HO &amp; Site'!$Y$1:$Y$437,"Open"),SUMIFS('Master Data HO &amp; Site'!$AR$1:$AR$437,'Master Data HO &amp; Site'!$S$1:$S$437,'Summary to Mgmt'!$C30,'Master Data HO &amp; Site'!$Y$1:$Y$437,"Open")),IF($H$2="Urgent",IF(C30="Jakarta",SUMIFS('Master Data HO &amp; Site'!$AR$1:$AR$437,'Master Data HO &amp; Site'!$F$1:$F$437,'Summary to Mgmt'!$D30,'Master Data HO &amp; Site'!$H$1:$H$437,'Summary to Mgmt'!$E30,'Master Data HO &amp; Site'!$Y$1:$Y$437,"Open",'Master Data HO &amp; Site'!$N$1:$N$437,$H$2),SUMIFS('Master Data HO &amp; Site'!$AR$1:$AR$437,'Master Data HO &amp; Site'!$S$1:$S$437,'Summary to Mgmt'!$C30,'Master Data HO &amp; Site'!$Y$1:$Y$437,"Open",'Master Data HO &amp; Site'!$N$1:$N$437,$H$2)),IF(C30="Jakarta",SUMIFS('Master Data HO &amp; Site'!$AR$1:$AR$437,'Master Data HO &amp; Site'!$F$1:$F$437,'Summary to Mgmt'!$D30,'Master Data HO &amp; Site'!$H$1:$H$437,'Summary to Mgmt'!$E30,'Master Data HO &amp; Site'!$Y$1:$Y$437,"Open",'Master Data HO &amp; Site'!$N$1:$N$437,$H$2),SUMIFS('Master Data HO &amp; Site'!$AR$1:$AR$437,'Master Data HO &amp; Site'!$S$1:$S$437,'Summary to Mgmt'!$C30,'Master Data HO &amp; Site'!$Y$1:$Y$437,"Open",'Master Data HO &amp; Site'!$N$1:$N$437,$H$2))))</f>
        <v>0</v>
      </c>
      <c r="AA30" s="222">
        <f>IF($H$2="All",IF(C30="Jakarta",SUMIFS('Master Data HO &amp; Site'!$AS$1:$AS$437,'Master Data HO &amp; Site'!$S$1:$S$437,'Summary to Mgmt'!$C30,'Master Data HO &amp; Site'!$F$1:$F$437,'Summary to Mgmt'!$D30,'Master Data HO &amp; Site'!$H$1:$H$437,'Summary to Mgmt'!$E30,'Master Data HO &amp; Site'!$Y$1:$Y$437,"Open"),SUMIFS('Master Data HO &amp; Site'!$AS$1:$AS$437,'Master Data HO &amp; Site'!$S$1:$S$437,'Summary to Mgmt'!$C30,'Master Data HO &amp; Site'!$Y$1:$Y$437,"Open")),IF($H$2="Urgent",IF(C30="Jakarta",SUMIFS('Master Data HO &amp; Site'!$AS$1:$AS$437,'Master Data HO &amp; Site'!$F$1:$F$437,'Summary to Mgmt'!$D30,'Master Data HO &amp; Site'!$H$1:$H$437,'Summary to Mgmt'!$E30,'Master Data HO &amp; Site'!$Y$1:$Y$437,"Open",'Master Data HO &amp; Site'!$N$1:$N$437,$H$2),SUMIFS('Master Data HO &amp; Site'!$AS$1:$AS$437,'Master Data HO &amp; Site'!$S$1:$S$437,'Summary to Mgmt'!$C30,'Master Data HO &amp; Site'!$Y$1:$Y$437,"Open",'Master Data HO &amp; Site'!$N$1:$N$437,$H$2)),IF(C30="Jakarta",SUMIFS('Master Data HO &amp; Site'!$AS$1:$AS$437,'Master Data HO &amp; Site'!$F$1:$F$437,'Summary to Mgmt'!$D30,'Master Data HO &amp; Site'!$H$1:$H$437,'Summary to Mgmt'!$E30,'Master Data HO &amp; Site'!$Y$1:$Y$437,"Open",'Master Data HO &amp; Site'!$N$1:$N$437,$H$2),SUMIFS('Master Data HO &amp; Site'!$AS$1:$AS$437,'Master Data HO &amp; Site'!$S$1:$S$437,'Summary to Mgmt'!$C30,'Master Data HO &amp; Site'!$Y$1:$Y$437,"Open",'Master Data HO &amp; Site'!$N$1:$N$437,$H$2))))</f>
        <v>9</v>
      </c>
      <c r="AB30" s="222">
        <f>IF($H$2="All",IF(C30="Jakarta",SUMIFS('Master Data HO &amp; Site'!$AT$1:$AT$437,'Master Data HO &amp; Site'!$F$1:$F$437,'Summary to Mgmt'!$D30,'Master Data HO &amp; Site'!$H$1:$H$437,'Summary to Mgmt'!$E30,'Master Data HO &amp; Site'!$Y$1:$Y$437,"Open"),SUMIFS('Master Data HO &amp; Site'!$AT$1:$AT$437,'Master Data HO &amp; Site'!$S$1:$S$437,'Summary to Mgmt'!$C30,'Master Data HO &amp; Site'!$Y$1:$Y$437,"Open")),IF($H$2="Urgent",IF(C30="Jakarta",SUMIFS('Master Data HO &amp; Site'!$AT$1:$AT$437,'Master Data HO &amp; Site'!$F$1:$F$437,'Summary to Mgmt'!$D30,'Master Data HO &amp; Site'!$H$1:$H$437,'Summary to Mgmt'!$E30,'Master Data HO &amp; Site'!$Y$1:$Y$437,"Open",'Master Data HO &amp; Site'!$N$1:$N$437,$H$2),SUMIFS('Master Data HO &amp; Site'!$AT$1:$AT$437,'Master Data HO &amp; Site'!$S$1:$S$437,'Summary to Mgmt'!$C30,'Master Data HO &amp; Site'!$Y$1:$Y$437,"Open",'Master Data HO &amp; Site'!$N$1:$N$437,$H$2)),IF(C30="Jakarta",SUMIFS('Master Data HO &amp; Site'!$AT$1:$AT$437,'Master Data HO &amp; Site'!$F$1:$F$437,'Summary to Mgmt'!$D30,'Master Data HO &amp; Site'!$H$1:$H$437,'Summary to Mgmt'!$E30,'Master Data HO &amp; Site'!$Y$1:$Y$437,"Open",'Master Data HO &amp; Site'!$N$1:$N$437,$H$2),SUMIFS('Master Data HO &amp; Site'!$AT$1:$AT$437,'Master Data HO &amp; Site'!$S$1:$S$437,'Summary to Mgmt'!$C30,'Master Data HO &amp; Site'!$Y$1:$Y$437,"Open",'Master Data HO &amp; Site'!$N$1:$N$437,$H$2))))</f>
        <v>0</v>
      </c>
      <c r="AC30" s="222">
        <f>IF($H$2="All",IF(C30="Jakarta",SUMIFS('Master Data HO &amp; Site'!$AU$1:$AU$437,'Master Data HO &amp; Site'!$F$1:$F$437,'Summary to Mgmt'!$D30,'Master Data HO &amp; Site'!$H$1:$H$437,'Summary to Mgmt'!$E30,'Master Data HO &amp; Site'!$Y$1:$Y$437,"Open"),SUMIFS('Master Data HO &amp; Site'!$AU$1:$AU$437,'Master Data HO &amp; Site'!$S$1:$S$437,'Summary to Mgmt'!$C30,'Master Data HO &amp; Site'!$Y$1:$Y$437,"Open")),IF($H$2="Urgent",IF(C30="Jakarta",SUMIFS('Master Data HO &amp; Site'!$AU$1:$AU$437,'Master Data HO &amp; Site'!$F$1:$F$437,'Summary to Mgmt'!$D30,'Master Data HO &amp; Site'!$H$1:$H$437,'Summary to Mgmt'!$E30,'Master Data HO &amp; Site'!$Y$1:$Y$437,"Open",'Master Data HO &amp; Site'!$N$1:$N$437,$H$2),SUMIFS('Master Data HO &amp; Site'!$AU$1:$AU$437,'Master Data HO &amp; Site'!$S$1:$S$437,'Summary to Mgmt'!$C30,'Master Data HO &amp; Site'!$Y$1:$Y$437,"Open",'Master Data HO &amp; Site'!$N$1:$N$437,$H$2)),IF(C30="Jakarta",SUMIFS('Master Data HO &amp; Site'!$AU$1:$AU$437,'Master Data HO &amp; Site'!$F$1:$F$437,'Summary to Mgmt'!$D30,'Master Data HO &amp; Site'!$H$1:$H$437,'Summary to Mgmt'!$E30,'Master Data HO &amp; Site'!$Y$1:$Y$437,"Open",'Master Data HO &amp; Site'!$N$1:$N$437,$H$2),SUMIFS('Master Data HO &amp; Site'!$AU$1:$AU$437,'Master Data HO &amp; Site'!$S$1:$S$437,'Summary to Mgmt'!$C30,'Master Data HO &amp; Site'!$Y$1:$Y$437,"Open",'Master Data HO &amp; Site'!$N$1:$N$437,$H$2))))</f>
        <v>0</v>
      </c>
      <c r="AD30" s="222">
        <f>IF($H$2="All",IF(C30="Jakarta",SUMIFS('Master Data HO &amp; Site'!$AV$1:$AV$437,'Master Data HO &amp; Site'!$F$1:$F$437,'Summary to Mgmt'!$D30,'Master Data HO &amp; Site'!$H$1:$H$437,'Summary to Mgmt'!$E30,'Master Data HO &amp; Site'!$Y$1:$Y$437,"Open"),SUMIFS('Master Data HO &amp; Site'!$AV$1:$AV$437,'Master Data HO &amp; Site'!$S$1:$S$437,'Summary to Mgmt'!$C30,'Master Data HO &amp; Site'!$Y$1:$Y$437,"Open")),IF($H$2="Urgent",IF(C30="Jakarta",SUMIFS('Master Data HO &amp; Site'!$AV$1:$AV$437,'Master Data HO &amp; Site'!$F$1:$F$437,'Summary to Mgmt'!$D30,'Master Data HO &amp; Site'!$H$1:$H$437,'Summary to Mgmt'!$E30,'Master Data HO &amp; Site'!$Y$1:$Y$437,"Open",'Master Data HO &amp; Site'!$N$1:$N$437,$H$2),SUMIFS('Master Data HO &amp; Site'!$AV$1:$AV$437,'Master Data HO &amp; Site'!$S$1:$S$437,'Summary to Mgmt'!$C30,'Master Data HO &amp; Site'!$Y$1:$Y$437,"Open",'Master Data HO &amp; Site'!$N$1:$N$437,$H$2)),IF(C30="Jakarta",SUMIFS('Master Data HO &amp; Site'!$AV$1:$AV$437,'Master Data HO &amp; Site'!$F$1:$F$437,'Summary to Mgmt'!$D30,'Master Data HO &amp; Site'!$H$1:$H$437,'Summary to Mgmt'!$E30,'Master Data HO &amp; Site'!$Y$1:$Y$437,"Open",'Master Data HO &amp; Site'!$N$1:$N$437,$H$2),SUMIFS('Master Data HO &amp; Site'!$AV$1:$AV$437,'Master Data HO &amp; Site'!$S$1:$S$437,'Summary to Mgmt'!$C30,'Master Data HO &amp; Site'!$Y$1:$Y$437,"Open",'Master Data HO &amp; Site'!$N$1:$N$437,$H$2))))</f>
        <v>0</v>
      </c>
      <c r="AE30" s="222">
        <f>IF($H$2="All",IF(C30="Jakarta",SUMIFS('Master Data HO &amp; Site'!$AW$1:$AW$437,'Master Data HO &amp; Site'!$F$1:$F$437,'Summary to Mgmt'!$D30,'Master Data HO &amp; Site'!$H$1:$H$437,'Summary to Mgmt'!$E30,'Master Data HO &amp; Site'!$Y$1:$Y$437,"Open"),SUMIFS('Master Data HO &amp; Site'!$AW$1:$AW$437,'Master Data HO &amp; Site'!$S$1:$S$437,'Summary to Mgmt'!$C30,'Master Data HO &amp; Site'!$Y$1:$Y$437,"Open")),IF($H$2="Urgent",IF(C30="Jakarta",SUMIFS('Master Data HO &amp; Site'!$AW$1:$AW$437,'Master Data HO &amp; Site'!$F$1:$F$437,'Summary to Mgmt'!$D30,'Master Data HO &amp; Site'!$H$1:$H$437,'Summary to Mgmt'!$E30,'Master Data HO &amp; Site'!$Y$1:$Y$437,"Open",'Master Data HO &amp; Site'!$N$1:$N$437,$H$2),SUMIFS('Master Data HO &amp; Site'!$AW$1:$AW$437,'Master Data HO &amp; Site'!$S$1:$S$437,'Summary to Mgmt'!$C30,'Master Data HO &amp; Site'!$Y$1:$Y$437,"Open",'Master Data HO &amp; Site'!$N$1:$N$437,$H$2)),IF(C30="Jakarta",SUMIFS('Master Data HO &amp; Site'!$AW$1:$AW$437,'Master Data HO &amp; Site'!$F$1:$F$437,'Summary to Mgmt'!$D30,'Master Data HO &amp; Site'!$H$1:$H$437,'Summary to Mgmt'!$E30,'Master Data HO &amp; Site'!$Y$1:$Y$437,"Open",'Master Data HO &amp; Site'!$N$1:$N$437,$H$2),SUMIFS('Master Data HO &amp; Site'!$AW$1:$AW$437,'Master Data HO &amp; Site'!$S$1:$S$437,'Summary to Mgmt'!$C30,'Master Data HO &amp; Site'!$Y$1:$Y$437,"Open",'Master Data HO &amp; Site'!$N$1:$N$437,$H$2))))</f>
        <v>0</v>
      </c>
      <c r="AF30" s="222">
        <f>IF($H$2="All",IF(C30="Jakarta",SUMIFS('Master Data HO &amp; Site'!$AX$1:$AX$437,'Master Data HO &amp; Site'!$F$1:$F$437,'Summary to Mgmt'!$D30,'Master Data HO &amp; Site'!$H$1:$H$437,'Summary to Mgmt'!$E30,'Master Data HO &amp; Site'!$Y$1:$Y$437,"Open"),SUMIFS('Master Data HO &amp; Site'!$AX$1:$AX$437,'Master Data HO &amp; Site'!$S$1:$S$437,'Summary to Mgmt'!$C30,'Master Data HO &amp; Site'!$Y$1:$Y$437,"Open")),IF($H$2="Urgent",IF(C30="Jakarta",SUMIFS('Master Data HO &amp; Site'!$AX$1:$AX$437,'Master Data HO &amp; Site'!$F$1:$F$437,'Summary to Mgmt'!$D30,'Master Data HO &amp; Site'!$H$1:$H$437,'Summary to Mgmt'!$E30,'Master Data HO &amp; Site'!$Y$1:$Y$437,"Open",'Master Data HO &amp; Site'!$N$1:$N$437,$H$2),SUMIFS('Master Data HO &amp; Site'!$AX$1:$AX$437,'Master Data HO &amp; Site'!$S$1:$S$437,'Summary to Mgmt'!$C30,'Master Data HO &amp; Site'!$Y$1:$Y$437,"Open",'Master Data HO &amp; Site'!$N$1:$N$437,$H$2)),IF(C30="Jakarta",SUMIFS('Master Data HO &amp; Site'!$AX$1:$AX$437,'Master Data HO &amp; Site'!$F$1:$F$437,'Summary to Mgmt'!$D30,'Master Data HO &amp; Site'!$H$1:$H$437,'Summary to Mgmt'!$E30,'Master Data HO &amp; Site'!$Y$1:$Y$437,"Open",'Master Data HO &amp; Site'!$N$1:$N$437,$H$2),SUMIFS('Master Data HO &amp; Site'!$AX$1:$AX$437,'Master Data HO &amp; Site'!$S$1:$S$437,'Summary to Mgmt'!$C30,'Master Data HO &amp; Site'!$Y$1:$Y$437,"Open",'Master Data HO &amp; Site'!$N$1:$N$437,$H$2))))</f>
        <v>0</v>
      </c>
      <c r="AG30" s="222">
        <f>IF($H$2="All",IF(C30="Jakarta",SUMIFS('Master Data HO &amp; Site'!$AY$1:$AY$437,'Master Data HO &amp; Site'!$S$1:$S$437,'Summary to Mgmt'!$C30,'Master Data HO &amp; Site'!$F$1:$F$437,'Summary to Mgmt'!$D30,'Master Data HO &amp; Site'!$H$1:$H$437,'Summary to Mgmt'!$E30,'Master Data HO &amp; Site'!$Y$1:$Y$437,"Open"),SUMIFS('Master Data HO &amp; Site'!$AY$1:$AY$437,'Master Data HO &amp; Site'!$S$1:$S$437,'Summary to Mgmt'!$C30,'Master Data HO &amp; Site'!$Y$1:$Y$437,"Open")),IF($H$2="Urgent",IF(C30="Jakarta",SUMIFS('Master Data HO &amp; Site'!$AY$1:$AY$437,'Master Data HO &amp; Site'!$F$1:$F$437,'Summary to Mgmt'!$D30,'Master Data HO &amp; Site'!$H$1:$H$437,'Summary to Mgmt'!$E30,'Master Data HO &amp; Site'!$Y$1:$Y$437,"Open",'Master Data HO &amp; Site'!$N$1:$N$437,$H$2),SUMIFS('Master Data HO &amp; Site'!$AY$1:$AY$437,'Master Data HO &amp; Site'!$S$1:$S$437,'Summary to Mgmt'!$C30,'Master Data HO &amp; Site'!$Y$1:$Y$437,"Open",'Master Data HO &amp; Site'!$N$1:$N$437,$H$2)),IF(C30="Jakarta",SUMIFS('Master Data HO &amp; Site'!$AY$1:$AY$437,'Master Data HO &amp; Site'!$F$1:$F$437,'Summary to Mgmt'!$D30,'Master Data HO &amp; Site'!$H$1:$H$437,'Summary to Mgmt'!$E30,'Master Data HO &amp; Site'!$Y$1:$Y$437,"Open",'Master Data HO &amp; Site'!$N$1:$N$437,$H$2),SUMIFS('Master Data HO &amp; Site'!$AY$1:$AY$437,'Master Data HO &amp; Site'!$S$1:$S$437,'Summary to Mgmt'!$C30,'Master Data HO &amp; Site'!$Y$1:$Y$437,"Open",'Master Data HO &amp; Site'!$N$1:$N$437,$H$2))))</f>
        <v>0</v>
      </c>
      <c r="AH30" s="222">
        <f>IF($H$2="All",IF(C30="Jakarta",SUMIFS('Master Data HO &amp; Site'!$AZ$1:$AZ$437,'Master Data HO &amp; Site'!$F$1:$F$437,'Summary to Mgmt'!$D30,'Master Data HO &amp; Site'!$H$1:$H$437,'Summary to Mgmt'!$E30,'Master Data HO &amp; Site'!$Y$1:$Y$437,"Open"),SUMIFS('Master Data HO &amp; Site'!$AZ$1:$AZ$437,'Master Data HO &amp; Site'!$S$1:$S$437,'Summary to Mgmt'!$C30,'Master Data HO &amp; Site'!$Y$1:$Y$437,"Open")),IF($H$2="Urgent",IF(C30="Jakarta",SUMIFS('Master Data HO &amp; Site'!$AZ$1:$AZ$437,'Master Data HO &amp; Site'!$F$1:$F$437,'Summary to Mgmt'!$D30,'Master Data HO &amp; Site'!$H$1:$H$437,'Summary to Mgmt'!$E30,'Master Data HO &amp; Site'!$Y$1:$Y$437,"Open",'Master Data HO &amp; Site'!$N$1:$N$437,$H$2),SUMIFS('Master Data HO &amp; Site'!$AZ$1:$AZ$437,'Master Data HO &amp; Site'!$S$1:$S$437,'Summary to Mgmt'!$C30,'Master Data HO &amp; Site'!$Y$1:$Y$437,"Open",'Master Data HO &amp; Site'!$N$1:$N$437,$H$2)),IF(C30="Jakarta",SUMIFS('Master Data HO &amp; Site'!$AZ$1:$AZ$437,'Master Data HO &amp; Site'!$F$1:$F$437,'Summary to Mgmt'!$D30,'Master Data HO &amp; Site'!$H$1:$H$437,'Summary to Mgmt'!$E30,'Master Data HO &amp; Site'!$Y$1:$Y$437,"Open",'Master Data HO &amp; Site'!$N$1:$N$437,$H$2),SUMIFS('Master Data HO &amp; Site'!$AZ$1:$AZ$437,'Master Data HO &amp; Site'!$S$1:$S$437,'Summary to Mgmt'!$C30,'Master Data HO &amp; Site'!$Y$1:$Y$437,"Open",'Master Data HO &amp; Site'!$N$1:$N$437,$H$2))))</f>
        <v>0</v>
      </c>
      <c r="AI30" s="222">
        <f>IF($H$2="All",IF(C30="Jakarta",SUMIFS('Master Data HO &amp; Site'!$AZ$1:$AZ$437,'Master Data HO &amp; Site'!$F$1:$F$437,'Summary to Mgmt'!$D30,'Master Data HO &amp; Site'!$H$1:$H$437,'Summary to Mgmt'!$E30,'Master Data HO &amp; Site'!$Y$1:$Y$437,"Open"),SUMIFS('Master Data HO &amp; Site'!$AZ$1:$AZ$437,'Master Data HO &amp; Site'!$S$1:$S$437,'Summary to Mgmt'!$C30,'Master Data HO &amp; Site'!$Y$1:$Y$437,"Open")),IF($H$2="Urgent",IF(C30="Jakarta",SUMIFS('Master Data HO &amp; Site'!$AZ$1:$AZ$437,'Master Data HO &amp; Site'!$F$1:$F$437,'Summary to Mgmt'!$D30,'Master Data HO &amp; Site'!$H$1:$H$437,'Summary to Mgmt'!$E30,'Master Data HO &amp; Site'!$Y$1:$Y$437,"Open",'Master Data HO &amp; Site'!$N$1:$N$437,$H$2),SUMIFS('Master Data HO &amp; Site'!$AZ$1:$AZ$437,'Master Data HO &amp; Site'!$S$1:$S$437,'Summary to Mgmt'!$C30,'Master Data HO &amp; Site'!$Y$1:$Y$437,"Open",'Master Data HO &amp; Site'!$N$1:$N$437,$H$2)),IF(C30="Jakarta",SUMIFS('Master Data HO &amp; Site'!$AZ$1:$AZ$437,'Master Data HO &amp; Site'!$F$1:$F$437,'Summary to Mgmt'!$D30,'Master Data HO &amp; Site'!$H$1:$H$437,'Summary to Mgmt'!$E30,'Master Data HO &amp; Site'!$Y$1:$Y$437,"Open",'Master Data HO &amp; Site'!$N$1:$N$437,$H$2),SUMIFS('Master Data HO &amp; Site'!$AZ$1:$AZ$437,'Master Data HO &amp; Site'!$S$1:$S$437,'Summary to Mgmt'!$C30,'Master Data HO &amp; Site'!$Y$1:$Y$437,"Open",'Master Data HO &amp; Site'!$N$1:$N$437,$H$2))))</f>
        <v>0</v>
      </c>
      <c r="AJ30" s="222">
        <f>IF($H$2="All",IF(C30="Jakarta",SUMIFS('Master Data HO &amp; Site'!$BB$1:$BB$437,'Master Data HO &amp; Site'!$F$1:$F$437,'Summary to Mgmt'!$D30,'Master Data HO &amp; Site'!$H$1:$H$437,'Summary to Mgmt'!$E30,'Master Data HO &amp; Site'!$Y$1:$Y$437,"Open"),SUMIFS('Master Data HO &amp; Site'!$BB$1:$BB$437,'Master Data HO &amp; Site'!$S$1:$S$437,'Summary to Mgmt'!$C30,'Master Data HO &amp; Site'!$Y$1:$Y$437,"Open")),IF($H$2="Urgent",IF(C30="Jakarta",SUMIFS('Master Data HO &amp; Site'!$BB$1:$BB$437,'Master Data HO &amp; Site'!$F$1:$F$437,'Summary to Mgmt'!$D30,'Master Data HO &amp; Site'!$H$1:$H$437,'Summary to Mgmt'!$E30,'Master Data HO &amp; Site'!$Y$1:$Y$437,"Open",'Master Data HO &amp; Site'!$N$1:$N$437,$H$2),SUMIFS('Master Data HO &amp; Site'!$BB$1:$BB$437,'Master Data HO &amp; Site'!$S$1:$S$437,'Summary to Mgmt'!$C30,'Master Data HO &amp; Site'!$Y$1:$Y$437,"Open",'Master Data HO &amp; Site'!$N$1:$N$437,$H$2)),IF(C30="Jakarta",SUMIFS('Master Data HO &amp; Site'!$BB$1:$BB$437,'Master Data HO &amp; Site'!$F$1:$F$437,'Summary to Mgmt'!$D30,'Master Data HO &amp; Site'!$H$1:$H$437,'Summary to Mgmt'!$E30,'Master Data HO &amp; Site'!$Y$1:$Y$437,"Open",'Master Data HO &amp; Site'!$N$1:$N$437,$H$2),SUMIFS('Master Data HO &amp; Site'!$BB$1:$BB$437,'Master Data HO &amp; Site'!$S$1:$S$437,'Summary to Mgmt'!$C30,'Master Data HO &amp; Site'!$Y$1:$Y$437,"Open",'Master Data HO &amp; Site'!$N$1:$N$437,$H$2))))</f>
        <v>0</v>
      </c>
      <c r="AK30" s="222">
        <f>IF($H$2="All",IF(C30="Jakarta",SUMIFS('Master Data HO &amp; Site'!$BC$1:$BC$437,'Master Data HO &amp; Site'!$F$1:$F$437,'Summary to Mgmt'!$D30,'Master Data HO &amp; Site'!$H$1:$H$437,'Summary to Mgmt'!$E30,'Master Data HO &amp; Site'!$Y$1:$Y$437,"Open"),SUMIFS('Master Data HO &amp; Site'!$BC$1:$BC$437,'Master Data HO &amp; Site'!$S$1:$S$437,'Summary to Mgmt'!$C30,'Master Data HO &amp; Site'!$Y$1:$Y$437,"Open")),IF($H$2="Urgent",IF(C30="Jakarta",SUMIFS('Master Data HO &amp; Site'!$BC$1:$BC$437,'Master Data HO &amp; Site'!$F$1:$F$437,'Summary to Mgmt'!$D30,'Master Data HO &amp; Site'!$H$1:$H$437,'Summary to Mgmt'!$E30,'Master Data HO &amp; Site'!$Y$1:$Y$437,"Open",'Master Data HO &amp; Site'!$N$1:$N$437,$H$2),SUMIFS('Master Data HO &amp; Site'!$BC$1:$BC$437,'Master Data HO &amp; Site'!$S$1:$S$437,'Summary to Mgmt'!$C30,'Master Data HO &amp; Site'!$Y$1:$Y$437,"Open",'Master Data HO &amp; Site'!$N$1:$N$437,$H$2)),IF(C30="Jakarta",SUMIFS('Master Data HO &amp; Site'!$BC$1:$BC$437,'Master Data HO &amp; Site'!$F$1:$F$437,'Summary to Mgmt'!$D30,'Master Data HO &amp; Site'!$H$1:$H$437,'Summary to Mgmt'!$E30,'Master Data HO &amp; Site'!$Y$1:$Y$437,"Open",'Master Data HO &amp; Site'!$N$1:$N$437,$H$2),SUMIFS('Master Data HO &amp; Site'!$BC$1:$BC$437,'Master Data HO &amp; Site'!$S$1:$S$437,'Summary to Mgmt'!$C30,'Master Data HO &amp; Site'!$Y$1:$Y$437,"Open",'Master Data HO &amp; Site'!$N$1:$N$437,$H$2))))</f>
        <v>1</v>
      </c>
      <c r="AL30" s="222">
        <f>IF($H$2="All",IF(C30="Jakarta",SUMIFS('Master Data HO &amp; Site'!$BD$1:$BD$437,'Master Data HO &amp; Site'!$F$1:$F$437,'Summary to Mgmt'!$D30,'Master Data HO &amp; Site'!$H$1:$H$437,'Summary to Mgmt'!$E30,'Master Data HO &amp; Site'!$Y$1:$Y$437,"Open"),SUMIFS('Master Data HO &amp; Site'!$BD$1:$BD$437,'Master Data HO &amp; Site'!$S$1:$S$437,'Summary to Mgmt'!$C30,'Master Data HO &amp; Site'!$Y$1:$Y$437,"Open")),IF($H$2="Urgent",IF(C30="Jakarta",SUMIFS('Master Data HO &amp; Site'!$BD$1:$BD$437,'Master Data HO &amp; Site'!$F$1:$F$437,'Summary to Mgmt'!$D30,'Master Data HO &amp; Site'!$H$1:$H$437,'Summary to Mgmt'!$E30,'Master Data HO &amp; Site'!$Y$1:$Y$437,"Open",'Master Data HO &amp; Site'!$N$1:$N$437,$H$2),SUMIFS('Master Data HO &amp; Site'!$BD$1:$BD$437,'Master Data HO &amp; Site'!$S$1:$S$437,'Summary to Mgmt'!$C30,'Master Data HO &amp; Site'!$Y$1:$Y$437,"Open",'Master Data HO &amp; Site'!$N$1:$N$437,$H$2)),IF(C30="Jakarta",SUMIFS('Master Data HO &amp; Site'!$BD$1:$BD$437,'Master Data HO &amp; Site'!$F$1:$F$437,'Summary to Mgmt'!$D30,'Master Data HO &amp; Site'!$H$1:$H$437,'Summary to Mgmt'!$E30,'Master Data HO &amp; Site'!$Y$1:$Y$437,"Open",'Master Data HO &amp; Site'!$N$1:$N$437,$H$2),SUMIFS('Master Data HO &amp; Site'!$BD$1:$BD$437,'Master Data HO &amp; Site'!$S$1:$S$437,'Summary to Mgmt'!$C30,'Master Data HO &amp; Site'!$Y$1:$Y$437,"Open",'Master Data HO &amp; Site'!$N$1:$N$437,$H$2))))</f>
        <v>0</v>
      </c>
      <c r="AM30" s="222">
        <f>IF($H$2="All",IF(C30="Jakarta",SUMIFS('Master Data HO &amp; Site'!$BE$1:$BE$437,'Master Data HO &amp; Site'!$S$1:$S$437,'Summary to Mgmt'!$C30,'Master Data HO &amp; Site'!$F$1:$F$437,'Summary to Mgmt'!$D30,'Master Data HO &amp; Site'!$H$1:$H$437,'Summary to Mgmt'!$E30,'Master Data HO &amp; Site'!$Y$1:$Y$437,"Open"),SUMIFS('Master Data HO &amp; Site'!$BE$1:$BE$437,'Master Data HO &amp; Site'!$S$1:$S$437,'Summary to Mgmt'!$C30,'Master Data HO &amp; Site'!$Y$1:$Y$437,"Open")),IF($H$2="Urgent",IF(C30="Jakarta",SUMIFS('Master Data HO &amp; Site'!$BE$1:$BE$437,'Master Data HO &amp; Site'!$F$1:$F$437,'Summary to Mgmt'!$D30,'Master Data HO &amp; Site'!$H$1:$H$437,'Summary to Mgmt'!$E30,'Master Data HO &amp; Site'!$Y$1:$Y$437,"Open",'Master Data HO &amp; Site'!$N$1:$N$437,$H$2),SUMIFS('Master Data HO &amp; Site'!$BE$1:$BE$437,'Master Data HO &amp; Site'!$S$1:$S$437,'Summary to Mgmt'!$C30,'Master Data HO &amp; Site'!$Y$1:$Y$437,"Open",'Master Data HO &amp; Site'!$N$1:$N$437,$H$2)),IF(C30="Jakarta",SUMIFS('Master Data HO &amp; Site'!$BE$1:$BE$437,'Master Data HO &amp; Site'!$F$1:$F$437,'Summary to Mgmt'!$D30,'Master Data HO &amp; Site'!$H$1:$H$437,'Summary to Mgmt'!$E30,'Master Data HO &amp; Site'!$Y$1:$Y$437,"Open",'Master Data HO &amp; Site'!$N$1:$N$437,$H$2),SUMIFS('Master Data HO &amp; Site'!$BE$1:$BE$437,'Master Data HO &amp; Site'!$S$1:$S$437,'Summary to Mgmt'!$C30,'Master Data HO &amp; Site'!$Y$1:$Y$437,"Open",'Master Data HO &amp; Site'!$N$1:$N$437,$H$2))))</f>
        <v>1</v>
      </c>
      <c r="AN30" s="222">
        <f>IF($H$2="All",IF(C30="Jakarta",SUMIFS('Master Data HO &amp; Site'!$BF$1:$BF$437,'Master Data HO &amp; Site'!$F$1:$F$437,'Summary to Mgmt'!$D30,'Master Data HO &amp; Site'!$H$1:$H$437,'Summary to Mgmt'!$E30,'Master Data HO &amp; Site'!$Y$1:$Y$437,"Open"),SUMIFS('Master Data HO &amp; Site'!$BF$1:$BF$437,'Master Data HO &amp; Site'!$S$1:$S$437,'Summary to Mgmt'!$C30,'Master Data HO &amp; Site'!$Y$1:$Y$437,"Open")),IF($H$2="Urgent",IF(C30="Jakarta",SUMIFS('Master Data HO &amp; Site'!$BF$1:$BF$437,'Master Data HO &amp; Site'!$F$1:$F$437,'Summary to Mgmt'!$D30,'Master Data HO &amp; Site'!$H$1:$H$437,'Summary to Mgmt'!$E30,'Master Data HO &amp; Site'!$Y$1:$Y$437,"Open",'Master Data HO &amp; Site'!$N$1:$N$437,$H$2),SUMIFS('Master Data HO &amp; Site'!$BF$1:$BF$437,'Master Data HO &amp; Site'!$S$1:$S$437,'Summary to Mgmt'!$C30,'Master Data HO &amp; Site'!$Y$1:$Y$437,"Open",'Master Data HO &amp; Site'!$N$1:$N$437,$H$2)),IF(C30="Jakarta",SUMIFS('Master Data HO &amp; Site'!$BF$1:$BF$437,'Master Data HO &amp; Site'!$F$1:$F$437,'Summary to Mgmt'!$D30,'Master Data HO &amp; Site'!$H$1:$H$437,'Summary to Mgmt'!$E30,'Master Data HO &amp; Site'!$Y$1:$Y$437,"Open",'Master Data HO &amp; Site'!$N$1:$N$437,$H$2),SUMIFS('Master Data HO &amp; Site'!$BF$1:$BF$437,'Master Data HO &amp; Site'!$S$1:$S$437,'Summary to Mgmt'!$C30,'Master Data HO &amp; Site'!$Y$1:$Y$437,"Open",'Master Data HO &amp; Site'!$N$1:$N$437,$H$2))))</f>
        <v>0</v>
      </c>
      <c r="AO30" s="222">
        <f>IF($H$2="All",IF(C30="Jakarta",SUMIFS('Master Data HO &amp; Site'!$BG$1:$BG$437,'Master Data HO &amp; Site'!$F$1:$F$437,'Summary to Mgmt'!$D30,'Master Data HO &amp; Site'!$H$1:$H$437,'Summary to Mgmt'!$E30,'Master Data HO &amp; Site'!$Y$1:$Y$437,"Open"),SUMIFS('Master Data HO &amp; Site'!$BG$1:$BG$437,'Master Data HO &amp; Site'!$S$1:$S$437,'Summary to Mgmt'!$C30,'Master Data HO &amp; Site'!$Y$1:$Y$437,"Open")),IF($H$2="Urgent",IF(C30="Jakarta",SUMIFS('Master Data HO &amp; Site'!$BG$1:$BG$437,'Master Data HO &amp; Site'!$F$1:$F$437,'Summary to Mgmt'!$D30,'Master Data HO &amp; Site'!$H$1:$H$437,'Summary to Mgmt'!$E30,'Master Data HO &amp; Site'!$Y$1:$Y$437,"Open",'Master Data HO &amp; Site'!$N$1:$N$437,$H$2),SUMIFS('Master Data HO &amp; Site'!$BG$1:$BG$437,'Master Data HO &amp; Site'!$S$1:$S$437,'Summary to Mgmt'!$C30,'Master Data HO &amp; Site'!$Y$1:$Y$437,"Open",'Master Data HO &amp; Site'!$N$1:$N$437,$H$2)),IF(C30="Jakarta",SUMIFS('Master Data HO &amp; Site'!$BG$1:$BG$437,'Master Data HO &amp; Site'!$F$1:$F$437,'Summary to Mgmt'!$D30,'Master Data HO &amp; Site'!$H$1:$H$437,'Summary to Mgmt'!$E30,'Master Data HO &amp; Site'!$Y$1:$Y$437,"Open",'Master Data HO &amp; Site'!$N$1:$N$437,$H$2),SUMIFS('Master Data HO &amp; Site'!$BG$1:$BG$437,'Master Data HO &amp; Site'!$S$1:$S$437,'Summary to Mgmt'!$C30,'Master Data HO &amp; Site'!$Y$1:$Y$437,"Open",'Master Data HO &amp; Site'!$N$1:$N$437,$H$2))))</f>
        <v>0</v>
      </c>
      <c r="AP30" s="222">
        <f>IF($H$2="All",IF(C30="Jakarta",SUMIFS('Master Data HO &amp; Site'!$BH$1:$BH$437,'Master Data HO &amp; Site'!$F$1:$F$437,'Summary to Mgmt'!$D30,'Master Data HO &amp; Site'!$H$1:$H$437,'Summary to Mgmt'!$E30,'Master Data HO &amp; Site'!$Y$1:$Y$437,"Open"),SUMIFS('Master Data HO &amp; Site'!$BH$1:$BH$437,'Master Data HO &amp; Site'!$S$1:$S$437,'Summary to Mgmt'!$C30,'Master Data HO &amp; Site'!$Y$1:$Y$437,"Open")),IF($H$2="Urgent",IF(C30="Jakarta",SUMIFS('Master Data HO &amp; Site'!$BH$1:$BH$437,'Master Data HO &amp; Site'!$F$1:$F$437,'Summary to Mgmt'!$D30,'Master Data HO &amp; Site'!$H$1:$H$437,'Summary to Mgmt'!$E30,'Master Data HO &amp; Site'!$Y$1:$Y$437,"Open",'Master Data HO &amp; Site'!$N$1:$N$437,$H$2),SUMIFS('Master Data HO &amp; Site'!$BH$1:$BH$437,'Master Data HO &amp; Site'!$S$1:$S$437,'Summary to Mgmt'!$C30,'Master Data HO &amp; Site'!$Y$1:$Y$437,"Open",'Master Data HO &amp; Site'!$N$1:$N$437,$H$2)),IF(C30="Jakarta",SUMIFS('Master Data HO &amp; Site'!$BH$1:$BH$437,'Master Data HO &amp; Site'!$F$1:$F$437,'Summary to Mgmt'!$D30,'Master Data HO &amp; Site'!$H$1:$H$437,'Summary to Mgmt'!$E30,'Master Data HO &amp; Site'!$Y$1:$Y$437,"Open",'Master Data HO &amp; Site'!$N$1:$N$437,$H$2),SUMIFS('Master Data HO &amp; Site'!$BH$1:$BH$437,'Master Data HO &amp; Site'!$S$1:$S$437,'Summary to Mgmt'!$C30,'Master Data HO &amp; Site'!$Y$1:$Y$437,"Open",'Master Data HO &amp; Site'!$N$1:$N$437,$H$2))))</f>
        <v>0</v>
      </c>
      <c r="AQ30" s="222">
        <f>IF($H$2="All",IF(C30="Jakarta",SUMIFS('Master Data HO &amp; Site'!$BI$1:$BI$437,'Master Data HO &amp; Site'!$F$1:$F$437,'Summary to Mgmt'!$D30,'Master Data HO &amp; Site'!$H$1:$H$437,'Summary to Mgmt'!$E30,'Master Data HO &amp; Site'!$Y$1:$Y$437,"Open"),SUMIFS('Master Data HO &amp; Site'!$BI$1:$BI$437,'Master Data HO &amp; Site'!$S$1:$S$437,'Summary to Mgmt'!$C30,'Master Data HO &amp; Site'!$Y$1:$Y$437,"Open")),IF($H$2="Urgent",IF(C30="Jakarta",SUMIFS('Master Data HO &amp; Site'!$BI$1:$BI$437,'Master Data HO &amp; Site'!$F$1:$F$437,'Summary to Mgmt'!$D30,'Master Data HO &amp; Site'!$H$1:$H$437,'Summary to Mgmt'!$E30,'Master Data HO &amp; Site'!$Y$1:$Y$437,"Open",'Master Data HO &amp; Site'!$N$1:$N$437,$H$2),SUMIFS('Master Data HO &amp; Site'!$BI$1:$BI$437,'Master Data HO &amp; Site'!$S$1:$S$437,'Summary to Mgmt'!$C30,'Master Data HO &amp; Site'!$Y$1:$Y$437,"Open",'Master Data HO &amp; Site'!$N$1:$N$437,$H$2)),IF(C30="Jakarta",SUMIFS('Master Data HO &amp; Site'!$BI$1:$BI$437,'Master Data HO &amp; Site'!$F$1:$F$437,'Summary to Mgmt'!$D30,'Master Data HO &amp; Site'!$H$1:$H$437,'Summary to Mgmt'!$E30,'Master Data HO &amp; Site'!$Y$1:$Y$437,"Open",'Master Data HO &amp; Site'!$N$1:$N$437,$H$2),SUMIFS('Master Data HO &amp; Site'!$BI$1:$BI$437,'Master Data HO &amp; Site'!$S$1:$S$437,'Summary to Mgmt'!$C30,'Master Data HO &amp; Site'!$Y$1:$Y$437,"Open",'Master Data HO &amp; Site'!$N$1:$N$437,$H$2))))</f>
        <v>1</v>
      </c>
      <c r="AR30" s="222">
        <f>IF($H$2="All",IF(C30="Jakarta",SUMIFS('Master Data HO &amp; Site'!$BJ$1:$BJ$437,'Master Data HO &amp; Site'!$F$1:$F$437,'Summary to Mgmt'!$D30,'Master Data HO &amp; Site'!$H$1:$H$437,'Summary to Mgmt'!$E30,'Master Data HO &amp; Site'!$Y$1:$Y$437,"Open"),SUMIFS('Master Data HO &amp; Site'!$BJ$1:$BJ$437,'Master Data HO &amp; Site'!$S$1:$S$437,'Summary to Mgmt'!$C30,'Master Data HO &amp; Site'!$Y$1:$Y$437,"Open")),IF($H$2="Urgent",IF(C30="Jakarta",SUMIFS('Master Data HO &amp; Site'!$BJ$1:$BJ$437,'Master Data HO &amp; Site'!$F$1:$F$437,'Summary to Mgmt'!$D30,'Master Data HO &amp; Site'!$H$1:$H$437,'Summary to Mgmt'!$E30,'Master Data HO &amp; Site'!$Y$1:$Y$437,"Open",'Master Data HO &amp; Site'!$N$1:$N$437,$H$2),SUMIFS('Master Data HO &amp; Site'!$BJ$1:$BJ$437,'Master Data HO &amp; Site'!$S$1:$S$437,'Summary to Mgmt'!$C30,'Master Data HO &amp; Site'!$Y$1:$Y$437,"Open",'Master Data HO &amp; Site'!$N$1:$N$437,$H$2)),IF(C30="Jakarta",SUMIFS('Master Data HO &amp; Site'!$BJ$1:$BJ$437,'Master Data HO &amp; Site'!$F$1:$F$437,'Summary to Mgmt'!$D30,'Master Data HO &amp; Site'!$H$1:$H$437,'Summary to Mgmt'!$E30,'Master Data HO &amp; Site'!$Y$1:$Y$437,"Open",'Master Data HO &amp; Site'!$N$1:$N$437,$H$2),SUMIFS('Master Data HO &amp; Site'!$BJ$1:$BJ$437,'Master Data HO &amp; Site'!$S$1:$S$437,'Summary to Mgmt'!$C30,'Master Data HO &amp; Site'!$Y$1:$Y$437,"Open",'Master Data HO &amp; Site'!$N$1:$N$437,$H$2))))</f>
        <v>0</v>
      </c>
      <c r="AS30" s="222">
        <f>IF($H$2="All",IF(C30="Jakarta",SUMIFS('Master Data HO &amp; Site'!$BK$1:$BK$437,'Master Data HO &amp; Site'!$S$1:$S$437,'Summary to Mgmt'!$C30,'Master Data HO &amp; Site'!$F$1:$F$437,'Summary to Mgmt'!$D30,'Master Data HO &amp; Site'!$H$1:$H$437,'Summary to Mgmt'!$E30,'Master Data HO &amp; Site'!$Y$1:$Y$437,"Open"),SUMIFS('Master Data HO &amp; Site'!$BK$1:$BK$437,'Master Data HO &amp; Site'!$S$1:$S$437,'Summary to Mgmt'!$C30,'Master Data HO &amp; Site'!$Y$1:$Y$437,"Open")),IF($H$2="Urgent",IF(C30="Jakarta",SUMIFS('Master Data HO &amp; Site'!$BK$1:$BK$437,'Master Data HO &amp; Site'!$F$1:$F$437,'Summary to Mgmt'!$D30,'Master Data HO &amp; Site'!$H$1:$H$437,'Summary to Mgmt'!$E30,'Master Data HO &amp; Site'!$Y$1:$Y$437,"Open",'Master Data HO &amp; Site'!$N$1:$N$437,$H$2),SUMIFS('Master Data HO &amp; Site'!$BK$1:$BK$437,'Master Data HO &amp; Site'!$S$1:$S$437,'Summary to Mgmt'!$C30,'Master Data HO &amp; Site'!$Y$1:$Y$437,"Open",'Master Data HO &amp; Site'!$N$1:$N$437,$H$2)),IF(C30="Jakarta",SUMIFS('Master Data HO &amp; Site'!$BK$1:$BK$437,'Master Data HO &amp; Site'!$F$1:$F$437,'Summary to Mgmt'!$D30,'Master Data HO &amp; Site'!$H$1:$H$437,'Summary to Mgmt'!$E30,'Master Data HO &amp; Site'!$Y$1:$Y$437,"Open",'Master Data HO &amp; Site'!$N$1:$N$437,$H$2),SUMIFS('Master Data HO &amp; Site'!$BK$1:$BK$437,'Master Data HO &amp; Site'!$S$1:$S$437,'Summary to Mgmt'!$C30,'Master Data HO &amp; Site'!$Y$1:$Y$437,"Open",'Master Data HO &amp; Site'!$N$1:$N$437,$H$2))))</f>
        <v>1</v>
      </c>
      <c r="AU30" s="224">
        <f ca="1">IF($H$2="All",IF(C30="Jakarta",COUNTIFS('Master Data HO &amp; Site'!$F$1:$F$437,'Summary to Mgmt'!$D30,'Master Data HO &amp; Site'!$H$1:$H$437,'Summary to Mgmt'!$E30,'Master Data HO &amp; Site'!$Y$1:$Y$437,"Open",'Master Data HO &amp; Site'!$BZ$1:$BZ$437,'Summary to Mgmt'!$AU$4),COUNTIFS('Master Data HO &amp; Site'!$S$1:$S$437,'Summary to Mgmt'!$C30,'Master Data HO &amp; Site'!$Y$1:$Y$437,"Open",'Master Data HO &amp; Site'!$BZ$1:$BZ$437,'Summary to Mgmt'!$AU$4)),IF($H$2="Urgent",IF(C30="Jakarta",COUNTIFS('Master Data HO &amp; Site'!$F$1:$F$437,'Summary to Mgmt'!$D30,'Master Data HO &amp; Site'!$H$1:$H$437,'Summary to Mgmt'!$E30,'Master Data HO &amp; Site'!$Y$1:$Y$437,"Open",'Master Data HO &amp; Site'!$BZ$1:$BZ$437,'Summary to Mgmt'!$AU$4,'Master Data HO &amp; Site'!$N$1:$N$437,$H$2),COUNTIFS('Master Data HO &amp; Site'!$S$1:$S$437,'Summary to Mgmt'!$C30,'Master Data HO &amp; Site'!$Y$1:$Y$437,"Open",'Master Data HO &amp; Site'!$BZ$1:$BZ$437,'Summary to Mgmt'!$AU$4,'Master Data HO &amp; Site'!$N$1:$N$437,$H$2)),IF(C30="Jakarta",COUNTIFS('Master Data HO &amp; Site'!$F$1:$F$437,'Summary to Mgmt'!$D30,'Master Data HO &amp; Site'!$H$1:$H$437,'Summary to Mgmt'!$E30,'Master Data HO &amp; Site'!$Y$1:$Y$437,"Open",'Master Data HO &amp; Site'!$BZ$1:$BZ$437,'Summary to Mgmt'!$AU$4,'Master Data HO &amp; Site'!$N$1:$N$437,$H$2),COUNTIFS('Master Data HO &amp; Site'!$S$1:$S$437,'Summary to Mgmt'!$C30,'Master Data HO &amp; Site'!$Y$1:$Y$437,"Open",'Master Data HO &amp; Site'!$BZ$1:$BZ$437,'Summary to Mgmt'!$AU$4,'Master Data HO &amp; Site'!$N$1:$N$437,$H$2))))</f>
        <v>0</v>
      </c>
      <c r="AV30" s="224">
        <f ca="1">IF($H$2="All",IF(C30="Jakarta",COUNTIFS('Master Data HO &amp; Site'!$F$1:$F$437,'Summary to Mgmt'!$D30,'Master Data HO &amp; Site'!$H$1:$H$437,'Summary to Mgmt'!$E30,'Master Data HO &amp; Site'!$Y$1:$Y$437,"Open",'Master Data HO &amp; Site'!$BZ$1:$BZ$437,'Summary to Mgmt'!$AV$4),COUNTIFS('Master Data HO &amp; Site'!$S$1:$S$437,'Summary to Mgmt'!$C30,'Master Data HO &amp; Site'!$Y$1:$Y$437,"Open",'Master Data HO &amp; Site'!$BZ$1:$BZ$437,'Summary to Mgmt'!$AV$4)),IF($H$2="Urgent",IF(C30="Jakarta",COUNTIFS('Master Data HO &amp; Site'!$F$1:$F$437,'Summary to Mgmt'!$D30,'Master Data HO &amp; Site'!$H$1:$H$437,'Summary to Mgmt'!$E30,'Master Data HO &amp; Site'!$Y$1:$Y$437,"Open",'Master Data HO &amp; Site'!$BZ$1:$BZ$437,'Summary to Mgmt'!$AV$4,'Master Data HO &amp; Site'!$N$1:$N$437,$H$2),COUNTIFS('Master Data HO &amp; Site'!$S$1:$S$437,'Summary to Mgmt'!$C30,'Master Data HO &amp; Site'!$Y$1:$Y$437,"Open",'Master Data HO &amp; Site'!$BZ$1:$BZ$437,'Summary to Mgmt'!$AV$4,'Master Data HO &amp; Site'!$N$1:$N$437,$H$2)),IF(C30="Jakarta",COUNTIFS('Master Data HO &amp; Site'!$F$1:$F$437,'Summary to Mgmt'!$D30,'Master Data HO &amp; Site'!$H$1:$H$437,'Summary to Mgmt'!$E30,'Master Data HO &amp; Site'!$Y$1:$Y$437,"Open",'Master Data HO &amp; Site'!$BZ$1:$BZ$437,'Summary to Mgmt'!$AV$4,'Master Data HO &amp; Site'!$N$1:$N$437,$H$2),COUNTIFS('Master Data HO &amp; Site'!$S$1:$S$437,'Summary to Mgmt'!$C30,'Master Data HO &amp; Site'!$Y$1:$Y$437,"Open",'Master Data HO &amp; Site'!$BZ$1:$BZ$437,'Summary to Mgmt'!$AV$4,'Master Data HO &amp; Site'!$N$1:$N$437,$H$2))))</f>
        <v>0</v>
      </c>
      <c r="AW30" s="224">
        <f ca="1">IF($H$2="All",IF(C30="Jakarta",COUNTIFS('Master Data HO &amp; Site'!$F$1:$F$437,'Summary to Mgmt'!$D30,'Master Data HO &amp; Site'!$H$1:$H$437,'Summary to Mgmt'!$E30,'Master Data HO &amp; Site'!$Y$1:$Y$437,"Open",'Master Data HO &amp; Site'!$BZ$1:$BZ$437,'Summary to Mgmt'!$AW$4),COUNTIFS('Master Data HO &amp; Site'!$S$1:$S$437,'Summary to Mgmt'!$C30,'Master Data HO &amp; Site'!$Y$1:$Y$437,"Open",'Master Data HO &amp; Site'!$BZ$1:$BZ$437,'Summary to Mgmt'!$AW$4)),IF($H$2="Urgent",IF(C30="Jakarta",COUNTIFS('Master Data HO &amp; Site'!$F$1:$F$437,'Summary to Mgmt'!$D30,'Master Data HO &amp; Site'!$H$1:$H$437,'Summary to Mgmt'!$E30,'Master Data HO &amp; Site'!$Y$1:$Y$437,"Open",'Master Data HO &amp; Site'!$BZ$1:$BZ$437,'Summary to Mgmt'!$AW$4,'Master Data HO &amp; Site'!$N$1:$N$437,$H$2),COUNTIFS('Master Data HO &amp; Site'!$S$1:$S$437,'Summary to Mgmt'!$C30,'Master Data HO &amp; Site'!$Y$1:$Y$437,"Open",'Master Data HO &amp; Site'!$BZ$1:$BZ$437,'Summary to Mgmt'!$AW$4,'Master Data HO &amp; Site'!$N$1:$N$437,$H$2)),IF(C30="Jakarta",COUNTIFS('Master Data HO &amp; Site'!$F$1:$F$437,'Summary to Mgmt'!$D30,'Master Data HO &amp; Site'!$H$1:$H$437,'Summary to Mgmt'!$E30,'Master Data HO &amp; Site'!$Y$1:$Y$437,"Open",'Master Data HO &amp; Site'!$BZ$1:$BZ$437,'Summary to Mgmt'!$AW$4,'Master Data HO &amp; Site'!$N$1:$N$437,$H$2),COUNTIFS('Master Data HO &amp; Site'!$S$1:$S$437,'Summary to Mgmt'!$C30,'Master Data HO &amp; Site'!$Y$1:$Y$437,"Open",'Master Data HO &amp; Site'!$BZ$1:$BZ$437,'Summary to Mgmt'!$AW$4,'Master Data HO &amp; Site'!$N$1:$N$437,$H$2))))</f>
        <v>1</v>
      </c>
      <c r="AX30" s="224">
        <f ca="1">IF($H$2="All",IF(C30="Jakarta",COUNTIFS('Master Data HO &amp; Site'!$F$1:$F$437,'Summary to Mgmt'!$D30,'Master Data HO &amp; Site'!$H$1:$H$437,'Summary to Mgmt'!$E30,'Master Data HO &amp; Site'!$Y$1:$Y$437,"Open",'Master Data HO &amp; Site'!$BZ$1:$BZ$437,'Summary to Mgmt'!$AX$4),COUNTIFS('Master Data HO &amp; Site'!$S$1:$S$437,'Summary to Mgmt'!$C30,'Master Data HO &amp; Site'!$Y$1:$Y$437,"Open",'Master Data HO &amp; Site'!$BZ$1:$BZ$437,'Summary to Mgmt'!$AX$4)),IF($H$2="Urgent",IF(C30="Jakarta",COUNTIFS('Master Data HO &amp; Site'!$F$1:$F$437,'Summary to Mgmt'!$D30,'Master Data HO &amp; Site'!$H$1:$H$437,'Summary to Mgmt'!$E30,'Master Data HO &amp; Site'!$Y$1:$Y$437,"Open",'Master Data HO &amp; Site'!$BZ$1:$BZ$437,'Summary to Mgmt'!$AX$4,'Master Data HO &amp; Site'!$N$1:$N$437,$H$2),COUNTIFS('Master Data HO &amp; Site'!$S$1:$S$437,'Summary to Mgmt'!$C30,'Master Data HO &amp; Site'!$Y$1:$Y$437,"Open",'Master Data HO &amp; Site'!$BZ$1:$BZ$437,'Summary to Mgmt'!$AX$4,'Master Data HO &amp; Site'!$N$1:$N$437,$H$2)),IF(C30="Jakarta",COUNTIFS('Master Data HO &amp; Site'!$F$1:$F$437,'Summary to Mgmt'!$D30,'Master Data HO &amp; Site'!$H$1:$H$437,'Summary to Mgmt'!$E30,'Master Data HO &amp; Site'!$Y$1:$Y$437,"Open",'Master Data HO &amp; Site'!$BZ$1:$BZ$437,'Summary to Mgmt'!$AX$4,'Master Data HO &amp; Site'!$N$1:$N$437,$H$2),COUNTIFS('Master Data HO &amp; Site'!$S$1:$S$437,'Summary to Mgmt'!$C30,'Master Data HO &amp; Site'!$Y$1:$Y$437,"Open",'Master Data HO &amp; Site'!$BZ$1:$BZ$437,'Summary to Mgmt'!$AX$4,'Master Data HO &amp; Site'!$N$1:$N$437,$H$2))))</f>
        <v>1</v>
      </c>
    </row>
    <row r="31" spans="3:50" outlineLevel="1" x14ac:dyDescent="0.35">
      <c r="C31" t="s">
        <v>151</v>
      </c>
      <c r="D31" t="s">
        <v>146</v>
      </c>
      <c r="E31" t="s">
        <v>1811</v>
      </c>
      <c r="F31" s="223">
        <f t="shared" ref="F31" si="3">G31+H31</f>
        <v>2</v>
      </c>
      <c r="G31" s="224">
        <f>IF($H$2="All",IF(C31="Jakarta",SUMIFS('Master Data HO &amp; Site'!$BM$1:$BM$437,'Master Data HO &amp; Site'!$S$1:$S$437,'Summary to Mgmt'!C31,'Master Data HO &amp; Site'!$F$1:$F$437,'Summary to Mgmt'!$D31,'Master Data HO &amp; Site'!$H$1:$H$437,'Summary to Mgmt'!$E31,'Master Data HO &amp; Site'!$Y$1:$Y$437,"Closed"),SUMIFS('Master Data HO &amp; Site'!$BM$1:$BM$437,'Master Data HO &amp; Site'!$S$1:$S$437,'Summary to Mgmt'!C31,'Master Data HO &amp; Site'!$Y$1:$Y$437,"Closed")),IF(C31="Jakarta",SUMIFS('Master Data HO &amp; Site'!$BM$1:$BM$437,'Master Data HO &amp; Site'!$S$1:$S$437,'Summary to Mgmt'!C31,'Master Data HO &amp; Site'!$F$1:$F$437,'Summary to Mgmt'!$D31,'Master Data HO &amp; Site'!$H$1:$H$437,'Summary to Mgmt'!E31,'Master Data HO &amp; Site'!$N$1:$N$437,'Summary to Mgmt'!$H$2,'Master Data HO &amp; Site'!$Y$1:$Y$437,"Closed"),SUMIFS('Master Data HO &amp; Site'!$BM$1:$BM$437,'Master Data HO &amp; Site'!$S$1:$S$437,'Summary to Mgmt'!C31,'Master Data HO &amp; Site'!$N$1:$N$437,'Summary to Mgmt'!$H$2,'Master Data HO &amp; Site'!$Y$1:$Y$437,"Closed")))</f>
        <v>1</v>
      </c>
      <c r="H31" s="222">
        <f>IF($H$2="All",IF(C31="Jakarta",COUNTIFS('Master Data HO &amp; Site'!$S$1:$S$437,'Summary to Mgmt'!$C31,'Master Data HO &amp; Site'!$F$1:$F$437,'Summary to Mgmt'!$D31,'Master Data HO &amp; Site'!$H$1:$H$437,'Summary to Mgmt'!$E31,'Master Data HO &amp; Site'!$Y$1:$Y$437,"Open"),COUNTIFS('Master Data HO &amp; Site'!$S$1:$S$437,'Summary to Mgmt'!$C31,'Master Data HO &amp; Site'!$Y$1:$Y$437,"Open")),IF($H$2="Urgent",IF(C31="Jakarta",COUNTIFS('Master Data HO &amp; Site'!$S$1:$S$437,'Summary to Mgmt'!$C31,'Master Data HO &amp; Site'!$F$1:$F$437,'Summary to Mgmt'!$D31,'Master Data HO &amp; Site'!$H$1:$H$437,'Summary to Mgmt'!$E31,'Master Data HO &amp; Site'!$Y$1:$Y$437,"Open",'Master Data HO &amp; Site'!$N$1:$N$437,$H$2),COUNTIFS('Master Data HO &amp; Site'!$S$1:$S$437,'Summary to Mgmt'!$C31,'Master Data HO &amp; Site'!$Y$1:$Y$437,"Open",'Master Data HO &amp; Site'!$N$1:$N$437,$H$2)),IF(C31="Jakarta",COUNTIFS('Master Data HO &amp; Site'!$F$1:$F$437,'Summary to Mgmt'!$D31,'Master Data HO &amp; Site'!$H$1:$H$437,'Summary to Mgmt'!$E31,'Master Data HO &amp; Site'!$Y$1:$Y$437,"Open",'Master Data HO &amp; Site'!$N$1:$N$437,$H$2),COUNTIFS('Master Data HO &amp; Site'!$S$1:$S$437,'Summary to Mgmt'!$C31,'Master Data HO &amp; Site'!$Y$1:$Y$437,"Open",'Master Data HO &amp; Site'!$N$1:$N$437,$H$2))))</f>
        <v>1</v>
      </c>
      <c r="I31" s="222">
        <f>IF($H$2="All",IF(C31="Jakarta",COUNTIFS('Master Data HO &amp; Site'!$F$1:$F$437,'Summary to Mgmt'!$D31,'Master Data HO &amp; Site'!$H$1:$H$437,'Summary to Mgmt'!$E31,'Master Data HO &amp; Site'!$Y$1:$Y$437,"Open",'Master Data HO &amp; Site'!$D$1:$D$437,"pending FKTK"),COUNTIFS('Master Data HO &amp; Site'!$S$1:$S$437,'Summary to Mgmt'!$C31,'Master Data HO &amp; Site'!$Y$1:$Y$437,"Open",'Master Data HO &amp; Site'!$D$1:$D$437,"pending FKTK")),IF($H$2="Urgent",IF(C31="Jakarta",COUNTIFS('Master Data HO &amp; Site'!$F$1:$F$437,'Summary to Mgmt'!$D31,'Master Data HO &amp; Site'!$H$1:$H$437,'Summary to Mgmt'!$E31,'Master Data HO &amp; Site'!$Y$1:$Y$437,"Open",'Master Data HO &amp; Site'!$N$1:$N$437,$H$2,'Master Data HO &amp; Site'!$D$1:$D$437,"pending FKTK"),COUNTIFS('Master Data HO &amp; Site'!$S$1:$S$437,'Summary to Mgmt'!$C31,'Master Data HO &amp; Site'!$Y$1:$Y$437,"Open",'Master Data HO &amp; Site'!$N$1:$N$437,$H$2,'Master Data HO &amp; Site'!$D$1:$D$437,"pending FKTK")),IF(C31="Jakarta",COUNTIFS('Master Data HO &amp; Site'!$F$1:$F$437,'Summary to Mgmt'!$D31,'Master Data HO &amp; Site'!$H$1:$H$437,'Summary to Mgmt'!$E31,'Master Data HO &amp; Site'!$Y$1:$Y$437,"Open",'Master Data HO &amp; Site'!$N$1:$N$437,$H$2,'Master Data HO &amp; Site'!$D$1:$D$437,"pending FKTK"),COUNTIFS('Master Data HO &amp; Site'!$S$1:$S$437,'Summary to Mgmt'!$C31,'Master Data HO &amp; Site'!$Y$1:$Y$437,"Open",'Master Data HO &amp; Site'!$N$1:$N$437,$H$2,'Master Data HO &amp; Site'!$D$1:$D$437,"pending FKTK"))))</f>
        <v>1</v>
      </c>
      <c r="J31" s="222">
        <f>IF($H$2="All",IF(C31="Jakarta",SUMIFS('Master Data HO &amp; Site'!$AB$1:$AB$437,'Master Data HO &amp; Site'!$F$1:$F$437,'Summary to Mgmt'!$D31,'Master Data HO &amp; Site'!$H$1:$H$437,'Summary to Mgmt'!$E31,'Master Data HO &amp; Site'!$Y$1:$Y$437,"Open"),SUMIFS('Master Data HO &amp; Site'!$AB$1:$AB$437,'Master Data HO &amp; Site'!$S$1:$S$437,'Summary to Mgmt'!$C31,'Master Data HO &amp; Site'!$Y$1:$Y$437,"Open")),IF($H$2="Urgent",IF(C31="Jakarta",SUMIFS('Master Data HO &amp; Site'!$AB$1:$AB$437,'Master Data HO &amp; Site'!$F$1:$F$437,'Summary to Mgmt'!$D31,'Master Data HO &amp; Site'!$H$1:$H$437,'Summary to Mgmt'!$E31,'Master Data HO &amp; Site'!$Y$1:$Y$437,"Open",'Master Data HO &amp; Site'!$N$1:$N$437,$H$2),SUMIFS('Master Data HO &amp; Site'!$AB$1:$AB$437,'Master Data HO &amp; Site'!$S$1:$S$437,'Summary to Mgmt'!$C31,'Master Data HO &amp; Site'!$Y$1:$Y$437,"Open",'Master Data HO &amp; Site'!$N$1:$N$437,$H$2)),IF(C31="Jakarta",SUMIFS('Master Data HO &amp; Site'!$AB$1:$AB$437,'Master Data HO &amp; Site'!$F$1:$F$437,'Summary to Mgmt'!$D31,'Master Data HO &amp; Site'!$H$1:$H$437,'Summary to Mgmt'!$E31,'Master Data HO &amp; Site'!$Y$1:$Y$437,"Open",'Master Data HO &amp; Site'!$N$1:$N$437,$H$2),SUMIFS('Master Data HO &amp; Site'!$AB$1:$AB$437,'Master Data HO &amp; Site'!$S$1:$S$437,'Summary to Mgmt'!$C31,'Master Data HO &amp; Site'!$Y$1:$Y$437,"Open",'Master Data HO &amp; Site'!$N$1:$N$437,$H$2))))</f>
        <v>0</v>
      </c>
      <c r="K31" s="222">
        <f>IF($H$2="All",IF(C31="Jakarta",SUMIFS('Master Data HO &amp; Site'!$AC$1:$AC$437,'Master Data HO &amp; Site'!$F$1:$F$437,'Summary to Mgmt'!$D31,'Master Data HO &amp; Site'!$H$1:$H$437,'Summary to Mgmt'!$E31,'Master Data HO &amp; Site'!$Y$1:$Y$437,"Open"),SUMIFS('Master Data HO &amp; Site'!$AC$1:$AC$437,'Master Data HO &amp; Site'!$S$1:$S$437,'Summary to Mgmt'!$C31,'Master Data HO &amp; Site'!$Y$1:$Y$437,"Open")),IF($H$2="Urgent",IF(C31="Jakarta",SUMIFS('Master Data HO &amp; Site'!$AC$1:$AC$437,'Master Data HO &amp; Site'!$F$1:$F$437,'Summary to Mgmt'!$D31,'Master Data HO &amp; Site'!$H$1:$H$437,'Summary to Mgmt'!$E31,'Master Data HO &amp; Site'!$Y$1:$Y$437,"Open",'Master Data HO &amp; Site'!$N$1:$N$437,$H$2),SUMIFS('Master Data HO &amp; Site'!$AC$1:$AC$437,'Master Data HO &amp; Site'!$S$1:$S$437,'Summary to Mgmt'!$C31,'Master Data HO &amp; Site'!$Y$1:$Y$437,"Open",'Master Data HO &amp; Site'!$N$1:$N$437,$H$2)),IF(C31="Jakarta",SUMIFS('Master Data HO &amp; Site'!$AC$1:$AC$437,'Master Data HO &amp; Site'!$F$1:$F$437,'Summary to Mgmt'!$D31,'Master Data HO &amp; Site'!$H$1:$H$437,'Summary to Mgmt'!$E31,'Master Data HO &amp; Site'!$Y$1:$Y$437,"Open",'Master Data HO &amp; Site'!$N$1:$N$437,$H$2),SUMIFS('Master Data HO &amp; Site'!$AC$1:$AC$437,'Master Data HO &amp; Site'!$S$1:$S$437,'Summary to Mgmt'!$C31,'Master Data HO &amp; Site'!$Y$1:$Y$437,"Open",'Master Data HO &amp; Site'!$N$1:$N$437,$H$2))))</f>
        <v>0</v>
      </c>
      <c r="L31" s="222">
        <f>IF($H$2="All",IF(C31="Jakarta",SUMIFS('Master Data HO &amp; Site'!$AD$1:$AD$437,'Master Data HO &amp; Site'!$F$1:$F$437,'Summary to Mgmt'!$D31,'Master Data HO &amp; Site'!$H$1:$H$437,'Summary to Mgmt'!$E31,'Master Data HO &amp; Site'!$Y$1:$Y$437,"Open"),SUMIFS('Master Data HO &amp; Site'!$AD$1:$AD$437,'Master Data HO &amp; Site'!$S$1:$S$437,'Summary to Mgmt'!$C31,'Master Data HO &amp; Site'!$Y$1:$Y$437,"Open")),IF($H$2="Urgent",IF(C31="Jakarta",SUMIFS('Master Data HO &amp; Site'!$AD$1:$AD$437,'Master Data HO &amp; Site'!$F$1:$F$437,'Summary to Mgmt'!$D31,'Master Data HO &amp; Site'!$H$1:$H$437,'Summary to Mgmt'!$E31,'Master Data HO &amp; Site'!$Y$1:$Y$437,"Open",'Master Data HO &amp; Site'!$N$1:$N$437,$H$2),SUMIFS('Master Data HO &amp; Site'!$AD$1:$AD$437,'Master Data HO &amp; Site'!$S$1:$S$437,'Summary to Mgmt'!$C31,'Master Data HO &amp; Site'!$Y$1:$Y$437,"Open",'Master Data HO &amp; Site'!$N$1:$N$437,$H$2)),IF(C31="Jakarta",SUMIFS('Master Data HO &amp; Site'!$AD$1:$AD$437,'Master Data HO &amp; Site'!$F$1:$F$437,'Summary to Mgmt'!$D31,'Master Data HO &amp; Site'!$H$1:$H$437,'Summary to Mgmt'!$E31,'Master Data HO &amp; Site'!$Y$1:$Y$437,"Open",'Master Data HO &amp; Site'!$N$1:$N$437,$H$2),SUMIFS('Master Data HO &amp; Site'!$AD$1:$AD$437,'Master Data HO &amp; Site'!$S$1:$S$437,'Summary to Mgmt'!$C31,'Master Data HO &amp; Site'!$Y$1:$Y$437,"Open",'Master Data HO &amp; Site'!$N$1:$N$437,$H$2))))</f>
        <v>0</v>
      </c>
      <c r="M31" s="222">
        <f>IF($H$2="All",IF(C31="Jakarta",SUMIFS('Master Data HO &amp; Site'!$AE$1:$AE$437,'Master Data HO &amp; Site'!$F$1:$F$437,'Summary to Mgmt'!$D31,'Master Data HO &amp; Site'!$H$1:$H$437,'Summary to Mgmt'!$E31,'Master Data HO &amp; Site'!$Y$1:$Y$437,"Open"),SUMIFS('Master Data HO &amp; Site'!$AE$1:$AE$437,'Master Data HO &amp; Site'!$S$1:$S$437,'Summary to Mgmt'!$C31,'Master Data HO &amp; Site'!$Y$1:$Y$437,"Open")),IF($H$2="Urgent",IF(C31="Jakarta",SUMIFS('Master Data HO &amp; Site'!$AE$1:$AE$437,'Master Data HO &amp; Site'!$F$1:$F$437,'Summary to Mgmt'!$D31,'Master Data HO &amp; Site'!$H$1:$H$437,'Summary to Mgmt'!$E31,'Master Data HO &amp; Site'!$Y$1:$Y$437,"Open",'Master Data HO &amp; Site'!$N$1:$N$437,$H$2),SUMIFS('Master Data HO &amp; Site'!$AE$1:$AE$437,'Master Data HO &amp; Site'!$S$1:$S$437,'Summary to Mgmt'!$C31,'Master Data HO &amp; Site'!$Y$1:$Y$437,"Open",'Master Data HO &amp; Site'!$N$1:$N$437,$H$2)),IF(C31="Jakarta",SUMIFS('Master Data HO &amp; Site'!$AE$1:$AE$437,'Master Data HO &amp; Site'!$F$1:$F$437,'Summary to Mgmt'!$D31,'Master Data HO &amp; Site'!$H$1:$H$437,'Summary to Mgmt'!$E31,'Master Data HO &amp; Site'!$Y$1:$Y$437,"Open",'Master Data HO &amp; Site'!$N$1:$N$437,$H$2),SUMIFS('Master Data HO &amp; Site'!$AE$1:$AE$437,'Master Data HO &amp; Site'!$S$1:$S$437,'Summary to Mgmt'!$C31,'Master Data HO &amp; Site'!$Y$1:$Y$437,"Open",'Master Data HO &amp; Site'!$N$1:$N$437,$H$2))))</f>
        <v>0</v>
      </c>
      <c r="N31" s="222">
        <f>IF($H$2="All",IF(C31="Jakarta",SUMIFS('Master Data HO &amp; Site'!$AF$1:$AF$437,'Master Data HO &amp; Site'!$F$1:$F$437,'Summary to Mgmt'!$D31,'Master Data HO &amp; Site'!$H$1:$H$437,'Summary to Mgmt'!$E31,'Master Data HO &amp; Site'!$Y$1:$Y$437,"Open"),SUMIFS('Master Data HO &amp; Site'!$AF$1:$AF$437,'Master Data HO &amp; Site'!$S$1:$S$437,'Summary to Mgmt'!$C31,'Master Data HO &amp; Site'!$Y$1:$Y$437,"Open")),IF($H$2="Urgent",IF(C31="Jakarta",SUMIFS('Master Data HO &amp; Site'!$AF$1:$AF$437,'Master Data HO &amp; Site'!$F$1:$F$437,'Summary to Mgmt'!$D31,'Master Data HO &amp; Site'!$H$1:$H$437,'Summary to Mgmt'!$E31,'Master Data HO &amp; Site'!$Y$1:$Y$437,"Open",'Master Data HO &amp; Site'!$N$1:$N$437,$H$2),SUMIFS('Master Data HO &amp; Site'!$AF$1:$AF$437,'Master Data HO &amp; Site'!$S$1:$S$437,'Summary to Mgmt'!$C31,'Master Data HO &amp; Site'!$Y$1:$Y$437,"Open",'Master Data HO &amp; Site'!$N$1:$N$437,$H$2)),IF(C31="Jakarta",SUMIFS('Master Data HO &amp; Site'!$AF$1:$AF$437,'Master Data HO &amp; Site'!$F$1:$F$437,'Summary to Mgmt'!$D31,'Master Data HO &amp; Site'!$H$1:$H$437,'Summary to Mgmt'!$E31,'Master Data HO &amp; Site'!$Y$1:$Y$437,"Open",'Master Data HO &amp; Site'!$N$1:$N$437,$H$2),SUMIFS('Master Data HO &amp; Site'!$AF$1:$AF$437,'Master Data HO &amp; Site'!$S$1:$S$437,'Summary to Mgmt'!$C31,'Master Data HO &amp; Site'!$Y$1:$Y$437,"Open",'Master Data HO &amp; Site'!$N$1:$N$437,$H$2))))</f>
        <v>0</v>
      </c>
      <c r="O31" s="224">
        <f>IF($H$2="All",IF(C31="Jakarta",SUMIFS('Master Data HO &amp; Site'!$AG$1:$AG$437,'Master Data HO &amp; Site'!$S$1:$S$437,'Summary to Mgmt'!$C31,'Master Data HO &amp; Site'!$F$1:$F$437,'Summary to Mgmt'!$D31,'Master Data HO &amp; Site'!$H$1:$H$437,'Summary to Mgmt'!$E31,'Master Data HO &amp; Site'!$Y$1:$Y$437,"Open"),SUMIFS('Master Data HO &amp; Site'!$AG$1:$AG$437,'Master Data HO &amp; Site'!$S$1:$S$437,'Summary to Mgmt'!$C31,'Master Data HO &amp; Site'!$Y$1:$Y$437,"Open")),IF($H$2="Urgent",IF(C31="Jakarta",SUMIFS('Master Data HO &amp; Site'!$AG$1:$AG$437,'Master Data HO &amp; Site'!$F$1:$F$437,'Summary to Mgmt'!$D31,'Master Data HO &amp; Site'!$H$1:$H$437,'Summary to Mgmt'!$E31,'Master Data HO &amp; Site'!$Y$1:$Y$437,"Open",'Master Data HO &amp; Site'!$N$1:$N$437,$H$2),SUMIFS('Master Data HO &amp; Site'!$AG$1:$AG$437,'Master Data HO &amp; Site'!$S$1:$S$437,'Summary to Mgmt'!$C31,'Master Data HO &amp; Site'!$Y$1:$Y$437,"Open",'Master Data HO &amp; Site'!$N$1:$N$437,$H$2)),IF(C31="Jakarta",SUMIFS('Master Data HO &amp; Site'!$AG$1:$AG$437,'Master Data HO &amp; Site'!$F$1:$F$437,'Summary to Mgmt'!$D31,'Master Data HO &amp; Site'!$H$1:$H$437,'Summary to Mgmt'!$E31,'Master Data HO &amp; Site'!$Y$1:$Y$437,"Open",'Master Data HO &amp; Site'!$N$1:$N$437,$H$2),SUMIFS('Master Data HO &amp; Site'!$AG$1:$AG$437,'Master Data HO &amp; Site'!$S$1:$S$437,'Summary to Mgmt'!$C31,'Master Data HO &amp; Site'!$Y$1:$Y$437,"Open",'Master Data HO &amp; Site'!$N$1:$N$437,$H$2))))</f>
        <v>2</v>
      </c>
      <c r="P31" s="222">
        <f>IF($H$2="All",IF(C31="Jakarta",SUMIFS('Master Data HO &amp; Site'!$AH$1:$AH$437,'Master Data HO &amp; Site'!$F$1:$F$437,'Summary to Mgmt'!$D31,'Master Data HO &amp; Site'!$H$1:$H$437,'Summary to Mgmt'!$E31,'Master Data HO &amp; Site'!$Y$1:$Y$437,"Open"),SUMIFS('Master Data HO &amp; Site'!$AH$1:$AH$437,'Master Data HO &amp; Site'!$S$1:$S$437,'Summary to Mgmt'!$C31,'Master Data HO &amp; Site'!$Y$1:$Y$437,"Open")),IF($H$2="Urgent",IF(C31="Jakarta",SUMIFS('Master Data HO &amp; Site'!$AH$1:$AH$437,'Master Data HO &amp; Site'!$F$1:$F$437,'Summary to Mgmt'!$D31,'Master Data HO &amp; Site'!$H$1:$H$437,'Summary to Mgmt'!$E31,'Master Data HO &amp; Site'!$Y$1:$Y$437,"Open",'Master Data HO &amp; Site'!$N$1:$N$437,$H$2),SUMIFS('Master Data HO &amp; Site'!$AH$1:$AH$437,'Master Data HO &amp; Site'!$S$1:$S$437,'Summary to Mgmt'!$C31,'Master Data HO &amp; Site'!$Y$1:$Y$437,"Open",'Master Data HO &amp; Site'!$N$1:$N$437,$H$2)),IF(C31="Jakarta",SUMIFS('Master Data HO &amp; Site'!$AH$1:$AH$437,'Master Data HO &amp; Site'!$F$1:$F$437,'Summary to Mgmt'!$D31,'Master Data HO &amp; Site'!$H$1:$H$437,'Summary to Mgmt'!$E31,'Master Data HO &amp; Site'!$Y$1:$Y$437,"Open",'Master Data HO &amp; Site'!$N$1:$N$437,$H$2),SUMIFS('Master Data HO &amp; Site'!$AH$1:$AH$437,'Master Data HO &amp; Site'!$S$1:$S$437,'Summary to Mgmt'!$C31,'Master Data HO &amp; Site'!$Y$1:$Y$437,"Open",'Master Data HO &amp; Site'!$N$1:$N$437,$H$2))))</f>
        <v>0</v>
      </c>
      <c r="Q31" s="222">
        <f>IF($H$2="All",IF(C31="Jakarta",SUMIFS('Master Data HO &amp; Site'!$AI$1:$AI$437,'Master Data HO &amp; Site'!$F$1:$F$437,'Summary to Mgmt'!$D31,'Master Data HO &amp; Site'!$H$1:$H$437,'Summary to Mgmt'!$E31,'Master Data HO &amp; Site'!$Y$1:$Y$437,"Open"),SUMIFS('Master Data HO &amp; Site'!$AI$1:$AI$437,'Master Data HO &amp; Site'!$S$1:$S$437,'Summary to Mgmt'!$C31,'Master Data HO &amp; Site'!$Y$1:$Y$437,"Open")),IF($H$2="Urgent",IF(C31="Jakarta",SUMIFS('Master Data HO &amp; Site'!$AI$1:$AI$437,'Master Data HO &amp; Site'!$F$1:$F$437,'Summary to Mgmt'!$D31,'Master Data HO &amp; Site'!$H$1:$H$437,'Summary to Mgmt'!$E31,'Master Data HO &amp; Site'!$Y$1:$Y$437,"Open",'Master Data HO &amp; Site'!$N$1:$N$437,$H$2),SUMIFS('Master Data HO &amp; Site'!$AI$1:$AI$437,'Master Data HO &amp; Site'!$S$1:$S$437,'Summary to Mgmt'!$C31,'Master Data HO &amp; Site'!$Y$1:$Y$437,"Open",'Master Data HO &amp; Site'!$N$1:$N$437,$H$2)),IF(C31="Jakarta",SUMIFS('Master Data HO &amp; Site'!$AI$1:$AI$437,'Master Data HO &amp; Site'!$F$1:$F$437,'Summary to Mgmt'!$D31,'Master Data HO &amp; Site'!$H$1:$H$437,'Summary to Mgmt'!$E31,'Master Data HO &amp; Site'!$Y$1:$Y$437,"Open",'Master Data HO &amp; Site'!$N$1:$N$437,$H$2),SUMIFS('Master Data HO &amp; Site'!$AI$1:$AI$437,'Master Data HO &amp; Site'!$S$1:$S$437,'Summary to Mgmt'!$C31,'Master Data HO &amp; Site'!$Y$1:$Y$437,"Open",'Master Data HO &amp; Site'!$N$1:$N$437,$H$2))))</f>
        <v>0</v>
      </c>
      <c r="R31" s="222">
        <f>IF($H$2="All",IF(C31="Jakarta",SUMIFS('Master Data HO &amp; Site'!$AJ$1:$AJ$437,'Master Data HO &amp; Site'!$F$1:$F$437,'Summary to Mgmt'!$D31,'Master Data HO &amp; Site'!$H$1:$H$437,'Summary to Mgmt'!$E31,'Master Data HO &amp; Site'!$Y$1:$Y$437,"Open"),SUMIFS('Master Data HO &amp; Site'!$AJ$1:$AJ$437,'Master Data HO &amp; Site'!$S$1:$S$437,'Summary to Mgmt'!$C31,'Master Data HO &amp; Site'!$Y$1:$Y$437,"Open")),IF($H$2="Urgent",IF(C31="Jakarta",SUMIFS('Master Data HO &amp; Site'!$AJ$1:$AJ$437,'Master Data HO &amp; Site'!$F$1:$F$437,'Summary to Mgmt'!$D31,'Master Data HO &amp; Site'!$H$1:$H$437,'Summary to Mgmt'!$E31,'Master Data HO &amp; Site'!$Y$1:$Y$437,"Open",'Master Data HO &amp; Site'!$N$1:$N$437,$H$2),SUMIFS('Master Data HO &amp; Site'!$AJ$1:$AJ$437,'Master Data HO &amp; Site'!$S$1:$S$437,'Summary to Mgmt'!$C31,'Master Data HO &amp; Site'!$Y$1:$Y$437,"Open",'Master Data HO &amp; Site'!$N$1:$N$437,$H$2)),IF(C31="Jakarta",SUMIFS('Master Data HO &amp; Site'!$AJ$1:$AJ$437,'Master Data HO &amp; Site'!$F$1:$F$437,'Summary to Mgmt'!$D31,'Master Data HO &amp; Site'!$H$1:$H$437,'Summary to Mgmt'!$E31,'Master Data HO &amp; Site'!$Y$1:$Y$437,"Open",'Master Data HO &amp; Site'!$N$1:$N$437,$H$2),SUMIFS('Master Data HO &amp; Site'!$AJ$1:$AJ$437,'Master Data HO &amp; Site'!$S$1:$S$437,'Summary to Mgmt'!$C31,'Master Data HO &amp; Site'!$Y$1:$Y$437,"Open",'Master Data HO &amp; Site'!$N$1:$N$437,$H$2))))</f>
        <v>0</v>
      </c>
      <c r="S31" s="222">
        <f>IF($H$2="All",IF(C31="Jakarta",SUMIFS('Master Data HO &amp; Site'!$AK$1:$AK$437,'Master Data HO &amp; Site'!$F$1:$F$437,'Summary to Mgmt'!$D31,'Master Data HO &amp; Site'!$H$1:$H$437,'Summary to Mgmt'!$E31,'Master Data HO &amp; Site'!$Y$1:$Y$437,"Open"),SUMIFS('Master Data HO &amp; Site'!$AK$1:$AK$437,'Master Data HO &amp; Site'!$S$1:$S$437,'Summary to Mgmt'!$C31,'Master Data HO &amp; Site'!$Y$1:$Y$437,"Open")),IF($H$2="Urgent",IF(C31="Jakarta",SUMIFS('Master Data HO &amp; Site'!$AK$1:$AK$437,'Master Data HO &amp; Site'!$F$1:$F$437,'Summary to Mgmt'!$D31,'Master Data HO &amp; Site'!$H$1:$H$437,'Summary to Mgmt'!$E31,'Master Data HO &amp; Site'!$Y$1:$Y$437,"Open",'Master Data HO &amp; Site'!$N$1:$N$437,$H$2),SUMIFS('Master Data HO &amp; Site'!$AK$1:$AK$437,'Master Data HO &amp; Site'!$S$1:$S$437,'Summary to Mgmt'!$C31,'Master Data HO &amp; Site'!$Y$1:$Y$437,"Open",'Master Data HO &amp; Site'!$N$1:$N$437,$H$2)),IF(C31="Jakarta",SUMIFS('Master Data HO &amp; Site'!$AK$1:$AK$437,'Master Data HO &amp; Site'!$F$1:$F$437,'Summary to Mgmt'!$D31,'Master Data HO &amp; Site'!$H$1:$H$437,'Summary to Mgmt'!$E31,'Master Data HO &amp; Site'!$Y$1:$Y$437,"Open",'Master Data HO &amp; Site'!$N$1:$N$437,$H$2),SUMIFS('Master Data HO &amp; Site'!$AK$1:$AK$437,'Master Data HO &amp; Site'!$S$1:$S$437,'Summary to Mgmt'!$C31,'Master Data HO &amp; Site'!$Y$1:$Y$437,"Open",'Master Data HO &amp; Site'!$N$1:$N$437,$H$2))))</f>
        <v>0</v>
      </c>
      <c r="T31" s="222">
        <f>IF($H$2="All",IF(C31="Jakarta",SUMIFS('Master Data HO &amp; Site'!$AL$1:$AL$437,'Master Data HO &amp; Site'!$F$1:$F$437,'Summary to Mgmt'!$D31,'Master Data HO &amp; Site'!$H$1:$H$437,'Summary to Mgmt'!$E31,'Master Data HO &amp; Site'!$Y$1:$Y$437,"Open"),SUMIFS('Master Data HO &amp; Site'!$AL$1:$AL$437,'Master Data HO &amp; Site'!$S$1:$S$437,'Summary to Mgmt'!$C31,'Master Data HO &amp; Site'!$Y$1:$Y$437,"Open")),IF($H$2="Urgent",IF(C31="Jakarta",SUMIFS('Master Data HO &amp; Site'!$AL$1:$AL$437,'Master Data HO &amp; Site'!$F$1:$F$437,'Summary to Mgmt'!$D31,'Master Data HO &amp; Site'!$H$1:$H$437,'Summary to Mgmt'!$E31,'Master Data HO &amp; Site'!$Y$1:$Y$437,"Open",'Master Data HO &amp; Site'!$N$1:$N$437,$H$2),SUMIFS('Master Data HO &amp; Site'!$AL$1:$AL$437,'Master Data HO &amp; Site'!$S$1:$S$437,'Summary to Mgmt'!$C31,'Master Data HO &amp; Site'!$Y$1:$Y$437,"Open",'Master Data HO &amp; Site'!$N$1:$N$437,$H$2)),IF(C31="Jakarta",SUMIFS('Master Data HO &amp; Site'!$AL$1:$AL$437,'Master Data HO &amp; Site'!$F$1:$F$437,'Summary to Mgmt'!$D31,'Master Data HO &amp; Site'!$H$1:$H$437,'Summary to Mgmt'!$E31,'Master Data HO &amp; Site'!$Y$1:$Y$437,"Open",'Master Data HO &amp; Site'!$N$1:$N$437,$H$2),SUMIFS('Master Data HO &amp; Site'!$AL$1:$AL$437,'Master Data HO &amp; Site'!$S$1:$S$437,'Summary to Mgmt'!$C31,'Master Data HO &amp; Site'!$Y$1:$Y$437,"Open",'Master Data HO &amp; Site'!$N$1:$N$437,$H$2))))</f>
        <v>0</v>
      </c>
      <c r="U31" s="222">
        <f>IF($H$2="All",IF(C31="Jakarta",SUMIFS('Master Data HO &amp; Site'!$AM$1:$AM$437,'Master Data HO &amp; Site'!$S$1:$S$437,'Summary to Mgmt'!$C31,'Master Data HO &amp; Site'!$F$1:$F$437,'Summary to Mgmt'!$D31,'Master Data HO &amp; Site'!$H$1:$H$437,'Summary to Mgmt'!$E31,'Master Data HO &amp; Site'!$Y$1:$Y$437,"Open"),SUMIFS('Master Data HO &amp; Site'!$AM$1:$AM$437,'Master Data HO &amp; Site'!$S$1:$S$437,'Summary to Mgmt'!$C31,'Master Data HO &amp; Site'!$Y$1:$Y$437,"Open")),IF($H$2="Urgent",IF(C31="Jakarta",SUMIFS('Master Data HO &amp; Site'!$AM$1:$AM$437,'Master Data HO &amp; Site'!$F$1:$F$437,'Summary to Mgmt'!$D31,'Master Data HO &amp; Site'!$H$1:$H$437,'Summary to Mgmt'!$E31,'Master Data HO &amp; Site'!$Y$1:$Y$437,"Open",'Master Data HO &amp; Site'!$N$1:$N$437,$H$2),SUMIFS('Master Data HO &amp; Site'!$AM$1:$AM$437,'Master Data HO &amp; Site'!$S$1:$S$437,'Summary to Mgmt'!$C31,'Master Data HO &amp; Site'!$Y$1:$Y$437,"Open",'Master Data HO &amp; Site'!$N$1:$N$437,$H$2)),IF(C31="Jakarta",SUMIFS('Master Data HO &amp; Site'!$AM$1:$AM$437,'Master Data HO &amp; Site'!$F$1:$F$437,'Summary to Mgmt'!$D31,'Master Data HO &amp; Site'!$H$1:$H$437,'Summary to Mgmt'!$E31,'Master Data HO &amp; Site'!$Y$1:$Y$437,"Open",'Master Data HO &amp; Site'!$N$1:$N$437,$H$2),SUMIFS('Master Data HO &amp; Site'!$AM$1:$AM$437,'Master Data HO &amp; Site'!$S$1:$S$437,'Summary to Mgmt'!$C31,'Master Data HO &amp; Site'!$Y$1:$Y$437,"Open",'Master Data HO &amp; Site'!$N$1:$N$437,$H$2))))</f>
        <v>2</v>
      </c>
      <c r="V31" s="222">
        <f>IF($H$2="All",IF(C31="Jakarta",SUMIFS('Master Data HO &amp; Site'!$AN$1:$AN$437,'Master Data HO &amp; Site'!$F$1:$F$437,'Summary to Mgmt'!$D31,'Master Data HO &amp; Site'!$H$1:$H$437,'Summary to Mgmt'!$E31,'Master Data HO &amp; Site'!$Y$1:$Y$437,"Open"),SUMIFS('Master Data HO &amp; Site'!$AN$1:$AN$437,'Master Data HO &amp; Site'!$S$1:$S$437,'Summary to Mgmt'!$C31,'Master Data HO &amp; Site'!$Y$1:$Y$437,"Open")),IF($H$2="Urgent",IF(C31="Jakarta",SUMIFS('Master Data HO &amp; Site'!$AN$1:$AN$437,'Master Data HO &amp; Site'!$F$1:$F$437,'Summary to Mgmt'!$D31,'Master Data HO &amp; Site'!$H$1:$H$437,'Summary to Mgmt'!$E31,'Master Data HO &amp; Site'!$Y$1:$Y$437,"Open",'Master Data HO &amp; Site'!$N$1:$N$437,$H$2),SUMIFS('Master Data HO &amp; Site'!$AN$1:$AN$437,'Master Data HO &amp; Site'!$S$1:$S$437,'Summary to Mgmt'!$C31,'Master Data HO &amp; Site'!$Y$1:$Y$437,"Open",'Master Data HO &amp; Site'!$N$1:$N$437,$H$2)),IF(C31="Jakarta",SUMIFS('Master Data HO &amp; Site'!$AN$1:$AN$437,'Master Data HO &amp; Site'!$F$1:$F$437,'Summary to Mgmt'!$D31,'Master Data HO &amp; Site'!$H$1:$H$437,'Summary to Mgmt'!$E31,'Master Data HO &amp; Site'!$Y$1:$Y$437,"Open",'Master Data HO &amp; Site'!$N$1:$N$437,$H$2),SUMIFS('Master Data HO &amp; Site'!$AN$1:$AN$437,'Master Data HO &amp; Site'!$S$1:$S$437,'Summary to Mgmt'!$C31,'Master Data HO &amp; Site'!$Y$1:$Y$437,"Open",'Master Data HO &amp; Site'!$N$1:$N$437,$H$2))))</f>
        <v>0</v>
      </c>
      <c r="W31" s="222">
        <f>IF($H$2="All",IF(C31="Jakarta",SUMIFS('Master Data HO &amp; Site'!$AO$1:$AO$437,'Master Data HO &amp; Site'!$F$1:$F$437,'Summary to Mgmt'!$D31,'Master Data HO &amp; Site'!$H$1:$H$437,'Summary to Mgmt'!$E31,'Master Data HO &amp; Site'!$Y$1:$Y$437,"Open"),SUMIFS('Master Data HO &amp; Site'!$AO$1:$AO$437,'Master Data HO &amp; Site'!$S$1:$S$437,'Summary to Mgmt'!$C31,'Master Data HO &amp; Site'!$Y$1:$Y$437,"Open")),IF($H$2="Urgent",IF(C31="Jakarta",SUMIFS('Master Data HO &amp; Site'!$AO$1:$AO$437,'Master Data HO &amp; Site'!$F$1:$F$437,'Summary to Mgmt'!$D31,'Master Data HO &amp; Site'!$H$1:$H$437,'Summary to Mgmt'!$E31,'Master Data HO &amp; Site'!$Y$1:$Y$437,"Open",'Master Data HO &amp; Site'!$N$1:$N$437,$H$2),SUMIFS('Master Data HO &amp; Site'!$AO$1:$AO$437,'Master Data HO &amp; Site'!$S$1:$S$437,'Summary to Mgmt'!$C31,'Master Data HO &amp; Site'!$Y$1:$Y$437,"Open",'Master Data HO &amp; Site'!$N$1:$N$437,$H$2)),IF(C31="Jakarta",SUMIFS('Master Data HO &amp; Site'!$AO$1:$AO$437,'Master Data HO &amp; Site'!$F$1:$F$437,'Summary to Mgmt'!$D31,'Master Data HO &amp; Site'!$H$1:$H$437,'Summary to Mgmt'!$E31,'Master Data HO &amp; Site'!$Y$1:$Y$437,"Open",'Master Data HO &amp; Site'!$N$1:$N$437,$H$2),SUMIFS('Master Data HO &amp; Site'!$AO$1:$AO$437,'Master Data HO &amp; Site'!$S$1:$S$437,'Summary to Mgmt'!$C31,'Master Data HO &amp; Site'!$Y$1:$Y$437,"Open",'Master Data HO &amp; Site'!$N$1:$N$437,$H$2))))</f>
        <v>0</v>
      </c>
      <c r="X31" s="222">
        <f>IF($H$2="All",IF(C31="Jakarta",SUMIFS('Master Data HO &amp; Site'!$AP$1:$AP$437,'Master Data HO &amp; Site'!$F$1:$F$437,'Summary to Mgmt'!$D31,'Master Data HO &amp; Site'!$H$1:$H$437,'Summary to Mgmt'!$E31,'Master Data HO &amp; Site'!$Y$1:$Y$437,"Open"),SUMIFS('Master Data HO &amp; Site'!$AP$1:$AP$437,'Master Data HO &amp; Site'!$S$1:$S$437,'Summary to Mgmt'!$C31,'Master Data HO &amp; Site'!$Y$1:$Y$437,"Open")),IF($H$2="Urgent",IF(C31="Jakarta",SUMIFS('Master Data HO &amp; Site'!$AP$1:$AP$437,'Master Data HO &amp; Site'!$F$1:$F$437,'Summary to Mgmt'!$D31,'Master Data HO &amp; Site'!$H$1:$H$437,'Summary to Mgmt'!$E31,'Master Data HO &amp; Site'!$Y$1:$Y$437,"Open",'Master Data HO &amp; Site'!$N$1:$N$437,$H$2),SUMIFS('Master Data HO &amp; Site'!$AP$1:$AP$437,'Master Data HO &amp; Site'!$S$1:$S$437,'Summary to Mgmt'!$C31,'Master Data HO &amp; Site'!$Y$1:$Y$437,"Open",'Master Data HO &amp; Site'!$N$1:$N$437,$H$2)),IF(C31="Jakarta",SUMIFS('Master Data HO &amp; Site'!$AP$1:$AP$437,'Master Data HO &amp; Site'!$F$1:$F$437,'Summary to Mgmt'!$D31,'Master Data HO &amp; Site'!$H$1:$H$437,'Summary to Mgmt'!$E31,'Master Data HO &amp; Site'!$Y$1:$Y$437,"Open",'Master Data HO &amp; Site'!$N$1:$N$437,$H$2),SUMIFS('Master Data HO &amp; Site'!$AP$1:$AP$437,'Master Data HO &amp; Site'!$S$1:$S$437,'Summary to Mgmt'!$C31,'Master Data HO &amp; Site'!$Y$1:$Y$437,"Open",'Master Data HO &amp; Site'!$N$1:$N$437,$H$2))))</f>
        <v>0</v>
      </c>
      <c r="Y31" s="222">
        <f>IF($H$2="All",IF(C31="Jakarta",SUMIFS('Master Data HO &amp; Site'!$AQ$1:$AQ$437,'Master Data HO &amp; Site'!$F$1:$F$437,'Summary to Mgmt'!$D31,'Master Data HO &amp; Site'!$H$1:$H$437,'Summary to Mgmt'!$E31,'Master Data HO &amp; Site'!$Y$1:$Y$437,"Open"),SUMIFS('Master Data HO &amp; Site'!$AQ$1:$AQ$437,'Master Data HO &amp; Site'!$S$1:$S$437,'Summary to Mgmt'!$C31,'Master Data HO &amp; Site'!$Y$1:$Y$437,"Open")),IF($H$2="Urgent",IF(C31="Jakarta",SUMIFS('Master Data HO &amp; Site'!$AQ$1:$AQ$437,'Master Data HO &amp; Site'!$F$1:$F$437,'Summary to Mgmt'!$D31,'Master Data HO &amp; Site'!$H$1:$H$437,'Summary to Mgmt'!$E31,'Master Data HO &amp; Site'!$Y$1:$Y$437,"Open",'Master Data HO &amp; Site'!$N$1:$N$437,$H$2),SUMIFS('Master Data HO &amp; Site'!$AQ$1:$AQ$437,'Master Data HO &amp; Site'!$S$1:$S$437,'Summary to Mgmt'!$C31,'Master Data HO &amp; Site'!$Y$1:$Y$437,"Open",'Master Data HO &amp; Site'!$N$1:$N$437,$H$2)),IF(C31="Jakarta",SUMIFS('Master Data HO &amp; Site'!$AQ$1:$AQ$437,'Master Data HO &amp; Site'!$F$1:$F$437,'Summary to Mgmt'!$D31,'Master Data HO &amp; Site'!$H$1:$H$437,'Summary to Mgmt'!$E31,'Master Data HO &amp; Site'!$Y$1:$Y$437,"Open",'Master Data HO &amp; Site'!$N$1:$N$437,$H$2),SUMIFS('Master Data HO &amp; Site'!$AQ$1:$AQ$437,'Master Data HO &amp; Site'!$S$1:$S$437,'Summary to Mgmt'!$C31,'Master Data HO &amp; Site'!$Y$1:$Y$437,"Open",'Master Data HO &amp; Site'!$N$1:$N$437,$H$2))))</f>
        <v>0</v>
      </c>
      <c r="Z31" s="222">
        <f>IF($H$2="All",IF(C31="Jakarta",SUMIFS('Master Data HO &amp; Site'!$AR$1:$AR$437,'Master Data HO &amp; Site'!$F$1:$F$437,'Summary to Mgmt'!$D31,'Master Data HO &amp; Site'!$H$1:$H$437,'Summary to Mgmt'!$E31,'Master Data HO &amp; Site'!$Y$1:$Y$437,"Open"),SUMIFS('Master Data HO &amp; Site'!$AR$1:$AR$437,'Master Data HO &amp; Site'!$S$1:$S$437,'Summary to Mgmt'!$C31,'Master Data HO &amp; Site'!$Y$1:$Y$437,"Open")),IF($H$2="Urgent",IF(C31="Jakarta",SUMIFS('Master Data HO &amp; Site'!$AR$1:$AR$437,'Master Data HO &amp; Site'!$F$1:$F$437,'Summary to Mgmt'!$D31,'Master Data HO &amp; Site'!$H$1:$H$437,'Summary to Mgmt'!$E31,'Master Data HO &amp; Site'!$Y$1:$Y$437,"Open",'Master Data HO &amp; Site'!$N$1:$N$437,$H$2),SUMIFS('Master Data HO &amp; Site'!$AR$1:$AR$437,'Master Data HO &amp; Site'!$S$1:$S$437,'Summary to Mgmt'!$C31,'Master Data HO &amp; Site'!$Y$1:$Y$437,"Open",'Master Data HO &amp; Site'!$N$1:$N$437,$H$2)),IF(C31="Jakarta",SUMIFS('Master Data HO &amp; Site'!$AR$1:$AR$437,'Master Data HO &amp; Site'!$F$1:$F$437,'Summary to Mgmt'!$D31,'Master Data HO &amp; Site'!$H$1:$H$437,'Summary to Mgmt'!$E31,'Master Data HO &amp; Site'!$Y$1:$Y$437,"Open",'Master Data HO &amp; Site'!$N$1:$N$437,$H$2),SUMIFS('Master Data HO &amp; Site'!$AR$1:$AR$437,'Master Data HO &amp; Site'!$S$1:$S$437,'Summary to Mgmt'!$C31,'Master Data HO &amp; Site'!$Y$1:$Y$437,"Open",'Master Data HO &amp; Site'!$N$1:$N$437,$H$2))))</f>
        <v>0</v>
      </c>
      <c r="AA31" s="222">
        <f>IF($H$2="All",IF(C31="Jakarta",SUMIFS('Master Data HO &amp; Site'!$AS$1:$AS$437,'Master Data HO &amp; Site'!$S$1:$S$437,'Summary to Mgmt'!$C31,'Master Data HO &amp; Site'!$F$1:$F$437,'Summary to Mgmt'!$D31,'Master Data HO &amp; Site'!$H$1:$H$437,'Summary to Mgmt'!$E31,'Master Data HO &amp; Site'!$Y$1:$Y$437,"Open"),SUMIFS('Master Data HO &amp; Site'!$AS$1:$AS$437,'Master Data HO &amp; Site'!$S$1:$S$437,'Summary to Mgmt'!$C31,'Master Data HO &amp; Site'!$Y$1:$Y$437,"Open")),IF($H$2="Urgent",IF(C31="Jakarta",SUMIFS('Master Data HO &amp; Site'!$AS$1:$AS$437,'Master Data HO &amp; Site'!$F$1:$F$437,'Summary to Mgmt'!$D31,'Master Data HO &amp; Site'!$H$1:$H$437,'Summary to Mgmt'!$E31,'Master Data HO &amp; Site'!$Y$1:$Y$437,"Open",'Master Data HO &amp; Site'!$N$1:$N$437,$H$2),SUMIFS('Master Data HO &amp; Site'!$AS$1:$AS$437,'Master Data HO &amp; Site'!$S$1:$S$437,'Summary to Mgmt'!$C31,'Master Data HO &amp; Site'!$Y$1:$Y$437,"Open",'Master Data HO &amp; Site'!$N$1:$N$437,$H$2)),IF(C31="Jakarta",SUMIFS('Master Data HO &amp; Site'!$AS$1:$AS$437,'Master Data HO &amp; Site'!$F$1:$F$437,'Summary to Mgmt'!$D31,'Master Data HO &amp; Site'!$H$1:$H$437,'Summary to Mgmt'!$E31,'Master Data HO &amp; Site'!$Y$1:$Y$437,"Open",'Master Data HO &amp; Site'!$N$1:$N$437,$H$2),SUMIFS('Master Data HO &amp; Site'!$AS$1:$AS$437,'Master Data HO &amp; Site'!$S$1:$S$437,'Summary to Mgmt'!$C31,'Master Data HO &amp; Site'!$Y$1:$Y$437,"Open",'Master Data HO &amp; Site'!$N$1:$N$437,$H$2))))</f>
        <v>0</v>
      </c>
      <c r="AB31" s="222">
        <f>IF($H$2="All",IF(C31="Jakarta",SUMIFS('Master Data HO &amp; Site'!$AT$1:$AT$437,'Master Data HO &amp; Site'!$F$1:$F$437,'Summary to Mgmt'!$D31,'Master Data HO &amp; Site'!$H$1:$H$437,'Summary to Mgmt'!$E31,'Master Data HO &amp; Site'!$Y$1:$Y$437,"Open"),SUMIFS('Master Data HO &amp; Site'!$AT$1:$AT$437,'Master Data HO &amp; Site'!$S$1:$S$437,'Summary to Mgmt'!$C31,'Master Data HO &amp; Site'!$Y$1:$Y$437,"Open")),IF($H$2="Urgent",IF(C31="Jakarta",SUMIFS('Master Data HO &amp; Site'!$AT$1:$AT$437,'Master Data HO &amp; Site'!$F$1:$F$437,'Summary to Mgmt'!$D31,'Master Data HO &amp; Site'!$H$1:$H$437,'Summary to Mgmt'!$E31,'Master Data HO &amp; Site'!$Y$1:$Y$437,"Open",'Master Data HO &amp; Site'!$N$1:$N$437,$H$2),SUMIFS('Master Data HO &amp; Site'!$AT$1:$AT$437,'Master Data HO &amp; Site'!$S$1:$S$437,'Summary to Mgmt'!$C31,'Master Data HO &amp; Site'!$Y$1:$Y$437,"Open",'Master Data HO &amp; Site'!$N$1:$N$437,$H$2)),IF(C31="Jakarta",SUMIFS('Master Data HO &amp; Site'!$AT$1:$AT$437,'Master Data HO &amp; Site'!$F$1:$F$437,'Summary to Mgmt'!$D31,'Master Data HO &amp; Site'!$H$1:$H$437,'Summary to Mgmt'!$E31,'Master Data HO &amp; Site'!$Y$1:$Y$437,"Open",'Master Data HO &amp; Site'!$N$1:$N$437,$H$2),SUMIFS('Master Data HO &amp; Site'!$AT$1:$AT$437,'Master Data HO &amp; Site'!$S$1:$S$437,'Summary to Mgmt'!$C31,'Master Data HO &amp; Site'!$Y$1:$Y$437,"Open",'Master Data HO &amp; Site'!$N$1:$N$437,$H$2))))</f>
        <v>0</v>
      </c>
      <c r="AC31" s="222">
        <f>IF($H$2="All",IF(C31="Jakarta",SUMIFS('Master Data HO &amp; Site'!$AU$1:$AU$437,'Master Data HO &amp; Site'!$F$1:$F$437,'Summary to Mgmt'!$D31,'Master Data HO &amp; Site'!$H$1:$H$437,'Summary to Mgmt'!$E31,'Master Data HO &amp; Site'!$Y$1:$Y$437,"Open"),SUMIFS('Master Data HO &amp; Site'!$AU$1:$AU$437,'Master Data HO &amp; Site'!$S$1:$S$437,'Summary to Mgmt'!$C31,'Master Data HO &amp; Site'!$Y$1:$Y$437,"Open")),IF($H$2="Urgent",IF(C31="Jakarta",SUMIFS('Master Data HO &amp; Site'!$AU$1:$AU$437,'Master Data HO &amp; Site'!$F$1:$F$437,'Summary to Mgmt'!$D31,'Master Data HO &amp; Site'!$H$1:$H$437,'Summary to Mgmt'!$E31,'Master Data HO &amp; Site'!$Y$1:$Y$437,"Open",'Master Data HO &amp; Site'!$N$1:$N$437,$H$2),SUMIFS('Master Data HO &amp; Site'!$AU$1:$AU$437,'Master Data HO &amp; Site'!$S$1:$S$437,'Summary to Mgmt'!$C31,'Master Data HO &amp; Site'!$Y$1:$Y$437,"Open",'Master Data HO &amp; Site'!$N$1:$N$437,$H$2)),IF(C31="Jakarta",SUMIFS('Master Data HO &amp; Site'!$AU$1:$AU$437,'Master Data HO &amp; Site'!$F$1:$F$437,'Summary to Mgmt'!$D31,'Master Data HO &amp; Site'!$H$1:$H$437,'Summary to Mgmt'!$E31,'Master Data HO &amp; Site'!$Y$1:$Y$437,"Open",'Master Data HO &amp; Site'!$N$1:$N$437,$H$2),SUMIFS('Master Data HO &amp; Site'!$AU$1:$AU$437,'Master Data HO &amp; Site'!$S$1:$S$437,'Summary to Mgmt'!$C31,'Master Data HO &amp; Site'!$Y$1:$Y$437,"Open",'Master Data HO &amp; Site'!$N$1:$N$437,$H$2))))</f>
        <v>0</v>
      </c>
      <c r="AD31" s="222">
        <f>IF($H$2="All",IF(C31="Jakarta",SUMIFS('Master Data HO &amp; Site'!$AV$1:$AV$437,'Master Data HO &amp; Site'!$F$1:$F$437,'Summary to Mgmt'!$D31,'Master Data HO &amp; Site'!$H$1:$H$437,'Summary to Mgmt'!$E31,'Master Data HO &amp; Site'!$Y$1:$Y$437,"Open"),SUMIFS('Master Data HO &amp; Site'!$AV$1:$AV$437,'Master Data HO &amp; Site'!$S$1:$S$437,'Summary to Mgmt'!$C31,'Master Data HO &amp; Site'!$Y$1:$Y$437,"Open")),IF($H$2="Urgent",IF(C31="Jakarta",SUMIFS('Master Data HO &amp; Site'!$AV$1:$AV$437,'Master Data HO &amp; Site'!$F$1:$F$437,'Summary to Mgmt'!$D31,'Master Data HO &amp; Site'!$H$1:$H$437,'Summary to Mgmt'!$E31,'Master Data HO &amp; Site'!$Y$1:$Y$437,"Open",'Master Data HO &amp; Site'!$N$1:$N$437,$H$2),SUMIFS('Master Data HO &amp; Site'!$AV$1:$AV$437,'Master Data HO &amp; Site'!$S$1:$S$437,'Summary to Mgmt'!$C31,'Master Data HO &amp; Site'!$Y$1:$Y$437,"Open",'Master Data HO &amp; Site'!$N$1:$N$437,$H$2)),IF(C31="Jakarta",SUMIFS('Master Data HO &amp; Site'!$AV$1:$AV$437,'Master Data HO &amp; Site'!$F$1:$F$437,'Summary to Mgmt'!$D31,'Master Data HO &amp; Site'!$H$1:$H$437,'Summary to Mgmt'!$E31,'Master Data HO &amp; Site'!$Y$1:$Y$437,"Open",'Master Data HO &amp; Site'!$N$1:$N$437,$H$2),SUMIFS('Master Data HO &amp; Site'!$AV$1:$AV$437,'Master Data HO &amp; Site'!$S$1:$S$437,'Summary to Mgmt'!$C31,'Master Data HO &amp; Site'!$Y$1:$Y$437,"Open",'Master Data HO &amp; Site'!$N$1:$N$437,$H$2))))</f>
        <v>0</v>
      </c>
      <c r="AE31" s="222">
        <f>IF($H$2="All",IF(C31="Jakarta",SUMIFS('Master Data HO &amp; Site'!$AW$1:$AW$437,'Master Data HO &amp; Site'!$F$1:$F$437,'Summary to Mgmt'!$D31,'Master Data HO &amp; Site'!$H$1:$H$437,'Summary to Mgmt'!$E31,'Master Data HO &amp; Site'!$Y$1:$Y$437,"Open"),SUMIFS('Master Data HO &amp; Site'!$AW$1:$AW$437,'Master Data HO &amp; Site'!$S$1:$S$437,'Summary to Mgmt'!$C31,'Master Data HO &amp; Site'!$Y$1:$Y$437,"Open")),IF($H$2="Urgent",IF(C31="Jakarta",SUMIFS('Master Data HO &amp; Site'!$AW$1:$AW$437,'Master Data HO &amp; Site'!$F$1:$F$437,'Summary to Mgmt'!$D31,'Master Data HO &amp; Site'!$H$1:$H$437,'Summary to Mgmt'!$E31,'Master Data HO &amp; Site'!$Y$1:$Y$437,"Open",'Master Data HO &amp; Site'!$N$1:$N$437,$H$2),SUMIFS('Master Data HO &amp; Site'!$AW$1:$AW$437,'Master Data HO &amp; Site'!$S$1:$S$437,'Summary to Mgmt'!$C31,'Master Data HO &amp; Site'!$Y$1:$Y$437,"Open",'Master Data HO &amp; Site'!$N$1:$N$437,$H$2)),IF(C31="Jakarta",SUMIFS('Master Data HO &amp; Site'!$AW$1:$AW$437,'Master Data HO &amp; Site'!$F$1:$F$437,'Summary to Mgmt'!$D31,'Master Data HO &amp; Site'!$H$1:$H$437,'Summary to Mgmt'!$E31,'Master Data HO &amp; Site'!$Y$1:$Y$437,"Open",'Master Data HO &amp; Site'!$N$1:$N$437,$H$2),SUMIFS('Master Data HO &amp; Site'!$AW$1:$AW$437,'Master Data HO &amp; Site'!$S$1:$S$437,'Summary to Mgmt'!$C31,'Master Data HO &amp; Site'!$Y$1:$Y$437,"Open",'Master Data HO &amp; Site'!$N$1:$N$437,$H$2))))</f>
        <v>0</v>
      </c>
      <c r="AF31" s="222">
        <f>IF($H$2="All",IF(C31="Jakarta",SUMIFS('Master Data HO &amp; Site'!$AX$1:$AX$437,'Master Data HO &amp; Site'!$F$1:$F$437,'Summary to Mgmt'!$D31,'Master Data HO &amp; Site'!$H$1:$H$437,'Summary to Mgmt'!$E31,'Master Data HO &amp; Site'!$Y$1:$Y$437,"Open"),SUMIFS('Master Data HO &amp; Site'!$AX$1:$AX$437,'Master Data HO &amp; Site'!$S$1:$S$437,'Summary to Mgmt'!$C31,'Master Data HO &amp; Site'!$Y$1:$Y$437,"Open")),IF($H$2="Urgent",IF(C31="Jakarta",SUMIFS('Master Data HO &amp; Site'!$AX$1:$AX$437,'Master Data HO &amp; Site'!$F$1:$F$437,'Summary to Mgmt'!$D31,'Master Data HO &amp; Site'!$H$1:$H$437,'Summary to Mgmt'!$E31,'Master Data HO &amp; Site'!$Y$1:$Y$437,"Open",'Master Data HO &amp; Site'!$N$1:$N$437,$H$2),SUMIFS('Master Data HO &amp; Site'!$AX$1:$AX$437,'Master Data HO &amp; Site'!$S$1:$S$437,'Summary to Mgmt'!$C31,'Master Data HO &amp; Site'!$Y$1:$Y$437,"Open",'Master Data HO &amp; Site'!$N$1:$N$437,$H$2)),IF(C31="Jakarta",SUMIFS('Master Data HO &amp; Site'!$AX$1:$AX$437,'Master Data HO &amp; Site'!$F$1:$F$437,'Summary to Mgmt'!$D31,'Master Data HO &amp; Site'!$H$1:$H$437,'Summary to Mgmt'!$E31,'Master Data HO &amp; Site'!$Y$1:$Y$437,"Open",'Master Data HO &amp; Site'!$N$1:$N$437,$H$2),SUMIFS('Master Data HO &amp; Site'!$AX$1:$AX$437,'Master Data HO &amp; Site'!$S$1:$S$437,'Summary to Mgmt'!$C31,'Master Data HO &amp; Site'!$Y$1:$Y$437,"Open",'Master Data HO &amp; Site'!$N$1:$N$437,$H$2))))</f>
        <v>0</v>
      </c>
      <c r="AG31" s="222">
        <f>IF($H$2="All",IF(C31="Jakarta",SUMIFS('Master Data HO &amp; Site'!$AY$1:$AY$437,'Master Data HO &amp; Site'!$S$1:$S$437,'Summary to Mgmt'!$C31,'Master Data HO &amp; Site'!$F$1:$F$437,'Summary to Mgmt'!$D31,'Master Data HO &amp; Site'!$H$1:$H$437,'Summary to Mgmt'!$E31,'Master Data HO &amp; Site'!$Y$1:$Y$437,"Open"),SUMIFS('Master Data HO &amp; Site'!$AY$1:$AY$437,'Master Data HO &amp; Site'!$S$1:$S$437,'Summary to Mgmt'!$C31,'Master Data HO &amp; Site'!$Y$1:$Y$437,"Open")),IF($H$2="Urgent",IF(C31="Jakarta",SUMIFS('Master Data HO &amp; Site'!$AY$1:$AY$437,'Master Data HO &amp; Site'!$F$1:$F$437,'Summary to Mgmt'!$D31,'Master Data HO &amp; Site'!$H$1:$H$437,'Summary to Mgmt'!$E31,'Master Data HO &amp; Site'!$Y$1:$Y$437,"Open",'Master Data HO &amp; Site'!$N$1:$N$437,$H$2),SUMIFS('Master Data HO &amp; Site'!$AY$1:$AY$437,'Master Data HO &amp; Site'!$S$1:$S$437,'Summary to Mgmt'!$C31,'Master Data HO &amp; Site'!$Y$1:$Y$437,"Open",'Master Data HO &amp; Site'!$N$1:$N$437,$H$2)),IF(C31="Jakarta",SUMIFS('Master Data HO &amp; Site'!$AY$1:$AY$437,'Master Data HO &amp; Site'!$F$1:$F$437,'Summary to Mgmt'!$D31,'Master Data HO &amp; Site'!$H$1:$H$437,'Summary to Mgmt'!$E31,'Master Data HO &amp; Site'!$Y$1:$Y$437,"Open",'Master Data HO &amp; Site'!$N$1:$N$437,$H$2),SUMIFS('Master Data HO &amp; Site'!$AY$1:$AY$437,'Master Data HO &amp; Site'!$S$1:$S$437,'Summary to Mgmt'!$C31,'Master Data HO &amp; Site'!$Y$1:$Y$437,"Open",'Master Data HO &amp; Site'!$N$1:$N$437,$H$2))))</f>
        <v>0</v>
      </c>
      <c r="AH31" s="222">
        <f>IF($H$2="All",IF(C31="Jakarta",SUMIFS('Master Data HO &amp; Site'!$AZ$1:$AZ$437,'Master Data HO &amp; Site'!$F$1:$F$437,'Summary to Mgmt'!$D31,'Master Data HO &amp; Site'!$H$1:$H$437,'Summary to Mgmt'!$E31,'Master Data HO &amp; Site'!$Y$1:$Y$437,"Open"),SUMIFS('Master Data HO &amp; Site'!$AZ$1:$AZ$437,'Master Data HO &amp; Site'!$S$1:$S$437,'Summary to Mgmt'!$C31,'Master Data HO &amp; Site'!$Y$1:$Y$437,"Open")),IF($H$2="Urgent",IF(C31="Jakarta",SUMIFS('Master Data HO &amp; Site'!$AZ$1:$AZ$437,'Master Data HO &amp; Site'!$F$1:$F$437,'Summary to Mgmt'!$D31,'Master Data HO &amp; Site'!$H$1:$H$437,'Summary to Mgmt'!$E31,'Master Data HO &amp; Site'!$Y$1:$Y$437,"Open",'Master Data HO &amp; Site'!$N$1:$N$437,$H$2),SUMIFS('Master Data HO &amp; Site'!$AZ$1:$AZ$437,'Master Data HO &amp; Site'!$S$1:$S$437,'Summary to Mgmt'!$C31,'Master Data HO &amp; Site'!$Y$1:$Y$437,"Open",'Master Data HO &amp; Site'!$N$1:$N$437,$H$2)),IF(C31="Jakarta",SUMIFS('Master Data HO &amp; Site'!$AZ$1:$AZ$437,'Master Data HO &amp; Site'!$F$1:$F$437,'Summary to Mgmt'!$D31,'Master Data HO &amp; Site'!$H$1:$H$437,'Summary to Mgmt'!$E31,'Master Data HO &amp; Site'!$Y$1:$Y$437,"Open",'Master Data HO &amp; Site'!$N$1:$N$437,$H$2),SUMIFS('Master Data HO &amp; Site'!$AZ$1:$AZ$437,'Master Data HO &amp; Site'!$S$1:$S$437,'Summary to Mgmt'!$C31,'Master Data HO &amp; Site'!$Y$1:$Y$437,"Open",'Master Data HO &amp; Site'!$N$1:$N$437,$H$2))))</f>
        <v>0</v>
      </c>
      <c r="AI31" s="222">
        <f>IF($H$2="All",IF(C31="Jakarta",SUMIFS('Master Data HO &amp; Site'!$AZ$1:$AZ$437,'Master Data HO &amp; Site'!$F$1:$F$437,'Summary to Mgmt'!$D31,'Master Data HO &amp; Site'!$H$1:$H$437,'Summary to Mgmt'!$E31,'Master Data HO &amp; Site'!$Y$1:$Y$437,"Open"),SUMIFS('Master Data HO &amp; Site'!$AZ$1:$AZ$437,'Master Data HO &amp; Site'!$S$1:$S$437,'Summary to Mgmt'!$C31,'Master Data HO &amp; Site'!$Y$1:$Y$437,"Open")),IF($H$2="Urgent",IF(C31="Jakarta",SUMIFS('Master Data HO &amp; Site'!$AZ$1:$AZ$437,'Master Data HO &amp; Site'!$F$1:$F$437,'Summary to Mgmt'!$D31,'Master Data HO &amp; Site'!$H$1:$H$437,'Summary to Mgmt'!$E31,'Master Data HO &amp; Site'!$Y$1:$Y$437,"Open",'Master Data HO &amp; Site'!$N$1:$N$437,$H$2),SUMIFS('Master Data HO &amp; Site'!$AZ$1:$AZ$437,'Master Data HO &amp; Site'!$S$1:$S$437,'Summary to Mgmt'!$C31,'Master Data HO &amp; Site'!$Y$1:$Y$437,"Open",'Master Data HO &amp; Site'!$N$1:$N$437,$H$2)),IF(C31="Jakarta",SUMIFS('Master Data HO &amp; Site'!$AZ$1:$AZ$437,'Master Data HO &amp; Site'!$F$1:$F$437,'Summary to Mgmt'!$D31,'Master Data HO &amp; Site'!$H$1:$H$437,'Summary to Mgmt'!$E31,'Master Data HO &amp; Site'!$Y$1:$Y$437,"Open",'Master Data HO &amp; Site'!$N$1:$N$437,$H$2),SUMIFS('Master Data HO &amp; Site'!$AZ$1:$AZ$437,'Master Data HO &amp; Site'!$S$1:$S$437,'Summary to Mgmt'!$C31,'Master Data HO &amp; Site'!$Y$1:$Y$437,"Open",'Master Data HO &amp; Site'!$N$1:$N$437,$H$2))))</f>
        <v>0</v>
      </c>
      <c r="AJ31" s="222">
        <f>IF($H$2="All",IF(C31="Jakarta",SUMIFS('Master Data HO &amp; Site'!$BB$1:$BB$437,'Master Data HO &amp; Site'!$F$1:$F$437,'Summary to Mgmt'!$D31,'Master Data HO &amp; Site'!$H$1:$H$437,'Summary to Mgmt'!$E31,'Master Data HO &amp; Site'!$Y$1:$Y$437,"Open"),SUMIFS('Master Data HO &amp; Site'!$BB$1:$BB$437,'Master Data HO &amp; Site'!$S$1:$S$437,'Summary to Mgmt'!$C31,'Master Data HO &amp; Site'!$Y$1:$Y$437,"Open")),IF($H$2="Urgent",IF(C31="Jakarta",SUMIFS('Master Data HO &amp; Site'!$BB$1:$BB$437,'Master Data HO &amp; Site'!$F$1:$F$437,'Summary to Mgmt'!$D31,'Master Data HO &amp; Site'!$H$1:$H$437,'Summary to Mgmt'!$E31,'Master Data HO &amp; Site'!$Y$1:$Y$437,"Open",'Master Data HO &amp; Site'!$N$1:$N$437,$H$2),SUMIFS('Master Data HO &amp; Site'!$BB$1:$BB$437,'Master Data HO &amp; Site'!$S$1:$S$437,'Summary to Mgmt'!$C31,'Master Data HO &amp; Site'!$Y$1:$Y$437,"Open",'Master Data HO &amp; Site'!$N$1:$N$437,$H$2)),IF(C31="Jakarta",SUMIFS('Master Data HO &amp; Site'!$BB$1:$BB$437,'Master Data HO &amp; Site'!$F$1:$F$437,'Summary to Mgmt'!$D31,'Master Data HO &amp; Site'!$H$1:$H$437,'Summary to Mgmt'!$E31,'Master Data HO &amp; Site'!$Y$1:$Y$437,"Open",'Master Data HO &amp; Site'!$N$1:$N$437,$H$2),SUMIFS('Master Data HO &amp; Site'!$BB$1:$BB$437,'Master Data HO &amp; Site'!$S$1:$S$437,'Summary to Mgmt'!$C31,'Master Data HO &amp; Site'!$Y$1:$Y$437,"Open",'Master Data HO &amp; Site'!$N$1:$N$437,$H$2))))</f>
        <v>0</v>
      </c>
      <c r="AK31" s="222">
        <f>IF($H$2="All",IF(C31="Jakarta",SUMIFS('Master Data HO &amp; Site'!$BC$1:$BC$437,'Master Data HO &amp; Site'!$F$1:$F$437,'Summary to Mgmt'!$D31,'Master Data HO &amp; Site'!$H$1:$H$437,'Summary to Mgmt'!$E31,'Master Data HO &amp; Site'!$Y$1:$Y$437,"Open"),SUMIFS('Master Data HO &amp; Site'!$BC$1:$BC$437,'Master Data HO &amp; Site'!$S$1:$S$437,'Summary to Mgmt'!$C31,'Master Data HO &amp; Site'!$Y$1:$Y$437,"Open")),IF($H$2="Urgent",IF(C31="Jakarta",SUMIFS('Master Data HO &amp; Site'!$BC$1:$BC$437,'Master Data HO &amp; Site'!$F$1:$F$437,'Summary to Mgmt'!$D31,'Master Data HO &amp; Site'!$H$1:$H$437,'Summary to Mgmt'!$E31,'Master Data HO &amp; Site'!$Y$1:$Y$437,"Open",'Master Data HO &amp; Site'!$N$1:$N$437,$H$2),SUMIFS('Master Data HO &amp; Site'!$BC$1:$BC$437,'Master Data HO &amp; Site'!$S$1:$S$437,'Summary to Mgmt'!$C31,'Master Data HO &amp; Site'!$Y$1:$Y$437,"Open",'Master Data HO &amp; Site'!$N$1:$N$437,$H$2)),IF(C31="Jakarta",SUMIFS('Master Data HO &amp; Site'!$BC$1:$BC$437,'Master Data HO &amp; Site'!$F$1:$F$437,'Summary to Mgmt'!$D31,'Master Data HO &amp; Site'!$H$1:$H$437,'Summary to Mgmt'!$E31,'Master Data HO &amp; Site'!$Y$1:$Y$437,"Open",'Master Data HO &amp; Site'!$N$1:$N$437,$H$2),SUMIFS('Master Data HO &amp; Site'!$BC$1:$BC$437,'Master Data HO &amp; Site'!$S$1:$S$437,'Summary to Mgmt'!$C31,'Master Data HO &amp; Site'!$Y$1:$Y$437,"Open",'Master Data HO &amp; Site'!$N$1:$N$437,$H$2))))</f>
        <v>0</v>
      </c>
      <c r="AL31" s="222">
        <f>IF($H$2="All",IF(C31="Jakarta",SUMIFS('Master Data HO &amp; Site'!$BD$1:$BD$437,'Master Data HO &amp; Site'!$F$1:$F$437,'Summary to Mgmt'!$D31,'Master Data HO &amp; Site'!$H$1:$H$437,'Summary to Mgmt'!$E31,'Master Data HO &amp; Site'!$Y$1:$Y$437,"Open"),SUMIFS('Master Data HO &amp; Site'!$BD$1:$BD$437,'Master Data HO &amp; Site'!$S$1:$S$437,'Summary to Mgmt'!$C31,'Master Data HO &amp; Site'!$Y$1:$Y$437,"Open")),IF($H$2="Urgent",IF(C31="Jakarta",SUMIFS('Master Data HO &amp; Site'!$BD$1:$BD$437,'Master Data HO &amp; Site'!$F$1:$F$437,'Summary to Mgmt'!$D31,'Master Data HO &amp; Site'!$H$1:$H$437,'Summary to Mgmt'!$E31,'Master Data HO &amp; Site'!$Y$1:$Y$437,"Open",'Master Data HO &amp; Site'!$N$1:$N$437,$H$2),SUMIFS('Master Data HO &amp; Site'!$BD$1:$BD$437,'Master Data HO &amp; Site'!$S$1:$S$437,'Summary to Mgmt'!$C31,'Master Data HO &amp; Site'!$Y$1:$Y$437,"Open",'Master Data HO &amp; Site'!$N$1:$N$437,$H$2)),IF(C31="Jakarta",SUMIFS('Master Data HO &amp; Site'!$BD$1:$BD$437,'Master Data HO &amp; Site'!$F$1:$F$437,'Summary to Mgmt'!$D31,'Master Data HO &amp; Site'!$H$1:$H$437,'Summary to Mgmt'!$E31,'Master Data HO &amp; Site'!$Y$1:$Y$437,"Open",'Master Data HO &amp; Site'!$N$1:$N$437,$H$2),SUMIFS('Master Data HO &amp; Site'!$BD$1:$BD$437,'Master Data HO &amp; Site'!$S$1:$S$437,'Summary to Mgmt'!$C31,'Master Data HO &amp; Site'!$Y$1:$Y$437,"Open",'Master Data HO &amp; Site'!$N$1:$N$437,$H$2))))</f>
        <v>0</v>
      </c>
      <c r="AM31" s="222">
        <f>IF($H$2="All",IF(C31="Jakarta",SUMIFS('Master Data HO &amp; Site'!$BE$1:$BE$437,'Master Data HO &amp; Site'!$S$1:$S$437,'Summary to Mgmt'!$C31,'Master Data HO &amp; Site'!$F$1:$F$437,'Summary to Mgmt'!$D31,'Master Data HO &amp; Site'!$H$1:$H$437,'Summary to Mgmt'!$E31,'Master Data HO &amp; Site'!$Y$1:$Y$437,"Open"),SUMIFS('Master Data HO &amp; Site'!$BE$1:$BE$437,'Master Data HO &amp; Site'!$S$1:$S$437,'Summary to Mgmt'!$C31,'Master Data HO &amp; Site'!$Y$1:$Y$437,"Open")),IF($H$2="Urgent",IF(C31="Jakarta",SUMIFS('Master Data HO &amp; Site'!$BE$1:$BE$437,'Master Data HO &amp; Site'!$F$1:$F$437,'Summary to Mgmt'!$D31,'Master Data HO &amp; Site'!$H$1:$H$437,'Summary to Mgmt'!$E31,'Master Data HO &amp; Site'!$Y$1:$Y$437,"Open",'Master Data HO &amp; Site'!$N$1:$N$437,$H$2),SUMIFS('Master Data HO &amp; Site'!$BE$1:$BE$437,'Master Data HO &amp; Site'!$S$1:$S$437,'Summary to Mgmt'!$C31,'Master Data HO &amp; Site'!$Y$1:$Y$437,"Open",'Master Data HO &amp; Site'!$N$1:$N$437,$H$2)),IF(C31="Jakarta",SUMIFS('Master Data HO &amp; Site'!$BE$1:$BE$437,'Master Data HO &amp; Site'!$F$1:$F$437,'Summary to Mgmt'!$D31,'Master Data HO &amp; Site'!$H$1:$H$437,'Summary to Mgmt'!$E31,'Master Data HO &amp; Site'!$Y$1:$Y$437,"Open",'Master Data HO &amp; Site'!$N$1:$N$437,$H$2),SUMIFS('Master Data HO &amp; Site'!$BE$1:$BE$437,'Master Data HO &amp; Site'!$S$1:$S$437,'Summary to Mgmt'!$C31,'Master Data HO &amp; Site'!$Y$1:$Y$437,"Open",'Master Data HO &amp; Site'!$N$1:$N$437,$H$2))))</f>
        <v>0</v>
      </c>
      <c r="AN31" s="222">
        <f>IF($H$2="All",IF(C31="Jakarta",SUMIFS('Master Data HO &amp; Site'!$BF$1:$BF$437,'Master Data HO &amp; Site'!$F$1:$F$437,'Summary to Mgmt'!$D31,'Master Data HO &amp; Site'!$H$1:$H$437,'Summary to Mgmt'!$E31,'Master Data HO &amp; Site'!$Y$1:$Y$437,"Open"),SUMIFS('Master Data HO &amp; Site'!$BF$1:$BF$437,'Master Data HO &amp; Site'!$S$1:$S$437,'Summary to Mgmt'!$C31,'Master Data HO &amp; Site'!$Y$1:$Y$437,"Open")),IF($H$2="Urgent",IF(C31="Jakarta",SUMIFS('Master Data HO &amp; Site'!$BF$1:$BF$437,'Master Data HO &amp; Site'!$F$1:$F$437,'Summary to Mgmt'!$D31,'Master Data HO &amp; Site'!$H$1:$H$437,'Summary to Mgmt'!$E31,'Master Data HO &amp; Site'!$Y$1:$Y$437,"Open",'Master Data HO &amp; Site'!$N$1:$N$437,$H$2),SUMIFS('Master Data HO &amp; Site'!$BF$1:$BF$437,'Master Data HO &amp; Site'!$S$1:$S$437,'Summary to Mgmt'!$C31,'Master Data HO &amp; Site'!$Y$1:$Y$437,"Open",'Master Data HO &amp; Site'!$N$1:$N$437,$H$2)),IF(C31="Jakarta",SUMIFS('Master Data HO &amp; Site'!$BF$1:$BF$437,'Master Data HO &amp; Site'!$F$1:$F$437,'Summary to Mgmt'!$D31,'Master Data HO &amp; Site'!$H$1:$H$437,'Summary to Mgmt'!$E31,'Master Data HO &amp; Site'!$Y$1:$Y$437,"Open",'Master Data HO &amp; Site'!$N$1:$N$437,$H$2),SUMIFS('Master Data HO &amp; Site'!$BF$1:$BF$437,'Master Data HO &amp; Site'!$S$1:$S$437,'Summary to Mgmt'!$C31,'Master Data HO &amp; Site'!$Y$1:$Y$437,"Open",'Master Data HO &amp; Site'!$N$1:$N$437,$H$2))))</f>
        <v>0</v>
      </c>
      <c r="AO31" s="222">
        <f>IF($H$2="All",IF(C31="Jakarta",SUMIFS('Master Data HO &amp; Site'!$BG$1:$BG$437,'Master Data HO &amp; Site'!$F$1:$F$437,'Summary to Mgmt'!$D31,'Master Data HO &amp; Site'!$H$1:$H$437,'Summary to Mgmt'!$E31,'Master Data HO &amp; Site'!$Y$1:$Y$437,"Open"),SUMIFS('Master Data HO &amp; Site'!$BG$1:$BG$437,'Master Data HO &amp; Site'!$S$1:$S$437,'Summary to Mgmt'!$C31,'Master Data HO &amp; Site'!$Y$1:$Y$437,"Open")),IF($H$2="Urgent",IF(C31="Jakarta",SUMIFS('Master Data HO &amp; Site'!$BG$1:$BG$437,'Master Data HO &amp; Site'!$F$1:$F$437,'Summary to Mgmt'!$D31,'Master Data HO &amp; Site'!$H$1:$H$437,'Summary to Mgmt'!$E31,'Master Data HO &amp; Site'!$Y$1:$Y$437,"Open",'Master Data HO &amp; Site'!$N$1:$N$437,$H$2),SUMIFS('Master Data HO &amp; Site'!$BG$1:$BG$437,'Master Data HO &amp; Site'!$S$1:$S$437,'Summary to Mgmt'!$C31,'Master Data HO &amp; Site'!$Y$1:$Y$437,"Open",'Master Data HO &amp; Site'!$N$1:$N$437,$H$2)),IF(C31="Jakarta",SUMIFS('Master Data HO &amp; Site'!$BG$1:$BG$437,'Master Data HO &amp; Site'!$F$1:$F$437,'Summary to Mgmt'!$D31,'Master Data HO &amp; Site'!$H$1:$H$437,'Summary to Mgmt'!$E31,'Master Data HO &amp; Site'!$Y$1:$Y$437,"Open",'Master Data HO &amp; Site'!$N$1:$N$437,$H$2),SUMIFS('Master Data HO &amp; Site'!$BG$1:$BG$437,'Master Data HO &amp; Site'!$S$1:$S$437,'Summary to Mgmt'!$C31,'Master Data HO &amp; Site'!$Y$1:$Y$437,"Open",'Master Data HO &amp; Site'!$N$1:$N$437,$H$2))))</f>
        <v>0</v>
      </c>
      <c r="AP31" s="222">
        <f>IF($H$2="All",IF(C31="Jakarta",SUMIFS('Master Data HO &amp; Site'!$BH$1:$BH$437,'Master Data HO &amp; Site'!$F$1:$F$437,'Summary to Mgmt'!$D31,'Master Data HO &amp; Site'!$H$1:$H$437,'Summary to Mgmt'!$E31,'Master Data HO &amp; Site'!$Y$1:$Y$437,"Open"),SUMIFS('Master Data HO &amp; Site'!$BH$1:$BH$437,'Master Data HO &amp; Site'!$S$1:$S$437,'Summary to Mgmt'!$C31,'Master Data HO &amp; Site'!$Y$1:$Y$437,"Open")),IF($H$2="Urgent",IF(C31="Jakarta",SUMIFS('Master Data HO &amp; Site'!$BH$1:$BH$437,'Master Data HO &amp; Site'!$F$1:$F$437,'Summary to Mgmt'!$D31,'Master Data HO &amp; Site'!$H$1:$H$437,'Summary to Mgmt'!$E31,'Master Data HO &amp; Site'!$Y$1:$Y$437,"Open",'Master Data HO &amp; Site'!$N$1:$N$437,$H$2),SUMIFS('Master Data HO &amp; Site'!$BH$1:$BH$437,'Master Data HO &amp; Site'!$S$1:$S$437,'Summary to Mgmt'!$C31,'Master Data HO &amp; Site'!$Y$1:$Y$437,"Open",'Master Data HO &amp; Site'!$N$1:$N$437,$H$2)),IF(C31="Jakarta",SUMIFS('Master Data HO &amp; Site'!$BH$1:$BH$437,'Master Data HO &amp; Site'!$F$1:$F$437,'Summary to Mgmt'!$D31,'Master Data HO &amp; Site'!$H$1:$H$437,'Summary to Mgmt'!$E31,'Master Data HO &amp; Site'!$Y$1:$Y$437,"Open",'Master Data HO &amp; Site'!$N$1:$N$437,$H$2),SUMIFS('Master Data HO &amp; Site'!$BH$1:$BH$437,'Master Data HO &amp; Site'!$S$1:$S$437,'Summary to Mgmt'!$C31,'Master Data HO &amp; Site'!$Y$1:$Y$437,"Open",'Master Data HO &amp; Site'!$N$1:$N$437,$H$2))))</f>
        <v>0</v>
      </c>
      <c r="AQ31" s="222">
        <f>IF($H$2="All",IF(C31="Jakarta",SUMIFS('Master Data HO &amp; Site'!$BI$1:$BI$437,'Master Data HO &amp; Site'!$F$1:$F$437,'Summary to Mgmt'!$D31,'Master Data HO &amp; Site'!$H$1:$H$437,'Summary to Mgmt'!$E31,'Master Data HO &amp; Site'!$Y$1:$Y$437,"Open"),SUMIFS('Master Data HO &amp; Site'!$BI$1:$BI$437,'Master Data HO &amp; Site'!$S$1:$S$437,'Summary to Mgmt'!$C31,'Master Data HO &amp; Site'!$Y$1:$Y$437,"Open")),IF($H$2="Urgent",IF(C31="Jakarta",SUMIFS('Master Data HO &amp; Site'!$BI$1:$BI$437,'Master Data HO &amp; Site'!$F$1:$F$437,'Summary to Mgmt'!$D31,'Master Data HO &amp; Site'!$H$1:$H$437,'Summary to Mgmt'!$E31,'Master Data HO &amp; Site'!$Y$1:$Y$437,"Open",'Master Data HO &amp; Site'!$N$1:$N$437,$H$2),SUMIFS('Master Data HO &amp; Site'!$BI$1:$BI$437,'Master Data HO &amp; Site'!$S$1:$S$437,'Summary to Mgmt'!$C31,'Master Data HO &amp; Site'!$Y$1:$Y$437,"Open",'Master Data HO &amp; Site'!$N$1:$N$437,$H$2)),IF(C31="Jakarta",SUMIFS('Master Data HO &amp; Site'!$BI$1:$BI$437,'Master Data HO &amp; Site'!$F$1:$F$437,'Summary to Mgmt'!$D31,'Master Data HO &amp; Site'!$H$1:$H$437,'Summary to Mgmt'!$E31,'Master Data HO &amp; Site'!$Y$1:$Y$437,"Open",'Master Data HO &amp; Site'!$N$1:$N$437,$H$2),SUMIFS('Master Data HO &amp; Site'!$BI$1:$BI$437,'Master Data HO &amp; Site'!$S$1:$S$437,'Summary to Mgmt'!$C31,'Master Data HO &amp; Site'!$Y$1:$Y$437,"Open",'Master Data HO &amp; Site'!$N$1:$N$437,$H$2))))</f>
        <v>0</v>
      </c>
      <c r="AR31" s="222">
        <f>IF($H$2="All",IF(C31="Jakarta",SUMIFS('Master Data HO &amp; Site'!$BJ$1:$BJ$437,'Master Data HO &amp; Site'!$F$1:$F$437,'Summary to Mgmt'!$D31,'Master Data HO &amp; Site'!$H$1:$H$437,'Summary to Mgmt'!$E31,'Master Data HO &amp; Site'!$Y$1:$Y$437,"Open"),SUMIFS('Master Data HO &amp; Site'!$BJ$1:$BJ$437,'Master Data HO &amp; Site'!$S$1:$S$437,'Summary to Mgmt'!$C31,'Master Data HO &amp; Site'!$Y$1:$Y$437,"Open")),IF($H$2="Urgent",IF(C31="Jakarta",SUMIFS('Master Data HO &amp; Site'!$BJ$1:$BJ$437,'Master Data HO &amp; Site'!$F$1:$F$437,'Summary to Mgmt'!$D31,'Master Data HO &amp; Site'!$H$1:$H$437,'Summary to Mgmt'!$E31,'Master Data HO &amp; Site'!$Y$1:$Y$437,"Open",'Master Data HO &amp; Site'!$N$1:$N$437,$H$2),SUMIFS('Master Data HO &amp; Site'!$BJ$1:$BJ$437,'Master Data HO &amp; Site'!$S$1:$S$437,'Summary to Mgmt'!$C31,'Master Data HO &amp; Site'!$Y$1:$Y$437,"Open",'Master Data HO &amp; Site'!$N$1:$N$437,$H$2)),IF(C31="Jakarta",SUMIFS('Master Data HO &amp; Site'!$BJ$1:$BJ$437,'Master Data HO &amp; Site'!$F$1:$F$437,'Summary to Mgmt'!$D31,'Master Data HO &amp; Site'!$H$1:$H$437,'Summary to Mgmt'!$E31,'Master Data HO &amp; Site'!$Y$1:$Y$437,"Open",'Master Data HO &amp; Site'!$N$1:$N$437,$H$2),SUMIFS('Master Data HO &amp; Site'!$BJ$1:$BJ$437,'Master Data HO &amp; Site'!$S$1:$S$437,'Summary to Mgmt'!$C31,'Master Data HO &amp; Site'!$Y$1:$Y$437,"Open",'Master Data HO &amp; Site'!$N$1:$N$437,$H$2))))</f>
        <v>0</v>
      </c>
      <c r="AS31" s="222">
        <f>IF($H$2="All",IF(C31="Jakarta",SUMIFS('Master Data HO &amp; Site'!$BK$1:$BK$437,'Master Data HO &amp; Site'!$S$1:$S$437,'Summary to Mgmt'!$C31,'Master Data HO &amp; Site'!$F$1:$F$437,'Summary to Mgmt'!$D31,'Master Data HO &amp; Site'!$H$1:$H$437,'Summary to Mgmt'!$E31,'Master Data HO &amp; Site'!$Y$1:$Y$437,"Open"),SUMIFS('Master Data HO &amp; Site'!$BK$1:$BK$437,'Master Data HO &amp; Site'!$S$1:$S$437,'Summary to Mgmt'!$C31,'Master Data HO &amp; Site'!$Y$1:$Y$437,"Open")),IF($H$2="Urgent",IF(C31="Jakarta",SUMIFS('Master Data HO &amp; Site'!$BK$1:$BK$437,'Master Data HO &amp; Site'!$F$1:$F$437,'Summary to Mgmt'!$D31,'Master Data HO &amp; Site'!$H$1:$H$437,'Summary to Mgmt'!$E31,'Master Data HO &amp; Site'!$Y$1:$Y$437,"Open",'Master Data HO &amp; Site'!$N$1:$N$437,$H$2),SUMIFS('Master Data HO &amp; Site'!$BK$1:$BK$437,'Master Data HO &amp; Site'!$S$1:$S$437,'Summary to Mgmt'!$C31,'Master Data HO &amp; Site'!$Y$1:$Y$437,"Open",'Master Data HO &amp; Site'!$N$1:$N$437,$H$2)),IF(C31="Jakarta",SUMIFS('Master Data HO &amp; Site'!$BK$1:$BK$437,'Master Data HO &amp; Site'!$F$1:$F$437,'Summary to Mgmt'!$D31,'Master Data HO &amp; Site'!$H$1:$H$437,'Summary to Mgmt'!$E31,'Master Data HO &amp; Site'!$Y$1:$Y$437,"Open",'Master Data HO &amp; Site'!$N$1:$N$437,$H$2),SUMIFS('Master Data HO &amp; Site'!$BK$1:$BK$437,'Master Data HO &amp; Site'!$S$1:$S$437,'Summary to Mgmt'!$C31,'Master Data HO &amp; Site'!$Y$1:$Y$437,"Open",'Master Data HO &amp; Site'!$N$1:$N$437,$H$2))))</f>
        <v>0</v>
      </c>
      <c r="AU31" s="224">
        <f ca="1">IF($H$2="All",IF(C31="Jakarta",COUNTIFS('Master Data HO &amp; Site'!$F$1:$F$437,'Summary to Mgmt'!$D31,'Master Data HO &amp; Site'!$H$1:$H$437,'Summary to Mgmt'!$E31,'Master Data HO &amp; Site'!$Y$1:$Y$437,"Open",'Master Data HO &amp; Site'!$BZ$1:$BZ$437,'Summary to Mgmt'!$AU$4),COUNTIFS('Master Data HO &amp; Site'!$S$1:$S$437,'Summary to Mgmt'!$C31,'Master Data HO &amp; Site'!$Y$1:$Y$437,"Open",'Master Data HO &amp; Site'!$BZ$1:$BZ$437,'Summary to Mgmt'!$AU$4)),IF($H$2="Urgent",IF(C31="Jakarta",COUNTIFS('Master Data HO &amp; Site'!$F$1:$F$437,'Summary to Mgmt'!$D31,'Master Data HO &amp; Site'!$H$1:$H$437,'Summary to Mgmt'!$E31,'Master Data HO &amp; Site'!$Y$1:$Y$437,"Open",'Master Data HO &amp; Site'!$BZ$1:$BZ$437,'Summary to Mgmt'!$AU$4,'Master Data HO &amp; Site'!$N$1:$N$437,$H$2),COUNTIFS('Master Data HO &amp; Site'!$S$1:$S$437,'Summary to Mgmt'!$C31,'Master Data HO &amp; Site'!$Y$1:$Y$437,"Open",'Master Data HO &amp; Site'!$BZ$1:$BZ$437,'Summary to Mgmt'!$AU$4,'Master Data HO &amp; Site'!$N$1:$N$437,$H$2)),IF(C31="Jakarta",COUNTIFS('Master Data HO &amp; Site'!$F$1:$F$437,'Summary to Mgmt'!$D31,'Master Data HO &amp; Site'!$H$1:$H$437,'Summary to Mgmt'!$E31,'Master Data HO &amp; Site'!$Y$1:$Y$437,"Open",'Master Data HO &amp; Site'!$BZ$1:$BZ$437,'Summary to Mgmt'!$AU$4,'Master Data HO &amp; Site'!$N$1:$N$437,$H$2),COUNTIFS('Master Data HO &amp; Site'!$S$1:$S$437,'Summary to Mgmt'!$C31,'Master Data HO &amp; Site'!$Y$1:$Y$437,"Open",'Master Data HO &amp; Site'!$BZ$1:$BZ$437,'Summary to Mgmt'!$AU$4,'Master Data HO &amp; Site'!$N$1:$N$437,$H$2))))</f>
        <v>0</v>
      </c>
      <c r="AV31" s="224">
        <f ca="1">IF($H$2="All",IF(C31="Jakarta",COUNTIFS('Master Data HO &amp; Site'!$F$1:$F$437,'Summary to Mgmt'!$D31,'Master Data HO &amp; Site'!$H$1:$H$437,'Summary to Mgmt'!$E31,'Master Data HO &amp; Site'!$Y$1:$Y$437,"Open",'Master Data HO &amp; Site'!$BZ$1:$BZ$437,'Summary to Mgmt'!$AV$4),COUNTIFS('Master Data HO &amp; Site'!$S$1:$S$437,'Summary to Mgmt'!$C31,'Master Data HO &amp; Site'!$Y$1:$Y$437,"Open",'Master Data HO &amp; Site'!$BZ$1:$BZ$437,'Summary to Mgmt'!$AV$4)),IF($H$2="Urgent",IF(C31="Jakarta",COUNTIFS('Master Data HO &amp; Site'!$F$1:$F$437,'Summary to Mgmt'!$D31,'Master Data HO &amp; Site'!$H$1:$H$437,'Summary to Mgmt'!$E31,'Master Data HO &amp; Site'!$Y$1:$Y$437,"Open",'Master Data HO &amp; Site'!$BZ$1:$BZ$437,'Summary to Mgmt'!$AV$4,'Master Data HO &amp; Site'!$N$1:$N$437,$H$2),COUNTIFS('Master Data HO &amp; Site'!$S$1:$S$437,'Summary to Mgmt'!$C31,'Master Data HO &amp; Site'!$Y$1:$Y$437,"Open",'Master Data HO &amp; Site'!$BZ$1:$BZ$437,'Summary to Mgmt'!$AV$4,'Master Data HO &amp; Site'!$N$1:$N$437,$H$2)),IF(C31="Jakarta",COUNTIFS('Master Data HO &amp; Site'!$F$1:$F$437,'Summary to Mgmt'!$D31,'Master Data HO &amp; Site'!$H$1:$H$437,'Summary to Mgmt'!$E31,'Master Data HO &amp; Site'!$Y$1:$Y$437,"Open",'Master Data HO &amp; Site'!$BZ$1:$BZ$437,'Summary to Mgmt'!$AV$4,'Master Data HO &amp; Site'!$N$1:$N$437,$H$2),COUNTIFS('Master Data HO &amp; Site'!$S$1:$S$437,'Summary to Mgmt'!$C31,'Master Data HO &amp; Site'!$Y$1:$Y$437,"Open",'Master Data HO &amp; Site'!$BZ$1:$BZ$437,'Summary to Mgmt'!$AV$4,'Master Data HO &amp; Site'!$N$1:$N$437,$H$2))))</f>
        <v>0</v>
      </c>
      <c r="AW31" s="224">
        <f ca="1">IF($H$2="All",IF(C31="Jakarta",COUNTIFS('Master Data HO &amp; Site'!$F$1:$F$437,'Summary to Mgmt'!$D31,'Master Data HO &amp; Site'!$H$1:$H$437,'Summary to Mgmt'!$E31,'Master Data HO &amp; Site'!$Y$1:$Y$437,"Open",'Master Data HO &amp; Site'!$BZ$1:$BZ$437,'Summary to Mgmt'!$AW$4),COUNTIFS('Master Data HO &amp; Site'!$S$1:$S$437,'Summary to Mgmt'!$C31,'Master Data HO &amp; Site'!$Y$1:$Y$437,"Open",'Master Data HO &amp; Site'!$BZ$1:$BZ$437,'Summary to Mgmt'!$AW$4)),IF($H$2="Urgent",IF(C31="Jakarta",COUNTIFS('Master Data HO &amp; Site'!$F$1:$F$437,'Summary to Mgmt'!$D31,'Master Data HO &amp; Site'!$H$1:$H$437,'Summary to Mgmt'!$E31,'Master Data HO &amp; Site'!$Y$1:$Y$437,"Open",'Master Data HO &amp; Site'!$BZ$1:$BZ$437,'Summary to Mgmt'!$AW$4,'Master Data HO &amp; Site'!$N$1:$N$437,$H$2),COUNTIFS('Master Data HO &amp; Site'!$S$1:$S$437,'Summary to Mgmt'!$C31,'Master Data HO &amp; Site'!$Y$1:$Y$437,"Open",'Master Data HO &amp; Site'!$BZ$1:$BZ$437,'Summary to Mgmt'!$AW$4,'Master Data HO &amp; Site'!$N$1:$N$437,$H$2)),IF(C31="Jakarta",COUNTIFS('Master Data HO &amp; Site'!$F$1:$F$437,'Summary to Mgmt'!$D31,'Master Data HO &amp; Site'!$H$1:$H$437,'Summary to Mgmt'!$E31,'Master Data HO &amp; Site'!$Y$1:$Y$437,"Open",'Master Data HO &amp; Site'!$BZ$1:$BZ$437,'Summary to Mgmt'!$AW$4,'Master Data HO &amp; Site'!$N$1:$N$437,$H$2),COUNTIFS('Master Data HO &amp; Site'!$S$1:$S$437,'Summary to Mgmt'!$C31,'Master Data HO &amp; Site'!$Y$1:$Y$437,"Open",'Master Data HO &amp; Site'!$BZ$1:$BZ$437,'Summary to Mgmt'!$AW$4,'Master Data HO &amp; Site'!$N$1:$N$437,$H$2))))</f>
        <v>0</v>
      </c>
      <c r="AX31" s="224">
        <f ca="1">IF($H$2="All",IF(C31="Jakarta",COUNTIFS('Master Data HO &amp; Site'!$F$1:$F$437,'Summary to Mgmt'!$D31,'Master Data HO &amp; Site'!$H$1:$H$437,'Summary to Mgmt'!$E31,'Master Data HO &amp; Site'!$Y$1:$Y$437,"Open",'Master Data HO &amp; Site'!$BZ$1:$BZ$437,'Summary to Mgmt'!$AX$4),COUNTIFS('Master Data HO &amp; Site'!$S$1:$S$437,'Summary to Mgmt'!$C31,'Master Data HO &amp; Site'!$Y$1:$Y$437,"Open",'Master Data HO &amp; Site'!$BZ$1:$BZ$437,'Summary to Mgmt'!$AX$4)),IF($H$2="Urgent",IF(C31="Jakarta",COUNTIFS('Master Data HO &amp; Site'!$F$1:$F$437,'Summary to Mgmt'!$D31,'Master Data HO &amp; Site'!$H$1:$H$437,'Summary to Mgmt'!$E31,'Master Data HO &amp; Site'!$Y$1:$Y$437,"Open",'Master Data HO &amp; Site'!$BZ$1:$BZ$437,'Summary to Mgmt'!$AX$4,'Master Data HO &amp; Site'!$N$1:$N$437,$H$2),COUNTIFS('Master Data HO &amp; Site'!$S$1:$S$437,'Summary to Mgmt'!$C31,'Master Data HO &amp; Site'!$Y$1:$Y$437,"Open",'Master Data HO &amp; Site'!$BZ$1:$BZ$437,'Summary to Mgmt'!$AX$4,'Master Data HO &amp; Site'!$N$1:$N$437,$H$2)),IF(C31="Jakarta",COUNTIFS('Master Data HO &amp; Site'!$F$1:$F$437,'Summary to Mgmt'!$D31,'Master Data HO &amp; Site'!$H$1:$H$437,'Summary to Mgmt'!$E31,'Master Data HO &amp; Site'!$Y$1:$Y$437,"Open",'Master Data HO &amp; Site'!$BZ$1:$BZ$437,'Summary to Mgmt'!$AX$4,'Master Data HO &amp; Site'!$N$1:$N$437,$H$2),COUNTIFS('Master Data HO &amp; Site'!$S$1:$S$437,'Summary to Mgmt'!$C31,'Master Data HO &amp; Site'!$Y$1:$Y$437,"Open",'Master Data HO &amp; Site'!$BZ$1:$BZ$437,'Summary to Mgmt'!$AX$4,'Master Data HO &amp; Site'!$N$1:$N$437,$H$2))))</f>
        <v>1</v>
      </c>
    </row>
    <row r="32" spans="3:50" outlineLevel="1" x14ac:dyDescent="0.35">
      <c r="C32" t="s">
        <v>151</v>
      </c>
      <c r="D32" t="s">
        <v>146</v>
      </c>
      <c r="E32" t="s">
        <v>1044</v>
      </c>
      <c r="F32" s="223">
        <f t="shared" si="1"/>
        <v>1</v>
      </c>
      <c r="G32" s="224">
        <f>IF($H$2="All",IF(C32="Jakarta",SUMIFS('Master Data HO &amp; Site'!$BM$1:$BM$437,'Master Data HO &amp; Site'!$S$1:$S$437,'Summary to Mgmt'!C32,'Master Data HO &amp; Site'!$F$1:$F$437,'Summary to Mgmt'!$D32,'Master Data HO &amp; Site'!$H$1:$H$437,'Summary to Mgmt'!$E32,'Master Data HO &amp; Site'!$Y$1:$Y$437,"Closed"),SUMIFS('Master Data HO &amp; Site'!$BM$1:$BM$437,'Master Data HO &amp; Site'!$S$1:$S$437,'Summary to Mgmt'!C32,'Master Data HO &amp; Site'!$Y$1:$Y$437,"Closed")),IF(C32="Jakarta",SUMIFS('Master Data HO &amp; Site'!$BM$1:$BM$437,'Master Data HO &amp; Site'!$S$1:$S$437,'Summary to Mgmt'!C32,'Master Data HO &amp; Site'!$F$1:$F$437,'Summary to Mgmt'!$D32,'Master Data HO &amp; Site'!$H$1:$H$437,'Summary to Mgmt'!E32,'Master Data HO &amp; Site'!$N$1:$N$437,'Summary to Mgmt'!$H$2,'Master Data HO &amp; Site'!$Y$1:$Y$437,"Closed"),SUMIFS('Master Data HO &amp; Site'!$BM$1:$BM$437,'Master Data HO &amp; Site'!$S$1:$S$437,'Summary to Mgmt'!C32,'Master Data HO &amp; Site'!$N$1:$N$437,'Summary to Mgmt'!$H$2,'Master Data HO &amp; Site'!$Y$1:$Y$437,"Closed")))</f>
        <v>1</v>
      </c>
      <c r="H32" s="222">
        <f>IF($H$2="All",IF(C32="Jakarta",COUNTIFS('Master Data HO &amp; Site'!$S$1:$S$437,'Summary to Mgmt'!$C32,'Master Data HO &amp; Site'!$F$1:$F$437,'Summary to Mgmt'!$D32,'Master Data HO &amp; Site'!$H$1:$H$437,'Summary to Mgmt'!$E32,'Master Data HO &amp; Site'!$Y$1:$Y$437,"Open"),COUNTIFS('Master Data HO &amp; Site'!$S$1:$S$437,'Summary to Mgmt'!$C32,'Master Data HO &amp; Site'!$Y$1:$Y$437,"Open")),IF($H$2="Urgent",IF(C32="Jakarta",COUNTIFS('Master Data HO &amp; Site'!$S$1:$S$437,'Summary to Mgmt'!$C32,'Master Data HO &amp; Site'!$F$1:$F$437,'Summary to Mgmt'!$D32,'Master Data HO &amp; Site'!$H$1:$H$437,'Summary to Mgmt'!$E32,'Master Data HO &amp; Site'!$Y$1:$Y$437,"Open",'Master Data HO &amp; Site'!$N$1:$N$437,$H$2),COUNTIFS('Master Data HO &amp; Site'!$S$1:$S$437,'Summary to Mgmt'!$C32,'Master Data HO &amp; Site'!$Y$1:$Y$437,"Open",'Master Data HO &amp; Site'!$N$1:$N$437,$H$2)),IF(C32="Jakarta",COUNTIFS('Master Data HO &amp; Site'!$F$1:$F$437,'Summary to Mgmt'!$D32,'Master Data HO &amp; Site'!$H$1:$H$437,'Summary to Mgmt'!$E32,'Master Data HO &amp; Site'!$Y$1:$Y$437,"Open",'Master Data HO &amp; Site'!$N$1:$N$437,$H$2),COUNTIFS('Master Data HO &amp; Site'!$S$1:$S$437,'Summary to Mgmt'!$C32,'Master Data HO &amp; Site'!$Y$1:$Y$437,"Open",'Master Data HO &amp; Site'!$N$1:$N$437,$H$2))))</f>
        <v>0</v>
      </c>
      <c r="I32" s="222">
        <f>IF($H$2="All",IF(C32="Jakarta",COUNTIFS('Master Data HO &amp; Site'!$F$1:$F$437,'Summary to Mgmt'!$D32,'Master Data HO &amp; Site'!$H$1:$H$437,'Summary to Mgmt'!$E32,'Master Data HO &amp; Site'!$Y$1:$Y$437,"Open",'Master Data HO &amp; Site'!$D$1:$D$437,"pending FKTK"),COUNTIFS('Master Data HO &amp; Site'!$S$1:$S$437,'Summary to Mgmt'!$C32,'Master Data HO &amp; Site'!$Y$1:$Y$437,"Open",'Master Data HO &amp; Site'!$D$1:$D$437,"pending FKTK")),IF($H$2="Urgent",IF(C32="Jakarta",COUNTIFS('Master Data HO &amp; Site'!$F$1:$F$437,'Summary to Mgmt'!$D32,'Master Data HO &amp; Site'!$H$1:$H$437,'Summary to Mgmt'!$E32,'Master Data HO &amp; Site'!$Y$1:$Y$437,"Open",'Master Data HO &amp; Site'!$N$1:$N$437,$H$2,'Master Data HO &amp; Site'!$D$1:$D$437,"pending FKTK"),COUNTIFS('Master Data HO &amp; Site'!$S$1:$S$437,'Summary to Mgmt'!$C32,'Master Data HO &amp; Site'!$Y$1:$Y$437,"Open",'Master Data HO &amp; Site'!$N$1:$N$437,$H$2,'Master Data HO &amp; Site'!$D$1:$D$437,"pending FKTK")),IF(C32="Jakarta",COUNTIFS('Master Data HO &amp; Site'!$F$1:$F$437,'Summary to Mgmt'!$D32,'Master Data HO &amp; Site'!$H$1:$H$437,'Summary to Mgmt'!$E32,'Master Data HO &amp; Site'!$Y$1:$Y$437,"Open",'Master Data HO &amp; Site'!$N$1:$N$437,$H$2,'Master Data HO &amp; Site'!$D$1:$D$437,"pending FKTK"),COUNTIFS('Master Data HO &amp; Site'!$S$1:$S$437,'Summary to Mgmt'!$C32,'Master Data HO &amp; Site'!$Y$1:$Y$437,"Open",'Master Data HO &amp; Site'!$N$1:$N$437,$H$2,'Master Data HO &amp; Site'!$D$1:$D$437,"pending FKTK"))))</f>
        <v>0</v>
      </c>
      <c r="J32" s="222">
        <f>IF($H$2="All",IF(C32="Jakarta",SUMIFS('Master Data HO &amp; Site'!$AB$1:$AB$437,'Master Data HO &amp; Site'!$F$1:$F$437,'Summary to Mgmt'!$D32,'Master Data HO &amp; Site'!$H$1:$H$437,'Summary to Mgmt'!$E32,'Master Data HO &amp; Site'!$Y$1:$Y$437,"Open"),SUMIFS('Master Data HO &amp; Site'!$AB$1:$AB$437,'Master Data HO &amp; Site'!$S$1:$S$437,'Summary to Mgmt'!$C32,'Master Data HO &amp; Site'!$Y$1:$Y$437,"Open")),IF($H$2="Urgent",IF(C32="Jakarta",SUMIFS('Master Data HO &amp; Site'!$AB$1:$AB$437,'Master Data HO &amp; Site'!$F$1:$F$437,'Summary to Mgmt'!$D32,'Master Data HO &amp; Site'!$H$1:$H$437,'Summary to Mgmt'!$E32,'Master Data HO &amp; Site'!$Y$1:$Y$437,"Open",'Master Data HO &amp; Site'!$N$1:$N$437,$H$2),SUMIFS('Master Data HO &amp; Site'!$AB$1:$AB$437,'Master Data HO &amp; Site'!$S$1:$S$437,'Summary to Mgmt'!$C32,'Master Data HO &amp; Site'!$Y$1:$Y$437,"Open",'Master Data HO &amp; Site'!$N$1:$N$437,$H$2)),IF(C32="Jakarta",SUMIFS('Master Data HO &amp; Site'!$AB$1:$AB$437,'Master Data HO &amp; Site'!$F$1:$F$437,'Summary to Mgmt'!$D32,'Master Data HO &amp; Site'!$H$1:$H$437,'Summary to Mgmt'!$E32,'Master Data HO &amp; Site'!$Y$1:$Y$437,"Open",'Master Data HO &amp; Site'!$N$1:$N$437,$H$2),SUMIFS('Master Data HO &amp; Site'!$AB$1:$AB$437,'Master Data HO &amp; Site'!$S$1:$S$437,'Summary to Mgmt'!$C32,'Master Data HO &amp; Site'!$Y$1:$Y$437,"Open",'Master Data HO &amp; Site'!$N$1:$N$437,$H$2))))</f>
        <v>0</v>
      </c>
      <c r="K32" s="222">
        <f>IF($H$2="All",IF(C32="Jakarta",SUMIFS('Master Data HO &amp; Site'!$AC$1:$AC$437,'Master Data HO &amp; Site'!$F$1:$F$437,'Summary to Mgmt'!$D32,'Master Data HO &amp; Site'!$H$1:$H$437,'Summary to Mgmt'!$E32,'Master Data HO &amp; Site'!$Y$1:$Y$437,"Open"),SUMIFS('Master Data HO &amp; Site'!$AC$1:$AC$437,'Master Data HO &amp; Site'!$S$1:$S$437,'Summary to Mgmt'!$C32,'Master Data HO &amp; Site'!$Y$1:$Y$437,"Open")),IF($H$2="Urgent",IF(C32="Jakarta",SUMIFS('Master Data HO &amp; Site'!$AC$1:$AC$437,'Master Data HO &amp; Site'!$F$1:$F$437,'Summary to Mgmt'!$D32,'Master Data HO &amp; Site'!$H$1:$H$437,'Summary to Mgmt'!$E32,'Master Data HO &amp; Site'!$Y$1:$Y$437,"Open",'Master Data HO &amp; Site'!$N$1:$N$437,$H$2),SUMIFS('Master Data HO &amp; Site'!$AC$1:$AC$437,'Master Data HO &amp; Site'!$S$1:$S$437,'Summary to Mgmt'!$C32,'Master Data HO &amp; Site'!$Y$1:$Y$437,"Open",'Master Data HO &amp; Site'!$N$1:$N$437,$H$2)),IF(C32="Jakarta",SUMIFS('Master Data HO &amp; Site'!$AC$1:$AC$437,'Master Data HO &amp; Site'!$F$1:$F$437,'Summary to Mgmt'!$D32,'Master Data HO &amp; Site'!$H$1:$H$437,'Summary to Mgmt'!$E32,'Master Data HO &amp; Site'!$Y$1:$Y$437,"Open",'Master Data HO &amp; Site'!$N$1:$N$437,$H$2),SUMIFS('Master Data HO &amp; Site'!$AC$1:$AC$437,'Master Data HO &amp; Site'!$S$1:$S$437,'Summary to Mgmt'!$C32,'Master Data HO &amp; Site'!$Y$1:$Y$437,"Open",'Master Data HO &amp; Site'!$N$1:$N$437,$H$2))))</f>
        <v>0</v>
      </c>
      <c r="L32" s="222">
        <f>IF($H$2="All",IF(C32="Jakarta",SUMIFS('Master Data HO &amp; Site'!$AD$1:$AD$437,'Master Data HO &amp; Site'!$F$1:$F$437,'Summary to Mgmt'!$D32,'Master Data HO &amp; Site'!$H$1:$H$437,'Summary to Mgmt'!$E32,'Master Data HO &amp; Site'!$Y$1:$Y$437,"Open"),SUMIFS('Master Data HO &amp; Site'!$AD$1:$AD$437,'Master Data HO &amp; Site'!$S$1:$S$437,'Summary to Mgmt'!$C32,'Master Data HO &amp; Site'!$Y$1:$Y$437,"Open")),IF($H$2="Urgent",IF(C32="Jakarta",SUMIFS('Master Data HO &amp; Site'!$AD$1:$AD$437,'Master Data HO &amp; Site'!$F$1:$F$437,'Summary to Mgmt'!$D32,'Master Data HO &amp; Site'!$H$1:$H$437,'Summary to Mgmt'!$E32,'Master Data HO &amp; Site'!$Y$1:$Y$437,"Open",'Master Data HO &amp; Site'!$N$1:$N$437,$H$2),SUMIFS('Master Data HO &amp; Site'!$AD$1:$AD$437,'Master Data HO &amp; Site'!$S$1:$S$437,'Summary to Mgmt'!$C32,'Master Data HO &amp; Site'!$Y$1:$Y$437,"Open",'Master Data HO &amp; Site'!$N$1:$N$437,$H$2)),IF(C32="Jakarta",SUMIFS('Master Data HO &amp; Site'!$AD$1:$AD$437,'Master Data HO &amp; Site'!$F$1:$F$437,'Summary to Mgmt'!$D32,'Master Data HO &amp; Site'!$H$1:$H$437,'Summary to Mgmt'!$E32,'Master Data HO &amp; Site'!$Y$1:$Y$437,"Open",'Master Data HO &amp; Site'!$N$1:$N$437,$H$2),SUMIFS('Master Data HO &amp; Site'!$AD$1:$AD$437,'Master Data HO &amp; Site'!$S$1:$S$437,'Summary to Mgmt'!$C32,'Master Data HO &amp; Site'!$Y$1:$Y$437,"Open",'Master Data HO &amp; Site'!$N$1:$N$437,$H$2))))</f>
        <v>0</v>
      </c>
      <c r="M32" s="222">
        <f>IF($H$2="All",IF(C32="Jakarta",SUMIFS('Master Data HO &amp; Site'!$AE$1:$AE$437,'Master Data HO &amp; Site'!$F$1:$F$437,'Summary to Mgmt'!$D32,'Master Data HO &amp; Site'!$H$1:$H$437,'Summary to Mgmt'!$E32,'Master Data HO &amp; Site'!$Y$1:$Y$437,"Open"),SUMIFS('Master Data HO &amp; Site'!$AE$1:$AE$437,'Master Data HO &amp; Site'!$S$1:$S$437,'Summary to Mgmt'!$C32,'Master Data HO &amp; Site'!$Y$1:$Y$437,"Open")),IF($H$2="Urgent",IF(C32="Jakarta",SUMIFS('Master Data HO &amp; Site'!$AE$1:$AE$437,'Master Data HO &amp; Site'!$F$1:$F$437,'Summary to Mgmt'!$D32,'Master Data HO &amp; Site'!$H$1:$H$437,'Summary to Mgmt'!$E32,'Master Data HO &amp; Site'!$Y$1:$Y$437,"Open",'Master Data HO &amp; Site'!$N$1:$N$437,$H$2),SUMIFS('Master Data HO &amp; Site'!$AE$1:$AE$437,'Master Data HO &amp; Site'!$S$1:$S$437,'Summary to Mgmt'!$C32,'Master Data HO &amp; Site'!$Y$1:$Y$437,"Open",'Master Data HO &amp; Site'!$N$1:$N$437,$H$2)),IF(C32="Jakarta",SUMIFS('Master Data HO &amp; Site'!$AE$1:$AE$437,'Master Data HO &amp; Site'!$F$1:$F$437,'Summary to Mgmt'!$D32,'Master Data HO &amp; Site'!$H$1:$H$437,'Summary to Mgmt'!$E32,'Master Data HO &amp; Site'!$Y$1:$Y$437,"Open",'Master Data HO &amp; Site'!$N$1:$N$437,$H$2),SUMIFS('Master Data HO &amp; Site'!$AE$1:$AE$437,'Master Data HO &amp; Site'!$S$1:$S$437,'Summary to Mgmt'!$C32,'Master Data HO &amp; Site'!$Y$1:$Y$437,"Open",'Master Data HO &amp; Site'!$N$1:$N$437,$H$2))))</f>
        <v>0</v>
      </c>
      <c r="N32" s="222">
        <f>IF($H$2="All",IF(C32="Jakarta",SUMIFS('Master Data HO &amp; Site'!$AF$1:$AF$437,'Master Data HO &amp; Site'!$F$1:$F$437,'Summary to Mgmt'!$D32,'Master Data HO &amp; Site'!$H$1:$H$437,'Summary to Mgmt'!$E32,'Master Data HO &amp; Site'!$Y$1:$Y$437,"Open"),SUMIFS('Master Data HO &amp; Site'!$AF$1:$AF$437,'Master Data HO &amp; Site'!$S$1:$S$437,'Summary to Mgmt'!$C32,'Master Data HO &amp; Site'!$Y$1:$Y$437,"Open")),IF($H$2="Urgent",IF(C32="Jakarta",SUMIFS('Master Data HO &amp; Site'!$AF$1:$AF$437,'Master Data HO &amp; Site'!$F$1:$F$437,'Summary to Mgmt'!$D32,'Master Data HO &amp; Site'!$H$1:$H$437,'Summary to Mgmt'!$E32,'Master Data HO &amp; Site'!$Y$1:$Y$437,"Open",'Master Data HO &amp; Site'!$N$1:$N$437,$H$2),SUMIFS('Master Data HO &amp; Site'!$AF$1:$AF$437,'Master Data HO &amp; Site'!$S$1:$S$437,'Summary to Mgmt'!$C32,'Master Data HO &amp; Site'!$Y$1:$Y$437,"Open",'Master Data HO &amp; Site'!$N$1:$N$437,$H$2)),IF(C32="Jakarta",SUMIFS('Master Data HO &amp; Site'!$AF$1:$AF$437,'Master Data HO &amp; Site'!$F$1:$F$437,'Summary to Mgmt'!$D32,'Master Data HO &amp; Site'!$H$1:$H$437,'Summary to Mgmt'!$E32,'Master Data HO &amp; Site'!$Y$1:$Y$437,"Open",'Master Data HO &amp; Site'!$N$1:$N$437,$H$2),SUMIFS('Master Data HO &amp; Site'!$AF$1:$AF$437,'Master Data HO &amp; Site'!$S$1:$S$437,'Summary to Mgmt'!$C32,'Master Data HO &amp; Site'!$Y$1:$Y$437,"Open",'Master Data HO &amp; Site'!$N$1:$N$437,$H$2))))</f>
        <v>0</v>
      </c>
      <c r="O32" s="224">
        <f>IF($H$2="All",IF(C32="Jakarta",SUMIFS('Master Data HO &amp; Site'!$AG$1:$AG$437,'Master Data HO &amp; Site'!$S$1:$S$437,'Summary to Mgmt'!$C32,'Master Data HO &amp; Site'!$F$1:$F$437,'Summary to Mgmt'!$D32,'Master Data HO &amp; Site'!$H$1:$H$437,'Summary to Mgmt'!$E32,'Master Data HO &amp; Site'!$Y$1:$Y$437,"Open"),SUMIFS('Master Data HO &amp; Site'!$AG$1:$AG$437,'Master Data HO &amp; Site'!$S$1:$S$437,'Summary to Mgmt'!$C32,'Master Data HO &amp; Site'!$Y$1:$Y$437,"Open")),IF($H$2="Urgent",IF(C32="Jakarta",SUMIFS('Master Data HO &amp; Site'!$AG$1:$AG$437,'Master Data HO &amp; Site'!$F$1:$F$437,'Summary to Mgmt'!$D32,'Master Data HO &amp; Site'!$H$1:$H$437,'Summary to Mgmt'!$E32,'Master Data HO &amp; Site'!$Y$1:$Y$437,"Open",'Master Data HO &amp; Site'!$N$1:$N$437,$H$2),SUMIFS('Master Data HO &amp; Site'!$AG$1:$AG$437,'Master Data HO &amp; Site'!$S$1:$S$437,'Summary to Mgmt'!$C32,'Master Data HO &amp; Site'!$Y$1:$Y$437,"Open",'Master Data HO &amp; Site'!$N$1:$N$437,$H$2)),IF(C32="Jakarta",SUMIFS('Master Data HO &amp; Site'!$AG$1:$AG$437,'Master Data HO &amp; Site'!$F$1:$F$437,'Summary to Mgmt'!$D32,'Master Data HO &amp; Site'!$H$1:$H$437,'Summary to Mgmt'!$E32,'Master Data HO &amp; Site'!$Y$1:$Y$437,"Open",'Master Data HO &amp; Site'!$N$1:$N$437,$H$2),SUMIFS('Master Data HO &amp; Site'!$AG$1:$AG$437,'Master Data HO &amp; Site'!$S$1:$S$437,'Summary to Mgmt'!$C32,'Master Data HO &amp; Site'!$Y$1:$Y$437,"Open",'Master Data HO &amp; Site'!$N$1:$N$437,$H$2))))</f>
        <v>0</v>
      </c>
      <c r="P32" s="222">
        <f>IF($H$2="All",IF(C32="Jakarta",SUMIFS('Master Data HO &amp; Site'!$AH$1:$AH$437,'Master Data HO &amp; Site'!$F$1:$F$437,'Summary to Mgmt'!$D32,'Master Data HO &amp; Site'!$H$1:$H$437,'Summary to Mgmt'!$E32,'Master Data HO &amp; Site'!$Y$1:$Y$437,"Open"),SUMIFS('Master Data HO &amp; Site'!$AH$1:$AH$437,'Master Data HO &amp; Site'!$S$1:$S$437,'Summary to Mgmt'!$C32,'Master Data HO &amp; Site'!$Y$1:$Y$437,"Open")),IF($H$2="Urgent",IF(C32="Jakarta",SUMIFS('Master Data HO &amp; Site'!$AH$1:$AH$437,'Master Data HO &amp; Site'!$F$1:$F$437,'Summary to Mgmt'!$D32,'Master Data HO &amp; Site'!$H$1:$H$437,'Summary to Mgmt'!$E32,'Master Data HO &amp; Site'!$Y$1:$Y$437,"Open",'Master Data HO &amp; Site'!$N$1:$N$437,$H$2),SUMIFS('Master Data HO &amp; Site'!$AH$1:$AH$437,'Master Data HO &amp; Site'!$S$1:$S$437,'Summary to Mgmt'!$C32,'Master Data HO &amp; Site'!$Y$1:$Y$437,"Open",'Master Data HO &amp; Site'!$N$1:$N$437,$H$2)),IF(C32="Jakarta",SUMIFS('Master Data HO &amp; Site'!$AH$1:$AH$437,'Master Data HO &amp; Site'!$F$1:$F$437,'Summary to Mgmt'!$D32,'Master Data HO &amp; Site'!$H$1:$H$437,'Summary to Mgmt'!$E32,'Master Data HO &amp; Site'!$Y$1:$Y$437,"Open",'Master Data HO &amp; Site'!$N$1:$N$437,$H$2),SUMIFS('Master Data HO &amp; Site'!$AH$1:$AH$437,'Master Data HO &amp; Site'!$S$1:$S$437,'Summary to Mgmt'!$C32,'Master Data HO &amp; Site'!$Y$1:$Y$437,"Open",'Master Data HO &amp; Site'!$N$1:$N$437,$H$2))))</f>
        <v>0</v>
      </c>
      <c r="Q32" s="222">
        <f>IF($H$2="All",IF(C32="Jakarta",SUMIFS('Master Data HO &amp; Site'!$AI$1:$AI$437,'Master Data HO &amp; Site'!$F$1:$F$437,'Summary to Mgmt'!$D32,'Master Data HO &amp; Site'!$H$1:$H$437,'Summary to Mgmt'!$E32,'Master Data HO &amp; Site'!$Y$1:$Y$437,"Open"),SUMIFS('Master Data HO &amp; Site'!$AI$1:$AI$437,'Master Data HO &amp; Site'!$S$1:$S$437,'Summary to Mgmt'!$C32,'Master Data HO &amp; Site'!$Y$1:$Y$437,"Open")),IF($H$2="Urgent",IF(C32="Jakarta",SUMIFS('Master Data HO &amp; Site'!$AI$1:$AI$437,'Master Data HO &amp; Site'!$F$1:$F$437,'Summary to Mgmt'!$D32,'Master Data HO &amp; Site'!$H$1:$H$437,'Summary to Mgmt'!$E32,'Master Data HO &amp; Site'!$Y$1:$Y$437,"Open",'Master Data HO &amp; Site'!$N$1:$N$437,$H$2),SUMIFS('Master Data HO &amp; Site'!$AI$1:$AI$437,'Master Data HO &amp; Site'!$S$1:$S$437,'Summary to Mgmt'!$C32,'Master Data HO &amp; Site'!$Y$1:$Y$437,"Open",'Master Data HO &amp; Site'!$N$1:$N$437,$H$2)),IF(C32="Jakarta",SUMIFS('Master Data HO &amp; Site'!$AI$1:$AI$437,'Master Data HO &amp; Site'!$F$1:$F$437,'Summary to Mgmt'!$D32,'Master Data HO &amp; Site'!$H$1:$H$437,'Summary to Mgmt'!$E32,'Master Data HO &amp; Site'!$Y$1:$Y$437,"Open",'Master Data HO &amp; Site'!$N$1:$N$437,$H$2),SUMIFS('Master Data HO &amp; Site'!$AI$1:$AI$437,'Master Data HO &amp; Site'!$S$1:$S$437,'Summary to Mgmt'!$C32,'Master Data HO &amp; Site'!$Y$1:$Y$437,"Open",'Master Data HO &amp; Site'!$N$1:$N$437,$H$2))))</f>
        <v>0</v>
      </c>
      <c r="R32" s="222">
        <f>IF($H$2="All",IF(C32="Jakarta",SUMIFS('Master Data HO &amp; Site'!$AJ$1:$AJ$437,'Master Data HO &amp; Site'!$F$1:$F$437,'Summary to Mgmt'!$D32,'Master Data HO &amp; Site'!$H$1:$H$437,'Summary to Mgmt'!$E32,'Master Data HO &amp; Site'!$Y$1:$Y$437,"Open"),SUMIFS('Master Data HO &amp; Site'!$AJ$1:$AJ$437,'Master Data HO &amp; Site'!$S$1:$S$437,'Summary to Mgmt'!$C32,'Master Data HO &amp; Site'!$Y$1:$Y$437,"Open")),IF($H$2="Urgent",IF(C32="Jakarta",SUMIFS('Master Data HO &amp; Site'!$AJ$1:$AJ$437,'Master Data HO &amp; Site'!$F$1:$F$437,'Summary to Mgmt'!$D32,'Master Data HO &amp; Site'!$H$1:$H$437,'Summary to Mgmt'!$E32,'Master Data HO &amp; Site'!$Y$1:$Y$437,"Open",'Master Data HO &amp; Site'!$N$1:$N$437,$H$2),SUMIFS('Master Data HO &amp; Site'!$AJ$1:$AJ$437,'Master Data HO &amp; Site'!$S$1:$S$437,'Summary to Mgmt'!$C32,'Master Data HO &amp; Site'!$Y$1:$Y$437,"Open",'Master Data HO &amp; Site'!$N$1:$N$437,$H$2)),IF(C32="Jakarta",SUMIFS('Master Data HO &amp; Site'!$AJ$1:$AJ$437,'Master Data HO &amp; Site'!$F$1:$F$437,'Summary to Mgmt'!$D32,'Master Data HO &amp; Site'!$H$1:$H$437,'Summary to Mgmt'!$E32,'Master Data HO &amp; Site'!$Y$1:$Y$437,"Open",'Master Data HO &amp; Site'!$N$1:$N$437,$H$2),SUMIFS('Master Data HO &amp; Site'!$AJ$1:$AJ$437,'Master Data HO &amp; Site'!$S$1:$S$437,'Summary to Mgmt'!$C32,'Master Data HO &amp; Site'!$Y$1:$Y$437,"Open",'Master Data HO &amp; Site'!$N$1:$N$437,$H$2))))</f>
        <v>0</v>
      </c>
      <c r="S32" s="222">
        <f>IF($H$2="All",IF(C32="Jakarta",SUMIFS('Master Data HO &amp; Site'!$AK$1:$AK$437,'Master Data HO &amp; Site'!$F$1:$F$437,'Summary to Mgmt'!$D32,'Master Data HO &amp; Site'!$H$1:$H$437,'Summary to Mgmt'!$E32,'Master Data HO &amp; Site'!$Y$1:$Y$437,"Open"),SUMIFS('Master Data HO &amp; Site'!$AK$1:$AK$437,'Master Data HO &amp; Site'!$S$1:$S$437,'Summary to Mgmt'!$C32,'Master Data HO &amp; Site'!$Y$1:$Y$437,"Open")),IF($H$2="Urgent",IF(C32="Jakarta",SUMIFS('Master Data HO &amp; Site'!$AK$1:$AK$437,'Master Data HO &amp; Site'!$F$1:$F$437,'Summary to Mgmt'!$D32,'Master Data HO &amp; Site'!$H$1:$H$437,'Summary to Mgmt'!$E32,'Master Data HO &amp; Site'!$Y$1:$Y$437,"Open",'Master Data HO &amp; Site'!$N$1:$N$437,$H$2),SUMIFS('Master Data HO &amp; Site'!$AK$1:$AK$437,'Master Data HO &amp; Site'!$S$1:$S$437,'Summary to Mgmt'!$C32,'Master Data HO &amp; Site'!$Y$1:$Y$437,"Open",'Master Data HO &amp; Site'!$N$1:$N$437,$H$2)),IF(C32="Jakarta",SUMIFS('Master Data HO &amp; Site'!$AK$1:$AK$437,'Master Data HO &amp; Site'!$F$1:$F$437,'Summary to Mgmt'!$D32,'Master Data HO &amp; Site'!$H$1:$H$437,'Summary to Mgmt'!$E32,'Master Data HO &amp; Site'!$Y$1:$Y$437,"Open",'Master Data HO &amp; Site'!$N$1:$N$437,$H$2),SUMIFS('Master Data HO &amp; Site'!$AK$1:$AK$437,'Master Data HO &amp; Site'!$S$1:$S$437,'Summary to Mgmt'!$C32,'Master Data HO &amp; Site'!$Y$1:$Y$437,"Open",'Master Data HO &amp; Site'!$N$1:$N$437,$H$2))))</f>
        <v>0</v>
      </c>
      <c r="T32" s="222">
        <f>IF($H$2="All",IF(C32="Jakarta",SUMIFS('Master Data HO &amp; Site'!$AL$1:$AL$437,'Master Data HO &amp; Site'!$F$1:$F$437,'Summary to Mgmt'!$D32,'Master Data HO &amp; Site'!$H$1:$H$437,'Summary to Mgmt'!$E32,'Master Data HO &amp; Site'!$Y$1:$Y$437,"Open"),SUMIFS('Master Data HO &amp; Site'!$AL$1:$AL$437,'Master Data HO &amp; Site'!$S$1:$S$437,'Summary to Mgmt'!$C32,'Master Data HO &amp; Site'!$Y$1:$Y$437,"Open")),IF($H$2="Urgent",IF(C32="Jakarta",SUMIFS('Master Data HO &amp; Site'!$AL$1:$AL$437,'Master Data HO &amp; Site'!$F$1:$F$437,'Summary to Mgmt'!$D32,'Master Data HO &amp; Site'!$H$1:$H$437,'Summary to Mgmt'!$E32,'Master Data HO &amp; Site'!$Y$1:$Y$437,"Open",'Master Data HO &amp; Site'!$N$1:$N$437,$H$2),SUMIFS('Master Data HO &amp; Site'!$AL$1:$AL$437,'Master Data HO &amp; Site'!$S$1:$S$437,'Summary to Mgmt'!$C32,'Master Data HO &amp; Site'!$Y$1:$Y$437,"Open",'Master Data HO &amp; Site'!$N$1:$N$437,$H$2)),IF(C32="Jakarta",SUMIFS('Master Data HO &amp; Site'!$AL$1:$AL$437,'Master Data HO &amp; Site'!$F$1:$F$437,'Summary to Mgmt'!$D32,'Master Data HO &amp; Site'!$H$1:$H$437,'Summary to Mgmt'!$E32,'Master Data HO &amp; Site'!$Y$1:$Y$437,"Open",'Master Data HO &amp; Site'!$N$1:$N$437,$H$2),SUMIFS('Master Data HO &amp; Site'!$AL$1:$AL$437,'Master Data HO &amp; Site'!$S$1:$S$437,'Summary to Mgmt'!$C32,'Master Data HO &amp; Site'!$Y$1:$Y$437,"Open",'Master Data HO &amp; Site'!$N$1:$N$437,$H$2))))</f>
        <v>0</v>
      </c>
      <c r="U32" s="222">
        <f>IF($H$2="All",IF(C32="Jakarta",SUMIFS('Master Data HO &amp; Site'!$AM$1:$AM$437,'Master Data HO &amp; Site'!$S$1:$S$437,'Summary to Mgmt'!$C32,'Master Data HO &amp; Site'!$F$1:$F$437,'Summary to Mgmt'!$D32,'Master Data HO &amp; Site'!$H$1:$H$437,'Summary to Mgmt'!$E32,'Master Data HO &amp; Site'!$Y$1:$Y$437,"Open"),SUMIFS('Master Data HO &amp; Site'!$AM$1:$AM$437,'Master Data HO &amp; Site'!$S$1:$S$437,'Summary to Mgmt'!$C32,'Master Data HO &amp; Site'!$Y$1:$Y$437,"Open")),IF($H$2="Urgent",IF(C32="Jakarta",SUMIFS('Master Data HO &amp; Site'!$AM$1:$AM$437,'Master Data HO &amp; Site'!$F$1:$F$437,'Summary to Mgmt'!$D32,'Master Data HO &amp; Site'!$H$1:$H$437,'Summary to Mgmt'!$E32,'Master Data HO &amp; Site'!$Y$1:$Y$437,"Open",'Master Data HO &amp; Site'!$N$1:$N$437,$H$2),SUMIFS('Master Data HO &amp; Site'!$AM$1:$AM$437,'Master Data HO &amp; Site'!$S$1:$S$437,'Summary to Mgmt'!$C32,'Master Data HO &amp; Site'!$Y$1:$Y$437,"Open",'Master Data HO &amp; Site'!$N$1:$N$437,$H$2)),IF(C32="Jakarta",SUMIFS('Master Data HO &amp; Site'!$AM$1:$AM$437,'Master Data HO &amp; Site'!$F$1:$F$437,'Summary to Mgmt'!$D32,'Master Data HO &amp; Site'!$H$1:$H$437,'Summary to Mgmt'!$E32,'Master Data HO &amp; Site'!$Y$1:$Y$437,"Open",'Master Data HO &amp; Site'!$N$1:$N$437,$H$2),SUMIFS('Master Data HO &amp; Site'!$AM$1:$AM$437,'Master Data HO &amp; Site'!$S$1:$S$437,'Summary to Mgmt'!$C32,'Master Data HO &amp; Site'!$Y$1:$Y$437,"Open",'Master Data HO &amp; Site'!$N$1:$N$437,$H$2))))</f>
        <v>0</v>
      </c>
      <c r="V32" s="222">
        <f>IF($H$2="All",IF(C32="Jakarta",SUMIFS('Master Data HO &amp; Site'!$AN$1:$AN$437,'Master Data HO &amp; Site'!$F$1:$F$437,'Summary to Mgmt'!$D32,'Master Data HO &amp; Site'!$H$1:$H$437,'Summary to Mgmt'!$E32,'Master Data HO &amp; Site'!$Y$1:$Y$437,"Open"),SUMIFS('Master Data HO &amp; Site'!$AN$1:$AN$437,'Master Data HO &amp; Site'!$S$1:$S$437,'Summary to Mgmt'!$C32,'Master Data HO &amp; Site'!$Y$1:$Y$437,"Open")),IF($H$2="Urgent",IF(C32="Jakarta",SUMIFS('Master Data HO &amp; Site'!$AN$1:$AN$437,'Master Data HO &amp; Site'!$F$1:$F$437,'Summary to Mgmt'!$D32,'Master Data HO &amp; Site'!$H$1:$H$437,'Summary to Mgmt'!$E32,'Master Data HO &amp; Site'!$Y$1:$Y$437,"Open",'Master Data HO &amp; Site'!$N$1:$N$437,$H$2),SUMIFS('Master Data HO &amp; Site'!$AN$1:$AN$437,'Master Data HO &amp; Site'!$S$1:$S$437,'Summary to Mgmt'!$C32,'Master Data HO &amp; Site'!$Y$1:$Y$437,"Open",'Master Data HO &amp; Site'!$N$1:$N$437,$H$2)),IF(C32="Jakarta",SUMIFS('Master Data HO &amp; Site'!$AN$1:$AN$437,'Master Data HO &amp; Site'!$F$1:$F$437,'Summary to Mgmt'!$D32,'Master Data HO &amp; Site'!$H$1:$H$437,'Summary to Mgmt'!$E32,'Master Data HO &amp; Site'!$Y$1:$Y$437,"Open",'Master Data HO &amp; Site'!$N$1:$N$437,$H$2),SUMIFS('Master Data HO &amp; Site'!$AN$1:$AN$437,'Master Data HO &amp; Site'!$S$1:$S$437,'Summary to Mgmt'!$C32,'Master Data HO &amp; Site'!$Y$1:$Y$437,"Open",'Master Data HO &amp; Site'!$N$1:$N$437,$H$2))))</f>
        <v>0</v>
      </c>
      <c r="W32" s="222">
        <f>IF($H$2="All",IF(C32="Jakarta",SUMIFS('Master Data HO &amp; Site'!$AO$1:$AO$437,'Master Data HO &amp; Site'!$F$1:$F$437,'Summary to Mgmt'!$D32,'Master Data HO &amp; Site'!$H$1:$H$437,'Summary to Mgmt'!$E32,'Master Data HO &amp; Site'!$Y$1:$Y$437,"Open"),SUMIFS('Master Data HO &amp; Site'!$AO$1:$AO$437,'Master Data HO &amp; Site'!$S$1:$S$437,'Summary to Mgmt'!$C32,'Master Data HO &amp; Site'!$Y$1:$Y$437,"Open")),IF($H$2="Urgent",IF(C32="Jakarta",SUMIFS('Master Data HO &amp; Site'!$AO$1:$AO$437,'Master Data HO &amp; Site'!$F$1:$F$437,'Summary to Mgmt'!$D32,'Master Data HO &amp; Site'!$H$1:$H$437,'Summary to Mgmt'!$E32,'Master Data HO &amp; Site'!$Y$1:$Y$437,"Open",'Master Data HO &amp; Site'!$N$1:$N$437,$H$2),SUMIFS('Master Data HO &amp; Site'!$AO$1:$AO$437,'Master Data HO &amp; Site'!$S$1:$S$437,'Summary to Mgmt'!$C32,'Master Data HO &amp; Site'!$Y$1:$Y$437,"Open",'Master Data HO &amp; Site'!$N$1:$N$437,$H$2)),IF(C32="Jakarta",SUMIFS('Master Data HO &amp; Site'!$AO$1:$AO$437,'Master Data HO &amp; Site'!$F$1:$F$437,'Summary to Mgmt'!$D32,'Master Data HO &amp; Site'!$H$1:$H$437,'Summary to Mgmt'!$E32,'Master Data HO &amp; Site'!$Y$1:$Y$437,"Open",'Master Data HO &amp; Site'!$N$1:$N$437,$H$2),SUMIFS('Master Data HO &amp; Site'!$AO$1:$AO$437,'Master Data HO &amp; Site'!$S$1:$S$437,'Summary to Mgmt'!$C32,'Master Data HO &amp; Site'!$Y$1:$Y$437,"Open",'Master Data HO &amp; Site'!$N$1:$N$437,$H$2))))</f>
        <v>0</v>
      </c>
      <c r="X32" s="222">
        <f>IF($H$2="All",IF(C32="Jakarta",SUMIFS('Master Data HO &amp; Site'!$AP$1:$AP$437,'Master Data HO &amp; Site'!$F$1:$F$437,'Summary to Mgmt'!$D32,'Master Data HO &amp; Site'!$H$1:$H$437,'Summary to Mgmt'!$E32,'Master Data HO &amp; Site'!$Y$1:$Y$437,"Open"),SUMIFS('Master Data HO &amp; Site'!$AP$1:$AP$437,'Master Data HO &amp; Site'!$S$1:$S$437,'Summary to Mgmt'!$C32,'Master Data HO &amp; Site'!$Y$1:$Y$437,"Open")),IF($H$2="Urgent",IF(C32="Jakarta",SUMIFS('Master Data HO &amp; Site'!$AP$1:$AP$437,'Master Data HO &amp; Site'!$F$1:$F$437,'Summary to Mgmt'!$D32,'Master Data HO &amp; Site'!$H$1:$H$437,'Summary to Mgmt'!$E32,'Master Data HO &amp; Site'!$Y$1:$Y$437,"Open",'Master Data HO &amp; Site'!$N$1:$N$437,$H$2),SUMIFS('Master Data HO &amp; Site'!$AP$1:$AP$437,'Master Data HO &amp; Site'!$S$1:$S$437,'Summary to Mgmt'!$C32,'Master Data HO &amp; Site'!$Y$1:$Y$437,"Open",'Master Data HO &amp; Site'!$N$1:$N$437,$H$2)),IF(C32="Jakarta",SUMIFS('Master Data HO &amp; Site'!$AP$1:$AP$437,'Master Data HO &amp; Site'!$F$1:$F$437,'Summary to Mgmt'!$D32,'Master Data HO &amp; Site'!$H$1:$H$437,'Summary to Mgmt'!$E32,'Master Data HO &amp; Site'!$Y$1:$Y$437,"Open",'Master Data HO &amp; Site'!$N$1:$N$437,$H$2),SUMIFS('Master Data HO &amp; Site'!$AP$1:$AP$437,'Master Data HO &amp; Site'!$S$1:$S$437,'Summary to Mgmt'!$C32,'Master Data HO &amp; Site'!$Y$1:$Y$437,"Open",'Master Data HO &amp; Site'!$N$1:$N$437,$H$2))))</f>
        <v>0</v>
      </c>
      <c r="Y32" s="222">
        <f>IF($H$2="All",IF(C32="Jakarta",SUMIFS('Master Data HO &amp; Site'!$AQ$1:$AQ$437,'Master Data HO &amp; Site'!$F$1:$F$437,'Summary to Mgmt'!$D32,'Master Data HO &amp; Site'!$H$1:$H$437,'Summary to Mgmt'!$E32,'Master Data HO &amp; Site'!$Y$1:$Y$437,"Open"),SUMIFS('Master Data HO &amp; Site'!$AQ$1:$AQ$437,'Master Data HO &amp; Site'!$S$1:$S$437,'Summary to Mgmt'!$C32,'Master Data HO &amp; Site'!$Y$1:$Y$437,"Open")),IF($H$2="Urgent",IF(C32="Jakarta",SUMIFS('Master Data HO &amp; Site'!$AQ$1:$AQ$437,'Master Data HO &amp; Site'!$F$1:$F$437,'Summary to Mgmt'!$D32,'Master Data HO &amp; Site'!$H$1:$H$437,'Summary to Mgmt'!$E32,'Master Data HO &amp; Site'!$Y$1:$Y$437,"Open",'Master Data HO &amp; Site'!$N$1:$N$437,$H$2),SUMIFS('Master Data HO &amp; Site'!$AQ$1:$AQ$437,'Master Data HO &amp; Site'!$S$1:$S$437,'Summary to Mgmt'!$C32,'Master Data HO &amp; Site'!$Y$1:$Y$437,"Open",'Master Data HO &amp; Site'!$N$1:$N$437,$H$2)),IF(C32="Jakarta",SUMIFS('Master Data HO &amp; Site'!$AQ$1:$AQ$437,'Master Data HO &amp; Site'!$F$1:$F$437,'Summary to Mgmt'!$D32,'Master Data HO &amp; Site'!$H$1:$H$437,'Summary to Mgmt'!$E32,'Master Data HO &amp; Site'!$Y$1:$Y$437,"Open",'Master Data HO &amp; Site'!$N$1:$N$437,$H$2),SUMIFS('Master Data HO &amp; Site'!$AQ$1:$AQ$437,'Master Data HO &amp; Site'!$S$1:$S$437,'Summary to Mgmt'!$C32,'Master Data HO &amp; Site'!$Y$1:$Y$437,"Open",'Master Data HO &amp; Site'!$N$1:$N$437,$H$2))))</f>
        <v>0</v>
      </c>
      <c r="Z32" s="222">
        <f>IF($H$2="All",IF(C32="Jakarta",SUMIFS('Master Data HO &amp; Site'!$AR$1:$AR$437,'Master Data HO &amp; Site'!$F$1:$F$437,'Summary to Mgmt'!$D32,'Master Data HO &amp; Site'!$H$1:$H$437,'Summary to Mgmt'!$E32,'Master Data HO &amp; Site'!$Y$1:$Y$437,"Open"),SUMIFS('Master Data HO &amp; Site'!$AR$1:$AR$437,'Master Data HO &amp; Site'!$S$1:$S$437,'Summary to Mgmt'!$C32,'Master Data HO &amp; Site'!$Y$1:$Y$437,"Open")),IF($H$2="Urgent",IF(C32="Jakarta",SUMIFS('Master Data HO &amp; Site'!$AR$1:$AR$437,'Master Data HO &amp; Site'!$F$1:$F$437,'Summary to Mgmt'!$D32,'Master Data HO &amp; Site'!$H$1:$H$437,'Summary to Mgmt'!$E32,'Master Data HO &amp; Site'!$Y$1:$Y$437,"Open",'Master Data HO &amp; Site'!$N$1:$N$437,$H$2),SUMIFS('Master Data HO &amp; Site'!$AR$1:$AR$437,'Master Data HO &amp; Site'!$S$1:$S$437,'Summary to Mgmt'!$C32,'Master Data HO &amp; Site'!$Y$1:$Y$437,"Open",'Master Data HO &amp; Site'!$N$1:$N$437,$H$2)),IF(C32="Jakarta",SUMIFS('Master Data HO &amp; Site'!$AR$1:$AR$437,'Master Data HO &amp; Site'!$F$1:$F$437,'Summary to Mgmt'!$D32,'Master Data HO &amp; Site'!$H$1:$H$437,'Summary to Mgmt'!$E32,'Master Data HO &amp; Site'!$Y$1:$Y$437,"Open",'Master Data HO &amp; Site'!$N$1:$N$437,$H$2),SUMIFS('Master Data HO &amp; Site'!$AR$1:$AR$437,'Master Data HO &amp; Site'!$S$1:$S$437,'Summary to Mgmt'!$C32,'Master Data HO &amp; Site'!$Y$1:$Y$437,"Open",'Master Data HO &amp; Site'!$N$1:$N$437,$H$2))))</f>
        <v>0</v>
      </c>
      <c r="AA32" s="222">
        <f>IF($H$2="All",IF(C32="Jakarta",SUMIFS('Master Data HO &amp; Site'!$AS$1:$AS$437,'Master Data HO &amp; Site'!$S$1:$S$437,'Summary to Mgmt'!$C32,'Master Data HO &amp; Site'!$F$1:$F$437,'Summary to Mgmt'!$D32,'Master Data HO &amp; Site'!$H$1:$H$437,'Summary to Mgmt'!$E32,'Master Data HO &amp; Site'!$Y$1:$Y$437,"Open"),SUMIFS('Master Data HO &amp; Site'!$AS$1:$AS$437,'Master Data HO &amp; Site'!$S$1:$S$437,'Summary to Mgmt'!$C32,'Master Data HO &amp; Site'!$Y$1:$Y$437,"Open")),IF($H$2="Urgent",IF(C32="Jakarta",SUMIFS('Master Data HO &amp; Site'!$AS$1:$AS$437,'Master Data HO &amp; Site'!$F$1:$F$437,'Summary to Mgmt'!$D32,'Master Data HO &amp; Site'!$H$1:$H$437,'Summary to Mgmt'!$E32,'Master Data HO &amp; Site'!$Y$1:$Y$437,"Open",'Master Data HO &amp; Site'!$N$1:$N$437,$H$2),SUMIFS('Master Data HO &amp; Site'!$AS$1:$AS$437,'Master Data HO &amp; Site'!$S$1:$S$437,'Summary to Mgmt'!$C32,'Master Data HO &amp; Site'!$Y$1:$Y$437,"Open",'Master Data HO &amp; Site'!$N$1:$N$437,$H$2)),IF(C32="Jakarta",SUMIFS('Master Data HO &amp; Site'!$AS$1:$AS$437,'Master Data HO &amp; Site'!$F$1:$F$437,'Summary to Mgmt'!$D32,'Master Data HO &amp; Site'!$H$1:$H$437,'Summary to Mgmt'!$E32,'Master Data HO &amp; Site'!$Y$1:$Y$437,"Open",'Master Data HO &amp; Site'!$N$1:$N$437,$H$2),SUMIFS('Master Data HO &amp; Site'!$AS$1:$AS$437,'Master Data HO &amp; Site'!$S$1:$S$437,'Summary to Mgmt'!$C32,'Master Data HO &amp; Site'!$Y$1:$Y$437,"Open",'Master Data HO &amp; Site'!$N$1:$N$437,$H$2))))</f>
        <v>0</v>
      </c>
      <c r="AB32" s="222">
        <f>IF($H$2="All",IF(C32="Jakarta",SUMIFS('Master Data HO &amp; Site'!$AT$1:$AT$437,'Master Data HO &amp; Site'!$F$1:$F$437,'Summary to Mgmt'!$D32,'Master Data HO &amp; Site'!$H$1:$H$437,'Summary to Mgmt'!$E32,'Master Data HO &amp; Site'!$Y$1:$Y$437,"Open"),SUMIFS('Master Data HO &amp; Site'!$AT$1:$AT$437,'Master Data HO &amp; Site'!$S$1:$S$437,'Summary to Mgmt'!$C32,'Master Data HO &amp; Site'!$Y$1:$Y$437,"Open")),IF($H$2="Urgent",IF(C32="Jakarta",SUMIFS('Master Data HO &amp; Site'!$AT$1:$AT$437,'Master Data HO &amp; Site'!$F$1:$F$437,'Summary to Mgmt'!$D32,'Master Data HO &amp; Site'!$H$1:$H$437,'Summary to Mgmt'!$E32,'Master Data HO &amp; Site'!$Y$1:$Y$437,"Open",'Master Data HO &amp; Site'!$N$1:$N$437,$H$2),SUMIFS('Master Data HO &amp; Site'!$AT$1:$AT$437,'Master Data HO &amp; Site'!$S$1:$S$437,'Summary to Mgmt'!$C32,'Master Data HO &amp; Site'!$Y$1:$Y$437,"Open",'Master Data HO &amp; Site'!$N$1:$N$437,$H$2)),IF(C32="Jakarta",SUMIFS('Master Data HO &amp; Site'!$AT$1:$AT$437,'Master Data HO &amp; Site'!$F$1:$F$437,'Summary to Mgmt'!$D32,'Master Data HO &amp; Site'!$H$1:$H$437,'Summary to Mgmt'!$E32,'Master Data HO &amp; Site'!$Y$1:$Y$437,"Open",'Master Data HO &amp; Site'!$N$1:$N$437,$H$2),SUMIFS('Master Data HO &amp; Site'!$AT$1:$AT$437,'Master Data HO &amp; Site'!$S$1:$S$437,'Summary to Mgmt'!$C32,'Master Data HO &amp; Site'!$Y$1:$Y$437,"Open",'Master Data HO &amp; Site'!$N$1:$N$437,$H$2))))</f>
        <v>0</v>
      </c>
      <c r="AC32" s="222">
        <f>IF($H$2="All",IF(C32="Jakarta",SUMIFS('Master Data HO &amp; Site'!$AU$1:$AU$437,'Master Data HO &amp; Site'!$F$1:$F$437,'Summary to Mgmt'!$D32,'Master Data HO &amp; Site'!$H$1:$H$437,'Summary to Mgmt'!$E32,'Master Data HO &amp; Site'!$Y$1:$Y$437,"Open"),SUMIFS('Master Data HO &amp; Site'!$AU$1:$AU$437,'Master Data HO &amp; Site'!$S$1:$S$437,'Summary to Mgmt'!$C32,'Master Data HO &amp; Site'!$Y$1:$Y$437,"Open")),IF($H$2="Urgent",IF(C32="Jakarta",SUMIFS('Master Data HO &amp; Site'!$AU$1:$AU$437,'Master Data HO &amp; Site'!$F$1:$F$437,'Summary to Mgmt'!$D32,'Master Data HO &amp; Site'!$H$1:$H$437,'Summary to Mgmt'!$E32,'Master Data HO &amp; Site'!$Y$1:$Y$437,"Open",'Master Data HO &amp; Site'!$N$1:$N$437,$H$2),SUMIFS('Master Data HO &amp; Site'!$AU$1:$AU$437,'Master Data HO &amp; Site'!$S$1:$S$437,'Summary to Mgmt'!$C32,'Master Data HO &amp; Site'!$Y$1:$Y$437,"Open",'Master Data HO &amp; Site'!$N$1:$N$437,$H$2)),IF(C32="Jakarta",SUMIFS('Master Data HO &amp; Site'!$AU$1:$AU$437,'Master Data HO &amp; Site'!$F$1:$F$437,'Summary to Mgmt'!$D32,'Master Data HO &amp; Site'!$H$1:$H$437,'Summary to Mgmt'!$E32,'Master Data HO &amp; Site'!$Y$1:$Y$437,"Open",'Master Data HO &amp; Site'!$N$1:$N$437,$H$2),SUMIFS('Master Data HO &amp; Site'!$AU$1:$AU$437,'Master Data HO &amp; Site'!$S$1:$S$437,'Summary to Mgmt'!$C32,'Master Data HO &amp; Site'!$Y$1:$Y$437,"Open",'Master Data HO &amp; Site'!$N$1:$N$437,$H$2))))</f>
        <v>0</v>
      </c>
      <c r="AD32" s="222">
        <f>IF($H$2="All",IF(C32="Jakarta",SUMIFS('Master Data HO &amp; Site'!$AV$1:$AV$437,'Master Data HO &amp; Site'!$F$1:$F$437,'Summary to Mgmt'!$D32,'Master Data HO &amp; Site'!$H$1:$H$437,'Summary to Mgmt'!$E32,'Master Data HO &amp; Site'!$Y$1:$Y$437,"Open"),SUMIFS('Master Data HO &amp; Site'!$AV$1:$AV$437,'Master Data HO &amp; Site'!$S$1:$S$437,'Summary to Mgmt'!$C32,'Master Data HO &amp; Site'!$Y$1:$Y$437,"Open")),IF($H$2="Urgent",IF(C32="Jakarta",SUMIFS('Master Data HO &amp; Site'!$AV$1:$AV$437,'Master Data HO &amp; Site'!$F$1:$F$437,'Summary to Mgmt'!$D32,'Master Data HO &amp; Site'!$H$1:$H$437,'Summary to Mgmt'!$E32,'Master Data HO &amp; Site'!$Y$1:$Y$437,"Open",'Master Data HO &amp; Site'!$N$1:$N$437,$H$2),SUMIFS('Master Data HO &amp; Site'!$AV$1:$AV$437,'Master Data HO &amp; Site'!$S$1:$S$437,'Summary to Mgmt'!$C32,'Master Data HO &amp; Site'!$Y$1:$Y$437,"Open",'Master Data HO &amp; Site'!$N$1:$N$437,$H$2)),IF(C32="Jakarta",SUMIFS('Master Data HO &amp; Site'!$AV$1:$AV$437,'Master Data HO &amp; Site'!$F$1:$F$437,'Summary to Mgmt'!$D32,'Master Data HO &amp; Site'!$H$1:$H$437,'Summary to Mgmt'!$E32,'Master Data HO &amp; Site'!$Y$1:$Y$437,"Open",'Master Data HO &amp; Site'!$N$1:$N$437,$H$2),SUMIFS('Master Data HO &amp; Site'!$AV$1:$AV$437,'Master Data HO &amp; Site'!$S$1:$S$437,'Summary to Mgmt'!$C32,'Master Data HO &amp; Site'!$Y$1:$Y$437,"Open",'Master Data HO &amp; Site'!$N$1:$N$437,$H$2))))</f>
        <v>0</v>
      </c>
      <c r="AE32" s="222">
        <f>IF($H$2="All",IF(C32="Jakarta",SUMIFS('Master Data HO &amp; Site'!$AW$1:$AW$437,'Master Data HO &amp; Site'!$F$1:$F$437,'Summary to Mgmt'!$D32,'Master Data HO &amp; Site'!$H$1:$H$437,'Summary to Mgmt'!$E32,'Master Data HO &amp; Site'!$Y$1:$Y$437,"Open"),SUMIFS('Master Data HO &amp; Site'!$AW$1:$AW$437,'Master Data HO &amp; Site'!$S$1:$S$437,'Summary to Mgmt'!$C32,'Master Data HO &amp; Site'!$Y$1:$Y$437,"Open")),IF($H$2="Urgent",IF(C32="Jakarta",SUMIFS('Master Data HO &amp; Site'!$AW$1:$AW$437,'Master Data HO &amp; Site'!$F$1:$F$437,'Summary to Mgmt'!$D32,'Master Data HO &amp; Site'!$H$1:$H$437,'Summary to Mgmt'!$E32,'Master Data HO &amp; Site'!$Y$1:$Y$437,"Open",'Master Data HO &amp; Site'!$N$1:$N$437,$H$2),SUMIFS('Master Data HO &amp; Site'!$AW$1:$AW$437,'Master Data HO &amp; Site'!$S$1:$S$437,'Summary to Mgmt'!$C32,'Master Data HO &amp; Site'!$Y$1:$Y$437,"Open",'Master Data HO &amp; Site'!$N$1:$N$437,$H$2)),IF(C32="Jakarta",SUMIFS('Master Data HO &amp; Site'!$AW$1:$AW$437,'Master Data HO &amp; Site'!$F$1:$F$437,'Summary to Mgmt'!$D32,'Master Data HO &amp; Site'!$H$1:$H$437,'Summary to Mgmt'!$E32,'Master Data HO &amp; Site'!$Y$1:$Y$437,"Open",'Master Data HO &amp; Site'!$N$1:$N$437,$H$2),SUMIFS('Master Data HO &amp; Site'!$AW$1:$AW$437,'Master Data HO &amp; Site'!$S$1:$S$437,'Summary to Mgmt'!$C32,'Master Data HO &amp; Site'!$Y$1:$Y$437,"Open",'Master Data HO &amp; Site'!$N$1:$N$437,$H$2))))</f>
        <v>0</v>
      </c>
      <c r="AF32" s="222">
        <f>IF($H$2="All",IF(C32="Jakarta",SUMIFS('Master Data HO &amp; Site'!$AX$1:$AX$437,'Master Data HO &amp; Site'!$F$1:$F$437,'Summary to Mgmt'!$D32,'Master Data HO &amp; Site'!$H$1:$H$437,'Summary to Mgmt'!$E32,'Master Data HO &amp; Site'!$Y$1:$Y$437,"Open"),SUMIFS('Master Data HO &amp; Site'!$AX$1:$AX$437,'Master Data HO &amp; Site'!$S$1:$S$437,'Summary to Mgmt'!$C32,'Master Data HO &amp; Site'!$Y$1:$Y$437,"Open")),IF($H$2="Urgent",IF(C32="Jakarta",SUMIFS('Master Data HO &amp; Site'!$AX$1:$AX$437,'Master Data HO &amp; Site'!$F$1:$F$437,'Summary to Mgmt'!$D32,'Master Data HO &amp; Site'!$H$1:$H$437,'Summary to Mgmt'!$E32,'Master Data HO &amp; Site'!$Y$1:$Y$437,"Open",'Master Data HO &amp; Site'!$N$1:$N$437,$H$2),SUMIFS('Master Data HO &amp; Site'!$AX$1:$AX$437,'Master Data HO &amp; Site'!$S$1:$S$437,'Summary to Mgmt'!$C32,'Master Data HO &amp; Site'!$Y$1:$Y$437,"Open",'Master Data HO &amp; Site'!$N$1:$N$437,$H$2)),IF(C32="Jakarta",SUMIFS('Master Data HO &amp; Site'!$AX$1:$AX$437,'Master Data HO &amp; Site'!$F$1:$F$437,'Summary to Mgmt'!$D32,'Master Data HO &amp; Site'!$H$1:$H$437,'Summary to Mgmt'!$E32,'Master Data HO &amp; Site'!$Y$1:$Y$437,"Open",'Master Data HO &amp; Site'!$N$1:$N$437,$H$2),SUMIFS('Master Data HO &amp; Site'!$AX$1:$AX$437,'Master Data HO &amp; Site'!$S$1:$S$437,'Summary to Mgmt'!$C32,'Master Data HO &amp; Site'!$Y$1:$Y$437,"Open",'Master Data HO &amp; Site'!$N$1:$N$437,$H$2))))</f>
        <v>0</v>
      </c>
      <c r="AG32" s="222">
        <f>IF($H$2="All",IF(C32="Jakarta",SUMIFS('Master Data HO &amp; Site'!$AY$1:$AY$437,'Master Data HO &amp; Site'!$S$1:$S$437,'Summary to Mgmt'!$C32,'Master Data HO &amp; Site'!$F$1:$F$437,'Summary to Mgmt'!$D32,'Master Data HO &amp; Site'!$H$1:$H$437,'Summary to Mgmt'!$E32,'Master Data HO &amp; Site'!$Y$1:$Y$437,"Open"),SUMIFS('Master Data HO &amp; Site'!$AY$1:$AY$437,'Master Data HO &amp; Site'!$S$1:$S$437,'Summary to Mgmt'!$C32,'Master Data HO &amp; Site'!$Y$1:$Y$437,"Open")),IF($H$2="Urgent",IF(C32="Jakarta",SUMIFS('Master Data HO &amp; Site'!$AY$1:$AY$437,'Master Data HO &amp; Site'!$F$1:$F$437,'Summary to Mgmt'!$D32,'Master Data HO &amp; Site'!$H$1:$H$437,'Summary to Mgmt'!$E32,'Master Data HO &amp; Site'!$Y$1:$Y$437,"Open",'Master Data HO &amp; Site'!$N$1:$N$437,$H$2),SUMIFS('Master Data HO &amp; Site'!$AY$1:$AY$437,'Master Data HO &amp; Site'!$S$1:$S$437,'Summary to Mgmt'!$C32,'Master Data HO &amp; Site'!$Y$1:$Y$437,"Open",'Master Data HO &amp; Site'!$N$1:$N$437,$H$2)),IF(C32="Jakarta",SUMIFS('Master Data HO &amp; Site'!$AY$1:$AY$437,'Master Data HO &amp; Site'!$F$1:$F$437,'Summary to Mgmt'!$D32,'Master Data HO &amp; Site'!$H$1:$H$437,'Summary to Mgmt'!$E32,'Master Data HO &amp; Site'!$Y$1:$Y$437,"Open",'Master Data HO &amp; Site'!$N$1:$N$437,$H$2),SUMIFS('Master Data HO &amp; Site'!$AY$1:$AY$437,'Master Data HO &amp; Site'!$S$1:$S$437,'Summary to Mgmt'!$C32,'Master Data HO &amp; Site'!$Y$1:$Y$437,"Open",'Master Data HO &amp; Site'!$N$1:$N$437,$H$2))))</f>
        <v>0</v>
      </c>
      <c r="AH32" s="222">
        <f>IF($H$2="All",IF(C32="Jakarta",SUMIFS('Master Data HO &amp; Site'!$AZ$1:$AZ$437,'Master Data HO &amp; Site'!$F$1:$F$437,'Summary to Mgmt'!$D32,'Master Data HO &amp; Site'!$H$1:$H$437,'Summary to Mgmt'!$E32,'Master Data HO &amp; Site'!$Y$1:$Y$437,"Open"),SUMIFS('Master Data HO &amp; Site'!$AZ$1:$AZ$437,'Master Data HO &amp; Site'!$S$1:$S$437,'Summary to Mgmt'!$C32,'Master Data HO &amp; Site'!$Y$1:$Y$437,"Open")),IF($H$2="Urgent",IF(C32="Jakarta",SUMIFS('Master Data HO &amp; Site'!$AZ$1:$AZ$437,'Master Data HO &amp; Site'!$F$1:$F$437,'Summary to Mgmt'!$D32,'Master Data HO &amp; Site'!$H$1:$H$437,'Summary to Mgmt'!$E32,'Master Data HO &amp; Site'!$Y$1:$Y$437,"Open",'Master Data HO &amp; Site'!$N$1:$N$437,$H$2),SUMIFS('Master Data HO &amp; Site'!$AZ$1:$AZ$437,'Master Data HO &amp; Site'!$S$1:$S$437,'Summary to Mgmt'!$C32,'Master Data HO &amp; Site'!$Y$1:$Y$437,"Open",'Master Data HO &amp; Site'!$N$1:$N$437,$H$2)),IF(C32="Jakarta",SUMIFS('Master Data HO &amp; Site'!$AZ$1:$AZ$437,'Master Data HO &amp; Site'!$F$1:$F$437,'Summary to Mgmt'!$D32,'Master Data HO &amp; Site'!$H$1:$H$437,'Summary to Mgmt'!$E32,'Master Data HO &amp; Site'!$Y$1:$Y$437,"Open",'Master Data HO &amp; Site'!$N$1:$N$437,$H$2),SUMIFS('Master Data HO &amp; Site'!$AZ$1:$AZ$437,'Master Data HO &amp; Site'!$S$1:$S$437,'Summary to Mgmt'!$C32,'Master Data HO &amp; Site'!$Y$1:$Y$437,"Open",'Master Data HO &amp; Site'!$N$1:$N$437,$H$2))))</f>
        <v>0</v>
      </c>
      <c r="AI32" s="222">
        <f>IF($H$2="All",IF(C32="Jakarta",SUMIFS('Master Data HO &amp; Site'!$AZ$1:$AZ$437,'Master Data HO &amp; Site'!$F$1:$F$437,'Summary to Mgmt'!$D32,'Master Data HO &amp; Site'!$H$1:$H$437,'Summary to Mgmt'!$E32,'Master Data HO &amp; Site'!$Y$1:$Y$437,"Open"),SUMIFS('Master Data HO &amp; Site'!$AZ$1:$AZ$437,'Master Data HO &amp; Site'!$S$1:$S$437,'Summary to Mgmt'!$C32,'Master Data HO &amp; Site'!$Y$1:$Y$437,"Open")),IF($H$2="Urgent",IF(C32="Jakarta",SUMIFS('Master Data HO &amp; Site'!$AZ$1:$AZ$437,'Master Data HO &amp; Site'!$F$1:$F$437,'Summary to Mgmt'!$D32,'Master Data HO &amp; Site'!$H$1:$H$437,'Summary to Mgmt'!$E32,'Master Data HO &amp; Site'!$Y$1:$Y$437,"Open",'Master Data HO &amp; Site'!$N$1:$N$437,$H$2),SUMIFS('Master Data HO &amp; Site'!$AZ$1:$AZ$437,'Master Data HO &amp; Site'!$S$1:$S$437,'Summary to Mgmt'!$C32,'Master Data HO &amp; Site'!$Y$1:$Y$437,"Open",'Master Data HO &amp; Site'!$N$1:$N$437,$H$2)),IF(C32="Jakarta",SUMIFS('Master Data HO &amp; Site'!$AZ$1:$AZ$437,'Master Data HO &amp; Site'!$F$1:$F$437,'Summary to Mgmt'!$D32,'Master Data HO &amp; Site'!$H$1:$H$437,'Summary to Mgmt'!$E32,'Master Data HO &amp; Site'!$Y$1:$Y$437,"Open",'Master Data HO &amp; Site'!$N$1:$N$437,$H$2),SUMIFS('Master Data HO &amp; Site'!$AZ$1:$AZ$437,'Master Data HO &amp; Site'!$S$1:$S$437,'Summary to Mgmt'!$C32,'Master Data HO &amp; Site'!$Y$1:$Y$437,"Open",'Master Data HO &amp; Site'!$N$1:$N$437,$H$2))))</f>
        <v>0</v>
      </c>
      <c r="AJ32" s="222">
        <f>IF($H$2="All",IF(C32="Jakarta",SUMIFS('Master Data HO &amp; Site'!$BB$1:$BB$437,'Master Data HO &amp; Site'!$F$1:$F$437,'Summary to Mgmt'!$D32,'Master Data HO &amp; Site'!$H$1:$H$437,'Summary to Mgmt'!$E32,'Master Data HO &amp; Site'!$Y$1:$Y$437,"Open"),SUMIFS('Master Data HO &amp; Site'!$BB$1:$BB$437,'Master Data HO &amp; Site'!$S$1:$S$437,'Summary to Mgmt'!$C32,'Master Data HO &amp; Site'!$Y$1:$Y$437,"Open")),IF($H$2="Urgent",IF(C32="Jakarta",SUMIFS('Master Data HO &amp; Site'!$BB$1:$BB$437,'Master Data HO &amp; Site'!$F$1:$F$437,'Summary to Mgmt'!$D32,'Master Data HO &amp; Site'!$H$1:$H$437,'Summary to Mgmt'!$E32,'Master Data HO &amp; Site'!$Y$1:$Y$437,"Open",'Master Data HO &amp; Site'!$N$1:$N$437,$H$2),SUMIFS('Master Data HO &amp; Site'!$BB$1:$BB$437,'Master Data HO &amp; Site'!$S$1:$S$437,'Summary to Mgmt'!$C32,'Master Data HO &amp; Site'!$Y$1:$Y$437,"Open",'Master Data HO &amp; Site'!$N$1:$N$437,$H$2)),IF(C32="Jakarta",SUMIFS('Master Data HO &amp; Site'!$BB$1:$BB$437,'Master Data HO &amp; Site'!$F$1:$F$437,'Summary to Mgmt'!$D32,'Master Data HO &amp; Site'!$H$1:$H$437,'Summary to Mgmt'!$E32,'Master Data HO &amp; Site'!$Y$1:$Y$437,"Open",'Master Data HO &amp; Site'!$N$1:$N$437,$H$2),SUMIFS('Master Data HO &amp; Site'!$BB$1:$BB$437,'Master Data HO &amp; Site'!$S$1:$S$437,'Summary to Mgmt'!$C32,'Master Data HO &amp; Site'!$Y$1:$Y$437,"Open",'Master Data HO &amp; Site'!$N$1:$N$437,$H$2))))</f>
        <v>0</v>
      </c>
      <c r="AK32" s="222">
        <f>IF($H$2="All",IF(C32="Jakarta",SUMIFS('Master Data HO &amp; Site'!$BC$1:$BC$437,'Master Data HO &amp; Site'!$F$1:$F$437,'Summary to Mgmt'!$D32,'Master Data HO &amp; Site'!$H$1:$H$437,'Summary to Mgmt'!$E32,'Master Data HO &amp; Site'!$Y$1:$Y$437,"Open"),SUMIFS('Master Data HO &amp; Site'!$BC$1:$BC$437,'Master Data HO &amp; Site'!$S$1:$S$437,'Summary to Mgmt'!$C32,'Master Data HO &amp; Site'!$Y$1:$Y$437,"Open")),IF($H$2="Urgent",IF(C32="Jakarta",SUMIFS('Master Data HO &amp; Site'!$BC$1:$BC$437,'Master Data HO &amp; Site'!$F$1:$F$437,'Summary to Mgmt'!$D32,'Master Data HO &amp; Site'!$H$1:$H$437,'Summary to Mgmt'!$E32,'Master Data HO &amp; Site'!$Y$1:$Y$437,"Open",'Master Data HO &amp; Site'!$N$1:$N$437,$H$2),SUMIFS('Master Data HO &amp; Site'!$BC$1:$BC$437,'Master Data HO &amp; Site'!$S$1:$S$437,'Summary to Mgmt'!$C32,'Master Data HO &amp; Site'!$Y$1:$Y$437,"Open",'Master Data HO &amp; Site'!$N$1:$N$437,$H$2)),IF(C32="Jakarta",SUMIFS('Master Data HO &amp; Site'!$BC$1:$BC$437,'Master Data HO &amp; Site'!$F$1:$F$437,'Summary to Mgmt'!$D32,'Master Data HO &amp; Site'!$H$1:$H$437,'Summary to Mgmt'!$E32,'Master Data HO &amp; Site'!$Y$1:$Y$437,"Open",'Master Data HO &amp; Site'!$N$1:$N$437,$H$2),SUMIFS('Master Data HO &amp; Site'!$BC$1:$BC$437,'Master Data HO &amp; Site'!$S$1:$S$437,'Summary to Mgmt'!$C32,'Master Data HO &amp; Site'!$Y$1:$Y$437,"Open",'Master Data HO &amp; Site'!$N$1:$N$437,$H$2))))</f>
        <v>0</v>
      </c>
      <c r="AL32" s="222">
        <f>IF($H$2="All",IF(C32="Jakarta",SUMIFS('Master Data HO &amp; Site'!$BD$1:$BD$437,'Master Data HO &amp; Site'!$F$1:$F$437,'Summary to Mgmt'!$D32,'Master Data HO &amp; Site'!$H$1:$H$437,'Summary to Mgmt'!$E32,'Master Data HO &amp; Site'!$Y$1:$Y$437,"Open"),SUMIFS('Master Data HO &amp; Site'!$BD$1:$BD$437,'Master Data HO &amp; Site'!$S$1:$S$437,'Summary to Mgmt'!$C32,'Master Data HO &amp; Site'!$Y$1:$Y$437,"Open")),IF($H$2="Urgent",IF(C32="Jakarta",SUMIFS('Master Data HO &amp; Site'!$BD$1:$BD$437,'Master Data HO &amp; Site'!$F$1:$F$437,'Summary to Mgmt'!$D32,'Master Data HO &amp; Site'!$H$1:$H$437,'Summary to Mgmt'!$E32,'Master Data HO &amp; Site'!$Y$1:$Y$437,"Open",'Master Data HO &amp; Site'!$N$1:$N$437,$H$2),SUMIFS('Master Data HO &amp; Site'!$BD$1:$BD$437,'Master Data HO &amp; Site'!$S$1:$S$437,'Summary to Mgmt'!$C32,'Master Data HO &amp; Site'!$Y$1:$Y$437,"Open",'Master Data HO &amp; Site'!$N$1:$N$437,$H$2)),IF(C32="Jakarta",SUMIFS('Master Data HO &amp; Site'!$BD$1:$BD$437,'Master Data HO &amp; Site'!$F$1:$F$437,'Summary to Mgmt'!$D32,'Master Data HO &amp; Site'!$H$1:$H$437,'Summary to Mgmt'!$E32,'Master Data HO &amp; Site'!$Y$1:$Y$437,"Open",'Master Data HO &amp; Site'!$N$1:$N$437,$H$2),SUMIFS('Master Data HO &amp; Site'!$BD$1:$BD$437,'Master Data HO &amp; Site'!$S$1:$S$437,'Summary to Mgmt'!$C32,'Master Data HO &amp; Site'!$Y$1:$Y$437,"Open",'Master Data HO &amp; Site'!$N$1:$N$437,$H$2))))</f>
        <v>0</v>
      </c>
      <c r="AM32" s="222">
        <f>IF($H$2="All",IF(C32="Jakarta",SUMIFS('Master Data HO &amp; Site'!$BE$1:$BE$437,'Master Data HO &amp; Site'!$S$1:$S$437,'Summary to Mgmt'!$C32,'Master Data HO &amp; Site'!$F$1:$F$437,'Summary to Mgmt'!$D32,'Master Data HO &amp; Site'!$H$1:$H$437,'Summary to Mgmt'!$E32,'Master Data HO &amp; Site'!$Y$1:$Y$437,"Open"),SUMIFS('Master Data HO &amp; Site'!$BE$1:$BE$437,'Master Data HO &amp; Site'!$S$1:$S$437,'Summary to Mgmt'!$C32,'Master Data HO &amp; Site'!$Y$1:$Y$437,"Open")),IF($H$2="Urgent",IF(C32="Jakarta",SUMIFS('Master Data HO &amp; Site'!$BE$1:$BE$437,'Master Data HO &amp; Site'!$F$1:$F$437,'Summary to Mgmt'!$D32,'Master Data HO &amp; Site'!$H$1:$H$437,'Summary to Mgmt'!$E32,'Master Data HO &amp; Site'!$Y$1:$Y$437,"Open",'Master Data HO &amp; Site'!$N$1:$N$437,$H$2),SUMIFS('Master Data HO &amp; Site'!$BE$1:$BE$437,'Master Data HO &amp; Site'!$S$1:$S$437,'Summary to Mgmt'!$C32,'Master Data HO &amp; Site'!$Y$1:$Y$437,"Open",'Master Data HO &amp; Site'!$N$1:$N$437,$H$2)),IF(C32="Jakarta",SUMIFS('Master Data HO &amp; Site'!$BE$1:$BE$437,'Master Data HO &amp; Site'!$F$1:$F$437,'Summary to Mgmt'!$D32,'Master Data HO &amp; Site'!$H$1:$H$437,'Summary to Mgmt'!$E32,'Master Data HO &amp; Site'!$Y$1:$Y$437,"Open",'Master Data HO &amp; Site'!$N$1:$N$437,$H$2),SUMIFS('Master Data HO &amp; Site'!$BE$1:$BE$437,'Master Data HO &amp; Site'!$S$1:$S$437,'Summary to Mgmt'!$C32,'Master Data HO &amp; Site'!$Y$1:$Y$437,"Open",'Master Data HO &amp; Site'!$N$1:$N$437,$H$2))))</f>
        <v>0</v>
      </c>
      <c r="AN32" s="222">
        <f>IF($H$2="All",IF(C32="Jakarta",SUMIFS('Master Data HO &amp; Site'!$BF$1:$BF$437,'Master Data HO &amp; Site'!$F$1:$F$437,'Summary to Mgmt'!$D32,'Master Data HO &amp; Site'!$H$1:$H$437,'Summary to Mgmt'!$E32,'Master Data HO &amp; Site'!$Y$1:$Y$437,"Open"),SUMIFS('Master Data HO &amp; Site'!$BF$1:$BF$437,'Master Data HO &amp; Site'!$S$1:$S$437,'Summary to Mgmt'!$C32,'Master Data HO &amp; Site'!$Y$1:$Y$437,"Open")),IF($H$2="Urgent",IF(C32="Jakarta",SUMIFS('Master Data HO &amp; Site'!$BF$1:$BF$437,'Master Data HO &amp; Site'!$F$1:$F$437,'Summary to Mgmt'!$D32,'Master Data HO &amp; Site'!$H$1:$H$437,'Summary to Mgmt'!$E32,'Master Data HO &amp; Site'!$Y$1:$Y$437,"Open",'Master Data HO &amp; Site'!$N$1:$N$437,$H$2),SUMIFS('Master Data HO &amp; Site'!$BF$1:$BF$437,'Master Data HO &amp; Site'!$S$1:$S$437,'Summary to Mgmt'!$C32,'Master Data HO &amp; Site'!$Y$1:$Y$437,"Open",'Master Data HO &amp; Site'!$N$1:$N$437,$H$2)),IF(C32="Jakarta",SUMIFS('Master Data HO &amp; Site'!$BF$1:$BF$437,'Master Data HO &amp; Site'!$F$1:$F$437,'Summary to Mgmt'!$D32,'Master Data HO &amp; Site'!$H$1:$H$437,'Summary to Mgmt'!$E32,'Master Data HO &amp; Site'!$Y$1:$Y$437,"Open",'Master Data HO &amp; Site'!$N$1:$N$437,$H$2),SUMIFS('Master Data HO &amp; Site'!$BF$1:$BF$437,'Master Data HO &amp; Site'!$S$1:$S$437,'Summary to Mgmt'!$C32,'Master Data HO &amp; Site'!$Y$1:$Y$437,"Open",'Master Data HO &amp; Site'!$N$1:$N$437,$H$2))))</f>
        <v>0</v>
      </c>
      <c r="AO32" s="222">
        <f>IF($H$2="All",IF(C32="Jakarta",SUMIFS('Master Data HO &amp; Site'!$BG$1:$BG$437,'Master Data HO &amp; Site'!$F$1:$F$437,'Summary to Mgmt'!$D32,'Master Data HO &amp; Site'!$H$1:$H$437,'Summary to Mgmt'!$E32,'Master Data HO &amp; Site'!$Y$1:$Y$437,"Open"),SUMIFS('Master Data HO &amp; Site'!$BG$1:$BG$437,'Master Data HO &amp; Site'!$S$1:$S$437,'Summary to Mgmt'!$C32,'Master Data HO &amp; Site'!$Y$1:$Y$437,"Open")),IF($H$2="Urgent",IF(C32="Jakarta",SUMIFS('Master Data HO &amp; Site'!$BG$1:$BG$437,'Master Data HO &amp; Site'!$F$1:$F$437,'Summary to Mgmt'!$D32,'Master Data HO &amp; Site'!$H$1:$H$437,'Summary to Mgmt'!$E32,'Master Data HO &amp; Site'!$Y$1:$Y$437,"Open",'Master Data HO &amp; Site'!$N$1:$N$437,$H$2),SUMIFS('Master Data HO &amp; Site'!$BG$1:$BG$437,'Master Data HO &amp; Site'!$S$1:$S$437,'Summary to Mgmt'!$C32,'Master Data HO &amp; Site'!$Y$1:$Y$437,"Open",'Master Data HO &amp; Site'!$N$1:$N$437,$H$2)),IF(C32="Jakarta",SUMIFS('Master Data HO &amp; Site'!$BG$1:$BG$437,'Master Data HO &amp; Site'!$F$1:$F$437,'Summary to Mgmt'!$D32,'Master Data HO &amp; Site'!$H$1:$H$437,'Summary to Mgmt'!$E32,'Master Data HO &amp; Site'!$Y$1:$Y$437,"Open",'Master Data HO &amp; Site'!$N$1:$N$437,$H$2),SUMIFS('Master Data HO &amp; Site'!$BG$1:$BG$437,'Master Data HO &amp; Site'!$S$1:$S$437,'Summary to Mgmt'!$C32,'Master Data HO &amp; Site'!$Y$1:$Y$437,"Open",'Master Data HO &amp; Site'!$N$1:$N$437,$H$2))))</f>
        <v>0</v>
      </c>
      <c r="AP32" s="222">
        <f>IF($H$2="All",IF(C32="Jakarta",SUMIFS('Master Data HO &amp; Site'!$BH$1:$BH$437,'Master Data HO &amp; Site'!$F$1:$F$437,'Summary to Mgmt'!$D32,'Master Data HO &amp; Site'!$H$1:$H$437,'Summary to Mgmt'!$E32,'Master Data HO &amp; Site'!$Y$1:$Y$437,"Open"),SUMIFS('Master Data HO &amp; Site'!$BH$1:$BH$437,'Master Data HO &amp; Site'!$S$1:$S$437,'Summary to Mgmt'!$C32,'Master Data HO &amp; Site'!$Y$1:$Y$437,"Open")),IF($H$2="Urgent",IF(C32="Jakarta",SUMIFS('Master Data HO &amp; Site'!$BH$1:$BH$437,'Master Data HO &amp; Site'!$F$1:$F$437,'Summary to Mgmt'!$D32,'Master Data HO &amp; Site'!$H$1:$H$437,'Summary to Mgmt'!$E32,'Master Data HO &amp; Site'!$Y$1:$Y$437,"Open",'Master Data HO &amp; Site'!$N$1:$N$437,$H$2),SUMIFS('Master Data HO &amp; Site'!$BH$1:$BH$437,'Master Data HO &amp; Site'!$S$1:$S$437,'Summary to Mgmt'!$C32,'Master Data HO &amp; Site'!$Y$1:$Y$437,"Open",'Master Data HO &amp; Site'!$N$1:$N$437,$H$2)),IF(C32="Jakarta",SUMIFS('Master Data HO &amp; Site'!$BH$1:$BH$437,'Master Data HO &amp; Site'!$F$1:$F$437,'Summary to Mgmt'!$D32,'Master Data HO &amp; Site'!$H$1:$H$437,'Summary to Mgmt'!$E32,'Master Data HO &amp; Site'!$Y$1:$Y$437,"Open",'Master Data HO &amp; Site'!$N$1:$N$437,$H$2),SUMIFS('Master Data HO &amp; Site'!$BH$1:$BH$437,'Master Data HO &amp; Site'!$S$1:$S$437,'Summary to Mgmt'!$C32,'Master Data HO &amp; Site'!$Y$1:$Y$437,"Open",'Master Data HO &amp; Site'!$N$1:$N$437,$H$2))))</f>
        <v>0</v>
      </c>
      <c r="AQ32" s="222">
        <f>IF($H$2="All",IF(C32="Jakarta",SUMIFS('Master Data HO &amp; Site'!$BI$1:$BI$437,'Master Data HO &amp; Site'!$F$1:$F$437,'Summary to Mgmt'!$D32,'Master Data HO &amp; Site'!$H$1:$H$437,'Summary to Mgmt'!$E32,'Master Data HO &amp; Site'!$Y$1:$Y$437,"Open"),SUMIFS('Master Data HO &amp; Site'!$BI$1:$BI$437,'Master Data HO &amp; Site'!$S$1:$S$437,'Summary to Mgmt'!$C32,'Master Data HO &amp; Site'!$Y$1:$Y$437,"Open")),IF($H$2="Urgent",IF(C32="Jakarta",SUMIFS('Master Data HO &amp; Site'!$BI$1:$BI$437,'Master Data HO &amp; Site'!$F$1:$F$437,'Summary to Mgmt'!$D32,'Master Data HO &amp; Site'!$H$1:$H$437,'Summary to Mgmt'!$E32,'Master Data HO &amp; Site'!$Y$1:$Y$437,"Open",'Master Data HO &amp; Site'!$N$1:$N$437,$H$2),SUMIFS('Master Data HO &amp; Site'!$BI$1:$BI$437,'Master Data HO &amp; Site'!$S$1:$S$437,'Summary to Mgmt'!$C32,'Master Data HO &amp; Site'!$Y$1:$Y$437,"Open",'Master Data HO &amp; Site'!$N$1:$N$437,$H$2)),IF(C32="Jakarta",SUMIFS('Master Data HO &amp; Site'!$BI$1:$BI$437,'Master Data HO &amp; Site'!$F$1:$F$437,'Summary to Mgmt'!$D32,'Master Data HO &amp; Site'!$H$1:$H$437,'Summary to Mgmt'!$E32,'Master Data HO &amp; Site'!$Y$1:$Y$437,"Open",'Master Data HO &amp; Site'!$N$1:$N$437,$H$2),SUMIFS('Master Data HO &amp; Site'!$BI$1:$BI$437,'Master Data HO &amp; Site'!$S$1:$S$437,'Summary to Mgmt'!$C32,'Master Data HO &amp; Site'!$Y$1:$Y$437,"Open",'Master Data HO &amp; Site'!$N$1:$N$437,$H$2))))</f>
        <v>0</v>
      </c>
      <c r="AR32" s="222">
        <f>IF($H$2="All",IF(C32="Jakarta",SUMIFS('Master Data HO &amp; Site'!$BJ$1:$BJ$437,'Master Data HO &amp; Site'!$F$1:$F$437,'Summary to Mgmt'!$D32,'Master Data HO &amp; Site'!$H$1:$H$437,'Summary to Mgmt'!$E32,'Master Data HO &amp; Site'!$Y$1:$Y$437,"Open"),SUMIFS('Master Data HO &amp; Site'!$BJ$1:$BJ$437,'Master Data HO &amp; Site'!$S$1:$S$437,'Summary to Mgmt'!$C32,'Master Data HO &amp; Site'!$Y$1:$Y$437,"Open")),IF($H$2="Urgent",IF(C32="Jakarta",SUMIFS('Master Data HO &amp; Site'!$BJ$1:$BJ$437,'Master Data HO &amp; Site'!$F$1:$F$437,'Summary to Mgmt'!$D32,'Master Data HO &amp; Site'!$H$1:$H$437,'Summary to Mgmt'!$E32,'Master Data HO &amp; Site'!$Y$1:$Y$437,"Open",'Master Data HO &amp; Site'!$N$1:$N$437,$H$2),SUMIFS('Master Data HO &amp; Site'!$BJ$1:$BJ$437,'Master Data HO &amp; Site'!$S$1:$S$437,'Summary to Mgmt'!$C32,'Master Data HO &amp; Site'!$Y$1:$Y$437,"Open",'Master Data HO &amp; Site'!$N$1:$N$437,$H$2)),IF(C32="Jakarta",SUMIFS('Master Data HO &amp; Site'!$BJ$1:$BJ$437,'Master Data HO &amp; Site'!$F$1:$F$437,'Summary to Mgmt'!$D32,'Master Data HO &amp; Site'!$H$1:$H$437,'Summary to Mgmt'!$E32,'Master Data HO &amp; Site'!$Y$1:$Y$437,"Open",'Master Data HO &amp; Site'!$N$1:$N$437,$H$2),SUMIFS('Master Data HO &amp; Site'!$BJ$1:$BJ$437,'Master Data HO &amp; Site'!$S$1:$S$437,'Summary to Mgmt'!$C32,'Master Data HO &amp; Site'!$Y$1:$Y$437,"Open",'Master Data HO &amp; Site'!$N$1:$N$437,$H$2))))</f>
        <v>0</v>
      </c>
      <c r="AS32" s="222">
        <f>IF($H$2="All",IF(C32="Jakarta",SUMIFS('Master Data HO &amp; Site'!$BK$1:$BK$437,'Master Data HO &amp; Site'!$S$1:$S$437,'Summary to Mgmt'!$C32,'Master Data HO &amp; Site'!$F$1:$F$437,'Summary to Mgmt'!$D32,'Master Data HO &amp; Site'!$H$1:$H$437,'Summary to Mgmt'!$E32,'Master Data HO &amp; Site'!$Y$1:$Y$437,"Open"),SUMIFS('Master Data HO &amp; Site'!$BK$1:$BK$437,'Master Data HO &amp; Site'!$S$1:$S$437,'Summary to Mgmt'!$C32,'Master Data HO &amp; Site'!$Y$1:$Y$437,"Open")),IF($H$2="Urgent",IF(C32="Jakarta",SUMIFS('Master Data HO &amp; Site'!$BK$1:$BK$437,'Master Data HO &amp; Site'!$F$1:$F$437,'Summary to Mgmt'!$D32,'Master Data HO &amp; Site'!$H$1:$H$437,'Summary to Mgmt'!$E32,'Master Data HO &amp; Site'!$Y$1:$Y$437,"Open",'Master Data HO &amp; Site'!$N$1:$N$437,$H$2),SUMIFS('Master Data HO &amp; Site'!$BK$1:$BK$437,'Master Data HO &amp; Site'!$S$1:$S$437,'Summary to Mgmt'!$C32,'Master Data HO &amp; Site'!$Y$1:$Y$437,"Open",'Master Data HO &amp; Site'!$N$1:$N$437,$H$2)),IF(C32="Jakarta",SUMIFS('Master Data HO &amp; Site'!$BK$1:$BK$437,'Master Data HO &amp; Site'!$F$1:$F$437,'Summary to Mgmt'!$D32,'Master Data HO &amp; Site'!$H$1:$H$437,'Summary to Mgmt'!$E32,'Master Data HO &amp; Site'!$Y$1:$Y$437,"Open",'Master Data HO &amp; Site'!$N$1:$N$437,$H$2),SUMIFS('Master Data HO &amp; Site'!$BK$1:$BK$437,'Master Data HO &amp; Site'!$S$1:$S$437,'Summary to Mgmt'!$C32,'Master Data HO &amp; Site'!$Y$1:$Y$437,"Open",'Master Data HO &amp; Site'!$N$1:$N$437,$H$2))))</f>
        <v>0</v>
      </c>
      <c r="AU32" s="224">
        <f>IF($H$2="All",IF(C32="Jakarta",COUNTIFS('Master Data HO &amp; Site'!$F$1:$F$437,'Summary to Mgmt'!$D32,'Master Data HO &amp; Site'!$H$1:$H$437,'Summary to Mgmt'!$E32,'Master Data HO &amp; Site'!$Y$1:$Y$437,"Open",'Master Data HO &amp; Site'!$BZ$1:$BZ$437,'Summary to Mgmt'!$AU$4),COUNTIFS('Master Data HO &amp; Site'!$S$1:$S$437,'Summary to Mgmt'!$C32,'Master Data HO &amp; Site'!$Y$1:$Y$437,"Open",'Master Data HO &amp; Site'!$BZ$1:$BZ$437,'Summary to Mgmt'!$AU$4)),IF($H$2="Urgent",IF(C32="Jakarta",COUNTIFS('Master Data HO &amp; Site'!$F$1:$F$437,'Summary to Mgmt'!$D32,'Master Data HO &amp; Site'!$H$1:$H$437,'Summary to Mgmt'!$E32,'Master Data HO &amp; Site'!$Y$1:$Y$437,"Open",'Master Data HO &amp; Site'!$BZ$1:$BZ$437,'Summary to Mgmt'!$AU$4,'Master Data HO &amp; Site'!$N$1:$N$437,$H$2),COUNTIFS('Master Data HO &amp; Site'!$S$1:$S$437,'Summary to Mgmt'!$C32,'Master Data HO &amp; Site'!$Y$1:$Y$437,"Open",'Master Data HO &amp; Site'!$BZ$1:$BZ$437,'Summary to Mgmt'!$AU$4,'Master Data HO &amp; Site'!$N$1:$N$437,$H$2)),IF(C32="Jakarta",COUNTIFS('Master Data HO &amp; Site'!$F$1:$F$437,'Summary to Mgmt'!$D32,'Master Data HO &amp; Site'!$H$1:$H$437,'Summary to Mgmt'!$E32,'Master Data HO &amp; Site'!$Y$1:$Y$437,"Open",'Master Data HO &amp; Site'!$BZ$1:$BZ$437,'Summary to Mgmt'!$AU$4,'Master Data HO &amp; Site'!$N$1:$N$437,$H$2),COUNTIFS('Master Data HO &amp; Site'!$S$1:$S$437,'Summary to Mgmt'!$C32,'Master Data HO &amp; Site'!$Y$1:$Y$437,"Open",'Master Data HO &amp; Site'!$BZ$1:$BZ$437,'Summary to Mgmt'!$AU$4,'Master Data HO &amp; Site'!$N$1:$N$437,$H$2))))</f>
        <v>0</v>
      </c>
      <c r="AV32" s="224">
        <f>IF($H$2="All",IF(C32="Jakarta",COUNTIFS('Master Data HO &amp; Site'!$F$1:$F$437,'Summary to Mgmt'!$D32,'Master Data HO &amp; Site'!$H$1:$H$437,'Summary to Mgmt'!$E32,'Master Data HO &amp; Site'!$Y$1:$Y$437,"Open",'Master Data HO &amp; Site'!$BZ$1:$BZ$437,'Summary to Mgmt'!$AV$4),COUNTIFS('Master Data HO &amp; Site'!$S$1:$S$437,'Summary to Mgmt'!$C32,'Master Data HO &amp; Site'!$Y$1:$Y$437,"Open",'Master Data HO &amp; Site'!$BZ$1:$BZ$437,'Summary to Mgmt'!$AV$4)),IF($H$2="Urgent",IF(C32="Jakarta",COUNTIFS('Master Data HO &amp; Site'!$F$1:$F$437,'Summary to Mgmt'!$D32,'Master Data HO &amp; Site'!$H$1:$H$437,'Summary to Mgmt'!$E32,'Master Data HO &amp; Site'!$Y$1:$Y$437,"Open",'Master Data HO &amp; Site'!$BZ$1:$BZ$437,'Summary to Mgmt'!$AV$4,'Master Data HO &amp; Site'!$N$1:$N$437,$H$2),COUNTIFS('Master Data HO &amp; Site'!$S$1:$S$437,'Summary to Mgmt'!$C32,'Master Data HO &amp; Site'!$Y$1:$Y$437,"Open",'Master Data HO &amp; Site'!$BZ$1:$BZ$437,'Summary to Mgmt'!$AV$4,'Master Data HO &amp; Site'!$N$1:$N$437,$H$2)),IF(C32="Jakarta",COUNTIFS('Master Data HO &amp; Site'!$F$1:$F$437,'Summary to Mgmt'!$D32,'Master Data HO &amp; Site'!$H$1:$H$437,'Summary to Mgmt'!$E32,'Master Data HO &amp; Site'!$Y$1:$Y$437,"Open",'Master Data HO &amp; Site'!$BZ$1:$BZ$437,'Summary to Mgmt'!$AV$4,'Master Data HO &amp; Site'!$N$1:$N$437,$H$2),COUNTIFS('Master Data HO &amp; Site'!$S$1:$S$437,'Summary to Mgmt'!$C32,'Master Data HO &amp; Site'!$Y$1:$Y$437,"Open",'Master Data HO &amp; Site'!$BZ$1:$BZ$437,'Summary to Mgmt'!$AV$4,'Master Data HO &amp; Site'!$N$1:$N$437,$H$2))))</f>
        <v>0</v>
      </c>
      <c r="AW32" s="224">
        <f>IF($H$2="All",IF(C32="Jakarta",COUNTIFS('Master Data HO &amp; Site'!$F$1:$F$437,'Summary to Mgmt'!$D32,'Master Data HO &amp; Site'!$H$1:$H$437,'Summary to Mgmt'!$E32,'Master Data HO &amp; Site'!$Y$1:$Y$437,"Open",'Master Data HO &amp; Site'!$BZ$1:$BZ$437,'Summary to Mgmt'!$AW$4),COUNTIFS('Master Data HO &amp; Site'!$S$1:$S$437,'Summary to Mgmt'!$C32,'Master Data HO &amp; Site'!$Y$1:$Y$437,"Open",'Master Data HO &amp; Site'!$BZ$1:$BZ$437,'Summary to Mgmt'!$AW$4)),IF($H$2="Urgent",IF(C32="Jakarta",COUNTIFS('Master Data HO &amp; Site'!$F$1:$F$437,'Summary to Mgmt'!$D32,'Master Data HO &amp; Site'!$H$1:$H$437,'Summary to Mgmt'!$E32,'Master Data HO &amp; Site'!$Y$1:$Y$437,"Open",'Master Data HO &amp; Site'!$BZ$1:$BZ$437,'Summary to Mgmt'!$AW$4,'Master Data HO &amp; Site'!$N$1:$N$437,$H$2),COUNTIFS('Master Data HO &amp; Site'!$S$1:$S$437,'Summary to Mgmt'!$C32,'Master Data HO &amp; Site'!$Y$1:$Y$437,"Open",'Master Data HO &amp; Site'!$BZ$1:$BZ$437,'Summary to Mgmt'!$AW$4,'Master Data HO &amp; Site'!$N$1:$N$437,$H$2)),IF(C32="Jakarta",COUNTIFS('Master Data HO &amp; Site'!$F$1:$F$437,'Summary to Mgmt'!$D32,'Master Data HO &amp; Site'!$H$1:$H$437,'Summary to Mgmt'!$E32,'Master Data HO &amp; Site'!$Y$1:$Y$437,"Open",'Master Data HO &amp; Site'!$BZ$1:$BZ$437,'Summary to Mgmt'!$AW$4,'Master Data HO &amp; Site'!$N$1:$N$437,$H$2),COUNTIFS('Master Data HO &amp; Site'!$S$1:$S$437,'Summary to Mgmt'!$C32,'Master Data HO &amp; Site'!$Y$1:$Y$437,"Open",'Master Data HO &amp; Site'!$BZ$1:$BZ$437,'Summary to Mgmt'!$AW$4,'Master Data HO &amp; Site'!$N$1:$N$437,$H$2))))</f>
        <v>0</v>
      </c>
      <c r="AX32" s="224">
        <f>IF($H$2="All",IF(C32="Jakarta",COUNTIFS('Master Data HO &amp; Site'!$F$1:$F$437,'Summary to Mgmt'!$D32,'Master Data HO &amp; Site'!$H$1:$H$437,'Summary to Mgmt'!$E32,'Master Data HO &amp; Site'!$Y$1:$Y$437,"Open",'Master Data HO &amp; Site'!$BZ$1:$BZ$437,'Summary to Mgmt'!$AX$4),COUNTIFS('Master Data HO &amp; Site'!$S$1:$S$437,'Summary to Mgmt'!$C32,'Master Data HO &amp; Site'!$Y$1:$Y$437,"Open",'Master Data HO &amp; Site'!$BZ$1:$BZ$437,'Summary to Mgmt'!$AX$4)),IF($H$2="Urgent",IF(C32="Jakarta",COUNTIFS('Master Data HO &amp; Site'!$F$1:$F$437,'Summary to Mgmt'!$D32,'Master Data HO &amp; Site'!$H$1:$H$437,'Summary to Mgmt'!$E32,'Master Data HO &amp; Site'!$Y$1:$Y$437,"Open",'Master Data HO &amp; Site'!$BZ$1:$BZ$437,'Summary to Mgmt'!$AX$4,'Master Data HO &amp; Site'!$N$1:$N$437,$H$2),COUNTIFS('Master Data HO &amp; Site'!$S$1:$S$437,'Summary to Mgmt'!$C32,'Master Data HO &amp; Site'!$Y$1:$Y$437,"Open",'Master Data HO &amp; Site'!$BZ$1:$BZ$437,'Summary to Mgmt'!$AX$4,'Master Data HO &amp; Site'!$N$1:$N$437,$H$2)),IF(C32="Jakarta",COUNTIFS('Master Data HO &amp; Site'!$F$1:$F$437,'Summary to Mgmt'!$D32,'Master Data HO &amp; Site'!$H$1:$H$437,'Summary to Mgmt'!$E32,'Master Data HO &amp; Site'!$Y$1:$Y$437,"Open",'Master Data HO &amp; Site'!$BZ$1:$BZ$437,'Summary to Mgmt'!$AX$4,'Master Data HO &amp; Site'!$N$1:$N$437,$H$2),COUNTIFS('Master Data HO &amp; Site'!$S$1:$S$437,'Summary to Mgmt'!$C32,'Master Data HO &amp; Site'!$Y$1:$Y$437,"Open",'Master Data HO &amp; Site'!$BZ$1:$BZ$437,'Summary to Mgmt'!$AX$4,'Master Data HO &amp; Site'!$N$1:$N$437,$H$2))))</f>
        <v>0</v>
      </c>
    </row>
    <row r="33" spans="3:50" outlineLevel="1" x14ac:dyDescent="0.35">
      <c r="C33" t="s">
        <v>151</v>
      </c>
      <c r="D33" t="s">
        <v>146</v>
      </c>
      <c r="E33" t="s">
        <v>1810</v>
      </c>
      <c r="F33" s="223">
        <f t="shared" ref="F33" si="4">G33+H33</f>
        <v>3</v>
      </c>
      <c r="G33" s="224">
        <f>IF($H$2="All",IF(C33="Jakarta",SUMIFS('Master Data HO &amp; Site'!$BM$1:$BM$437,'Master Data HO &amp; Site'!$S$1:$S$437,'Summary to Mgmt'!C33,'Master Data HO &amp; Site'!$F$1:$F$437,'Summary to Mgmt'!$D33,'Master Data HO &amp; Site'!$H$1:$H$437,'Summary to Mgmt'!$E33,'Master Data HO &amp; Site'!$Y$1:$Y$437,"Closed"),SUMIFS('Master Data HO &amp; Site'!$BM$1:$BM$437,'Master Data HO &amp; Site'!$S$1:$S$437,'Summary to Mgmt'!C33,'Master Data HO &amp; Site'!$Y$1:$Y$437,"Closed")),IF(C33="Jakarta",SUMIFS('Master Data HO &amp; Site'!$BM$1:$BM$437,'Master Data HO &amp; Site'!$S$1:$S$437,'Summary to Mgmt'!C33,'Master Data HO &amp; Site'!$F$1:$F$437,'Summary to Mgmt'!$D33,'Master Data HO &amp; Site'!$H$1:$H$437,'Summary to Mgmt'!E33,'Master Data HO &amp; Site'!$N$1:$N$437,'Summary to Mgmt'!$H$2,'Master Data HO &amp; Site'!$Y$1:$Y$437,"Closed"),SUMIFS('Master Data HO &amp; Site'!$BM$1:$BM$437,'Master Data HO &amp; Site'!$S$1:$S$437,'Summary to Mgmt'!C33,'Master Data HO &amp; Site'!$N$1:$N$437,'Summary to Mgmt'!$H$2,'Master Data HO &amp; Site'!$Y$1:$Y$437,"Closed")))</f>
        <v>3</v>
      </c>
      <c r="H33" s="222">
        <f>IF($H$2="All",IF(C33="Jakarta",COUNTIFS('Master Data HO &amp; Site'!$S$1:$S$437,'Summary to Mgmt'!$C33,'Master Data HO &amp; Site'!$F$1:$F$437,'Summary to Mgmt'!$D33,'Master Data HO &amp; Site'!$H$1:$H$437,'Summary to Mgmt'!$E33,'Master Data HO &amp; Site'!$Y$1:$Y$437,"Open"),COUNTIFS('Master Data HO &amp; Site'!$S$1:$S$437,'Summary to Mgmt'!$C33,'Master Data HO &amp; Site'!$Y$1:$Y$437,"Open")),IF($H$2="Urgent",IF(C33="Jakarta",COUNTIFS('Master Data HO &amp; Site'!$S$1:$S$437,'Summary to Mgmt'!$C33,'Master Data HO &amp; Site'!$F$1:$F$437,'Summary to Mgmt'!$D33,'Master Data HO &amp; Site'!$H$1:$H$437,'Summary to Mgmt'!$E33,'Master Data HO &amp; Site'!$Y$1:$Y$437,"Open",'Master Data HO &amp; Site'!$N$1:$N$437,$H$2),COUNTIFS('Master Data HO &amp; Site'!$S$1:$S$437,'Summary to Mgmt'!$C33,'Master Data HO &amp; Site'!$Y$1:$Y$437,"Open",'Master Data HO &amp; Site'!$N$1:$N$437,$H$2)),IF(C33="Jakarta",COUNTIFS('Master Data HO &amp; Site'!$F$1:$F$437,'Summary to Mgmt'!$D33,'Master Data HO &amp; Site'!$H$1:$H$437,'Summary to Mgmt'!$E33,'Master Data HO &amp; Site'!$Y$1:$Y$437,"Open",'Master Data HO &amp; Site'!$N$1:$N$437,$H$2),COUNTIFS('Master Data HO &amp; Site'!$S$1:$S$437,'Summary to Mgmt'!$C33,'Master Data HO &amp; Site'!$Y$1:$Y$437,"Open",'Master Data HO &amp; Site'!$N$1:$N$437,$H$2))))</f>
        <v>0</v>
      </c>
      <c r="I33" s="222">
        <f>IF($H$2="All",IF(C33="Jakarta",COUNTIFS('Master Data HO &amp; Site'!$F$1:$F$437,'Summary to Mgmt'!$D33,'Master Data HO &amp; Site'!$H$1:$H$437,'Summary to Mgmt'!$E33,'Master Data HO &amp; Site'!$Y$1:$Y$437,"Open",'Master Data HO &amp; Site'!$D$1:$D$437,"pending FKTK"),COUNTIFS('Master Data HO &amp; Site'!$S$1:$S$437,'Summary to Mgmt'!$C33,'Master Data HO &amp; Site'!$Y$1:$Y$437,"Open",'Master Data HO &amp; Site'!$D$1:$D$437,"pending FKTK")),IF($H$2="Urgent",IF(C33="Jakarta",COUNTIFS('Master Data HO &amp; Site'!$F$1:$F$437,'Summary to Mgmt'!$D33,'Master Data HO &amp; Site'!$H$1:$H$437,'Summary to Mgmt'!$E33,'Master Data HO &amp; Site'!$Y$1:$Y$437,"Open",'Master Data HO &amp; Site'!$N$1:$N$437,$H$2,'Master Data HO &amp; Site'!$D$1:$D$437,"pending FKTK"),COUNTIFS('Master Data HO &amp; Site'!$S$1:$S$437,'Summary to Mgmt'!$C33,'Master Data HO &amp; Site'!$Y$1:$Y$437,"Open",'Master Data HO &amp; Site'!$N$1:$N$437,$H$2,'Master Data HO &amp; Site'!$D$1:$D$437,"pending FKTK")),IF(C33="Jakarta",COUNTIFS('Master Data HO &amp; Site'!$F$1:$F$437,'Summary to Mgmt'!$D33,'Master Data HO &amp; Site'!$H$1:$H$437,'Summary to Mgmt'!$E33,'Master Data HO &amp; Site'!$Y$1:$Y$437,"Open",'Master Data HO &amp; Site'!$N$1:$N$437,$H$2,'Master Data HO &amp; Site'!$D$1:$D$437,"pending FKTK"),COUNTIFS('Master Data HO &amp; Site'!$S$1:$S$437,'Summary to Mgmt'!$C33,'Master Data HO &amp; Site'!$Y$1:$Y$437,"Open",'Master Data HO &amp; Site'!$N$1:$N$437,$H$2,'Master Data HO &amp; Site'!$D$1:$D$437,"pending FKTK"))))</f>
        <v>0</v>
      </c>
      <c r="J33" s="222">
        <f>IF($H$2="All",IF(C33="Jakarta",SUMIFS('Master Data HO &amp; Site'!$AB$1:$AB$437,'Master Data HO &amp; Site'!$F$1:$F$437,'Summary to Mgmt'!$D33,'Master Data HO &amp; Site'!$H$1:$H$437,'Summary to Mgmt'!$E33,'Master Data HO &amp; Site'!$Y$1:$Y$437,"Open"),SUMIFS('Master Data HO &amp; Site'!$AB$1:$AB$437,'Master Data HO &amp; Site'!$S$1:$S$437,'Summary to Mgmt'!$C33,'Master Data HO &amp; Site'!$Y$1:$Y$437,"Open")),IF($H$2="Urgent",IF(C33="Jakarta",SUMIFS('Master Data HO &amp; Site'!$AB$1:$AB$437,'Master Data HO &amp; Site'!$F$1:$F$437,'Summary to Mgmt'!$D33,'Master Data HO &amp; Site'!$H$1:$H$437,'Summary to Mgmt'!$E33,'Master Data HO &amp; Site'!$Y$1:$Y$437,"Open",'Master Data HO &amp; Site'!$N$1:$N$437,$H$2),SUMIFS('Master Data HO &amp; Site'!$AB$1:$AB$437,'Master Data HO &amp; Site'!$S$1:$S$437,'Summary to Mgmt'!$C33,'Master Data HO &amp; Site'!$Y$1:$Y$437,"Open",'Master Data HO &amp; Site'!$N$1:$N$437,$H$2)),IF(C33="Jakarta",SUMIFS('Master Data HO &amp; Site'!$AB$1:$AB$437,'Master Data HO &amp; Site'!$F$1:$F$437,'Summary to Mgmt'!$D33,'Master Data HO &amp; Site'!$H$1:$H$437,'Summary to Mgmt'!$E33,'Master Data HO &amp; Site'!$Y$1:$Y$437,"Open",'Master Data HO &amp; Site'!$N$1:$N$437,$H$2),SUMIFS('Master Data HO &amp; Site'!$AB$1:$AB$437,'Master Data HO &amp; Site'!$S$1:$S$437,'Summary to Mgmt'!$C33,'Master Data HO &amp; Site'!$Y$1:$Y$437,"Open",'Master Data HO &amp; Site'!$N$1:$N$437,$H$2))))</f>
        <v>0</v>
      </c>
      <c r="K33" s="222">
        <f>IF($H$2="All",IF(C33="Jakarta",SUMIFS('Master Data HO &amp; Site'!$AC$1:$AC$437,'Master Data HO &amp; Site'!$F$1:$F$437,'Summary to Mgmt'!$D33,'Master Data HO &amp; Site'!$H$1:$H$437,'Summary to Mgmt'!$E33,'Master Data HO &amp; Site'!$Y$1:$Y$437,"Open"),SUMIFS('Master Data HO &amp; Site'!$AC$1:$AC$437,'Master Data HO &amp; Site'!$S$1:$S$437,'Summary to Mgmt'!$C33,'Master Data HO &amp; Site'!$Y$1:$Y$437,"Open")),IF($H$2="Urgent",IF(C33="Jakarta",SUMIFS('Master Data HO &amp; Site'!$AC$1:$AC$437,'Master Data HO &amp; Site'!$F$1:$F$437,'Summary to Mgmt'!$D33,'Master Data HO &amp; Site'!$H$1:$H$437,'Summary to Mgmt'!$E33,'Master Data HO &amp; Site'!$Y$1:$Y$437,"Open",'Master Data HO &amp; Site'!$N$1:$N$437,$H$2),SUMIFS('Master Data HO &amp; Site'!$AC$1:$AC$437,'Master Data HO &amp; Site'!$S$1:$S$437,'Summary to Mgmt'!$C33,'Master Data HO &amp; Site'!$Y$1:$Y$437,"Open",'Master Data HO &amp; Site'!$N$1:$N$437,$H$2)),IF(C33="Jakarta",SUMIFS('Master Data HO &amp; Site'!$AC$1:$AC$437,'Master Data HO &amp; Site'!$F$1:$F$437,'Summary to Mgmt'!$D33,'Master Data HO &amp; Site'!$H$1:$H$437,'Summary to Mgmt'!$E33,'Master Data HO &amp; Site'!$Y$1:$Y$437,"Open",'Master Data HO &amp; Site'!$N$1:$N$437,$H$2),SUMIFS('Master Data HO &amp; Site'!$AC$1:$AC$437,'Master Data HO &amp; Site'!$S$1:$S$437,'Summary to Mgmt'!$C33,'Master Data HO &amp; Site'!$Y$1:$Y$437,"Open",'Master Data HO &amp; Site'!$N$1:$N$437,$H$2))))</f>
        <v>0</v>
      </c>
      <c r="L33" s="222">
        <f>IF($H$2="All",IF(C33="Jakarta",SUMIFS('Master Data HO &amp; Site'!$AD$1:$AD$437,'Master Data HO &amp; Site'!$F$1:$F$437,'Summary to Mgmt'!$D33,'Master Data HO &amp; Site'!$H$1:$H$437,'Summary to Mgmt'!$E33,'Master Data HO &amp; Site'!$Y$1:$Y$437,"Open"),SUMIFS('Master Data HO &amp; Site'!$AD$1:$AD$437,'Master Data HO &amp; Site'!$S$1:$S$437,'Summary to Mgmt'!$C33,'Master Data HO &amp; Site'!$Y$1:$Y$437,"Open")),IF($H$2="Urgent",IF(C33="Jakarta",SUMIFS('Master Data HO &amp; Site'!$AD$1:$AD$437,'Master Data HO &amp; Site'!$F$1:$F$437,'Summary to Mgmt'!$D33,'Master Data HO &amp; Site'!$H$1:$H$437,'Summary to Mgmt'!$E33,'Master Data HO &amp; Site'!$Y$1:$Y$437,"Open",'Master Data HO &amp; Site'!$N$1:$N$437,$H$2),SUMIFS('Master Data HO &amp; Site'!$AD$1:$AD$437,'Master Data HO &amp; Site'!$S$1:$S$437,'Summary to Mgmt'!$C33,'Master Data HO &amp; Site'!$Y$1:$Y$437,"Open",'Master Data HO &amp; Site'!$N$1:$N$437,$H$2)),IF(C33="Jakarta",SUMIFS('Master Data HO &amp; Site'!$AD$1:$AD$437,'Master Data HO &amp; Site'!$F$1:$F$437,'Summary to Mgmt'!$D33,'Master Data HO &amp; Site'!$H$1:$H$437,'Summary to Mgmt'!$E33,'Master Data HO &amp; Site'!$Y$1:$Y$437,"Open",'Master Data HO &amp; Site'!$N$1:$N$437,$H$2),SUMIFS('Master Data HO &amp; Site'!$AD$1:$AD$437,'Master Data HO &amp; Site'!$S$1:$S$437,'Summary to Mgmt'!$C33,'Master Data HO &amp; Site'!$Y$1:$Y$437,"Open",'Master Data HO &amp; Site'!$N$1:$N$437,$H$2))))</f>
        <v>0</v>
      </c>
      <c r="M33" s="222">
        <f>IF($H$2="All",IF(C33="Jakarta",SUMIFS('Master Data HO &amp; Site'!$AE$1:$AE$437,'Master Data HO &amp; Site'!$F$1:$F$437,'Summary to Mgmt'!$D33,'Master Data HO &amp; Site'!$H$1:$H$437,'Summary to Mgmt'!$E33,'Master Data HO &amp; Site'!$Y$1:$Y$437,"Open"),SUMIFS('Master Data HO &amp; Site'!$AE$1:$AE$437,'Master Data HO &amp; Site'!$S$1:$S$437,'Summary to Mgmt'!$C33,'Master Data HO &amp; Site'!$Y$1:$Y$437,"Open")),IF($H$2="Urgent",IF(C33="Jakarta",SUMIFS('Master Data HO &amp; Site'!$AE$1:$AE$437,'Master Data HO &amp; Site'!$F$1:$F$437,'Summary to Mgmt'!$D33,'Master Data HO &amp; Site'!$H$1:$H$437,'Summary to Mgmt'!$E33,'Master Data HO &amp; Site'!$Y$1:$Y$437,"Open",'Master Data HO &amp; Site'!$N$1:$N$437,$H$2),SUMIFS('Master Data HO &amp; Site'!$AE$1:$AE$437,'Master Data HO &amp; Site'!$S$1:$S$437,'Summary to Mgmt'!$C33,'Master Data HO &amp; Site'!$Y$1:$Y$437,"Open",'Master Data HO &amp; Site'!$N$1:$N$437,$H$2)),IF(C33="Jakarta",SUMIFS('Master Data HO &amp; Site'!$AE$1:$AE$437,'Master Data HO &amp; Site'!$F$1:$F$437,'Summary to Mgmt'!$D33,'Master Data HO &amp; Site'!$H$1:$H$437,'Summary to Mgmt'!$E33,'Master Data HO &amp; Site'!$Y$1:$Y$437,"Open",'Master Data HO &amp; Site'!$N$1:$N$437,$H$2),SUMIFS('Master Data HO &amp; Site'!$AE$1:$AE$437,'Master Data HO &amp; Site'!$S$1:$S$437,'Summary to Mgmt'!$C33,'Master Data HO &amp; Site'!$Y$1:$Y$437,"Open",'Master Data HO &amp; Site'!$N$1:$N$437,$H$2))))</f>
        <v>0</v>
      </c>
      <c r="N33" s="222">
        <f>IF($H$2="All",IF(C33="Jakarta",SUMIFS('Master Data HO &amp; Site'!$AF$1:$AF$437,'Master Data HO &amp; Site'!$F$1:$F$437,'Summary to Mgmt'!$D33,'Master Data HO &amp; Site'!$H$1:$H$437,'Summary to Mgmt'!$E33,'Master Data HO &amp; Site'!$Y$1:$Y$437,"Open"),SUMIFS('Master Data HO &amp; Site'!$AF$1:$AF$437,'Master Data HO &amp; Site'!$S$1:$S$437,'Summary to Mgmt'!$C33,'Master Data HO &amp; Site'!$Y$1:$Y$437,"Open")),IF($H$2="Urgent",IF(C33="Jakarta",SUMIFS('Master Data HO &amp; Site'!$AF$1:$AF$437,'Master Data HO &amp; Site'!$F$1:$F$437,'Summary to Mgmt'!$D33,'Master Data HO &amp; Site'!$H$1:$H$437,'Summary to Mgmt'!$E33,'Master Data HO &amp; Site'!$Y$1:$Y$437,"Open",'Master Data HO &amp; Site'!$N$1:$N$437,$H$2),SUMIFS('Master Data HO &amp; Site'!$AF$1:$AF$437,'Master Data HO &amp; Site'!$S$1:$S$437,'Summary to Mgmt'!$C33,'Master Data HO &amp; Site'!$Y$1:$Y$437,"Open",'Master Data HO &amp; Site'!$N$1:$N$437,$H$2)),IF(C33="Jakarta",SUMIFS('Master Data HO &amp; Site'!$AF$1:$AF$437,'Master Data HO &amp; Site'!$F$1:$F$437,'Summary to Mgmt'!$D33,'Master Data HO &amp; Site'!$H$1:$H$437,'Summary to Mgmt'!$E33,'Master Data HO &amp; Site'!$Y$1:$Y$437,"Open",'Master Data HO &amp; Site'!$N$1:$N$437,$H$2),SUMIFS('Master Data HO &amp; Site'!$AF$1:$AF$437,'Master Data HO &amp; Site'!$S$1:$S$437,'Summary to Mgmt'!$C33,'Master Data HO &amp; Site'!$Y$1:$Y$437,"Open",'Master Data HO &amp; Site'!$N$1:$N$437,$H$2))))</f>
        <v>0</v>
      </c>
      <c r="O33" s="224">
        <f>IF($H$2="All",IF(C33="Jakarta",SUMIFS('Master Data HO &amp; Site'!$AG$1:$AG$437,'Master Data HO &amp; Site'!$S$1:$S$437,'Summary to Mgmt'!$C33,'Master Data HO &amp; Site'!$F$1:$F$437,'Summary to Mgmt'!$D33,'Master Data HO &amp; Site'!$H$1:$H$437,'Summary to Mgmt'!$E33,'Master Data HO &amp; Site'!$Y$1:$Y$437,"Open"),SUMIFS('Master Data HO &amp; Site'!$AG$1:$AG$437,'Master Data HO &amp; Site'!$S$1:$S$437,'Summary to Mgmt'!$C33,'Master Data HO &amp; Site'!$Y$1:$Y$437,"Open")),IF($H$2="Urgent",IF(C33="Jakarta",SUMIFS('Master Data HO &amp; Site'!$AG$1:$AG$437,'Master Data HO &amp; Site'!$F$1:$F$437,'Summary to Mgmt'!$D33,'Master Data HO &amp; Site'!$H$1:$H$437,'Summary to Mgmt'!$E33,'Master Data HO &amp; Site'!$Y$1:$Y$437,"Open",'Master Data HO &amp; Site'!$N$1:$N$437,$H$2),SUMIFS('Master Data HO &amp; Site'!$AG$1:$AG$437,'Master Data HO &amp; Site'!$S$1:$S$437,'Summary to Mgmt'!$C33,'Master Data HO &amp; Site'!$Y$1:$Y$437,"Open",'Master Data HO &amp; Site'!$N$1:$N$437,$H$2)),IF(C33="Jakarta",SUMIFS('Master Data HO &amp; Site'!$AG$1:$AG$437,'Master Data HO &amp; Site'!$F$1:$F$437,'Summary to Mgmt'!$D33,'Master Data HO &amp; Site'!$H$1:$H$437,'Summary to Mgmt'!$E33,'Master Data HO &amp; Site'!$Y$1:$Y$437,"Open",'Master Data HO &amp; Site'!$N$1:$N$437,$H$2),SUMIFS('Master Data HO &amp; Site'!$AG$1:$AG$437,'Master Data HO &amp; Site'!$S$1:$S$437,'Summary to Mgmt'!$C33,'Master Data HO &amp; Site'!$Y$1:$Y$437,"Open",'Master Data HO &amp; Site'!$N$1:$N$437,$H$2))))</f>
        <v>0</v>
      </c>
      <c r="P33" s="222">
        <f>IF($H$2="All",IF(C33="Jakarta",SUMIFS('Master Data HO &amp; Site'!$AH$1:$AH$437,'Master Data HO &amp; Site'!$F$1:$F$437,'Summary to Mgmt'!$D33,'Master Data HO &amp; Site'!$H$1:$H$437,'Summary to Mgmt'!$E33,'Master Data HO &amp; Site'!$Y$1:$Y$437,"Open"),SUMIFS('Master Data HO &amp; Site'!$AH$1:$AH$437,'Master Data HO &amp; Site'!$S$1:$S$437,'Summary to Mgmt'!$C33,'Master Data HO &amp; Site'!$Y$1:$Y$437,"Open")),IF($H$2="Urgent",IF(C33="Jakarta",SUMIFS('Master Data HO &amp; Site'!$AH$1:$AH$437,'Master Data HO &amp; Site'!$F$1:$F$437,'Summary to Mgmt'!$D33,'Master Data HO &amp; Site'!$H$1:$H$437,'Summary to Mgmt'!$E33,'Master Data HO &amp; Site'!$Y$1:$Y$437,"Open",'Master Data HO &amp; Site'!$N$1:$N$437,$H$2),SUMIFS('Master Data HO &amp; Site'!$AH$1:$AH$437,'Master Data HO &amp; Site'!$S$1:$S$437,'Summary to Mgmt'!$C33,'Master Data HO &amp; Site'!$Y$1:$Y$437,"Open",'Master Data HO &amp; Site'!$N$1:$N$437,$H$2)),IF(C33="Jakarta",SUMIFS('Master Data HO &amp; Site'!$AH$1:$AH$437,'Master Data HO &amp; Site'!$F$1:$F$437,'Summary to Mgmt'!$D33,'Master Data HO &amp; Site'!$H$1:$H$437,'Summary to Mgmt'!$E33,'Master Data HO &amp; Site'!$Y$1:$Y$437,"Open",'Master Data HO &amp; Site'!$N$1:$N$437,$H$2),SUMIFS('Master Data HO &amp; Site'!$AH$1:$AH$437,'Master Data HO &amp; Site'!$S$1:$S$437,'Summary to Mgmt'!$C33,'Master Data HO &amp; Site'!$Y$1:$Y$437,"Open",'Master Data HO &amp; Site'!$N$1:$N$437,$H$2))))</f>
        <v>0</v>
      </c>
      <c r="Q33" s="222">
        <f>IF($H$2="All",IF(C33="Jakarta",SUMIFS('Master Data HO &amp; Site'!$AI$1:$AI$437,'Master Data HO &amp; Site'!$F$1:$F$437,'Summary to Mgmt'!$D33,'Master Data HO &amp; Site'!$H$1:$H$437,'Summary to Mgmt'!$E33,'Master Data HO &amp; Site'!$Y$1:$Y$437,"Open"),SUMIFS('Master Data HO &amp; Site'!$AI$1:$AI$437,'Master Data HO &amp; Site'!$S$1:$S$437,'Summary to Mgmt'!$C33,'Master Data HO &amp; Site'!$Y$1:$Y$437,"Open")),IF($H$2="Urgent",IF(C33="Jakarta",SUMIFS('Master Data HO &amp; Site'!$AI$1:$AI$437,'Master Data HO &amp; Site'!$F$1:$F$437,'Summary to Mgmt'!$D33,'Master Data HO &amp; Site'!$H$1:$H$437,'Summary to Mgmt'!$E33,'Master Data HO &amp; Site'!$Y$1:$Y$437,"Open",'Master Data HO &amp; Site'!$N$1:$N$437,$H$2),SUMIFS('Master Data HO &amp; Site'!$AI$1:$AI$437,'Master Data HO &amp; Site'!$S$1:$S$437,'Summary to Mgmt'!$C33,'Master Data HO &amp; Site'!$Y$1:$Y$437,"Open",'Master Data HO &amp; Site'!$N$1:$N$437,$H$2)),IF(C33="Jakarta",SUMIFS('Master Data HO &amp; Site'!$AI$1:$AI$437,'Master Data HO &amp; Site'!$F$1:$F$437,'Summary to Mgmt'!$D33,'Master Data HO &amp; Site'!$H$1:$H$437,'Summary to Mgmt'!$E33,'Master Data HO &amp; Site'!$Y$1:$Y$437,"Open",'Master Data HO &amp; Site'!$N$1:$N$437,$H$2),SUMIFS('Master Data HO &amp; Site'!$AI$1:$AI$437,'Master Data HO &amp; Site'!$S$1:$S$437,'Summary to Mgmt'!$C33,'Master Data HO &amp; Site'!$Y$1:$Y$437,"Open",'Master Data HO &amp; Site'!$N$1:$N$437,$H$2))))</f>
        <v>0</v>
      </c>
      <c r="R33" s="222">
        <f>IF($H$2="All",IF(C33="Jakarta",SUMIFS('Master Data HO &amp; Site'!$AJ$1:$AJ$437,'Master Data HO &amp; Site'!$F$1:$F$437,'Summary to Mgmt'!$D33,'Master Data HO &amp; Site'!$H$1:$H$437,'Summary to Mgmt'!$E33,'Master Data HO &amp; Site'!$Y$1:$Y$437,"Open"),SUMIFS('Master Data HO &amp; Site'!$AJ$1:$AJ$437,'Master Data HO &amp; Site'!$S$1:$S$437,'Summary to Mgmt'!$C33,'Master Data HO &amp; Site'!$Y$1:$Y$437,"Open")),IF($H$2="Urgent",IF(C33="Jakarta",SUMIFS('Master Data HO &amp; Site'!$AJ$1:$AJ$437,'Master Data HO &amp; Site'!$F$1:$F$437,'Summary to Mgmt'!$D33,'Master Data HO &amp; Site'!$H$1:$H$437,'Summary to Mgmt'!$E33,'Master Data HO &amp; Site'!$Y$1:$Y$437,"Open",'Master Data HO &amp; Site'!$N$1:$N$437,$H$2),SUMIFS('Master Data HO &amp; Site'!$AJ$1:$AJ$437,'Master Data HO &amp; Site'!$S$1:$S$437,'Summary to Mgmt'!$C33,'Master Data HO &amp; Site'!$Y$1:$Y$437,"Open",'Master Data HO &amp; Site'!$N$1:$N$437,$H$2)),IF(C33="Jakarta",SUMIFS('Master Data HO &amp; Site'!$AJ$1:$AJ$437,'Master Data HO &amp; Site'!$F$1:$F$437,'Summary to Mgmt'!$D33,'Master Data HO &amp; Site'!$H$1:$H$437,'Summary to Mgmt'!$E33,'Master Data HO &amp; Site'!$Y$1:$Y$437,"Open",'Master Data HO &amp; Site'!$N$1:$N$437,$H$2),SUMIFS('Master Data HO &amp; Site'!$AJ$1:$AJ$437,'Master Data HO &amp; Site'!$S$1:$S$437,'Summary to Mgmt'!$C33,'Master Data HO &amp; Site'!$Y$1:$Y$437,"Open",'Master Data HO &amp; Site'!$N$1:$N$437,$H$2))))</f>
        <v>0</v>
      </c>
      <c r="S33" s="222">
        <f>IF($H$2="All",IF(C33="Jakarta",SUMIFS('Master Data HO &amp; Site'!$AK$1:$AK$437,'Master Data HO &amp; Site'!$F$1:$F$437,'Summary to Mgmt'!$D33,'Master Data HO &amp; Site'!$H$1:$H$437,'Summary to Mgmt'!$E33,'Master Data HO &amp; Site'!$Y$1:$Y$437,"Open"),SUMIFS('Master Data HO &amp; Site'!$AK$1:$AK$437,'Master Data HO &amp; Site'!$S$1:$S$437,'Summary to Mgmt'!$C33,'Master Data HO &amp; Site'!$Y$1:$Y$437,"Open")),IF($H$2="Urgent",IF(C33="Jakarta",SUMIFS('Master Data HO &amp; Site'!$AK$1:$AK$437,'Master Data HO &amp; Site'!$F$1:$F$437,'Summary to Mgmt'!$D33,'Master Data HO &amp; Site'!$H$1:$H$437,'Summary to Mgmt'!$E33,'Master Data HO &amp; Site'!$Y$1:$Y$437,"Open",'Master Data HO &amp; Site'!$N$1:$N$437,$H$2),SUMIFS('Master Data HO &amp; Site'!$AK$1:$AK$437,'Master Data HO &amp; Site'!$S$1:$S$437,'Summary to Mgmt'!$C33,'Master Data HO &amp; Site'!$Y$1:$Y$437,"Open",'Master Data HO &amp; Site'!$N$1:$N$437,$H$2)),IF(C33="Jakarta",SUMIFS('Master Data HO &amp; Site'!$AK$1:$AK$437,'Master Data HO &amp; Site'!$F$1:$F$437,'Summary to Mgmt'!$D33,'Master Data HO &amp; Site'!$H$1:$H$437,'Summary to Mgmt'!$E33,'Master Data HO &amp; Site'!$Y$1:$Y$437,"Open",'Master Data HO &amp; Site'!$N$1:$N$437,$H$2),SUMIFS('Master Data HO &amp; Site'!$AK$1:$AK$437,'Master Data HO &amp; Site'!$S$1:$S$437,'Summary to Mgmt'!$C33,'Master Data HO &amp; Site'!$Y$1:$Y$437,"Open",'Master Data HO &amp; Site'!$N$1:$N$437,$H$2))))</f>
        <v>0</v>
      </c>
      <c r="T33" s="222">
        <f>IF($H$2="All",IF(C33="Jakarta",SUMIFS('Master Data HO &amp; Site'!$AL$1:$AL$437,'Master Data HO &amp; Site'!$F$1:$F$437,'Summary to Mgmt'!$D33,'Master Data HO &amp; Site'!$H$1:$H$437,'Summary to Mgmt'!$E33,'Master Data HO &amp; Site'!$Y$1:$Y$437,"Open"),SUMIFS('Master Data HO &amp; Site'!$AL$1:$AL$437,'Master Data HO &amp; Site'!$S$1:$S$437,'Summary to Mgmt'!$C33,'Master Data HO &amp; Site'!$Y$1:$Y$437,"Open")),IF($H$2="Urgent",IF(C33="Jakarta",SUMIFS('Master Data HO &amp; Site'!$AL$1:$AL$437,'Master Data HO &amp; Site'!$F$1:$F$437,'Summary to Mgmt'!$D33,'Master Data HO &amp; Site'!$H$1:$H$437,'Summary to Mgmt'!$E33,'Master Data HO &amp; Site'!$Y$1:$Y$437,"Open",'Master Data HO &amp; Site'!$N$1:$N$437,$H$2),SUMIFS('Master Data HO &amp; Site'!$AL$1:$AL$437,'Master Data HO &amp; Site'!$S$1:$S$437,'Summary to Mgmt'!$C33,'Master Data HO &amp; Site'!$Y$1:$Y$437,"Open",'Master Data HO &amp; Site'!$N$1:$N$437,$H$2)),IF(C33="Jakarta",SUMIFS('Master Data HO &amp; Site'!$AL$1:$AL$437,'Master Data HO &amp; Site'!$F$1:$F$437,'Summary to Mgmt'!$D33,'Master Data HO &amp; Site'!$H$1:$H$437,'Summary to Mgmt'!$E33,'Master Data HO &amp; Site'!$Y$1:$Y$437,"Open",'Master Data HO &amp; Site'!$N$1:$N$437,$H$2),SUMIFS('Master Data HO &amp; Site'!$AL$1:$AL$437,'Master Data HO &amp; Site'!$S$1:$S$437,'Summary to Mgmt'!$C33,'Master Data HO &amp; Site'!$Y$1:$Y$437,"Open",'Master Data HO &amp; Site'!$N$1:$N$437,$H$2))))</f>
        <v>0</v>
      </c>
      <c r="U33" s="222">
        <f>IF($H$2="All",IF(C33="Jakarta",SUMIFS('Master Data HO &amp; Site'!$AM$1:$AM$437,'Master Data HO &amp; Site'!$S$1:$S$437,'Summary to Mgmt'!$C33,'Master Data HO &amp; Site'!$F$1:$F$437,'Summary to Mgmt'!$D33,'Master Data HO &amp; Site'!$H$1:$H$437,'Summary to Mgmt'!$E33,'Master Data HO &amp; Site'!$Y$1:$Y$437,"Open"),SUMIFS('Master Data HO &amp; Site'!$AM$1:$AM$437,'Master Data HO &amp; Site'!$S$1:$S$437,'Summary to Mgmt'!$C33,'Master Data HO &amp; Site'!$Y$1:$Y$437,"Open")),IF($H$2="Urgent",IF(C33="Jakarta",SUMIFS('Master Data HO &amp; Site'!$AM$1:$AM$437,'Master Data HO &amp; Site'!$F$1:$F$437,'Summary to Mgmt'!$D33,'Master Data HO &amp; Site'!$H$1:$H$437,'Summary to Mgmt'!$E33,'Master Data HO &amp; Site'!$Y$1:$Y$437,"Open",'Master Data HO &amp; Site'!$N$1:$N$437,$H$2),SUMIFS('Master Data HO &amp; Site'!$AM$1:$AM$437,'Master Data HO &amp; Site'!$S$1:$S$437,'Summary to Mgmt'!$C33,'Master Data HO &amp; Site'!$Y$1:$Y$437,"Open",'Master Data HO &amp; Site'!$N$1:$N$437,$H$2)),IF(C33="Jakarta",SUMIFS('Master Data HO &amp; Site'!$AM$1:$AM$437,'Master Data HO &amp; Site'!$F$1:$F$437,'Summary to Mgmt'!$D33,'Master Data HO &amp; Site'!$H$1:$H$437,'Summary to Mgmt'!$E33,'Master Data HO &amp; Site'!$Y$1:$Y$437,"Open",'Master Data HO &amp; Site'!$N$1:$N$437,$H$2),SUMIFS('Master Data HO &amp; Site'!$AM$1:$AM$437,'Master Data HO &amp; Site'!$S$1:$S$437,'Summary to Mgmt'!$C33,'Master Data HO &amp; Site'!$Y$1:$Y$437,"Open",'Master Data HO &amp; Site'!$N$1:$N$437,$H$2))))</f>
        <v>0</v>
      </c>
      <c r="V33" s="222">
        <f>IF($H$2="All",IF(C33="Jakarta",SUMIFS('Master Data HO &amp; Site'!$AN$1:$AN$437,'Master Data HO &amp; Site'!$F$1:$F$437,'Summary to Mgmt'!$D33,'Master Data HO &amp; Site'!$H$1:$H$437,'Summary to Mgmt'!$E33,'Master Data HO &amp; Site'!$Y$1:$Y$437,"Open"),SUMIFS('Master Data HO &amp; Site'!$AN$1:$AN$437,'Master Data HO &amp; Site'!$S$1:$S$437,'Summary to Mgmt'!$C33,'Master Data HO &amp; Site'!$Y$1:$Y$437,"Open")),IF($H$2="Urgent",IF(C33="Jakarta",SUMIFS('Master Data HO &amp; Site'!$AN$1:$AN$437,'Master Data HO &amp; Site'!$F$1:$F$437,'Summary to Mgmt'!$D33,'Master Data HO &amp; Site'!$H$1:$H$437,'Summary to Mgmt'!$E33,'Master Data HO &amp; Site'!$Y$1:$Y$437,"Open",'Master Data HO &amp; Site'!$N$1:$N$437,$H$2),SUMIFS('Master Data HO &amp; Site'!$AN$1:$AN$437,'Master Data HO &amp; Site'!$S$1:$S$437,'Summary to Mgmt'!$C33,'Master Data HO &amp; Site'!$Y$1:$Y$437,"Open",'Master Data HO &amp; Site'!$N$1:$N$437,$H$2)),IF(C33="Jakarta",SUMIFS('Master Data HO &amp; Site'!$AN$1:$AN$437,'Master Data HO &amp; Site'!$F$1:$F$437,'Summary to Mgmt'!$D33,'Master Data HO &amp; Site'!$H$1:$H$437,'Summary to Mgmt'!$E33,'Master Data HO &amp; Site'!$Y$1:$Y$437,"Open",'Master Data HO &amp; Site'!$N$1:$N$437,$H$2),SUMIFS('Master Data HO &amp; Site'!$AN$1:$AN$437,'Master Data HO &amp; Site'!$S$1:$S$437,'Summary to Mgmt'!$C33,'Master Data HO &amp; Site'!$Y$1:$Y$437,"Open",'Master Data HO &amp; Site'!$N$1:$N$437,$H$2))))</f>
        <v>0</v>
      </c>
      <c r="W33" s="222">
        <f>IF($H$2="All",IF(C33="Jakarta",SUMIFS('Master Data HO &amp; Site'!$AO$1:$AO$437,'Master Data HO &amp; Site'!$F$1:$F$437,'Summary to Mgmt'!$D33,'Master Data HO &amp; Site'!$H$1:$H$437,'Summary to Mgmt'!$E33,'Master Data HO &amp; Site'!$Y$1:$Y$437,"Open"),SUMIFS('Master Data HO &amp; Site'!$AO$1:$AO$437,'Master Data HO &amp; Site'!$S$1:$S$437,'Summary to Mgmt'!$C33,'Master Data HO &amp; Site'!$Y$1:$Y$437,"Open")),IF($H$2="Urgent",IF(C33="Jakarta",SUMIFS('Master Data HO &amp; Site'!$AO$1:$AO$437,'Master Data HO &amp; Site'!$F$1:$F$437,'Summary to Mgmt'!$D33,'Master Data HO &amp; Site'!$H$1:$H$437,'Summary to Mgmt'!$E33,'Master Data HO &amp; Site'!$Y$1:$Y$437,"Open",'Master Data HO &amp; Site'!$N$1:$N$437,$H$2),SUMIFS('Master Data HO &amp; Site'!$AO$1:$AO$437,'Master Data HO &amp; Site'!$S$1:$S$437,'Summary to Mgmt'!$C33,'Master Data HO &amp; Site'!$Y$1:$Y$437,"Open",'Master Data HO &amp; Site'!$N$1:$N$437,$H$2)),IF(C33="Jakarta",SUMIFS('Master Data HO &amp; Site'!$AO$1:$AO$437,'Master Data HO &amp; Site'!$F$1:$F$437,'Summary to Mgmt'!$D33,'Master Data HO &amp; Site'!$H$1:$H$437,'Summary to Mgmt'!$E33,'Master Data HO &amp; Site'!$Y$1:$Y$437,"Open",'Master Data HO &amp; Site'!$N$1:$N$437,$H$2),SUMIFS('Master Data HO &amp; Site'!$AO$1:$AO$437,'Master Data HO &amp; Site'!$S$1:$S$437,'Summary to Mgmt'!$C33,'Master Data HO &amp; Site'!$Y$1:$Y$437,"Open",'Master Data HO &amp; Site'!$N$1:$N$437,$H$2))))</f>
        <v>0</v>
      </c>
      <c r="X33" s="222">
        <f>IF($H$2="All",IF(C33="Jakarta",SUMIFS('Master Data HO &amp; Site'!$AP$1:$AP$437,'Master Data HO &amp; Site'!$F$1:$F$437,'Summary to Mgmt'!$D33,'Master Data HO &amp; Site'!$H$1:$H$437,'Summary to Mgmt'!$E33,'Master Data HO &amp; Site'!$Y$1:$Y$437,"Open"),SUMIFS('Master Data HO &amp; Site'!$AP$1:$AP$437,'Master Data HO &amp; Site'!$S$1:$S$437,'Summary to Mgmt'!$C33,'Master Data HO &amp; Site'!$Y$1:$Y$437,"Open")),IF($H$2="Urgent",IF(C33="Jakarta",SUMIFS('Master Data HO &amp; Site'!$AP$1:$AP$437,'Master Data HO &amp; Site'!$F$1:$F$437,'Summary to Mgmt'!$D33,'Master Data HO &amp; Site'!$H$1:$H$437,'Summary to Mgmt'!$E33,'Master Data HO &amp; Site'!$Y$1:$Y$437,"Open",'Master Data HO &amp; Site'!$N$1:$N$437,$H$2),SUMIFS('Master Data HO &amp; Site'!$AP$1:$AP$437,'Master Data HO &amp; Site'!$S$1:$S$437,'Summary to Mgmt'!$C33,'Master Data HO &amp; Site'!$Y$1:$Y$437,"Open",'Master Data HO &amp; Site'!$N$1:$N$437,$H$2)),IF(C33="Jakarta",SUMIFS('Master Data HO &amp; Site'!$AP$1:$AP$437,'Master Data HO &amp; Site'!$F$1:$F$437,'Summary to Mgmt'!$D33,'Master Data HO &amp; Site'!$H$1:$H$437,'Summary to Mgmt'!$E33,'Master Data HO &amp; Site'!$Y$1:$Y$437,"Open",'Master Data HO &amp; Site'!$N$1:$N$437,$H$2),SUMIFS('Master Data HO &amp; Site'!$AP$1:$AP$437,'Master Data HO &amp; Site'!$S$1:$S$437,'Summary to Mgmt'!$C33,'Master Data HO &amp; Site'!$Y$1:$Y$437,"Open",'Master Data HO &amp; Site'!$N$1:$N$437,$H$2))))</f>
        <v>0</v>
      </c>
      <c r="Y33" s="222">
        <f>IF($H$2="All",IF(C33="Jakarta",SUMIFS('Master Data HO &amp; Site'!$AQ$1:$AQ$437,'Master Data HO &amp; Site'!$F$1:$F$437,'Summary to Mgmt'!$D33,'Master Data HO &amp; Site'!$H$1:$H$437,'Summary to Mgmt'!$E33,'Master Data HO &amp; Site'!$Y$1:$Y$437,"Open"),SUMIFS('Master Data HO &amp; Site'!$AQ$1:$AQ$437,'Master Data HO &amp; Site'!$S$1:$S$437,'Summary to Mgmt'!$C33,'Master Data HO &amp; Site'!$Y$1:$Y$437,"Open")),IF($H$2="Urgent",IF(C33="Jakarta",SUMIFS('Master Data HO &amp; Site'!$AQ$1:$AQ$437,'Master Data HO &amp; Site'!$F$1:$F$437,'Summary to Mgmt'!$D33,'Master Data HO &amp; Site'!$H$1:$H$437,'Summary to Mgmt'!$E33,'Master Data HO &amp; Site'!$Y$1:$Y$437,"Open",'Master Data HO &amp; Site'!$N$1:$N$437,$H$2),SUMIFS('Master Data HO &amp; Site'!$AQ$1:$AQ$437,'Master Data HO &amp; Site'!$S$1:$S$437,'Summary to Mgmt'!$C33,'Master Data HO &amp; Site'!$Y$1:$Y$437,"Open",'Master Data HO &amp; Site'!$N$1:$N$437,$H$2)),IF(C33="Jakarta",SUMIFS('Master Data HO &amp; Site'!$AQ$1:$AQ$437,'Master Data HO &amp; Site'!$F$1:$F$437,'Summary to Mgmt'!$D33,'Master Data HO &amp; Site'!$H$1:$H$437,'Summary to Mgmt'!$E33,'Master Data HO &amp; Site'!$Y$1:$Y$437,"Open",'Master Data HO &amp; Site'!$N$1:$N$437,$H$2),SUMIFS('Master Data HO &amp; Site'!$AQ$1:$AQ$437,'Master Data HO &amp; Site'!$S$1:$S$437,'Summary to Mgmt'!$C33,'Master Data HO &amp; Site'!$Y$1:$Y$437,"Open",'Master Data HO &amp; Site'!$N$1:$N$437,$H$2))))</f>
        <v>0</v>
      </c>
      <c r="Z33" s="222">
        <f>IF($H$2="All",IF(C33="Jakarta",SUMIFS('Master Data HO &amp; Site'!$AR$1:$AR$437,'Master Data HO &amp; Site'!$F$1:$F$437,'Summary to Mgmt'!$D33,'Master Data HO &amp; Site'!$H$1:$H$437,'Summary to Mgmt'!$E33,'Master Data HO &amp; Site'!$Y$1:$Y$437,"Open"),SUMIFS('Master Data HO &amp; Site'!$AR$1:$AR$437,'Master Data HO &amp; Site'!$S$1:$S$437,'Summary to Mgmt'!$C33,'Master Data HO &amp; Site'!$Y$1:$Y$437,"Open")),IF($H$2="Urgent",IF(C33="Jakarta",SUMIFS('Master Data HO &amp; Site'!$AR$1:$AR$437,'Master Data HO &amp; Site'!$F$1:$F$437,'Summary to Mgmt'!$D33,'Master Data HO &amp; Site'!$H$1:$H$437,'Summary to Mgmt'!$E33,'Master Data HO &amp; Site'!$Y$1:$Y$437,"Open",'Master Data HO &amp; Site'!$N$1:$N$437,$H$2),SUMIFS('Master Data HO &amp; Site'!$AR$1:$AR$437,'Master Data HO &amp; Site'!$S$1:$S$437,'Summary to Mgmt'!$C33,'Master Data HO &amp; Site'!$Y$1:$Y$437,"Open",'Master Data HO &amp; Site'!$N$1:$N$437,$H$2)),IF(C33="Jakarta",SUMIFS('Master Data HO &amp; Site'!$AR$1:$AR$437,'Master Data HO &amp; Site'!$F$1:$F$437,'Summary to Mgmt'!$D33,'Master Data HO &amp; Site'!$H$1:$H$437,'Summary to Mgmt'!$E33,'Master Data HO &amp; Site'!$Y$1:$Y$437,"Open",'Master Data HO &amp; Site'!$N$1:$N$437,$H$2),SUMIFS('Master Data HO &amp; Site'!$AR$1:$AR$437,'Master Data HO &amp; Site'!$S$1:$S$437,'Summary to Mgmt'!$C33,'Master Data HO &amp; Site'!$Y$1:$Y$437,"Open",'Master Data HO &amp; Site'!$N$1:$N$437,$H$2))))</f>
        <v>0</v>
      </c>
      <c r="AA33" s="222">
        <f>IF($H$2="All",IF(C33="Jakarta",SUMIFS('Master Data HO &amp; Site'!$AS$1:$AS$437,'Master Data HO &amp; Site'!$S$1:$S$437,'Summary to Mgmt'!$C33,'Master Data HO &amp; Site'!$F$1:$F$437,'Summary to Mgmt'!$D33,'Master Data HO &amp; Site'!$H$1:$H$437,'Summary to Mgmt'!$E33,'Master Data HO &amp; Site'!$Y$1:$Y$437,"Open"),SUMIFS('Master Data HO &amp; Site'!$AS$1:$AS$437,'Master Data HO &amp; Site'!$S$1:$S$437,'Summary to Mgmt'!$C33,'Master Data HO &amp; Site'!$Y$1:$Y$437,"Open")),IF($H$2="Urgent",IF(C33="Jakarta",SUMIFS('Master Data HO &amp; Site'!$AS$1:$AS$437,'Master Data HO &amp; Site'!$F$1:$F$437,'Summary to Mgmt'!$D33,'Master Data HO &amp; Site'!$H$1:$H$437,'Summary to Mgmt'!$E33,'Master Data HO &amp; Site'!$Y$1:$Y$437,"Open",'Master Data HO &amp; Site'!$N$1:$N$437,$H$2),SUMIFS('Master Data HO &amp; Site'!$AS$1:$AS$437,'Master Data HO &amp; Site'!$S$1:$S$437,'Summary to Mgmt'!$C33,'Master Data HO &amp; Site'!$Y$1:$Y$437,"Open",'Master Data HO &amp; Site'!$N$1:$N$437,$H$2)),IF(C33="Jakarta",SUMIFS('Master Data HO &amp; Site'!$AS$1:$AS$437,'Master Data HO &amp; Site'!$F$1:$F$437,'Summary to Mgmt'!$D33,'Master Data HO &amp; Site'!$H$1:$H$437,'Summary to Mgmt'!$E33,'Master Data HO &amp; Site'!$Y$1:$Y$437,"Open",'Master Data HO &amp; Site'!$N$1:$N$437,$H$2),SUMIFS('Master Data HO &amp; Site'!$AS$1:$AS$437,'Master Data HO &amp; Site'!$S$1:$S$437,'Summary to Mgmt'!$C33,'Master Data HO &amp; Site'!$Y$1:$Y$437,"Open",'Master Data HO &amp; Site'!$N$1:$N$437,$H$2))))</f>
        <v>0</v>
      </c>
      <c r="AB33" s="222">
        <f>IF($H$2="All",IF(C33="Jakarta",SUMIFS('Master Data HO &amp; Site'!$AT$1:$AT$437,'Master Data HO &amp; Site'!$F$1:$F$437,'Summary to Mgmt'!$D33,'Master Data HO &amp; Site'!$H$1:$H$437,'Summary to Mgmt'!$E33,'Master Data HO &amp; Site'!$Y$1:$Y$437,"Open"),SUMIFS('Master Data HO &amp; Site'!$AT$1:$AT$437,'Master Data HO &amp; Site'!$S$1:$S$437,'Summary to Mgmt'!$C33,'Master Data HO &amp; Site'!$Y$1:$Y$437,"Open")),IF($H$2="Urgent",IF(C33="Jakarta",SUMIFS('Master Data HO &amp; Site'!$AT$1:$AT$437,'Master Data HO &amp; Site'!$F$1:$F$437,'Summary to Mgmt'!$D33,'Master Data HO &amp; Site'!$H$1:$H$437,'Summary to Mgmt'!$E33,'Master Data HO &amp; Site'!$Y$1:$Y$437,"Open",'Master Data HO &amp; Site'!$N$1:$N$437,$H$2),SUMIFS('Master Data HO &amp; Site'!$AT$1:$AT$437,'Master Data HO &amp; Site'!$S$1:$S$437,'Summary to Mgmt'!$C33,'Master Data HO &amp; Site'!$Y$1:$Y$437,"Open",'Master Data HO &amp; Site'!$N$1:$N$437,$H$2)),IF(C33="Jakarta",SUMIFS('Master Data HO &amp; Site'!$AT$1:$AT$437,'Master Data HO &amp; Site'!$F$1:$F$437,'Summary to Mgmt'!$D33,'Master Data HO &amp; Site'!$H$1:$H$437,'Summary to Mgmt'!$E33,'Master Data HO &amp; Site'!$Y$1:$Y$437,"Open",'Master Data HO &amp; Site'!$N$1:$N$437,$H$2),SUMIFS('Master Data HO &amp; Site'!$AT$1:$AT$437,'Master Data HO &amp; Site'!$S$1:$S$437,'Summary to Mgmt'!$C33,'Master Data HO &amp; Site'!$Y$1:$Y$437,"Open",'Master Data HO &amp; Site'!$N$1:$N$437,$H$2))))</f>
        <v>0</v>
      </c>
      <c r="AC33" s="222">
        <f>IF($H$2="All",IF(C33="Jakarta",SUMIFS('Master Data HO &amp; Site'!$AU$1:$AU$437,'Master Data HO &amp; Site'!$F$1:$F$437,'Summary to Mgmt'!$D33,'Master Data HO &amp; Site'!$H$1:$H$437,'Summary to Mgmt'!$E33,'Master Data HO &amp; Site'!$Y$1:$Y$437,"Open"),SUMIFS('Master Data HO &amp; Site'!$AU$1:$AU$437,'Master Data HO &amp; Site'!$S$1:$S$437,'Summary to Mgmt'!$C33,'Master Data HO &amp; Site'!$Y$1:$Y$437,"Open")),IF($H$2="Urgent",IF(C33="Jakarta",SUMIFS('Master Data HO &amp; Site'!$AU$1:$AU$437,'Master Data HO &amp; Site'!$F$1:$F$437,'Summary to Mgmt'!$D33,'Master Data HO &amp; Site'!$H$1:$H$437,'Summary to Mgmt'!$E33,'Master Data HO &amp; Site'!$Y$1:$Y$437,"Open",'Master Data HO &amp; Site'!$N$1:$N$437,$H$2),SUMIFS('Master Data HO &amp; Site'!$AU$1:$AU$437,'Master Data HO &amp; Site'!$S$1:$S$437,'Summary to Mgmt'!$C33,'Master Data HO &amp; Site'!$Y$1:$Y$437,"Open",'Master Data HO &amp; Site'!$N$1:$N$437,$H$2)),IF(C33="Jakarta",SUMIFS('Master Data HO &amp; Site'!$AU$1:$AU$437,'Master Data HO &amp; Site'!$F$1:$F$437,'Summary to Mgmt'!$D33,'Master Data HO &amp; Site'!$H$1:$H$437,'Summary to Mgmt'!$E33,'Master Data HO &amp; Site'!$Y$1:$Y$437,"Open",'Master Data HO &amp; Site'!$N$1:$N$437,$H$2),SUMIFS('Master Data HO &amp; Site'!$AU$1:$AU$437,'Master Data HO &amp; Site'!$S$1:$S$437,'Summary to Mgmt'!$C33,'Master Data HO &amp; Site'!$Y$1:$Y$437,"Open",'Master Data HO &amp; Site'!$N$1:$N$437,$H$2))))</f>
        <v>0</v>
      </c>
      <c r="AD33" s="222">
        <f>IF($H$2="All",IF(C33="Jakarta",SUMIFS('Master Data HO &amp; Site'!$AV$1:$AV$437,'Master Data HO &amp; Site'!$F$1:$F$437,'Summary to Mgmt'!$D33,'Master Data HO &amp; Site'!$H$1:$H$437,'Summary to Mgmt'!$E33,'Master Data HO &amp; Site'!$Y$1:$Y$437,"Open"),SUMIFS('Master Data HO &amp; Site'!$AV$1:$AV$437,'Master Data HO &amp; Site'!$S$1:$S$437,'Summary to Mgmt'!$C33,'Master Data HO &amp; Site'!$Y$1:$Y$437,"Open")),IF($H$2="Urgent",IF(C33="Jakarta",SUMIFS('Master Data HO &amp; Site'!$AV$1:$AV$437,'Master Data HO &amp; Site'!$F$1:$F$437,'Summary to Mgmt'!$D33,'Master Data HO &amp; Site'!$H$1:$H$437,'Summary to Mgmt'!$E33,'Master Data HO &amp; Site'!$Y$1:$Y$437,"Open",'Master Data HO &amp; Site'!$N$1:$N$437,$H$2),SUMIFS('Master Data HO &amp; Site'!$AV$1:$AV$437,'Master Data HO &amp; Site'!$S$1:$S$437,'Summary to Mgmt'!$C33,'Master Data HO &amp; Site'!$Y$1:$Y$437,"Open",'Master Data HO &amp; Site'!$N$1:$N$437,$H$2)),IF(C33="Jakarta",SUMIFS('Master Data HO &amp; Site'!$AV$1:$AV$437,'Master Data HO &amp; Site'!$F$1:$F$437,'Summary to Mgmt'!$D33,'Master Data HO &amp; Site'!$H$1:$H$437,'Summary to Mgmt'!$E33,'Master Data HO &amp; Site'!$Y$1:$Y$437,"Open",'Master Data HO &amp; Site'!$N$1:$N$437,$H$2),SUMIFS('Master Data HO &amp; Site'!$AV$1:$AV$437,'Master Data HO &amp; Site'!$S$1:$S$437,'Summary to Mgmt'!$C33,'Master Data HO &amp; Site'!$Y$1:$Y$437,"Open",'Master Data HO &amp; Site'!$N$1:$N$437,$H$2))))</f>
        <v>0</v>
      </c>
      <c r="AE33" s="222">
        <f>IF($H$2="All",IF(C33="Jakarta",SUMIFS('Master Data HO &amp; Site'!$AW$1:$AW$437,'Master Data HO &amp; Site'!$F$1:$F$437,'Summary to Mgmt'!$D33,'Master Data HO &amp; Site'!$H$1:$H$437,'Summary to Mgmt'!$E33,'Master Data HO &amp; Site'!$Y$1:$Y$437,"Open"),SUMIFS('Master Data HO &amp; Site'!$AW$1:$AW$437,'Master Data HO &amp; Site'!$S$1:$S$437,'Summary to Mgmt'!$C33,'Master Data HO &amp; Site'!$Y$1:$Y$437,"Open")),IF($H$2="Urgent",IF(C33="Jakarta",SUMIFS('Master Data HO &amp; Site'!$AW$1:$AW$437,'Master Data HO &amp; Site'!$F$1:$F$437,'Summary to Mgmt'!$D33,'Master Data HO &amp; Site'!$H$1:$H$437,'Summary to Mgmt'!$E33,'Master Data HO &amp; Site'!$Y$1:$Y$437,"Open",'Master Data HO &amp; Site'!$N$1:$N$437,$H$2),SUMIFS('Master Data HO &amp; Site'!$AW$1:$AW$437,'Master Data HO &amp; Site'!$S$1:$S$437,'Summary to Mgmt'!$C33,'Master Data HO &amp; Site'!$Y$1:$Y$437,"Open",'Master Data HO &amp; Site'!$N$1:$N$437,$H$2)),IF(C33="Jakarta",SUMIFS('Master Data HO &amp; Site'!$AW$1:$AW$437,'Master Data HO &amp; Site'!$F$1:$F$437,'Summary to Mgmt'!$D33,'Master Data HO &amp; Site'!$H$1:$H$437,'Summary to Mgmt'!$E33,'Master Data HO &amp; Site'!$Y$1:$Y$437,"Open",'Master Data HO &amp; Site'!$N$1:$N$437,$H$2),SUMIFS('Master Data HO &amp; Site'!$AW$1:$AW$437,'Master Data HO &amp; Site'!$S$1:$S$437,'Summary to Mgmt'!$C33,'Master Data HO &amp; Site'!$Y$1:$Y$437,"Open",'Master Data HO &amp; Site'!$N$1:$N$437,$H$2))))</f>
        <v>0</v>
      </c>
      <c r="AF33" s="222">
        <f>IF($H$2="All",IF(C33="Jakarta",SUMIFS('Master Data HO &amp; Site'!$AX$1:$AX$437,'Master Data HO &amp; Site'!$F$1:$F$437,'Summary to Mgmt'!$D33,'Master Data HO &amp; Site'!$H$1:$H$437,'Summary to Mgmt'!$E33,'Master Data HO &amp; Site'!$Y$1:$Y$437,"Open"),SUMIFS('Master Data HO &amp; Site'!$AX$1:$AX$437,'Master Data HO &amp; Site'!$S$1:$S$437,'Summary to Mgmt'!$C33,'Master Data HO &amp; Site'!$Y$1:$Y$437,"Open")),IF($H$2="Urgent",IF(C33="Jakarta",SUMIFS('Master Data HO &amp; Site'!$AX$1:$AX$437,'Master Data HO &amp; Site'!$F$1:$F$437,'Summary to Mgmt'!$D33,'Master Data HO &amp; Site'!$H$1:$H$437,'Summary to Mgmt'!$E33,'Master Data HO &amp; Site'!$Y$1:$Y$437,"Open",'Master Data HO &amp; Site'!$N$1:$N$437,$H$2),SUMIFS('Master Data HO &amp; Site'!$AX$1:$AX$437,'Master Data HO &amp; Site'!$S$1:$S$437,'Summary to Mgmt'!$C33,'Master Data HO &amp; Site'!$Y$1:$Y$437,"Open",'Master Data HO &amp; Site'!$N$1:$N$437,$H$2)),IF(C33="Jakarta",SUMIFS('Master Data HO &amp; Site'!$AX$1:$AX$437,'Master Data HO &amp; Site'!$F$1:$F$437,'Summary to Mgmt'!$D33,'Master Data HO &amp; Site'!$H$1:$H$437,'Summary to Mgmt'!$E33,'Master Data HO &amp; Site'!$Y$1:$Y$437,"Open",'Master Data HO &amp; Site'!$N$1:$N$437,$H$2),SUMIFS('Master Data HO &amp; Site'!$AX$1:$AX$437,'Master Data HO &amp; Site'!$S$1:$S$437,'Summary to Mgmt'!$C33,'Master Data HO &amp; Site'!$Y$1:$Y$437,"Open",'Master Data HO &amp; Site'!$N$1:$N$437,$H$2))))</f>
        <v>0</v>
      </c>
      <c r="AG33" s="222">
        <f>IF($H$2="All",IF(C33="Jakarta",SUMIFS('Master Data HO &amp; Site'!$AY$1:$AY$437,'Master Data HO &amp; Site'!$S$1:$S$437,'Summary to Mgmt'!$C33,'Master Data HO &amp; Site'!$F$1:$F$437,'Summary to Mgmt'!$D33,'Master Data HO &amp; Site'!$H$1:$H$437,'Summary to Mgmt'!$E33,'Master Data HO &amp; Site'!$Y$1:$Y$437,"Open"),SUMIFS('Master Data HO &amp; Site'!$AY$1:$AY$437,'Master Data HO &amp; Site'!$S$1:$S$437,'Summary to Mgmt'!$C33,'Master Data HO &amp; Site'!$Y$1:$Y$437,"Open")),IF($H$2="Urgent",IF(C33="Jakarta",SUMIFS('Master Data HO &amp; Site'!$AY$1:$AY$437,'Master Data HO &amp; Site'!$F$1:$F$437,'Summary to Mgmt'!$D33,'Master Data HO &amp; Site'!$H$1:$H$437,'Summary to Mgmt'!$E33,'Master Data HO &amp; Site'!$Y$1:$Y$437,"Open",'Master Data HO &amp; Site'!$N$1:$N$437,$H$2),SUMIFS('Master Data HO &amp; Site'!$AY$1:$AY$437,'Master Data HO &amp; Site'!$S$1:$S$437,'Summary to Mgmt'!$C33,'Master Data HO &amp; Site'!$Y$1:$Y$437,"Open",'Master Data HO &amp; Site'!$N$1:$N$437,$H$2)),IF(C33="Jakarta",SUMIFS('Master Data HO &amp; Site'!$AY$1:$AY$437,'Master Data HO &amp; Site'!$F$1:$F$437,'Summary to Mgmt'!$D33,'Master Data HO &amp; Site'!$H$1:$H$437,'Summary to Mgmt'!$E33,'Master Data HO &amp; Site'!$Y$1:$Y$437,"Open",'Master Data HO &amp; Site'!$N$1:$N$437,$H$2),SUMIFS('Master Data HO &amp; Site'!$AY$1:$AY$437,'Master Data HO &amp; Site'!$S$1:$S$437,'Summary to Mgmt'!$C33,'Master Data HO &amp; Site'!$Y$1:$Y$437,"Open",'Master Data HO &amp; Site'!$N$1:$N$437,$H$2))))</f>
        <v>0</v>
      </c>
      <c r="AH33" s="222">
        <f>IF($H$2="All",IF(C33="Jakarta",SUMIFS('Master Data HO &amp; Site'!$AZ$1:$AZ$437,'Master Data HO &amp; Site'!$F$1:$F$437,'Summary to Mgmt'!$D33,'Master Data HO &amp; Site'!$H$1:$H$437,'Summary to Mgmt'!$E33,'Master Data HO &amp; Site'!$Y$1:$Y$437,"Open"),SUMIFS('Master Data HO &amp; Site'!$AZ$1:$AZ$437,'Master Data HO &amp; Site'!$S$1:$S$437,'Summary to Mgmt'!$C33,'Master Data HO &amp; Site'!$Y$1:$Y$437,"Open")),IF($H$2="Urgent",IF(C33="Jakarta",SUMIFS('Master Data HO &amp; Site'!$AZ$1:$AZ$437,'Master Data HO &amp; Site'!$F$1:$F$437,'Summary to Mgmt'!$D33,'Master Data HO &amp; Site'!$H$1:$H$437,'Summary to Mgmt'!$E33,'Master Data HO &amp; Site'!$Y$1:$Y$437,"Open",'Master Data HO &amp; Site'!$N$1:$N$437,$H$2),SUMIFS('Master Data HO &amp; Site'!$AZ$1:$AZ$437,'Master Data HO &amp; Site'!$S$1:$S$437,'Summary to Mgmt'!$C33,'Master Data HO &amp; Site'!$Y$1:$Y$437,"Open",'Master Data HO &amp; Site'!$N$1:$N$437,$H$2)),IF(C33="Jakarta",SUMIFS('Master Data HO &amp; Site'!$AZ$1:$AZ$437,'Master Data HO &amp; Site'!$F$1:$F$437,'Summary to Mgmt'!$D33,'Master Data HO &amp; Site'!$H$1:$H$437,'Summary to Mgmt'!$E33,'Master Data HO &amp; Site'!$Y$1:$Y$437,"Open",'Master Data HO &amp; Site'!$N$1:$N$437,$H$2),SUMIFS('Master Data HO &amp; Site'!$AZ$1:$AZ$437,'Master Data HO &amp; Site'!$S$1:$S$437,'Summary to Mgmt'!$C33,'Master Data HO &amp; Site'!$Y$1:$Y$437,"Open",'Master Data HO &amp; Site'!$N$1:$N$437,$H$2))))</f>
        <v>0</v>
      </c>
      <c r="AI33" s="222">
        <f>IF($H$2="All",IF(C33="Jakarta",SUMIFS('Master Data HO &amp; Site'!$AZ$1:$AZ$437,'Master Data HO &amp; Site'!$F$1:$F$437,'Summary to Mgmt'!$D33,'Master Data HO &amp; Site'!$H$1:$H$437,'Summary to Mgmt'!$E33,'Master Data HO &amp; Site'!$Y$1:$Y$437,"Open"),SUMIFS('Master Data HO &amp; Site'!$AZ$1:$AZ$437,'Master Data HO &amp; Site'!$S$1:$S$437,'Summary to Mgmt'!$C33,'Master Data HO &amp; Site'!$Y$1:$Y$437,"Open")),IF($H$2="Urgent",IF(C33="Jakarta",SUMIFS('Master Data HO &amp; Site'!$AZ$1:$AZ$437,'Master Data HO &amp; Site'!$F$1:$F$437,'Summary to Mgmt'!$D33,'Master Data HO &amp; Site'!$H$1:$H$437,'Summary to Mgmt'!$E33,'Master Data HO &amp; Site'!$Y$1:$Y$437,"Open",'Master Data HO &amp; Site'!$N$1:$N$437,$H$2),SUMIFS('Master Data HO &amp; Site'!$AZ$1:$AZ$437,'Master Data HO &amp; Site'!$S$1:$S$437,'Summary to Mgmt'!$C33,'Master Data HO &amp; Site'!$Y$1:$Y$437,"Open",'Master Data HO &amp; Site'!$N$1:$N$437,$H$2)),IF(C33="Jakarta",SUMIFS('Master Data HO &amp; Site'!$AZ$1:$AZ$437,'Master Data HO &amp; Site'!$F$1:$F$437,'Summary to Mgmt'!$D33,'Master Data HO &amp; Site'!$H$1:$H$437,'Summary to Mgmt'!$E33,'Master Data HO &amp; Site'!$Y$1:$Y$437,"Open",'Master Data HO &amp; Site'!$N$1:$N$437,$H$2),SUMIFS('Master Data HO &amp; Site'!$AZ$1:$AZ$437,'Master Data HO &amp; Site'!$S$1:$S$437,'Summary to Mgmt'!$C33,'Master Data HO &amp; Site'!$Y$1:$Y$437,"Open",'Master Data HO &amp; Site'!$N$1:$N$437,$H$2))))</f>
        <v>0</v>
      </c>
      <c r="AJ33" s="222">
        <f>IF($H$2="All",IF(C33="Jakarta",SUMIFS('Master Data HO &amp; Site'!$BB$1:$BB$437,'Master Data HO &amp; Site'!$F$1:$F$437,'Summary to Mgmt'!$D33,'Master Data HO &amp; Site'!$H$1:$H$437,'Summary to Mgmt'!$E33,'Master Data HO &amp; Site'!$Y$1:$Y$437,"Open"),SUMIFS('Master Data HO &amp; Site'!$BB$1:$BB$437,'Master Data HO &amp; Site'!$S$1:$S$437,'Summary to Mgmt'!$C33,'Master Data HO &amp; Site'!$Y$1:$Y$437,"Open")),IF($H$2="Urgent",IF(C33="Jakarta",SUMIFS('Master Data HO &amp; Site'!$BB$1:$BB$437,'Master Data HO &amp; Site'!$F$1:$F$437,'Summary to Mgmt'!$D33,'Master Data HO &amp; Site'!$H$1:$H$437,'Summary to Mgmt'!$E33,'Master Data HO &amp; Site'!$Y$1:$Y$437,"Open",'Master Data HO &amp; Site'!$N$1:$N$437,$H$2),SUMIFS('Master Data HO &amp; Site'!$BB$1:$BB$437,'Master Data HO &amp; Site'!$S$1:$S$437,'Summary to Mgmt'!$C33,'Master Data HO &amp; Site'!$Y$1:$Y$437,"Open",'Master Data HO &amp; Site'!$N$1:$N$437,$H$2)),IF(C33="Jakarta",SUMIFS('Master Data HO &amp; Site'!$BB$1:$BB$437,'Master Data HO &amp; Site'!$F$1:$F$437,'Summary to Mgmt'!$D33,'Master Data HO &amp; Site'!$H$1:$H$437,'Summary to Mgmt'!$E33,'Master Data HO &amp; Site'!$Y$1:$Y$437,"Open",'Master Data HO &amp; Site'!$N$1:$N$437,$H$2),SUMIFS('Master Data HO &amp; Site'!$BB$1:$BB$437,'Master Data HO &amp; Site'!$S$1:$S$437,'Summary to Mgmt'!$C33,'Master Data HO &amp; Site'!$Y$1:$Y$437,"Open",'Master Data HO &amp; Site'!$N$1:$N$437,$H$2))))</f>
        <v>0</v>
      </c>
      <c r="AK33" s="222">
        <f>IF($H$2="All",IF(C33="Jakarta",SUMIFS('Master Data HO &amp; Site'!$BC$1:$BC$437,'Master Data HO &amp; Site'!$F$1:$F$437,'Summary to Mgmt'!$D33,'Master Data HO &amp; Site'!$H$1:$H$437,'Summary to Mgmt'!$E33,'Master Data HO &amp; Site'!$Y$1:$Y$437,"Open"),SUMIFS('Master Data HO &amp; Site'!$BC$1:$BC$437,'Master Data HO &amp; Site'!$S$1:$S$437,'Summary to Mgmt'!$C33,'Master Data HO &amp; Site'!$Y$1:$Y$437,"Open")),IF($H$2="Urgent",IF(C33="Jakarta",SUMIFS('Master Data HO &amp; Site'!$BC$1:$BC$437,'Master Data HO &amp; Site'!$F$1:$F$437,'Summary to Mgmt'!$D33,'Master Data HO &amp; Site'!$H$1:$H$437,'Summary to Mgmt'!$E33,'Master Data HO &amp; Site'!$Y$1:$Y$437,"Open",'Master Data HO &amp; Site'!$N$1:$N$437,$H$2),SUMIFS('Master Data HO &amp; Site'!$BC$1:$BC$437,'Master Data HO &amp; Site'!$S$1:$S$437,'Summary to Mgmt'!$C33,'Master Data HO &amp; Site'!$Y$1:$Y$437,"Open",'Master Data HO &amp; Site'!$N$1:$N$437,$H$2)),IF(C33="Jakarta",SUMIFS('Master Data HO &amp; Site'!$BC$1:$BC$437,'Master Data HO &amp; Site'!$F$1:$F$437,'Summary to Mgmt'!$D33,'Master Data HO &amp; Site'!$H$1:$H$437,'Summary to Mgmt'!$E33,'Master Data HO &amp; Site'!$Y$1:$Y$437,"Open",'Master Data HO &amp; Site'!$N$1:$N$437,$H$2),SUMIFS('Master Data HO &amp; Site'!$BC$1:$BC$437,'Master Data HO &amp; Site'!$S$1:$S$437,'Summary to Mgmt'!$C33,'Master Data HO &amp; Site'!$Y$1:$Y$437,"Open",'Master Data HO &amp; Site'!$N$1:$N$437,$H$2))))</f>
        <v>0</v>
      </c>
      <c r="AL33" s="222">
        <f>IF($H$2="All",IF(C33="Jakarta",SUMIFS('Master Data HO &amp; Site'!$BD$1:$BD$437,'Master Data HO &amp; Site'!$F$1:$F$437,'Summary to Mgmt'!$D33,'Master Data HO &amp; Site'!$H$1:$H$437,'Summary to Mgmt'!$E33,'Master Data HO &amp; Site'!$Y$1:$Y$437,"Open"),SUMIFS('Master Data HO &amp; Site'!$BD$1:$BD$437,'Master Data HO &amp; Site'!$S$1:$S$437,'Summary to Mgmt'!$C33,'Master Data HO &amp; Site'!$Y$1:$Y$437,"Open")),IF($H$2="Urgent",IF(C33="Jakarta",SUMIFS('Master Data HO &amp; Site'!$BD$1:$BD$437,'Master Data HO &amp; Site'!$F$1:$F$437,'Summary to Mgmt'!$D33,'Master Data HO &amp; Site'!$H$1:$H$437,'Summary to Mgmt'!$E33,'Master Data HO &amp; Site'!$Y$1:$Y$437,"Open",'Master Data HO &amp; Site'!$N$1:$N$437,$H$2),SUMIFS('Master Data HO &amp; Site'!$BD$1:$BD$437,'Master Data HO &amp; Site'!$S$1:$S$437,'Summary to Mgmt'!$C33,'Master Data HO &amp; Site'!$Y$1:$Y$437,"Open",'Master Data HO &amp; Site'!$N$1:$N$437,$H$2)),IF(C33="Jakarta",SUMIFS('Master Data HO &amp; Site'!$BD$1:$BD$437,'Master Data HO &amp; Site'!$F$1:$F$437,'Summary to Mgmt'!$D33,'Master Data HO &amp; Site'!$H$1:$H$437,'Summary to Mgmt'!$E33,'Master Data HO &amp; Site'!$Y$1:$Y$437,"Open",'Master Data HO &amp; Site'!$N$1:$N$437,$H$2),SUMIFS('Master Data HO &amp; Site'!$BD$1:$BD$437,'Master Data HO &amp; Site'!$S$1:$S$437,'Summary to Mgmt'!$C33,'Master Data HO &amp; Site'!$Y$1:$Y$437,"Open",'Master Data HO &amp; Site'!$N$1:$N$437,$H$2))))</f>
        <v>0</v>
      </c>
      <c r="AM33" s="222">
        <f>IF($H$2="All",IF(C33="Jakarta",SUMIFS('Master Data HO &amp; Site'!$BE$1:$BE$437,'Master Data HO &amp; Site'!$S$1:$S$437,'Summary to Mgmt'!$C33,'Master Data HO &amp; Site'!$F$1:$F$437,'Summary to Mgmt'!$D33,'Master Data HO &amp; Site'!$H$1:$H$437,'Summary to Mgmt'!$E33,'Master Data HO &amp; Site'!$Y$1:$Y$437,"Open"),SUMIFS('Master Data HO &amp; Site'!$BE$1:$BE$437,'Master Data HO &amp; Site'!$S$1:$S$437,'Summary to Mgmt'!$C33,'Master Data HO &amp; Site'!$Y$1:$Y$437,"Open")),IF($H$2="Urgent",IF(C33="Jakarta",SUMIFS('Master Data HO &amp; Site'!$BE$1:$BE$437,'Master Data HO &amp; Site'!$F$1:$F$437,'Summary to Mgmt'!$D33,'Master Data HO &amp; Site'!$H$1:$H$437,'Summary to Mgmt'!$E33,'Master Data HO &amp; Site'!$Y$1:$Y$437,"Open",'Master Data HO &amp; Site'!$N$1:$N$437,$H$2),SUMIFS('Master Data HO &amp; Site'!$BE$1:$BE$437,'Master Data HO &amp; Site'!$S$1:$S$437,'Summary to Mgmt'!$C33,'Master Data HO &amp; Site'!$Y$1:$Y$437,"Open",'Master Data HO &amp; Site'!$N$1:$N$437,$H$2)),IF(C33="Jakarta",SUMIFS('Master Data HO &amp; Site'!$BE$1:$BE$437,'Master Data HO &amp; Site'!$F$1:$F$437,'Summary to Mgmt'!$D33,'Master Data HO &amp; Site'!$H$1:$H$437,'Summary to Mgmt'!$E33,'Master Data HO &amp; Site'!$Y$1:$Y$437,"Open",'Master Data HO &amp; Site'!$N$1:$N$437,$H$2),SUMIFS('Master Data HO &amp; Site'!$BE$1:$BE$437,'Master Data HO &amp; Site'!$S$1:$S$437,'Summary to Mgmt'!$C33,'Master Data HO &amp; Site'!$Y$1:$Y$437,"Open",'Master Data HO &amp; Site'!$N$1:$N$437,$H$2))))</f>
        <v>0</v>
      </c>
      <c r="AN33" s="222">
        <f>IF($H$2="All",IF(C33="Jakarta",SUMIFS('Master Data HO &amp; Site'!$BF$1:$BF$437,'Master Data HO &amp; Site'!$F$1:$F$437,'Summary to Mgmt'!$D33,'Master Data HO &amp; Site'!$H$1:$H$437,'Summary to Mgmt'!$E33,'Master Data HO &amp; Site'!$Y$1:$Y$437,"Open"),SUMIFS('Master Data HO &amp; Site'!$BF$1:$BF$437,'Master Data HO &amp; Site'!$S$1:$S$437,'Summary to Mgmt'!$C33,'Master Data HO &amp; Site'!$Y$1:$Y$437,"Open")),IF($H$2="Urgent",IF(C33="Jakarta",SUMIFS('Master Data HO &amp; Site'!$BF$1:$BF$437,'Master Data HO &amp; Site'!$F$1:$F$437,'Summary to Mgmt'!$D33,'Master Data HO &amp; Site'!$H$1:$H$437,'Summary to Mgmt'!$E33,'Master Data HO &amp; Site'!$Y$1:$Y$437,"Open",'Master Data HO &amp; Site'!$N$1:$N$437,$H$2),SUMIFS('Master Data HO &amp; Site'!$BF$1:$BF$437,'Master Data HO &amp; Site'!$S$1:$S$437,'Summary to Mgmt'!$C33,'Master Data HO &amp; Site'!$Y$1:$Y$437,"Open",'Master Data HO &amp; Site'!$N$1:$N$437,$H$2)),IF(C33="Jakarta",SUMIFS('Master Data HO &amp; Site'!$BF$1:$BF$437,'Master Data HO &amp; Site'!$F$1:$F$437,'Summary to Mgmt'!$D33,'Master Data HO &amp; Site'!$H$1:$H$437,'Summary to Mgmt'!$E33,'Master Data HO &amp; Site'!$Y$1:$Y$437,"Open",'Master Data HO &amp; Site'!$N$1:$N$437,$H$2),SUMIFS('Master Data HO &amp; Site'!$BF$1:$BF$437,'Master Data HO &amp; Site'!$S$1:$S$437,'Summary to Mgmt'!$C33,'Master Data HO &amp; Site'!$Y$1:$Y$437,"Open",'Master Data HO &amp; Site'!$N$1:$N$437,$H$2))))</f>
        <v>0</v>
      </c>
      <c r="AO33" s="222">
        <f>IF($H$2="All",IF(C33="Jakarta",SUMIFS('Master Data HO &amp; Site'!$BG$1:$BG$437,'Master Data HO &amp; Site'!$F$1:$F$437,'Summary to Mgmt'!$D33,'Master Data HO &amp; Site'!$H$1:$H$437,'Summary to Mgmt'!$E33,'Master Data HO &amp; Site'!$Y$1:$Y$437,"Open"),SUMIFS('Master Data HO &amp; Site'!$BG$1:$BG$437,'Master Data HO &amp; Site'!$S$1:$S$437,'Summary to Mgmt'!$C33,'Master Data HO &amp; Site'!$Y$1:$Y$437,"Open")),IF($H$2="Urgent",IF(C33="Jakarta",SUMIFS('Master Data HO &amp; Site'!$BG$1:$BG$437,'Master Data HO &amp; Site'!$F$1:$F$437,'Summary to Mgmt'!$D33,'Master Data HO &amp; Site'!$H$1:$H$437,'Summary to Mgmt'!$E33,'Master Data HO &amp; Site'!$Y$1:$Y$437,"Open",'Master Data HO &amp; Site'!$N$1:$N$437,$H$2),SUMIFS('Master Data HO &amp; Site'!$BG$1:$BG$437,'Master Data HO &amp; Site'!$S$1:$S$437,'Summary to Mgmt'!$C33,'Master Data HO &amp; Site'!$Y$1:$Y$437,"Open",'Master Data HO &amp; Site'!$N$1:$N$437,$H$2)),IF(C33="Jakarta",SUMIFS('Master Data HO &amp; Site'!$BG$1:$BG$437,'Master Data HO &amp; Site'!$F$1:$F$437,'Summary to Mgmt'!$D33,'Master Data HO &amp; Site'!$H$1:$H$437,'Summary to Mgmt'!$E33,'Master Data HO &amp; Site'!$Y$1:$Y$437,"Open",'Master Data HO &amp; Site'!$N$1:$N$437,$H$2),SUMIFS('Master Data HO &amp; Site'!$BG$1:$BG$437,'Master Data HO &amp; Site'!$S$1:$S$437,'Summary to Mgmt'!$C33,'Master Data HO &amp; Site'!$Y$1:$Y$437,"Open",'Master Data HO &amp; Site'!$N$1:$N$437,$H$2))))</f>
        <v>0</v>
      </c>
      <c r="AP33" s="222">
        <f>IF($H$2="All",IF(C33="Jakarta",SUMIFS('Master Data HO &amp; Site'!$BH$1:$BH$437,'Master Data HO &amp; Site'!$F$1:$F$437,'Summary to Mgmt'!$D33,'Master Data HO &amp; Site'!$H$1:$H$437,'Summary to Mgmt'!$E33,'Master Data HO &amp; Site'!$Y$1:$Y$437,"Open"),SUMIFS('Master Data HO &amp; Site'!$BH$1:$BH$437,'Master Data HO &amp; Site'!$S$1:$S$437,'Summary to Mgmt'!$C33,'Master Data HO &amp; Site'!$Y$1:$Y$437,"Open")),IF($H$2="Urgent",IF(C33="Jakarta",SUMIFS('Master Data HO &amp; Site'!$BH$1:$BH$437,'Master Data HO &amp; Site'!$F$1:$F$437,'Summary to Mgmt'!$D33,'Master Data HO &amp; Site'!$H$1:$H$437,'Summary to Mgmt'!$E33,'Master Data HO &amp; Site'!$Y$1:$Y$437,"Open",'Master Data HO &amp; Site'!$N$1:$N$437,$H$2),SUMIFS('Master Data HO &amp; Site'!$BH$1:$BH$437,'Master Data HO &amp; Site'!$S$1:$S$437,'Summary to Mgmt'!$C33,'Master Data HO &amp; Site'!$Y$1:$Y$437,"Open",'Master Data HO &amp; Site'!$N$1:$N$437,$H$2)),IF(C33="Jakarta",SUMIFS('Master Data HO &amp; Site'!$BH$1:$BH$437,'Master Data HO &amp; Site'!$F$1:$F$437,'Summary to Mgmt'!$D33,'Master Data HO &amp; Site'!$H$1:$H$437,'Summary to Mgmt'!$E33,'Master Data HO &amp; Site'!$Y$1:$Y$437,"Open",'Master Data HO &amp; Site'!$N$1:$N$437,$H$2),SUMIFS('Master Data HO &amp; Site'!$BH$1:$BH$437,'Master Data HO &amp; Site'!$S$1:$S$437,'Summary to Mgmt'!$C33,'Master Data HO &amp; Site'!$Y$1:$Y$437,"Open",'Master Data HO &amp; Site'!$N$1:$N$437,$H$2))))</f>
        <v>0</v>
      </c>
      <c r="AQ33" s="222">
        <f>IF($H$2="All",IF(C33="Jakarta",SUMIFS('Master Data HO &amp; Site'!$BI$1:$BI$437,'Master Data HO &amp; Site'!$F$1:$F$437,'Summary to Mgmt'!$D33,'Master Data HO &amp; Site'!$H$1:$H$437,'Summary to Mgmt'!$E33,'Master Data HO &amp; Site'!$Y$1:$Y$437,"Open"),SUMIFS('Master Data HO &amp; Site'!$BI$1:$BI$437,'Master Data HO &amp; Site'!$S$1:$S$437,'Summary to Mgmt'!$C33,'Master Data HO &amp; Site'!$Y$1:$Y$437,"Open")),IF($H$2="Urgent",IF(C33="Jakarta",SUMIFS('Master Data HO &amp; Site'!$BI$1:$BI$437,'Master Data HO &amp; Site'!$F$1:$F$437,'Summary to Mgmt'!$D33,'Master Data HO &amp; Site'!$H$1:$H$437,'Summary to Mgmt'!$E33,'Master Data HO &amp; Site'!$Y$1:$Y$437,"Open",'Master Data HO &amp; Site'!$N$1:$N$437,$H$2),SUMIFS('Master Data HO &amp; Site'!$BI$1:$BI$437,'Master Data HO &amp; Site'!$S$1:$S$437,'Summary to Mgmt'!$C33,'Master Data HO &amp; Site'!$Y$1:$Y$437,"Open",'Master Data HO &amp; Site'!$N$1:$N$437,$H$2)),IF(C33="Jakarta",SUMIFS('Master Data HO &amp; Site'!$BI$1:$BI$437,'Master Data HO &amp; Site'!$F$1:$F$437,'Summary to Mgmt'!$D33,'Master Data HO &amp; Site'!$H$1:$H$437,'Summary to Mgmt'!$E33,'Master Data HO &amp; Site'!$Y$1:$Y$437,"Open",'Master Data HO &amp; Site'!$N$1:$N$437,$H$2),SUMIFS('Master Data HO &amp; Site'!$BI$1:$BI$437,'Master Data HO &amp; Site'!$S$1:$S$437,'Summary to Mgmt'!$C33,'Master Data HO &amp; Site'!$Y$1:$Y$437,"Open",'Master Data HO &amp; Site'!$N$1:$N$437,$H$2))))</f>
        <v>0</v>
      </c>
      <c r="AR33" s="222">
        <f>IF($H$2="All",IF(C33="Jakarta",SUMIFS('Master Data HO &amp; Site'!$BJ$1:$BJ$437,'Master Data HO &amp; Site'!$F$1:$F$437,'Summary to Mgmt'!$D33,'Master Data HO &amp; Site'!$H$1:$H$437,'Summary to Mgmt'!$E33,'Master Data HO &amp; Site'!$Y$1:$Y$437,"Open"),SUMIFS('Master Data HO &amp; Site'!$BJ$1:$BJ$437,'Master Data HO &amp; Site'!$S$1:$S$437,'Summary to Mgmt'!$C33,'Master Data HO &amp; Site'!$Y$1:$Y$437,"Open")),IF($H$2="Urgent",IF(C33="Jakarta",SUMIFS('Master Data HO &amp; Site'!$BJ$1:$BJ$437,'Master Data HO &amp; Site'!$F$1:$F$437,'Summary to Mgmt'!$D33,'Master Data HO &amp; Site'!$H$1:$H$437,'Summary to Mgmt'!$E33,'Master Data HO &amp; Site'!$Y$1:$Y$437,"Open",'Master Data HO &amp; Site'!$N$1:$N$437,$H$2),SUMIFS('Master Data HO &amp; Site'!$BJ$1:$BJ$437,'Master Data HO &amp; Site'!$S$1:$S$437,'Summary to Mgmt'!$C33,'Master Data HO &amp; Site'!$Y$1:$Y$437,"Open",'Master Data HO &amp; Site'!$N$1:$N$437,$H$2)),IF(C33="Jakarta",SUMIFS('Master Data HO &amp; Site'!$BJ$1:$BJ$437,'Master Data HO &amp; Site'!$F$1:$F$437,'Summary to Mgmt'!$D33,'Master Data HO &amp; Site'!$H$1:$H$437,'Summary to Mgmt'!$E33,'Master Data HO &amp; Site'!$Y$1:$Y$437,"Open",'Master Data HO &amp; Site'!$N$1:$N$437,$H$2),SUMIFS('Master Data HO &amp; Site'!$BJ$1:$BJ$437,'Master Data HO &amp; Site'!$S$1:$S$437,'Summary to Mgmt'!$C33,'Master Data HO &amp; Site'!$Y$1:$Y$437,"Open",'Master Data HO &amp; Site'!$N$1:$N$437,$H$2))))</f>
        <v>0</v>
      </c>
      <c r="AS33" s="222">
        <f>IF($H$2="All",IF(C33="Jakarta",SUMIFS('Master Data HO &amp; Site'!$BK$1:$BK$437,'Master Data HO &amp; Site'!$S$1:$S$437,'Summary to Mgmt'!$C33,'Master Data HO &amp; Site'!$F$1:$F$437,'Summary to Mgmt'!$D33,'Master Data HO &amp; Site'!$H$1:$H$437,'Summary to Mgmt'!$E33,'Master Data HO &amp; Site'!$Y$1:$Y$437,"Open"),SUMIFS('Master Data HO &amp; Site'!$BK$1:$BK$437,'Master Data HO &amp; Site'!$S$1:$S$437,'Summary to Mgmt'!$C33,'Master Data HO &amp; Site'!$Y$1:$Y$437,"Open")),IF($H$2="Urgent",IF(C33="Jakarta",SUMIFS('Master Data HO &amp; Site'!$BK$1:$BK$437,'Master Data HO &amp; Site'!$F$1:$F$437,'Summary to Mgmt'!$D33,'Master Data HO &amp; Site'!$H$1:$H$437,'Summary to Mgmt'!$E33,'Master Data HO &amp; Site'!$Y$1:$Y$437,"Open",'Master Data HO &amp; Site'!$N$1:$N$437,$H$2),SUMIFS('Master Data HO &amp; Site'!$BK$1:$BK$437,'Master Data HO &amp; Site'!$S$1:$S$437,'Summary to Mgmt'!$C33,'Master Data HO &amp; Site'!$Y$1:$Y$437,"Open",'Master Data HO &amp; Site'!$N$1:$N$437,$H$2)),IF(C33="Jakarta",SUMIFS('Master Data HO &amp; Site'!$BK$1:$BK$437,'Master Data HO &amp; Site'!$F$1:$F$437,'Summary to Mgmt'!$D33,'Master Data HO &amp; Site'!$H$1:$H$437,'Summary to Mgmt'!$E33,'Master Data HO &amp; Site'!$Y$1:$Y$437,"Open",'Master Data HO &amp; Site'!$N$1:$N$437,$H$2),SUMIFS('Master Data HO &amp; Site'!$BK$1:$BK$437,'Master Data HO &amp; Site'!$S$1:$S$437,'Summary to Mgmt'!$C33,'Master Data HO &amp; Site'!$Y$1:$Y$437,"Open",'Master Data HO &amp; Site'!$N$1:$N$437,$H$2))))</f>
        <v>0</v>
      </c>
      <c r="AU33" s="224">
        <f>IF($H$2="All",IF(C33="Jakarta",COUNTIFS('Master Data HO &amp; Site'!$F$1:$F$437,'Summary to Mgmt'!$D33,'Master Data HO &amp; Site'!$H$1:$H$437,'Summary to Mgmt'!$E33,'Master Data HO &amp; Site'!$Y$1:$Y$437,"Open",'Master Data HO &amp; Site'!$BZ$1:$BZ$437,'Summary to Mgmt'!$AU$4),COUNTIFS('Master Data HO &amp; Site'!$S$1:$S$437,'Summary to Mgmt'!$C33,'Master Data HO &amp; Site'!$Y$1:$Y$437,"Open",'Master Data HO &amp; Site'!$BZ$1:$BZ$437,'Summary to Mgmt'!$AU$4)),IF($H$2="Urgent",IF(C33="Jakarta",COUNTIFS('Master Data HO &amp; Site'!$F$1:$F$437,'Summary to Mgmt'!$D33,'Master Data HO &amp; Site'!$H$1:$H$437,'Summary to Mgmt'!$E33,'Master Data HO &amp; Site'!$Y$1:$Y$437,"Open",'Master Data HO &amp; Site'!$BZ$1:$BZ$437,'Summary to Mgmt'!$AU$4,'Master Data HO &amp; Site'!$N$1:$N$437,$H$2),COUNTIFS('Master Data HO &amp; Site'!$S$1:$S$437,'Summary to Mgmt'!$C33,'Master Data HO &amp; Site'!$Y$1:$Y$437,"Open",'Master Data HO &amp; Site'!$BZ$1:$BZ$437,'Summary to Mgmt'!$AU$4,'Master Data HO &amp; Site'!$N$1:$N$437,$H$2)),IF(C33="Jakarta",COUNTIFS('Master Data HO &amp; Site'!$F$1:$F$437,'Summary to Mgmt'!$D33,'Master Data HO &amp; Site'!$H$1:$H$437,'Summary to Mgmt'!$E33,'Master Data HO &amp; Site'!$Y$1:$Y$437,"Open",'Master Data HO &amp; Site'!$BZ$1:$BZ$437,'Summary to Mgmt'!$AU$4,'Master Data HO &amp; Site'!$N$1:$N$437,$H$2),COUNTIFS('Master Data HO &amp; Site'!$S$1:$S$437,'Summary to Mgmt'!$C33,'Master Data HO &amp; Site'!$Y$1:$Y$437,"Open",'Master Data HO &amp; Site'!$BZ$1:$BZ$437,'Summary to Mgmt'!$AU$4,'Master Data HO &amp; Site'!$N$1:$N$437,$H$2))))</f>
        <v>0</v>
      </c>
      <c r="AV33" s="224">
        <f>IF($H$2="All",IF(C33="Jakarta",COUNTIFS('Master Data HO &amp; Site'!$F$1:$F$437,'Summary to Mgmt'!$D33,'Master Data HO &amp; Site'!$H$1:$H$437,'Summary to Mgmt'!$E33,'Master Data HO &amp; Site'!$Y$1:$Y$437,"Open",'Master Data HO &amp; Site'!$BZ$1:$BZ$437,'Summary to Mgmt'!$AV$4),COUNTIFS('Master Data HO &amp; Site'!$S$1:$S$437,'Summary to Mgmt'!$C33,'Master Data HO &amp; Site'!$Y$1:$Y$437,"Open",'Master Data HO &amp; Site'!$BZ$1:$BZ$437,'Summary to Mgmt'!$AV$4)),IF($H$2="Urgent",IF(C33="Jakarta",COUNTIFS('Master Data HO &amp; Site'!$F$1:$F$437,'Summary to Mgmt'!$D33,'Master Data HO &amp; Site'!$H$1:$H$437,'Summary to Mgmt'!$E33,'Master Data HO &amp; Site'!$Y$1:$Y$437,"Open",'Master Data HO &amp; Site'!$BZ$1:$BZ$437,'Summary to Mgmt'!$AV$4,'Master Data HO &amp; Site'!$N$1:$N$437,$H$2),COUNTIFS('Master Data HO &amp; Site'!$S$1:$S$437,'Summary to Mgmt'!$C33,'Master Data HO &amp; Site'!$Y$1:$Y$437,"Open",'Master Data HO &amp; Site'!$BZ$1:$BZ$437,'Summary to Mgmt'!$AV$4,'Master Data HO &amp; Site'!$N$1:$N$437,$H$2)),IF(C33="Jakarta",COUNTIFS('Master Data HO &amp; Site'!$F$1:$F$437,'Summary to Mgmt'!$D33,'Master Data HO &amp; Site'!$H$1:$H$437,'Summary to Mgmt'!$E33,'Master Data HO &amp; Site'!$Y$1:$Y$437,"Open",'Master Data HO &amp; Site'!$BZ$1:$BZ$437,'Summary to Mgmt'!$AV$4,'Master Data HO &amp; Site'!$N$1:$N$437,$H$2),COUNTIFS('Master Data HO &amp; Site'!$S$1:$S$437,'Summary to Mgmt'!$C33,'Master Data HO &amp; Site'!$Y$1:$Y$437,"Open",'Master Data HO &amp; Site'!$BZ$1:$BZ$437,'Summary to Mgmt'!$AV$4,'Master Data HO &amp; Site'!$N$1:$N$437,$H$2))))</f>
        <v>0</v>
      </c>
      <c r="AW33" s="224">
        <f>IF($H$2="All",IF(C33="Jakarta",COUNTIFS('Master Data HO &amp; Site'!$F$1:$F$437,'Summary to Mgmt'!$D33,'Master Data HO &amp; Site'!$H$1:$H$437,'Summary to Mgmt'!$E33,'Master Data HO &amp; Site'!$Y$1:$Y$437,"Open",'Master Data HO &amp; Site'!$BZ$1:$BZ$437,'Summary to Mgmt'!$AW$4),COUNTIFS('Master Data HO &amp; Site'!$S$1:$S$437,'Summary to Mgmt'!$C33,'Master Data HO &amp; Site'!$Y$1:$Y$437,"Open",'Master Data HO &amp; Site'!$BZ$1:$BZ$437,'Summary to Mgmt'!$AW$4)),IF($H$2="Urgent",IF(C33="Jakarta",COUNTIFS('Master Data HO &amp; Site'!$F$1:$F$437,'Summary to Mgmt'!$D33,'Master Data HO &amp; Site'!$H$1:$H$437,'Summary to Mgmt'!$E33,'Master Data HO &amp; Site'!$Y$1:$Y$437,"Open",'Master Data HO &amp; Site'!$BZ$1:$BZ$437,'Summary to Mgmt'!$AW$4,'Master Data HO &amp; Site'!$N$1:$N$437,$H$2),COUNTIFS('Master Data HO &amp; Site'!$S$1:$S$437,'Summary to Mgmt'!$C33,'Master Data HO &amp; Site'!$Y$1:$Y$437,"Open",'Master Data HO &amp; Site'!$BZ$1:$BZ$437,'Summary to Mgmt'!$AW$4,'Master Data HO &amp; Site'!$N$1:$N$437,$H$2)),IF(C33="Jakarta",COUNTIFS('Master Data HO &amp; Site'!$F$1:$F$437,'Summary to Mgmt'!$D33,'Master Data HO &amp; Site'!$H$1:$H$437,'Summary to Mgmt'!$E33,'Master Data HO &amp; Site'!$Y$1:$Y$437,"Open",'Master Data HO &amp; Site'!$BZ$1:$BZ$437,'Summary to Mgmt'!$AW$4,'Master Data HO &amp; Site'!$N$1:$N$437,$H$2),COUNTIFS('Master Data HO &amp; Site'!$S$1:$S$437,'Summary to Mgmt'!$C33,'Master Data HO &amp; Site'!$Y$1:$Y$437,"Open",'Master Data HO &amp; Site'!$BZ$1:$BZ$437,'Summary to Mgmt'!$AW$4,'Master Data HO &amp; Site'!$N$1:$N$437,$H$2))))</f>
        <v>0</v>
      </c>
      <c r="AX33" s="224">
        <f>IF($H$2="All",IF(C33="Jakarta",COUNTIFS('Master Data HO &amp; Site'!$F$1:$F$437,'Summary to Mgmt'!$D33,'Master Data HO &amp; Site'!$H$1:$H$437,'Summary to Mgmt'!$E33,'Master Data HO &amp; Site'!$Y$1:$Y$437,"Open",'Master Data HO &amp; Site'!$BZ$1:$BZ$437,'Summary to Mgmt'!$AX$4),COUNTIFS('Master Data HO &amp; Site'!$S$1:$S$437,'Summary to Mgmt'!$C33,'Master Data HO &amp; Site'!$Y$1:$Y$437,"Open",'Master Data HO &amp; Site'!$BZ$1:$BZ$437,'Summary to Mgmt'!$AX$4)),IF($H$2="Urgent",IF(C33="Jakarta",COUNTIFS('Master Data HO &amp; Site'!$F$1:$F$437,'Summary to Mgmt'!$D33,'Master Data HO &amp; Site'!$H$1:$H$437,'Summary to Mgmt'!$E33,'Master Data HO &amp; Site'!$Y$1:$Y$437,"Open",'Master Data HO &amp; Site'!$BZ$1:$BZ$437,'Summary to Mgmt'!$AX$4,'Master Data HO &amp; Site'!$N$1:$N$437,$H$2),COUNTIFS('Master Data HO &amp; Site'!$S$1:$S$437,'Summary to Mgmt'!$C33,'Master Data HO &amp; Site'!$Y$1:$Y$437,"Open",'Master Data HO &amp; Site'!$BZ$1:$BZ$437,'Summary to Mgmt'!$AX$4,'Master Data HO &amp; Site'!$N$1:$N$437,$H$2)),IF(C33="Jakarta",COUNTIFS('Master Data HO &amp; Site'!$F$1:$F$437,'Summary to Mgmt'!$D33,'Master Data HO &amp; Site'!$H$1:$H$437,'Summary to Mgmt'!$E33,'Master Data HO &amp; Site'!$Y$1:$Y$437,"Open",'Master Data HO &amp; Site'!$BZ$1:$BZ$437,'Summary to Mgmt'!$AX$4,'Master Data HO &amp; Site'!$N$1:$N$437,$H$2),COUNTIFS('Master Data HO &amp; Site'!$S$1:$S$437,'Summary to Mgmt'!$C33,'Master Data HO &amp; Site'!$Y$1:$Y$437,"Open",'Master Data HO &amp; Site'!$BZ$1:$BZ$437,'Summary to Mgmt'!$AX$4,'Master Data HO &amp; Site'!$N$1:$N$437,$H$2))))</f>
        <v>0</v>
      </c>
    </row>
    <row r="34" spans="3:50" outlineLevel="1" x14ac:dyDescent="0.35">
      <c r="C34" t="s">
        <v>151</v>
      </c>
      <c r="D34" t="s">
        <v>146</v>
      </c>
      <c r="E34" t="s">
        <v>1809</v>
      </c>
      <c r="F34" s="223">
        <f t="shared" ref="F34" si="5">G34+H34</f>
        <v>2</v>
      </c>
      <c r="G34" s="224">
        <f>IF($H$2="All",IF(C34="Jakarta",SUMIFS('Master Data HO &amp; Site'!$BM$1:$BM$437,'Master Data HO &amp; Site'!$S$1:$S$437,'Summary to Mgmt'!C34,'Master Data HO &amp; Site'!$F$1:$F$437,'Summary to Mgmt'!$D34,'Master Data HO &amp; Site'!$H$1:$H$437,'Summary to Mgmt'!$E34,'Master Data HO &amp; Site'!$Y$1:$Y$437,"Closed"),SUMIFS('Master Data HO &amp; Site'!$BM$1:$BM$437,'Master Data HO &amp; Site'!$S$1:$S$437,'Summary to Mgmt'!C34,'Master Data HO &amp; Site'!$Y$1:$Y$437,"Closed")),IF(C34="Jakarta",SUMIFS('Master Data HO &amp; Site'!$BM$1:$BM$437,'Master Data HO &amp; Site'!$S$1:$S$437,'Summary to Mgmt'!C34,'Master Data HO &amp; Site'!$F$1:$F$437,'Summary to Mgmt'!$D34,'Master Data HO &amp; Site'!$H$1:$H$437,'Summary to Mgmt'!E34,'Master Data HO &amp; Site'!$N$1:$N$437,'Summary to Mgmt'!$H$2,'Master Data HO &amp; Site'!$Y$1:$Y$437,"Closed"),SUMIFS('Master Data HO &amp; Site'!$BM$1:$BM$437,'Master Data HO &amp; Site'!$S$1:$S$437,'Summary to Mgmt'!C34,'Master Data HO &amp; Site'!$N$1:$N$437,'Summary to Mgmt'!$H$2,'Master Data HO &amp; Site'!$Y$1:$Y$437,"Closed")))</f>
        <v>2</v>
      </c>
      <c r="H34" s="222">
        <f>IF($H$2="All",IF(C34="Jakarta",COUNTIFS('Master Data HO &amp; Site'!$S$1:$S$437,'Summary to Mgmt'!$C34,'Master Data HO &amp; Site'!$F$1:$F$437,'Summary to Mgmt'!$D34,'Master Data HO &amp; Site'!$H$1:$H$437,'Summary to Mgmt'!$E34,'Master Data HO &amp; Site'!$Y$1:$Y$437,"Open"),COUNTIFS('Master Data HO &amp; Site'!$S$1:$S$437,'Summary to Mgmt'!$C34,'Master Data HO &amp; Site'!$Y$1:$Y$437,"Open")),IF($H$2="Urgent",IF(C34="Jakarta",COUNTIFS('Master Data HO &amp; Site'!$S$1:$S$437,'Summary to Mgmt'!$C34,'Master Data HO &amp; Site'!$F$1:$F$437,'Summary to Mgmt'!$D34,'Master Data HO &amp; Site'!$H$1:$H$437,'Summary to Mgmt'!$E34,'Master Data HO &amp; Site'!$Y$1:$Y$437,"Open",'Master Data HO &amp; Site'!$N$1:$N$437,$H$2),COUNTIFS('Master Data HO &amp; Site'!$S$1:$S$437,'Summary to Mgmt'!$C34,'Master Data HO &amp; Site'!$Y$1:$Y$437,"Open",'Master Data HO &amp; Site'!$N$1:$N$437,$H$2)),IF(C34="Jakarta",COUNTIFS('Master Data HO &amp; Site'!$F$1:$F$437,'Summary to Mgmt'!$D34,'Master Data HO &amp; Site'!$H$1:$H$437,'Summary to Mgmt'!$E34,'Master Data HO &amp; Site'!$Y$1:$Y$437,"Open",'Master Data HO &amp; Site'!$N$1:$N$437,$H$2),COUNTIFS('Master Data HO &amp; Site'!$S$1:$S$437,'Summary to Mgmt'!$C34,'Master Data HO &amp; Site'!$Y$1:$Y$437,"Open",'Master Data HO &amp; Site'!$N$1:$N$437,$H$2))))</f>
        <v>0</v>
      </c>
      <c r="I34" s="222">
        <f>IF($H$2="All",IF(C34="Jakarta",COUNTIFS('Master Data HO &amp; Site'!$F$1:$F$437,'Summary to Mgmt'!$D34,'Master Data HO &amp; Site'!$H$1:$H$437,'Summary to Mgmt'!$E34,'Master Data HO &amp; Site'!$Y$1:$Y$437,"Open",'Master Data HO &amp; Site'!$D$1:$D$437,"pending FKTK"),COUNTIFS('Master Data HO &amp; Site'!$S$1:$S$437,'Summary to Mgmt'!$C34,'Master Data HO &amp; Site'!$Y$1:$Y$437,"Open",'Master Data HO &amp; Site'!$D$1:$D$437,"pending FKTK")),IF($H$2="Urgent",IF(C34="Jakarta",COUNTIFS('Master Data HO &amp; Site'!$F$1:$F$437,'Summary to Mgmt'!$D34,'Master Data HO &amp; Site'!$H$1:$H$437,'Summary to Mgmt'!$E34,'Master Data HO &amp; Site'!$Y$1:$Y$437,"Open",'Master Data HO &amp; Site'!$N$1:$N$437,$H$2,'Master Data HO &amp; Site'!$D$1:$D$437,"pending FKTK"),COUNTIFS('Master Data HO &amp; Site'!$S$1:$S$437,'Summary to Mgmt'!$C34,'Master Data HO &amp; Site'!$Y$1:$Y$437,"Open",'Master Data HO &amp; Site'!$N$1:$N$437,$H$2,'Master Data HO &amp; Site'!$D$1:$D$437,"pending FKTK")),IF(C34="Jakarta",COUNTIFS('Master Data HO &amp; Site'!$F$1:$F$437,'Summary to Mgmt'!$D34,'Master Data HO &amp; Site'!$H$1:$H$437,'Summary to Mgmt'!$E34,'Master Data HO &amp; Site'!$Y$1:$Y$437,"Open",'Master Data HO &amp; Site'!$N$1:$N$437,$H$2,'Master Data HO &amp; Site'!$D$1:$D$437,"pending FKTK"),COUNTIFS('Master Data HO &amp; Site'!$S$1:$S$437,'Summary to Mgmt'!$C34,'Master Data HO &amp; Site'!$Y$1:$Y$437,"Open",'Master Data HO &amp; Site'!$N$1:$N$437,$H$2,'Master Data HO &amp; Site'!$D$1:$D$437,"pending FKTK"))))</f>
        <v>0</v>
      </c>
      <c r="J34" s="222">
        <f>IF($H$2="All",IF(C34="Jakarta",SUMIFS('Master Data HO &amp; Site'!$AB$1:$AB$437,'Master Data HO &amp; Site'!$F$1:$F$437,'Summary to Mgmt'!$D34,'Master Data HO &amp; Site'!$H$1:$H$437,'Summary to Mgmt'!$E34,'Master Data HO &amp; Site'!$Y$1:$Y$437,"Open"),SUMIFS('Master Data HO &amp; Site'!$AB$1:$AB$437,'Master Data HO &amp; Site'!$S$1:$S$437,'Summary to Mgmt'!$C34,'Master Data HO &amp; Site'!$Y$1:$Y$437,"Open")),IF($H$2="Urgent",IF(C34="Jakarta",SUMIFS('Master Data HO &amp; Site'!$AB$1:$AB$437,'Master Data HO &amp; Site'!$F$1:$F$437,'Summary to Mgmt'!$D34,'Master Data HO &amp; Site'!$H$1:$H$437,'Summary to Mgmt'!$E34,'Master Data HO &amp; Site'!$Y$1:$Y$437,"Open",'Master Data HO &amp; Site'!$N$1:$N$437,$H$2),SUMIFS('Master Data HO &amp; Site'!$AB$1:$AB$437,'Master Data HO &amp; Site'!$S$1:$S$437,'Summary to Mgmt'!$C34,'Master Data HO &amp; Site'!$Y$1:$Y$437,"Open",'Master Data HO &amp; Site'!$N$1:$N$437,$H$2)),IF(C34="Jakarta",SUMIFS('Master Data HO &amp; Site'!$AB$1:$AB$437,'Master Data HO &amp; Site'!$F$1:$F$437,'Summary to Mgmt'!$D34,'Master Data HO &amp; Site'!$H$1:$H$437,'Summary to Mgmt'!$E34,'Master Data HO &amp; Site'!$Y$1:$Y$437,"Open",'Master Data HO &amp; Site'!$N$1:$N$437,$H$2),SUMIFS('Master Data HO &amp; Site'!$AB$1:$AB$437,'Master Data HO &amp; Site'!$S$1:$S$437,'Summary to Mgmt'!$C34,'Master Data HO &amp; Site'!$Y$1:$Y$437,"Open",'Master Data HO &amp; Site'!$N$1:$N$437,$H$2))))</f>
        <v>0</v>
      </c>
      <c r="K34" s="222">
        <f>IF($H$2="All",IF(C34="Jakarta",SUMIFS('Master Data HO &amp; Site'!$AC$1:$AC$437,'Master Data HO &amp; Site'!$F$1:$F$437,'Summary to Mgmt'!$D34,'Master Data HO &amp; Site'!$H$1:$H$437,'Summary to Mgmt'!$E34,'Master Data HO &amp; Site'!$Y$1:$Y$437,"Open"),SUMIFS('Master Data HO &amp; Site'!$AC$1:$AC$437,'Master Data HO &amp; Site'!$S$1:$S$437,'Summary to Mgmt'!$C34,'Master Data HO &amp; Site'!$Y$1:$Y$437,"Open")),IF($H$2="Urgent",IF(C34="Jakarta",SUMIFS('Master Data HO &amp; Site'!$AC$1:$AC$437,'Master Data HO &amp; Site'!$F$1:$F$437,'Summary to Mgmt'!$D34,'Master Data HO &amp; Site'!$H$1:$H$437,'Summary to Mgmt'!$E34,'Master Data HO &amp; Site'!$Y$1:$Y$437,"Open",'Master Data HO &amp; Site'!$N$1:$N$437,$H$2),SUMIFS('Master Data HO &amp; Site'!$AC$1:$AC$437,'Master Data HO &amp; Site'!$S$1:$S$437,'Summary to Mgmt'!$C34,'Master Data HO &amp; Site'!$Y$1:$Y$437,"Open",'Master Data HO &amp; Site'!$N$1:$N$437,$H$2)),IF(C34="Jakarta",SUMIFS('Master Data HO &amp; Site'!$AC$1:$AC$437,'Master Data HO &amp; Site'!$F$1:$F$437,'Summary to Mgmt'!$D34,'Master Data HO &amp; Site'!$H$1:$H$437,'Summary to Mgmt'!$E34,'Master Data HO &amp; Site'!$Y$1:$Y$437,"Open",'Master Data HO &amp; Site'!$N$1:$N$437,$H$2),SUMIFS('Master Data HO &amp; Site'!$AC$1:$AC$437,'Master Data HO &amp; Site'!$S$1:$S$437,'Summary to Mgmt'!$C34,'Master Data HO &amp; Site'!$Y$1:$Y$437,"Open",'Master Data HO &amp; Site'!$N$1:$N$437,$H$2))))</f>
        <v>0</v>
      </c>
      <c r="L34" s="222">
        <f>IF($H$2="All",IF(C34="Jakarta",SUMIFS('Master Data HO &amp; Site'!$AD$1:$AD$437,'Master Data HO &amp; Site'!$F$1:$F$437,'Summary to Mgmt'!$D34,'Master Data HO &amp; Site'!$H$1:$H$437,'Summary to Mgmt'!$E34,'Master Data HO &amp; Site'!$Y$1:$Y$437,"Open"),SUMIFS('Master Data HO &amp; Site'!$AD$1:$AD$437,'Master Data HO &amp; Site'!$S$1:$S$437,'Summary to Mgmt'!$C34,'Master Data HO &amp; Site'!$Y$1:$Y$437,"Open")),IF($H$2="Urgent",IF(C34="Jakarta",SUMIFS('Master Data HO &amp; Site'!$AD$1:$AD$437,'Master Data HO &amp; Site'!$F$1:$F$437,'Summary to Mgmt'!$D34,'Master Data HO &amp; Site'!$H$1:$H$437,'Summary to Mgmt'!$E34,'Master Data HO &amp; Site'!$Y$1:$Y$437,"Open",'Master Data HO &amp; Site'!$N$1:$N$437,$H$2),SUMIFS('Master Data HO &amp; Site'!$AD$1:$AD$437,'Master Data HO &amp; Site'!$S$1:$S$437,'Summary to Mgmt'!$C34,'Master Data HO &amp; Site'!$Y$1:$Y$437,"Open",'Master Data HO &amp; Site'!$N$1:$N$437,$H$2)),IF(C34="Jakarta",SUMIFS('Master Data HO &amp; Site'!$AD$1:$AD$437,'Master Data HO &amp; Site'!$F$1:$F$437,'Summary to Mgmt'!$D34,'Master Data HO &amp; Site'!$H$1:$H$437,'Summary to Mgmt'!$E34,'Master Data HO &amp; Site'!$Y$1:$Y$437,"Open",'Master Data HO &amp; Site'!$N$1:$N$437,$H$2),SUMIFS('Master Data HO &amp; Site'!$AD$1:$AD$437,'Master Data HO &amp; Site'!$S$1:$S$437,'Summary to Mgmt'!$C34,'Master Data HO &amp; Site'!$Y$1:$Y$437,"Open",'Master Data HO &amp; Site'!$N$1:$N$437,$H$2))))</f>
        <v>0</v>
      </c>
      <c r="M34" s="222">
        <f>IF($H$2="All",IF(C34="Jakarta",SUMIFS('Master Data HO &amp; Site'!$AE$1:$AE$437,'Master Data HO &amp; Site'!$F$1:$F$437,'Summary to Mgmt'!$D34,'Master Data HO &amp; Site'!$H$1:$H$437,'Summary to Mgmt'!$E34,'Master Data HO &amp; Site'!$Y$1:$Y$437,"Open"),SUMIFS('Master Data HO &amp; Site'!$AE$1:$AE$437,'Master Data HO &amp; Site'!$S$1:$S$437,'Summary to Mgmt'!$C34,'Master Data HO &amp; Site'!$Y$1:$Y$437,"Open")),IF($H$2="Urgent",IF(C34="Jakarta",SUMIFS('Master Data HO &amp; Site'!$AE$1:$AE$437,'Master Data HO &amp; Site'!$F$1:$F$437,'Summary to Mgmt'!$D34,'Master Data HO &amp; Site'!$H$1:$H$437,'Summary to Mgmt'!$E34,'Master Data HO &amp; Site'!$Y$1:$Y$437,"Open",'Master Data HO &amp; Site'!$N$1:$N$437,$H$2),SUMIFS('Master Data HO &amp; Site'!$AE$1:$AE$437,'Master Data HO &amp; Site'!$S$1:$S$437,'Summary to Mgmt'!$C34,'Master Data HO &amp; Site'!$Y$1:$Y$437,"Open",'Master Data HO &amp; Site'!$N$1:$N$437,$H$2)),IF(C34="Jakarta",SUMIFS('Master Data HO &amp; Site'!$AE$1:$AE$437,'Master Data HO &amp; Site'!$F$1:$F$437,'Summary to Mgmt'!$D34,'Master Data HO &amp; Site'!$H$1:$H$437,'Summary to Mgmt'!$E34,'Master Data HO &amp; Site'!$Y$1:$Y$437,"Open",'Master Data HO &amp; Site'!$N$1:$N$437,$H$2),SUMIFS('Master Data HO &amp; Site'!$AE$1:$AE$437,'Master Data HO &amp; Site'!$S$1:$S$437,'Summary to Mgmt'!$C34,'Master Data HO &amp; Site'!$Y$1:$Y$437,"Open",'Master Data HO &amp; Site'!$N$1:$N$437,$H$2))))</f>
        <v>0</v>
      </c>
      <c r="N34" s="222">
        <f>IF($H$2="All",IF(C34="Jakarta",SUMIFS('Master Data HO &amp; Site'!$AF$1:$AF$437,'Master Data HO &amp; Site'!$F$1:$F$437,'Summary to Mgmt'!$D34,'Master Data HO &amp; Site'!$H$1:$H$437,'Summary to Mgmt'!$E34,'Master Data HO &amp; Site'!$Y$1:$Y$437,"Open"),SUMIFS('Master Data HO &amp; Site'!$AF$1:$AF$437,'Master Data HO &amp; Site'!$S$1:$S$437,'Summary to Mgmt'!$C34,'Master Data HO &amp; Site'!$Y$1:$Y$437,"Open")),IF($H$2="Urgent",IF(C34="Jakarta",SUMIFS('Master Data HO &amp; Site'!$AF$1:$AF$437,'Master Data HO &amp; Site'!$F$1:$F$437,'Summary to Mgmt'!$D34,'Master Data HO &amp; Site'!$H$1:$H$437,'Summary to Mgmt'!$E34,'Master Data HO &amp; Site'!$Y$1:$Y$437,"Open",'Master Data HO &amp; Site'!$N$1:$N$437,$H$2),SUMIFS('Master Data HO &amp; Site'!$AF$1:$AF$437,'Master Data HO &amp; Site'!$S$1:$S$437,'Summary to Mgmt'!$C34,'Master Data HO &amp; Site'!$Y$1:$Y$437,"Open",'Master Data HO &amp; Site'!$N$1:$N$437,$H$2)),IF(C34="Jakarta",SUMIFS('Master Data HO &amp; Site'!$AF$1:$AF$437,'Master Data HO &amp; Site'!$F$1:$F$437,'Summary to Mgmt'!$D34,'Master Data HO &amp; Site'!$H$1:$H$437,'Summary to Mgmt'!$E34,'Master Data HO &amp; Site'!$Y$1:$Y$437,"Open",'Master Data HO &amp; Site'!$N$1:$N$437,$H$2),SUMIFS('Master Data HO &amp; Site'!$AF$1:$AF$437,'Master Data HO &amp; Site'!$S$1:$S$437,'Summary to Mgmt'!$C34,'Master Data HO &amp; Site'!$Y$1:$Y$437,"Open",'Master Data HO &amp; Site'!$N$1:$N$437,$H$2))))</f>
        <v>0</v>
      </c>
      <c r="O34" s="224">
        <f>IF($H$2="All",IF(C34="Jakarta",SUMIFS('Master Data HO &amp; Site'!$AG$1:$AG$437,'Master Data HO &amp; Site'!$S$1:$S$437,'Summary to Mgmt'!$C34,'Master Data HO &amp; Site'!$F$1:$F$437,'Summary to Mgmt'!$D34,'Master Data HO &amp; Site'!$H$1:$H$437,'Summary to Mgmt'!$E34,'Master Data HO &amp; Site'!$Y$1:$Y$437,"Open"),SUMIFS('Master Data HO &amp; Site'!$AG$1:$AG$437,'Master Data HO &amp; Site'!$S$1:$S$437,'Summary to Mgmt'!$C34,'Master Data HO &amp; Site'!$Y$1:$Y$437,"Open")),IF($H$2="Urgent",IF(C34="Jakarta",SUMIFS('Master Data HO &amp; Site'!$AG$1:$AG$437,'Master Data HO &amp; Site'!$F$1:$F$437,'Summary to Mgmt'!$D34,'Master Data HO &amp; Site'!$H$1:$H$437,'Summary to Mgmt'!$E34,'Master Data HO &amp; Site'!$Y$1:$Y$437,"Open",'Master Data HO &amp; Site'!$N$1:$N$437,$H$2),SUMIFS('Master Data HO &amp; Site'!$AG$1:$AG$437,'Master Data HO &amp; Site'!$S$1:$S$437,'Summary to Mgmt'!$C34,'Master Data HO &amp; Site'!$Y$1:$Y$437,"Open",'Master Data HO &amp; Site'!$N$1:$N$437,$H$2)),IF(C34="Jakarta",SUMIFS('Master Data HO &amp; Site'!$AG$1:$AG$437,'Master Data HO &amp; Site'!$F$1:$F$437,'Summary to Mgmt'!$D34,'Master Data HO &amp; Site'!$H$1:$H$437,'Summary to Mgmt'!$E34,'Master Data HO &amp; Site'!$Y$1:$Y$437,"Open",'Master Data HO &amp; Site'!$N$1:$N$437,$H$2),SUMIFS('Master Data HO &amp; Site'!$AG$1:$AG$437,'Master Data HO &amp; Site'!$S$1:$S$437,'Summary to Mgmt'!$C34,'Master Data HO &amp; Site'!$Y$1:$Y$437,"Open",'Master Data HO &amp; Site'!$N$1:$N$437,$H$2))))</f>
        <v>0</v>
      </c>
      <c r="P34" s="222">
        <f>IF($H$2="All",IF(C34="Jakarta",SUMIFS('Master Data HO &amp; Site'!$AH$1:$AH$437,'Master Data HO &amp; Site'!$F$1:$F$437,'Summary to Mgmt'!$D34,'Master Data HO &amp; Site'!$H$1:$H$437,'Summary to Mgmt'!$E34,'Master Data HO &amp; Site'!$Y$1:$Y$437,"Open"),SUMIFS('Master Data HO &amp; Site'!$AH$1:$AH$437,'Master Data HO &amp; Site'!$S$1:$S$437,'Summary to Mgmt'!$C34,'Master Data HO &amp; Site'!$Y$1:$Y$437,"Open")),IF($H$2="Urgent",IF(C34="Jakarta",SUMIFS('Master Data HO &amp; Site'!$AH$1:$AH$437,'Master Data HO &amp; Site'!$F$1:$F$437,'Summary to Mgmt'!$D34,'Master Data HO &amp; Site'!$H$1:$H$437,'Summary to Mgmt'!$E34,'Master Data HO &amp; Site'!$Y$1:$Y$437,"Open",'Master Data HO &amp; Site'!$N$1:$N$437,$H$2),SUMIFS('Master Data HO &amp; Site'!$AH$1:$AH$437,'Master Data HO &amp; Site'!$S$1:$S$437,'Summary to Mgmt'!$C34,'Master Data HO &amp; Site'!$Y$1:$Y$437,"Open",'Master Data HO &amp; Site'!$N$1:$N$437,$H$2)),IF(C34="Jakarta",SUMIFS('Master Data HO &amp; Site'!$AH$1:$AH$437,'Master Data HO &amp; Site'!$F$1:$F$437,'Summary to Mgmt'!$D34,'Master Data HO &amp; Site'!$H$1:$H$437,'Summary to Mgmt'!$E34,'Master Data HO &amp; Site'!$Y$1:$Y$437,"Open",'Master Data HO &amp; Site'!$N$1:$N$437,$H$2),SUMIFS('Master Data HO &amp; Site'!$AH$1:$AH$437,'Master Data HO &amp; Site'!$S$1:$S$437,'Summary to Mgmt'!$C34,'Master Data HO &amp; Site'!$Y$1:$Y$437,"Open",'Master Data HO &amp; Site'!$N$1:$N$437,$H$2))))</f>
        <v>0</v>
      </c>
      <c r="Q34" s="222">
        <f>IF($H$2="All",IF(C34="Jakarta",SUMIFS('Master Data HO &amp; Site'!$AI$1:$AI$437,'Master Data HO &amp; Site'!$F$1:$F$437,'Summary to Mgmt'!$D34,'Master Data HO &amp; Site'!$H$1:$H$437,'Summary to Mgmt'!$E34,'Master Data HO &amp; Site'!$Y$1:$Y$437,"Open"),SUMIFS('Master Data HO &amp; Site'!$AI$1:$AI$437,'Master Data HO &amp; Site'!$S$1:$S$437,'Summary to Mgmt'!$C34,'Master Data HO &amp; Site'!$Y$1:$Y$437,"Open")),IF($H$2="Urgent",IF(C34="Jakarta",SUMIFS('Master Data HO &amp; Site'!$AI$1:$AI$437,'Master Data HO &amp; Site'!$F$1:$F$437,'Summary to Mgmt'!$D34,'Master Data HO &amp; Site'!$H$1:$H$437,'Summary to Mgmt'!$E34,'Master Data HO &amp; Site'!$Y$1:$Y$437,"Open",'Master Data HO &amp; Site'!$N$1:$N$437,$H$2),SUMIFS('Master Data HO &amp; Site'!$AI$1:$AI$437,'Master Data HO &amp; Site'!$S$1:$S$437,'Summary to Mgmt'!$C34,'Master Data HO &amp; Site'!$Y$1:$Y$437,"Open",'Master Data HO &amp; Site'!$N$1:$N$437,$H$2)),IF(C34="Jakarta",SUMIFS('Master Data HO &amp; Site'!$AI$1:$AI$437,'Master Data HO &amp; Site'!$F$1:$F$437,'Summary to Mgmt'!$D34,'Master Data HO &amp; Site'!$H$1:$H$437,'Summary to Mgmt'!$E34,'Master Data HO &amp; Site'!$Y$1:$Y$437,"Open",'Master Data HO &amp; Site'!$N$1:$N$437,$H$2),SUMIFS('Master Data HO &amp; Site'!$AI$1:$AI$437,'Master Data HO &amp; Site'!$S$1:$S$437,'Summary to Mgmt'!$C34,'Master Data HO &amp; Site'!$Y$1:$Y$437,"Open",'Master Data HO &amp; Site'!$N$1:$N$437,$H$2))))</f>
        <v>0</v>
      </c>
      <c r="R34" s="222">
        <f>IF($H$2="All",IF(C34="Jakarta",SUMIFS('Master Data HO &amp; Site'!$AJ$1:$AJ$437,'Master Data HO &amp; Site'!$F$1:$F$437,'Summary to Mgmt'!$D34,'Master Data HO &amp; Site'!$H$1:$H$437,'Summary to Mgmt'!$E34,'Master Data HO &amp; Site'!$Y$1:$Y$437,"Open"),SUMIFS('Master Data HO &amp; Site'!$AJ$1:$AJ$437,'Master Data HO &amp; Site'!$S$1:$S$437,'Summary to Mgmt'!$C34,'Master Data HO &amp; Site'!$Y$1:$Y$437,"Open")),IF($H$2="Urgent",IF(C34="Jakarta",SUMIFS('Master Data HO &amp; Site'!$AJ$1:$AJ$437,'Master Data HO &amp; Site'!$F$1:$F$437,'Summary to Mgmt'!$D34,'Master Data HO &amp; Site'!$H$1:$H$437,'Summary to Mgmt'!$E34,'Master Data HO &amp; Site'!$Y$1:$Y$437,"Open",'Master Data HO &amp; Site'!$N$1:$N$437,$H$2),SUMIFS('Master Data HO &amp; Site'!$AJ$1:$AJ$437,'Master Data HO &amp; Site'!$S$1:$S$437,'Summary to Mgmt'!$C34,'Master Data HO &amp; Site'!$Y$1:$Y$437,"Open",'Master Data HO &amp; Site'!$N$1:$N$437,$H$2)),IF(C34="Jakarta",SUMIFS('Master Data HO &amp; Site'!$AJ$1:$AJ$437,'Master Data HO &amp; Site'!$F$1:$F$437,'Summary to Mgmt'!$D34,'Master Data HO &amp; Site'!$H$1:$H$437,'Summary to Mgmt'!$E34,'Master Data HO &amp; Site'!$Y$1:$Y$437,"Open",'Master Data HO &amp; Site'!$N$1:$N$437,$H$2),SUMIFS('Master Data HO &amp; Site'!$AJ$1:$AJ$437,'Master Data HO &amp; Site'!$S$1:$S$437,'Summary to Mgmt'!$C34,'Master Data HO &amp; Site'!$Y$1:$Y$437,"Open",'Master Data HO &amp; Site'!$N$1:$N$437,$H$2))))</f>
        <v>0</v>
      </c>
      <c r="S34" s="222">
        <f>IF($H$2="All",IF(C34="Jakarta",SUMIFS('Master Data HO &amp; Site'!$AK$1:$AK$437,'Master Data HO &amp; Site'!$F$1:$F$437,'Summary to Mgmt'!$D34,'Master Data HO &amp; Site'!$H$1:$H$437,'Summary to Mgmt'!$E34,'Master Data HO &amp; Site'!$Y$1:$Y$437,"Open"),SUMIFS('Master Data HO &amp; Site'!$AK$1:$AK$437,'Master Data HO &amp; Site'!$S$1:$S$437,'Summary to Mgmt'!$C34,'Master Data HO &amp; Site'!$Y$1:$Y$437,"Open")),IF($H$2="Urgent",IF(C34="Jakarta",SUMIFS('Master Data HO &amp; Site'!$AK$1:$AK$437,'Master Data HO &amp; Site'!$F$1:$F$437,'Summary to Mgmt'!$D34,'Master Data HO &amp; Site'!$H$1:$H$437,'Summary to Mgmt'!$E34,'Master Data HO &amp; Site'!$Y$1:$Y$437,"Open",'Master Data HO &amp; Site'!$N$1:$N$437,$H$2),SUMIFS('Master Data HO &amp; Site'!$AK$1:$AK$437,'Master Data HO &amp; Site'!$S$1:$S$437,'Summary to Mgmt'!$C34,'Master Data HO &amp; Site'!$Y$1:$Y$437,"Open",'Master Data HO &amp; Site'!$N$1:$N$437,$H$2)),IF(C34="Jakarta",SUMIFS('Master Data HO &amp; Site'!$AK$1:$AK$437,'Master Data HO &amp; Site'!$F$1:$F$437,'Summary to Mgmt'!$D34,'Master Data HO &amp; Site'!$H$1:$H$437,'Summary to Mgmt'!$E34,'Master Data HO &amp; Site'!$Y$1:$Y$437,"Open",'Master Data HO &amp; Site'!$N$1:$N$437,$H$2),SUMIFS('Master Data HO &amp; Site'!$AK$1:$AK$437,'Master Data HO &amp; Site'!$S$1:$S$437,'Summary to Mgmt'!$C34,'Master Data HO &amp; Site'!$Y$1:$Y$437,"Open",'Master Data HO &amp; Site'!$N$1:$N$437,$H$2))))</f>
        <v>0</v>
      </c>
      <c r="T34" s="222">
        <f>IF($H$2="All",IF(C34="Jakarta",SUMIFS('Master Data HO &amp; Site'!$AL$1:$AL$437,'Master Data HO &amp; Site'!$F$1:$F$437,'Summary to Mgmt'!$D34,'Master Data HO &amp; Site'!$H$1:$H$437,'Summary to Mgmt'!$E34,'Master Data HO &amp; Site'!$Y$1:$Y$437,"Open"),SUMIFS('Master Data HO &amp; Site'!$AL$1:$AL$437,'Master Data HO &amp; Site'!$S$1:$S$437,'Summary to Mgmt'!$C34,'Master Data HO &amp; Site'!$Y$1:$Y$437,"Open")),IF($H$2="Urgent",IF(C34="Jakarta",SUMIFS('Master Data HO &amp; Site'!$AL$1:$AL$437,'Master Data HO &amp; Site'!$F$1:$F$437,'Summary to Mgmt'!$D34,'Master Data HO &amp; Site'!$H$1:$H$437,'Summary to Mgmt'!$E34,'Master Data HO &amp; Site'!$Y$1:$Y$437,"Open",'Master Data HO &amp; Site'!$N$1:$N$437,$H$2),SUMIFS('Master Data HO &amp; Site'!$AL$1:$AL$437,'Master Data HO &amp; Site'!$S$1:$S$437,'Summary to Mgmt'!$C34,'Master Data HO &amp; Site'!$Y$1:$Y$437,"Open",'Master Data HO &amp; Site'!$N$1:$N$437,$H$2)),IF(C34="Jakarta",SUMIFS('Master Data HO &amp; Site'!$AL$1:$AL$437,'Master Data HO &amp; Site'!$F$1:$F$437,'Summary to Mgmt'!$D34,'Master Data HO &amp; Site'!$H$1:$H$437,'Summary to Mgmt'!$E34,'Master Data HO &amp; Site'!$Y$1:$Y$437,"Open",'Master Data HO &amp; Site'!$N$1:$N$437,$H$2),SUMIFS('Master Data HO &amp; Site'!$AL$1:$AL$437,'Master Data HO &amp; Site'!$S$1:$S$437,'Summary to Mgmt'!$C34,'Master Data HO &amp; Site'!$Y$1:$Y$437,"Open",'Master Data HO &amp; Site'!$N$1:$N$437,$H$2))))</f>
        <v>0</v>
      </c>
      <c r="U34" s="222">
        <f>IF($H$2="All",IF(C34="Jakarta",SUMIFS('Master Data HO &amp; Site'!$AM$1:$AM$437,'Master Data HO &amp; Site'!$S$1:$S$437,'Summary to Mgmt'!$C34,'Master Data HO &amp; Site'!$F$1:$F$437,'Summary to Mgmt'!$D34,'Master Data HO &amp; Site'!$H$1:$H$437,'Summary to Mgmt'!$E34,'Master Data HO &amp; Site'!$Y$1:$Y$437,"Open"),SUMIFS('Master Data HO &amp; Site'!$AM$1:$AM$437,'Master Data HO &amp; Site'!$S$1:$S$437,'Summary to Mgmt'!$C34,'Master Data HO &amp; Site'!$Y$1:$Y$437,"Open")),IF($H$2="Urgent",IF(C34="Jakarta",SUMIFS('Master Data HO &amp; Site'!$AM$1:$AM$437,'Master Data HO &amp; Site'!$F$1:$F$437,'Summary to Mgmt'!$D34,'Master Data HO &amp; Site'!$H$1:$H$437,'Summary to Mgmt'!$E34,'Master Data HO &amp; Site'!$Y$1:$Y$437,"Open",'Master Data HO &amp; Site'!$N$1:$N$437,$H$2),SUMIFS('Master Data HO &amp; Site'!$AM$1:$AM$437,'Master Data HO &amp; Site'!$S$1:$S$437,'Summary to Mgmt'!$C34,'Master Data HO &amp; Site'!$Y$1:$Y$437,"Open",'Master Data HO &amp; Site'!$N$1:$N$437,$H$2)),IF(C34="Jakarta",SUMIFS('Master Data HO &amp; Site'!$AM$1:$AM$437,'Master Data HO &amp; Site'!$F$1:$F$437,'Summary to Mgmt'!$D34,'Master Data HO &amp; Site'!$H$1:$H$437,'Summary to Mgmt'!$E34,'Master Data HO &amp; Site'!$Y$1:$Y$437,"Open",'Master Data HO &amp; Site'!$N$1:$N$437,$H$2),SUMIFS('Master Data HO &amp; Site'!$AM$1:$AM$437,'Master Data HO &amp; Site'!$S$1:$S$437,'Summary to Mgmt'!$C34,'Master Data HO &amp; Site'!$Y$1:$Y$437,"Open",'Master Data HO &amp; Site'!$N$1:$N$437,$H$2))))</f>
        <v>0</v>
      </c>
      <c r="V34" s="222">
        <f>IF($H$2="All",IF(C34="Jakarta",SUMIFS('Master Data HO &amp; Site'!$AN$1:$AN$437,'Master Data HO &amp; Site'!$F$1:$F$437,'Summary to Mgmt'!$D34,'Master Data HO &amp; Site'!$H$1:$H$437,'Summary to Mgmt'!$E34,'Master Data HO &amp; Site'!$Y$1:$Y$437,"Open"),SUMIFS('Master Data HO &amp; Site'!$AN$1:$AN$437,'Master Data HO &amp; Site'!$S$1:$S$437,'Summary to Mgmt'!$C34,'Master Data HO &amp; Site'!$Y$1:$Y$437,"Open")),IF($H$2="Urgent",IF(C34="Jakarta",SUMIFS('Master Data HO &amp; Site'!$AN$1:$AN$437,'Master Data HO &amp; Site'!$F$1:$F$437,'Summary to Mgmt'!$D34,'Master Data HO &amp; Site'!$H$1:$H$437,'Summary to Mgmt'!$E34,'Master Data HO &amp; Site'!$Y$1:$Y$437,"Open",'Master Data HO &amp; Site'!$N$1:$N$437,$H$2),SUMIFS('Master Data HO &amp; Site'!$AN$1:$AN$437,'Master Data HO &amp; Site'!$S$1:$S$437,'Summary to Mgmt'!$C34,'Master Data HO &amp; Site'!$Y$1:$Y$437,"Open",'Master Data HO &amp; Site'!$N$1:$N$437,$H$2)),IF(C34="Jakarta",SUMIFS('Master Data HO &amp; Site'!$AN$1:$AN$437,'Master Data HO &amp; Site'!$F$1:$F$437,'Summary to Mgmt'!$D34,'Master Data HO &amp; Site'!$H$1:$H$437,'Summary to Mgmt'!$E34,'Master Data HO &amp; Site'!$Y$1:$Y$437,"Open",'Master Data HO &amp; Site'!$N$1:$N$437,$H$2),SUMIFS('Master Data HO &amp; Site'!$AN$1:$AN$437,'Master Data HO &amp; Site'!$S$1:$S$437,'Summary to Mgmt'!$C34,'Master Data HO &amp; Site'!$Y$1:$Y$437,"Open",'Master Data HO &amp; Site'!$N$1:$N$437,$H$2))))</f>
        <v>0</v>
      </c>
      <c r="W34" s="222">
        <f>IF($H$2="All",IF(C34="Jakarta",SUMIFS('Master Data HO &amp; Site'!$AO$1:$AO$437,'Master Data HO &amp; Site'!$F$1:$F$437,'Summary to Mgmt'!$D34,'Master Data HO &amp; Site'!$H$1:$H$437,'Summary to Mgmt'!$E34,'Master Data HO &amp; Site'!$Y$1:$Y$437,"Open"),SUMIFS('Master Data HO &amp; Site'!$AO$1:$AO$437,'Master Data HO &amp; Site'!$S$1:$S$437,'Summary to Mgmt'!$C34,'Master Data HO &amp; Site'!$Y$1:$Y$437,"Open")),IF($H$2="Urgent",IF(C34="Jakarta",SUMIFS('Master Data HO &amp; Site'!$AO$1:$AO$437,'Master Data HO &amp; Site'!$F$1:$F$437,'Summary to Mgmt'!$D34,'Master Data HO &amp; Site'!$H$1:$H$437,'Summary to Mgmt'!$E34,'Master Data HO &amp; Site'!$Y$1:$Y$437,"Open",'Master Data HO &amp; Site'!$N$1:$N$437,$H$2),SUMIFS('Master Data HO &amp; Site'!$AO$1:$AO$437,'Master Data HO &amp; Site'!$S$1:$S$437,'Summary to Mgmt'!$C34,'Master Data HO &amp; Site'!$Y$1:$Y$437,"Open",'Master Data HO &amp; Site'!$N$1:$N$437,$H$2)),IF(C34="Jakarta",SUMIFS('Master Data HO &amp; Site'!$AO$1:$AO$437,'Master Data HO &amp; Site'!$F$1:$F$437,'Summary to Mgmt'!$D34,'Master Data HO &amp; Site'!$H$1:$H$437,'Summary to Mgmt'!$E34,'Master Data HO &amp; Site'!$Y$1:$Y$437,"Open",'Master Data HO &amp; Site'!$N$1:$N$437,$H$2),SUMIFS('Master Data HO &amp; Site'!$AO$1:$AO$437,'Master Data HO &amp; Site'!$S$1:$S$437,'Summary to Mgmt'!$C34,'Master Data HO &amp; Site'!$Y$1:$Y$437,"Open",'Master Data HO &amp; Site'!$N$1:$N$437,$H$2))))</f>
        <v>0</v>
      </c>
      <c r="X34" s="222">
        <f>IF($H$2="All",IF(C34="Jakarta",SUMIFS('Master Data HO &amp; Site'!$AP$1:$AP$437,'Master Data HO &amp; Site'!$F$1:$F$437,'Summary to Mgmt'!$D34,'Master Data HO &amp; Site'!$H$1:$H$437,'Summary to Mgmt'!$E34,'Master Data HO &amp; Site'!$Y$1:$Y$437,"Open"),SUMIFS('Master Data HO &amp; Site'!$AP$1:$AP$437,'Master Data HO &amp; Site'!$S$1:$S$437,'Summary to Mgmt'!$C34,'Master Data HO &amp; Site'!$Y$1:$Y$437,"Open")),IF($H$2="Urgent",IF(C34="Jakarta",SUMIFS('Master Data HO &amp; Site'!$AP$1:$AP$437,'Master Data HO &amp; Site'!$F$1:$F$437,'Summary to Mgmt'!$D34,'Master Data HO &amp; Site'!$H$1:$H$437,'Summary to Mgmt'!$E34,'Master Data HO &amp; Site'!$Y$1:$Y$437,"Open",'Master Data HO &amp; Site'!$N$1:$N$437,$H$2),SUMIFS('Master Data HO &amp; Site'!$AP$1:$AP$437,'Master Data HO &amp; Site'!$S$1:$S$437,'Summary to Mgmt'!$C34,'Master Data HO &amp; Site'!$Y$1:$Y$437,"Open",'Master Data HO &amp; Site'!$N$1:$N$437,$H$2)),IF(C34="Jakarta",SUMIFS('Master Data HO &amp; Site'!$AP$1:$AP$437,'Master Data HO &amp; Site'!$F$1:$F$437,'Summary to Mgmt'!$D34,'Master Data HO &amp; Site'!$H$1:$H$437,'Summary to Mgmt'!$E34,'Master Data HO &amp; Site'!$Y$1:$Y$437,"Open",'Master Data HO &amp; Site'!$N$1:$N$437,$H$2),SUMIFS('Master Data HO &amp; Site'!$AP$1:$AP$437,'Master Data HO &amp; Site'!$S$1:$S$437,'Summary to Mgmt'!$C34,'Master Data HO &amp; Site'!$Y$1:$Y$437,"Open",'Master Data HO &amp; Site'!$N$1:$N$437,$H$2))))</f>
        <v>0</v>
      </c>
      <c r="Y34" s="222">
        <f>IF($H$2="All",IF(C34="Jakarta",SUMIFS('Master Data HO &amp; Site'!$AQ$1:$AQ$437,'Master Data HO &amp; Site'!$F$1:$F$437,'Summary to Mgmt'!$D34,'Master Data HO &amp; Site'!$H$1:$H$437,'Summary to Mgmt'!$E34,'Master Data HO &amp; Site'!$Y$1:$Y$437,"Open"),SUMIFS('Master Data HO &amp; Site'!$AQ$1:$AQ$437,'Master Data HO &amp; Site'!$S$1:$S$437,'Summary to Mgmt'!$C34,'Master Data HO &amp; Site'!$Y$1:$Y$437,"Open")),IF($H$2="Urgent",IF(C34="Jakarta",SUMIFS('Master Data HO &amp; Site'!$AQ$1:$AQ$437,'Master Data HO &amp; Site'!$F$1:$F$437,'Summary to Mgmt'!$D34,'Master Data HO &amp; Site'!$H$1:$H$437,'Summary to Mgmt'!$E34,'Master Data HO &amp; Site'!$Y$1:$Y$437,"Open",'Master Data HO &amp; Site'!$N$1:$N$437,$H$2),SUMIFS('Master Data HO &amp; Site'!$AQ$1:$AQ$437,'Master Data HO &amp; Site'!$S$1:$S$437,'Summary to Mgmt'!$C34,'Master Data HO &amp; Site'!$Y$1:$Y$437,"Open",'Master Data HO &amp; Site'!$N$1:$N$437,$H$2)),IF(C34="Jakarta",SUMIFS('Master Data HO &amp; Site'!$AQ$1:$AQ$437,'Master Data HO &amp; Site'!$F$1:$F$437,'Summary to Mgmt'!$D34,'Master Data HO &amp; Site'!$H$1:$H$437,'Summary to Mgmt'!$E34,'Master Data HO &amp; Site'!$Y$1:$Y$437,"Open",'Master Data HO &amp; Site'!$N$1:$N$437,$H$2),SUMIFS('Master Data HO &amp; Site'!$AQ$1:$AQ$437,'Master Data HO &amp; Site'!$S$1:$S$437,'Summary to Mgmt'!$C34,'Master Data HO &amp; Site'!$Y$1:$Y$437,"Open",'Master Data HO &amp; Site'!$N$1:$N$437,$H$2))))</f>
        <v>0</v>
      </c>
      <c r="Z34" s="222">
        <f>IF($H$2="All",IF(C34="Jakarta",SUMIFS('Master Data HO &amp; Site'!$AR$1:$AR$437,'Master Data HO &amp; Site'!$F$1:$F$437,'Summary to Mgmt'!$D34,'Master Data HO &amp; Site'!$H$1:$H$437,'Summary to Mgmt'!$E34,'Master Data HO &amp; Site'!$Y$1:$Y$437,"Open"),SUMIFS('Master Data HO &amp; Site'!$AR$1:$AR$437,'Master Data HO &amp; Site'!$S$1:$S$437,'Summary to Mgmt'!$C34,'Master Data HO &amp; Site'!$Y$1:$Y$437,"Open")),IF($H$2="Urgent",IF(C34="Jakarta",SUMIFS('Master Data HO &amp; Site'!$AR$1:$AR$437,'Master Data HO &amp; Site'!$F$1:$F$437,'Summary to Mgmt'!$D34,'Master Data HO &amp; Site'!$H$1:$H$437,'Summary to Mgmt'!$E34,'Master Data HO &amp; Site'!$Y$1:$Y$437,"Open",'Master Data HO &amp; Site'!$N$1:$N$437,$H$2),SUMIFS('Master Data HO &amp; Site'!$AR$1:$AR$437,'Master Data HO &amp; Site'!$S$1:$S$437,'Summary to Mgmt'!$C34,'Master Data HO &amp; Site'!$Y$1:$Y$437,"Open",'Master Data HO &amp; Site'!$N$1:$N$437,$H$2)),IF(C34="Jakarta",SUMIFS('Master Data HO &amp; Site'!$AR$1:$AR$437,'Master Data HO &amp; Site'!$F$1:$F$437,'Summary to Mgmt'!$D34,'Master Data HO &amp; Site'!$H$1:$H$437,'Summary to Mgmt'!$E34,'Master Data HO &amp; Site'!$Y$1:$Y$437,"Open",'Master Data HO &amp; Site'!$N$1:$N$437,$H$2),SUMIFS('Master Data HO &amp; Site'!$AR$1:$AR$437,'Master Data HO &amp; Site'!$S$1:$S$437,'Summary to Mgmt'!$C34,'Master Data HO &amp; Site'!$Y$1:$Y$437,"Open",'Master Data HO &amp; Site'!$N$1:$N$437,$H$2))))</f>
        <v>0</v>
      </c>
      <c r="AA34" s="222">
        <f>IF($H$2="All",IF(C34="Jakarta",SUMIFS('Master Data HO &amp; Site'!$AS$1:$AS$437,'Master Data HO &amp; Site'!$S$1:$S$437,'Summary to Mgmt'!$C34,'Master Data HO &amp; Site'!$F$1:$F$437,'Summary to Mgmt'!$D34,'Master Data HO &amp; Site'!$H$1:$H$437,'Summary to Mgmt'!$E34,'Master Data HO &amp; Site'!$Y$1:$Y$437,"Open"),SUMIFS('Master Data HO &amp; Site'!$AS$1:$AS$437,'Master Data HO &amp; Site'!$S$1:$S$437,'Summary to Mgmt'!$C34,'Master Data HO &amp; Site'!$Y$1:$Y$437,"Open")),IF($H$2="Urgent",IF(C34="Jakarta",SUMIFS('Master Data HO &amp; Site'!$AS$1:$AS$437,'Master Data HO &amp; Site'!$F$1:$F$437,'Summary to Mgmt'!$D34,'Master Data HO &amp; Site'!$H$1:$H$437,'Summary to Mgmt'!$E34,'Master Data HO &amp; Site'!$Y$1:$Y$437,"Open",'Master Data HO &amp; Site'!$N$1:$N$437,$H$2),SUMIFS('Master Data HO &amp; Site'!$AS$1:$AS$437,'Master Data HO &amp; Site'!$S$1:$S$437,'Summary to Mgmt'!$C34,'Master Data HO &amp; Site'!$Y$1:$Y$437,"Open",'Master Data HO &amp; Site'!$N$1:$N$437,$H$2)),IF(C34="Jakarta",SUMIFS('Master Data HO &amp; Site'!$AS$1:$AS$437,'Master Data HO &amp; Site'!$F$1:$F$437,'Summary to Mgmt'!$D34,'Master Data HO &amp; Site'!$H$1:$H$437,'Summary to Mgmt'!$E34,'Master Data HO &amp; Site'!$Y$1:$Y$437,"Open",'Master Data HO &amp; Site'!$N$1:$N$437,$H$2),SUMIFS('Master Data HO &amp; Site'!$AS$1:$AS$437,'Master Data HO &amp; Site'!$S$1:$S$437,'Summary to Mgmt'!$C34,'Master Data HO &amp; Site'!$Y$1:$Y$437,"Open",'Master Data HO &amp; Site'!$N$1:$N$437,$H$2))))</f>
        <v>0</v>
      </c>
      <c r="AB34" s="222">
        <f>IF($H$2="All",IF(C34="Jakarta",SUMIFS('Master Data HO &amp; Site'!$AT$1:$AT$437,'Master Data HO &amp; Site'!$F$1:$F$437,'Summary to Mgmt'!$D34,'Master Data HO &amp; Site'!$H$1:$H$437,'Summary to Mgmt'!$E34,'Master Data HO &amp; Site'!$Y$1:$Y$437,"Open"),SUMIFS('Master Data HO &amp; Site'!$AT$1:$AT$437,'Master Data HO &amp; Site'!$S$1:$S$437,'Summary to Mgmt'!$C34,'Master Data HO &amp; Site'!$Y$1:$Y$437,"Open")),IF($H$2="Urgent",IF(C34="Jakarta",SUMIFS('Master Data HO &amp; Site'!$AT$1:$AT$437,'Master Data HO &amp; Site'!$F$1:$F$437,'Summary to Mgmt'!$D34,'Master Data HO &amp; Site'!$H$1:$H$437,'Summary to Mgmt'!$E34,'Master Data HO &amp; Site'!$Y$1:$Y$437,"Open",'Master Data HO &amp; Site'!$N$1:$N$437,$H$2),SUMIFS('Master Data HO &amp; Site'!$AT$1:$AT$437,'Master Data HO &amp; Site'!$S$1:$S$437,'Summary to Mgmt'!$C34,'Master Data HO &amp; Site'!$Y$1:$Y$437,"Open",'Master Data HO &amp; Site'!$N$1:$N$437,$H$2)),IF(C34="Jakarta",SUMIFS('Master Data HO &amp; Site'!$AT$1:$AT$437,'Master Data HO &amp; Site'!$F$1:$F$437,'Summary to Mgmt'!$D34,'Master Data HO &amp; Site'!$H$1:$H$437,'Summary to Mgmt'!$E34,'Master Data HO &amp; Site'!$Y$1:$Y$437,"Open",'Master Data HO &amp; Site'!$N$1:$N$437,$H$2),SUMIFS('Master Data HO &amp; Site'!$AT$1:$AT$437,'Master Data HO &amp; Site'!$S$1:$S$437,'Summary to Mgmt'!$C34,'Master Data HO &amp; Site'!$Y$1:$Y$437,"Open",'Master Data HO &amp; Site'!$N$1:$N$437,$H$2))))</f>
        <v>0</v>
      </c>
      <c r="AC34" s="222">
        <f>IF($H$2="All",IF(C34="Jakarta",SUMIFS('Master Data HO &amp; Site'!$AU$1:$AU$437,'Master Data HO &amp; Site'!$F$1:$F$437,'Summary to Mgmt'!$D34,'Master Data HO &amp; Site'!$H$1:$H$437,'Summary to Mgmt'!$E34,'Master Data HO &amp; Site'!$Y$1:$Y$437,"Open"),SUMIFS('Master Data HO &amp; Site'!$AU$1:$AU$437,'Master Data HO &amp; Site'!$S$1:$S$437,'Summary to Mgmt'!$C34,'Master Data HO &amp; Site'!$Y$1:$Y$437,"Open")),IF($H$2="Urgent",IF(C34="Jakarta",SUMIFS('Master Data HO &amp; Site'!$AU$1:$AU$437,'Master Data HO &amp; Site'!$F$1:$F$437,'Summary to Mgmt'!$D34,'Master Data HO &amp; Site'!$H$1:$H$437,'Summary to Mgmt'!$E34,'Master Data HO &amp; Site'!$Y$1:$Y$437,"Open",'Master Data HO &amp; Site'!$N$1:$N$437,$H$2),SUMIFS('Master Data HO &amp; Site'!$AU$1:$AU$437,'Master Data HO &amp; Site'!$S$1:$S$437,'Summary to Mgmt'!$C34,'Master Data HO &amp; Site'!$Y$1:$Y$437,"Open",'Master Data HO &amp; Site'!$N$1:$N$437,$H$2)),IF(C34="Jakarta",SUMIFS('Master Data HO &amp; Site'!$AU$1:$AU$437,'Master Data HO &amp; Site'!$F$1:$F$437,'Summary to Mgmt'!$D34,'Master Data HO &amp; Site'!$H$1:$H$437,'Summary to Mgmt'!$E34,'Master Data HO &amp; Site'!$Y$1:$Y$437,"Open",'Master Data HO &amp; Site'!$N$1:$N$437,$H$2),SUMIFS('Master Data HO &amp; Site'!$AU$1:$AU$437,'Master Data HO &amp; Site'!$S$1:$S$437,'Summary to Mgmt'!$C34,'Master Data HO &amp; Site'!$Y$1:$Y$437,"Open",'Master Data HO &amp; Site'!$N$1:$N$437,$H$2))))</f>
        <v>0</v>
      </c>
      <c r="AD34" s="222">
        <f>IF($H$2="All",IF(C34="Jakarta",SUMIFS('Master Data HO &amp; Site'!$AV$1:$AV$437,'Master Data HO &amp; Site'!$F$1:$F$437,'Summary to Mgmt'!$D34,'Master Data HO &amp; Site'!$H$1:$H$437,'Summary to Mgmt'!$E34,'Master Data HO &amp; Site'!$Y$1:$Y$437,"Open"),SUMIFS('Master Data HO &amp; Site'!$AV$1:$AV$437,'Master Data HO &amp; Site'!$S$1:$S$437,'Summary to Mgmt'!$C34,'Master Data HO &amp; Site'!$Y$1:$Y$437,"Open")),IF($H$2="Urgent",IF(C34="Jakarta",SUMIFS('Master Data HO &amp; Site'!$AV$1:$AV$437,'Master Data HO &amp; Site'!$F$1:$F$437,'Summary to Mgmt'!$D34,'Master Data HO &amp; Site'!$H$1:$H$437,'Summary to Mgmt'!$E34,'Master Data HO &amp; Site'!$Y$1:$Y$437,"Open",'Master Data HO &amp; Site'!$N$1:$N$437,$H$2),SUMIFS('Master Data HO &amp; Site'!$AV$1:$AV$437,'Master Data HO &amp; Site'!$S$1:$S$437,'Summary to Mgmt'!$C34,'Master Data HO &amp; Site'!$Y$1:$Y$437,"Open",'Master Data HO &amp; Site'!$N$1:$N$437,$H$2)),IF(C34="Jakarta",SUMIFS('Master Data HO &amp; Site'!$AV$1:$AV$437,'Master Data HO &amp; Site'!$F$1:$F$437,'Summary to Mgmt'!$D34,'Master Data HO &amp; Site'!$H$1:$H$437,'Summary to Mgmt'!$E34,'Master Data HO &amp; Site'!$Y$1:$Y$437,"Open",'Master Data HO &amp; Site'!$N$1:$N$437,$H$2),SUMIFS('Master Data HO &amp; Site'!$AV$1:$AV$437,'Master Data HO &amp; Site'!$S$1:$S$437,'Summary to Mgmt'!$C34,'Master Data HO &amp; Site'!$Y$1:$Y$437,"Open",'Master Data HO &amp; Site'!$N$1:$N$437,$H$2))))</f>
        <v>0</v>
      </c>
      <c r="AE34" s="222">
        <f>IF($H$2="All",IF(C34="Jakarta",SUMIFS('Master Data HO &amp; Site'!$AW$1:$AW$437,'Master Data HO &amp; Site'!$F$1:$F$437,'Summary to Mgmt'!$D34,'Master Data HO &amp; Site'!$H$1:$H$437,'Summary to Mgmt'!$E34,'Master Data HO &amp; Site'!$Y$1:$Y$437,"Open"),SUMIFS('Master Data HO &amp; Site'!$AW$1:$AW$437,'Master Data HO &amp; Site'!$S$1:$S$437,'Summary to Mgmt'!$C34,'Master Data HO &amp; Site'!$Y$1:$Y$437,"Open")),IF($H$2="Urgent",IF(C34="Jakarta",SUMIFS('Master Data HO &amp; Site'!$AW$1:$AW$437,'Master Data HO &amp; Site'!$F$1:$F$437,'Summary to Mgmt'!$D34,'Master Data HO &amp; Site'!$H$1:$H$437,'Summary to Mgmt'!$E34,'Master Data HO &amp; Site'!$Y$1:$Y$437,"Open",'Master Data HO &amp; Site'!$N$1:$N$437,$H$2),SUMIFS('Master Data HO &amp; Site'!$AW$1:$AW$437,'Master Data HO &amp; Site'!$S$1:$S$437,'Summary to Mgmt'!$C34,'Master Data HO &amp; Site'!$Y$1:$Y$437,"Open",'Master Data HO &amp; Site'!$N$1:$N$437,$H$2)),IF(C34="Jakarta",SUMIFS('Master Data HO &amp; Site'!$AW$1:$AW$437,'Master Data HO &amp; Site'!$F$1:$F$437,'Summary to Mgmt'!$D34,'Master Data HO &amp; Site'!$H$1:$H$437,'Summary to Mgmt'!$E34,'Master Data HO &amp; Site'!$Y$1:$Y$437,"Open",'Master Data HO &amp; Site'!$N$1:$N$437,$H$2),SUMIFS('Master Data HO &amp; Site'!$AW$1:$AW$437,'Master Data HO &amp; Site'!$S$1:$S$437,'Summary to Mgmt'!$C34,'Master Data HO &amp; Site'!$Y$1:$Y$437,"Open",'Master Data HO &amp; Site'!$N$1:$N$437,$H$2))))</f>
        <v>0</v>
      </c>
      <c r="AF34" s="222">
        <f>IF($H$2="All",IF(C34="Jakarta",SUMIFS('Master Data HO &amp; Site'!$AX$1:$AX$437,'Master Data HO &amp; Site'!$F$1:$F$437,'Summary to Mgmt'!$D34,'Master Data HO &amp; Site'!$H$1:$H$437,'Summary to Mgmt'!$E34,'Master Data HO &amp; Site'!$Y$1:$Y$437,"Open"),SUMIFS('Master Data HO &amp; Site'!$AX$1:$AX$437,'Master Data HO &amp; Site'!$S$1:$S$437,'Summary to Mgmt'!$C34,'Master Data HO &amp; Site'!$Y$1:$Y$437,"Open")),IF($H$2="Urgent",IF(C34="Jakarta",SUMIFS('Master Data HO &amp; Site'!$AX$1:$AX$437,'Master Data HO &amp; Site'!$F$1:$F$437,'Summary to Mgmt'!$D34,'Master Data HO &amp; Site'!$H$1:$H$437,'Summary to Mgmt'!$E34,'Master Data HO &amp; Site'!$Y$1:$Y$437,"Open",'Master Data HO &amp; Site'!$N$1:$N$437,$H$2),SUMIFS('Master Data HO &amp; Site'!$AX$1:$AX$437,'Master Data HO &amp; Site'!$S$1:$S$437,'Summary to Mgmt'!$C34,'Master Data HO &amp; Site'!$Y$1:$Y$437,"Open",'Master Data HO &amp; Site'!$N$1:$N$437,$H$2)),IF(C34="Jakarta",SUMIFS('Master Data HO &amp; Site'!$AX$1:$AX$437,'Master Data HO &amp; Site'!$F$1:$F$437,'Summary to Mgmt'!$D34,'Master Data HO &amp; Site'!$H$1:$H$437,'Summary to Mgmt'!$E34,'Master Data HO &amp; Site'!$Y$1:$Y$437,"Open",'Master Data HO &amp; Site'!$N$1:$N$437,$H$2),SUMIFS('Master Data HO &amp; Site'!$AX$1:$AX$437,'Master Data HO &amp; Site'!$S$1:$S$437,'Summary to Mgmt'!$C34,'Master Data HO &amp; Site'!$Y$1:$Y$437,"Open",'Master Data HO &amp; Site'!$N$1:$N$437,$H$2))))</f>
        <v>0</v>
      </c>
      <c r="AG34" s="222">
        <f>IF($H$2="All",IF(C34="Jakarta",SUMIFS('Master Data HO &amp; Site'!$AY$1:$AY$437,'Master Data HO &amp; Site'!$S$1:$S$437,'Summary to Mgmt'!$C34,'Master Data HO &amp; Site'!$F$1:$F$437,'Summary to Mgmt'!$D34,'Master Data HO &amp; Site'!$H$1:$H$437,'Summary to Mgmt'!$E34,'Master Data HO &amp; Site'!$Y$1:$Y$437,"Open"),SUMIFS('Master Data HO &amp; Site'!$AY$1:$AY$437,'Master Data HO &amp; Site'!$S$1:$S$437,'Summary to Mgmt'!$C34,'Master Data HO &amp; Site'!$Y$1:$Y$437,"Open")),IF($H$2="Urgent",IF(C34="Jakarta",SUMIFS('Master Data HO &amp; Site'!$AY$1:$AY$437,'Master Data HO &amp; Site'!$F$1:$F$437,'Summary to Mgmt'!$D34,'Master Data HO &amp; Site'!$H$1:$H$437,'Summary to Mgmt'!$E34,'Master Data HO &amp; Site'!$Y$1:$Y$437,"Open",'Master Data HO &amp; Site'!$N$1:$N$437,$H$2),SUMIFS('Master Data HO &amp; Site'!$AY$1:$AY$437,'Master Data HO &amp; Site'!$S$1:$S$437,'Summary to Mgmt'!$C34,'Master Data HO &amp; Site'!$Y$1:$Y$437,"Open",'Master Data HO &amp; Site'!$N$1:$N$437,$H$2)),IF(C34="Jakarta",SUMIFS('Master Data HO &amp; Site'!$AY$1:$AY$437,'Master Data HO &amp; Site'!$F$1:$F$437,'Summary to Mgmt'!$D34,'Master Data HO &amp; Site'!$H$1:$H$437,'Summary to Mgmt'!$E34,'Master Data HO &amp; Site'!$Y$1:$Y$437,"Open",'Master Data HO &amp; Site'!$N$1:$N$437,$H$2),SUMIFS('Master Data HO &amp; Site'!$AY$1:$AY$437,'Master Data HO &amp; Site'!$S$1:$S$437,'Summary to Mgmt'!$C34,'Master Data HO &amp; Site'!$Y$1:$Y$437,"Open",'Master Data HO &amp; Site'!$N$1:$N$437,$H$2))))</f>
        <v>0</v>
      </c>
      <c r="AH34" s="222">
        <f>IF($H$2="All",IF(C34="Jakarta",SUMIFS('Master Data HO &amp; Site'!$AZ$1:$AZ$437,'Master Data HO &amp; Site'!$F$1:$F$437,'Summary to Mgmt'!$D34,'Master Data HO &amp; Site'!$H$1:$H$437,'Summary to Mgmt'!$E34,'Master Data HO &amp; Site'!$Y$1:$Y$437,"Open"),SUMIFS('Master Data HO &amp; Site'!$AZ$1:$AZ$437,'Master Data HO &amp; Site'!$S$1:$S$437,'Summary to Mgmt'!$C34,'Master Data HO &amp; Site'!$Y$1:$Y$437,"Open")),IF($H$2="Urgent",IF(C34="Jakarta",SUMIFS('Master Data HO &amp; Site'!$AZ$1:$AZ$437,'Master Data HO &amp; Site'!$F$1:$F$437,'Summary to Mgmt'!$D34,'Master Data HO &amp; Site'!$H$1:$H$437,'Summary to Mgmt'!$E34,'Master Data HO &amp; Site'!$Y$1:$Y$437,"Open",'Master Data HO &amp; Site'!$N$1:$N$437,$H$2),SUMIFS('Master Data HO &amp; Site'!$AZ$1:$AZ$437,'Master Data HO &amp; Site'!$S$1:$S$437,'Summary to Mgmt'!$C34,'Master Data HO &amp; Site'!$Y$1:$Y$437,"Open",'Master Data HO &amp; Site'!$N$1:$N$437,$H$2)),IF(C34="Jakarta",SUMIFS('Master Data HO &amp; Site'!$AZ$1:$AZ$437,'Master Data HO &amp; Site'!$F$1:$F$437,'Summary to Mgmt'!$D34,'Master Data HO &amp; Site'!$H$1:$H$437,'Summary to Mgmt'!$E34,'Master Data HO &amp; Site'!$Y$1:$Y$437,"Open",'Master Data HO &amp; Site'!$N$1:$N$437,$H$2),SUMIFS('Master Data HO &amp; Site'!$AZ$1:$AZ$437,'Master Data HO &amp; Site'!$S$1:$S$437,'Summary to Mgmt'!$C34,'Master Data HO &amp; Site'!$Y$1:$Y$437,"Open",'Master Data HO &amp; Site'!$N$1:$N$437,$H$2))))</f>
        <v>0</v>
      </c>
      <c r="AI34" s="222">
        <f>IF($H$2="All",IF(C34="Jakarta",SUMIFS('Master Data HO &amp; Site'!$AZ$1:$AZ$437,'Master Data HO &amp; Site'!$F$1:$F$437,'Summary to Mgmt'!$D34,'Master Data HO &amp; Site'!$H$1:$H$437,'Summary to Mgmt'!$E34,'Master Data HO &amp; Site'!$Y$1:$Y$437,"Open"),SUMIFS('Master Data HO &amp; Site'!$AZ$1:$AZ$437,'Master Data HO &amp; Site'!$S$1:$S$437,'Summary to Mgmt'!$C34,'Master Data HO &amp; Site'!$Y$1:$Y$437,"Open")),IF($H$2="Urgent",IF(C34="Jakarta",SUMIFS('Master Data HO &amp; Site'!$AZ$1:$AZ$437,'Master Data HO &amp; Site'!$F$1:$F$437,'Summary to Mgmt'!$D34,'Master Data HO &amp; Site'!$H$1:$H$437,'Summary to Mgmt'!$E34,'Master Data HO &amp; Site'!$Y$1:$Y$437,"Open",'Master Data HO &amp; Site'!$N$1:$N$437,$H$2),SUMIFS('Master Data HO &amp; Site'!$AZ$1:$AZ$437,'Master Data HO &amp; Site'!$S$1:$S$437,'Summary to Mgmt'!$C34,'Master Data HO &amp; Site'!$Y$1:$Y$437,"Open",'Master Data HO &amp; Site'!$N$1:$N$437,$H$2)),IF(C34="Jakarta",SUMIFS('Master Data HO &amp; Site'!$AZ$1:$AZ$437,'Master Data HO &amp; Site'!$F$1:$F$437,'Summary to Mgmt'!$D34,'Master Data HO &amp; Site'!$H$1:$H$437,'Summary to Mgmt'!$E34,'Master Data HO &amp; Site'!$Y$1:$Y$437,"Open",'Master Data HO &amp; Site'!$N$1:$N$437,$H$2),SUMIFS('Master Data HO &amp; Site'!$AZ$1:$AZ$437,'Master Data HO &amp; Site'!$S$1:$S$437,'Summary to Mgmt'!$C34,'Master Data HO &amp; Site'!$Y$1:$Y$437,"Open",'Master Data HO &amp; Site'!$N$1:$N$437,$H$2))))</f>
        <v>0</v>
      </c>
      <c r="AJ34" s="222">
        <f>IF($H$2="All",IF(C34="Jakarta",SUMIFS('Master Data HO &amp; Site'!$BB$1:$BB$437,'Master Data HO &amp; Site'!$F$1:$F$437,'Summary to Mgmt'!$D34,'Master Data HO &amp; Site'!$H$1:$H$437,'Summary to Mgmt'!$E34,'Master Data HO &amp; Site'!$Y$1:$Y$437,"Open"),SUMIFS('Master Data HO &amp; Site'!$BB$1:$BB$437,'Master Data HO &amp; Site'!$S$1:$S$437,'Summary to Mgmt'!$C34,'Master Data HO &amp; Site'!$Y$1:$Y$437,"Open")),IF($H$2="Urgent",IF(C34="Jakarta",SUMIFS('Master Data HO &amp; Site'!$BB$1:$BB$437,'Master Data HO &amp; Site'!$F$1:$F$437,'Summary to Mgmt'!$D34,'Master Data HO &amp; Site'!$H$1:$H$437,'Summary to Mgmt'!$E34,'Master Data HO &amp; Site'!$Y$1:$Y$437,"Open",'Master Data HO &amp; Site'!$N$1:$N$437,$H$2),SUMIFS('Master Data HO &amp; Site'!$BB$1:$BB$437,'Master Data HO &amp; Site'!$S$1:$S$437,'Summary to Mgmt'!$C34,'Master Data HO &amp; Site'!$Y$1:$Y$437,"Open",'Master Data HO &amp; Site'!$N$1:$N$437,$H$2)),IF(C34="Jakarta",SUMIFS('Master Data HO &amp; Site'!$BB$1:$BB$437,'Master Data HO &amp; Site'!$F$1:$F$437,'Summary to Mgmt'!$D34,'Master Data HO &amp; Site'!$H$1:$H$437,'Summary to Mgmt'!$E34,'Master Data HO &amp; Site'!$Y$1:$Y$437,"Open",'Master Data HO &amp; Site'!$N$1:$N$437,$H$2),SUMIFS('Master Data HO &amp; Site'!$BB$1:$BB$437,'Master Data HO &amp; Site'!$S$1:$S$437,'Summary to Mgmt'!$C34,'Master Data HO &amp; Site'!$Y$1:$Y$437,"Open",'Master Data HO &amp; Site'!$N$1:$N$437,$H$2))))</f>
        <v>0</v>
      </c>
      <c r="AK34" s="222">
        <f>IF($H$2="All",IF(C34="Jakarta",SUMIFS('Master Data HO &amp; Site'!$BC$1:$BC$437,'Master Data HO &amp; Site'!$F$1:$F$437,'Summary to Mgmt'!$D34,'Master Data HO &amp; Site'!$H$1:$H$437,'Summary to Mgmt'!$E34,'Master Data HO &amp; Site'!$Y$1:$Y$437,"Open"),SUMIFS('Master Data HO &amp; Site'!$BC$1:$BC$437,'Master Data HO &amp; Site'!$S$1:$S$437,'Summary to Mgmt'!$C34,'Master Data HO &amp; Site'!$Y$1:$Y$437,"Open")),IF($H$2="Urgent",IF(C34="Jakarta",SUMIFS('Master Data HO &amp; Site'!$BC$1:$BC$437,'Master Data HO &amp; Site'!$F$1:$F$437,'Summary to Mgmt'!$D34,'Master Data HO &amp; Site'!$H$1:$H$437,'Summary to Mgmt'!$E34,'Master Data HO &amp; Site'!$Y$1:$Y$437,"Open",'Master Data HO &amp; Site'!$N$1:$N$437,$H$2),SUMIFS('Master Data HO &amp; Site'!$BC$1:$BC$437,'Master Data HO &amp; Site'!$S$1:$S$437,'Summary to Mgmt'!$C34,'Master Data HO &amp; Site'!$Y$1:$Y$437,"Open",'Master Data HO &amp; Site'!$N$1:$N$437,$H$2)),IF(C34="Jakarta",SUMIFS('Master Data HO &amp; Site'!$BC$1:$BC$437,'Master Data HO &amp; Site'!$F$1:$F$437,'Summary to Mgmt'!$D34,'Master Data HO &amp; Site'!$H$1:$H$437,'Summary to Mgmt'!$E34,'Master Data HO &amp; Site'!$Y$1:$Y$437,"Open",'Master Data HO &amp; Site'!$N$1:$N$437,$H$2),SUMIFS('Master Data HO &amp; Site'!$BC$1:$BC$437,'Master Data HO &amp; Site'!$S$1:$S$437,'Summary to Mgmt'!$C34,'Master Data HO &amp; Site'!$Y$1:$Y$437,"Open",'Master Data HO &amp; Site'!$N$1:$N$437,$H$2))))</f>
        <v>0</v>
      </c>
      <c r="AL34" s="222">
        <f>IF($H$2="All",IF(C34="Jakarta",SUMIFS('Master Data HO &amp; Site'!$BD$1:$BD$437,'Master Data HO &amp; Site'!$F$1:$F$437,'Summary to Mgmt'!$D34,'Master Data HO &amp; Site'!$H$1:$H$437,'Summary to Mgmt'!$E34,'Master Data HO &amp; Site'!$Y$1:$Y$437,"Open"),SUMIFS('Master Data HO &amp; Site'!$BD$1:$BD$437,'Master Data HO &amp; Site'!$S$1:$S$437,'Summary to Mgmt'!$C34,'Master Data HO &amp; Site'!$Y$1:$Y$437,"Open")),IF($H$2="Urgent",IF(C34="Jakarta",SUMIFS('Master Data HO &amp; Site'!$BD$1:$BD$437,'Master Data HO &amp; Site'!$F$1:$F$437,'Summary to Mgmt'!$D34,'Master Data HO &amp; Site'!$H$1:$H$437,'Summary to Mgmt'!$E34,'Master Data HO &amp; Site'!$Y$1:$Y$437,"Open",'Master Data HO &amp; Site'!$N$1:$N$437,$H$2),SUMIFS('Master Data HO &amp; Site'!$BD$1:$BD$437,'Master Data HO &amp; Site'!$S$1:$S$437,'Summary to Mgmt'!$C34,'Master Data HO &amp; Site'!$Y$1:$Y$437,"Open",'Master Data HO &amp; Site'!$N$1:$N$437,$H$2)),IF(C34="Jakarta",SUMIFS('Master Data HO &amp; Site'!$BD$1:$BD$437,'Master Data HO &amp; Site'!$F$1:$F$437,'Summary to Mgmt'!$D34,'Master Data HO &amp; Site'!$H$1:$H$437,'Summary to Mgmt'!$E34,'Master Data HO &amp; Site'!$Y$1:$Y$437,"Open",'Master Data HO &amp; Site'!$N$1:$N$437,$H$2),SUMIFS('Master Data HO &amp; Site'!$BD$1:$BD$437,'Master Data HO &amp; Site'!$S$1:$S$437,'Summary to Mgmt'!$C34,'Master Data HO &amp; Site'!$Y$1:$Y$437,"Open",'Master Data HO &amp; Site'!$N$1:$N$437,$H$2))))</f>
        <v>0</v>
      </c>
      <c r="AM34" s="222">
        <f>IF($H$2="All",IF(C34="Jakarta",SUMIFS('Master Data HO &amp; Site'!$BE$1:$BE$437,'Master Data HO &amp; Site'!$S$1:$S$437,'Summary to Mgmt'!$C34,'Master Data HO &amp; Site'!$F$1:$F$437,'Summary to Mgmt'!$D34,'Master Data HO &amp; Site'!$H$1:$H$437,'Summary to Mgmt'!$E34,'Master Data HO &amp; Site'!$Y$1:$Y$437,"Open"),SUMIFS('Master Data HO &amp; Site'!$BE$1:$BE$437,'Master Data HO &amp; Site'!$S$1:$S$437,'Summary to Mgmt'!$C34,'Master Data HO &amp; Site'!$Y$1:$Y$437,"Open")),IF($H$2="Urgent",IF(C34="Jakarta",SUMIFS('Master Data HO &amp; Site'!$BE$1:$BE$437,'Master Data HO &amp; Site'!$F$1:$F$437,'Summary to Mgmt'!$D34,'Master Data HO &amp; Site'!$H$1:$H$437,'Summary to Mgmt'!$E34,'Master Data HO &amp; Site'!$Y$1:$Y$437,"Open",'Master Data HO &amp; Site'!$N$1:$N$437,$H$2),SUMIFS('Master Data HO &amp; Site'!$BE$1:$BE$437,'Master Data HO &amp; Site'!$S$1:$S$437,'Summary to Mgmt'!$C34,'Master Data HO &amp; Site'!$Y$1:$Y$437,"Open",'Master Data HO &amp; Site'!$N$1:$N$437,$H$2)),IF(C34="Jakarta",SUMIFS('Master Data HO &amp; Site'!$BE$1:$BE$437,'Master Data HO &amp; Site'!$F$1:$F$437,'Summary to Mgmt'!$D34,'Master Data HO &amp; Site'!$H$1:$H$437,'Summary to Mgmt'!$E34,'Master Data HO &amp; Site'!$Y$1:$Y$437,"Open",'Master Data HO &amp; Site'!$N$1:$N$437,$H$2),SUMIFS('Master Data HO &amp; Site'!$BE$1:$BE$437,'Master Data HO &amp; Site'!$S$1:$S$437,'Summary to Mgmt'!$C34,'Master Data HO &amp; Site'!$Y$1:$Y$437,"Open",'Master Data HO &amp; Site'!$N$1:$N$437,$H$2))))</f>
        <v>0</v>
      </c>
      <c r="AN34" s="222">
        <f>IF($H$2="All",IF(C34="Jakarta",SUMIFS('Master Data HO &amp; Site'!$BF$1:$BF$437,'Master Data HO &amp; Site'!$F$1:$F$437,'Summary to Mgmt'!$D34,'Master Data HO &amp; Site'!$H$1:$H$437,'Summary to Mgmt'!$E34,'Master Data HO &amp; Site'!$Y$1:$Y$437,"Open"),SUMIFS('Master Data HO &amp; Site'!$BF$1:$BF$437,'Master Data HO &amp; Site'!$S$1:$S$437,'Summary to Mgmt'!$C34,'Master Data HO &amp; Site'!$Y$1:$Y$437,"Open")),IF($H$2="Urgent",IF(C34="Jakarta",SUMIFS('Master Data HO &amp; Site'!$BF$1:$BF$437,'Master Data HO &amp; Site'!$F$1:$F$437,'Summary to Mgmt'!$D34,'Master Data HO &amp; Site'!$H$1:$H$437,'Summary to Mgmt'!$E34,'Master Data HO &amp; Site'!$Y$1:$Y$437,"Open",'Master Data HO &amp; Site'!$N$1:$N$437,$H$2),SUMIFS('Master Data HO &amp; Site'!$BF$1:$BF$437,'Master Data HO &amp; Site'!$S$1:$S$437,'Summary to Mgmt'!$C34,'Master Data HO &amp; Site'!$Y$1:$Y$437,"Open",'Master Data HO &amp; Site'!$N$1:$N$437,$H$2)),IF(C34="Jakarta",SUMIFS('Master Data HO &amp; Site'!$BF$1:$BF$437,'Master Data HO &amp; Site'!$F$1:$F$437,'Summary to Mgmt'!$D34,'Master Data HO &amp; Site'!$H$1:$H$437,'Summary to Mgmt'!$E34,'Master Data HO &amp; Site'!$Y$1:$Y$437,"Open",'Master Data HO &amp; Site'!$N$1:$N$437,$H$2),SUMIFS('Master Data HO &amp; Site'!$BF$1:$BF$437,'Master Data HO &amp; Site'!$S$1:$S$437,'Summary to Mgmt'!$C34,'Master Data HO &amp; Site'!$Y$1:$Y$437,"Open",'Master Data HO &amp; Site'!$N$1:$N$437,$H$2))))</f>
        <v>0</v>
      </c>
      <c r="AO34" s="222">
        <f>IF($H$2="All",IF(C34="Jakarta",SUMIFS('Master Data HO &amp; Site'!$BG$1:$BG$437,'Master Data HO &amp; Site'!$F$1:$F$437,'Summary to Mgmt'!$D34,'Master Data HO &amp; Site'!$H$1:$H$437,'Summary to Mgmt'!$E34,'Master Data HO &amp; Site'!$Y$1:$Y$437,"Open"),SUMIFS('Master Data HO &amp; Site'!$BG$1:$BG$437,'Master Data HO &amp; Site'!$S$1:$S$437,'Summary to Mgmt'!$C34,'Master Data HO &amp; Site'!$Y$1:$Y$437,"Open")),IF($H$2="Urgent",IF(C34="Jakarta",SUMIFS('Master Data HO &amp; Site'!$BG$1:$BG$437,'Master Data HO &amp; Site'!$F$1:$F$437,'Summary to Mgmt'!$D34,'Master Data HO &amp; Site'!$H$1:$H$437,'Summary to Mgmt'!$E34,'Master Data HO &amp; Site'!$Y$1:$Y$437,"Open",'Master Data HO &amp; Site'!$N$1:$N$437,$H$2),SUMIFS('Master Data HO &amp; Site'!$BG$1:$BG$437,'Master Data HO &amp; Site'!$S$1:$S$437,'Summary to Mgmt'!$C34,'Master Data HO &amp; Site'!$Y$1:$Y$437,"Open",'Master Data HO &amp; Site'!$N$1:$N$437,$H$2)),IF(C34="Jakarta",SUMIFS('Master Data HO &amp; Site'!$BG$1:$BG$437,'Master Data HO &amp; Site'!$F$1:$F$437,'Summary to Mgmt'!$D34,'Master Data HO &amp; Site'!$H$1:$H$437,'Summary to Mgmt'!$E34,'Master Data HO &amp; Site'!$Y$1:$Y$437,"Open",'Master Data HO &amp; Site'!$N$1:$N$437,$H$2),SUMIFS('Master Data HO &amp; Site'!$BG$1:$BG$437,'Master Data HO &amp; Site'!$S$1:$S$437,'Summary to Mgmt'!$C34,'Master Data HO &amp; Site'!$Y$1:$Y$437,"Open",'Master Data HO &amp; Site'!$N$1:$N$437,$H$2))))</f>
        <v>0</v>
      </c>
      <c r="AP34" s="222">
        <f>IF($H$2="All",IF(C34="Jakarta",SUMIFS('Master Data HO &amp; Site'!$BH$1:$BH$437,'Master Data HO &amp; Site'!$F$1:$F$437,'Summary to Mgmt'!$D34,'Master Data HO &amp; Site'!$H$1:$H$437,'Summary to Mgmt'!$E34,'Master Data HO &amp; Site'!$Y$1:$Y$437,"Open"),SUMIFS('Master Data HO &amp; Site'!$BH$1:$BH$437,'Master Data HO &amp; Site'!$S$1:$S$437,'Summary to Mgmt'!$C34,'Master Data HO &amp; Site'!$Y$1:$Y$437,"Open")),IF($H$2="Urgent",IF(C34="Jakarta",SUMIFS('Master Data HO &amp; Site'!$BH$1:$BH$437,'Master Data HO &amp; Site'!$F$1:$F$437,'Summary to Mgmt'!$D34,'Master Data HO &amp; Site'!$H$1:$H$437,'Summary to Mgmt'!$E34,'Master Data HO &amp; Site'!$Y$1:$Y$437,"Open",'Master Data HO &amp; Site'!$N$1:$N$437,$H$2),SUMIFS('Master Data HO &amp; Site'!$BH$1:$BH$437,'Master Data HO &amp; Site'!$S$1:$S$437,'Summary to Mgmt'!$C34,'Master Data HO &amp; Site'!$Y$1:$Y$437,"Open",'Master Data HO &amp; Site'!$N$1:$N$437,$H$2)),IF(C34="Jakarta",SUMIFS('Master Data HO &amp; Site'!$BH$1:$BH$437,'Master Data HO &amp; Site'!$F$1:$F$437,'Summary to Mgmt'!$D34,'Master Data HO &amp; Site'!$H$1:$H$437,'Summary to Mgmt'!$E34,'Master Data HO &amp; Site'!$Y$1:$Y$437,"Open",'Master Data HO &amp; Site'!$N$1:$N$437,$H$2),SUMIFS('Master Data HO &amp; Site'!$BH$1:$BH$437,'Master Data HO &amp; Site'!$S$1:$S$437,'Summary to Mgmt'!$C34,'Master Data HO &amp; Site'!$Y$1:$Y$437,"Open",'Master Data HO &amp; Site'!$N$1:$N$437,$H$2))))</f>
        <v>0</v>
      </c>
      <c r="AQ34" s="222">
        <f>IF($H$2="All",IF(C34="Jakarta",SUMIFS('Master Data HO &amp; Site'!$BI$1:$BI$437,'Master Data HO &amp; Site'!$F$1:$F$437,'Summary to Mgmt'!$D34,'Master Data HO &amp; Site'!$H$1:$H$437,'Summary to Mgmt'!$E34,'Master Data HO &amp; Site'!$Y$1:$Y$437,"Open"),SUMIFS('Master Data HO &amp; Site'!$BI$1:$BI$437,'Master Data HO &amp; Site'!$S$1:$S$437,'Summary to Mgmt'!$C34,'Master Data HO &amp; Site'!$Y$1:$Y$437,"Open")),IF($H$2="Urgent",IF(C34="Jakarta",SUMIFS('Master Data HO &amp; Site'!$BI$1:$BI$437,'Master Data HO &amp; Site'!$F$1:$F$437,'Summary to Mgmt'!$D34,'Master Data HO &amp; Site'!$H$1:$H$437,'Summary to Mgmt'!$E34,'Master Data HO &amp; Site'!$Y$1:$Y$437,"Open",'Master Data HO &amp; Site'!$N$1:$N$437,$H$2),SUMIFS('Master Data HO &amp; Site'!$BI$1:$BI$437,'Master Data HO &amp; Site'!$S$1:$S$437,'Summary to Mgmt'!$C34,'Master Data HO &amp; Site'!$Y$1:$Y$437,"Open",'Master Data HO &amp; Site'!$N$1:$N$437,$H$2)),IF(C34="Jakarta",SUMIFS('Master Data HO &amp; Site'!$BI$1:$BI$437,'Master Data HO &amp; Site'!$F$1:$F$437,'Summary to Mgmt'!$D34,'Master Data HO &amp; Site'!$H$1:$H$437,'Summary to Mgmt'!$E34,'Master Data HO &amp; Site'!$Y$1:$Y$437,"Open",'Master Data HO &amp; Site'!$N$1:$N$437,$H$2),SUMIFS('Master Data HO &amp; Site'!$BI$1:$BI$437,'Master Data HO &amp; Site'!$S$1:$S$437,'Summary to Mgmt'!$C34,'Master Data HO &amp; Site'!$Y$1:$Y$437,"Open",'Master Data HO &amp; Site'!$N$1:$N$437,$H$2))))</f>
        <v>0</v>
      </c>
      <c r="AR34" s="222">
        <f>IF($H$2="All",IF(C34="Jakarta",SUMIFS('Master Data HO &amp; Site'!$BJ$1:$BJ$437,'Master Data HO &amp; Site'!$F$1:$F$437,'Summary to Mgmt'!$D34,'Master Data HO &amp; Site'!$H$1:$H$437,'Summary to Mgmt'!$E34,'Master Data HO &amp; Site'!$Y$1:$Y$437,"Open"),SUMIFS('Master Data HO &amp; Site'!$BJ$1:$BJ$437,'Master Data HO &amp; Site'!$S$1:$S$437,'Summary to Mgmt'!$C34,'Master Data HO &amp; Site'!$Y$1:$Y$437,"Open")),IF($H$2="Urgent",IF(C34="Jakarta",SUMIFS('Master Data HO &amp; Site'!$BJ$1:$BJ$437,'Master Data HO &amp; Site'!$F$1:$F$437,'Summary to Mgmt'!$D34,'Master Data HO &amp; Site'!$H$1:$H$437,'Summary to Mgmt'!$E34,'Master Data HO &amp; Site'!$Y$1:$Y$437,"Open",'Master Data HO &amp; Site'!$N$1:$N$437,$H$2),SUMIFS('Master Data HO &amp; Site'!$BJ$1:$BJ$437,'Master Data HO &amp; Site'!$S$1:$S$437,'Summary to Mgmt'!$C34,'Master Data HO &amp; Site'!$Y$1:$Y$437,"Open",'Master Data HO &amp; Site'!$N$1:$N$437,$H$2)),IF(C34="Jakarta",SUMIFS('Master Data HO &amp; Site'!$BJ$1:$BJ$437,'Master Data HO &amp; Site'!$F$1:$F$437,'Summary to Mgmt'!$D34,'Master Data HO &amp; Site'!$H$1:$H$437,'Summary to Mgmt'!$E34,'Master Data HO &amp; Site'!$Y$1:$Y$437,"Open",'Master Data HO &amp; Site'!$N$1:$N$437,$H$2),SUMIFS('Master Data HO &amp; Site'!$BJ$1:$BJ$437,'Master Data HO &amp; Site'!$S$1:$S$437,'Summary to Mgmt'!$C34,'Master Data HO &amp; Site'!$Y$1:$Y$437,"Open",'Master Data HO &amp; Site'!$N$1:$N$437,$H$2))))</f>
        <v>0</v>
      </c>
      <c r="AS34" s="222">
        <f>IF($H$2="All",IF(C34="Jakarta",SUMIFS('Master Data HO &amp; Site'!$BK$1:$BK$437,'Master Data HO &amp; Site'!$S$1:$S$437,'Summary to Mgmt'!$C34,'Master Data HO &amp; Site'!$F$1:$F$437,'Summary to Mgmt'!$D34,'Master Data HO &amp; Site'!$H$1:$H$437,'Summary to Mgmt'!$E34,'Master Data HO &amp; Site'!$Y$1:$Y$437,"Open"),SUMIFS('Master Data HO &amp; Site'!$BK$1:$BK$437,'Master Data HO &amp; Site'!$S$1:$S$437,'Summary to Mgmt'!$C34,'Master Data HO &amp; Site'!$Y$1:$Y$437,"Open")),IF($H$2="Urgent",IF(C34="Jakarta",SUMIFS('Master Data HO &amp; Site'!$BK$1:$BK$437,'Master Data HO &amp; Site'!$F$1:$F$437,'Summary to Mgmt'!$D34,'Master Data HO &amp; Site'!$H$1:$H$437,'Summary to Mgmt'!$E34,'Master Data HO &amp; Site'!$Y$1:$Y$437,"Open",'Master Data HO &amp; Site'!$N$1:$N$437,$H$2),SUMIFS('Master Data HO &amp; Site'!$BK$1:$BK$437,'Master Data HO &amp; Site'!$S$1:$S$437,'Summary to Mgmt'!$C34,'Master Data HO &amp; Site'!$Y$1:$Y$437,"Open",'Master Data HO &amp; Site'!$N$1:$N$437,$H$2)),IF(C34="Jakarta",SUMIFS('Master Data HO &amp; Site'!$BK$1:$BK$437,'Master Data HO &amp; Site'!$F$1:$F$437,'Summary to Mgmt'!$D34,'Master Data HO &amp; Site'!$H$1:$H$437,'Summary to Mgmt'!$E34,'Master Data HO &amp; Site'!$Y$1:$Y$437,"Open",'Master Data HO &amp; Site'!$N$1:$N$437,$H$2),SUMIFS('Master Data HO &amp; Site'!$BK$1:$BK$437,'Master Data HO &amp; Site'!$S$1:$S$437,'Summary to Mgmt'!$C34,'Master Data HO &amp; Site'!$Y$1:$Y$437,"Open",'Master Data HO &amp; Site'!$N$1:$N$437,$H$2))))</f>
        <v>0</v>
      </c>
      <c r="AU34" s="224">
        <f>IF($H$2="All",IF(C34="Jakarta",COUNTIFS('Master Data HO &amp; Site'!$F$1:$F$437,'Summary to Mgmt'!$D34,'Master Data HO &amp; Site'!$H$1:$H$437,'Summary to Mgmt'!$E34,'Master Data HO &amp; Site'!$Y$1:$Y$437,"Open",'Master Data HO &amp; Site'!$BZ$1:$BZ$437,'Summary to Mgmt'!$AU$4),COUNTIFS('Master Data HO &amp; Site'!$S$1:$S$437,'Summary to Mgmt'!$C34,'Master Data HO &amp; Site'!$Y$1:$Y$437,"Open",'Master Data HO &amp; Site'!$BZ$1:$BZ$437,'Summary to Mgmt'!$AU$4)),IF($H$2="Urgent",IF(C34="Jakarta",COUNTIFS('Master Data HO &amp; Site'!$F$1:$F$437,'Summary to Mgmt'!$D34,'Master Data HO &amp; Site'!$H$1:$H$437,'Summary to Mgmt'!$E34,'Master Data HO &amp; Site'!$Y$1:$Y$437,"Open",'Master Data HO &amp; Site'!$BZ$1:$BZ$437,'Summary to Mgmt'!$AU$4,'Master Data HO &amp; Site'!$N$1:$N$437,$H$2),COUNTIFS('Master Data HO &amp; Site'!$S$1:$S$437,'Summary to Mgmt'!$C34,'Master Data HO &amp; Site'!$Y$1:$Y$437,"Open",'Master Data HO &amp; Site'!$BZ$1:$BZ$437,'Summary to Mgmt'!$AU$4,'Master Data HO &amp; Site'!$N$1:$N$437,$H$2)),IF(C34="Jakarta",COUNTIFS('Master Data HO &amp; Site'!$F$1:$F$437,'Summary to Mgmt'!$D34,'Master Data HO &amp; Site'!$H$1:$H$437,'Summary to Mgmt'!$E34,'Master Data HO &amp; Site'!$Y$1:$Y$437,"Open",'Master Data HO &amp; Site'!$BZ$1:$BZ$437,'Summary to Mgmt'!$AU$4,'Master Data HO &amp; Site'!$N$1:$N$437,$H$2),COUNTIFS('Master Data HO &amp; Site'!$S$1:$S$437,'Summary to Mgmt'!$C34,'Master Data HO &amp; Site'!$Y$1:$Y$437,"Open",'Master Data HO &amp; Site'!$BZ$1:$BZ$437,'Summary to Mgmt'!$AU$4,'Master Data HO &amp; Site'!$N$1:$N$437,$H$2))))</f>
        <v>0</v>
      </c>
      <c r="AV34" s="224">
        <f>IF($H$2="All",IF(C34="Jakarta",COUNTIFS('Master Data HO &amp; Site'!$F$1:$F$437,'Summary to Mgmt'!$D34,'Master Data HO &amp; Site'!$H$1:$H$437,'Summary to Mgmt'!$E34,'Master Data HO &amp; Site'!$Y$1:$Y$437,"Open",'Master Data HO &amp; Site'!$BZ$1:$BZ$437,'Summary to Mgmt'!$AV$4),COUNTIFS('Master Data HO &amp; Site'!$S$1:$S$437,'Summary to Mgmt'!$C34,'Master Data HO &amp; Site'!$Y$1:$Y$437,"Open",'Master Data HO &amp; Site'!$BZ$1:$BZ$437,'Summary to Mgmt'!$AV$4)),IF($H$2="Urgent",IF(C34="Jakarta",COUNTIFS('Master Data HO &amp; Site'!$F$1:$F$437,'Summary to Mgmt'!$D34,'Master Data HO &amp; Site'!$H$1:$H$437,'Summary to Mgmt'!$E34,'Master Data HO &amp; Site'!$Y$1:$Y$437,"Open",'Master Data HO &amp; Site'!$BZ$1:$BZ$437,'Summary to Mgmt'!$AV$4,'Master Data HO &amp; Site'!$N$1:$N$437,$H$2),COUNTIFS('Master Data HO &amp; Site'!$S$1:$S$437,'Summary to Mgmt'!$C34,'Master Data HO &amp; Site'!$Y$1:$Y$437,"Open",'Master Data HO &amp; Site'!$BZ$1:$BZ$437,'Summary to Mgmt'!$AV$4,'Master Data HO &amp; Site'!$N$1:$N$437,$H$2)),IF(C34="Jakarta",COUNTIFS('Master Data HO &amp; Site'!$F$1:$F$437,'Summary to Mgmt'!$D34,'Master Data HO &amp; Site'!$H$1:$H$437,'Summary to Mgmt'!$E34,'Master Data HO &amp; Site'!$Y$1:$Y$437,"Open",'Master Data HO &amp; Site'!$BZ$1:$BZ$437,'Summary to Mgmt'!$AV$4,'Master Data HO &amp; Site'!$N$1:$N$437,$H$2),COUNTIFS('Master Data HO &amp; Site'!$S$1:$S$437,'Summary to Mgmt'!$C34,'Master Data HO &amp; Site'!$Y$1:$Y$437,"Open",'Master Data HO &amp; Site'!$BZ$1:$BZ$437,'Summary to Mgmt'!$AV$4,'Master Data HO &amp; Site'!$N$1:$N$437,$H$2))))</f>
        <v>0</v>
      </c>
      <c r="AW34" s="224">
        <f>IF($H$2="All",IF(C34="Jakarta",COUNTIFS('Master Data HO &amp; Site'!$F$1:$F$437,'Summary to Mgmt'!$D34,'Master Data HO &amp; Site'!$H$1:$H$437,'Summary to Mgmt'!$E34,'Master Data HO &amp; Site'!$Y$1:$Y$437,"Open",'Master Data HO &amp; Site'!$BZ$1:$BZ$437,'Summary to Mgmt'!$AW$4),COUNTIFS('Master Data HO &amp; Site'!$S$1:$S$437,'Summary to Mgmt'!$C34,'Master Data HO &amp; Site'!$Y$1:$Y$437,"Open",'Master Data HO &amp; Site'!$BZ$1:$BZ$437,'Summary to Mgmt'!$AW$4)),IF($H$2="Urgent",IF(C34="Jakarta",COUNTIFS('Master Data HO &amp; Site'!$F$1:$F$437,'Summary to Mgmt'!$D34,'Master Data HO &amp; Site'!$H$1:$H$437,'Summary to Mgmt'!$E34,'Master Data HO &amp; Site'!$Y$1:$Y$437,"Open",'Master Data HO &amp; Site'!$BZ$1:$BZ$437,'Summary to Mgmt'!$AW$4,'Master Data HO &amp; Site'!$N$1:$N$437,$H$2),COUNTIFS('Master Data HO &amp; Site'!$S$1:$S$437,'Summary to Mgmt'!$C34,'Master Data HO &amp; Site'!$Y$1:$Y$437,"Open",'Master Data HO &amp; Site'!$BZ$1:$BZ$437,'Summary to Mgmt'!$AW$4,'Master Data HO &amp; Site'!$N$1:$N$437,$H$2)),IF(C34="Jakarta",COUNTIFS('Master Data HO &amp; Site'!$F$1:$F$437,'Summary to Mgmt'!$D34,'Master Data HO &amp; Site'!$H$1:$H$437,'Summary to Mgmt'!$E34,'Master Data HO &amp; Site'!$Y$1:$Y$437,"Open",'Master Data HO &amp; Site'!$BZ$1:$BZ$437,'Summary to Mgmt'!$AW$4,'Master Data HO &amp; Site'!$N$1:$N$437,$H$2),COUNTIFS('Master Data HO &amp; Site'!$S$1:$S$437,'Summary to Mgmt'!$C34,'Master Data HO &amp; Site'!$Y$1:$Y$437,"Open",'Master Data HO &amp; Site'!$BZ$1:$BZ$437,'Summary to Mgmt'!$AW$4,'Master Data HO &amp; Site'!$N$1:$N$437,$H$2))))</f>
        <v>0</v>
      </c>
      <c r="AX34" s="224">
        <f>IF($H$2="All",IF(C34="Jakarta",COUNTIFS('Master Data HO &amp; Site'!$F$1:$F$437,'Summary to Mgmt'!$D34,'Master Data HO &amp; Site'!$H$1:$H$437,'Summary to Mgmt'!$E34,'Master Data HO &amp; Site'!$Y$1:$Y$437,"Open",'Master Data HO &amp; Site'!$BZ$1:$BZ$437,'Summary to Mgmt'!$AX$4),COUNTIFS('Master Data HO &amp; Site'!$S$1:$S$437,'Summary to Mgmt'!$C34,'Master Data HO &amp; Site'!$Y$1:$Y$437,"Open",'Master Data HO &amp; Site'!$BZ$1:$BZ$437,'Summary to Mgmt'!$AX$4)),IF($H$2="Urgent",IF(C34="Jakarta",COUNTIFS('Master Data HO &amp; Site'!$F$1:$F$437,'Summary to Mgmt'!$D34,'Master Data HO &amp; Site'!$H$1:$H$437,'Summary to Mgmt'!$E34,'Master Data HO &amp; Site'!$Y$1:$Y$437,"Open",'Master Data HO &amp; Site'!$BZ$1:$BZ$437,'Summary to Mgmt'!$AX$4,'Master Data HO &amp; Site'!$N$1:$N$437,$H$2),COUNTIFS('Master Data HO &amp; Site'!$S$1:$S$437,'Summary to Mgmt'!$C34,'Master Data HO &amp; Site'!$Y$1:$Y$437,"Open",'Master Data HO &amp; Site'!$BZ$1:$BZ$437,'Summary to Mgmt'!$AX$4,'Master Data HO &amp; Site'!$N$1:$N$437,$H$2)),IF(C34="Jakarta",COUNTIFS('Master Data HO &amp; Site'!$F$1:$F$437,'Summary to Mgmt'!$D34,'Master Data HO &amp; Site'!$H$1:$H$437,'Summary to Mgmt'!$E34,'Master Data HO &amp; Site'!$Y$1:$Y$437,"Open",'Master Data HO &amp; Site'!$BZ$1:$BZ$437,'Summary to Mgmt'!$AX$4,'Master Data HO &amp; Site'!$N$1:$N$437,$H$2),COUNTIFS('Master Data HO &amp; Site'!$S$1:$S$437,'Summary to Mgmt'!$C34,'Master Data HO &amp; Site'!$Y$1:$Y$437,"Open",'Master Data HO &amp; Site'!$BZ$1:$BZ$437,'Summary to Mgmt'!$AX$4,'Master Data HO &amp; Site'!$N$1:$N$437,$H$2))))</f>
        <v>0</v>
      </c>
    </row>
    <row r="35" spans="3:50" outlineLevel="1" x14ac:dyDescent="0.35">
      <c r="C35" t="s">
        <v>151</v>
      </c>
      <c r="D35" t="s">
        <v>146</v>
      </c>
      <c r="E35" t="s">
        <v>1569</v>
      </c>
      <c r="F35" s="223">
        <f t="shared" si="1"/>
        <v>1</v>
      </c>
      <c r="G35" s="224">
        <f>IF($H$2="All",IF(C35="Jakarta",SUMIFS('Master Data HO &amp; Site'!$BM$1:$BM$437,'Master Data HO &amp; Site'!$S$1:$S$437,'Summary to Mgmt'!C35,'Master Data HO &amp; Site'!$F$1:$F$437,'Summary to Mgmt'!$D35,'Master Data HO &amp; Site'!$H$1:$H$437,'Summary to Mgmt'!$E35,'Master Data HO &amp; Site'!$Y$1:$Y$437,"Closed"),SUMIFS('Master Data HO &amp; Site'!$BM$1:$BM$437,'Master Data HO &amp; Site'!$S$1:$S$437,'Summary to Mgmt'!C35,'Master Data HO &amp; Site'!$Y$1:$Y$437,"Closed")),IF(C35="Jakarta",SUMIFS('Master Data HO &amp; Site'!$BM$1:$BM$437,'Master Data HO &amp; Site'!$S$1:$S$437,'Summary to Mgmt'!C35,'Master Data HO &amp; Site'!$F$1:$F$437,'Summary to Mgmt'!$D35,'Master Data HO &amp; Site'!$H$1:$H$437,'Summary to Mgmt'!E35,'Master Data HO &amp; Site'!$N$1:$N$437,'Summary to Mgmt'!$H$2,'Master Data HO &amp; Site'!$Y$1:$Y$437,"Closed"),SUMIFS('Master Data HO &amp; Site'!$BM$1:$BM$437,'Master Data HO &amp; Site'!$S$1:$S$437,'Summary to Mgmt'!C35,'Master Data HO &amp; Site'!$N$1:$N$437,'Summary to Mgmt'!$H$2,'Master Data HO &amp; Site'!$Y$1:$Y$437,"Closed")))</f>
        <v>0</v>
      </c>
      <c r="H35" s="222">
        <f>IF($H$2="All",IF(C35="Jakarta",COUNTIFS('Master Data HO &amp; Site'!$S$1:$S$437,'Summary to Mgmt'!$C35,'Master Data HO &amp; Site'!$F$1:$F$437,'Summary to Mgmt'!$D35,'Master Data HO &amp; Site'!$H$1:$H$437,'Summary to Mgmt'!$E35,'Master Data HO &amp; Site'!$Y$1:$Y$437,"Open"),COUNTIFS('Master Data HO &amp; Site'!$S$1:$S$437,'Summary to Mgmt'!$C35,'Master Data HO &amp; Site'!$Y$1:$Y$437,"Open")),IF($H$2="Urgent",IF(C35="Jakarta",COUNTIFS('Master Data HO &amp; Site'!$S$1:$S$437,'Summary to Mgmt'!$C35,'Master Data HO &amp; Site'!$F$1:$F$437,'Summary to Mgmt'!$D35,'Master Data HO &amp; Site'!$H$1:$H$437,'Summary to Mgmt'!$E35,'Master Data HO &amp; Site'!$Y$1:$Y$437,"Open",'Master Data HO &amp; Site'!$N$1:$N$437,$H$2),COUNTIFS('Master Data HO &amp; Site'!$S$1:$S$437,'Summary to Mgmt'!$C35,'Master Data HO &amp; Site'!$Y$1:$Y$437,"Open",'Master Data HO &amp; Site'!$N$1:$N$437,$H$2)),IF(C35="Jakarta",COUNTIFS('Master Data HO &amp; Site'!$F$1:$F$437,'Summary to Mgmt'!$D35,'Master Data HO &amp; Site'!$H$1:$H$437,'Summary to Mgmt'!$E35,'Master Data HO &amp; Site'!$Y$1:$Y$437,"Open",'Master Data HO &amp; Site'!$N$1:$N$437,$H$2),COUNTIFS('Master Data HO &amp; Site'!$S$1:$S$437,'Summary to Mgmt'!$C35,'Master Data HO &amp; Site'!$Y$1:$Y$437,"Open",'Master Data HO &amp; Site'!$N$1:$N$437,$H$2))))</f>
        <v>1</v>
      </c>
      <c r="I35" s="222">
        <f>IF($H$2="All",IF(C35="Jakarta",COUNTIFS('Master Data HO &amp; Site'!$F$1:$F$437,'Summary to Mgmt'!$D35,'Master Data HO &amp; Site'!$H$1:$H$437,'Summary to Mgmt'!$E35,'Master Data HO &amp; Site'!$Y$1:$Y$437,"Open",'Master Data HO &amp; Site'!$D$1:$D$437,"pending FKTK"),COUNTIFS('Master Data HO &amp; Site'!$S$1:$S$437,'Summary to Mgmt'!$C35,'Master Data HO &amp; Site'!$Y$1:$Y$437,"Open",'Master Data HO &amp; Site'!$D$1:$D$437,"pending FKTK")),IF($H$2="Urgent",IF(C35="Jakarta",COUNTIFS('Master Data HO &amp; Site'!$F$1:$F$437,'Summary to Mgmt'!$D35,'Master Data HO &amp; Site'!$H$1:$H$437,'Summary to Mgmt'!$E35,'Master Data HO &amp; Site'!$Y$1:$Y$437,"Open",'Master Data HO &amp; Site'!$N$1:$N$437,$H$2,'Master Data HO &amp; Site'!$D$1:$D$437,"pending FKTK"),COUNTIFS('Master Data HO &amp; Site'!$S$1:$S$437,'Summary to Mgmt'!$C35,'Master Data HO &amp; Site'!$Y$1:$Y$437,"Open",'Master Data HO &amp; Site'!$N$1:$N$437,$H$2,'Master Data HO &amp; Site'!$D$1:$D$437,"pending FKTK")),IF(C35="Jakarta",COUNTIFS('Master Data HO &amp; Site'!$F$1:$F$437,'Summary to Mgmt'!$D35,'Master Data HO &amp; Site'!$H$1:$H$437,'Summary to Mgmt'!$E35,'Master Data HO &amp; Site'!$Y$1:$Y$437,"Open",'Master Data HO &amp; Site'!$N$1:$N$437,$H$2,'Master Data HO &amp; Site'!$D$1:$D$437,"pending FKTK"),COUNTIFS('Master Data HO &amp; Site'!$S$1:$S$437,'Summary to Mgmt'!$C35,'Master Data HO &amp; Site'!$Y$1:$Y$437,"Open",'Master Data HO &amp; Site'!$N$1:$N$437,$H$2,'Master Data HO &amp; Site'!$D$1:$D$437,"pending FKTK"))))</f>
        <v>0</v>
      </c>
      <c r="J35" s="222">
        <f>IF($H$2="All",IF(C35="Jakarta",SUMIFS('Master Data HO &amp; Site'!$AB$1:$AB$437,'Master Data HO &amp; Site'!$F$1:$F$437,'Summary to Mgmt'!$D35,'Master Data HO &amp; Site'!$H$1:$H$437,'Summary to Mgmt'!$E35,'Master Data HO &amp; Site'!$Y$1:$Y$437,"Open"),SUMIFS('Master Data HO &amp; Site'!$AB$1:$AB$437,'Master Data HO &amp; Site'!$S$1:$S$437,'Summary to Mgmt'!$C35,'Master Data HO &amp; Site'!$Y$1:$Y$437,"Open")),IF($H$2="Urgent",IF(C35="Jakarta",SUMIFS('Master Data HO &amp; Site'!$AB$1:$AB$437,'Master Data HO &amp; Site'!$F$1:$F$437,'Summary to Mgmt'!$D35,'Master Data HO &amp; Site'!$H$1:$H$437,'Summary to Mgmt'!$E35,'Master Data HO &amp; Site'!$Y$1:$Y$437,"Open",'Master Data HO &amp; Site'!$N$1:$N$437,$H$2),SUMIFS('Master Data HO &amp; Site'!$AB$1:$AB$437,'Master Data HO &amp; Site'!$S$1:$S$437,'Summary to Mgmt'!$C35,'Master Data HO &amp; Site'!$Y$1:$Y$437,"Open",'Master Data HO &amp; Site'!$N$1:$N$437,$H$2)),IF(C35="Jakarta",SUMIFS('Master Data HO &amp; Site'!$AB$1:$AB$437,'Master Data HO &amp; Site'!$F$1:$F$437,'Summary to Mgmt'!$D35,'Master Data HO &amp; Site'!$H$1:$H$437,'Summary to Mgmt'!$E35,'Master Data HO &amp; Site'!$Y$1:$Y$437,"Open",'Master Data HO &amp; Site'!$N$1:$N$437,$H$2),SUMIFS('Master Data HO &amp; Site'!$AB$1:$AB$437,'Master Data HO &amp; Site'!$S$1:$S$437,'Summary to Mgmt'!$C35,'Master Data HO &amp; Site'!$Y$1:$Y$437,"Open",'Master Data HO &amp; Site'!$N$1:$N$437,$H$2))))</f>
        <v>2</v>
      </c>
      <c r="K35" s="222">
        <f>IF($H$2="All",IF(C35="Jakarta",SUMIFS('Master Data HO &amp; Site'!$AC$1:$AC$437,'Master Data HO &amp; Site'!$F$1:$F$437,'Summary to Mgmt'!$D35,'Master Data HO &amp; Site'!$H$1:$H$437,'Summary to Mgmt'!$E35,'Master Data HO &amp; Site'!$Y$1:$Y$437,"Open"),SUMIFS('Master Data HO &amp; Site'!$AC$1:$AC$437,'Master Data HO &amp; Site'!$S$1:$S$437,'Summary to Mgmt'!$C35,'Master Data HO &amp; Site'!$Y$1:$Y$437,"Open")),IF($H$2="Urgent",IF(C35="Jakarta",SUMIFS('Master Data HO &amp; Site'!$AC$1:$AC$437,'Master Data HO &amp; Site'!$F$1:$F$437,'Summary to Mgmt'!$D35,'Master Data HO &amp; Site'!$H$1:$H$437,'Summary to Mgmt'!$E35,'Master Data HO &amp; Site'!$Y$1:$Y$437,"Open",'Master Data HO &amp; Site'!$N$1:$N$437,$H$2),SUMIFS('Master Data HO &amp; Site'!$AC$1:$AC$437,'Master Data HO &amp; Site'!$S$1:$S$437,'Summary to Mgmt'!$C35,'Master Data HO &amp; Site'!$Y$1:$Y$437,"Open",'Master Data HO &amp; Site'!$N$1:$N$437,$H$2)),IF(C35="Jakarta",SUMIFS('Master Data HO &amp; Site'!$AC$1:$AC$437,'Master Data HO &amp; Site'!$F$1:$F$437,'Summary to Mgmt'!$D35,'Master Data HO &amp; Site'!$H$1:$H$437,'Summary to Mgmt'!$E35,'Master Data HO &amp; Site'!$Y$1:$Y$437,"Open",'Master Data HO &amp; Site'!$N$1:$N$437,$H$2),SUMIFS('Master Data HO &amp; Site'!$AC$1:$AC$437,'Master Data HO &amp; Site'!$S$1:$S$437,'Summary to Mgmt'!$C35,'Master Data HO &amp; Site'!$Y$1:$Y$437,"Open",'Master Data HO &amp; Site'!$N$1:$N$437,$H$2))))</f>
        <v>0</v>
      </c>
      <c r="L35" s="222">
        <f>IF($H$2="All",IF(C35="Jakarta",SUMIFS('Master Data HO &amp; Site'!$AD$1:$AD$437,'Master Data HO &amp; Site'!$F$1:$F$437,'Summary to Mgmt'!$D35,'Master Data HO &amp; Site'!$H$1:$H$437,'Summary to Mgmt'!$E35,'Master Data HO &amp; Site'!$Y$1:$Y$437,"Open"),SUMIFS('Master Data HO &amp; Site'!$AD$1:$AD$437,'Master Data HO &amp; Site'!$S$1:$S$437,'Summary to Mgmt'!$C35,'Master Data HO &amp; Site'!$Y$1:$Y$437,"Open")),IF($H$2="Urgent",IF(C35="Jakarta",SUMIFS('Master Data HO &amp; Site'!$AD$1:$AD$437,'Master Data HO &amp; Site'!$F$1:$F$437,'Summary to Mgmt'!$D35,'Master Data HO &amp; Site'!$H$1:$H$437,'Summary to Mgmt'!$E35,'Master Data HO &amp; Site'!$Y$1:$Y$437,"Open",'Master Data HO &amp; Site'!$N$1:$N$437,$H$2),SUMIFS('Master Data HO &amp; Site'!$AD$1:$AD$437,'Master Data HO &amp; Site'!$S$1:$S$437,'Summary to Mgmt'!$C35,'Master Data HO &amp; Site'!$Y$1:$Y$437,"Open",'Master Data HO &amp; Site'!$N$1:$N$437,$H$2)),IF(C35="Jakarta",SUMIFS('Master Data HO &amp; Site'!$AD$1:$AD$437,'Master Data HO &amp; Site'!$F$1:$F$437,'Summary to Mgmt'!$D35,'Master Data HO &amp; Site'!$H$1:$H$437,'Summary to Mgmt'!$E35,'Master Data HO &amp; Site'!$Y$1:$Y$437,"Open",'Master Data HO &amp; Site'!$N$1:$N$437,$H$2),SUMIFS('Master Data HO &amp; Site'!$AD$1:$AD$437,'Master Data HO &amp; Site'!$S$1:$S$437,'Summary to Mgmt'!$C35,'Master Data HO &amp; Site'!$Y$1:$Y$437,"Open",'Master Data HO &amp; Site'!$N$1:$N$437,$H$2))))</f>
        <v>0</v>
      </c>
      <c r="M35" s="222">
        <f>IF($H$2="All",IF(C35="Jakarta",SUMIFS('Master Data HO &amp; Site'!$AE$1:$AE$437,'Master Data HO &amp; Site'!$F$1:$F$437,'Summary to Mgmt'!$D35,'Master Data HO &amp; Site'!$H$1:$H$437,'Summary to Mgmt'!$E35,'Master Data HO &amp; Site'!$Y$1:$Y$437,"Open"),SUMIFS('Master Data HO &amp; Site'!$AE$1:$AE$437,'Master Data HO &amp; Site'!$S$1:$S$437,'Summary to Mgmt'!$C35,'Master Data HO &amp; Site'!$Y$1:$Y$437,"Open")),IF($H$2="Urgent",IF(C35="Jakarta",SUMIFS('Master Data HO &amp; Site'!$AE$1:$AE$437,'Master Data HO &amp; Site'!$F$1:$F$437,'Summary to Mgmt'!$D35,'Master Data HO &amp; Site'!$H$1:$H$437,'Summary to Mgmt'!$E35,'Master Data HO &amp; Site'!$Y$1:$Y$437,"Open",'Master Data HO &amp; Site'!$N$1:$N$437,$H$2),SUMIFS('Master Data HO &amp; Site'!$AE$1:$AE$437,'Master Data HO &amp; Site'!$S$1:$S$437,'Summary to Mgmt'!$C35,'Master Data HO &amp; Site'!$Y$1:$Y$437,"Open",'Master Data HO &amp; Site'!$N$1:$N$437,$H$2)),IF(C35="Jakarta",SUMIFS('Master Data HO &amp; Site'!$AE$1:$AE$437,'Master Data HO &amp; Site'!$F$1:$F$437,'Summary to Mgmt'!$D35,'Master Data HO &amp; Site'!$H$1:$H$437,'Summary to Mgmt'!$E35,'Master Data HO &amp; Site'!$Y$1:$Y$437,"Open",'Master Data HO &amp; Site'!$N$1:$N$437,$H$2),SUMIFS('Master Data HO &amp; Site'!$AE$1:$AE$437,'Master Data HO &amp; Site'!$S$1:$S$437,'Summary to Mgmt'!$C35,'Master Data HO &amp; Site'!$Y$1:$Y$437,"Open",'Master Data HO &amp; Site'!$N$1:$N$437,$H$2))))</f>
        <v>0</v>
      </c>
      <c r="N35" s="222">
        <f>IF($H$2="All",IF(C35="Jakarta",SUMIFS('Master Data HO &amp; Site'!$AF$1:$AF$437,'Master Data HO &amp; Site'!$F$1:$F$437,'Summary to Mgmt'!$D35,'Master Data HO &amp; Site'!$H$1:$H$437,'Summary to Mgmt'!$E35,'Master Data HO &amp; Site'!$Y$1:$Y$437,"Open"),SUMIFS('Master Data HO &amp; Site'!$AF$1:$AF$437,'Master Data HO &amp; Site'!$S$1:$S$437,'Summary to Mgmt'!$C35,'Master Data HO &amp; Site'!$Y$1:$Y$437,"Open")),IF($H$2="Urgent",IF(C35="Jakarta",SUMIFS('Master Data HO &amp; Site'!$AF$1:$AF$437,'Master Data HO &amp; Site'!$F$1:$F$437,'Summary to Mgmt'!$D35,'Master Data HO &amp; Site'!$H$1:$H$437,'Summary to Mgmt'!$E35,'Master Data HO &amp; Site'!$Y$1:$Y$437,"Open",'Master Data HO &amp; Site'!$N$1:$N$437,$H$2),SUMIFS('Master Data HO &amp; Site'!$AF$1:$AF$437,'Master Data HO &amp; Site'!$S$1:$S$437,'Summary to Mgmt'!$C35,'Master Data HO &amp; Site'!$Y$1:$Y$437,"Open",'Master Data HO &amp; Site'!$N$1:$N$437,$H$2)),IF(C35="Jakarta",SUMIFS('Master Data HO &amp; Site'!$AF$1:$AF$437,'Master Data HO &amp; Site'!$F$1:$F$437,'Summary to Mgmt'!$D35,'Master Data HO &amp; Site'!$H$1:$H$437,'Summary to Mgmt'!$E35,'Master Data HO &amp; Site'!$Y$1:$Y$437,"Open",'Master Data HO &amp; Site'!$N$1:$N$437,$H$2),SUMIFS('Master Data HO &amp; Site'!$AF$1:$AF$437,'Master Data HO &amp; Site'!$S$1:$S$437,'Summary to Mgmt'!$C35,'Master Data HO &amp; Site'!$Y$1:$Y$437,"Open",'Master Data HO &amp; Site'!$N$1:$N$437,$H$2))))</f>
        <v>0</v>
      </c>
      <c r="O35" s="224">
        <f>IF($H$2="All",IF(C35="Jakarta",SUMIFS('Master Data HO &amp; Site'!$AG$1:$AG$437,'Master Data HO &amp; Site'!$S$1:$S$437,'Summary to Mgmt'!$C35,'Master Data HO &amp; Site'!$F$1:$F$437,'Summary to Mgmt'!$D35,'Master Data HO &amp; Site'!$H$1:$H$437,'Summary to Mgmt'!$E35,'Master Data HO &amp; Site'!$Y$1:$Y$437,"Open"),SUMIFS('Master Data HO &amp; Site'!$AG$1:$AG$437,'Master Data HO &amp; Site'!$S$1:$S$437,'Summary to Mgmt'!$C35,'Master Data HO &amp; Site'!$Y$1:$Y$437,"Open")),IF($H$2="Urgent",IF(C35="Jakarta",SUMIFS('Master Data HO &amp; Site'!$AG$1:$AG$437,'Master Data HO &amp; Site'!$F$1:$F$437,'Summary to Mgmt'!$D35,'Master Data HO &amp; Site'!$H$1:$H$437,'Summary to Mgmt'!$E35,'Master Data HO &amp; Site'!$Y$1:$Y$437,"Open",'Master Data HO &amp; Site'!$N$1:$N$437,$H$2),SUMIFS('Master Data HO &amp; Site'!$AG$1:$AG$437,'Master Data HO &amp; Site'!$S$1:$S$437,'Summary to Mgmt'!$C35,'Master Data HO &amp; Site'!$Y$1:$Y$437,"Open",'Master Data HO &amp; Site'!$N$1:$N$437,$H$2)),IF(C35="Jakarta",SUMIFS('Master Data HO &amp; Site'!$AG$1:$AG$437,'Master Data HO &amp; Site'!$F$1:$F$437,'Summary to Mgmt'!$D35,'Master Data HO &amp; Site'!$H$1:$H$437,'Summary to Mgmt'!$E35,'Master Data HO &amp; Site'!$Y$1:$Y$437,"Open",'Master Data HO &amp; Site'!$N$1:$N$437,$H$2),SUMIFS('Master Data HO &amp; Site'!$AG$1:$AG$437,'Master Data HO &amp; Site'!$S$1:$S$437,'Summary to Mgmt'!$C35,'Master Data HO &amp; Site'!$Y$1:$Y$437,"Open",'Master Data HO &amp; Site'!$N$1:$N$437,$H$2))))</f>
        <v>1</v>
      </c>
      <c r="P35" s="222">
        <f>IF($H$2="All",IF(C35="Jakarta",SUMIFS('Master Data HO &amp; Site'!$AH$1:$AH$437,'Master Data HO &amp; Site'!$F$1:$F$437,'Summary to Mgmt'!$D35,'Master Data HO &amp; Site'!$H$1:$H$437,'Summary to Mgmt'!$E35,'Master Data HO &amp; Site'!$Y$1:$Y$437,"Open"),SUMIFS('Master Data HO &amp; Site'!$AH$1:$AH$437,'Master Data HO &amp; Site'!$S$1:$S$437,'Summary to Mgmt'!$C35,'Master Data HO &amp; Site'!$Y$1:$Y$437,"Open")),IF($H$2="Urgent",IF(C35="Jakarta",SUMIFS('Master Data HO &amp; Site'!$AH$1:$AH$437,'Master Data HO &amp; Site'!$F$1:$F$437,'Summary to Mgmt'!$D35,'Master Data HO &amp; Site'!$H$1:$H$437,'Summary to Mgmt'!$E35,'Master Data HO &amp; Site'!$Y$1:$Y$437,"Open",'Master Data HO &amp; Site'!$N$1:$N$437,$H$2),SUMIFS('Master Data HO &amp; Site'!$AH$1:$AH$437,'Master Data HO &amp; Site'!$S$1:$S$437,'Summary to Mgmt'!$C35,'Master Data HO &amp; Site'!$Y$1:$Y$437,"Open",'Master Data HO &amp; Site'!$N$1:$N$437,$H$2)),IF(C35="Jakarta",SUMIFS('Master Data HO &amp; Site'!$AH$1:$AH$437,'Master Data HO &amp; Site'!$F$1:$F$437,'Summary to Mgmt'!$D35,'Master Data HO &amp; Site'!$H$1:$H$437,'Summary to Mgmt'!$E35,'Master Data HO &amp; Site'!$Y$1:$Y$437,"Open",'Master Data HO &amp; Site'!$N$1:$N$437,$H$2),SUMIFS('Master Data HO &amp; Site'!$AH$1:$AH$437,'Master Data HO &amp; Site'!$S$1:$S$437,'Summary to Mgmt'!$C35,'Master Data HO &amp; Site'!$Y$1:$Y$437,"Open",'Master Data HO &amp; Site'!$N$1:$N$437,$H$2))))</f>
        <v>0</v>
      </c>
      <c r="Q35" s="222">
        <f>IF($H$2="All",IF(C35="Jakarta",SUMIFS('Master Data HO &amp; Site'!$AI$1:$AI$437,'Master Data HO &amp; Site'!$F$1:$F$437,'Summary to Mgmt'!$D35,'Master Data HO &amp; Site'!$H$1:$H$437,'Summary to Mgmt'!$E35,'Master Data HO &amp; Site'!$Y$1:$Y$437,"Open"),SUMIFS('Master Data HO &amp; Site'!$AI$1:$AI$437,'Master Data HO &amp; Site'!$S$1:$S$437,'Summary to Mgmt'!$C35,'Master Data HO &amp; Site'!$Y$1:$Y$437,"Open")),IF($H$2="Urgent",IF(C35="Jakarta",SUMIFS('Master Data HO &amp; Site'!$AI$1:$AI$437,'Master Data HO &amp; Site'!$F$1:$F$437,'Summary to Mgmt'!$D35,'Master Data HO &amp; Site'!$H$1:$H$437,'Summary to Mgmt'!$E35,'Master Data HO &amp; Site'!$Y$1:$Y$437,"Open",'Master Data HO &amp; Site'!$N$1:$N$437,$H$2),SUMIFS('Master Data HO &amp; Site'!$AI$1:$AI$437,'Master Data HO &amp; Site'!$S$1:$S$437,'Summary to Mgmt'!$C35,'Master Data HO &amp; Site'!$Y$1:$Y$437,"Open",'Master Data HO &amp; Site'!$N$1:$N$437,$H$2)),IF(C35="Jakarta",SUMIFS('Master Data HO &amp; Site'!$AI$1:$AI$437,'Master Data HO &amp; Site'!$F$1:$F$437,'Summary to Mgmt'!$D35,'Master Data HO &amp; Site'!$H$1:$H$437,'Summary to Mgmt'!$E35,'Master Data HO &amp; Site'!$Y$1:$Y$437,"Open",'Master Data HO &amp; Site'!$N$1:$N$437,$H$2),SUMIFS('Master Data HO &amp; Site'!$AI$1:$AI$437,'Master Data HO &amp; Site'!$S$1:$S$437,'Summary to Mgmt'!$C35,'Master Data HO &amp; Site'!$Y$1:$Y$437,"Open",'Master Data HO &amp; Site'!$N$1:$N$437,$H$2))))</f>
        <v>1</v>
      </c>
      <c r="R35" s="222">
        <f>IF($H$2="All",IF(C35="Jakarta",SUMIFS('Master Data HO &amp; Site'!$AJ$1:$AJ$437,'Master Data HO &amp; Site'!$F$1:$F$437,'Summary to Mgmt'!$D35,'Master Data HO &amp; Site'!$H$1:$H$437,'Summary to Mgmt'!$E35,'Master Data HO &amp; Site'!$Y$1:$Y$437,"Open"),SUMIFS('Master Data HO &amp; Site'!$AJ$1:$AJ$437,'Master Data HO &amp; Site'!$S$1:$S$437,'Summary to Mgmt'!$C35,'Master Data HO &amp; Site'!$Y$1:$Y$437,"Open")),IF($H$2="Urgent",IF(C35="Jakarta",SUMIFS('Master Data HO &amp; Site'!$AJ$1:$AJ$437,'Master Data HO &amp; Site'!$F$1:$F$437,'Summary to Mgmt'!$D35,'Master Data HO &amp; Site'!$H$1:$H$437,'Summary to Mgmt'!$E35,'Master Data HO &amp; Site'!$Y$1:$Y$437,"Open",'Master Data HO &amp; Site'!$N$1:$N$437,$H$2),SUMIFS('Master Data HO &amp; Site'!$AJ$1:$AJ$437,'Master Data HO &amp; Site'!$S$1:$S$437,'Summary to Mgmt'!$C35,'Master Data HO &amp; Site'!$Y$1:$Y$437,"Open",'Master Data HO &amp; Site'!$N$1:$N$437,$H$2)),IF(C35="Jakarta",SUMIFS('Master Data HO &amp; Site'!$AJ$1:$AJ$437,'Master Data HO &amp; Site'!$F$1:$F$437,'Summary to Mgmt'!$D35,'Master Data HO &amp; Site'!$H$1:$H$437,'Summary to Mgmt'!$E35,'Master Data HO &amp; Site'!$Y$1:$Y$437,"Open",'Master Data HO &amp; Site'!$N$1:$N$437,$H$2),SUMIFS('Master Data HO &amp; Site'!$AJ$1:$AJ$437,'Master Data HO &amp; Site'!$S$1:$S$437,'Summary to Mgmt'!$C35,'Master Data HO &amp; Site'!$Y$1:$Y$437,"Open",'Master Data HO &amp; Site'!$N$1:$N$437,$H$2))))</f>
        <v>0</v>
      </c>
      <c r="S35" s="222">
        <f>IF($H$2="All",IF(C35="Jakarta",SUMIFS('Master Data HO &amp; Site'!$AK$1:$AK$437,'Master Data HO &amp; Site'!$F$1:$F$437,'Summary to Mgmt'!$D35,'Master Data HO &amp; Site'!$H$1:$H$437,'Summary to Mgmt'!$E35,'Master Data HO &amp; Site'!$Y$1:$Y$437,"Open"),SUMIFS('Master Data HO &amp; Site'!$AK$1:$AK$437,'Master Data HO &amp; Site'!$S$1:$S$437,'Summary to Mgmt'!$C35,'Master Data HO &amp; Site'!$Y$1:$Y$437,"Open")),IF($H$2="Urgent",IF(C35="Jakarta",SUMIFS('Master Data HO &amp; Site'!$AK$1:$AK$437,'Master Data HO &amp; Site'!$F$1:$F$437,'Summary to Mgmt'!$D35,'Master Data HO &amp; Site'!$H$1:$H$437,'Summary to Mgmt'!$E35,'Master Data HO &amp; Site'!$Y$1:$Y$437,"Open",'Master Data HO &amp; Site'!$N$1:$N$437,$H$2),SUMIFS('Master Data HO &amp; Site'!$AK$1:$AK$437,'Master Data HO &amp; Site'!$S$1:$S$437,'Summary to Mgmt'!$C35,'Master Data HO &amp; Site'!$Y$1:$Y$437,"Open",'Master Data HO &amp; Site'!$N$1:$N$437,$H$2)),IF(C35="Jakarta",SUMIFS('Master Data HO &amp; Site'!$AK$1:$AK$437,'Master Data HO &amp; Site'!$F$1:$F$437,'Summary to Mgmt'!$D35,'Master Data HO &amp; Site'!$H$1:$H$437,'Summary to Mgmt'!$E35,'Master Data HO &amp; Site'!$Y$1:$Y$437,"Open",'Master Data HO &amp; Site'!$N$1:$N$437,$H$2),SUMIFS('Master Data HO &amp; Site'!$AK$1:$AK$437,'Master Data HO &amp; Site'!$S$1:$S$437,'Summary to Mgmt'!$C35,'Master Data HO &amp; Site'!$Y$1:$Y$437,"Open",'Master Data HO &amp; Site'!$N$1:$N$437,$H$2))))</f>
        <v>0</v>
      </c>
      <c r="T35" s="222">
        <f>IF($H$2="All",IF(C35="Jakarta",SUMIFS('Master Data HO &amp; Site'!$AL$1:$AL$437,'Master Data HO &amp; Site'!$F$1:$F$437,'Summary to Mgmt'!$D35,'Master Data HO &amp; Site'!$H$1:$H$437,'Summary to Mgmt'!$E35,'Master Data HO &amp; Site'!$Y$1:$Y$437,"Open"),SUMIFS('Master Data HO &amp; Site'!$AL$1:$AL$437,'Master Data HO &amp; Site'!$S$1:$S$437,'Summary to Mgmt'!$C35,'Master Data HO &amp; Site'!$Y$1:$Y$437,"Open")),IF($H$2="Urgent",IF(C35="Jakarta",SUMIFS('Master Data HO &amp; Site'!$AL$1:$AL$437,'Master Data HO &amp; Site'!$F$1:$F$437,'Summary to Mgmt'!$D35,'Master Data HO &amp; Site'!$H$1:$H$437,'Summary to Mgmt'!$E35,'Master Data HO &amp; Site'!$Y$1:$Y$437,"Open",'Master Data HO &amp; Site'!$N$1:$N$437,$H$2),SUMIFS('Master Data HO &amp; Site'!$AL$1:$AL$437,'Master Data HO &amp; Site'!$S$1:$S$437,'Summary to Mgmt'!$C35,'Master Data HO &amp; Site'!$Y$1:$Y$437,"Open",'Master Data HO &amp; Site'!$N$1:$N$437,$H$2)),IF(C35="Jakarta",SUMIFS('Master Data HO &amp; Site'!$AL$1:$AL$437,'Master Data HO &amp; Site'!$F$1:$F$437,'Summary to Mgmt'!$D35,'Master Data HO &amp; Site'!$H$1:$H$437,'Summary to Mgmt'!$E35,'Master Data HO &amp; Site'!$Y$1:$Y$437,"Open",'Master Data HO &amp; Site'!$N$1:$N$437,$H$2),SUMIFS('Master Data HO &amp; Site'!$AL$1:$AL$437,'Master Data HO &amp; Site'!$S$1:$S$437,'Summary to Mgmt'!$C35,'Master Data HO &amp; Site'!$Y$1:$Y$437,"Open",'Master Data HO &amp; Site'!$N$1:$N$437,$H$2))))</f>
        <v>0</v>
      </c>
      <c r="U35" s="222">
        <f>IF($H$2="All",IF(C35="Jakarta",SUMIFS('Master Data HO &amp; Site'!$AM$1:$AM$437,'Master Data HO &amp; Site'!$S$1:$S$437,'Summary to Mgmt'!$C35,'Master Data HO &amp; Site'!$F$1:$F$437,'Summary to Mgmt'!$D35,'Master Data HO &amp; Site'!$H$1:$H$437,'Summary to Mgmt'!$E35,'Master Data HO &amp; Site'!$Y$1:$Y$437,"Open"),SUMIFS('Master Data HO &amp; Site'!$AM$1:$AM$437,'Master Data HO &amp; Site'!$S$1:$S$437,'Summary to Mgmt'!$C35,'Master Data HO &amp; Site'!$Y$1:$Y$437,"Open")),IF($H$2="Urgent",IF(C35="Jakarta",SUMIFS('Master Data HO &amp; Site'!$AM$1:$AM$437,'Master Data HO &amp; Site'!$F$1:$F$437,'Summary to Mgmt'!$D35,'Master Data HO &amp; Site'!$H$1:$H$437,'Summary to Mgmt'!$E35,'Master Data HO &amp; Site'!$Y$1:$Y$437,"Open",'Master Data HO &amp; Site'!$N$1:$N$437,$H$2),SUMIFS('Master Data HO &amp; Site'!$AM$1:$AM$437,'Master Data HO &amp; Site'!$S$1:$S$437,'Summary to Mgmt'!$C35,'Master Data HO &amp; Site'!$Y$1:$Y$437,"Open",'Master Data HO &amp; Site'!$N$1:$N$437,$H$2)),IF(C35="Jakarta",SUMIFS('Master Data HO &amp; Site'!$AM$1:$AM$437,'Master Data HO &amp; Site'!$F$1:$F$437,'Summary to Mgmt'!$D35,'Master Data HO &amp; Site'!$H$1:$H$437,'Summary to Mgmt'!$E35,'Master Data HO &amp; Site'!$Y$1:$Y$437,"Open",'Master Data HO &amp; Site'!$N$1:$N$437,$H$2),SUMIFS('Master Data HO &amp; Site'!$AM$1:$AM$437,'Master Data HO &amp; Site'!$S$1:$S$437,'Summary to Mgmt'!$C35,'Master Data HO &amp; Site'!$Y$1:$Y$437,"Open",'Master Data HO &amp; Site'!$N$1:$N$437,$H$2))))</f>
        <v>1</v>
      </c>
      <c r="V35" s="222">
        <f>IF($H$2="All",IF(C35="Jakarta",SUMIFS('Master Data HO &amp; Site'!$AN$1:$AN$437,'Master Data HO &amp; Site'!$F$1:$F$437,'Summary to Mgmt'!$D35,'Master Data HO &amp; Site'!$H$1:$H$437,'Summary to Mgmt'!$E35,'Master Data HO &amp; Site'!$Y$1:$Y$437,"Open"),SUMIFS('Master Data HO &amp; Site'!$AN$1:$AN$437,'Master Data HO &amp; Site'!$S$1:$S$437,'Summary to Mgmt'!$C35,'Master Data HO &amp; Site'!$Y$1:$Y$437,"Open")),IF($H$2="Urgent",IF(C35="Jakarta",SUMIFS('Master Data HO &amp; Site'!$AN$1:$AN$437,'Master Data HO &amp; Site'!$F$1:$F$437,'Summary to Mgmt'!$D35,'Master Data HO &amp; Site'!$H$1:$H$437,'Summary to Mgmt'!$E35,'Master Data HO &amp; Site'!$Y$1:$Y$437,"Open",'Master Data HO &amp; Site'!$N$1:$N$437,$H$2),SUMIFS('Master Data HO &amp; Site'!$AN$1:$AN$437,'Master Data HO &amp; Site'!$S$1:$S$437,'Summary to Mgmt'!$C35,'Master Data HO &amp; Site'!$Y$1:$Y$437,"Open",'Master Data HO &amp; Site'!$N$1:$N$437,$H$2)),IF(C35="Jakarta",SUMIFS('Master Data HO &amp; Site'!$AN$1:$AN$437,'Master Data HO &amp; Site'!$F$1:$F$437,'Summary to Mgmt'!$D35,'Master Data HO &amp; Site'!$H$1:$H$437,'Summary to Mgmt'!$E35,'Master Data HO &amp; Site'!$Y$1:$Y$437,"Open",'Master Data HO &amp; Site'!$N$1:$N$437,$H$2),SUMIFS('Master Data HO &amp; Site'!$AN$1:$AN$437,'Master Data HO &amp; Site'!$S$1:$S$437,'Summary to Mgmt'!$C35,'Master Data HO &amp; Site'!$Y$1:$Y$437,"Open",'Master Data HO &amp; Site'!$N$1:$N$437,$H$2))))</f>
        <v>0</v>
      </c>
      <c r="W35" s="222">
        <f>IF($H$2="All",IF(C35="Jakarta",SUMIFS('Master Data HO &amp; Site'!$AO$1:$AO$437,'Master Data HO &amp; Site'!$F$1:$F$437,'Summary to Mgmt'!$D35,'Master Data HO &amp; Site'!$H$1:$H$437,'Summary to Mgmt'!$E35,'Master Data HO &amp; Site'!$Y$1:$Y$437,"Open"),SUMIFS('Master Data HO &amp; Site'!$AO$1:$AO$437,'Master Data HO &amp; Site'!$S$1:$S$437,'Summary to Mgmt'!$C35,'Master Data HO &amp; Site'!$Y$1:$Y$437,"Open")),IF($H$2="Urgent",IF(C35="Jakarta",SUMIFS('Master Data HO &amp; Site'!$AO$1:$AO$437,'Master Data HO &amp; Site'!$F$1:$F$437,'Summary to Mgmt'!$D35,'Master Data HO &amp; Site'!$H$1:$H$437,'Summary to Mgmt'!$E35,'Master Data HO &amp; Site'!$Y$1:$Y$437,"Open",'Master Data HO &amp; Site'!$N$1:$N$437,$H$2),SUMIFS('Master Data HO &amp; Site'!$AO$1:$AO$437,'Master Data HO &amp; Site'!$S$1:$S$437,'Summary to Mgmt'!$C35,'Master Data HO &amp; Site'!$Y$1:$Y$437,"Open",'Master Data HO &amp; Site'!$N$1:$N$437,$H$2)),IF(C35="Jakarta",SUMIFS('Master Data HO &amp; Site'!$AO$1:$AO$437,'Master Data HO &amp; Site'!$F$1:$F$437,'Summary to Mgmt'!$D35,'Master Data HO &amp; Site'!$H$1:$H$437,'Summary to Mgmt'!$E35,'Master Data HO &amp; Site'!$Y$1:$Y$437,"Open",'Master Data HO &amp; Site'!$N$1:$N$437,$H$2),SUMIFS('Master Data HO &amp; Site'!$AO$1:$AO$437,'Master Data HO &amp; Site'!$S$1:$S$437,'Summary to Mgmt'!$C35,'Master Data HO &amp; Site'!$Y$1:$Y$437,"Open",'Master Data HO &amp; Site'!$N$1:$N$437,$H$2))))</f>
        <v>0</v>
      </c>
      <c r="X35" s="222">
        <f>IF($H$2="All",IF(C35="Jakarta",SUMIFS('Master Data HO &amp; Site'!$AP$1:$AP$437,'Master Data HO &amp; Site'!$F$1:$F$437,'Summary to Mgmt'!$D35,'Master Data HO &amp; Site'!$H$1:$H$437,'Summary to Mgmt'!$E35,'Master Data HO &amp; Site'!$Y$1:$Y$437,"Open"),SUMIFS('Master Data HO &amp; Site'!$AP$1:$AP$437,'Master Data HO &amp; Site'!$S$1:$S$437,'Summary to Mgmt'!$C35,'Master Data HO &amp; Site'!$Y$1:$Y$437,"Open")),IF($H$2="Urgent",IF(C35="Jakarta",SUMIFS('Master Data HO &amp; Site'!$AP$1:$AP$437,'Master Data HO &amp; Site'!$F$1:$F$437,'Summary to Mgmt'!$D35,'Master Data HO &amp; Site'!$H$1:$H$437,'Summary to Mgmt'!$E35,'Master Data HO &amp; Site'!$Y$1:$Y$437,"Open",'Master Data HO &amp; Site'!$N$1:$N$437,$H$2),SUMIFS('Master Data HO &amp; Site'!$AP$1:$AP$437,'Master Data HO &amp; Site'!$S$1:$S$437,'Summary to Mgmt'!$C35,'Master Data HO &amp; Site'!$Y$1:$Y$437,"Open",'Master Data HO &amp; Site'!$N$1:$N$437,$H$2)),IF(C35="Jakarta",SUMIFS('Master Data HO &amp; Site'!$AP$1:$AP$437,'Master Data HO &amp; Site'!$F$1:$F$437,'Summary to Mgmt'!$D35,'Master Data HO &amp; Site'!$H$1:$H$437,'Summary to Mgmt'!$E35,'Master Data HO &amp; Site'!$Y$1:$Y$437,"Open",'Master Data HO &amp; Site'!$N$1:$N$437,$H$2),SUMIFS('Master Data HO &amp; Site'!$AP$1:$AP$437,'Master Data HO &amp; Site'!$S$1:$S$437,'Summary to Mgmt'!$C35,'Master Data HO &amp; Site'!$Y$1:$Y$437,"Open",'Master Data HO &amp; Site'!$N$1:$N$437,$H$2))))</f>
        <v>0</v>
      </c>
      <c r="Y35" s="222">
        <f>IF($H$2="All",IF(C35="Jakarta",SUMIFS('Master Data HO &amp; Site'!$AQ$1:$AQ$437,'Master Data HO &amp; Site'!$F$1:$F$437,'Summary to Mgmt'!$D35,'Master Data HO &amp; Site'!$H$1:$H$437,'Summary to Mgmt'!$E35,'Master Data HO &amp; Site'!$Y$1:$Y$437,"Open"),SUMIFS('Master Data HO &amp; Site'!$AQ$1:$AQ$437,'Master Data HO &amp; Site'!$S$1:$S$437,'Summary to Mgmt'!$C35,'Master Data HO &amp; Site'!$Y$1:$Y$437,"Open")),IF($H$2="Urgent",IF(C35="Jakarta",SUMIFS('Master Data HO &amp; Site'!$AQ$1:$AQ$437,'Master Data HO &amp; Site'!$F$1:$F$437,'Summary to Mgmt'!$D35,'Master Data HO &amp; Site'!$H$1:$H$437,'Summary to Mgmt'!$E35,'Master Data HO &amp; Site'!$Y$1:$Y$437,"Open",'Master Data HO &amp; Site'!$N$1:$N$437,$H$2),SUMIFS('Master Data HO &amp; Site'!$AQ$1:$AQ$437,'Master Data HO &amp; Site'!$S$1:$S$437,'Summary to Mgmt'!$C35,'Master Data HO &amp; Site'!$Y$1:$Y$437,"Open",'Master Data HO &amp; Site'!$N$1:$N$437,$H$2)),IF(C35="Jakarta",SUMIFS('Master Data HO &amp; Site'!$AQ$1:$AQ$437,'Master Data HO &amp; Site'!$F$1:$F$437,'Summary to Mgmt'!$D35,'Master Data HO &amp; Site'!$H$1:$H$437,'Summary to Mgmt'!$E35,'Master Data HO &amp; Site'!$Y$1:$Y$437,"Open",'Master Data HO &amp; Site'!$N$1:$N$437,$H$2),SUMIFS('Master Data HO &amp; Site'!$AQ$1:$AQ$437,'Master Data HO &amp; Site'!$S$1:$S$437,'Summary to Mgmt'!$C35,'Master Data HO &amp; Site'!$Y$1:$Y$437,"Open",'Master Data HO &amp; Site'!$N$1:$N$437,$H$2))))</f>
        <v>0</v>
      </c>
      <c r="Z35" s="222">
        <f>IF($H$2="All",IF(C35="Jakarta",SUMIFS('Master Data HO &amp; Site'!$AR$1:$AR$437,'Master Data HO &amp; Site'!$F$1:$F$437,'Summary to Mgmt'!$D35,'Master Data HO &amp; Site'!$H$1:$H$437,'Summary to Mgmt'!$E35,'Master Data HO &amp; Site'!$Y$1:$Y$437,"Open"),SUMIFS('Master Data HO &amp; Site'!$AR$1:$AR$437,'Master Data HO &amp; Site'!$S$1:$S$437,'Summary to Mgmt'!$C35,'Master Data HO &amp; Site'!$Y$1:$Y$437,"Open")),IF($H$2="Urgent",IF(C35="Jakarta",SUMIFS('Master Data HO &amp; Site'!$AR$1:$AR$437,'Master Data HO &amp; Site'!$F$1:$F$437,'Summary to Mgmt'!$D35,'Master Data HO &amp; Site'!$H$1:$H$437,'Summary to Mgmt'!$E35,'Master Data HO &amp; Site'!$Y$1:$Y$437,"Open",'Master Data HO &amp; Site'!$N$1:$N$437,$H$2),SUMIFS('Master Data HO &amp; Site'!$AR$1:$AR$437,'Master Data HO &amp; Site'!$S$1:$S$437,'Summary to Mgmt'!$C35,'Master Data HO &amp; Site'!$Y$1:$Y$437,"Open",'Master Data HO &amp; Site'!$N$1:$N$437,$H$2)),IF(C35="Jakarta",SUMIFS('Master Data HO &amp; Site'!$AR$1:$AR$437,'Master Data HO &amp; Site'!$F$1:$F$437,'Summary to Mgmt'!$D35,'Master Data HO &amp; Site'!$H$1:$H$437,'Summary to Mgmt'!$E35,'Master Data HO &amp; Site'!$Y$1:$Y$437,"Open",'Master Data HO &amp; Site'!$N$1:$N$437,$H$2),SUMIFS('Master Data HO &amp; Site'!$AR$1:$AR$437,'Master Data HO &amp; Site'!$S$1:$S$437,'Summary to Mgmt'!$C35,'Master Data HO &amp; Site'!$Y$1:$Y$437,"Open",'Master Data HO &amp; Site'!$N$1:$N$437,$H$2))))</f>
        <v>0</v>
      </c>
      <c r="AA35" s="222">
        <f>IF($H$2="All",IF(C35="Jakarta",SUMIFS('Master Data HO &amp; Site'!$AS$1:$AS$437,'Master Data HO &amp; Site'!$S$1:$S$437,'Summary to Mgmt'!$C35,'Master Data HO &amp; Site'!$F$1:$F$437,'Summary to Mgmt'!$D35,'Master Data HO &amp; Site'!$H$1:$H$437,'Summary to Mgmt'!$E35,'Master Data HO &amp; Site'!$Y$1:$Y$437,"Open"),SUMIFS('Master Data HO &amp; Site'!$AS$1:$AS$437,'Master Data HO &amp; Site'!$S$1:$S$437,'Summary to Mgmt'!$C35,'Master Data HO &amp; Site'!$Y$1:$Y$437,"Open")),IF($H$2="Urgent",IF(C35="Jakarta",SUMIFS('Master Data HO &amp; Site'!$AS$1:$AS$437,'Master Data HO &amp; Site'!$F$1:$F$437,'Summary to Mgmt'!$D35,'Master Data HO &amp; Site'!$H$1:$H$437,'Summary to Mgmt'!$E35,'Master Data HO &amp; Site'!$Y$1:$Y$437,"Open",'Master Data HO &amp; Site'!$N$1:$N$437,$H$2),SUMIFS('Master Data HO &amp; Site'!$AS$1:$AS$437,'Master Data HO &amp; Site'!$S$1:$S$437,'Summary to Mgmt'!$C35,'Master Data HO &amp; Site'!$Y$1:$Y$437,"Open",'Master Data HO &amp; Site'!$N$1:$N$437,$H$2)),IF(C35="Jakarta",SUMIFS('Master Data HO &amp; Site'!$AS$1:$AS$437,'Master Data HO &amp; Site'!$F$1:$F$437,'Summary to Mgmt'!$D35,'Master Data HO &amp; Site'!$H$1:$H$437,'Summary to Mgmt'!$E35,'Master Data HO &amp; Site'!$Y$1:$Y$437,"Open",'Master Data HO &amp; Site'!$N$1:$N$437,$H$2),SUMIFS('Master Data HO &amp; Site'!$AS$1:$AS$437,'Master Data HO &amp; Site'!$S$1:$S$437,'Summary to Mgmt'!$C35,'Master Data HO &amp; Site'!$Y$1:$Y$437,"Open",'Master Data HO &amp; Site'!$N$1:$N$437,$H$2))))</f>
        <v>0</v>
      </c>
      <c r="AB35" s="222">
        <f>IF($H$2="All",IF(C35="Jakarta",SUMIFS('Master Data HO &amp; Site'!$AT$1:$AT$437,'Master Data HO &amp; Site'!$F$1:$F$437,'Summary to Mgmt'!$D35,'Master Data HO &amp; Site'!$H$1:$H$437,'Summary to Mgmt'!$E35,'Master Data HO &amp; Site'!$Y$1:$Y$437,"Open"),SUMIFS('Master Data HO &amp; Site'!$AT$1:$AT$437,'Master Data HO &amp; Site'!$S$1:$S$437,'Summary to Mgmt'!$C35,'Master Data HO &amp; Site'!$Y$1:$Y$437,"Open")),IF($H$2="Urgent",IF(C35="Jakarta",SUMIFS('Master Data HO &amp; Site'!$AT$1:$AT$437,'Master Data HO &amp; Site'!$F$1:$F$437,'Summary to Mgmt'!$D35,'Master Data HO &amp; Site'!$H$1:$H$437,'Summary to Mgmt'!$E35,'Master Data HO &amp; Site'!$Y$1:$Y$437,"Open",'Master Data HO &amp; Site'!$N$1:$N$437,$H$2),SUMIFS('Master Data HO &amp; Site'!$AT$1:$AT$437,'Master Data HO &amp; Site'!$S$1:$S$437,'Summary to Mgmt'!$C35,'Master Data HO &amp; Site'!$Y$1:$Y$437,"Open",'Master Data HO &amp; Site'!$N$1:$N$437,$H$2)),IF(C35="Jakarta",SUMIFS('Master Data HO &amp; Site'!$AT$1:$AT$437,'Master Data HO &amp; Site'!$F$1:$F$437,'Summary to Mgmt'!$D35,'Master Data HO &amp; Site'!$H$1:$H$437,'Summary to Mgmt'!$E35,'Master Data HO &amp; Site'!$Y$1:$Y$437,"Open",'Master Data HO &amp; Site'!$N$1:$N$437,$H$2),SUMIFS('Master Data HO &amp; Site'!$AT$1:$AT$437,'Master Data HO &amp; Site'!$S$1:$S$437,'Summary to Mgmt'!$C35,'Master Data HO &amp; Site'!$Y$1:$Y$437,"Open",'Master Data HO &amp; Site'!$N$1:$N$437,$H$2))))</f>
        <v>0</v>
      </c>
      <c r="AC35" s="222">
        <f>IF($H$2="All",IF(C35="Jakarta",SUMIFS('Master Data HO &amp; Site'!$AU$1:$AU$437,'Master Data HO &amp; Site'!$F$1:$F$437,'Summary to Mgmt'!$D35,'Master Data HO &amp; Site'!$H$1:$H$437,'Summary to Mgmt'!$E35,'Master Data HO &amp; Site'!$Y$1:$Y$437,"Open"),SUMIFS('Master Data HO &amp; Site'!$AU$1:$AU$437,'Master Data HO &amp; Site'!$S$1:$S$437,'Summary to Mgmt'!$C35,'Master Data HO &amp; Site'!$Y$1:$Y$437,"Open")),IF($H$2="Urgent",IF(C35="Jakarta",SUMIFS('Master Data HO &amp; Site'!$AU$1:$AU$437,'Master Data HO &amp; Site'!$F$1:$F$437,'Summary to Mgmt'!$D35,'Master Data HO &amp; Site'!$H$1:$H$437,'Summary to Mgmt'!$E35,'Master Data HO &amp; Site'!$Y$1:$Y$437,"Open",'Master Data HO &amp; Site'!$N$1:$N$437,$H$2),SUMIFS('Master Data HO &amp; Site'!$AU$1:$AU$437,'Master Data HO &amp; Site'!$S$1:$S$437,'Summary to Mgmt'!$C35,'Master Data HO &amp; Site'!$Y$1:$Y$437,"Open",'Master Data HO &amp; Site'!$N$1:$N$437,$H$2)),IF(C35="Jakarta",SUMIFS('Master Data HO &amp; Site'!$AU$1:$AU$437,'Master Data HO &amp; Site'!$F$1:$F$437,'Summary to Mgmt'!$D35,'Master Data HO &amp; Site'!$H$1:$H$437,'Summary to Mgmt'!$E35,'Master Data HO &amp; Site'!$Y$1:$Y$437,"Open",'Master Data HO &amp; Site'!$N$1:$N$437,$H$2),SUMIFS('Master Data HO &amp; Site'!$AU$1:$AU$437,'Master Data HO &amp; Site'!$S$1:$S$437,'Summary to Mgmt'!$C35,'Master Data HO &amp; Site'!$Y$1:$Y$437,"Open",'Master Data HO &amp; Site'!$N$1:$N$437,$H$2))))</f>
        <v>0</v>
      </c>
      <c r="AD35" s="222">
        <f>IF($H$2="All",IF(C35="Jakarta",SUMIFS('Master Data HO &amp; Site'!$AV$1:$AV$437,'Master Data HO &amp; Site'!$F$1:$F$437,'Summary to Mgmt'!$D35,'Master Data HO &amp; Site'!$H$1:$H$437,'Summary to Mgmt'!$E35,'Master Data HO &amp; Site'!$Y$1:$Y$437,"Open"),SUMIFS('Master Data HO &amp; Site'!$AV$1:$AV$437,'Master Data HO &amp; Site'!$S$1:$S$437,'Summary to Mgmt'!$C35,'Master Data HO &amp; Site'!$Y$1:$Y$437,"Open")),IF($H$2="Urgent",IF(C35="Jakarta",SUMIFS('Master Data HO &amp; Site'!$AV$1:$AV$437,'Master Data HO &amp; Site'!$F$1:$F$437,'Summary to Mgmt'!$D35,'Master Data HO &amp; Site'!$H$1:$H$437,'Summary to Mgmt'!$E35,'Master Data HO &amp; Site'!$Y$1:$Y$437,"Open",'Master Data HO &amp; Site'!$N$1:$N$437,$H$2),SUMIFS('Master Data HO &amp; Site'!$AV$1:$AV$437,'Master Data HO &amp; Site'!$S$1:$S$437,'Summary to Mgmt'!$C35,'Master Data HO &amp; Site'!$Y$1:$Y$437,"Open",'Master Data HO &amp; Site'!$N$1:$N$437,$H$2)),IF(C35="Jakarta",SUMIFS('Master Data HO &amp; Site'!$AV$1:$AV$437,'Master Data HO &amp; Site'!$F$1:$F$437,'Summary to Mgmt'!$D35,'Master Data HO &amp; Site'!$H$1:$H$437,'Summary to Mgmt'!$E35,'Master Data HO &amp; Site'!$Y$1:$Y$437,"Open",'Master Data HO &amp; Site'!$N$1:$N$437,$H$2),SUMIFS('Master Data HO &amp; Site'!$AV$1:$AV$437,'Master Data HO &amp; Site'!$S$1:$S$437,'Summary to Mgmt'!$C35,'Master Data HO &amp; Site'!$Y$1:$Y$437,"Open",'Master Data HO &amp; Site'!$N$1:$N$437,$H$2))))</f>
        <v>0</v>
      </c>
      <c r="AE35" s="222">
        <f>IF($H$2="All",IF(C35="Jakarta",SUMIFS('Master Data HO &amp; Site'!$AW$1:$AW$437,'Master Data HO &amp; Site'!$F$1:$F$437,'Summary to Mgmt'!$D35,'Master Data HO &amp; Site'!$H$1:$H$437,'Summary to Mgmt'!$E35,'Master Data HO &amp; Site'!$Y$1:$Y$437,"Open"),SUMIFS('Master Data HO &amp; Site'!$AW$1:$AW$437,'Master Data HO &amp; Site'!$S$1:$S$437,'Summary to Mgmt'!$C35,'Master Data HO &amp; Site'!$Y$1:$Y$437,"Open")),IF($H$2="Urgent",IF(C35="Jakarta",SUMIFS('Master Data HO &amp; Site'!$AW$1:$AW$437,'Master Data HO &amp; Site'!$F$1:$F$437,'Summary to Mgmt'!$D35,'Master Data HO &amp; Site'!$H$1:$H$437,'Summary to Mgmt'!$E35,'Master Data HO &amp; Site'!$Y$1:$Y$437,"Open",'Master Data HO &amp; Site'!$N$1:$N$437,$H$2),SUMIFS('Master Data HO &amp; Site'!$AW$1:$AW$437,'Master Data HO &amp; Site'!$S$1:$S$437,'Summary to Mgmt'!$C35,'Master Data HO &amp; Site'!$Y$1:$Y$437,"Open",'Master Data HO &amp; Site'!$N$1:$N$437,$H$2)),IF(C35="Jakarta",SUMIFS('Master Data HO &amp; Site'!$AW$1:$AW$437,'Master Data HO &amp; Site'!$F$1:$F$437,'Summary to Mgmt'!$D35,'Master Data HO &amp; Site'!$H$1:$H$437,'Summary to Mgmt'!$E35,'Master Data HO &amp; Site'!$Y$1:$Y$437,"Open",'Master Data HO &amp; Site'!$N$1:$N$437,$H$2),SUMIFS('Master Data HO &amp; Site'!$AW$1:$AW$437,'Master Data HO &amp; Site'!$S$1:$S$437,'Summary to Mgmt'!$C35,'Master Data HO &amp; Site'!$Y$1:$Y$437,"Open",'Master Data HO &amp; Site'!$N$1:$N$437,$H$2))))</f>
        <v>0</v>
      </c>
      <c r="AF35" s="222">
        <f>IF($H$2="All",IF(C35="Jakarta",SUMIFS('Master Data HO &amp; Site'!$AX$1:$AX$437,'Master Data HO &amp; Site'!$F$1:$F$437,'Summary to Mgmt'!$D35,'Master Data HO &amp; Site'!$H$1:$H$437,'Summary to Mgmt'!$E35,'Master Data HO &amp; Site'!$Y$1:$Y$437,"Open"),SUMIFS('Master Data HO &amp; Site'!$AX$1:$AX$437,'Master Data HO &amp; Site'!$S$1:$S$437,'Summary to Mgmt'!$C35,'Master Data HO &amp; Site'!$Y$1:$Y$437,"Open")),IF($H$2="Urgent",IF(C35="Jakarta",SUMIFS('Master Data HO &amp; Site'!$AX$1:$AX$437,'Master Data HO &amp; Site'!$F$1:$F$437,'Summary to Mgmt'!$D35,'Master Data HO &amp; Site'!$H$1:$H$437,'Summary to Mgmt'!$E35,'Master Data HO &amp; Site'!$Y$1:$Y$437,"Open",'Master Data HO &amp; Site'!$N$1:$N$437,$H$2),SUMIFS('Master Data HO &amp; Site'!$AX$1:$AX$437,'Master Data HO &amp; Site'!$S$1:$S$437,'Summary to Mgmt'!$C35,'Master Data HO &amp; Site'!$Y$1:$Y$437,"Open",'Master Data HO &amp; Site'!$N$1:$N$437,$H$2)),IF(C35="Jakarta",SUMIFS('Master Data HO &amp; Site'!$AX$1:$AX$437,'Master Data HO &amp; Site'!$F$1:$F$437,'Summary to Mgmt'!$D35,'Master Data HO &amp; Site'!$H$1:$H$437,'Summary to Mgmt'!$E35,'Master Data HO &amp; Site'!$Y$1:$Y$437,"Open",'Master Data HO &amp; Site'!$N$1:$N$437,$H$2),SUMIFS('Master Data HO &amp; Site'!$AX$1:$AX$437,'Master Data HO &amp; Site'!$S$1:$S$437,'Summary to Mgmt'!$C35,'Master Data HO &amp; Site'!$Y$1:$Y$437,"Open",'Master Data HO &amp; Site'!$N$1:$N$437,$H$2))))</f>
        <v>0</v>
      </c>
      <c r="AG35" s="222">
        <f>IF($H$2="All",IF(C35="Jakarta",SUMIFS('Master Data HO &amp; Site'!$AY$1:$AY$437,'Master Data HO &amp; Site'!$S$1:$S$437,'Summary to Mgmt'!$C35,'Master Data HO &amp; Site'!$F$1:$F$437,'Summary to Mgmt'!$D35,'Master Data HO &amp; Site'!$H$1:$H$437,'Summary to Mgmt'!$E35,'Master Data HO &amp; Site'!$Y$1:$Y$437,"Open"),SUMIFS('Master Data HO &amp; Site'!$AY$1:$AY$437,'Master Data HO &amp; Site'!$S$1:$S$437,'Summary to Mgmt'!$C35,'Master Data HO &amp; Site'!$Y$1:$Y$437,"Open")),IF($H$2="Urgent",IF(C35="Jakarta",SUMIFS('Master Data HO &amp; Site'!$AY$1:$AY$437,'Master Data HO &amp; Site'!$F$1:$F$437,'Summary to Mgmt'!$D35,'Master Data HO &amp; Site'!$H$1:$H$437,'Summary to Mgmt'!$E35,'Master Data HO &amp; Site'!$Y$1:$Y$437,"Open",'Master Data HO &amp; Site'!$N$1:$N$437,$H$2),SUMIFS('Master Data HO &amp; Site'!$AY$1:$AY$437,'Master Data HO &amp; Site'!$S$1:$S$437,'Summary to Mgmt'!$C35,'Master Data HO &amp; Site'!$Y$1:$Y$437,"Open",'Master Data HO &amp; Site'!$N$1:$N$437,$H$2)),IF(C35="Jakarta",SUMIFS('Master Data HO &amp; Site'!$AY$1:$AY$437,'Master Data HO &amp; Site'!$F$1:$F$437,'Summary to Mgmt'!$D35,'Master Data HO &amp; Site'!$H$1:$H$437,'Summary to Mgmt'!$E35,'Master Data HO &amp; Site'!$Y$1:$Y$437,"Open",'Master Data HO &amp; Site'!$N$1:$N$437,$H$2),SUMIFS('Master Data HO &amp; Site'!$AY$1:$AY$437,'Master Data HO &amp; Site'!$S$1:$S$437,'Summary to Mgmt'!$C35,'Master Data HO &amp; Site'!$Y$1:$Y$437,"Open",'Master Data HO &amp; Site'!$N$1:$N$437,$H$2))))</f>
        <v>0</v>
      </c>
      <c r="AH35" s="222">
        <f>IF($H$2="All",IF(C35="Jakarta",SUMIFS('Master Data HO &amp; Site'!$AZ$1:$AZ$437,'Master Data HO &amp; Site'!$F$1:$F$437,'Summary to Mgmt'!$D35,'Master Data HO &amp; Site'!$H$1:$H$437,'Summary to Mgmt'!$E35,'Master Data HO &amp; Site'!$Y$1:$Y$437,"Open"),SUMIFS('Master Data HO &amp; Site'!$AZ$1:$AZ$437,'Master Data HO &amp; Site'!$S$1:$S$437,'Summary to Mgmt'!$C35,'Master Data HO &amp; Site'!$Y$1:$Y$437,"Open")),IF($H$2="Urgent",IF(C35="Jakarta",SUMIFS('Master Data HO &amp; Site'!$AZ$1:$AZ$437,'Master Data HO &amp; Site'!$F$1:$F$437,'Summary to Mgmt'!$D35,'Master Data HO &amp; Site'!$H$1:$H$437,'Summary to Mgmt'!$E35,'Master Data HO &amp; Site'!$Y$1:$Y$437,"Open",'Master Data HO &amp; Site'!$N$1:$N$437,$H$2),SUMIFS('Master Data HO &amp; Site'!$AZ$1:$AZ$437,'Master Data HO &amp; Site'!$S$1:$S$437,'Summary to Mgmt'!$C35,'Master Data HO &amp; Site'!$Y$1:$Y$437,"Open",'Master Data HO &amp; Site'!$N$1:$N$437,$H$2)),IF(C35="Jakarta",SUMIFS('Master Data HO &amp; Site'!$AZ$1:$AZ$437,'Master Data HO &amp; Site'!$F$1:$F$437,'Summary to Mgmt'!$D35,'Master Data HO &amp; Site'!$H$1:$H$437,'Summary to Mgmt'!$E35,'Master Data HO &amp; Site'!$Y$1:$Y$437,"Open",'Master Data HO &amp; Site'!$N$1:$N$437,$H$2),SUMIFS('Master Data HO &amp; Site'!$AZ$1:$AZ$437,'Master Data HO &amp; Site'!$S$1:$S$437,'Summary to Mgmt'!$C35,'Master Data HO &amp; Site'!$Y$1:$Y$437,"Open",'Master Data HO &amp; Site'!$N$1:$N$437,$H$2))))</f>
        <v>0</v>
      </c>
      <c r="AI35" s="222">
        <f>IF($H$2="All",IF(C35="Jakarta",SUMIFS('Master Data HO &amp; Site'!$AZ$1:$AZ$437,'Master Data HO &amp; Site'!$F$1:$F$437,'Summary to Mgmt'!$D35,'Master Data HO &amp; Site'!$H$1:$H$437,'Summary to Mgmt'!$E35,'Master Data HO &amp; Site'!$Y$1:$Y$437,"Open"),SUMIFS('Master Data HO &amp; Site'!$AZ$1:$AZ$437,'Master Data HO &amp; Site'!$S$1:$S$437,'Summary to Mgmt'!$C35,'Master Data HO &amp; Site'!$Y$1:$Y$437,"Open")),IF($H$2="Urgent",IF(C35="Jakarta",SUMIFS('Master Data HO &amp; Site'!$AZ$1:$AZ$437,'Master Data HO &amp; Site'!$F$1:$F$437,'Summary to Mgmt'!$D35,'Master Data HO &amp; Site'!$H$1:$H$437,'Summary to Mgmt'!$E35,'Master Data HO &amp; Site'!$Y$1:$Y$437,"Open",'Master Data HO &amp; Site'!$N$1:$N$437,$H$2),SUMIFS('Master Data HO &amp; Site'!$AZ$1:$AZ$437,'Master Data HO &amp; Site'!$S$1:$S$437,'Summary to Mgmt'!$C35,'Master Data HO &amp; Site'!$Y$1:$Y$437,"Open",'Master Data HO &amp; Site'!$N$1:$N$437,$H$2)),IF(C35="Jakarta",SUMIFS('Master Data HO &amp; Site'!$AZ$1:$AZ$437,'Master Data HO &amp; Site'!$F$1:$F$437,'Summary to Mgmt'!$D35,'Master Data HO &amp; Site'!$H$1:$H$437,'Summary to Mgmt'!$E35,'Master Data HO &amp; Site'!$Y$1:$Y$437,"Open",'Master Data HO &amp; Site'!$N$1:$N$437,$H$2),SUMIFS('Master Data HO &amp; Site'!$AZ$1:$AZ$437,'Master Data HO &amp; Site'!$S$1:$S$437,'Summary to Mgmt'!$C35,'Master Data HO &amp; Site'!$Y$1:$Y$437,"Open",'Master Data HO &amp; Site'!$N$1:$N$437,$H$2))))</f>
        <v>0</v>
      </c>
      <c r="AJ35" s="222">
        <f>IF($H$2="All",IF(C35="Jakarta",SUMIFS('Master Data HO &amp; Site'!$BB$1:$BB$437,'Master Data HO &amp; Site'!$F$1:$F$437,'Summary to Mgmt'!$D35,'Master Data HO &amp; Site'!$H$1:$H$437,'Summary to Mgmt'!$E35,'Master Data HO &amp; Site'!$Y$1:$Y$437,"Open"),SUMIFS('Master Data HO &amp; Site'!$BB$1:$BB$437,'Master Data HO &amp; Site'!$S$1:$S$437,'Summary to Mgmt'!$C35,'Master Data HO &amp; Site'!$Y$1:$Y$437,"Open")),IF($H$2="Urgent",IF(C35="Jakarta",SUMIFS('Master Data HO &amp; Site'!$BB$1:$BB$437,'Master Data HO &amp; Site'!$F$1:$F$437,'Summary to Mgmt'!$D35,'Master Data HO &amp; Site'!$H$1:$H$437,'Summary to Mgmt'!$E35,'Master Data HO &amp; Site'!$Y$1:$Y$437,"Open",'Master Data HO &amp; Site'!$N$1:$N$437,$H$2),SUMIFS('Master Data HO &amp; Site'!$BB$1:$BB$437,'Master Data HO &amp; Site'!$S$1:$S$437,'Summary to Mgmt'!$C35,'Master Data HO &amp; Site'!$Y$1:$Y$437,"Open",'Master Data HO &amp; Site'!$N$1:$N$437,$H$2)),IF(C35="Jakarta",SUMIFS('Master Data HO &amp; Site'!$BB$1:$BB$437,'Master Data HO &amp; Site'!$F$1:$F$437,'Summary to Mgmt'!$D35,'Master Data HO &amp; Site'!$H$1:$H$437,'Summary to Mgmt'!$E35,'Master Data HO &amp; Site'!$Y$1:$Y$437,"Open",'Master Data HO &amp; Site'!$N$1:$N$437,$H$2),SUMIFS('Master Data HO &amp; Site'!$BB$1:$BB$437,'Master Data HO &amp; Site'!$S$1:$S$437,'Summary to Mgmt'!$C35,'Master Data HO &amp; Site'!$Y$1:$Y$437,"Open",'Master Data HO &amp; Site'!$N$1:$N$437,$H$2))))</f>
        <v>0</v>
      </c>
      <c r="AK35" s="222">
        <f>IF($H$2="All",IF(C35="Jakarta",SUMIFS('Master Data HO &amp; Site'!$BC$1:$BC$437,'Master Data HO &amp; Site'!$F$1:$F$437,'Summary to Mgmt'!$D35,'Master Data HO &amp; Site'!$H$1:$H$437,'Summary to Mgmt'!$E35,'Master Data HO &amp; Site'!$Y$1:$Y$437,"Open"),SUMIFS('Master Data HO &amp; Site'!$BC$1:$BC$437,'Master Data HO &amp; Site'!$S$1:$S$437,'Summary to Mgmt'!$C35,'Master Data HO &amp; Site'!$Y$1:$Y$437,"Open")),IF($H$2="Urgent",IF(C35="Jakarta",SUMIFS('Master Data HO &amp; Site'!$BC$1:$BC$437,'Master Data HO &amp; Site'!$F$1:$F$437,'Summary to Mgmt'!$D35,'Master Data HO &amp; Site'!$H$1:$H$437,'Summary to Mgmt'!$E35,'Master Data HO &amp; Site'!$Y$1:$Y$437,"Open",'Master Data HO &amp; Site'!$N$1:$N$437,$H$2),SUMIFS('Master Data HO &amp; Site'!$BC$1:$BC$437,'Master Data HO &amp; Site'!$S$1:$S$437,'Summary to Mgmt'!$C35,'Master Data HO &amp; Site'!$Y$1:$Y$437,"Open",'Master Data HO &amp; Site'!$N$1:$N$437,$H$2)),IF(C35="Jakarta",SUMIFS('Master Data HO &amp; Site'!$BC$1:$BC$437,'Master Data HO &amp; Site'!$F$1:$F$437,'Summary to Mgmt'!$D35,'Master Data HO &amp; Site'!$H$1:$H$437,'Summary to Mgmt'!$E35,'Master Data HO &amp; Site'!$Y$1:$Y$437,"Open",'Master Data HO &amp; Site'!$N$1:$N$437,$H$2),SUMIFS('Master Data HO &amp; Site'!$BC$1:$BC$437,'Master Data HO &amp; Site'!$S$1:$S$437,'Summary to Mgmt'!$C35,'Master Data HO &amp; Site'!$Y$1:$Y$437,"Open",'Master Data HO &amp; Site'!$N$1:$N$437,$H$2))))</f>
        <v>1</v>
      </c>
      <c r="AL35" s="222">
        <f>IF($H$2="All",IF(C35="Jakarta",SUMIFS('Master Data HO &amp; Site'!$BD$1:$BD$437,'Master Data HO &amp; Site'!$F$1:$F$437,'Summary to Mgmt'!$D35,'Master Data HO &amp; Site'!$H$1:$H$437,'Summary to Mgmt'!$E35,'Master Data HO &amp; Site'!$Y$1:$Y$437,"Open"),SUMIFS('Master Data HO &amp; Site'!$BD$1:$BD$437,'Master Data HO &amp; Site'!$S$1:$S$437,'Summary to Mgmt'!$C35,'Master Data HO &amp; Site'!$Y$1:$Y$437,"Open")),IF($H$2="Urgent",IF(C35="Jakarta",SUMIFS('Master Data HO &amp; Site'!$BD$1:$BD$437,'Master Data HO &amp; Site'!$F$1:$F$437,'Summary to Mgmt'!$D35,'Master Data HO &amp; Site'!$H$1:$H$437,'Summary to Mgmt'!$E35,'Master Data HO &amp; Site'!$Y$1:$Y$437,"Open",'Master Data HO &amp; Site'!$N$1:$N$437,$H$2),SUMIFS('Master Data HO &amp; Site'!$BD$1:$BD$437,'Master Data HO &amp; Site'!$S$1:$S$437,'Summary to Mgmt'!$C35,'Master Data HO &amp; Site'!$Y$1:$Y$437,"Open",'Master Data HO &amp; Site'!$N$1:$N$437,$H$2)),IF(C35="Jakarta",SUMIFS('Master Data HO &amp; Site'!$BD$1:$BD$437,'Master Data HO &amp; Site'!$F$1:$F$437,'Summary to Mgmt'!$D35,'Master Data HO &amp; Site'!$H$1:$H$437,'Summary to Mgmt'!$E35,'Master Data HO &amp; Site'!$Y$1:$Y$437,"Open",'Master Data HO &amp; Site'!$N$1:$N$437,$H$2),SUMIFS('Master Data HO &amp; Site'!$BD$1:$BD$437,'Master Data HO &amp; Site'!$S$1:$S$437,'Summary to Mgmt'!$C35,'Master Data HO &amp; Site'!$Y$1:$Y$437,"Open",'Master Data HO &amp; Site'!$N$1:$N$437,$H$2))))</f>
        <v>0</v>
      </c>
      <c r="AM35" s="222">
        <f>IF($H$2="All",IF(C35="Jakarta",SUMIFS('Master Data HO &amp; Site'!$BE$1:$BE$437,'Master Data HO &amp; Site'!$S$1:$S$437,'Summary to Mgmt'!$C35,'Master Data HO &amp; Site'!$F$1:$F$437,'Summary to Mgmt'!$D35,'Master Data HO &amp; Site'!$H$1:$H$437,'Summary to Mgmt'!$E35,'Master Data HO &amp; Site'!$Y$1:$Y$437,"Open"),SUMIFS('Master Data HO &amp; Site'!$BE$1:$BE$437,'Master Data HO &amp; Site'!$S$1:$S$437,'Summary to Mgmt'!$C35,'Master Data HO &amp; Site'!$Y$1:$Y$437,"Open")),IF($H$2="Urgent",IF(C35="Jakarta",SUMIFS('Master Data HO &amp; Site'!$BE$1:$BE$437,'Master Data HO &amp; Site'!$F$1:$F$437,'Summary to Mgmt'!$D35,'Master Data HO &amp; Site'!$H$1:$H$437,'Summary to Mgmt'!$E35,'Master Data HO &amp; Site'!$Y$1:$Y$437,"Open",'Master Data HO &amp; Site'!$N$1:$N$437,$H$2),SUMIFS('Master Data HO &amp; Site'!$BE$1:$BE$437,'Master Data HO &amp; Site'!$S$1:$S$437,'Summary to Mgmt'!$C35,'Master Data HO &amp; Site'!$Y$1:$Y$437,"Open",'Master Data HO &amp; Site'!$N$1:$N$437,$H$2)),IF(C35="Jakarta",SUMIFS('Master Data HO &amp; Site'!$BE$1:$BE$437,'Master Data HO &amp; Site'!$F$1:$F$437,'Summary to Mgmt'!$D35,'Master Data HO &amp; Site'!$H$1:$H$437,'Summary to Mgmt'!$E35,'Master Data HO &amp; Site'!$Y$1:$Y$437,"Open",'Master Data HO &amp; Site'!$N$1:$N$437,$H$2),SUMIFS('Master Data HO &amp; Site'!$BE$1:$BE$437,'Master Data HO &amp; Site'!$S$1:$S$437,'Summary to Mgmt'!$C35,'Master Data HO &amp; Site'!$Y$1:$Y$437,"Open",'Master Data HO &amp; Site'!$N$1:$N$437,$H$2))))</f>
        <v>1</v>
      </c>
      <c r="AN35" s="222">
        <f>IF($H$2="All",IF(C35="Jakarta",SUMIFS('Master Data HO &amp; Site'!$BF$1:$BF$437,'Master Data HO &amp; Site'!$F$1:$F$437,'Summary to Mgmt'!$D35,'Master Data HO &amp; Site'!$H$1:$H$437,'Summary to Mgmt'!$E35,'Master Data HO &amp; Site'!$Y$1:$Y$437,"Open"),SUMIFS('Master Data HO &amp; Site'!$BF$1:$BF$437,'Master Data HO &amp; Site'!$S$1:$S$437,'Summary to Mgmt'!$C35,'Master Data HO &amp; Site'!$Y$1:$Y$437,"Open")),IF($H$2="Urgent",IF(C35="Jakarta",SUMIFS('Master Data HO &amp; Site'!$BF$1:$BF$437,'Master Data HO &amp; Site'!$F$1:$F$437,'Summary to Mgmt'!$D35,'Master Data HO &amp; Site'!$H$1:$H$437,'Summary to Mgmt'!$E35,'Master Data HO &amp; Site'!$Y$1:$Y$437,"Open",'Master Data HO &amp; Site'!$N$1:$N$437,$H$2),SUMIFS('Master Data HO &amp; Site'!$BF$1:$BF$437,'Master Data HO &amp; Site'!$S$1:$S$437,'Summary to Mgmt'!$C35,'Master Data HO &amp; Site'!$Y$1:$Y$437,"Open",'Master Data HO &amp; Site'!$N$1:$N$437,$H$2)),IF(C35="Jakarta",SUMIFS('Master Data HO &amp; Site'!$BF$1:$BF$437,'Master Data HO &amp; Site'!$F$1:$F$437,'Summary to Mgmt'!$D35,'Master Data HO &amp; Site'!$H$1:$H$437,'Summary to Mgmt'!$E35,'Master Data HO &amp; Site'!$Y$1:$Y$437,"Open",'Master Data HO &amp; Site'!$N$1:$N$437,$H$2),SUMIFS('Master Data HO &amp; Site'!$BF$1:$BF$437,'Master Data HO &amp; Site'!$S$1:$S$437,'Summary to Mgmt'!$C35,'Master Data HO &amp; Site'!$Y$1:$Y$437,"Open",'Master Data HO &amp; Site'!$N$1:$N$437,$H$2))))</f>
        <v>0</v>
      </c>
      <c r="AO35" s="222">
        <f>IF($H$2="All",IF(C35="Jakarta",SUMIFS('Master Data HO &amp; Site'!$BG$1:$BG$437,'Master Data HO &amp; Site'!$F$1:$F$437,'Summary to Mgmt'!$D35,'Master Data HO &amp; Site'!$H$1:$H$437,'Summary to Mgmt'!$E35,'Master Data HO &amp; Site'!$Y$1:$Y$437,"Open"),SUMIFS('Master Data HO &amp; Site'!$BG$1:$BG$437,'Master Data HO &amp; Site'!$S$1:$S$437,'Summary to Mgmt'!$C35,'Master Data HO &amp; Site'!$Y$1:$Y$437,"Open")),IF($H$2="Urgent",IF(C35="Jakarta",SUMIFS('Master Data HO &amp; Site'!$BG$1:$BG$437,'Master Data HO &amp; Site'!$F$1:$F$437,'Summary to Mgmt'!$D35,'Master Data HO &amp; Site'!$H$1:$H$437,'Summary to Mgmt'!$E35,'Master Data HO &amp; Site'!$Y$1:$Y$437,"Open",'Master Data HO &amp; Site'!$N$1:$N$437,$H$2),SUMIFS('Master Data HO &amp; Site'!$BG$1:$BG$437,'Master Data HO &amp; Site'!$S$1:$S$437,'Summary to Mgmt'!$C35,'Master Data HO &amp; Site'!$Y$1:$Y$437,"Open",'Master Data HO &amp; Site'!$N$1:$N$437,$H$2)),IF(C35="Jakarta",SUMIFS('Master Data HO &amp; Site'!$BG$1:$BG$437,'Master Data HO &amp; Site'!$F$1:$F$437,'Summary to Mgmt'!$D35,'Master Data HO &amp; Site'!$H$1:$H$437,'Summary to Mgmt'!$E35,'Master Data HO &amp; Site'!$Y$1:$Y$437,"Open",'Master Data HO &amp; Site'!$N$1:$N$437,$H$2),SUMIFS('Master Data HO &amp; Site'!$BG$1:$BG$437,'Master Data HO &amp; Site'!$S$1:$S$437,'Summary to Mgmt'!$C35,'Master Data HO &amp; Site'!$Y$1:$Y$437,"Open",'Master Data HO &amp; Site'!$N$1:$N$437,$H$2))))</f>
        <v>0</v>
      </c>
      <c r="AP35" s="222">
        <f>IF($H$2="All",IF(C35="Jakarta",SUMIFS('Master Data HO &amp; Site'!$BH$1:$BH$437,'Master Data HO &amp; Site'!$F$1:$F$437,'Summary to Mgmt'!$D35,'Master Data HO &amp; Site'!$H$1:$H$437,'Summary to Mgmt'!$E35,'Master Data HO &amp; Site'!$Y$1:$Y$437,"Open"),SUMIFS('Master Data HO &amp; Site'!$BH$1:$BH$437,'Master Data HO &amp; Site'!$S$1:$S$437,'Summary to Mgmt'!$C35,'Master Data HO &amp; Site'!$Y$1:$Y$437,"Open")),IF($H$2="Urgent",IF(C35="Jakarta",SUMIFS('Master Data HO &amp; Site'!$BH$1:$BH$437,'Master Data HO &amp; Site'!$F$1:$F$437,'Summary to Mgmt'!$D35,'Master Data HO &amp; Site'!$H$1:$H$437,'Summary to Mgmt'!$E35,'Master Data HO &amp; Site'!$Y$1:$Y$437,"Open",'Master Data HO &amp; Site'!$N$1:$N$437,$H$2),SUMIFS('Master Data HO &amp; Site'!$BH$1:$BH$437,'Master Data HO &amp; Site'!$S$1:$S$437,'Summary to Mgmt'!$C35,'Master Data HO &amp; Site'!$Y$1:$Y$437,"Open",'Master Data HO &amp; Site'!$N$1:$N$437,$H$2)),IF(C35="Jakarta",SUMIFS('Master Data HO &amp; Site'!$BH$1:$BH$437,'Master Data HO &amp; Site'!$F$1:$F$437,'Summary to Mgmt'!$D35,'Master Data HO &amp; Site'!$H$1:$H$437,'Summary to Mgmt'!$E35,'Master Data HO &amp; Site'!$Y$1:$Y$437,"Open",'Master Data HO &amp; Site'!$N$1:$N$437,$H$2),SUMIFS('Master Data HO &amp; Site'!$BH$1:$BH$437,'Master Data HO &amp; Site'!$S$1:$S$437,'Summary to Mgmt'!$C35,'Master Data HO &amp; Site'!$Y$1:$Y$437,"Open",'Master Data HO &amp; Site'!$N$1:$N$437,$H$2))))</f>
        <v>0</v>
      </c>
      <c r="AQ35" s="222">
        <f>IF($H$2="All",IF(C35="Jakarta",SUMIFS('Master Data HO &amp; Site'!$BI$1:$BI$437,'Master Data HO &amp; Site'!$F$1:$F$437,'Summary to Mgmt'!$D35,'Master Data HO &amp; Site'!$H$1:$H$437,'Summary to Mgmt'!$E35,'Master Data HO &amp; Site'!$Y$1:$Y$437,"Open"),SUMIFS('Master Data HO &amp; Site'!$BI$1:$BI$437,'Master Data HO &amp; Site'!$S$1:$S$437,'Summary to Mgmt'!$C35,'Master Data HO &amp; Site'!$Y$1:$Y$437,"Open")),IF($H$2="Urgent",IF(C35="Jakarta",SUMIFS('Master Data HO &amp; Site'!$BI$1:$BI$437,'Master Data HO &amp; Site'!$F$1:$F$437,'Summary to Mgmt'!$D35,'Master Data HO &amp; Site'!$H$1:$H$437,'Summary to Mgmt'!$E35,'Master Data HO &amp; Site'!$Y$1:$Y$437,"Open",'Master Data HO &amp; Site'!$N$1:$N$437,$H$2),SUMIFS('Master Data HO &amp; Site'!$BI$1:$BI$437,'Master Data HO &amp; Site'!$S$1:$S$437,'Summary to Mgmt'!$C35,'Master Data HO &amp; Site'!$Y$1:$Y$437,"Open",'Master Data HO &amp; Site'!$N$1:$N$437,$H$2)),IF(C35="Jakarta",SUMIFS('Master Data HO &amp; Site'!$BI$1:$BI$437,'Master Data HO &amp; Site'!$F$1:$F$437,'Summary to Mgmt'!$D35,'Master Data HO &amp; Site'!$H$1:$H$437,'Summary to Mgmt'!$E35,'Master Data HO &amp; Site'!$Y$1:$Y$437,"Open",'Master Data HO &amp; Site'!$N$1:$N$437,$H$2),SUMIFS('Master Data HO &amp; Site'!$BI$1:$BI$437,'Master Data HO &amp; Site'!$S$1:$S$437,'Summary to Mgmt'!$C35,'Master Data HO &amp; Site'!$Y$1:$Y$437,"Open",'Master Data HO &amp; Site'!$N$1:$N$437,$H$2))))</f>
        <v>1</v>
      </c>
      <c r="AR35" s="222">
        <f>IF($H$2="All",IF(C35="Jakarta",SUMIFS('Master Data HO &amp; Site'!$BJ$1:$BJ$437,'Master Data HO &amp; Site'!$F$1:$F$437,'Summary to Mgmt'!$D35,'Master Data HO &amp; Site'!$H$1:$H$437,'Summary to Mgmt'!$E35,'Master Data HO &amp; Site'!$Y$1:$Y$437,"Open"),SUMIFS('Master Data HO &amp; Site'!$BJ$1:$BJ$437,'Master Data HO &amp; Site'!$S$1:$S$437,'Summary to Mgmt'!$C35,'Master Data HO &amp; Site'!$Y$1:$Y$437,"Open")),IF($H$2="Urgent",IF(C35="Jakarta",SUMIFS('Master Data HO &amp; Site'!$BJ$1:$BJ$437,'Master Data HO &amp; Site'!$F$1:$F$437,'Summary to Mgmt'!$D35,'Master Data HO &amp; Site'!$H$1:$H$437,'Summary to Mgmt'!$E35,'Master Data HO &amp; Site'!$Y$1:$Y$437,"Open",'Master Data HO &amp; Site'!$N$1:$N$437,$H$2),SUMIFS('Master Data HO &amp; Site'!$BJ$1:$BJ$437,'Master Data HO &amp; Site'!$S$1:$S$437,'Summary to Mgmt'!$C35,'Master Data HO &amp; Site'!$Y$1:$Y$437,"Open",'Master Data HO &amp; Site'!$N$1:$N$437,$H$2)),IF(C35="Jakarta",SUMIFS('Master Data HO &amp; Site'!$BJ$1:$BJ$437,'Master Data HO &amp; Site'!$F$1:$F$437,'Summary to Mgmt'!$D35,'Master Data HO &amp; Site'!$H$1:$H$437,'Summary to Mgmt'!$E35,'Master Data HO &amp; Site'!$Y$1:$Y$437,"Open",'Master Data HO &amp; Site'!$N$1:$N$437,$H$2),SUMIFS('Master Data HO &amp; Site'!$BJ$1:$BJ$437,'Master Data HO &amp; Site'!$S$1:$S$437,'Summary to Mgmt'!$C35,'Master Data HO &amp; Site'!$Y$1:$Y$437,"Open",'Master Data HO &amp; Site'!$N$1:$N$437,$H$2))))</f>
        <v>0</v>
      </c>
      <c r="AS35" s="222">
        <f>IF($H$2="All",IF(C35="Jakarta",SUMIFS('Master Data HO &amp; Site'!$BK$1:$BK$437,'Master Data HO &amp; Site'!$S$1:$S$437,'Summary to Mgmt'!$C35,'Master Data HO &amp; Site'!$F$1:$F$437,'Summary to Mgmt'!$D35,'Master Data HO &amp; Site'!$H$1:$H$437,'Summary to Mgmt'!$E35,'Master Data HO &amp; Site'!$Y$1:$Y$437,"Open"),SUMIFS('Master Data HO &amp; Site'!$BK$1:$BK$437,'Master Data HO &amp; Site'!$S$1:$S$437,'Summary to Mgmt'!$C35,'Master Data HO &amp; Site'!$Y$1:$Y$437,"Open")),IF($H$2="Urgent",IF(C35="Jakarta",SUMIFS('Master Data HO &amp; Site'!$BK$1:$BK$437,'Master Data HO &amp; Site'!$F$1:$F$437,'Summary to Mgmt'!$D35,'Master Data HO &amp; Site'!$H$1:$H$437,'Summary to Mgmt'!$E35,'Master Data HO &amp; Site'!$Y$1:$Y$437,"Open",'Master Data HO &amp; Site'!$N$1:$N$437,$H$2),SUMIFS('Master Data HO &amp; Site'!$BK$1:$BK$437,'Master Data HO &amp; Site'!$S$1:$S$437,'Summary to Mgmt'!$C35,'Master Data HO &amp; Site'!$Y$1:$Y$437,"Open",'Master Data HO &amp; Site'!$N$1:$N$437,$H$2)),IF(C35="Jakarta",SUMIFS('Master Data HO &amp; Site'!$BK$1:$BK$437,'Master Data HO &amp; Site'!$F$1:$F$437,'Summary to Mgmt'!$D35,'Master Data HO &amp; Site'!$H$1:$H$437,'Summary to Mgmt'!$E35,'Master Data HO &amp; Site'!$Y$1:$Y$437,"Open",'Master Data HO &amp; Site'!$N$1:$N$437,$H$2),SUMIFS('Master Data HO &amp; Site'!$BK$1:$BK$437,'Master Data HO &amp; Site'!$S$1:$S$437,'Summary to Mgmt'!$C35,'Master Data HO &amp; Site'!$Y$1:$Y$437,"Open",'Master Data HO &amp; Site'!$N$1:$N$437,$H$2))))</f>
        <v>1</v>
      </c>
      <c r="AU35" s="224">
        <f ca="1">IF($H$2="All",IF(C35="Jakarta",COUNTIFS('Master Data HO &amp; Site'!$F$1:$F$437,'Summary to Mgmt'!$D35,'Master Data HO &amp; Site'!$H$1:$H$437,'Summary to Mgmt'!$E35,'Master Data HO &amp; Site'!$Y$1:$Y$437,"Open",'Master Data HO &amp; Site'!$BZ$1:$BZ$437,'Summary to Mgmt'!$AU$4),COUNTIFS('Master Data HO &amp; Site'!$S$1:$S$437,'Summary to Mgmt'!$C35,'Master Data HO &amp; Site'!$Y$1:$Y$437,"Open",'Master Data HO &amp; Site'!$BZ$1:$BZ$437,'Summary to Mgmt'!$AU$4)),IF($H$2="Urgent",IF(C35="Jakarta",COUNTIFS('Master Data HO &amp; Site'!$F$1:$F$437,'Summary to Mgmt'!$D35,'Master Data HO &amp; Site'!$H$1:$H$437,'Summary to Mgmt'!$E35,'Master Data HO &amp; Site'!$Y$1:$Y$437,"Open",'Master Data HO &amp; Site'!$BZ$1:$BZ$437,'Summary to Mgmt'!$AU$4,'Master Data HO &amp; Site'!$N$1:$N$437,$H$2),COUNTIFS('Master Data HO &amp; Site'!$S$1:$S$437,'Summary to Mgmt'!$C35,'Master Data HO &amp; Site'!$Y$1:$Y$437,"Open",'Master Data HO &amp; Site'!$BZ$1:$BZ$437,'Summary to Mgmt'!$AU$4,'Master Data HO &amp; Site'!$N$1:$N$437,$H$2)),IF(C35="Jakarta",COUNTIFS('Master Data HO &amp; Site'!$F$1:$F$437,'Summary to Mgmt'!$D35,'Master Data HO &amp; Site'!$H$1:$H$437,'Summary to Mgmt'!$E35,'Master Data HO &amp; Site'!$Y$1:$Y$437,"Open",'Master Data HO &amp; Site'!$BZ$1:$BZ$437,'Summary to Mgmt'!$AU$4,'Master Data HO &amp; Site'!$N$1:$N$437,$H$2),COUNTIFS('Master Data HO &amp; Site'!$S$1:$S$437,'Summary to Mgmt'!$C35,'Master Data HO &amp; Site'!$Y$1:$Y$437,"Open",'Master Data HO &amp; Site'!$BZ$1:$BZ$437,'Summary to Mgmt'!$AU$4,'Master Data HO &amp; Site'!$N$1:$N$437,$H$2))))</f>
        <v>0</v>
      </c>
      <c r="AV35" s="224">
        <f ca="1">IF($H$2="All",IF(C35="Jakarta",COUNTIFS('Master Data HO &amp; Site'!$F$1:$F$437,'Summary to Mgmt'!$D35,'Master Data HO &amp; Site'!$H$1:$H$437,'Summary to Mgmt'!$E35,'Master Data HO &amp; Site'!$Y$1:$Y$437,"Open",'Master Data HO &amp; Site'!$BZ$1:$BZ$437,'Summary to Mgmt'!$AV$4),COUNTIFS('Master Data HO &amp; Site'!$S$1:$S$437,'Summary to Mgmt'!$C35,'Master Data HO &amp; Site'!$Y$1:$Y$437,"Open",'Master Data HO &amp; Site'!$BZ$1:$BZ$437,'Summary to Mgmt'!$AV$4)),IF($H$2="Urgent",IF(C35="Jakarta",COUNTIFS('Master Data HO &amp; Site'!$F$1:$F$437,'Summary to Mgmt'!$D35,'Master Data HO &amp; Site'!$H$1:$H$437,'Summary to Mgmt'!$E35,'Master Data HO &amp; Site'!$Y$1:$Y$437,"Open",'Master Data HO &amp; Site'!$BZ$1:$BZ$437,'Summary to Mgmt'!$AV$4,'Master Data HO &amp; Site'!$N$1:$N$437,$H$2),COUNTIFS('Master Data HO &amp; Site'!$S$1:$S$437,'Summary to Mgmt'!$C35,'Master Data HO &amp; Site'!$Y$1:$Y$437,"Open",'Master Data HO &amp; Site'!$BZ$1:$BZ$437,'Summary to Mgmt'!$AV$4,'Master Data HO &amp; Site'!$N$1:$N$437,$H$2)),IF(C35="Jakarta",COUNTIFS('Master Data HO &amp; Site'!$F$1:$F$437,'Summary to Mgmt'!$D35,'Master Data HO &amp; Site'!$H$1:$H$437,'Summary to Mgmt'!$E35,'Master Data HO &amp; Site'!$Y$1:$Y$437,"Open",'Master Data HO &amp; Site'!$BZ$1:$BZ$437,'Summary to Mgmt'!$AV$4,'Master Data HO &amp; Site'!$N$1:$N$437,$H$2),COUNTIFS('Master Data HO &amp; Site'!$S$1:$S$437,'Summary to Mgmt'!$C35,'Master Data HO &amp; Site'!$Y$1:$Y$437,"Open",'Master Data HO &amp; Site'!$BZ$1:$BZ$437,'Summary to Mgmt'!$AV$4,'Master Data HO &amp; Site'!$N$1:$N$437,$H$2))))</f>
        <v>0</v>
      </c>
      <c r="AW35" s="224">
        <f ca="1">IF($H$2="All",IF(C35="Jakarta",COUNTIFS('Master Data HO &amp; Site'!$F$1:$F$437,'Summary to Mgmt'!$D35,'Master Data HO &amp; Site'!$H$1:$H$437,'Summary to Mgmt'!$E35,'Master Data HO &amp; Site'!$Y$1:$Y$437,"Open",'Master Data HO &amp; Site'!$BZ$1:$BZ$437,'Summary to Mgmt'!$AW$4),COUNTIFS('Master Data HO &amp; Site'!$S$1:$S$437,'Summary to Mgmt'!$C35,'Master Data HO &amp; Site'!$Y$1:$Y$437,"Open",'Master Data HO &amp; Site'!$BZ$1:$BZ$437,'Summary to Mgmt'!$AW$4)),IF($H$2="Urgent",IF(C35="Jakarta",COUNTIFS('Master Data HO &amp; Site'!$F$1:$F$437,'Summary to Mgmt'!$D35,'Master Data HO &amp; Site'!$H$1:$H$437,'Summary to Mgmt'!$E35,'Master Data HO &amp; Site'!$Y$1:$Y$437,"Open",'Master Data HO &amp; Site'!$BZ$1:$BZ$437,'Summary to Mgmt'!$AW$4,'Master Data HO &amp; Site'!$N$1:$N$437,$H$2),COUNTIFS('Master Data HO &amp; Site'!$S$1:$S$437,'Summary to Mgmt'!$C35,'Master Data HO &amp; Site'!$Y$1:$Y$437,"Open",'Master Data HO &amp; Site'!$BZ$1:$BZ$437,'Summary to Mgmt'!$AW$4,'Master Data HO &amp; Site'!$N$1:$N$437,$H$2)),IF(C35="Jakarta",COUNTIFS('Master Data HO &amp; Site'!$F$1:$F$437,'Summary to Mgmt'!$D35,'Master Data HO &amp; Site'!$H$1:$H$437,'Summary to Mgmt'!$E35,'Master Data HO &amp; Site'!$Y$1:$Y$437,"Open",'Master Data HO &amp; Site'!$BZ$1:$BZ$437,'Summary to Mgmt'!$AW$4,'Master Data HO &amp; Site'!$N$1:$N$437,$H$2),COUNTIFS('Master Data HO &amp; Site'!$S$1:$S$437,'Summary to Mgmt'!$C35,'Master Data HO &amp; Site'!$Y$1:$Y$437,"Open",'Master Data HO &amp; Site'!$BZ$1:$BZ$437,'Summary to Mgmt'!$AW$4,'Master Data HO &amp; Site'!$N$1:$N$437,$H$2))))</f>
        <v>0</v>
      </c>
      <c r="AX35" s="224">
        <f ca="1">IF($H$2="All",IF(C35="Jakarta",COUNTIFS('Master Data HO &amp; Site'!$F$1:$F$437,'Summary to Mgmt'!$D35,'Master Data HO &amp; Site'!$H$1:$H$437,'Summary to Mgmt'!$E35,'Master Data HO &amp; Site'!$Y$1:$Y$437,"Open",'Master Data HO &amp; Site'!$BZ$1:$BZ$437,'Summary to Mgmt'!$AX$4),COUNTIFS('Master Data HO &amp; Site'!$S$1:$S$437,'Summary to Mgmt'!$C35,'Master Data HO &amp; Site'!$Y$1:$Y$437,"Open",'Master Data HO &amp; Site'!$BZ$1:$BZ$437,'Summary to Mgmt'!$AX$4)),IF($H$2="Urgent",IF(C35="Jakarta",COUNTIFS('Master Data HO &amp; Site'!$F$1:$F$437,'Summary to Mgmt'!$D35,'Master Data HO &amp; Site'!$H$1:$H$437,'Summary to Mgmt'!$E35,'Master Data HO &amp; Site'!$Y$1:$Y$437,"Open",'Master Data HO &amp; Site'!$BZ$1:$BZ$437,'Summary to Mgmt'!$AX$4,'Master Data HO &amp; Site'!$N$1:$N$437,$H$2),COUNTIFS('Master Data HO &amp; Site'!$S$1:$S$437,'Summary to Mgmt'!$C35,'Master Data HO &amp; Site'!$Y$1:$Y$437,"Open",'Master Data HO &amp; Site'!$BZ$1:$BZ$437,'Summary to Mgmt'!$AX$4,'Master Data HO &amp; Site'!$N$1:$N$437,$H$2)),IF(C35="Jakarta",COUNTIFS('Master Data HO &amp; Site'!$F$1:$F$437,'Summary to Mgmt'!$D35,'Master Data HO &amp; Site'!$H$1:$H$437,'Summary to Mgmt'!$E35,'Master Data HO &amp; Site'!$Y$1:$Y$437,"Open",'Master Data HO &amp; Site'!$BZ$1:$BZ$437,'Summary to Mgmt'!$AX$4,'Master Data HO &amp; Site'!$N$1:$N$437,$H$2),COUNTIFS('Master Data HO &amp; Site'!$S$1:$S$437,'Summary to Mgmt'!$C35,'Master Data HO &amp; Site'!$Y$1:$Y$437,"Open",'Master Data HO &amp; Site'!$BZ$1:$BZ$437,'Summary to Mgmt'!$AX$4,'Master Data HO &amp; Site'!$N$1:$N$437,$H$2))))</f>
        <v>1</v>
      </c>
    </row>
    <row r="36" spans="3:50" outlineLevel="1" x14ac:dyDescent="0.35">
      <c r="C36" t="s">
        <v>151</v>
      </c>
      <c r="D36" t="s">
        <v>146</v>
      </c>
      <c r="E36" t="s">
        <v>1077</v>
      </c>
      <c r="F36" s="223">
        <f t="shared" si="1"/>
        <v>1</v>
      </c>
      <c r="G36" s="224">
        <f>IF($H$2="All",IF(C36="Jakarta",SUMIFS('Master Data HO &amp; Site'!$BM$1:$BM$437,'Master Data HO &amp; Site'!$S$1:$S$437,'Summary to Mgmt'!C36,'Master Data HO &amp; Site'!$F$1:$F$437,'Summary to Mgmt'!$D36,'Master Data HO &amp; Site'!$H$1:$H$437,'Summary to Mgmt'!$E36,'Master Data HO &amp; Site'!$Y$1:$Y$437,"Closed"),SUMIFS('Master Data HO &amp; Site'!$BM$1:$BM$437,'Master Data HO &amp; Site'!$S$1:$S$437,'Summary to Mgmt'!C36,'Master Data HO &amp; Site'!$Y$1:$Y$437,"Closed")),IF(C36="Jakarta",SUMIFS('Master Data HO &amp; Site'!$BM$1:$BM$437,'Master Data HO &amp; Site'!$S$1:$S$437,'Summary to Mgmt'!C36,'Master Data HO &amp; Site'!$F$1:$F$437,'Summary to Mgmt'!$D36,'Master Data HO &amp; Site'!$H$1:$H$437,'Summary to Mgmt'!E36,'Master Data HO &amp; Site'!$N$1:$N$437,'Summary to Mgmt'!$H$2,'Master Data HO &amp; Site'!$Y$1:$Y$437,"Closed"),SUMIFS('Master Data HO &amp; Site'!$BM$1:$BM$437,'Master Data HO &amp; Site'!$S$1:$S$437,'Summary to Mgmt'!C36,'Master Data HO &amp; Site'!$N$1:$N$437,'Summary to Mgmt'!$H$2,'Master Data HO &amp; Site'!$Y$1:$Y$437,"Closed")))</f>
        <v>0</v>
      </c>
      <c r="H36" s="222">
        <f>IF($H$2="All",IF(C36="Jakarta",COUNTIFS('Master Data HO &amp; Site'!$S$1:$S$437,'Summary to Mgmt'!$C36,'Master Data HO &amp; Site'!$F$1:$F$437,'Summary to Mgmt'!$D36,'Master Data HO &amp; Site'!$H$1:$H$437,'Summary to Mgmt'!$E36,'Master Data HO &amp; Site'!$Y$1:$Y$437,"Open"),COUNTIFS('Master Data HO &amp; Site'!$S$1:$S$437,'Summary to Mgmt'!$C36,'Master Data HO &amp; Site'!$Y$1:$Y$437,"Open")),IF($H$2="Urgent",IF(C36="Jakarta",COUNTIFS('Master Data HO &amp; Site'!$S$1:$S$437,'Summary to Mgmt'!$C36,'Master Data HO &amp; Site'!$F$1:$F$437,'Summary to Mgmt'!$D36,'Master Data HO &amp; Site'!$H$1:$H$437,'Summary to Mgmt'!$E36,'Master Data HO &amp; Site'!$Y$1:$Y$437,"Open",'Master Data HO &amp; Site'!$N$1:$N$437,$H$2),COUNTIFS('Master Data HO &amp; Site'!$S$1:$S$437,'Summary to Mgmt'!$C36,'Master Data HO &amp; Site'!$Y$1:$Y$437,"Open",'Master Data HO &amp; Site'!$N$1:$N$437,$H$2)),IF(C36="Jakarta",COUNTIFS('Master Data HO &amp; Site'!$F$1:$F$437,'Summary to Mgmt'!$D36,'Master Data HO &amp; Site'!$H$1:$H$437,'Summary to Mgmt'!$E36,'Master Data HO &amp; Site'!$Y$1:$Y$437,"Open",'Master Data HO &amp; Site'!$N$1:$N$437,$H$2),COUNTIFS('Master Data HO &amp; Site'!$S$1:$S$437,'Summary to Mgmt'!$C36,'Master Data HO &amp; Site'!$Y$1:$Y$437,"Open",'Master Data HO &amp; Site'!$N$1:$N$437,$H$2))))</f>
        <v>1</v>
      </c>
      <c r="I36" s="222">
        <f>IF($H$2="All",IF(C36="Jakarta",COUNTIFS('Master Data HO &amp; Site'!$F$1:$F$437,'Summary to Mgmt'!$D36,'Master Data HO &amp; Site'!$H$1:$H$437,'Summary to Mgmt'!$E36,'Master Data HO &amp; Site'!$Y$1:$Y$437,"Open",'Master Data HO &amp; Site'!$D$1:$D$437,"pending FKTK"),COUNTIFS('Master Data HO &amp; Site'!$S$1:$S$437,'Summary to Mgmt'!$C36,'Master Data HO &amp; Site'!$Y$1:$Y$437,"Open",'Master Data HO &amp; Site'!$D$1:$D$437,"pending FKTK")),IF($H$2="Urgent",IF(C36="Jakarta",COUNTIFS('Master Data HO &amp; Site'!$F$1:$F$437,'Summary to Mgmt'!$D36,'Master Data HO &amp; Site'!$H$1:$H$437,'Summary to Mgmt'!$E36,'Master Data HO &amp; Site'!$Y$1:$Y$437,"Open",'Master Data HO &amp; Site'!$N$1:$N$437,$H$2,'Master Data HO &amp; Site'!$D$1:$D$437,"pending FKTK"),COUNTIFS('Master Data HO &amp; Site'!$S$1:$S$437,'Summary to Mgmt'!$C36,'Master Data HO &amp; Site'!$Y$1:$Y$437,"Open",'Master Data HO &amp; Site'!$N$1:$N$437,$H$2,'Master Data HO &amp; Site'!$D$1:$D$437,"pending FKTK")),IF(C36="Jakarta",COUNTIFS('Master Data HO &amp; Site'!$F$1:$F$437,'Summary to Mgmt'!$D36,'Master Data HO &amp; Site'!$H$1:$H$437,'Summary to Mgmt'!$E36,'Master Data HO &amp; Site'!$Y$1:$Y$437,"Open",'Master Data HO &amp; Site'!$N$1:$N$437,$H$2,'Master Data HO &amp; Site'!$D$1:$D$437,"pending FKTK"),COUNTIFS('Master Data HO &amp; Site'!$S$1:$S$437,'Summary to Mgmt'!$C36,'Master Data HO &amp; Site'!$Y$1:$Y$437,"Open",'Master Data HO &amp; Site'!$N$1:$N$437,$H$2,'Master Data HO &amp; Site'!$D$1:$D$437,"pending FKTK"))))</f>
        <v>0</v>
      </c>
      <c r="J36" s="222">
        <f>IF($H$2="All",IF(C36="Jakarta",SUMIFS('Master Data HO &amp; Site'!$AB$1:$AB$437,'Master Data HO &amp; Site'!$F$1:$F$437,'Summary to Mgmt'!$D36,'Master Data HO &amp; Site'!$H$1:$H$437,'Summary to Mgmt'!$E36,'Master Data HO &amp; Site'!$Y$1:$Y$437,"Open"),SUMIFS('Master Data HO &amp; Site'!$AB$1:$AB$437,'Master Data HO &amp; Site'!$S$1:$S$437,'Summary to Mgmt'!$C36,'Master Data HO &amp; Site'!$Y$1:$Y$437,"Open")),IF($H$2="Urgent",IF(C36="Jakarta",SUMIFS('Master Data HO &amp; Site'!$AB$1:$AB$437,'Master Data HO &amp; Site'!$F$1:$F$437,'Summary to Mgmt'!$D36,'Master Data HO &amp; Site'!$H$1:$H$437,'Summary to Mgmt'!$E36,'Master Data HO &amp; Site'!$Y$1:$Y$437,"Open",'Master Data HO &amp; Site'!$N$1:$N$437,$H$2),SUMIFS('Master Data HO &amp; Site'!$AB$1:$AB$437,'Master Data HO &amp; Site'!$S$1:$S$437,'Summary to Mgmt'!$C36,'Master Data HO &amp; Site'!$Y$1:$Y$437,"Open",'Master Data HO &amp; Site'!$N$1:$N$437,$H$2)),IF(C36="Jakarta",SUMIFS('Master Data HO &amp; Site'!$AB$1:$AB$437,'Master Data HO &amp; Site'!$F$1:$F$437,'Summary to Mgmt'!$D36,'Master Data HO &amp; Site'!$H$1:$H$437,'Summary to Mgmt'!$E36,'Master Data HO &amp; Site'!$Y$1:$Y$437,"Open",'Master Data HO &amp; Site'!$N$1:$N$437,$H$2),SUMIFS('Master Data HO &amp; Site'!$AB$1:$AB$437,'Master Data HO &amp; Site'!$S$1:$S$437,'Summary to Mgmt'!$C36,'Master Data HO &amp; Site'!$Y$1:$Y$437,"Open",'Master Data HO &amp; Site'!$N$1:$N$437,$H$2))))</f>
        <v>3</v>
      </c>
      <c r="K36" s="222">
        <f>IF($H$2="All",IF(C36="Jakarta",SUMIFS('Master Data HO &amp; Site'!$AC$1:$AC$437,'Master Data HO &amp; Site'!$F$1:$F$437,'Summary to Mgmt'!$D36,'Master Data HO &amp; Site'!$H$1:$H$437,'Summary to Mgmt'!$E36,'Master Data HO &amp; Site'!$Y$1:$Y$437,"Open"),SUMIFS('Master Data HO &amp; Site'!$AC$1:$AC$437,'Master Data HO &amp; Site'!$S$1:$S$437,'Summary to Mgmt'!$C36,'Master Data HO &amp; Site'!$Y$1:$Y$437,"Open")),IF($H$2="Urgent",IF(C36="Jakarta",SUMIFS('Master Data HO &amp; Site'!$AC$1:$AC$437,'Master Data HO &amp; Site'!$F$1:$F$437,'Summary to Mgmt'!$D36,'Master Data HO &amp; Site'!$H$1:$H$437,'Summary to Mgmt'!$E36,'Master Data HO &amp; Site'!$Y$1:$Y$437,"Open",'Master Data HO &amp; Site'!$N$1:$N$437,$H$2),SUMIFS('Master Data HO &amp; Site'!$AC$1:$AC$437,'Master Data HO &amp; Site'!$S$1:$S$437,'Summary to Mgmt'!$C36,'Master Data HO &amp; Site'!$Y$1:$Y$437,"Open",'Master Data HO &amp; Site'!$N$1:$N$437,$H$2)),IF(C36="Jakarta",SUMIFS('Master Data HO &amp; Site'!$AC$1:$AC$437,'Master Data HO &amp; Site'!$F$1:$F$437,'Summary to Mgmt'!$D36,'Master Data HO &amp; Site'!$H$1:$H$437,'Summary to Mgmt'!$E36,'Master Data HO &amp; Site'!$Y$1:$Y$437,"Open",'Master Data HO &amp; Site'!$N$1:$N$437,$H$2),SUMIFS('Master Data HO &amp; Site'!$AC$1:$AC$437,'Master Data HO &amp; Site'!$S$1:$S$437,'Summary to Mgmt'!$C36,'Master Data HO &amp; Site'!$Y$1:$Y$437,"Open",'Master Data HO &amp; Site'!$N$1:$N$437,$H$2))))</f>
        <v>0</v>
      </c>
      <c r="L36" s="222">
        <f>IF($H$2="All",IF(C36="Jakarta",SUMIFS('Master Data HO &amp; Site'!$AD$1:$AD$437,'Master Data HO &amp; Site'!$F$1:$F$437,'Summary to Mgmt'!$D36,'Master Data HO &amp; Site'!$H$1:$H$437,'Summary to Mgmt'!$E36,'Master Data HO &amp; Site'!$Y$1:$Y$437,"Open"),SUMIFS('Master Data HO &amp; Site'!$AD$1:$AD$437,'Master Data HO &amp; Site'!$S$1:$S$437,'Summary to Mgmt'!$C36,'Master Data HO &amp; Site'!$Y$1:$Y$437,"Open")),IF($H$2="Urgent",IF(C36="Jakarta",SUMIFS('Master Data HO &amp; Site'!$AD$1:$AD$437,'Master Data HO &amp; Site'!$F$1:$F$437,'Summary to Mgmt'!$D36,'Master Data HO &amp; Site'!$H$1:$H$437,'Summary to Mgmt'!$E36,'Master Data HO &amp; Site'!$Y$1:$Y$437,"Open",'Master Data HO &amp; Site'!$N$1:$N$437,$H$2),SUMIFS('Master Data HO &amp; Site'!$AD$1:$AD$437,'Master Data HO &amp; Site'!$S$1:$S$437,'Summary to Mgmt'!$C36,'Master Data HO &amp; Site'!$Y$1:$Y$437,"Open",'Master Data HO &amp; Site'!$N$1:$N$437,$H$2)),IF(C36="Jakarta",SUMIFS('Master Data HO &amp; Site'!$AD$1:$AD$437,'Master Data HO &amp; Site'!$F$1:$F$437,'Summary to Mgmt'!$D36,'Master Data HO &amp; Site'!$H$1:$H$437,'Summary to Mgmt'!$E36,'Master Data HO &amp; Site'!$Y$1:$Y$437,"Open",'Master Data HO &amp; Site'!$N$1:$N$437,$H$2),SUMIFS('Master Data HO &amp; Site'!$AD$1:$AD$437,'Master Data HO &amp; Site'!$S$1:$S$437,'Summary to Mgmt'!$C36,'Master Data HO &amp; Site'!$Y$1:$Y$437,"Open",'Master Data HO &amp; Site'!$N$1:$N$437,$H$2))))</f>
        <v>1</v>
      </c>
      <c r="M36" s="222">
        <f>IF($H$2="All",IF(C36="Jakarta",SUMIFS('Master Data HO &amp; Site'!$AE$1:$AE$437,'Master Data HO &amp; Site'!$F$1:$F$437,'Summary to Mgmt'!$D36,'Master Data HO &amp; Site'!$H$1:$H$437,'Summary to Mgmt'!$E36,'Master Data HO &amp; Site'!$Y$1:$Y$437,"Open"),SUMIFS('Master Data HO &amp; Site'!$AE$1:$AE$437,'Master Data HO &amp; Site'!$S$1:$S$437,'Summary to Mgmt'!$C36,'Master Data HO &amp; Site'!$Y$1:$Y$437,"Open")),IF($H$2="Urgent",IF(C36="Jakarta",SUMIFS('Master Data HO &amp; Site'!$AE$1:$AE$437,'Master Data HO &amp; Site'!$F$1:$F$437,'Summary to Mgmt'!$D36,'Master Data HO &amp; Site'!$H$1:$H$437,'Summary to Mgmt'!$E36,'Master Data HO &amp; Site'!$Y$1:$Y$437,"Open",'Master Data HO &amp; Site'!$N$1:$N$437,$H$2),SUMIFS('Master Data HO &amp; Site'!$AE$1:$AE$437,'Master Data HO &amp; Site'!$S$1:$S$437,'Summary to Mgmt'!$C36,'Master Data HO &amp; Site'!$Y$1:$Y$437,"Open",'Master Data HO &amp; Site'!$N$1:$N$437,$H$2)),IF(C36="Jakarta",SUMIFS('Master Data HO &amp; Site'!$AE$1:$AE$437,'Master Data HO &amp; Site'!$F$1:$F$437,'Summary to Mgmt'!$D36,'Master Data HO &amp; Site'!$H$1:$H$437,'Summary to Mgmt'!$E36,'Master Data HO &amp; Site'!$Y$1:$Y$437,"Open",'Master Data HO &amp; Site'!$N$1:$N$437,$H$2),SUMIFS('Master Data HO &amp; Site'!$AE$1:$AE$437,'Master Data HO &amp; Site'!$S$1:$S$437,'Summary to Mgmt'!$C36,'Master Data HO &amp; Site'!$Y$1:$Y$437,"Open",'Master Data HO &amp; Site'!$N$1:$N$437,$H$2))))</f>
        <v>0</v>
      </c>
      <c r="N36" s="222">
        <f>IF($H$2="All",IF(C36="Jakarta",SUMIFS('Master Data HO &amp; Site'!$AF$1:$AF$437,'Master Data HO &amp; Site'!$F$1:$F$437,'Summary to Mgmt'!$D36,'Master Data HO &amp; Site'!$H$1:$H$437,'Summary to Mgmt'!$E36,'Master Data HO &amp; Site'!$Y$1:$Y$437,"Open"),SUMIFS('Master Data HO &amp; Site'!$AF$1:$AF$437,'Master Data HO &amp; Site'!$S$1:$S$437,'Summary to Mgmt'!$C36,'Master Data HO &amp; Site'!$Y$1:$Y$437,"Open")),IF($H$2="Urgent",IF(C36="Jakarta",SUMIFS('Master Data HO &amp; Site'!$AF$1:$AF$437,'Master Data HO &amp; Site'!$F$1:$F$437,'Summary to Mgmt'!$D36,'Master Data HO &amp; Site'!$H$1:$H$437,'Summary to Mgmt'!$E36,'Master Data HO &amp; Site'!$Y$1:$Y$437,"Open",'Master Data HO &amp; Site'!$N$1:$N$437,$H$2),SUMIFS('Master Data HO &amp; Site'!$AF$1:$AF$437,'Master Data HO &amp; Site'!$S$1:$S$437,'Summary to Mgmt'!$C36,'Master Data HO &amp; Site'!$Y$1:$Y$437,"Open",'Master Data HO &amp; Site'!$N$1:$N$437,$H$2)),IF(C36="Jakarta",SUMIFS('Master Data HO &amp; Site'!$AF$1:$AF$437,'Master Data HO &amp; Site'!$F$1:$F$437,'Summary to Mgmt'!$D36,'Master Data HO &amp; Site'!$H$1:$H$437,'Summary to Mgmt'!$E36,'Master Data HO &amp; Site'!$Y$1:$Y$437,"Open",'Master Data HO &amp; Site'!$N$1:$N$437,$H$2),SUMIFS('Master Data HO &amp; Site'!$AF$1:$AF$437,'Master Data HO &amp; Site'!$S$1:$S$437,'Summary to Mgmt'!$C36,'Master Data HO &amp; Site'!$Y$1:$Y$437,"Open",'Master Data HO &amp; Site'!$N$1:$N$437,$H$2))))</f>
        <v>0</v>
      </c>
      <c r="O36" s="224">
        <f>IF($H$2="All",IF(C36="Jakarta",SUMIFS('Master Data HO &amp; Site'!$AG$1:$AG$437,'Master Data HO &amp; Site'!$S$1:$S$437,'Summary to Mgmt'!$C36,'Master Data HO &amp; Site'!$F$1:$F$437,'Summary to Mgmt'!$D36,'Master Data HO &amp; Site'!$H$1:$H$437,'Summary to Mgmt'!$E36,'Master Data HO &amp; Site'!$Y$1:$Y$437,"Open"),SUMIFS('Master Data HO &amp; Site'!$AG$1:$AG$437,'Master Data HO &amp; Site'!$S$1:$S$437,'Summary to Mgmt'!$C36,'Master Data HO &amp; Site'!$Y$1:$Y$437,"Open")),IF($H$2="Urgent",IF(C36="Jakarta",SUMIFS('Master Data HO &amp; Site'!$AG$1:$AG$437,'Master Data HO &amp; Site'!$F$1:$F$437,'Summary to Mgmt'!$D36,'Master Data HO &amp; Site'!$H$1:$H$437,'Summary to Mgmt'!$E36,'Master Data HO &amp; Site'!$Y$1:$Y$437,"Open",'Master Data HO &amp; Site'!$N$1:$N$437,$H$2),SUMIFS('Master Data HO &amp; Site'!$AG$1:$AG$437,'Master Data HO &amp; Site'!$S$1:$S$437,'Summary to Mgmt'!$C36,'Master Data HO &amp; Site'!$Y$1:$Y$437,"Open",'Master Data HO &amp; Site'!$N$1:$N$437,$H$2)),IF(C36="Jakarta",SUMIFS('Master Data HO &amp; Site'!$AG$1:$AG$437,'Master Data HO &amp; Site'!$F$1:$F$437,'Summary to Mgmt'!$D36,'Master Data HO &amp; Site'!$H$1:$H$437,'Summary to Mgmt'!$E36,'Master Data HO &amp; Site'!$Y$1:$Y$437,"Open",'Master Data HO &amp; Site'!$N$1:$N$437,$H$2),SUMIFS('Master Data HO &amp; Site'!$AG$1:$AG$437,'Master Data HO &amp; Site'!$S$1:$S$437,'Summary to Mgmt'!$C36,'Master Data HO &amp; Site'!$Y$1:$Y$437,"Open",'Master Data HO &amp; Site'!$N$1:$N$437,$H$2))))</f>
        <v>4</v>
      </c>
      <c r="P36" s="222">
        <f>IF($H$2="All",IF(C36="Jakarta",SUMIFS('Master Data HO &amp; Site'!$AH$1:$AH$437,'Master Data HO &amp; Site'!$F$1:$F$437,'Summary to Mgmt'!$D36,'Master Data HO &amp; Site'!$H$1:$H$437,'Summary to Mgmt'!$E36,'Master Data HO &amp; Site'!$Y$1:$Y$437,"Open"),SUMIFS('Master Data HO &amp; Site'!$AH$1:$AH$437,'Master Data HO &amp; Site'!$S$1:$S$437,'Summary to Mgmt'!$C36,'Master Data HO &amp; Site'!$Y$1:$Y$437,"Open")),IF($H$2="Urgent",IF(C36="Jakarta",SUMIFS('Master Data HO &amp; Site'!$AH$1:$AH$437,'Master Data HO &amp; Site'!$F$1:$F$437,'Summary to Mgmt'!$D36,'Master Data HO &amp; Site'!$H$1:$H$437,'Summary to Mgmt'!$E36,'Master Data HO &amp; Site'!$Y$1:$Y$437,"Open",'Master Data HO &amp; Site'!$N$1:$N$437,$H$2),SUMIFS('Master Data HO &amp; Site'!$AH$1:$AH$437,'Master Data HO &amp; Site'!$S$1:$S$437,'Summary to Mgmt'!$C36,'Master Data HO &amp; Site'!$Y$1:$Y$437,"Open",'Master Data HO &amp; Site'!$N$1:$N$437,$H$2)),IF(C36="Jakarta",SUMIFS('Master Data HO &amp; Site'!$AH$1:$AH$437,'Master Data HO &amp; Site'!$F$1:$F$437,'Summary to Mgmt'!$D36,'Master Data HO &amp; Site'!$H$1:$H$437,'Summary to Mgmt'!$E36,'Master Data HO &amp; Site'!$Y$1:$Y$437,"Open",'Master Data HO &amp; Site'!$N$1:$N$437,$H$2),SUMIFS('Master Data HO &amp; Site'!$AH$1:$AH$437,'Master Data HO &amp; Site'!$S$1:$S$437,'Summary to Mgmt'!$C36,'Master Data HO &amp; Site'!$Y$1:$Y$437,"Open",'Master Data HO &amp; Site'!$N$1:$N$437,$H$2))))</f>
        <v>0</v>
      </c>
      <c r="Q36" s="222">
        <f>IF($H$2="All",IF(C36="Jakarta",SUMIFS('Master Data HO &amp; Site'!$AI$1:$AI$437,'Master Data HO &amp; Site'!$F$1:$F$437,'Summary to Mgmt'!$D36,'Master Data HO &amp; Site'!$H$1:$H$437,'Summary to Mgmt'!$E36,'Master Data HO &amp; Site'!$Y$1:$Y$437,"Open"),SUMIFS('Master Data HO &amp; Site'!$AI$1:$AI$437,'Master Data HO &amp; Site'!$S$1:$S$437,'Summary to Mgmt'!$C36,'Master Data HO &amp; Site'!$Y$1:$Y$437,"Open")),IF($H$2="Urgent",IF(C36="Jakarta",SUMIFS('Master Data HO &amp; Site'!$AI$1:$AI$437,'Master Data HO &amp; Site'!$F$1:$F$437,'Summary to Mgmt'!$D36,'Master Data HO &amp; Site'!$H$1:$H$437,'Summary to Mgmt'!$E36,'Master Data HO &amp; Site'!$Y$1:$Y$437,"Open",'Master Data HO &amp; Site'!$N$1:$N$437,$H$2),SUMIFS('Master Data HO &amp; Site'!$AI$1:$AI$437,'Master Data HO &amp; Site'!$S$1:$S$437,'Summary to Mgmt'!$C36,'Master Data HO &amp; Site'!$Y$1:$Y$437,"Open",'Master Data HO &amp; Site'!$N$1:$N$437,$H$2)),IF(C36="Jakarta",SUMIFS('Master Data HO &amp; Site'!$AI$1:$AI$437,'Master Data HO &amp; Site'!$F$1:$F$437,'Summary to Mgmt'!$D36,'Master Data HO &amp; Site'!$H$1:$H$437,'Summary to Mgmt'!$E36,'Master Data HO &amp; Site'!$Y$1:$Y$437,"Open",'Master Data HO &amp; Site'!$N$1:$N$437,$H$2),SUMIFS('Master Data HO &amp; Site'!$AI$1:$AI$437,'Master Data HO &amp; Site'!$S$1:$S$437,'Summary to Mgmt'!$C36,'Master Data HO &amp; Site'!$Y$1:$Y$437,"Open",'Master Data HO &amp; Site'!$N$1:$N$437,$H$2))))</f>
        <v>0</v>
      </c>
      <c r="R36" s="222">
        <f>IF($H$2="All",IF(C36="Jakarta",SUMIFS('Master Data HO &amp; Site'!$AJ$1:$AJ$437,'Master Data HO &amp; Site'!$F$1:$F$437,'Summary to Mgmt'!$D36,'Master Data HO &amp; Site'!$H$1:$H$437,'Summary to Mgmt'!$E36,'Master Data HO &amp; Site'!$Y$1:$Y$437,"Open"),SUMIFS('Master Data HO &amp; Site'!$AJ$1:$AJ$437,'Master Data HO &amp; Site'!$S$1:$S$437,'Summary to Mgmt'!$C36,'Master Data HO &amp; Site'!$Y$1:$Y$437,"Open")),IF($H$2="Urgent",IF(C36="Jakarta",SUMIFS('Master Data HO &amp; Site'!$AJ$1:$AJ$437,'Master Data HO &amp; Site'!$F$1:$F$437,'Summary to Mgmt'!$D36,'Master Data HO &amp; Site'!$H$1:$H$437,'Summary to Mgmt'!$E36,'Master Data HO &amp; Site'!$Y$1:$Y$437,"Open",'Master Data HO &amp; Site'!$N$1:$N$437,$H$2),SUMIFS('Master Data HO &amp; Site'!$AJ$1:$AJ$437,'Master Data HO &amp; Site'!$S$1:$S$437,'Summary to Mgmt'!$C36,'Master Data HO &amp; Site'!$Y$1:$Y$437,"Open",'Master Data HO &amp; Site'!$N$1:$N$437,$H$2)),IF(C36="Jakarta",SUMIFS('Master Data HO &amp; Site'!$AJ$1:$AJ$437,'Master Data HO &amp; Site'!$F$1:$F$437,'Summary to Mgmt'!$D36,'Master Data HO &amp; Site'!$H$1:$H$437,'Summary to Mgmt'!$E36,'Master Data HO &amp; Site'!$Y$1:$Y$437,"Open",'Master Data HO &amp; Site'!$N$1:$N$437,$H$2),SUMIFS('Master Data HO &amp; Site'!$AJ$1:$AJ$437,'Master Data HO &amp; Site'!$S$1:$S$437,'Summary to Mgmt'!$C36,'Master Data HO &amp; Site'!$Y$1:$Y$437,"Open",'Master Data HO &amp; Site'!$N$1:$N$437,$H$2))))</f>
        <v>1</v>
      </c>
      <c r="S36" s="222">
        <f>IF($H$2="All",IF(C36="Jakarta",SUMIFS('Master Data HO &amp; Site'!$AK$1:$AK$437,'Master Data HO &amp; Site'!$F$1:$F$437,'Summary to Mgmt'!$D36,'Master Data HO &amp; Site'!$H$1:$H$437,'Summary to Mgmt'!$E36,'Master Data HO &amp; Site'!$Y$1:$Y$437,"Open"),SUMIFS('Master Data HO &amp; Site'!$AK$1:$AK$437,'Master Data HO &amp; Site'!$S$1:$S$437,'Summary to Mgmt'!$C36,'Master Data HO &amp; Site'!$Y$1:$Y$437,"Open")),IF($H$2="Urgent",IF(C36="Jakarta",SUMIFS('Master Data HO &amp; Site'!$AK$1:$AK$437,'Master Data HO &amp; Site'!$F$1:$F$437,'Summary to Mgmt'!$D36,'Master Data HO &amp; Site'!$H$1:$H$437,'Summary to Mgmt'!$E36,'Master Data HO &amp; Site'!$Y$1:$Y$437,"Open",'Master Data HO &amp; Site'!$N$1:$N$437,$H$2),SUMIFS('Master Data HO &amp; Site'!$AK$1:$AK$437,'Master Data HO &amp; Site'!$S$1:$S$437,'Summary to Mgmt'!$C36,'Master Data HO &amp; Site'!$Y$1:$Y$437,"Open",'Master Data HO &amp; Site'!$N$1:$N$437,$H$2)),IF(C36="Jakarta",SUMIFS('Master Data HO &amp; Site'!$AK$1:$AK$437,'Master Data HO &amp; Site'!$F$1:$F$437,'Summary to Mgmt'!$D36,'Master Data HO &amp; Site'!$H$1:$H$437,'Summary to Mgmt'!$E36,'Master Data HO &amp; Site'!$Y$1:$Y$437,"Open",'Master Data HO &amp; Site'!$N$1:$N$437,$H$2),SUMIFS('Master Data HO &amp; Site'!$AK$1:$AK$437,'Master Data HO &amp; Site'!$S$1:$S$437,'Summary to Mgmt'!$C36,'Master Data HO &amp; Site'!$Y$1:$Y$437,"Open",'Master Data HO &amp; Site'!$N$1:$N$437,$H$2))))</f>
        <v>1</v>
      </c>
      <c r="T36" s="222">
        <f>IF($H$2="All",IF(C36="Jakarta",SUMIFS('Master Data HO &amp; Site'!$AL$1:$AL$437,'Master Data HO &amp; Site'!$F$1:$F$437,'Summary to Mgmt'!$D36,'Master Data HO &amp; Site'!$H$1:$H$437,'Summary to Mgmt'!$E36,'Master Data HO &amp; Site'!$Y$1:$Y$437,"Open"),SUMIFS('Master Data HO &amp; Site'!$AL$1:$AL$437,'Master Data HO &amp; Site'!$S$1:$S$437,'Summary to Mgmt'!$C36,'Master Data HO &amp; Site'!$Y$1:$Y$437,"Open")),IF($H$2="Urgent",IF(C36="Jakarta",SUMIFS('Master Data HO &amp; Site'!$AL$1:$AL$437,'Master Data HO &amp; Site'!$F$1:$F$437,'Summary to Mgmt'!$D36,'Master Data HO &amp; Site'!$H$1:$H$437,'Summary to Mgmt'!$E36,'Master Data HO &amp; Site'!$Y$1:$Y$437,"Open",'Master Data HO &amp; Site'!$N$1:$N$437,$H$2),SUMIFS('Master Data HO &amp; Site'!$AL$1:$AL$437,'Master Data HO &amp; Site'!$S$1:$S$437,'Summary to Mgmt'!$C36,'Master Data HO &amp; Site'!$Y$1:$Y$437,"Open",'Master Data HO &amp; Site'!$N$1:$N$437,$H$2)),IF(C36="Jakarta",SUMIFS('Master Data HO &amp; Site'!$AL$1:$AL$437,'Master Data HO &amp; Site'!$F$1:$F$437,'Summary to Mgmt'!$D36,'Master Data HO &amp; Site'!$H$1:$H$437,'Summary to Mgmt'!$E36,'Master Data HO &amp; Site'!$Y$1:$Y$437,"Open",'Master Data HO &amp; Site'!$N$1:$N$437,$H$2),SUMIFS('Master Data HO &amp; Site'!$AL$1:$AL$437,'Master Data HO &amp; Site'!$S$1:$S$437,'Summary to Mgmt'!$C36,'Master Data HO &amp; Site'!$Y$1:$Y$437,"Open",'Master Data HO &amp; Site'!$N$1:$N$437,$H$2))))</f>
        <v>0</v>
      </c>
      <c r="U36" s="222">
        <f>IF($H$2="All",IF(C36="Jakarta",SUMIFS('Master Data HO &amp; Site'!$AM$1:$AM$437,'Master Data HO &amp; Site'!$S$1:$S$437,'Summary to Mgmt'!$C36,'Master Data HO &amp; Site'!$F$1:$F$437,'Summary to Mgmt'!$D36,'Master Data HO &amp; Site'!$H$1:$H$437,'Summary to Mgmt'!$E36,'Master Data HO &amp; Site'!$Y$1:$Y$437,"Open"),SUMIFS('Master Data HO &amp; Site'!$AM$1:$AM$437,'Master Data HO &amp; Site'!$S$1:$S$437,'Summary to Mgmt'!$C36,'Master Data HO &amp; Site'!$Y$1:$Y$437,"Open")),IF($H$2="Urgent",IF(C36="Jakarta",SUMIFS('Master Data HO &amp; Site'!$AM$1:$AM$437,'Master Data HO &amp; Site'!$F$1:$F$437,'Summary to Mgmt'!$D36,'Master Data HO &amp; Site'!$H$1:$H$437,'Summary to Mgmt'!$E36,'Master Data HO &amp; Site'!$Y$1:$Y$437,"Open",'Master Data HO &amp; Site'!$N$1:$N$437,$H$2),SUMIFS('Master Data HO &amp; Site'!$AM$1:$AM$437,'Master Data HO &amp; Site'!$S$1:$S$437,'Summary to Mgmt'!$C36,'Master Data HO &amp; Site'!$Y$1:$Y$437,"Open",'Master Data HO &amp; Site'!$N$1:$N$437,$H$2)),IF(C36="Jakarta",SUMIFS('Master Data HO &amp; Site'!$AM$1:$AM$437,'Master Data HO &amp; Site'!$F$1:$F$437,'Summary to Mgmt'!$D36,'Master Data HO &amp; Site'!$H$1:$H$437,'Summary to Mgmt'!$E36,'Master Data HO &amp; Site'!$Y$1:$Y$437,"Open",'Master Data HO &amp; Site'!$N$1:$N$437,$H$2),SUMIFS('Master Data HO &amp; Site'!$AM$1:$AM$437,'Master Data HO &amp; Site'!$S$1:$S$437,'Summary to Mgmt'!$C36,'Master Data HO &amp; Site'!$Y$1:$Y$437,"Open",'Master Data HO &amp; Site'!$N$1:$N$437,$H$2))))</f>
        <v>2</v>
      </c>
      <c r="V36" s="222">
        <f>IF($H$2="All",IF(C36="Jakarta",SUMIFS('Master Data HO &amp; Site'!$AN$1:$AN$437,'Master Data HO &amp; Site'!$F$1:$F$437,'Summary to Mgmt'!$D36,'Master Data HO &amp; Site'!$H$1:$H$437,'Summary to Mgmt'!$E36,'Master Data HO &amp; Site'!$Y$1:$Y$437,"Open"),SUMIFS('Master Data HO &amp; Site'!$AN$1:$AN$437,'Master Data HO &amp; Site'!$S$1:$S$437,'Summary to Mgmt'!$C36,'Master Data HO &amp; Site'!$Y$1:$Y$437,"Open")),IF($H$2="Urgent",IF(C36="Jakarta",SUMIFS('Master Data HO &amp; Site'!$AN$1:$AN$437,'Master Data HO &amp; Site'!$F$1:$F$437,'Summary to Mgmt'!$D36,'Master Data HO &amp; Site'!$H$1:$H$437,'Summary to Mgmt'!$E36,'Master Data HO &amp; Site'!$Y$1:$Y$437,"Open",'Master Data HO &amp; Site'!$N$1:$N$437,$H$2),SUMIFS('Master Data HO &amp; Site'!$AN$1:$AN$437,'Master Data HO &amp; Site'!$S$1:$S$437,'Summary to Mgmt'!$C36,'Master Data HO &amp; Site'!$Y$1:$Y$437,"Open",'Master Data HO &amp; Site'!$N$1:$N$437,$H$2)),IF(C36="Jakarta",SUMIFS('Master Data HO &amp; Site'!$AN$1:$AN$437,'Master Data HO &amp; Site'!$F$1:$F$437,'Summary to Mgmt'!$D36,'Master Data HO &amp; Site'!$H$1:$H$437,'Summary to Mgmt'!$E36,'Master Data HO &amp; Site'!$Y$1:$Y$437,"Open",'Master Data HO &amp; Site'!$N$1:$N$437,$H$2),SUMIFS('Master Data HO &amp; Site'!$AN$1:$AN$437,'Master Data HO &amp; Site'!$S$1:$S$437,'Summary to Mgmt'!$C36,'Master Data HO &amp; Site'!$Y$1:$Y$437,"Open",'Master Data HO &amp; Site'!$N$1:$N$437,$H$2))))</f>
        <v>0</v>
      </c>
      <c r="W36" s="222">
        <f>IF($H$2="All",IF(C36="Jakarta",SUMIFS('Master Data HO &amp; Site'!$AO$1:$AO$437,'Master Data HO &amp; Site'!$F$1:$F$437,'Summary to Mgmt'!$D36,'Master Data HO &amp; Site'!$H$1:$H$437,'Summary to Mgmt'!$E36,'Master Data HO &amp; Site'!$Y$1:$Y$437,"Open"),SUMIFS('Master Data HO &amp; Site'!$AO$1:$AO$437,'Master Data HO &amp; Site'!$S$1:$S$437,'Summary to Mgmt'!$C36,'Master Data HO &amp; Site'!$Y$1:$Y$437,"Open")),IF($H$2="Urgent",IF(C36="Jakarta",SUMIFS('Master Data HO &amp; Site'!$AO$1:$AO$437,'Master Data HO &amp; Site'!$F$1:$F$437,'Summary to Mgmt'!$D36,'Master Data HO &amp; Site'!$H$1:$H$437,'Summary to Mgmt'!$E36,'Master Data HO &amp; Site'!$Y$1:$Y$437,"Open",'Master Data HO &amp; Site'!$N$1:$N$437,$H$2),SUMIFS('Master Data HO &amp; Site'!$AO$1:$AO$437,'Master Data HO &amp; Site'!$S$1:$S$437,'Summary to Mgmt'!$C36,'Master Data HO &amp; Site'!$Y$1:$Y$437,"Open",'Master Data HO &amp; Site'!$N$1:$N$437,$H$2)),IF(C36="Jakarta",SUMIFS('Master Data HO &amp; Site'!$AO$1:$AO$437,'Master Data HO &amp; Site'!$F$1:$F$437,'Summary to Mgmt'!$D36,'Master Data HO &amp; Site'!$H$1:$H$437,'Summary to Mgmt'!$E36,'Master Data HO &amp; Site'!$Y$1:$Y$437,"Open",'Master Data HO &amp; Site'!$N$1:$N$437,$H$2),SUMIFS('Master Data HO &amp; Site'!$AO$1:$AO$437,'Master Data HO &amp; Site'!$S$1:$S$437,'Summary to Mgmt'!$C36,'Master Data HO &amp; Site'!$Y$1:$Y$437,"Open",'Master Data HO &amp; Site'!$N$1:$N$437,$H$2))))</f>
        <v>0</v>
      </c>
      <c r="X36" s="222">
        <f>IF($H$2="All",IF(C36="Jakarta",SUMIFS('Master Data HO &amp; Site'!$AP$1:$AP$437,'Master Data HO &amp; Site'!$F$1:$F$437,'Summary to Mgmt'!$D36,'Master Data HO &amp; Site'!$H$1:$H$437,'Summary to Mgmt'!$E36,'Master Data HO &amp; Site'!$Y$1:$Y$437,"Open"),SUMIFS('Master Data HO &amp; Site'!$AP$1:$AP$437,'Master Data HO &amp; Site'!$S$1:$S$437,'Summary to Mgmt'!$C36,'Master Data HO &amp; Site'!$Y$1:$Y$437,"Open")),IF($H$2="Urgent",IF(C36="Jakarta",SUMIFS('Master Data HO &amp; Site'!$AP$1:$AP$437,'Master Data HO &amp; Site'!$F$1:$F$437,'Summary to Mgmt'!$D36,'Master Data HO &amp; Site'!$H$1:$H$437,'Summary to Mgmt'!$E36,'Master Data HO &amp; Site'!$Y$1:$Y$437,"Open",'Master Data HO &amp; Site'!$N$1:$N$437,$H$2),SUMIFS('Master Data HO &amp; Site'!$AP$1:$AP$437,'Master Data HO &amp; Site'!$S$1:$S$437,'Summary to Mgmt'!$C36,'Master Data HO &amp; Site'!$Y$1:$Y$437,"Open",'Master Data HO &amp; Site'!$N$1:$N$437,$H$2)),IF(C36="Jakarta",SUMIFS('Master Data HO &amp; Site'!$AP$1:$AP$437,'Master Data HO &amp; Site'!$F$1:$F$437,'Summary to Mgmt'!$D36,'Master Data HO &amp; Site'!$H$1:$H$437,'Summary to Mgmt'!$E36,'Master Data HO &amp; Site'!$Y$1:$Y$437,"Open",'Master Data HO &amp; Site'!$N$1:$N$437,$H$2),SUMIFS('Master Data HO &amp; Site'!$AP$1:$AP$437,'Master Data HO &amp; Site'!$S$1:$S$437,'Summary to Mgmt'!$C36,'Master Data HO &amp; Site'!$Y$1:$Y$437,"Open",'Master Data HO &amp; Site'!$N$1:$N$437,$H$2))))</f>
        <v>0</v>
      </c>
      <c r="Y36" s="222">
        <f>IF($H$2="All",IF(C36="Jakarta",SUMIFS('Master Data HO &amp; Site'!$AQ$1:$AQ$437,'Master Data HO &amp; Site'!$F$1:$F$437,'Summary to Mgmt'!$D36,'Master Data HO &amp; Site'!$H$1:$H$437,'Summary to Mgmt'!$E36,'Master Data HO &amp; Site'!$Y$1:$Y$437,"Open"),SUMIFS('Master Data HO &amp; Site'!$AQ$1:$AQ$437,'Master Data HO &amp; Site'!$S$1:$S$437,'Summary to Mgmt'!$C36,'Master Data HO &amp; Site'!$Y$1:$Y$437,"Open")),IF($H$2="Urgent",IF(C36="Jakarta",SUMIFS('Master Data HO &amp; Site'!$AQ$1:$AQ$437,'Master Data HO &amp; Site'!$F$1:$F$437,'Summary to Mgmt'!$D36,'Master Data HO &amp; Site'!$H$1:$H$437,'Summary to Mgmt'!$E36,'Master Data HO &amp; Site'!$Y$1:$Y$437,"Open",'Master Data HO &amp; Site'!$N$1:$N$437,$H$2),SUMIFS('Master Data HO &amp; Site'!$AQ$1:$AQ$437,'Master Data HO &amp; Site'!$S$1:$S$437,'Summary to Mgmt'!$C36,'Master Data HO &amp; Site'!$Y$1:$Y$437,"Open",'Master Data HO &amp; Site'!$N$1:$N$437,$H$2)),IF(C36="Jakarta",SUMIFS('Master Data HO &amp; Site'!$AQ$1:$AQ$437,'Master Data HO &amp; Site'!$F$1:$F$437,'Summary to Mgmt'!$D36,'Master Data HO &amp; Site'!$H$1:$H$437,'Summary to Mgmt'!$E36,'Master Data HO &amp; Site'!$Y$1:$Y$437,"Open",'Master Data HO &amp; Site'!$N$1:$N$437,$H$2),SUMIFS('Master Data HO &amp; Site'!$AQ$1:$AQ$437,'Master Data HO &amp; Site'!$S$1:$S$437,'Summary to Mgmt'!$C36,'Master Data HO &amp; Site'!$Y$1:$Y$437,"Open",'Master Data HO &amp; Site'!$N$1:$N$437,$H$2))))</f>
        <v>0</v>
      </c>
      <c r="Z36" s="222">
        <f>IF($H$2="All",IF(C36="Jakarta",SUMIFS('Master Data HO &amp; Site'!$AR$1:$AR$437,'Master Data HO &amp; Site'!$F$1:$F$437,'Summary to Mgmt'!$D36,'Master Data HO &amp; Site'!$H$1:$H$437,'Summary to Mgmt'!$E36,'Master Data HO &amp; Site'!$Y$1:$Y$437,"Open"),SUMIFS('Master Data HO &amp; Site'!$AR$1:$AR$437,'Master Data HO &amp; Site'!$S$1:$S$437,'Summary to Mgmt'!$C36,'Master Data HO &amp; Site'!$Y$1:$Y$437,"Open")),IF($H$2="Urgent",IF(C36="Jakarta",SUMIFS('Master Data HO &amp; Site'!$AR$1:$AR$437,'Master Data HO &amp; Site'!$F$1:$F$437,'Summary to Mgmt'!$D36,'Master Data HO &amp; Site'!$H$1:$H$437,'Summary to Mgmt'!$E36,'Master Data HO &amp; Site'!$Y$1:$Y$437,"Open",'Master Data HO &amp; Site'!$N$1:$N$437,$H$2),SUMIFS('Master Data HO &amp; Site'!$AR$1:$AR$437,'Master Data HO &amp; Site'!$S$1:$S$437,'Summary to Mgmt'!$C36,'Master Data HO &amp; Site'!$Y$1:$Y$437,"Open",'Master Data HO &amp; Site'!$N$1:$N$437,$H$2)),IF(C36="Jakarta",SUMIFS('Master Data HO &amp; Site'!$AR$1:$AR$437,'Master Data HO &amp; Site'!$F$1:$F$437,'Summary to Mgmt'!$D36,'Master Data HO &amp; Site'!$H$1:$H$437,'Summary to Mgmt'!$E36,'Master Data HO &amp; Site'!$Y$1:$Y$437,"Open",'Master Data HO &amp; Site'!$N$1:$N$437,$H$2),SUMIFS('Master Data HO &amp; Site'!$AR$1:$AR$437,'Master Data HO &amp; Site'!$S$1:$S$437,'Summary to Mgmt'!$C36,'Master Data HO &amp; Site'!$Y$1:$Y$437,"Open",'Master Data HO &amp; Site'!$N$1:$N$437,$H$2))))</f>
        <v>0</v>
      </c>
      <c r="AA36" s="222">
        <f>IF($H$2="All",IF(C36="Jakarta",SUMIFS('Master Data HO &amp; Site'!$AS$1:$AS$437,'Master Data HO &amp; Site'!$S$1:$S$437,'Summary to Mgmt'!$C36,'Master Data HO &amp; Site'!$F$1:$F$437,'Summary to Mgmt'!$D36,'Master Data HO &amp; Site'!$H$1:$H$437,'Summary to Mgmt'!$E36,'Master Data HO &amp; Site'!$Y$1:$Y$437,"Open"),SUMIFS('Master Data HO &amp; Site'!$AS$1:$AS$437,'Master Data HO &amp; Site'!$S$1:$S$437,'Summary to Mgmt'!$C36,'Master Data HO &amp; Site'!$Y$1:$Y$437,"Open")),IF($H$2="Urgent",IF(C36="Jakarta",SUMIFS('Master Data HO &amp; Site'!$AS$1:$AS$437,'Master Data HO &amp; Site'!$F$1:$F$437,'Summary to Mgmt'!$D36,'Master Data HO &amp; Site'!$H$1:$H$437,'Summary to Mgmt'!$E36,'Master Data HO &amp; Site'!$Y$1:$Y$437,"Open",'Master Data HO &amp; Site'!$N$1:$N$437,$H$2),SUMIFS('Master Data HO &amp; Site'!$AS$1:$AS$437,'Master Data HO &amp; Site'!$S$1:$S$437,'Summary to Mgmt'!$C36,'Master Data HO &amp; Site'!$Y$1:$Y$437,"Open",'Master Data HO &amp; Site'!$N$1:$N$437,$H$2)),IF(C36="Jakarta",SUMIFS('Master Data HO &amp; Site'!$AS$1:$AS$437,'Master Data HO &amp; Site'!$F$1:$F$437,'Summary to Mgmt'!$D36,'Master Data HO &amp; Site'!$H$1:$H$437,'Summary to Mgmt'!$E36,'Master Data HO &amp; Site'!$Y$1:$Y$437,"Open",'Master Data HO &amp; Site'!$N$1:$N$437,$H$2),SUMIFS('Master Data HO &amp; Site'!$AS$1:$AS$437,'Master Data HO &amp; Site'!$S$1:$S$437,'Summary to Mgmt'!$C36,'Master Data HO &amp; Site'!$Y$1:$Y$437,"Open",'Master Data HO &amp; Site'!$N$1:$N$437,$H$2))))</f>
        <v>0</v>
      </c>
      <c r="AB36" s="222">
        <f>IF($H$2="All",IF(C36="Jakarta",SUMIFS('Master Data HO &amp; Site'!$AT$1:$AT$437,'Master Data HO &amp; Site'!$F$1:$F$437,'Summary to Mgmt'!$D36,'Master Data HO &amp; Site'!$H$1:$H$437,'Summary to Mgmt'!$E36,'Master Data HO &amp; Site'!$Y$1:$Y$437,"Open"),SUMIFS('Master Data HO &amp; Site'!$AT$1:$AT$437,'Master Data HO &amp; Site'!$S$1:$S$437,'Summary to Mgmt'!$C36,'Master Data HO &amp; Site'!$Y$1:$Y$437,"Open")),IF($H$2="Urgent",IF(C36="Jakarta",SUMIFS('Master Data HO &amp; Site'!$AT$1:$AT$437,'Master Data HO &amp; Site'!$F$1:$F$437,'Summary to Mgmt'!$D36,'Master Data HO &amp; Site'!$H$1:$H$437,'Summary to Mgmt'!$E36,'Master Data HO &amp; Site'!$Y$1:$Y$437,"Open",'Master Data HO &amp; Site'!$N$1:$N$437,$H$2),SUMIFS('Master Data HO &amp; Site'!$AT$1:$AT$437,'Master Data HO &amp; Site'!$S$1:$S$437,'Summary to Mgmt'!$C36,'Master Data HO &amp; Site'!$Y$1:$Y$437,"Open",'Master Data HO &amp; Site'!$N$1:$N$437,$H$2)),IF(C36="Jakarta",SUMIFS('Master Data HO &amp; Site'!$AT$1:$AT$437,'Master Data HO &amp; Site'!$F$1:$F$437,'Summary to Mgmt'!$D36,'Master Data HO &amp; Site'!$H$1:$H$437,'Summary to Mgmt'!$E36,'Master Data HO &amp; Site'!$Y$1:$Y$437,"Open",'Master Data HO &amp; Site'!$N$1:$N$437,$H$2),SUMIFS('Master Data HO &amp; Site'!$AT$1:$AT$437,'Master Data HO &amp; Site'!$S$1:$S$437,'Summary to Mgmt'!$C36,'Master Data HO &amp; Site'!$Y$1:$Y$437,"Open",'Master Data HO &amp; Site'!$N$1:$N$437,$H$2))))</f>
        <v>0</v>
      </c>
      <c r="AC36" s="222">
        <f>IF($H$2="All",IF(C36="Jakarta",SUMIFS('Master Data HO &amp; Site'!$AU$1:$AU$437,'Master Data HO &amp; Site'!$F$1:$F$437,'Summary to Mgmt'!$D36,'Master Data HO &amp; Site'!$H$1:$H$437,'Summary to Mgmt'!$E36,'Master Data HO &amp; Site'!$Y$1:$Y$437,"Open"),SUMIFS('Master Data HO &amp; Site'!$AU$1:$AU$437,'Master Data HO &amp; Site'!$S$1:$S$437,'Summary to Mgmt'!$C36,'Master Data HO &amp; Site'!$Y$1:$Y$437,"Open")),IF($H$2="Urgent",IF(C36="Jakarta",SUMIFS('Master Data HO &amp; Site'!$AU$1:$AU$437,'Master Data HO &amp; Site'!$F$1:$F$437,'Summary to Mgmt'!$D36,'Master Data HO &amp; Site'!$H$1:$H$437,'Summary to Mgmt'!$E36,'Master Data HO &amp; Site'!$Y$1:$Y$437,"Open",'Master Data HO &amp; Site'!$N$1:$N$437,$H$2),SUMIFS('Master Data HO &amp; Site'!$AU$1:$AU$437,'Master Data HO &amp; Site'!$S$1:$S$437,'Summary to Mgmt'!$C36,'Master Data HO &amp; Site'!$Y$1:$Y$437,"Open",'Master Data HO &amp; Site'!$N$1:$N$437,$H$2)),IF(C36="Jakarta",SUMIFS('Master Data HO &amp; Site'!$AU$1:$AU$437,'Master Data HO &amp; Site'!$F$1:$F$437,'Summary to Mgmt'!$D36,'Master Data HO &amp; Site'!$H$1:$H$437,'Summary to Mgmt'!$E36,'Master Data HO &amp; Site'!$Y$1:$Y$437,"Open",'Master Data HO &amp; Site'!$N$1:$N$437,$H$2),SUMIFS('Master Data HO &amp; Site'!$AU$1:$AU$437,'Master Data HO &amp; Site'!$S$1:$S$437,'Summary to Mgmt'!$C36,'Master Data HO &amp; Site'!$Y$1:$Y$437,"Open",'Master Data HO &amp; Site'!$N$1:$N$437,$H$2))))</f>
        <v>0</v>
      </c>
      <c r="AD36" s="222">
        <f>IF($H$2="All",IF(C36="Jakarta",SUMIFS('Master Data HO &amp; Site'!$AV$1:$AV$437,'Master Data HO &amp; Site'!$F$1:$F$437,'Summary to Mgmt'!$D36,'Master Data HO &amp; Site'!$H$1:$H$437,'Summary to Mgmt'!$E36,'Master Data HO &amp; Site'!$Y$1:$Y$437,"Open"),SUMIFS('Master Data HO &amp; Site'!$AV$1:$AV$437,'Master Data HO &amp; Site'!$S$1:$S$437,'Summary to Mgmt'!$C36,'Master Data HO &amp; Site'!$Y$1:$Y$437,"Open")),IF($H$2="Urgent",IF(C36="Jakarta",SUMIFS('Master Data HO &amp; Site'!$AV$1:$AV$437,'Master Data HO &amp; Site'!$F$1:$F$437,'Summary to Mgmt'!$D36,'Master Data HO &amp; Site'!$H$1:$H$437,'Summary to Mgmt'!$E36,'Master Data HO &amp; Site'!$Y$1:$Y$437,"Open",'Master Data HO &amp; Site'!$N$1:$N$437,$H$2),SUMIFS('Master Data HO &amp; Site'!$AV$1:$AV$437,'Master Data HO &amp; Site'!$S$1:$S$437,'Summary to Mgmt'!$C36,'Master Data HO &amp; Site'!$Y$1:$Y$437,"Open",'Master Data HO &amp; Site'!$N$1:$N$437,$H$2)),IF(C36="Jakarta",SUMIFS('Master Data HO &amp; Site'!$AV$1:$AV$437,'Master Data HO &amp; Site'!$F$1:$F$437,'Summary to Mgmt'!$D36,'Master Data HO &amp; Site'!$H$1:$H$437,'Summary to Mgmt'!$E36,'Master Data HO &amp; Site'!$Y$1:$Y$437,"Open",'Master Data HO &amp; Site'!$N$1:$N$437,$H$2),SUMIFS('Master Data HO &amp; Site'!$AV$1:$AV$437,'Master Data HO &amp; Site'!$S$1:$S$437,'Summary to Mgmt'!$C36,'Master Data HO &amp; Site'!$Y$1:$Y$437,"Open",'Master Data HO &amp; Site'!$N$1:$N$437,$H$2))))</f>
        <v>0</v>
      </c>
      <c r="AE36" s="222">
        <f>IF($H$2="All",IF(C36="Jakarta",SUMIFS('Master Data HO &amp; Site'!$AW$1:$AW$437,'Master Data HO &amp; Site'!$F$1:$F$437,'Summary to Mgmt'!$D36,'Master Data HO &amp; Site'!$H$1:$H$437,'Summary to Mgmt'!$E36,'Master Data HO &amp; Site'!$Y$1:$Y$437,"Open"),SUMIFS('Master Data HO &amp; Site'!$AW$1:$AW$437,'Master Data HO &amp; Site'!$S$1:$S$437,'Summary to Mgmt'!$C36,'Master Data HO &amp; Site'!$Y$1:$Y$437,"Open")),IF($H$2="Urgent",IF(C36="Jakarta",SUMIFS('Master Data HO &amp; Site'!$AW$1:$AW$437,'Master Data HO &amp; Site'!$F$1:$F$437,'Summary to Mgmt'!$D36,'Master Data HO &amp; Site'!$H$1:$H$437,'Summary to Mgmt'!$E36,'Master Data HO &amp; Site'!$Y$1:$Y$437,"Open",'Master Data HO &amp; Site'!$N$1:$N$437,$H$2),SUMIFS('Master Data HO &amp; Site'!$AW$1:$AW$437,'Master Data HO &amp; Site'!$S$1:$S$437,'Summary to Mgmt'!$C36,'Master Data HO &amp; Site'!$Y$1:$Y$437,"Open",'Master Data HO &amp; Site'!$N$1:$N$437,$H$2)),IF(C36="Jakarta",SUMIFS('Master Data HO &amp; Site'!$AW$1:$AW$437,'Master Data HO &amp; Site'!$F$1:$F$437,'Summary to Mgmt'!$D36,'Master Data HO &amp; Site'!$H$1:$H$437,'Summary to Mgmt'!$E36,'Master Data HO &amp; Site'!$Y$1:$Y$437,"Open",'Master Data HO &amp; Site'!$N$1:$N$437,$H$2),SUMIFS('Master Data HO &amp; Site'!$AW$1:$AW$437,'Master Data HO &amp; Site'!$S$1:$S$437,'Summary to Mgmt'!$C36,'Master Data HO &amp; Site'!$Y$1:$Y$437,"Open",'Master Data HO &amp; Site'!$N$1:$N$437,$H$2))))</f>
        <v>0</v>
      </c>
      <c r="AF36" s="222">
        <f>IF($H$2="All",IF(C36="Jakarta",SUMIFS('Master Data HO &amp; Site'!$AX$1:$AX$437,'Master Data HO &amp; Site'!$F$1:$F$437,'Summary to Mgmt'!$D36,'Master Data HO &amp; Site'!$H$1:$H$437,'Summary to Mgmt'!$E36,'Master Data HO &amp; Site'!$Y$1:$Y$437,"Open"),SUMIFS('Master Data HO &amp; Site'!$AX$1:$AX$437,'Master Data HO &amp; Site'!$S$1:$S$437,'Summary to Mgmt'!$C36,'Master Data HO &amp; Site'!$Y$1:$Y$437,"Open")),IF($H$2="Urgent",IF(C36="Jakarta",SUMIFS('Master Data HO &amp; Site'!$AX$1:$AX$437,'Master Data HO &amp; Site'!$F$1:$F$437,'Summary to Mgmt'!$D36,'Master Data HO &amp; Site'!$H$1:$H$437,'Summary to Mgmt'!$E36,'Master Data HO &amp; Site'!$Y$1:$Y$437,"Open",'Master Data HO &amp; Site'!$N$1:$N$437,$H$2),SUMIFS('Master Data HO &amp; Site'!$AX$1:$AX$437,'Master Data HO &amp; Site'!$S$1:$S$437,'Summary to Mgmt'!$C36,'Master Data HO &amp; Site'!$Y$1:$Y$437,"Open",'Master Data HO &amp; Site'!$N$1:$N$437,$H$2)),IF(C36="Jakarta",SUMIFS('Master Data HO &amp; Site'!$AX$1:$AX$437,'Master Data HO &amp; Site'!$F$1:$F$437,'Summary to Mgmt'!$D36,'Master Data HO &amp; Site'!$H$1:$H$437,'Summary to Mgmt'!$E36,'Master Data HO &amp; Site'!$Y$1:$Y$437,"Open",'Master Data HO &amp; Site'!$N$1:$N$437,$H$2),SUMIFS('Master Data HO &amp; Site'!$AX$1:$AX$437,'Master Data HO &amp; Site'!$S$1:$S$437,'Summary to Mgmt'!$C36,'Master Data HO &amp; Site'!$Y$1:$Y$437,"Open",'Master Data HO &amp; Site'!$N$1:$N$437,$H$2))))</f>
        <v>0</v>
      </c>
      <c r="AG36" s="222">
        <f>IF($H$2="All",IF(C36="Jakarta",SUMIFS('Master Data HO &amp; Site'!$AY$1:$AY$437,'Master Data HO &amp; Site'!$S$1:$S$437,'Summary to Mgmt'!$C36,'Master Data HO &amp; Site'!$F$1:$F$437,'Summary to Mgmt'!$D36,'Master Data HO &amp; Site'!$H$1:$H$437,'Summary to Mgmt'!$E36,'Master Data HO &amp; Site'!$Y$1:$Y$437,"Open"),SUMIFS('Master Data HO &amp; Site'!$AY$1:$AY$437,'Master Data HO &amp; Site'!$S$1:$S$437,'Summary to Mgmt'!$C36,'Master Data HO &amp; Site'!$Y$1:$Y$437,"Open")),IF($H$2="Urgent",IF(C36="Jakarta",SUMIFS('Master Data HO &amp; Site'!$AY$1:$AY$437,'Master Data HO &amp; Site'!$F$1:$F$437,'Summary to Mgmt'!$D36,'Master Data HO &amp; Site'!$H$1:$H$437,'Summary to Mgmt'!$E36,'Master Data HO &amp; Site'!$Y$1:$Y$437,"Open",'Master Data HO &amp; Site'!$N$1:$N$437,$H$2),SUMIFS('Master Data HO &amp; Site'!$AY$1:$AY$437,'Master Data HO &amp; Site'!$S$1:$S$437,'Summary to Mgmt'!$C36,'Master Data HO &amp; Site'!$Y$1:$Y$437,"Open",'Master Data HO &amp; Site'!$N$1:$N$437,$H$2)),IF(C36="Jakarta",SUMIFS('Master Data HO &amp; Site'!$AY$1:$AY$437,'Master Data HO &amp; Site'!$F$1:$F$437,'Summary to Mgmt'!$D36,'Master Data HO &amp; Site'!$H$1:$H$437,'Summary to Mgmt'!$E36,'Master Data HO &amp; Site'!$Y$1:$Y$437,"Open",'Master Data HO &amp; Site'!$N$1:$N$437,$H$2),SUMIFS('Master Data HO &amp; Site'!$AY$1:$AY$437,'Master Data HO &amp; Site'!$S$1:$S$437,'Summary to Mgmt'!$C36,'Master Data HO &amp; Site'!$Y$1:$Y$437,"Open",'Master Data HO &amp; Site'!$N$1:$N$437,$H$2))))</f>
        <v>0</v>
      </c>
      <c r="AH36" s="222">
        <f>IF($H$2="All",IF(C36="Jakarta",SUMIFS('Master Data HO &amp; Site'!$AZ$1:$AZ$437,'Master Data HO &amp; Site'!$F$1:$F$437,'Summary to Mgmt'!$D36,'Master Data HO &amp; Site'!$H$1:$H$437,'Summary to Mgmt'!$E36,'Master Data HO &amp; Site'!$Y$1:$Y$437,"Open"),SUMIFS('Master Data HO &amp; Site'!$AZ$1:$AZ$437,'Master Data HO &amp; Site'!$S$1:$S$437,'Summary to Mgmt'!$C36,'Master Data HO &amp; Site'!$Y$1:$Y$437,"Open")),IF($H$2="Urgent",IF(C36="Jakarta",SUMIFS('Master Data HO &amp; Site'!$AZ$1:$AZ$437,'Master Data HO &amp; Site'!$F$1:$F$437,'Summary to Mgmt'!$D36,'Master Data HO &amp; Site'!$H$1:$H$437,'Summary to Mgmt'!$E36,'Master Data HO &amp; Site'!$Y$1:$Y$437,"Open",'Master Data HO &amp; Site'!$N$1:$N$437,$H$2),SUMIFS('Master Data HO &amp; Site'!$AZ$1:$AZ$437,'Master Data HO &amp; Site'!$S$1:$S$437,'Summary to Mgmt'!$C36,'Master Data HO &amp; Site'!$Y$1:$Y$437,"Open",'Master Data HO &amp; Site'!$N$1:$N$437,$H$2)),IF(C36="Jakarta",SUMIFS('Master Data HO &amp; Site'!$AZ$1:$AZ$437,'Master Data HO &amp; Site'!$F$1:$F$437,'Summary to Mgmt'!$D36,'Master Data HO &amp; Site'!$H$1:$H$437,'Summary to Mgmt'!$E36,'Master Data HO &amp; Site'!$Y$1:$Y$437,"Open",'Master Data HO &amp; Site'!$N$1:$N$437,$H$2),SUMIFS('Master Data HO &amp; Site'!$AZ$1:$AZ$437,'Master Data HO &amp; Site'!$S$1:$S$437,'Summary to Mgmt'!$C36,'Master Data HO &amp; Site'!$Y$1:$Y$437,"Open",'Master Data HO &amp; Site'!$N$1:$N$437,$H$2))))</f>
        <v>0</v>
      </c>
      <c r="AI36" s="222">
        <f>IF($H$2="All",IF(C36="Jakarta",SUMIFS('Master Data HO &amp; Site'!$AZ$1:$AZ$437,'Master Data HO &amp; Site'!$F$1:$F$437,'Summary to Mgmt'!$D36,'Master Data HO &amp; Site'!$H$1:$H$437,'Summary to Mgmt'!$E36,'Master Data HO &amp; Site'!$Y$1:$Y$437,"Open"),SUMIFS('Master Data HO &amp; Site'!$AZ$1:$AZ$437,'Master Data HO &amp; Site'!$S$1:$S$437,'Summary to Mgmt'!$C36,'Master Data HO &amp; Site'!$Y$1:$Y$437,"Open")),IF($H$2="Urgent",IF(C36="Jakarta",SUMIFS('Master Data HO &amp; Site'!$AZ$1:$AZ$437,'Master Data HO &amp; Site'!$F$1:$F$437,'Summary to Mgmt'!$D36,'Master Data HO &amp; Site'!$H$1:$H$437,'Summary to Mgmt'!$E36,'Master Data HO &amp; Site'!$Y$1:$Y$437,"Open",'Master Data HO &amp; Site'!$N$1:$N$437,$H$2),SUMIFS('Master Data HO &amp; Site'!$AZ$1:$AZ$437,'Master Data HO &amp; Site'!$S$1:$S$437,'Summary to Mgmt'!$C36,'Master Data HO &amp; Site'!$Y$1:$Y$437,"Open",'Master Data HO &amp; Site'!$N$1:$N$437,$H$2)),IF(C36="Jakarta",SUMIFS('Master Data HO &amp; Site'!$AZ$1:$AZ$437,'Master Data HO &amp; Site'!$F$1:$F$437,'Summary to Mgmt'!$D36,'Master Data HO &amp; Site'!$H$1:$H$437,'Summary to Mgmt'!$E36,'Master Data HO &amp; Site'!$Y$1:$Y$437,"Open",'Master Data HO &amp; Site'!$N$1:$N$437,$H$2),SUMIFS('Master Data HO &amp; Site'!$AZ$1:$AZ$437,'Master Data HO &amp; Site'!$S$1:$S$437,'Summary to Mgmt'!$C36,'Master Data HO &amp; Site'!$Y$1:$Y$437,"Open",'Master Data HO &amp; Site'!$N$1:$N$437,$H$2))))</f>
        <v>0</v>
      </c>
      <c r="AJ36" s="222">
        <f>IF($H$2="All",IF(C36="Jakarta",SUMIFS('Master Data HO &amp; Site'!$BB$1:$BB$437,'Master Data HO &amp; Site'!$F$1:$F$437,'Summary to Mgmt'!$D36,'Master Data HO &amp; Site'!$H$1:$H$437,'Summary to Mgmt'!$E36,'Master Data HO &amp; Site'!$Y$1:$Y$437,"Open"),SUMIFS('Master Data HO &amp; Site'!$BB$1:$BB$437,'Master Data HO &amp; Site'!$S$1:$S$437,'Summary to Mgmt'!$C36,'Master Data HO &amp; Site'!$Y$1:$Y$437,"Open")),IF($H$2="Urgent",IF(C36="Jakarta",SUMIFS('Master Data HO &amp; Site'!$BB$1:$BB$437,'Master Data HO &amp; Site'!$F$1:$F$437,'Summary to Mgmt'!$D36,'Master Data HO &amp; Site'!$H$1:$H$437,'Summary to Mgmt'!$E36,'Master Data HO &amp; Site'!$Y$1:$Y$437,"Open",'Master Data HO &amp; Site'!$N$1:$N$437,$H$2),SUMIFS('Master Data HO &amp; Site'!$BB$1:$BB$437,'Master Data HO &amp; Site'!$S$1:$S$437,'Summary to Mgmt'!$C36,'Master Data HO &amp; Site'!$Y$1:$Y$437,"Open",'Master Data HO &amp; Site'!$N$1:$N$437,$H$2)),IF(C36="Jakarta",SUMIFS('Master Data HO &amp; Site'!$BB$1:$BB$437,'Master Data HO &amp; Site'!$F$1:$F$437,'Summary to Mgmt'!$D36,'Master Data HO &amp; Site'!$H$1:$H$437,'Summary to Mgmt'!$E36,'Master Data HO &amp; Site'!$Y$1:$Y$437,"Open",'Master Data HO &amp; Site'!$N$1:$N$437,$H$2),SUMIFS('Master Data HO &amp; Site'!$BB$1:$BB$437,'Master Data HO &amp; Site'!$S$1:$S$437,'Summary to Mgmt'!$C36,'Master Data HO &amp; Site'!$Y$1:$Y$437,"Open",'Master Data HO &amp; Site'!$N$1:$N$437,$H$2))))</f>
        <v>0</v>
      </c>
      <c r="AK36" s="222">
        <f>IF($H$2="All",IF(C36="Jakarta",SUMIFS('Master Data HO &amp; Site'!$BC$1:$BC$437,'Master Data HO &amp; Site'!$F$1:$F$437,'Summary to Mgmt'!$D36,'Master Data HO &amp; Site'!$H$1:$H$437,'Summary to Mgmt'!$E36,'Master Data HO &amp; Site'!$Y$1:$Y$437,"Open"),SUMIFS('Master Data HO &amp; Site'!$BC$1:$BC$437,'Master Data HO &amp; Site'!$S$1:$S$437,'Summary to Mgmt'!$C36,'Master Data HO &amp; Site'!$Y$1:$Y$437,"Open")),IF($H$2="Urgent",IF(C36="Jakarta",SUMIFS('Master Data HO &amp; Site'!$BC$1:$BC$437,'Master Data HO &amp; Site'!$F$1:$F$437,'Summary to Mgmt'!$D36,'Master Data HO &amp; Site'!$H$1:$H$437,'Summary to Mgmt'!$E36,'Master Data HO &amp; Site'!$Y$1:$Y$437,"Open",'Master Data HO &amp; Site'!$N$1:$N$437,$H$2),SUMIFS('Master Data HO &amp; Site'!$BC$1:$BC$437,'Master Data HO &amp; Site'!$S$1:$S$437,'Summary to Mgmt'!$C36,'Master Data HO &amp; Site'!$Y$1:$Y$437,"Open",'Master Data HO &amp; Site'!$N$1:$N$437,$H$2)),IF(C36="Jakarta",SUMIFS('Master Data HO &amp; Site'!$BC$1:$BC$437,'Master Data HO &amp; Site'!$F$1:$F$437,'Summary to Mgmt'!$D36,'Master Data HO &amp; Site'!$H$1:$H$437,'Summary to Mgmt'!$E36,'Master Data HO &amp; Site'!$Y$1:$Y$437,"Open",'Master Data HO &amp; Site'!$N$1:$N$437,$H$2),SUMIFS('Master Data HO &amp; Site'!$BC$1:$BC$437,'Master Data HO &amp; Site'!$S$1:$S$437,'Summary to Mgmt'!$C36,'Master Data HO &amp; Site'!$Y$1:$Y$437,"Open",'Master Data HO &amp; Site'!$N$1:$N$437,$H$2))))</f>
        <v>0</v>
      </c>
      <c r="AL36" s="222">
        <f>IF($H$2="All",IF(C36="Jakarta",SUMIFS('Master Data HO &amp; Site'!$BD$1:$BD$437,'Master Data HO &amp; Site'!$F$1:$F$437,'Summary to Mgmt'!$D36,'Master Data HO &amp; Site'!$H$1:$H$437,'Summary to Mgmt'!$E36,'Master Data HO &amp; Site'!$Y$1:$Y$437,"Open"),SUMIFS('Master Data HO &amp; Site'!$BD$1:$BD$437,'Master Data HO &amp; Site'!$S$1:$S$437,'Summary to Mgmt'!$C36,'Master Data HO &amp; Site'!$Y$1:$Y$437,"Open")),IF($H$2="Urgent",IF(C36="Jakarta",SUMIFS('Master Data HO &amp; Site'!$BD$1:$BD$437,'Master Data HO &amp; Site'!$F$1:$F$437,'Summary to Mgmt'!$D36,'Master Data HO &amp; Site'!$H$1:$H$437,'Summary to Mgmt'!$E36,'Master Data HO &amp; Site'!$Y$1:$Y$437,"Open",'Master Data HO &amp; Site'!$N$1:$N$437,$H$2),SUMIFS('Master Data HO &amp; Site'!$BD$1:$BD$437,'Master Data HO &amp; Site'!$S$1:$S$437,'Summary to Mgmt'!$C36,'Master Data HO &amp; Site'!$Y$1:$Y$437,"Open",'Master Data HO &amp; Site'!$N$1:$N$437,$H$2)),IF(C36="Jakarta",SUMIFS('Master Data HO &amp; Site'!$BD$1:$BD$437,'Master Data HO &amp; Site'!$F$1:$F$437,'Summary to Mgmt'!$D36,'Master Data HO &amp; Site'!$H$1:$H$437,'Summary to Mgmt'!$E36,'Master Data HO &amp; Site'!$Y$1:$Y$437,"Open",'Master Data HO &amp; Site'!$N$1:$N$437,$H$2),SUMIFS('Master Data HO &amp; Site'!$BD$1:$BD$437,'Master Data HO &amp; Site'!$S$1:$S$437,'Summary to Mgmt'!$C36,'Master Data HO &amp; Site'!$Y$1:$Y$437,"Open",'Master Data HO &amp; Site'!$N$1:$N$437,$H$2))))</f>
        <v>0</v>
      </c>
      <c r="AM36" s="222">
        <f>IF($H$2="All",IF(C36="Jakarta",SUMIFS('Master Data HO &amp; Site'!$BE$1:$BE$437,'Master Data HO &amp; Site'!$S$1:$S$437,'Summary to Mgmt'!$C36,'Master Data HO &amp; Site'!$F$1:$F$437,'Summary to Mgmt'!$D36,'Master Data HO &amp; Site'!$H$1:$H$437,'Summary to Mgmt'!$E36,'Master Data HO &amp; Site'!$Y$1:$Y$437,"Open"),SUMIFS('Master Data HO &amp; Site'!$BE$1:$BE$437,'Master Data HO &amp; Site'!$S$1:$S$437,'Summary to Mgmt'!$C36,'Master Data HO &amp; Site'!$Y$1:$Y$437,"Open")),IF($H$2="Urgent",IF(C36="Jakarta",SUMIFS('Master Data HO &amp; Site'!$BE$1:$BE$437,'Master Data HO &amp; Site'!$F$1:$F$437,'Summary to Mgmt'!$D36,'Master Data HO &amp; Site'!$H$1:$H$437,'Summary to Mgmt'!$E36,'Master Data HO &amp; Site'!$Y$1:$Y$437,"Open",'Master Data HO &amp; Site'!$N$1:$N$437,$H$2),SUMIFS('Master Data HO &amp; Site'!$BE$1:$BE$437,'Master Data HO &amp; Site'!$S$1:$S$437,'Summary to Mgmt'!$C36,'Master Data HO &amp; Site'!$Y$1:$Y$437,"Open",'Master Data HO &amp; Site'!$N$1:$N$437,$H$2)),IF(C36="Jakarta",SUMIFS('Master Data HO &amp; Site'!$BE$1:$BE$437,'Master Data HO &amp; Site'!$F$1:$F$437,'Summary to Mgmt'!$D36,'Master Data HO &amp; Site'!$H$1:$H$437,'Summary to Mgmt'!$E36,'Master Data HO &amp; Site'!$Y$1:$Y$437,"Open",'Master Data HO &amp; Site'!$N$1:$N$437,$H$2),SUMIFS('Master Data HO &amp; Site'!$BE$1:$BE$437,'Master Data HO &amp; Site'!$S$1:$S$437,'Summary to Mgmt'!$C36,'Master Data HO &amp; Site'!$Y$1:$Y$437,"Open",'Master Data HO &amp; Site'!$N$1:$N$437,$H$2))))</f>
        <v>0</v>
      </c>
      <c r="AN36" s="222">
        <f>IF($H$2="All",IF(C36="Jakarta",SUMIFS('Master Data HO &amp; Site'!$BF$1:$BF$437,'Master Data HO &amp; Site'!$F$1:$F$437,'Summary to Mgmt'!$D36,'Master Data HO &amp; Site'!$H$1:$H$437,'Summary to Mgmt'!$E36,'Master Data HO &amp; Site'!$Y$1:$Y$437,"Open"),SUMIFS('Master Data HO &amp; Site'!$BF$1:$BF$437,'Master Data HO &amp; Site'!$S$1:$S$437,'Summary to Mgmt'!$C36,'Master Data HO &amp; Site'!$Y$1:$Y$437,"Open")),IF($H$2="Urgent",IF(C36="Jakarta",SUMIFS('Master Data HO &amp; Site'!$BF$1:$BF$437,'Master Data HO &amp; Site'!$F$1:$F$437,'Summary to Mgmt'!$D36,'Master Data HO &amp; Site'!$H$1:$H$437,'Summary to Mgmt'!$E36,'Master Data HO &amp; Site'!$Y$1:$Y$437,"Open",'Master Data HO &amp; Site'!$N$1:$N$437,$H$2),SUMIFS('Master Data HO &amp; Site'!$BF$1:$BF$437,'Master Data HO &amp; Site'!$S$1:$S$437,'Summary to Mgmt'!$C36,'Master Data HO &amp; Site'!$Y$1:$Y$437,"Open",'Master Data HO &amp; Site'!$N$1:$N$437,$H$2)),IF(C36="Jakarta",SUMIFS('Master Data HO &amp; Site'!$BF$1:$BF$437,'Master Data HO &amp; Site'!$F$1:$F$437,'Summary to Mgmt'!$D36,'Master Data HO &amp; Site'!$H$1:$H$437,'Summary to Mgmt'!$E36,'Master Data HO &amp; Site'!$Y$1:$Y$437,"Open",'Master Data HO &amp; Site'!$N$1:$N$437,$H$2),SUMIFS('Master Data HO &amp; Site'!$BF$1:$BF$437,'Master Data HO &amp; Site'!$S$1:$S$437,'Summary to Mgmt'!$C36,'Master Data HO &amp; Site'!$Y$1:$Y$437,"Open",'Master Data HO &amp; Site'!$N$1:$N$437,$H$2))))</f>
        <v>0</v>
      </c>
      <c r="AO36" s="222">
        <f>IF($H$2="All",IF(C36="Jakarta",SUMIFS('Master Data HO &amp; Site'!$BG$1:$BG$437,'Master Data HO &amp; Site'!$F$1:$F$437,'Summary to Mgmt'!$D36,'Master Data HO &amp; Site'!$H$1:$H$437,'Summary to Mgmt'!$E36,'Master Data HO &amp; Site'!$Y$1:$Y$437,"Open"),SUMIFS('Master Data HO &amp; Site'!$BG$1:$BG$437,'Master Data HO &amp; Site'!$S$1:$S$437,'Summary to Mgmt'!$C36,'Master Data HO &amp; Site'!$Y$1:$Y$437,"Open")),IF($H$2="Urgent",IF(C36="Jakarta",SUMIFS('Master Data HO &amp; Site'!$BG$1:$BG$437,'Master Data HO &amp; Site'!$F$1:$F$437,'Summary to Mgmt'!$D36,'Master Data HO &amp; Site'!$H$1:$H$437,'Summary to Mgmt'!$E36,'Master Data HO &amp; Site'!$Y$1:$Y$437,"Open",'Master Data HO &amp; Site'!$N$1:$N$437,$H$2),SUMIFS('Master Data HO &amp; Site'!$BG$1:$BG$437,'Master Data HO &amp; Site'!$S$1:$S$437,'Summary to Mgmt'!$C36,'Master Data HO &amp; Site'!$Y$1:$Y$437,"Open",'Master Data HO &amp; Site'!$N$1:$N$437,$H$2)),IF(C36="Jakarta",SUMIFS('Master Data HO &amp; Site'!$BG$1:$BG$437,'Master Data HO &amp; Site'!$F$1:$F$437,'Summary to Mgmt'!$D36,'Master Data HO &amp; Site'!$H$1:$H$437,'Summary to Mgmt'!$E36,'Master Data HO &amp; Site'!$Y$1:$Y$437,"Open",'Master Data HO &amp; Site'!$N$1:$N$437,$H$2),SUMIFS('Master Data HO &amp; Site'!$BG$1:$BG$437,'Master Data HO &amp; Site'!$S$1:$S$437,'Summary to Mgmt'!$C36,'Master Data HO &amp; Site'!$Y$1:$Y$437,"Open",'Master Data HO &amp; Site'!$N$1:$N$437,$H$2))))</f>
        <v>0</v>
      </c>
      <c r="AP36" s="222">
        <f>IF($H$2="All",IF(C36="Jakarta",SUMIFS('Master Data HO &amp; Site'!$BH$1:$BH$437,'Master Data HO &amp; Site'!$F$1:$F$437,'Summary to Mgmt'!$D36,'Master Data HO &amp; Site'!$H$1:$H$437,'Summary to Mgmt'!$E36,'Master Data HO &amp; Site'!$Y$1:$Y$437,"Open"),SUMIFS('Master Data HO &amp; Site'!$BH$1:$BH$437,'Master Data HO &amp; Site'!$S$1:$S$437,'Summary to Mgmt'!$C36,'Master Data HO &amp; Site'!$Y$1:$Y$437,"Open")),IF($H$2="Urgent",IF(C36="Jakarta",SUMIFS('Master Data HO &amp; Site'!$BH$1:$BH$437,'Master Data HO &amp; Site'!$F$1:$F$437,'Summary to Mgmt'!$D36,'Master Data HO &amp; Site'!$H$1:$H$437,'Summary to Mgmt'!$E36,'Master Data HO &amp; Site'!$Y$1:$Y$437,"Open",'Master Data HO &amp; Site'!$N$1:$N$437,$H$2),SUMIFS('Master Data HO &amp; Site'!$BH$1:$BH$437,'Master Data HO &amp; Site'!$S$1:$S$437,'Summary to Mgmt'!$C36,'Master Data HO &amp; Site'!$Y$1:$Y$437,"Open",'Master Data HO &amp; Site'!$N$1:$N$437,$H$2)),IF(C36="Jakarta",SUMIFS('Master Data HO &amp; Site'!$BH$1:$BH$437,'Master Data HO &amp; Site'!$F$1:$F$437,'Summary to Mgmt'!$D36,'Master Data HO &amp; Site'!$H$1:$H$437,'Summary to Mgmt'!$E36,'Master Data HO &amp; Site'!$Y$1:$Y$437,"Open",'Master Data HO &amp; Site'!$N$1:$N$437,$H$2),SUMIFS('Master Data HO &amp; Site'!$BH$1:$BH$437,'Master Data HO &amp; Site'!$S$1:$S$437,'Summary to Mgmt'!$C36,'Master Data HO &amp; Site'!$Y$1:$Y$437,"Open",'Master Data HO &amp; Site'!$N$1:$N$437,$H$2))))</f>
        <v>0</v>
      </c>
      <c r="AQ36" s="222">
        <f>IF($H$2="All",IF(C36="Jakarta",SUMIFS('Master Data HO &amp; Site'!$BI$1:$BI$437,'Master Data HO &amp; Site'!$F$1:$F$437,'Summary to Mgmt'!$D36,'Master Data HO &amp; Site'!$H$1:$H$437,'Summary to Mgmt'!$E36,'Master Data HO &amp; Site'!$Y$1:$Y$437,"Open"),SUMIFS('Master Data HO &amp; Site'!$BI$1:$BI$437,'Master Data HO &amp; Site'!$S$1:$S$437,'Summary to Mgmt'!$C36,'Master Data HO &amp; Site'!$Y$1:$Y$437,"Open")),IF($H$2="Urgent",IF(C36="Jakarta",SUMIFS('Master Data HO &amp; Site'!$BI$1:$BI$437,'Master Data HO &amp; Site'!$F$1:$F$437,'Summary to Mgmt'!$D36,'Master Data HO &amp; Site'!$H$1:$H$437,'Summary to Mgmt'!$E36,'Master Data HO &amp; Site'!$Y$1:$Y$437,"Open",'Master Data HO &amp; Site'!$N$1:$N$437,$H$2),SUMIFS('Master Data HO &amp; Site'!$BI$1:$BI$437,'Master Data HO &amp; Site'!$S$1:$S$437,'Summary to Mgmt'!$C36,'Master Data HO &amp; Site'!$Y$1:$Y$437,"Open",'Master Data HO &amp; Site'!$N$1:$N$437,$H$2)),IF(C36="Jakarta",SUMIFS('Master Data HO &amp; Site'!$BI$1:$BI$437,'Master Data HO &amp; Site'!$F$1:$F$437,'Summary to Mgmt'!$D36,'Master Data HO &amp; Site'!$H$1:$H$437,'Summary to Mgmt'!$E36,'Master Data HO &amp; Site'!$Y$1:$Y$437,"Open",'Master Data HO &amp; Site'!$N$1:$N$437,$H$2),SUMIFS('Master Data HO &amp; Site'!$BI$1:$BI$437,'Master Data HO &amp; Site'!$S$1:$S$437,'Summary to Mgmt'!$C36,'Master Data HO &amp; Site'!$Y$1:$Y$437,"Open",'Master Data HO &amp; Site'!$N$1:$N$437,$H$2))))</f>
        <v>0</v>
      </c>
      <c r="AR36" s="222">
        <f>IF($H$2="All",IF(C36="Jakarta",SUMIFS('Master Data HO &amp; Site'!$BJ$1:$BJ$437,'Master Data HO &amp; Site'!$F$1:$F$437,'Summary to Mgmt'!$D36,'Master Data HO &amp; Site'!$H$1:$H$437,'Summary to Mgmt'!$E36,'Master Data HO &amp; Site'!$Y$1:$Y$437,"Open"),SUMIFS('Master Data HO &amp; Site'!$BJ$1:$BJ$437,'Master Data HO &amp; Site'!$S$1:$S$437,'Summary to Mgmt'!$C36,'Master Data HO &amp; Site'!$Y$1:$Y$437,"Open")),IF($H$2="Urgent",IF(C36="Jakarta",SUMIFS('Master Data HO &amp; Site'!$BJ$1:$BJ$437,'Master Data HO &amp; Site'!$F$1:$F$437,'Summary to Mgmt'!$D36,'Master Data HO &amp; Site'!$H$1:$H$437,'Summary to Mgmt'!$E36,'Master Data HO &amp; Site'!$Y$1:$Y$437,"Open",'Master Data HO &amp; Site'!$N$1:$N$437,$H$2),SUMIFS('Master Data HO &amp; Site'!$BJ$1:$BJ$437,'Master Data HO &amp; Site'!$S$1:$S$437,'Summary to Mgmt'!$C36,'Master Data HO &amp; Site'!$Y$1:$Y$437,"Open",'Master Data HO &amp; Site'!$N$1:$N$437,$H$2)),IF(C36="Jakarta",SUMIFS('Master Data HO &amp; Site'!$BJ$1:$BJ$437,'Master Data HO &amp; Site'!$F$1:$F$437,'Summary to Mgmt'!$D36,'Master Data HO &amp; Site'!$H$1:$H$437,'Summary to Mgmt'!$E36,'Master Data HO &amp; Site'!$Y$1:$Y$437,"Open",'Master Data HO &amp; Site'!$N$1:$N$437,$H$2),SUMIFS('Master Data HO &amp; Site'!$BJ$1:$BJ$437,'Master Data HO &amp; Site'!$S$1:$S$437,'Summary to Mgmt'!$C36,'Master Data HO &amp; Site'!$Y$1:$Y$437,"Open",'Master Data HO &amp; Site'!$N$1:$N$437,$H$2))))</f>
        <v>0</v>
      </c>
      <c r="AS36" s="222">
        <f>IF($H$2="All",IF(C36="Jakarta",SUMIFS('Master Data HO &amp; Site'!$BK$1:$BK$437,'Master Data HO &amp; Site'!$S$1:$S$437,'Summary to Mgmt'!$C36,'Master Data HO &amp; Site'!$F$1:$F$437,'Summary to Mgmt'!$D36,'Master Data HO &amp; Site'!$H$1:$H$437,'Summary to Mgmt'!$E36,'Master Data HO &amp; Site'!$Y$1:$Y$437,"Open"),SUMIFS('Master Data HO &amp; Site'!$BK$1:$BK$437,'Master Data HO &amp; Site'!$S$1:$S$437,'Summary to Mgmt'!$C36,'Master Data HO &amp; Site'!$Y$1:$Y$437,"Open")),IF($H$2="Urgent",IF(C36="Jakarta",SUMIFS('Master Data HO &amp; Site'!$BK$1:$BK$437,'Master Data HO &amp; Site'!$F$1:$F$437,'Summary to Mgmt'!$D36,'Master Data HO &amp; Site'!$H$1:$H$437,'Summary to Mgmt'!$E36,'Master Data HO &amp; Site'!$Y$1:$Y$437,"Open",'Master Data HO &amp; Site'!$N$1:$N$437,$H$2),SUMIFS('Master Data HO &amp; Site'!$BK$1:$BK$437,'Master Data HO &amp; Site'!$S$1:$S$437,'Summary to Mgmt'!$C36,'Master Data HO &amp; Site'!$Y$1:$Y$437,"Open",'Master Data HO &amp; Site'!$N$1:$N$437,$H$2)),IF(C36="Jakarta",SUMIFS('Master Data HO &amp; Site'!$BK$1:$BK$437,'Master Data HO &amp; Site'!$F$1:$F$437,'Summary to Mgmt'!$D36,'Master Data HO &amp; Site'!$H$1:$H$437,'Summary to Mgmt'!$E36,'Master Data HO &amp; Site'!$Y$1:$Y$437,"Open",'Master Data HO &amp; Site'!$N$1:$N$437,$H$2),SUMIFS('Master Data HO &amp; Site'!$BK$1:$BK$437,'Master Data HO &amp; Site'!$S$1:$S$437,'Summary to Mgmt'!$C36,'Master Data HO &amp; Site'!$Y$1:$Y$437,"Open",'Master Data HO &amp; Site'!$N$1:$N$437,$H$2))))</f>
        <v>0</v>
      </c>
      <c r="AU36" s="224">
        <f ca="1">IF($H$2="All",IF(C36="Jakarta",COUNTIFS('Master Data HO &amp; Site'!$F$1:$F$437,'Summary to Mgmt'!$D36,'Master Data HO &amp; Site'!$H$1:$H$437,'Summary to Mgmt'!$E36,'Master Data HO &amp; Site'!$Y$1:$Y$437,"Open",'Master Data HO &amp; Site'!$BZ$1:$BZ$437,'Summary to Mgmt'!$AU$4),COUNTIFS('Master Data HO &amp; Site'!$S$1:$S$437,'Summary to Mgmt'!$C36,'Master Data HO &amp; Site'!$Y$1:$Y$437,"Open",'Master Data HO &amp; Site'!$BZ$1:$BZ$437,'Summary to Mgmt'!$AU$4)),IF($H$2="Urgent",IF(C36="Jakarta",COUNTIFS('Master Data HO &amp; Site'!$F$1:$F$437,'Summary to Mgmt'!$D36,'Master Data HO &amp; Site'!$H$1:$H$437,'Summary to Mgmt'!$E36,'Master Data HO &amp; Site'!$Y$1:$Y$437,"Open",'Master Data HO &amp; Site'!$BZ$1:$BZ$437,'Summary to Mgmt'!$AU$4,'Master Data HO &amp; Site'!$N$1:$N$437,$H$2),COUNTIFS('Master Data HO &amp; Site'!$S$1:$S$437,'Summary to Mgmt'!$C36,'Master Data HO &amp; Site'!$Y$1:$Y$437,"Open",'Master Data HO &amp; Site'!$BZ$1:$BZ$437,'Summary to Mgmt'!$AU$4,'Master Data HO &amp; Site'!$N$1:$N$437,$H$2)),IF(C36="Jakarta",COUNTIFS('Master Data HO &amp; Site'!$F$1:$F$437,'Summary to Mgmt'!$D36,'Master Data HO &amp; Site'!$H$1:$H$437,'Summary to Mgmt'!$E36,'Master Data HO &amp; Site'!$Y$1:$Y$437,"Open",'Master Data HO &amp; Site'!$BZ$1:$BZ$437,'Summary to Mgmt'!$AU$4,'Master Data HO &amp; Site'!$N$1:$N$437,$H$2),COUNTIFS('Master Data HO &amp; Site'!$S$1:$S$437,'Summary to Mgmt'!$C36,'Master Data HO &amp; Site'!$Y$1:$Y$437,"Open",'Master Data HO &amp; Site'!$BZ$1:$BZ$437,'Summary to Mgmt'!$AU$4,'Master Data HO &amp; Site'!$N$1:$N$437,$H$2))))</f>
        <v>0</v>
      </c>
      <c r="AV36" s="224">
        <f ca="1">IF($H$2="All",IF(C36="Jakarta",COUNTIFS('Master Data HO &amp; Site'!$F$1:$F$437,'Summary to Mgmt'!$D36,'Master Data HO &amp; Site'!$H$1:$H$437,'Summary to Mgmt'!$E36,'Master Data HO &amp; Site'!$Y$1:$Y$437,"Open",'Master Data HO &amp; Site'!$BZ$1:$BZ$437,'Summary to Mgmt'!$AV$4),COUNTIFS('Master Data HO &amp; Site'!$S$1:$S$437,'Summary to Mgmt'!$C36,'Master Data HO &amp; Site'!$Y$1:$Y$437,"Open",'Master Data HO &amp; Site'!$BZ$1:$BZ$437,'Summary to Mgmt'!$AV$4)),IF($H$2="Urgent",IF(C36="Jakarta",COUNTIFS('Master Data HO &amp; Site'!$F$1:$F$437,'Summary to Mgmt'!$D36,'Master Data HO &amp; Site'!$H$1:$H$437,'Summary to Mgmt'!$E36,'Master Data HO &amp; Site'!$Y$1:$Y$437,"Open",'Master Data HO &amp; Site'!$BZ$1:$BZ$437,'Summary to Mgmt'!$AV$4,'Master Data HO &amp; Site'!$N$1:$N$437,$H$2),COUNTIFS('Master Data HO &amp; Site'!$S$1:$S$437,'Summary to Mgmt'!$C36,'Master Data HO &amp; Site'!$Y$1:$Y$437,"Open",'Master Data HO &amp; Site'!$BZ$1:$BZ$437,'Summary to Mgmt'!$AV$4,'Master Data HO &amp; Site'!$N$1:$N$437,$H$2)),IF(C36="Jakarta",COUNTIFS('Master Data HO &amp; Site'!$F$1:$F$437,'Summary to Mgmt'!$D36,'Master Data HO &amp; Site'!$H$1:$H$437,'Summary to Mgmt'!$E36,'Master Data HO &amp; Site'!$Y$1:$Y$437,"Open",'Master Data HO &amp; Site'!$BZ$1:$BZ$437,'Summary to Mgmt'!$AV$4,'Master Data HO &amp; Site'!$N$1:$N$437,$H$2),COUNTIFS('Master Data HO &amp; Site'!$S$1:$S$437,'Summary to Mgmt'!$C36,'Master Data HO &amp; Site'!$Y$1:$Y$437,"Open",'Master Data HO &amp; Site'!$BZ$1:$BZ$437,'Summary to Mgmt'!$AV$4,'Master Data HO &amp; Site'!$N$1:$N$437,$H$2))))</f>
        <v>0</v>
      </c>
      <c r="AW36" s="224">
        <f ca="1">IF($H$2="All",IF(C36="Jakarta",COUNTIFS('Master Data HO &amp; Site'!$F$1:$F$437,'Summary to Mgmt'!$D36,'Master Data HO &amp; Site'!$H$1:$H$437,'Summary to Mgmt'!$E36,'Master Data HO &amp; Site'!$Y$1:$Y$437,"Open",'Master Data HO &amp; Site'!$BZ$1:$BZ$437,'Summary to Mgmt'!$AW$4),COUNTIFS('Master Data HO &amp; Site'!$S$1:$S$437,'Summary to Mgmt'!$C36,'Master Data HO &amp; Site'!$Y$1:$Y$437,"Open",'Master Data HO &amp; Site'!$BZ$1:$BZ$437,'Summary to Mgmt'!$AW$4)),IF($H$2="Urgent",IF(C36="Jakarta",COUNTIFS('Master Data HO &amp; Site'!$F$1:$F$437,'Summary to Mgmt'!$D36,'Master Data HO &amp; Site'!$H$1:$H$437,'Summary to Mgmt'!$E36,'Master Data HO &amp; Site'!$Y$1:$Y$437,"Open",'Master Data HO &amp; Site'!$BZ$1:$BZ$437,'Summary to Mgmt'!$AW$4,'Master Data HO &amp; Site'!$N$1:$N$437,$H$2),COUNTIFS('Master Data HO &amp; Site'!$S$1:$S$437,'Summary to Mgmt'!$C36,'Master Data HO &amp; Site'!$Y$1:$Y$437,"Open",'Master Data HO &amp; Site'!$BZ$1:$BZ$437,'Summary to Mgmt'!$AW$4,'Master Data HO &amp; Site'!$N$1:$N$437,$H$2)),IF(C36="Jakarta",COUNTIFS('Master Data HO &amp; Site'!$F$1:$F$437,'Summary to Mgmt'!$D36,'Master Data HO &amp; Site'!$H$1:$H$437,'Summary to Mgmt'!$E36,'Master Data HO &amp; Site'!$Y$1:$Y$437,"Open",'Master Data HO &amp; Site'!$BZ$1:$BZ$437,'Summary to Mgmt'!$AW$4,'Master Data HO &amp; Site'!$N$1:$N$437,$H$2),COUNTIFS('Master Data HO &amp; Site'!$S$1:$S$437,'Summary to Mgmt'!$C36,'Master Data HO &amp; Site'!$Y$1:$Y$437,"Open",'Master Data HO &amp; Site'!$BZ$1:$BZ$437,'Summary to Mgmt'!$AW$4,'Master Data HO &amp; Site'!$N$1:$N$437,$H$2))))</f>
        <v>0</v>
      </c>
      <c r="AX36" s="224">
        <f ca="1">IF($H$2="All",IF(C36="Jakarta",COUNTIFS('Master Data HO &amp; Site'!$F$1:$F$437,'Summary to Mgmt'!$D36,'Master Data HO &amp; Site'!$H$1:$H$437,'Summary to Mgmt'!$E36,'Master Data HO &amp; Site'!$Y$1:$Y$437,"Open",'Master Data HO &amp; Site'!$BZ$1:$BZ$437,'Summary to Mgmt'!$AX$4),COUNTIFS('Master Data HO &amp; Site'!$S$1:$S$437,'Summary to Mgmt'!$C36,'Master Data HO &amp; Site'!$Y$1:$Y$437,"Open",'Master Data HO &amp; Site'!$BZ$1:$BZ$437,'Summary to Mgmt'!$AX$4)),IF($H$2="Urgent",IF(C36="Jakarta",COUNTIFS('Master Data HO &amp; Site'!$F$1:$F$437,'Summary to Mgmt'!$D36,'Master Data HO &amp; Site'!$H$1:$H$437,'Summary to Mgmt'!$E36,'Master Data HO &amp; Site'!$Y$1:$Y$437,"Open",'Master Data HO &amp; Site'!$BZ$1:$BZ$437,'Summary to Mgmt'!$AX$4,'Master Data HO &amp; Site'!$N$1:$N$437,$H$2),COUNTIFS('Master Data HO &amp; Site'!$S$1:$S$437,'Summary to Mgmt'!$C36,'Master Data HO &amp; Site'!$Y$1:$Y$437,"Open",'Master Data HO &amp; Site'!$BZ$1:$BZ$437,'Summary to Mgmt'!$AX$4,'Master Data HO &amp; Site'!$N$1:$N$437,$H$2)),IF(C36="Jakarta",COUNTIFS('Master Data HO &amp; Site'!$F$1:$F$437,'Summary to Mgmt'!$D36,'Master Data HO &amp; Site'!$H$1:$H$437,'Summary to Mgmt'!$E36,'Master Data HO &amp; Site'!$Y$1:$Y$437,"Open",'Master Data HO &amp; Site'!$BZ$1:$BZ$437,'Summary to Mgmt'!$AX$4,'Master Data HO &amp; Site'!$N$1:$N$437,$H$2),COUNTIFS('Master Data HO &amp; Site'!$S$1:$S$437,'Summary to Mgmt'!$C36,'Master Data HO &amp; Site'!$Y$1:$Y$437,"Open",'Master Data HO &amp; Site'!$BZ$1:$BZ$437,'Summary to Mgmt'!$AX$4,'Master Data HO &amp; Site'!$N$1:$N$437,$H$2))))</f>
        <v>1</v>
      </c>
    </row>
    <row r="37" spans="3:50" outlineLevel="1" x14ac:dyDescent="0.35">
      <c r="C37" t="s">
        <v>151</v>
      </c>
      <c r="D37" t="s">
        <v>146</v>
      </c>
      <c r="E37" t="s">
        <v>1570</v>
      </c>
      <c r="F37" s="223">
        <f t="shared" si="1"/>
        <v>7</v>
      </c>
      <c r="G37" s="224">
        <f>IF($H$2="All",IF(C37="Jakarta",SUMIFS('Master Data HO &amp; Site'!$BM$1:$BM$437,'Master Data HO &amp; Site'!$S$1:$S$437,'Summary to Mgmt'!C37,'Master Data HO &amp; Site'!$F$1:$F$437,'Summary to Mgmt'!$D37,'Master Data HO &amp; Site'!$H$1:$H$437,'Summary to Mgmt'!$E37,'Master Data HO &amp; Site'!$Y$1:$Y$437,"Closed"),SUMIFS('Master Data HO &amp; Site'!$BM$1:$BM$437,'Master Data HO &amp; Site'!$S$1:$S$437,'Summary to Mgmt'!C37,'Master Data HO &amp; Site'!$Y$1:$Y$437,"Closed")),IF(C37="Jakarta",SUMIFS('Master Data HO &amp; Site'!$BM$1:$BM$437,'Master Data HO &amp; Site'!$S$1:$S$437,'Summary to Mgmt'!C37,'Master Data HO &amp; Site'!$F$1:$F$437,'Summary to Mgmt'!$D37,'Master Data HO &amp; Site'!$H$1:$H$437,'Summary to Mgmt'!E37,'Master Data HO &amp; Site'!$N$1:$N$437,'Summary to Mgmt'!$H$2,'Master Data HO &amp; Site'!$Y$1:$Y$437,"Closed"),SUMIFS('Master Data HO &amp; Site'!$BM$1:$BM$437,'Master Data HO &amp; Site'!$S$1:$S$437,'Summary to Mgmt'!C37,'Master Data HO &amp; Site'!$N$1:$N$437,'Summary to Mgmt'!$H$2,'Master Data HO &amp; Site'!$Y$1:$Y$437,"Closed")))</f>
        <v>5</v>
      </c>
      <c r="H37" s="222">
        <f>IF($H$2="All",IF(C37="Jakarta",COUNTIFS('Master Data HO &amp; Site'!$S$1:$S$437,'Summary to Mgmt'!$C37,'Master Data HO &amp; Site'!$F$1:$F$437,'Summary to Mgmt'!$D37,'Master Data HO &amp; Site'!$H$1:$H$437,'Summary to Mgmt'!$E37,'Master Data HO &amp; Site'!$Y$1:$Y$437,"Open"),COUNTIFS('Master Data HO &amp; Site'!$S$1:$S$437,'Summary to Mgmt'!$C37,'Master Data HO &amp; Site'!$Y$1:$Y$437,"Open")),IF($H$2="Urgent",IF(C37="Jakarta",COUNTIFS('Master Data HO &amp; Site'!$S$1:$S$437,'Summary to Mgmt'!$C37,'Master Data HO &amp; Site'!$F$1:$F$437,'Summary to Mgmt'!$D37,'Master Data HO &amp; Site'!$H$1:$H$437,'Summary to Mgmt'!$E37,'Master Data HO &amp; Site'!$Y$1:$Y$437,"Open",'Master Data HO &amp; Site'!$N$1:$N$437,$H$2),COUNTIFS('Master Data HO &amp; Site'!$S$1:$S$437,'Summary to Mgmt'!$C37,'Master Data HO &amp; Site'!$Y$1:$Y$437,"Open",'Master Data HO &amp; Site'!$N$1:$N$437,$H$2)),IF(C37="Jakarta",COUNTIFS('Master Data HO &amp; Site'!$F$1:$F$437,'Summary to Mgmt'!$D37,'Master Data HO &amp; Site'!$H$1:$H$437,'Summary to Mgmt'!$E37,'Master Data HO &amp; Site'!$Y$1:$Y$437,"Open",'Master Data HO &amp; Site'!$N$1:$N$437,$H$2),COUNTIFS('Master Data HO &amp; Site'!$S$1:$S$437,'Summary to Mgmt'!$C37,'Master Data HO &amp; Site'!$Y$1:$Y$437,"Open",'Master Data HO &amp; Site'!$N$1:$N$437,$H$2))))</f>
        <v>2</v>
      </c>
      <c r="I37" s="222">
        <f>IF($H$2="All",IF(C37="Jakarta",COUNTIFS('Master Data HO &amp; Site'!$F$1:$F$437,'Summary to Mgmt'!$D37,'Master Data HO &amp; Site'!$H$1:$H$437,'Summary to Mgmt'!$E37,'Master Data HO &amp; Site'!$Y$1:$Y$437,"Open",'Master Data HO &amp; Site'!$D$1:$D$437,"pending FKTK"),COUNTIFS('Master Data HO &amp; Site'!$S$1:$S$437,'Summary to Mgmt'!$C37,'Master Data HO &amp; Site'!$Y$1:$Y$437,"Open",'Master Data HO &amp; Site'!$D$1:$D$437,"pending FKTK")),IF($H$2="Urgent",IF(C37="Jakarta",COUNTIFS('Master Data HO &amp; Site'!$F$1:$F$437,'Summary to Mgmt'!$D37,'Master Data HO &amp; Site'!$H$1:$H$437,'Summary to Mgmt'!$E37,'Master Data HO &amp; Site'!$Y$1:$Y$437,"Open",'Master Data HO &amp; Site'!$N$1:$N$437,$H$2,'Master Data HO &amp; Site'!$D$1:$D$437,"pending FKTK"),COUNTIFS('Master Data HO &amp; Site'!$S$1:$S$437,'Summary to Mgmt'!$C37,'Master Data HO &amp; Site'!$Y$1:$Y$437,"Open",'Master Data HO &amp; Site'!$N$1:$N$437,$H$2,'Master Data HO &amp; Site'!$D$1:$D$437,"pending FKTK")),IF(C37="Jakarta",COUNTIFS('Master Data HO &amp; Site'!$F$1:$F$437,'Summary to Mgmt'!$D37,'Master Data HO &amp; Site'!$H$1:$H$437,'Summary to Mgmt'!$E37,'Master Data HO &amp; Site'!$Y$1:$Y$437,"Open",'Master Data HO &amp; Site'!$N$1:$N$437,$H$2,'Master Data HO &amp; Site'!$D$1:$D$437,"pending FKTK"),COUNTIFS('Master Data HO &amp; Site'!$S$1:$S$437,'Summary to Mgmt'!$C37,'Master Data HO &amp; Site'!$Y$1:$Y$437,"Open",'Master Data HO &amp; Site'!$N$1:$N$437,$H$2,'Master Data HO &amp; Site'!$D$1:$D$437,"pending FKTK"))))</f>
        <v>0</v>
      </c>
      <c r="J37" s="222">
        <f>IF($H$2="All",IF(C37="Jakarta",SUMIFS('Master Data HO &amp; Site'!$AB$1:$AB$437,'Master Data HO &amp; Site'!$F$1:$F$437,'Summary to Mgmt'!$D37,'Master Data HO &amp; Site'!$H$1:$H$437,'Summary to Mgmt'!$E37,'Master Data HO &amp; Site'!$Y$1:$Y$437,"Open"),SUMIFS('Master Data HO &amp; Site'!$AB$1:$AB$437,'Master Data HO &amp; Site'!$S$1:$S$437,'Summary to Mgmt'!$C37,'Master Data HO &amp; Site'!$Y$1:$Y$437,"Open")),IF($H$2="Urgent",IF(C37="Jakarta",SUMIFS('Master Data HO &amp; Site'!$AB$1:$AB$437,'Master Data HO &amp; Site'!$F$1:$F$437,'Summary to Mgmt'!$D37,'Master Data HO &amp; Site'!$H$1:$H$437,'Summary to Mgmt'!$E37,'Master Data HO &amp; Site'!$Y$1:$Y$437,"Open",'Master Data HO &amp; Site'!$N$1:$N$437,$H$2),SUMIFS('Master Data HO &amp; Site'!$AB$1:$AB$437,'Master Data HO &amp; Site'!$S$1:$S$437,'Summary to Mgmt'!$C37,'Master Data HO &amp; Site'!$Y$1:$Y$437,"Open",'Master Data HO &amp; Site'!$N$1:$N$437,$H$2)),IF(C37="Jakarta",SUMIFS('Master Data HO &amp; Site'!$AB$1:$AB$437,'Master Data HO &amp; Site'!$F$1:$F$437,'Summary to Mgmt'!$D37,'Master Data HO &amp; Site'!$H$1:$H$437,'Summary to Mgmt'!$E37,'Master Data HO &amp; Site'!$Y$1:$Y$437,"Open",'Master Data HO &amp; Site'!$N$1:$N$437,$H$2),SUMIFS('Master Data HO &amp; Site'!$AB$1:$AB$437,'Master Data HO &amp; Site'!$S$1:$S$437,'Summary to Mgmt'!$C37,'Master Data HO &amp; Site'!$Y$1:$Y$437,"Open",'Master Data HO &amp; Site'!$N$1:$N$437,$H$2))))</f>
        <v>4</v>
      </c>
      <c r="K37" s="222">
        <f>IF($H$2="All",IF(C37="Jakarta",SUMIFS('Master Data HO &amp; Site'!$AC$1:$AC$437,'Master Data HO &amp; Site'!$F$1:$F$437,'Summary to Mgmt'!$D37,'Master Data HO &amp; Site'!$H$1:$H$437,'Summary to Mgmt'!$E37,'Master Data HO &amp; Site'!$Y$1:$Y$437,"Open"),SUMIFS('Master Data HO &amp; Site'!$AC$1:$AC$437,'Master Data HO &amp; Site'!$S$1:$S$437,'Summary to Mgmt'!$C37,'Master Data HO &amp; Site'!$Y$1:$Y$437,"Open")),IF($H$2="Urgent",IF(C37="Jakarta",SUMIFS('Master Data HO &amp; Site'!$AC$1:$AC$437,'Master Data HO &amp; Site'!$F$1:$F$437,'Summary to Mgmt'!$D37,'Master Data HO &amp; Site'!$H$1:$H$437,'Summary to Mgmt'!$E37,'Master Data HO &amp; Site'!$Y$1:$Y$437,"Open",'Master Data HO &amp; Site'!$N$1:$N$437,$H$2),SUMIFS('Master Data HO &amp; Site'!$AC$1:$AC$437,'Master Data HO &amp; Site'!$S$1:$S$437,'Summary to Mgmt'!$C37,'Master Data HO &amp; Site'!$Y$1:$Y$437,"Open",'Master Data HO &amp; Site'!$N$1:$N$437,$H$2)),IF(C37="Jakarta",SUMIFS('Master Data HO &amp; Site'!$AC$1:$AC$437,'Master Data HO &amp; Site'!$F$1:$F$437,'Summary to Mgmt'!$D37,'Master Data HO &amp; Site'!$H$1:$H$437,'Summary to Mgmt'!$E37,'Master Data HO &amp; Site'!$Y$1:$Y$437,"Open",'Master Data HO &amp; Site'!$N$1:$N$437,$H$2),SUMIFS('Master Data HO &amp; Site'!$AC$1:$AC$437,'Master Data HO &amp; Site'!$S$1:$S$437,'Summary to Mgmt'!$C37,'Master Data HO &amp; Site'!$Y$1:$Y$437,"Open",'Master Data HO &amp; Site'!$N$1:$N$437,$H$2))))</f>
        <v>4</v>
      </c>
      <c r="L37" s="222">
        <f>IF($H$2="All",IF(C37="Jakarta",SUMIFS('Master Data HO &amp; Site'!$AD$1:$AD$437,'Master Data HO &amp; Site'!$F$1:$F$437,'Summary to Mgmt'!$D37,'Master Data HO &amp; Site'!$H$1:$H$437,'Summary to Mgmt'!$E37,'Master Data HO &amp; Site'!$Y$1:$Y$437,"Open"),SUMIFS('Master Data HO &amp; Site'!$AD$1:$AD$437,'Master Data HO &amp; Site'!$S$1:$S$437,'Summary to Mgmt'!$C37,'Master Data HO &amp; Site'!$Y$1:$Y$437,"Open")),IF($H$2="Urgent",IF(C37="Jakarta",SUMIFS('Master Data HO &amp; Site'!$AD$1:$AD$437,'Master Data HO &amp; Site'!$F$1:$F$437,'Summary to Mgmt'!$D37,'Master Data HO &amp; Site'!$H$1:$H$437,'Summary to Mgmt'!$E37,'Master Data HO &amp; Site'!$Y$1:$Y$437,"Open",'Master Data HO &amp; Site'!$N$1:$N$437,$H$2),SUMIFS('Master Data HO &amp; Site'!$AD$1:$AD$437,'Master Data HO &amp; Site'!$S$1:$S$437,'Summary to Mgmt'!$C37,'Master Data HO &amp; Site'!$Y$1:$Y$437,"Open",'Master Data HO &amp; Site'!$N$1:$N$437,$H$2)),IF(C37="Jakarta",SUMIFS('Master Data HO &amp; Site'!$AD$1:$AD$437,'Master Data HO &amp; Site'!$F$1:$F$437,'Summary to Mgmt'!$D37,'Master Data HO &amp; Site'!$H$1:$H$437,'Summary to Mgmt'!$E37,'Master Data HO &amp; Site'!$Y$1:$Y$437,"Open",'Master Data HO &amp; Site'!$N$1:$N$437,$H$2),SUMIFS('Master Data HO &amp; Site'!$AD$1:$AD$437,'Master Data HO &amp; Site'!$S$1:$S$437,'Summary to Mgmt'!$C37,'Master Data HO &amp; Site'!$Y$1:$Y$437,"Open",'Master Data HO &amp; Site'!$N$1:$N$437,$H$2))))</f>
        <v>1</v>
      </c>
      <c r="M37" s="222">
        <f>IF($H$2="All",IF(C37="Jakarta",SUMIFS('Master Data HO &amp; Site'!$AE$1:$AE$437,'Master Data HO &amp; Site'!$F$1:$F$437,'Summary to Mgmt'!$D37,'Master Data HO &amp; Site'!$H$1:$H$437,'Summary to Mgmt'!$E37,'Master Data HO &amp; Site'!$Y$1:$Y$437,"Open"),SUMIFS('Master Data HO &amp; Site'!$AE$1:$AE$437,'Master Data HO &amp; Site'!$S$1:$S$437,'Summary to Mgmt'!$C37,'Master Data HO &amp; Site'!$Y$1:$Y$437,"Open")),IF($H$2="Urgent",IF(C37="Jakarta",SUMIFS('Master Data HO &amp; Site'!$AE$1:$AE$437,'Master Data HO &amp; Site'!$F$1:$F$437,'Summary to Mgmt'!$D37,'Master Data HO &amp; Site'!$H$1:$H$437,'Summary to Mgmt'!$E37,'Master Data HO &amp; Site'!$Y$1:$Y$437,"Open",'Master Data HO &amp; Site'!$N$1:$N$437,$H$2),SUMIFS('Master Data HO &amp; Site'!$AE$1:$AE$437,'Master Data HO &amp; Site'!$S$1:$S$437,'Summary to Mgmt'!$C37,'Master Data HO &amp; Site'!$Y$1:$Y$437,"Open",'Master Data HO &amp; Site'!$N$1:$N$437,$H$2)),IF(C37="Jakarta",SUMIFS('Master Data HO &amp; Site'!$AE$1:$AE$437,'Master Data HO &amp; Site'!$F$1:$F$437,'Summary to Mgmt'!$D37,'Master Data HO &amp; Site'!$H$1:$H$437,'Summary to Mgmt'!$E37,'Master Data HO &amp; Site'!$Y$1:$Y$437,"Open",'Master Data HO &amp; Site'!$N$1:$N$437,$H$2),SUMIFS('Master Data HO &amp; Site'!$AE$1:$AE$437,'Master Data HO &amp; Site'!$S$1:$S$437,'Summary to Mgmt'!$C37,'Master Data HO &amp; Site'!$Y$1:$Y$437,"Open",'Master Data HO &amp; Site'!$N$1:$N$437,$H$2))))</f>
        <v>0</v>
      </c>
      <c r="N37" s="222">
        <f>IF($H$2="All",IF(C37="Jakarta",SUMIFS('Master Data HO &amp; Site'!$AF$1:$AF$437,'Master Data HO &amp; Site'!$F$1:$F$437,'Summary to Mgmt'!$D37,'Master Data HO &amp; Site'!$H$1:$H$437,'Summary to Mgmt'!$E37,'Master Data HO &amp; Site'!$Y$1:$Y$437,"Open"),SUMIFS('Master Data HO &amp; Site'!$AF$1:$AF$437,'Master Data HO &amp; Site'!$S$1:$S$437,'Summary to Mgmt'!$C37,'Master Data HO &amp; Site'!$Y$1:$Y$437,"Open")),IF($H$2="Urgent",IF(C37="Jakarta",SUMIFS('Master Data HO &amp; Site'!$AF$1:$AF$437,'Master Data HO &amp; Site'!$F$1:$F$437,'Summary to Mgmt'!$D37,'Master Data HO &amp; Site'!$H$1:$H$437,'Summary to Mgmt'!$E37,'Master Data HO &amp; Site'!$Y$1:$Y$437,"Open",'Master Data HO &amp; Site'!$N$1:$N$437,$H$2),SUMIFS('Master Data HO &amp; Site'!$AF$1:$AF$437,'Master Data HO &amp; Site'!$S$1:$S$437,'Summary to Mgmt'!$C37,'Master Data HO &amp; Site'!$Y$1:$Y$437,"Open",'Master Data HO &amp; Site'!$N$1:$N$437,$H$2)),IF(C37="Jakarta",SUMIFS('Master Data HO &amp; Site'!$AF$1:$AF$437,'Master Data HO &amp; Site'!$F$1:$F$437,'Summary to Mgmt'!$D37,'Master Data HO &amp; Site'!$H$1:$H$437,'Summary to Mgmt'!$E37,'Master Data HO &amp; Site'!$Y$1:$Y$437,"Open",'Master Data HO &amp; Site'!$N$1:$N$437,$H$2),SUMIFS('Master Data HO &amp; Site'!$AF$1:$AF$437,'Master Data HO &amp; Site'!$S$1:$S$437,'Summary to Mgmt'!$C37,'Master Data HO &amp; Site'!$Y$1:$Y$437,"Open",'Master Data HO &amp; Site'!$N$1:$N$437,$H$2))))</f>
        <v>1</v>
      </c>
      <c r="O37" s="224">
        <f>IF($H$2="All",IF(C37="Jakarta",SUMIFS('Master Data HO &amp; Site'!$AG$1:$AG$437,'Master Data HO &amp; Site'!$S$1:$S$437,'Summary to Mgmt'!$C37,'Master Data HO &amp; Site'!$F$1:$F$437,'Summary to Mgmt'!$D37,'Master Data HO &amp; Site'!$H$1:$H$437,'Summary to Mgmt'!$E37,'Master Data HO &amp; Site'!$Y$1:$Y$437,"Open"),SUMIFS('Master Data HO &amp; Site'!$AG$1:$AG$437,'Master Data HO &amp; Site'!$S$1:$S$437,'Summary to Mgmt'!$C37,'Master Data HO &amp; Site'!$Y$1:$Y$437,"Open")),IF($H$2="Urgent",IF(C37="Jakarta",SUMIFS('Master Data HO &amp; Site'!$AG$1:$AG$437,'Master Data HO &amp; Site'!$F$1:$F$437,'Summary to Mgmt'!$D37,'Master Data HO &amp; Site'!$H$1:$H$437,'Summary to Mgmt'!$E37,'Master Data HO &amp; Site'!$Y$1:$Y$437,"Open",'Master Data HO &amp; Site'!$N$1:$N$437,$H$2),SUMIFS('Master Data HO &amp; Site'!$AG$1:$AG$437,'Master Data HO &amp; Site'!$S$1:$S$437,'Summary to Mgmt'!$C37,'Master Data HO &amp; Site'!$Y$1:$Y$437,"Open",'Master Data HO &amp; Site'!$N$1:$N$437,$H$2)),IF(C37="Jakarta",SUMIFS('Master Data HO &amp; Site'!$AG$1:$AG$437,'Master Data HO &amp; Site'!$F$1:$F$437,'Summary to Mgmt'!$D37,'Master Data HO &amp; Site'!$H$1:$H$437,'Summary to Mgmt'!$E37,'Master Data HO &amp; Site'!$Y$1:$Y$437,"Open",'Master Data HO &amp; Site'!$N$1:$N$437,$H$2),SUMIFS('Master Data HO &amp; Site'!$AG$1:$AG$437,'Master Data HO &amp; Site'!$S$1:$S$437,'Summary to Mgmt'!$C37,'Master Data HO &amp; Site'!$Y$1:$Y$437,"Open",'Master Data HO &amp; Site'!$N$1:$N$437,$H$2))))</f>
        <v>9</v>
      </c>
      <c r="P37" s="222">
        <f>IF($H$2="All",IF(C37="Jakarta",SUMIFS('Master Data HO &amp; Site'!$AH$1:$AH$437,'Master Data HO &amp; Site'!$F$1:$F$437,'Summary to Mgmt'!$D37,'Master Data HO &amp; Site'!$H$1:$H$437,'Summary to Mgmt'!$E37,'Master Data HO &amp; Site'!$Y$1:$Y$437,"Open"),SUMIFS('Master Data HO &amp; Site'!$AH$1:$AH$437,'Master Data HO &amp; Site'!$S$1:$S$437,'Summary to Mgmt'!$C37,'Master Data HO &amp; Site'!$Y$1:$Y$437,"Open")),IF($H$2="Urgent",IF(C37="Jakarta",SUMIFS('Master Data HO &amp; Site'!$AH$1:$AH$437,'Master Data HO &amp; Site'!$F$1:$F$437,'Summary to Mgmt'!$D37,'Master Data HO &amp; Site'!$H$1:$H$437,'Summary to Mgmt'!$E37,'Master Data HO &amp; Site'!$Y$1:$Y$437,"Open",'Master Data HO &amp; Site'!$N$1:$N$437,$H$2),SUMIFS('Master Data HO &amp; Site'!$AH$1:$AH$437,'Master Data HO &amp; Site'!$S$1:$S$437,'Summary to Mgmt'!$C37,'Master Data HO &amp; Site'!$Y$1:$Y$437,"Open",'Master Data HO &amp; Site'!$N$1:$N$437,$H$2)),IF(C37="Jakarta",SUMIFS('Master Data HO &amp; Site'!$AH$1:$AH$437,'Master Data HO &amp; Site'!$F$1:$F$437,'Summary to Mgmt'!$D37,'Master Data HO &amp; Site'!$H$1:$H$437,'Summary to Mgmt'!$E37,'Master Data HO &amp; Site'!$Y$1:$Y$437,"Open",'Master Data HO &amp; Site'!$N$1:$N$437,$H$2),SUMIFS('Master Data HO &amp; Site'!$AH$1:$AH$437,'Master Data HO &amp; Site'!$S$1:$S$437,'Summary to Mgmt'!$C37,'Master Data HO &amp; Site'!$Y$1:$Y$437,"Open",'Master Data HO &amp; Site'!$N$1:$N$437,$H$2))))</f>
        <v>0</v>
      </c>
      <c r="Q37" s="222">
        <f>IF($H$2="All",IF(C37="Jakarta",SUMIFS('Master Data HO &amp; Site'!$AI$1:$AI$437,'Master Data HO &amp; Site'!$F$1:$F$437,'Summary to Mgmt'!$D37,'Master Data HO &amp; Site'!$H$1:$H$437,'Summary to Mgmt'!$E37,'Master Data HO &amp; Site'!$Y$1:$Y$437,"Open"),SUMIFS('Master Data HO &amp; Site'!$AI$1:$AI$437,'Master Data HO &amp; Site'!$S$1:$S$437,'Summary to Mgmt'!$C37,'Master Data HO &amp; Site'!$Y$1:$Y$437,"Open")),IF($H$2="Urgent",IF(C37="Jakarta",SUMIFS('Master Data HO &amp; Site'!$AI$1:$AI$437,'Master Data HO &amp; Site'!$F$1:$F$437,'Summary to Mgmt'!$D37,'Master Data HO &amp; Site'!$H$1:$H$437,'Summary to Mgmt'!$E37,'Master Data HO &amp; Site'!$Y$1:$Y$437,"Open",'Master Data HO &amp; Site'!$N$1:$N$437,$H$2),SUMIFS('Master Data HO &amp; Site'!$AI$1:$AI$437,'Master Data HO &amp; Site'!$S$1:$S$437,'Summary to Mgmt'!$C37,'Master Data HO &amp; Site'!$Y$1:$Y$437,"Open",'Master Data HO &amp; Site'!$N$1:$N$437,$H$2)),IF(C37="Jakarta",SUMIFS('Master Data HO &amp; Site'!$AI$1:$AI$437,'Master Data HO &amp; Site'!$F$1:$F$437,'Summary to Mgmt'!$D37,'Master Data HO &amp; Site'!$H$1:$H$437,'Summary to Mgmt'!$E37,'Master Data HO &amp; Site'!$Y$1:$Y$437,"Open",'Master Data HO &amp; Site'!$N$1:$N$437,$H$2),SUMIFS('Master Data HO &amp; Site'!$AI$1:$AI$437,'Master Data HO &amp; Site'!$S$1:$S$437,'Summary to Mgmt'!$C37,'Master Data HO &amp; Site'!$Y$1:$Y$437,"Open",'Master Data HO &amp; Site'!$N$1:$N$437,$H$2))))</f>
        <v>1</v>
      </c>
      <c r="R37" s="222">
        <f>IF($H$2="All",IF(C37="Jakarta",SUMIFS('Master Data HO &amp; Site'!$AJ$1:$AJ$437,'Master Data HO &amp; Site'!$F$1:$F$437,'Summary to Mgmt'!$D37,'Master Data HO &amp; Site'!$H$1:$H$437,'Summary to Mgmt'!$E37,'Master Data HO &amp; Site'!$Y$1:$Y$437,"Open"),SUMIFS('Master Data HO &amp; Site'!$AJ$1:$AJ$437,'Master Data HO &amp; Site'!$S$1:$S$437,'Summary to Mgmt'!$C37,'Master Data HO &amp; Site'!$Y$1:$Y$437,"Open")),IF($H$2="Urgent",IF(C37="Jakarta",SUMIFS('Master Data HO &amp; Site'!$AJ$1:$AJ$437,'Master Data HO &amp; Site'!$F$1:$F$437,'Summary to Mgmt'!$D37,'Master Data HO &amp; Site'!$H$1:$H$437,'Summary to Mgmt'!$E37,'Master Data HO &amp; Site'!$Y$1:$Y$437,"Open",'Master Data HO &amp; Site'!$N$1:$N$437,$H$2),SUMIFS('Master Data HO &amp; Site'!$AJ$1:$AJ$437,'Master Data HO &amp; Site'!$S$1:$S$437,'Summary to Mgmt'!$C37,'Master Data HO &amp; Site'!$Y$1:$Y$437,"Open",'Master Data HO &amp; Site'!$N$1:$N$437,$H$2)),IF(C37="Jakarta",SUMIFS('Master Data HO &amp; Site'!$AJ$1:$AJ$437,'Master Data HO &amp; Site'!$F$1:$F$437,'Summary to Mgmt'!$D37,'Master Data HO &amp; Site'!$H$1:$H$437,'Summary to Mgmt'!$E37,'Master Data HO &amp; Site'!$Y$1:$Y$437,"Open",'Master Data HO &amp; Site'!$N$1:$N$437,$H$2),SUMIFS('Master Data HO &amp; Site'!$AJ$1:$AJ$437,'Master Data HO &amp; Site'!$S$1:$S$437,'Summary to Mgmt'!$C37,'Master Data HO &amp; Site'!$Y$1:$Y$437,"Open",'Master Data HO &amp; Site'!$N$1:$N$437,$H$2))))</f>
        <v>0</v>
      </c>
      <c r="S37" s="222">
        <f>IF($H$2="All",IF(C37="Jakarta",SUMIFS('Master Data HO &amp; Site'!$AK$1:$AK$437,'Master Data HO &amp; Site'!$F$1:$F$437,'Summary to Mgmt'!$D37,'Master Data HO &amp; Site'!$H$1:$H$437,'Summary to Mgmt'!$E37,'Master Data HO &amp; Site'!$Y$1:$Y$437,"Open"),SUMIFS('Master Data HO &amp; Site'!$AK$1:$AK$437,'Master Data HO &amp; Site'!$S$1:$S$437,'Summary to Mgmt'!$C37,'Master Data HO &amp; Site'!$Y$1:$Y$437,"Open")),IF($H$2="Urgent",IF(C37="Jakarta",SUMIFS('Master Data HO &amp; Site'!$AK$1:$AK$437,'Master Data HO &amp; Site'!$F$1:$F$437,'Summary to Mgmt'!$D37,'Master Data HO &amp; Site'!$H$1:$H$437,'Summary to Mgmt'!$E37,'Master Data HO &amp; Site'!$Y$1:$Y$437,"Open",'Master Data HO &amp; Site'!$N$1:$N$437,$H$2),SUMIFS('Master Data HO &amp; Site'!$AK$1:$AK$437,'Master Data HO &amp; Site'!$S$1:$S$437,'Summary to Mgmt'!$C37,'Master Data HO &amp; Site'!$Y$1:$Y$437,"Open",'Master Data HO &amp; Site'!$N$1:$N$437,$H$2)),IF(C37="Jakarta",SUMIFS('Master Data HO &amp; Site'!$AK$1:$AK$437,'Master Data HO &amp; Site'!$F$1:$F$437,'Summary to Mgmt'!$D37,'Master Data HO &amp; Site'!$H$1:$H$437,'Summary to Mgmt'!$E37,'Master Data HO &amp; Site'!$Y$1:$Y$437,"Open",'Master Data HO &amp; Site'!$N$1:$N$437,$H$2),SUMIFS('Master Data HO &amp; Site'!$AK$1:$AK$437,'Master Data HO &amp; Site'!$S$1:$S$437,'Summary to Mgmt'!$C37,'Master Data HO &amp; Site'!$Y$1:$Y$437,"Open",'Master Data HO &amp; Site'!$N$1:$N$437,$H$2))))</f>
        <v>0</v>
      </c>
      <c r="T37" s="222">
        <f>IF($H$2="All",IF(C37="Jakarta",SUMIFS('Master Data HO &amp; Site'!$AL$1:$AL$437,'Master Data HO &amp; Site'!$F$1:$F$437,'Summary to Mgmt'!$D37,'Master Data HO &amp; Site'!$H$1:$H$437,'Summary to Mgmt'!$E37,'Master Data HO &amp; Site'!$Y$1:$Y$437,"Open"),SUMIFS('Master Data HO &amp; Site'!$AL$1:$AL$437,'Master Data HO &amp; Site'!$S$1:$S$437,'Summary to Mgmt'!$C37,'Master Data HO &amp; Site'!$Y$1:$Y$437,"Open")),IF($H$2="Urgent",IF(C37="Jakarta",SUMIFS('Master Data HO &amp; Site'!$AL$1:$AL$437,'Master Data HO &amp; Site'!$F$1:$F$437,'Summary to Mgmt'!$D37,'Master Data HO &amp; Site'!$H$1:$H$437,'Summary to Mgmt'!$E37,'Master Data HO &amp; Site'!$Y$1:$Y$437,"Open",'Master Data HO &amp; Site'!$N$1:$N$437,$H$2),SUMIFS('Master Data HO &amp; Site'!$AL$1:$AL$437,'Master Data HO &amp; Site'!$S$1:$S$437,'Summary to Mgmt'!$C37,'Master Data HO &amp; Site'!$Y$1:$Y$437,"Open",'Master Data HO &amp; Site'!$N$1:$N$437,$H$2)),IF(C37="Jakarta",SUMIFS('Master Data HO &amp; Site'!$AL$1:$AL$437,'Master Data HO &amp; Site'!$F$1:$F$437,'Summary to Mgmt'!$D37,'Master Data HO &amp; Site'!$H$1:$H$437,'Summary to Mgmt'!$E37,'Master Data HO &amp; Site'!$Y$1:$Y$437,"Open",'Master Data HO &amp; Site'!$N$1:$N$437,$H$2),SUMIFS('Master Data HO &amp; Site'!$AL$1:$AL$437,'Master Data HO &amp; Site'!$S$1:$S$437,'Summary to Mgmt'!$C37,'Master Data HO &amp; Site'!$Y$1:$Y$437,"Open",'Master Data HO &amp; Site'!$N$1:$N$437,$H$2))))</f>
        <v>1</v>
      </c>
      <c r="U37" s="222">
        <f>IF($H$2="All",IF(C37="Jakarta",SUMIFS('Master Data HO &amp; Site'!$AM$1:$AM$437,'Master Data HO &amp; Site'!$S$1:$S$437,'Summary to Mgmt'!$C37,'Master Data HO &amp; Site'!$F$1:$F$437,'Summary to Mgmt'!$D37,'Master Data HO &amp; Site'!$H$1:$H$437,'Summary to Mgmt'!$E37,'Master Data HO &amp; Site'!$Y$1:$Y$437,"Open"),SUMIFS('Master Data HO &amp; Site'!$AM$1:$AM$437,'Master Data HO &amp; Site'!$S$1:$S$437,'Summary to Mgmt'!$C37,'Master Data HO &amp; Site'!$Y$1:$Y$437,"Open")),IF($H$2="Urgent",IF(C37="Jakarta",SUMIFS('Master Data HO &amp; Site'!$AM$1:$AM$437,'Master Data HO &amp; Site'!$F$1:$F$437,'Summary to Mgmt'!$D37,'Master Data HO &amp; Site'!$H$1:$H$437,'Summary to Mgmt'!$E37,'Master Data HO &amp; Site'!$Y$1:$Y$437,"Open",'Master Data HO &amp; Site'!$N$1:$N$437,$H$2),SUMIFS('Master Data HO &amp; Site'!$AM$1:$AM$437,'Master Data HO &amp; Site'!$S$1:$S$437,'Summary to Mgmt'!$C37,'Master Data HO &amp; Site'!$Y$1:$Y$437,"Open",'Master Data HO &amp; Site'!$N$1:$N$437,$H$2)),IF(C37="Jakarta",SUMIFS('Master Data HO &amp; Site'!$AM$1:$AM$437,'Master Data HO &amp; Site'!$F$1:$F$437,'Summary to Mgmt'!$D37,'Master Data HO &amp; Site'!$H$1:$H$437,'Summary to Mgmt'!$E37,'Master Data HO &amp; Site'!$Y$1:$Y$437,"Open",'Master Data HO &amp; Site'!$N$1:$N$437,$H$2),SUMIFS('Master Data HO &amp; Site'!$AM$1:$AM$437,'Master Data HO &amp; Site'!$S$1:$S$437,'Summary to Mgmt'!$C37,'Master Data HO &amp; Site'!$Y$1:$Y$437,"Open",'Master Data HO &amp; Site'!$N$1:$N$437,$H$2))))</f>
        <v>5</v>
      </c>
      <c r="V37" s="222">
        <f>IF($H$2="All",IF(C37="Jakarta",SUMIFS('Master Data HO &amp; Site'!$AN$1:$AN$437,'Master Data HO &amp; Site'!$F$1:$F$437,'Summary to Mgmt'!$D37,'Master Data HO &amp; Site'!$H$1:$H$437,'Summary to Mgmt'!$E37,'Master Data HO &amp; Site'!$Y$1:$Y$437,"Open"),SUMIFS('Master Data HO &amp; Site'!$AN$1:$AN$437,'Master Data HO &amp; Site'!$S$1:$S$437,'Summary to Mgmt'!$C37,'Master Data HO &amp; Site'!$Y$1:$Y$437,"Open")),IF($H$2="Urgent",IF(C37="Jakarta",SUMIFS('Master Data HO &amp; Site'!$AN$1:$AN$437,'Master Data HO &amp; Site'!$F$1:$F$437,'Summary to Mgmt'!$D37,'Master Data HO &amp; Site'!$H$1:$H$437,'Summary to Mgmt'!$E37,'Master Data HO &amp; Site'!$Y$1:$Y$437,"Open",'Master Data HO &amp; Site'!$N$1:$N$437,$H$2),SUMIFS('Master Data HO &amp; Site'!$AN$1:$AN$437,'Master Data HO &amp; Site'!$S$1:$S$437,'Summary to Mgmt'!$C37,'Master Data HO &amp; Site'!$Y$1:$Y$437,"Open",'Master Data HO &amp; Site'!$N$1:$N$437,$H$2)),IF(C37="Jakarta",SUMIFS('Master Data HO &amp; Site'!$AN$1:$AN$437,'Master Data HO &amp; Site'!$F$1:$F$437,'Summary to Mgmt'!$D37,'Master Data HO &amp; Site'!$H$1:$H$437,'Summary to Mgmt'!$E37,'Master Data HO &amp; Site'!$Y$1:$Y$437,"Open",'Master Data HO &amp; Site'!$N$1:$N$437,$H$2),SUMIFS('Master Data HO &amp; Site'!$AN$1:$AN$437,'Master Data HO &amp; Site'!$S$1:$S$437,'Summary to Mgmt'!$C37,'Master Data HO &amp; Site'!$Y$1:$Y$437,"Open",'Master Data HO &amp; Site'!$N$1:$N$437,$H$2))))</f>
        <v>0</v>
      </c>
      <c r="W37" s="222">
        <f>IF($H$2="All",IF(C37="Jakarta",SUMIFS('Master Data HO &amp; Site'!$AO$1:$AO$437,'Master Data HO &amp; Site'!$F$1:$F$437,'Summary to Mgmt'!$D37,'Master Data HO &amp; Site'!$H$1:$H$437,'Summary to Mgmt'!$E37,'Master Data HO &amp; Site'!$Y$1:$Y$437,"Open"),SUMIFS('Master Data HO &amp; Site'!$AO$1:$AO$437,'Master Data HO &amp; Site'!$S$1:$S$437,'Summary to Mgmt'!$C37,'Master Data HO &amp; Site'!$Y$1:$Y$437,"Open")),IF($H$2="Urgent",IF(C37="Jakarta",SUMIFS('Master Data HO &amp; Site'!$AO$1:$AO$437,'Master Data HO &amp; Site'!$F$1:$F$437,'Summary to Mgmt'!$D37,'Master Data HO &amp; Site'!$H$1:$H$437,'Summary to Mgmt'!$E37,'Master Data HO &amp; Site'!$Y$1:$Y$437,"Open",'Master Data HO &amp; Site'!$N$1:$N$437,$H$2),SUMIFS('Master Data HO &amp; Site'!$AO$1:$AO$437,'Master Data HO &amp; Site'!$S$1:$S$437,'Summary to Mgmt'!$C37,'Master Data HO &amp; Site'!$Y$1:$Y$437,"Open",'Master Data HO &amp; Site'!$N$1:$N$437,$H$2)),IF(C37="Jakarta",SUMIFS('Master Data HO &amp; Site'!$AO$1:$AO$437,'Master Data HO &amp; Site'!$F$1:$F$437,'Summary to Mgmt'!$D37,'Master Data HO &amp; Site'!$H$1:$H$437,'Summary to Mgmt'!$E37,'Master Data HO &amp; Site'!$Y$1:$Y$437,"Open",'Master Data HO &amp; Site'!$N$1:$N$437,$H$2),SUMIFS('Master Data HO &amp; Site'!$AO$1:$AO$437,'Master Data HO &amp; Site'!$S$1:$S$437,'Summary to Mgmt'!$C37,'Master Data HO &amp; Site'!$Y$1:$Y$437,"Open",'Master Data HO &amp; Site'!$N$1:$N$437,$H$2))))</f>
        <v>0</v>
      </c>
      <c r="X37" s="222">
        <f>IF($H$2="All",IF(C37="Jakarta",SUMIFS('Master Data HO &amp; Site'!$AP$1:$AP$437,'Master Data HO &amp; Site'!$F$1:$F$437,'Summary to Mgmt'!$D37,'Master Data HO &amp; Site'!$H$1:$H$437,'Summary to Mgmt'!$E37,'Master Data HO &amp; Site'!$Y$1:$Y$437,"Open"),SUMIFS('Master Data HO &amp; Site'!$AP$1:$AP$437,'Master Data HO &amp; Site'!$S$1:$S$437,'Summary to Mgmt'!$C37,'Master Data HO &amp; Site'!$Y$1:$Y$437,"Open")),IF($H$2="Urgent",IF(C37="Jakarta",SUMIFS('Master Data HO &amp; Site'!$AP$1:$AP$437,'Master Data HO &amp; Site'!$F$1:$F$437,'Summary to Mgmt'!$D37,'Master Data HO &amp; Site'!$H$1:$H$437,'Summary to Mgmt'!$E37,'Master Data HO &amp; Site'!$Y$1:$Y$437,"Open",'Master Data HO &amp; Site'!$N$1:$N$437,$H$2),SUMIFS('Master Data HO &amp; Site'!$AP$1:$AP$437,'Master Data HO &amp; Site'!$S$1:$S$437,'Summary to Mgmt'!$C37,'Master Data HO &amp; Site'!$Y$1:$Y$437,"Open",'Master Data HO &amp; Site'!$N$1:$N$437,$H$2)),IF(C37="Jakarta",SUMIFS('Master Data HO &amp; Site'!$AP$1:$AP$437,'Master Data HO &amp; Site'!$F$1:$F$437,'Summary to Mgmt'!$D37,'Master Data HO &amp; Site'!$H$1:$H$437,'Summary to Mgmt'!$E37,'Master Data HO &amp; Site'!$Y$1:$Y$437,"Open",'Master Data HO &amp; Site'!$N$1:$N$437,$H$2),SUMIFS('Master Data HO &amp; Site'!$AP$1:$AP$437,'Master Data HO &amp; Site'!$S$1:$S$437,'Summary to Mgmt'!$C37,'Master Data HO &amp; Site'!$Y$1:$Y$437,"Open",'Master Data HO &amp; Site'!$N$1:$N$437,$H$2))))</f>
        <v>0</v>
      </c>
      <c r="Y37" s="222">
        <f>IF($H$2="All",IF(C37="Jakarta",SUMIFS('Master Data HO &amp; Site'!$AQ$1:$AQ$437,'Master Data HO &amp; Site'!$F$1:$F$437,'Summary to Mgmt'!$D37,'Master Data HO &amp; Site'!$H$1:$H$437,'Summary to Mgmt'!$E37,'Master Data HO &amp; Site'!$Y$1:$Y$437,"Open"),SUMIFS('Master Data HO &amp; Site'!$AQ$1:$AQ$437,'Master Data HO &amp; Site'!$S$1:$S$437,'Summary to Mgmt'!$C37,'Master Data HO &amp; Site'!$Y$1:$Y$437,"Open")),IF($H$2="Urgent",IF(C37="Jakarta",SUMIFS('Master Data HO &amp; Site'!$AQ$1:$AQ$437,'Master Data HO &amp; Site'!$F$1:$F$437,'Summary to Mgmt'!$D37,'Master Data HO &amp; Site'!$H$1:$H$437,'Summary to Mgmt'!$E37,'Master Data HO &amp; Site'!$Y$1:$Y$437,"Open",'Master Data HO &amp; Site'!$N$1:$N$437,$H$2),SUMIFS('Master Data HO &amp; Site'!$AQ$1:$AQ$437,'Master Data HO &amp; Site'!$S$1:$S$437,'Summary to Mgmt'!$C37,'Master Data HO &amp; Site'!$Y$1:$Y$437,"Open",'Master Data HO &amp; Site'!$N$1:$N$437,$H$2)),IF(C37="Jakarta",SUMIFS('Master Data HO &amp; Site'!$AQ$1:$AQ$437,'Master Data HO &amp; Site'!$F$1:$F$437,'Summary to Mgmt'!$D37,'Master Data HO &amp; Site'!$H$1:$H$437,'Summary to Mgmt'!$E37,'Master Data HO &amp; Site'!$Y$1:$Y$437,"Open",'Master Data HO &amp; Site'!$N$1:$N$437,$H$2),SUMIFS('Master Data HO &amp; Site'!$AQ$1:$AQ$437,'Master Data HO &amp; Site'!$S$1:$S$437,'Summary to Mgmt'!$C37,'Master Data HO &amp; Site'!$Y$1:$Y$437,"Open",'Master Data HO &amp; Site'!$N$1:$N$437,$H$2))))</f>
        <v>0</v>
      </c>
      <c r="Z37" s="222">
        <f>IF($H$2="All",IF(C37="Jakarta",SUMIFS('Master Data HO &amp; Site'!$AR$1:$AR$437,'Master Data HO &amp; Site'!$F$1:$F$437,'Summary to Mgmt'!$D37,'Master Data HO &amp; Site'!$H$1:$H$437,'Summary to Mgmt'!$E37,'Master Data HO &amp; Site'!$Y$1:$Y$437,"Open"),SUMIFS('Master Data HO &amp; Site'!$AR$1:$AR$437,'Master Data HO &amp; Site'!$S$1:$S$437,'Summary to Mgmt'!$C37,'Master Data HO &amp; Site'!$Y$1:$Y$437,"Open")),IF($H$2="Urgent",IF(C37="Jakarta",SUMIFS('Master Data HO &amp; Site'!$AR$1:$AR$437,'Master Data HO &amp; Site'!$F$1:$F$437,'Summary to Mgmt'!$D37,'Master Data HO &amp; Site'!$H$1:$H$437,'Summary to Mgmt'!$E37,'Master Data HO &amp; Site'!$Y$1:$Y$437,"Open",'Master Data HO &amp; Site'!$N$1:$N$437,$H$2),SUMIFS('Master Data HO &amp; Site'!$AR$1:$AR$437,'Master Data HO &amp; Site'!$S$1:$S$437,'Summary to Mgmt'!$C37,'Master Data HO &amp; Site'!$Y$1:$Y$437,"Open",'Master Data HO &amp; Site'!$N$1:$N$437,$H$2)),IF(C37="Jakarta",SUMIFS('Master Data HO &amp; Site'!$AR$1:$AR$437,'Master Data HO &amp; Site'!$F$1:$F$437,'Summary to Mgmt'!$D37,'Master Data HO &amp; Site'!$H$1:$H$437,'Summary to Mgmt'!$E37,'Master Data HO &amp; Site'!$Y$1:$Y$437,"Open",'Master Data HO &amp; Site'!$N$1:$N$437,$H$2),SUMIFS('Master Data HO &amp; Site'!$AR$1:$AR$437,'Master Data HO &amp; Site'!$S$1:$S$437,'Summary to Mgmt'!$C37,'Master Data HO &amp; Site'!$Y$1:$Y$437,"Open",'Master Data HO &amp; Site'!$N$1:$N$437,$H$2))))</f>
        <v>0</v>
      </c>
      <c r="AA37" s="222">
        <f>IF($H$2="All",IF(C37="Jakarta",SUMIFS('Master Data HO &amp; Site'!$AS$1:$AS$437,'Master Data HO &amp; Site'!$S$1:$S$437,'Summary to Mgmt'!$C37,'Master Data HO &amp; Site'!$F$1:$F$437,'Summary to Mgmt'!$D37,'Master Data HO &amp; Site'!$H$1:$H$437,'Summary to Mgmt'!$E37,'Master Data HO &amp; Site'!$Y$1:$Y$437,"Open"),SUMIFS('Master Data HO &amp; Site'!$AS$1:$AS$437,'Master Data HO &amp; Site'!$S$1:$S$437,'Summary to Mgmt'!$C37,'Master Data HO &amp; Site'!$Y$1:$Y$437,"Open")),IF($H$2="Urgent",IF(C37="Jakarta",SUMIFS('Master Data HO &amp; Site'!$AS$1:$AS$437,'Master Data HO &amp; Site'!$F$1:$F$437,'Summary to Mgmt'!$D37,'Master Data HO &amp; Site'!$H$1:$H$437,'Summary to Mgmt'!$E37,'Master Data HO &amp; Site'!$Y$1:$Y$437,"Open",'Master Data HO &amp; Site'!$N$1:$N$437,$H$2),SUMIFS('Master Data HO &amp; Site'!$AS$1:$AS$437,'Master Data HO &amp; Site'!$S$1:$S$437,'Summary to Mgmt'!$C37,'Master Data HO &amp; Site'!$Y$1:$Y$437,"Open",'Master Data HO &amp; Site'!$N$1:$N$437,$H$2)),IF(C37="Jakarta",SUMIFS('Master Data HO &amp; Site'!$AS$1:$AS$437,'Master Data HO &amp; Site'!$F$1:$F$437,'Summary to Mgmt'!$D37,'Master Data HO &amp; Site'!$H$1:$H$437,'Summary to Mgmt'!$E37,'Master Data HO &amp; Site'!$Y$1:$Y$437,"Open",'Master Data HO &amp; Site'!$N$1:$N$437,$H$2),SUMIFS('Master Data HO &amp; Site'!$AS$1:$AS$437,'Master Data HO &amp; Site'!$S$1:$S$437,'Summary to Mgmt'!$C37,'Master Data HO &amp; Site'!$Y$1:$Y$437,"Open",'Master Data HO &amp; Site'!$N$1:$N$437,$H$2))))</f>
        <v>0</v>
      </c>
      <c r="AB37" s="222">
        <f>IF($H$2="All",IF(C37="Jakarta",SUMIFS('Master Data HO &amp; Site'!$AT$1:$AT$437,'Master Data HO &amp; Site'!$F$1:$F$437,'Summary to Mgmt'!$D37,'Master Data HO &amp; Site'!$H$1:$H$437,'Summary to Mgmt'!$E37,'Master Data HO &amp; Site'!$Y$1:$Y$437,"Open"),SUMIFS('Master Data HO &amp; Site'!$AT$1:$AT$437,'Master Data HO &amp; Site'!$S$1:$S$437,'Summary to Mgmt'!$C37,'Master Data HO &amp; Site'!$Y$1:$Y$437,"Open")),IF($H$2="Urgent",IF(C37="Jakarta",SUMIFS('Master Data HO &amp; Site'!$AT$1:$AT$437,'Master Data HO &amp; Site'!$F$1:$F$437,'Summary to Mgmt'!$D37,'Master Data HO &amp; Site'!$H$1:$H$437,'Summary to Mgmt'!$E37,'Master Data HO &amp; Site'!$Y$1:$Y$437,"Open",'Master Data HO &amp; Site'!$N$1:$N$437,$H$2),SUMIFS('Master Data HO &amp; Site'!$AT$1:$AT$437,'Master Data HO &amp; Site'!$S$1:$S$437,'Summary to Mgmt'!$C37,'Master Data HO &amp; Site'!$Y$1:$Y$437,"Open",'Master Data HO &amp; Site'!$N$1:$N$437,$H$2)),IF(C37="Jakarta",SUMIFS('Master Data HO &amp; Site'!$AT$1:$AT$437,'Master Data HO &amp; Site'!$F$1:$F$437,'Summary to Mgmt'!$D37,'Master Data HO &amp; Site'!$H$1:$H$437,'Summary to Mgmt'!$E37,'Master Data HO &amp; Site'!$Y$1:$Y$437,"Open",'Master Data HO &amp; Site'!$N$1:$N$437,$H$2),SUMIFS('Master Data HO &amp; Site'!$AT$1:$AT$437,'Master Data HO &amp; Site'!$S$1:$S$437,'Summary to Mgmt'!$C37,'Master Data HO &amp; Site'!$Y$1:$Y$437,"Open",'Master Data HO &amp; Site'!$N$1:$N$437,$H$2))))</f>
        <v>0</v>
      </c>
      <c r="AC37" s="222">
        <f>IF($H$2="All",IF(C37="Jakarta",SUMIFS('Master Data HO &amp; Site'!$AU$1:$AU$437,'Master Data HO &amp; Site'!$F$1:$F$437,'Summary to Mgmt'!$D37,'Master Data HO &amp; Site'!$H$1:$H$437,'Summary to Mgmt'!$E37,'Master Data HO &amp; Site'!$Y$1:$Y$437,"Open"),SUMIFS('Master Data HO &amp; Site'!$AU$1:$AU$437,'Master Data HO &amp; Site'!$S$1:$S$437,'Summary to Mgmt'!$C37,'Master Data HO &amp; Site'!$Y$1:$Y$437,"Open")),IF($H$2="Urgent",IF(C37="Jakarta",SUMIFS('Master Data HO &amp; Site'!$AU$1:$AU$437,'Master Data HO &amp; Site'!$F$1:$F$437,'Summary to Mgmt'!$D37,'Master Data HO &amp; Site'!$H$1:$H$437,'Summary to Mgmt'!$E37,'Master Data HO &amp; Site'!$Y$1:$Y$437,"Open",'Master Data HO &amp; Site'!$N$1:$N$437,$H$2),SUMIFS('Master Data HO &amp; Site'!$AU$1:$AU$437,'Master Data HO &amp; Site'!$S$1:$S$437,'Summary to Mgmt'!$C37,'Master Data HO &amp; Site'!$Y$1:$Y$437,"Open",'Master Data HO &amp; Site'!$N$1:$N$437,$H$2)),IF(C37="Jakarta",SUMIFS('Master Data HO &amp; Site'!$AU$1:$AU$437,'Master Data HO &amp; Site'!$F$1:$F$437,'Summary to Mgmt'!$D37,'Master Data HO &amp; Site'!$H$1:$H$437,'Summary to Mgmt'!$E37,'Master Data HO &amp; Site'!$Y$1:$Y$437,"Open",'Master Data HO &amp; Site'!$N$1:$N$437,$H$2),SUMIFS('Master Data HO &amp; Site'!$AU$1:$AU$437,'Master Data HO &amp; Site'!$S$1:$S$437,'Summary to Mgmt'!$C37,'Master Data HO &amp; Site'!$Y$1:$Y$437,"Open",'Master Data HO &amp; Site'!$N$1:$N$437,$H$2))))</f>
        <v>0</v>
      </c>
      <c r="AD37" s="222">
        <f>IF($H$2="All",IF(C37="Jakarta",SUMIFS('Master Data HO &amp; Site'!$AV$1:$AV$437,'Master Data HO &amp; Site'!$F$1:$F$437,'Summary to Mgmt'!$D37,'Master Data HO &amp; Site'!$H$1:$H$437,'Summary to Mgmt'!$E37,'Master Data HO &amp; Site'!$Y$1:$Y$437,"Open"),SUMIFS('Master Data HO &amp; Site'!$AV$1:$AV$437,'Master Data HO &amp; Site'!$S$1:$S$437,'Summary to Mgmt'!$C37,'Master Data HO &amp; Site'!$Y$1:$Y$437,"Open")),IF($H$2="Urgent",IF(C37="Jakarta",SUMIFS('Master Data HO &amp; Site'!$AV$1:$AV$437,'Master Data HO &amp; Site'!$F$1:$F$437,'Summary to Mgmt'!$D37,'Master Data HO &amp; Site'!$H$1:$H$437,'Summary to Mgmt'!$E37,'Master Data HO &amp; Site'!$Y$1:$Y$437,"Open",'Master Data HO &amp; Site'!$N$1:$N$437,$H$2),SUMIFS('Master Data HO &amp; Site'!$AV$1:$AV$437,'Master Data HO &amp; Site'!$S$1:$S$437,'Summary to Mgmt'!$C37,'Master Data HO &amp; Site'!$Y$1:$Y$437,"Open",'Master Data HO &amp; Site'!$N$1:$N$437,$H$2)),IF(C37="Jakarta",SUMIFS('Master Data HO &amp; Site'!$AV$1:$AV$437,'Master Data HO &amp; Site'!$F$1:$F$437,'Summary to Mgmt'!$D37,'Master Data HO &amp; Site'!$H$1:$H$437,'Summary to Mgmt'!$E37,'Master Data HO &amp; Site'!$Y$1:$Y$437,"Open",'Master Data HO &amp; Site'!$N$1:$N$437,$H$2),SUMIFS('Master Data HO &amp; Site'!$AV$1:$AV$437,'Master Data HO &amp; Site'!$S$1:$S$437,'Summary to Mgmt'!$C37,'Master Data HO &amp; Site'!$Y$1:$Y$437,"Open",'Master Data HO &amp; Site'!$N$1:$N$437,$H$2))))</f>
        <v>0</v>
      </c>
      <c r="AE37" s="222">
        <f>IF($H$2="All",IF(C37="Jakarta",SUMIFS('Master Data HO &amp; Site'!$AW$1:$AW$437,'Master Data HO &amp; Site'!$F$1:$F$437,'Summary to Mgmt'!$D37,'Master Data HO &amp; Site'!$H$1:$H$437,'Summary to Mgmt'!$E37,'Master Data HO &amp; Site'!$Y$1:$Y$437,"Open"),SUMIFS('Master Data HO &amp; Site'!$AW$1:$AW$437,'Master Data HO &amp; Site'!$S$1:$S$437,'Summary to Mgmt'!$C37,'Master Data HO &amp; Site'!$Y$1:$Y$437,"Open")),IF($H$2="Urgent",IF(C37="Jakarta",SUMIFS('Master Data HO &amp; Site'!$AW$1:$AW$437,'Master Data HO &amp; Site'!$F$1:$F$437,'Summary to Mgmt'!$D37,'Master Data HO &amp; Site'!$H$1:$H$437,'Summary to Mgmt'!$E37,'Master Data HO &amp; Site'!$Y$1:$Y$437,"Open",'Master Data HO &amp; Site'!$N$1:$N$437,$H$2),SUMIFS('Master Data HO &amp; Site'!$AW$1:$AW$437,'Master Data HO &amp; Site'!$S$1:$S$437,'Summary to Mgmt'!$C37,'Master Data HO &amp; Site'!$Y$1:$Y$437,"Open",'Master Data HO &amp; Site'!$N$1:$N$437,$H$2)),IF(C37="Jakarta",SUMIFS('Master Data HO &amp; Site'!$AW$1:$AW$437,'Master Data HO &amp; Site'!$F$1:$F$437,'Summary to Mgmt'!$D37,'Master Data HO &amp; Site'!$H$1:$H$437,'Summary to Mgmt'!$E37,'Master Data HO &amp; Site'!$Y$1:$Y$437,"Open",'Master Data HO &amp; Site'!$N$1:$N$437,$H$2),SUMIFS('Master Data HO &amp; Site'!$AW$1:$AW$437,'Master Data HO &amp; Site'!$S$1:$S$437,'Summary to Mgmt'!$C37,'Master Data HO &amp; Site'!$Y$1:$Y$437,"Open",'Master Data HO &amp; Site'!$N$1:$N$437,$H$2))))</f>
        <v>0</v>
      </c>
      <c r="AF37" s="222">
        <f>IF($H$2="All",IF(C37="Jakarta",SUMIFS('Master Data HO &amp; Site'!$AX$1:$AX$437,'Master Data HO &amp; Site'!$F$1:$F$437,'Summary to Mgmt'!$D37,'Master Data HO &amp; Site'!$H$1:$H$437,'Summary to Mgmt'!$E37,'Master Data HO &amp; Site'!$Y$1:$Y$437,"Open"),SUMIFS('Master Data HO &amp; Site'!$AX$1:$AX$437,'Master Data HO &amp; Site'!$S$1:$S$437,'Summary to Mgmt'!$C37,'Master Data HO &amp; Site'!$Y$1:$Y$437,"Open")),IF($H$2="Urgent",IF(C37="Jakarta",SUMIFS('Master Data HO &amp; Site'!$AX$1:$AX$437,'Master Data HO &amp; Site'!$F$1:$F$437,'Summary to Mgmt'!$D37,'Master Data HO &amp; Site'!$H$1:$H$437,'Summary to Mgmt'!$E37,'Master Data HO &amp; Site'!$Y$1:$Y$437,"Open",'Master Data HO &amp; Site'!$N$1:$N$437,$H$2),SUMIFS('Master Data HO &amp; Site'!$AX$1:$AX$437,'Master Data HO &amp; Site'!$S$1:$S$437,'Summary to Mgmt'!$C37,'Master Data HO &amp; Site'!$Y$1:$Y$437,"Open",'Master Data HO &amp; Site'!$N$1:$N$437,$H$2)),IF(C37="Jakarta",SUMIFS('Master Data HO &amp; Site'!$AX$1:$AX$437,'Master Data HO &amp; Site'!$F$1:$F$437,'Summary to Mgmt'!$D37,'Master Data HO &amp; Site'!$H$1:$H$437,'Summary to Mgmt'!$E37,'Master Data HO &amp; Site'!$Y$1:$Y$437,"Open",'Master Data HO &amp; Site'!$N$1:$N$437,$H$2),SUMIFS('Master Data HO &amp; Site'!$AX$1:$AX$437,'Master Data HO &amp; Site'!$S$1:$S$437,'Summary to Mgmt'!$C37,'Master Data HO &amp; Site'!$Y$1:$Y$437,"Open",'Master Data HO &amp; Site'!$N$1:$N$437,$H$2))))</f>
        <v>0</v>
      </c>
      <c r="AG37" s="222">
        <f>IF($H$2="All",IF(C37="Jakarta",SUMIFS('Master Data HO &amp; Site'!$AY$1:$AY$437,'Master Data HO &amp; Site'!$S$1:$S$437,'Summary to Mgmt'!$C37,'Master Data HO &amp; Site'!$F$1:$F$437,'Summary to Mgmt'!$D37,'Master Data HO &amp; Site'!$H$1:$H$437,'Summary to Mgmt'!$E37,'Master Data HO &amp; Site'!$Y$1:$Y$437,"Open"),SUMIFS('Master Data HO &amp; Site'!$AY$1:$AY$437,'Master Data HO &amp; Site'!$S$1:$S$437,'Summary to Mgmt'!$C37,'Master Data HO &amp; Site'!$Y$1:$Y$437,"Open")),IF($H$2="Urgent",IF(C37="Jakarta",SUMIFS('Master Data HO &amp; Site'!$AY$1:$AY$437,'Master Data HO &amp; Site'!$F$1:$F$437,'Summary to Mgmt'!$D37,'Master Data HO &amp; Site'!$H$1:$H$437,'Summary to Mgmt'!$E37,'Master Data HO &amp; Site'!$Y$1:$Y$437,"Open",'Master Data HO &amp; Site'!$N$1:$N$437,$H$2),SUMIFS('Master Data HO &amp; Site'!$AY$1:$AY$437,'Master Data HO &amp; Site'!$S$1:$S$437,'Summary to Mgmt'!$C37,'Master Data HO &amp; Site'!$Y$1:$Y$437,"Open",'Master Data HO &amp; Site'!$N$1:$N$437,$H$2)),IF(C37="Jakarta",SUMIFS('Master Data HO &amp; Site'!$AY$1:$AY$437,'Master Data HO &amp; Site'!$F$1:$F$437,'Summary to Mgmt'!$D37,'Master Data HO &amp; Site'!$H$1:$H$437,'Summary to Mgmt'!$E37,'Master Data HO &amp; Site'!$Y$1:$Y$437,"Open",'Master Data HO &amp; Site'!$N$1:$N$437,$H$2),SUMIFS('Master Data HO &amp; Site'!$AY$1:$AY$437,'Master Data HO &amp; Site'!$S$1:$S$437,'Summary to Mgmt'!$C37,'Master Data HO &amp; Site'!$Y$1:$Y$437,"Open",'Master Data HO &amp; Site'!$N$1:$N$437,$H$2))))</f>
        <v>0</v>
      </c>
      <c r="AH37" s="222">
        <f>IF($H$2="All",IF(C37="Jakarta",SUMIFS('Master Data HO &amp; Site'!$AZ$1:$AZ$437,'Master Data HO &amp; Site'!$F$1:$F$437,'Summary to Mgmt'!$D37,'Master Data HO &amp; Site'!$H$1:$H$437,'Summary to Mgmt'!$E37,'Master Data HO &amp; Site'!$Y$1:$Y$437,"Open"),SUMIFS('Master Data HO &amp; Site'!$AZ$1:$AZ$437,'Master Data HO &amp; Site'!$S$1:$S$437,'Summary to Mgmt'!$C37,'Master Data HO &amp; Site'!$Y$1:$Y$437,"Open")),IF($H$2="Urgent",IF(C37="Jakarta",SUMIFS('Master Data HO &amp; Site'!$AZ$1:$AZ$437,'Master Data HO &amp; Site'!$F$1:$F$437,'Summary to Mgmt'!$D37,'Master Data HO &amp; Site'!$H$1:$H$437,'Summary to Mgmt'!$E37,'Master Data HO &amp; Site'!$Y$1:$Y$437,"Open",'Master Data HO &amp; Site'!$N$1:$N$437,$H$2),SUMIFS('Master Data HO &amp; Site'!$AZ$1:$AZ$437,'Master Data HO &amp; Site'!$S$1:$S$437,'Summary to Mgmt'!$C37,'Master Data HO &amp; Site'!$Y$1:$Y$437,"Open",'Master Data HO &amp; Site'!$N$1:$N$437,$H$2)),IF(C37="Jakarta",SUMIFS('Master Data HO &amp; Site'!$AZ$1:$AZ$437,'Master Data HO &amp; Site'!$F$1:$F$437,'Summary to Mgmt'!$D37,'Master Data HO &amp; Site'!$H$1:$H$437,'Summary to Mgmt'!$E37,'Master Data HO &amp; Site'!$Y$1:$Y$437,"Open",'Master Data HO &amp; Site'!$N$1:$N$437,$H$2),SUMIFS('Master Data HO &amp; Site'!$AZ$1:$AZ$437,'Master Data HO &amp; Site'!$S$1:$S$437,'Summary to Mgmt'!$C37,'Master Data HO &amp; Site'!$Y$1:$Y$437,"Open",'Master Data HO &amp; Site'!$N$1:$N$437,$H$2))))</f>
        <v>0</v>
      </c>
      <c r="AI37" s="222">
        <f>IF($H$2="All",IF(C37="Jakarta",SUMIFS('Master Data HO &amp; Site'!$AZ$1:$AZ$437,'Master Data HO &amp; Site'!$F$1:$F$437,'Summary to Mgmt'!$D37,'Master Data HO &amp; Site'!$H$1:$H$437,'Summary to Mgmt'!$E37,'Master Data HO &amp; Site'!$Y$1:$Y$437,"Open"),SUMIFS('Master Data HO &amp; Site'!$AZ$1:$AZ$437,'Master Data HO &amp; Site'!$S$1:$S$437,'Summary to Mgmt'!$C37,'Master Data HO &amp; Site'!$Y$1:$Y$437,"Open")),IF($H$2="Urgent",IF(C37="Jakarta",SUMIFS('Master Data HO &amp; Site'!$AZ$1:$AZ$437,'Master Data HO &amp; Site'!$F$1:$F$437,'Summary to Mgmt'!$D37,'Master Data HO &amp; Site'!$H$1:$H$437,'Summary to Mgmt'!$E37,'Master Data HO &amp; Site'!$Y$1:$Y$437,"Open",'Master Data HO &amp; Site'!$N$1:$N$437,$H$2),SUMIFS('Master Data HO &amp; Site'!$AZ$1:$AZ$437,'Master Data HO &amp; Site'!$S$1:$S$437,'Summary to Mgmt'!$C37,'Master Data HO &amp; Site'!$Y$1:$Y$437,"Open",'Master Data HO &amp; Site'!$N$1:$N$437,$H$2)),IF(C37="Jakarta",SUMIFS('Master Data HO &amp; Site'!$AZ$1:$AZ$437,'Master Data HO &amp; Site'!$F$1:$F$437,'Summary to Mgmt'!$D37,'Master Data HO &amp; Site'!$H$1:$H$437,'Summary to Mgmt'!$E37,'Master Data HO &amp; Site'!$Y$1:$Y$437,"Open",'Master Data HO &amp; Site'!$N$1:$N$437,$H$2),SUMIFS('Master Data HO &amp; Site'!$AZ$1:$AZ$437,'Master Data HO &amp; Site'!$S$1:$S$437,'Summary to Mgmt'!$C37,'Master Data HO &amp; Site'!$Y$1:$Y$437,"Open",'Master Data HO &amp; Site'!$N$1:$N$437,$H$2))))</f>
        <v>0</v>
      </c>
      <c r="AJ37" s="222">
        <f>IF($H$2="All",IF(C37="Jakarta",SUMIFS('Master Data HO &amp; Site'!$BB$1:$BB$437,'Master Data HO &amp; Site'!$F$1:$F$437,'Summary to Mgmt'!$D37,'Master Data HO &amp; Site'!$H$1:$H$437,'Summary to Mgmt'!$E37,'Master Data HO &amp; Site'!$Y$1:$Y$437,"Open"),SUMIFS('Master Data HO &amp; Site'!$BB$1:$BB$437,'Master Data HO &amp; Site'!$S$1:$S$437,'Summary to Mgmt'!$C37,'Master Data HO &amp; Site'!$Y$1:$Y$437,"Open")),IF($H$2="Urgent",IF(C37="Jakarta",SUMIFS('Master Data HO &amp; Site'!$BB$1:$BB$437,'Master Data HO &amp; Site'!$F$1:$F$437,'Summary to Mgmt'!$D37,'Master Data HO &amp; Site'!$H$1:$H$437,'Summary to Mgmt'!$E37,'Master Data HO &amp; Site'!$Y$1:$Y$437,"Open",'Master Data HO &amp; Site'!$N$1:$N$437,$H$2),SUMIFS('Master Data HO &amp; Site'!$BB$1:$BB$437,'Master Data HO &amp; Site'!$S$1:$S$437,'Summary to Mgmt'!$C37,'Master Data HO &amp; Site'!$Y$1:$Y$437,"Open",'Master Data HO &amp; Site'!$N$1:$N$437,$H$2)),IF(C37="Jakarta",SUMIFS('Master Data HO &amp; Site'!$BB$1:$BB$437,'Master Data HO &amp; Site'!$F$1:$F$437,'Summary to Mgmt'!$D37,'Master Data HO &amp; Site'!$H$1:$H$437,'Summary to Mgmt'!$E37,'Master Data HO &amp; Site'!$Y$1:$Y$437,"Open",'Master Data HO &amp; Site'!$N$1:$N$437,$H$2),SUMIFS('Master Data HO &amp; Site'!$BB$1:$BB$437,'Master Data HO &amp; Site'!$S$1:$S$437,'Summary to Mgmt'!$C37,'Master Data HO &amp; Site'!$Y$1:$Y$437,"Open",'Master Data HO &amp; Site'!$N$1:$N$437,$H$2))))</f>
        <v>0</v>
      </c>
      <c r="AK37" s="222">
        <f>IF($H$2="All",IF(C37="Jakarta",SUMIFS('Master Data HO &amp; Site'!$BC$1:$BC$437,'Master Data HO &amp; Site'!$F$1:$F$437,'Summary to Mgmt'!$D37,'Master Data HO &amp; Site'!$H$1:$H$437,'Summary to Mgmt'!$E37,'Master Data HO &amp; Site'!$Y$1:$Y$437,"Open"),SUMIFS('Master Data HO &amp; Site'!$BC$1:$BC$437,'Master Data HO &amp; Site'!$S$1:$S$437,'Summary to Mgmt'!$C37,'Master Data HO &amp; Site'!$Y$1:$Y$437,"Open")),IF($H$2="Urgent",IF(C37="Jakarta",SUMIFS('Master Data HO &amp; Site'!$BC$1:$BC$437,'Master Data HO &amp; Site'!$F$1:$F$437,'Summary to Mgmt'!$D37,'Master Data HO &amp; Site'!$H$1:$H$437,'Summary to Mgmt'!$E37,'Master Data HO &amp; Site'!$Y$1:$Y$437,"Open",'Master Data HO &amp; Site'!$N$1:$N$437,$H$2),SUMIFS('Master Data HO &amp; Site'!$BC$1:$BC$437,'Master Data HO &amp; Site'!$S$1:$S$437,'Summary to Mgmt'!$C37,'Master Data HO &amp; Site'!$Y$1:$Y$437,"Open",'Master Data HO &amp; Site'!$N$1:$N$437,$H$2)),IF(C37="Jakarta",SUMIFS('Master Data HO &amp; Site'!$BC$1:$BC$437,'Master Data HO &amp; Site'!$F$1:$F$437,'Summary to Mgmt'!$D37,'Master Data HO &amp; Site'!$H$1:$H$437,'Summary to Mgmt'!$E37,'Master Data HO &amp; Site'!$Y$1:$Y$437,"Open",'Master Data HO &amp; Site'!$N$1:$N$437,$H$2),SUMIFS('Master Data HO &amp; Site'!$BC$1:$BC$437,'Master Data HO &amp; Site'!$S$1:$S$437,'Summary to Mgmt'!$C37,'Master Data HO &amp; Site'!$Y$1:$Y$437,"Open",'Master Data HO &amp; Site'!$N$1:$N$437,$H$2))))</f>
        <v>1</v>
      </c>
      <c r="AL37" s="222">
        <f>IF($H$2="All",IF(C37="Jakarta",SUMIFS('Master Data HO &amp; Site'!$BD$1:$BD$437,'Master Data HO &amp; Site'!$F$1:$F$437,'Summary to Mgmt'!$D37,'Master Data HO &amp; Site'!$H$1:$H$437,'Summary to Mgmt'!$E37,'Master Data HO &amp; Site'!$Y$1:$Y$437,"Open"),SUMIFS('Master Data HO &amp; Site'!$BD$1:$BD$437,'Master Data HO &amp; Site'!$S$1:$S$437,'Summary to Mgmt'!$C37,'Master Data HO &amp; Site'!$Y$1:$Y$437,"Open")),IF($H$2="Urgent",IF(C37="Jakarta",SUMIFS('Master Data HO &amp; Site'!$BD$1:$BD$437,'Master Data HO &amp; Site'!$F$1:$F$437,'Summary to Mgmt'!$D37,'Master Data HO &amp; Site'!$H$1:$H$437,'Summary to Mgmt'!$E37,'Master Data HO &amp; Site'!$Y$1:$Y$437,"Open",'Master Data HO &amp; Site'!$N$1:$N$437,$H$2),SUMIFS('Master Data HO &amp; Site'!$BD$1:$BD$437,'Master Data HO &amp; Site'!$S$1:$S$437,'Summary to Mgmt'!$C37,'Master Data HO &amp; Site'!$Y$1:$Y$437,"Open",'Master Data HO &amp; Site'!$N$1:$N$437,$H$2)),IF(C37="Jakarta",SUMIFS('Master Data HO &amp; Site'!$BD$1:$BD$437,'Master Data HO &amp; Site'!$F$1:$F$437,'Summary to Mgmt'!$D37,'Master Data HO &amp; Site'!$H$1:$H$437,'Summary to Mgmt'!$E37,'Master Data HO &amp; Site'!$Y$1:$Y$437,"Open",'Master Data HO &amp; Site'!$N$1:$N$437,$H$2),SUMIFS('Master Data HO &amp; Site'!$BD$1:$BD$437,'Master Data HO &amp; Site'!$S$1:$S$437,'Summary to Mgmt'!$C37,'Master Data HO &amp; Site'!$Y$1:$Y$437,"Open",'Master Data HO &amp; Site'!$N$1:$N$437,$H$2))))</f>
        <v>0</v>
      </c>
      <c r="AM37" s="222">
        <f>IF($H$2="All",IF(C37="Jakarta",SUMIFS('Master Data HO &amp; Site'!$BE$1:$BE$437,'Master Data HO &amp; Site'!$S$1:$S$437,'Summary to Mgmt'!$C37,'Master Data HO &amp; Site'!$F$1:$F$437,'Summary to Mgmt'!$D37,'Master Data HO &amp; Site'!$H$1:$H$437,'Summary to Mgmt'!$E37,'Master Data HO &amp; Site'!$Y$1:$Y$437,"Open"),SUMIFS('Master Data HO &amp; Site'!$BE$1:$BE$437,'Master Data HO &amp; Site'!$S$1:$S$437,'Summary to Mgmt'!$C37,'Master Data HO &amp; Site'!$Y$1:$Y$437,"Open")),IF($H$2="Urgent",IF(C37="Jakarta",SUMIFS('Master Data HO &amp; Site'!$BE$1:$BE$437,'Master Data HO &amp; Site'!$F$1:$F$437,'Summary to Mgmt'!$D37,'Master Data HO &amp; Site'!$H$1:$H$437,'Summary to Mgmt'!$E37,'Master Data HO &amp; Site'!$Y$1:$Y$437,"Open",'Master Data HO &amp; Site'!$N$1:$N$437,$H$2),SUMIFS('Master Data HO &amp; Site'!$BE$1:$BE$437,'Master Data HO &amp; Site'!$S$1:$S$437,'Summary to Mgmt'!$C37,'Master Data HO &amp; Site'!$Y$1:$Y$437,"Open",'Master Data HO &amp; Site'!$N$1:$N$437,$H$2)),IF(C37="Jakarta",SUMIFS('Master Data HO &amp; Site'!$BE$1:$BE$437,'Master Data HO &amp; Site'!$F$1:$F$437,'Summary to Mgmt'!$D37,'Master Data HO &amp; Site'!$H$1:$H$437,'Summary to Mgmt'!$E37,'Master Data HO &amp; Site'!$Y$1:$Y$437,"Open",'Master Data HO &amp; Site'!$N$1:$N$437,$H$2),SUMIFS('Master Data HO &amp; Site'!$BE$1:$BE$437,'Master Data HO &amp; Site'!$S$1:$S$437,'Summary to Mgmt'!$C37,'Master Data HO &amp; Site'!$Y$1:$Y$437,"Open",'Master Data HO &amp; Site'!$N$1:$N$437,$H$2))))</f>
        <v>1</v>
      </c>
      <c r="AN37" s="222">
        <f>IF($H$2="All",IF(C37="Jakarta",SUMIFS('Master Data HO &amp; Site'!$BF$1:$BF$437,'Master Data HO &amp; Site'!$F$1:$F$437,'Summary to Mgmt'!$D37,'Master Data HO &amp; Site'!$H$1:$H$437,'Summary to Mgmt'!$E37,'Master Data HO &amp; Site'!$Y$1:$Y$437,"Open"),SUMIFS('Master Data HO &amp; Site'!$BF$1:$BF$437,'Master Data HO &amp; Site'!$S$1:$S$437,'Summary to Mgmt'!$C37,'Master Data HO &amp; Site'!$Y$1:$Y$437,"Open")),IF($H$2="Urgent",IF(C37="Jakarta",SUMIFS('Master Data HO &amp; Site'!$BF$1:$BF$437,'Master Data HO &amp; Site'!$F$1:$F$437,'Summary to Mgmt'!$D37,'Master Data HO &amp; Site'!$H$1:$H$437,'Summary to Mgmt'!$E37,'Master Data HO &amp; Site'!$Y$1:$Y$437,"Open",'Master Data HO &amp; Site'!$N$1:$N$437,$H$2),SUMIFS('Master Data HO &amp; Site'!$BF$1:$BF$437,'Master Data HO &amp; Site'!$S$1:$S$437,'Summary to Mgmt'!$C37,'Master Data HO &amp; Site'!$Y$1:$Y$437,"Open",'Master Data HO &amp; Site'!$N$1:$N$437,$H$2)),IF(C37="Jakarta",SUMIFS('Master Data HO &amp; Site'!$BF$1:$BF$437,'Master Data HO &amp; Site'!$F$1:$F$437,'Summary to Mgmt'!$D37,'Master Data HO &amp; Site'!$H$1:$H$437,'Summary to Mgmt'!$E37,'Master Data HO &amp; Site'!$Y$1:$Y$437,"Open",'Master Data HO &amp; Site'!$N$1:$N$437,$H$2),SUMIFS('Master Data HO &amp; Site'!$BF$1:$BF$437,'Master Data HO &amp; Site'!$S$1:$S$437,'Summary to Mgmt'!$C37,'Master Data HO &amp; Site'!$Y$1:$Y$437,"Open",'Master Data HO &amp; Site'!$N$1:$N$437,$H$2))))</f>
        <v>0</v>
      </c>
      <c r="AO37" s="222">
        <f>IF($H$2="All",IF(C37="Jakarta",SUMIFS('Master Data HO &amp; Site'!$BG$1:$BG$437,'Master Data HO &amp; Site'!$F$1:$F$437,'Summary to Mgmt'!$D37,'Master Data HO &amp; Site'!$H$1:$H$437,'Summary to Mgmt'!$E37,'Master Data HO &amp; Site'!$Y$1:$Y$437,"Open"),SUMIFS('Master Data HO &amp; Site'!$BG$1:$BG$437,'Master Data HO &amp; Site'!$S$1:$S$437,'Summary to Mgmt'!$C37,'Master Data HO &amp; Site'!$Y$1:$Y$437,"Open")),IF($H$2="Urgent",IF(C37="Jakarta",SUMIFS('Master Data HO &amp; Site'!$BG$1:$BG$437,'Master Data HO &amp; Site'!$F$1:$F$437,'Summary to Mgmt'!$D37,'Master Data HO &amp; Site'!$H$1:$H$437,'Summary to Mgmt'!$E37,'Master Data HO &amp; Site'!$Y$1:$Y$437,"Open",'Master Data HO &amp; Site'!$N$1:$N$437,$H$2),SUMIFS('Master Data HO &amp; Site'!$BG$1:$BG$437,'Master Data HO &amp; Site'!$S$1:$S$437,'Summary to Mgmt'!$C37,'Master Data HO &amp; Site'!$Y$1:$Y$437,"Open",'Master Data HO &amp; Site'!$N$1:$N$437,$H$2)),IF(C37="Jakarta",SUMIFS('Master Data HO &amp; Site'!$BG$1:$BG$437,'Master Data HO &amp; Site'!$F$1:$F$437,'Summary to Mgmt'!$D37,'Master Data HO &amp; Site'!$H$1:$H$437,'Summary to Mgmt'!$E37,'Master Data HO &amp; Site'!$Y$1:$Y$437,"Open",'Master Data HO &amp; Site'!$N$1:$N$437,$H$2),SUMIFS('Master Data HO &amp; Site'!$BG$1:$BG$437,'Master Data HO &amp; Site'!$S$1:$S$437,'Summary to Mgmt'!$C37,'Master Data HO &amp; Site'!$Y$1:$Y$437,"Open",'Master Data HO &amp; Site'!$N$1:$N$437,$H$2))))</f>
        <v>0</v>
      </c>
      <c r="AP37" s="222">
        <f>IF($H$2="All",IF(C37="Jakarta",SUMIFS('Master Data HO &amp; Site'!$BH$1:$BH$437,'Master Data HO &amp; Site'!$F$1:$F$437,'Summary to Mgmt'!$D37,'Master Data HO &amp; Site'!$H$1:$H$437,'Summary to Mgmt'!$E37,'Master Data HO &amp; Site'!$Y$1:$Y$437,"Open"),SUMIFS('Master Data HO &amp; Site'!$BH$1:$BH$437,'Master Data HO &amp; Site'!$S$1:$S$437,'Summary to Mgmt'!$C37,'Master Data HO &amp; Site'!$Y$1:$Y$437,"Open")),IF($H$2="Urgent",IF(C37="Jakarta",SUMIFS('Master Data HO &amp; Site'!$BH$1:$BH$437,'Master Data HO &amp; Site'!$F$1:$F$437,'Summary to Mgmt'!$D37,'Master Data HO &amp; Site'!$H$1:$H$437,'Summary to Mgmt'!$E37,'Master Data HO &amp; Site'!$Y$1:$Y$437,"Open",'Master Data HO &amp; Site'!$N$1:$N$437,$H$2),SUMIFS('Master Data HO &amp; Site'!$BH$1:$BH$437,'Master Data HO &amp; Site'!$S$1:$S$437,'Summary to Mgmt'!$C37,'Master Data HO &amp; Site'!$Y$1:$Y$437,"Open",'Master Data HO &amp; Site'!$N$1:$N$437,$H$2)),IF(C37="Jakarta",SUMIFS('Master Data HO &amp; Site'!$BH$1:$BH$437,'Master Data HO &amp; Site'!$F$1:$F$437,'Summary to Mgmt'!$D37,'Master Data HO &amp; Site'!$H$1:$H$437,'Summary to Mgmt'!$E37,'Master Data HO &amp; Site'!$Y$1:$Y$437,"Open",'Master Data HO &amp; Site'!$N$1:$N$437,$H$2),SUMIFS('Master Data HO &amp; Site'!$BH$1:$BH$437,'Master Data HO &amp; Site'!$S$1:$S$437,'Summary to Mgmt'!$C37,'Master Data HO &amp; Site'!$Y$1:$Y$437,"Open",'Master Data HO &amp; Site'!$N$1:$N$437,$H$2))))</f>
        <v>0</v>
      </c>
      <c r="AQ37" s="222">
        <f>IF($H$2="All",IF(C37="Jakarta",SUMIFS('Master Data HO &amp; Site'!$BI$1:$BI$437,'Master Data HO &amp; Site'!$F$1:$F$437,'Summary to Mgmt'!$D37,'Master Data HO &amp; Site'!$H$1:$H$437,'Summary to Mgmt'!$E37,'Master Data HO &amp; Site'!$Y$1:$Y$437,"Open"),SUMIFS('Master Data HO &amp; Site'!$BI$1:$BI$437,'Master Data HO &amp; Site'!$S$1:$S$437,'Summary to Mgmt'!$C37,'Master Data HO &amp; Site'!$Y$1:$Y$437,"Open")),IF($H$2="Urgent",IF(C37="Jakarta",SUMIFS('Master Data HO &amp; Site'!$BI$1:$BI$437,'Master Data HO &amp; Site'!$F$1:$F$437,'Summary to Mgmt'!$D37,'Master Data HO &amp; Site'!$H$1:$H$437,'Summary to Mgmt'!$E37,'Master Data HO &amp; Site'!$Y$1:$Y$437,"Open",'Master Data HO &amp; Site'!$N$1:$N$437,$H$2),SUMIFS('Master Data HO &amp; Site'!$BI$1:$BI$437,'Master Data HO &amp; Site'!$S$1:$S$437,'Summary to Mgmt'!$C37,'Master Data HO &amp; Site'!$Y$1:$Y$437,"Open",'Master Data HO &amp; Site'!$N$1:$N$437,$H$2)),IF(C37="Jakarta",SUMIFS('Master Data HO &amp; Site'!$BI$1:$BI$437,'Master Data HO &amp; Site'!$F$1:$F$437,'Summary to Mgmt'!$D37,'Master Data HO &amp; Site'!$H$1:$H$437,'Summary to Mgmt'!$E37,'Master Data HO &amp; Site'!$Y$1:$Y$437,"Open",'Master Data HO &amp; Site'!$N$1:$N$437,$H$2),SUMIFS('Master Data HO &amp; Site'!$BI$1:$BI$437,'Master Data HO &amp; Site'!$S$1:$S$437,'Summary to Mgmt'!$C37,'Master Data HO &amp; Site'!$Y$1:$Y$437,"Open",'Master Data HO &amp; Site'!$N$1:$N$437,$H$2))))</f>
        <v>0</v>
      </c>
      <c r="AR37" s="222">
        <f>IF($H$2="All",IF(C37="Jakarta",SUMIFS('Master Data HO &amp; Site'!$BJ$1:$BJ$437,'Master Data HO &amp; Site'!$F$1:$F$437,'Summary to Mgmt'!$D37,'Master Data HO &amp; Site'!$H$1:$H$437,'Summary to Mgmt'!$E37,'Master Data HO &amp; Site'!$Y$1:$Y$437,"Open"),SUMIFS('Master Data HO &amp; Site'!$BJ$1:$BJ$437,'Master Data HO &amp; Site'!$S$1:$S$437,'Summary to Mgmt'!$C37,'Master Data HO &amp; Site'!$Y$1:$Y$437,"Open")),IF($H$2="Urgent",IF(C37="Jakarta",SUMIFS('Master Data HO &amp; Site'!$BJ$1:$BJ$437,'Master Data HO &amp; Site'!$F$1:$F$437,'Summary to Mgmt'!$D37,'Master Data HO &amp; Site'!$H$1:$H$437,'Summary to Mgmt'!$E37,'Master Data HO &amp; Site'!$Y$1:$Y$437,"Open",'Master Data HO &amp; Site'!$N$1:$N$437,$H$2),SUMIFS('Master Data HO &amp; Site'!$BJ$1:$BJ$437,'Master Data HO &amp; Site'!$S$1:$S$437,'Summary to Mgmt'!$C37,'Master Data HO &amp; Site'!$Y$1:$Y$437,"Open",'Master Data HO &amp; Site'!$N$1:$N$437,$H$2)),IF(C37="Jakarta",SUMIFS('Master Data HO &amp; Site'!$BJ$1:$BJ$437,'Master Data HO &amp; Site'!$F$1:$F$437,'Summary to Mgmt'!$D37,'Master Data HO &amp; Site'!$H$1:$H$437,'Summary to Mgmt'!$E37,'Master Data HO &amp; Site'!$Y$1:$Y$437,"Open",'Master Data HO &amp; Site'!$N$1:$N$437,$H$2),SUMIFS('Master Data HO &amp; Site'!$BJ$1:$BJ$437,'Master Data HO &amp; Site'!$S$1:$S$437,'Summary to Mgmt'!$C37,'Master Data HO &amp; Site'!$Y$1:$Y$437,"Open",'Master Data HO &amp; Site'!$N$1:$N$437,$H$2))))</f>
        <v>0</v>
      </c>
      <c r="AS37" s="222">
        <f>IF($H$2="All",IF(C37="Jakarta",SUMIFS('Master Data HO &amp; Site'!$BK$1:$BK$437,'Master Data HO &amp; Site'!$S$1:$S$437,'Summary to Mgmt'!$C37,'Master Data HO &amp; Site'!$F$1:$F$437,'Summary to Mgmt'!$D37,'Master Data HO &amp; Site'!$H$1:$H$437,'Summary to Mgmt'!$E37,'Master Data HO &amp; Site'!$Y$1:$Y$437,"Open"),SUMIFS('Master Data HO &amp; Site'!$BK$1:$BK$437,'Master Data HO &amp; Site'!$S$1:$S$437,'Summary to Mgmt'!$C37,'Master Data HO &amp; Site'!$Y$1:$Y$437,"Open")),IF($H$2="Urgent",IF(C37="Jakarta",SUMIFS('Master Data HO &amp; Site'!$BK$1:$BK$437,'Master Data HO &amp; Site'!$F$1:$F$437,'Summary to Mgmt'!$D37,'Master Data HO &amp; Site'!$H$1:$H$437,'Summary to Mgmt'!$E37,'Master Data HO &amp; Site'!$Y$1:$Y$437,"Open",'Master Data HO &amp; Site'!$N$1:$N$437,$H$2),SUMIFS('Master Data HO &amp; Site'!$BK$1:$BK$437,'Master Data HO &amp; Site'!$S$1:$S$437,'Summary to Mgmt'!$C37,'Master Data HO &amp; Site'!$Y$1:$Y$437,"Open",'Master Data HO &amp; Site'!$N$1:$N$437,$H$2)),IF(C37="Jakarta",SUMIFS('Master Data HO &amp; Site'!$BK$1:$BK$437,'Master Data HO &amp; Site'!$F$1:$F$437,'Summary to Mgmt'!$D37,'Master Data HO &amp; Site'!$H$1:$H$437,'Summary to Mgmt'!$E37,'Master Data HO &amp; Site'!$Y$1:$Y$437,"Open",'Master Data HO &amp; Site'!$N$1:$N$437,$H$2),SUMIFS('Master Data HO &amp; Site'!$BK$1:$BK$437,'Master Data HO &amp; Site'!$S$1:$S$437,'Summary to Mgmt'!$C37,'Master Data HO &amp; Site'!$Y$1:$Y$437,"Open",'Master Data HO &amp; Site'!$N$1:$N$437,$H$2))))</f>
        <v>0</v>
      </c>
      <c r="AU37" s="224">
        <f ca="1">IF($H$2="All",IF(C37="Jakarta",COUNTIFS('Master Data HO &amp; Site'!$F$1:$F$437,'Summary to Mgmt'!$D37,'Master Data HO &amp; Site'!$H$1:$H$437,'Summary to Mgmt'!$E37,'Master Data HO &amp; Site'!$Y$1:$Y$437,"Open",'Master Data HO &amp; Site'!$BZ$1:$BZ$437,'Summary to Mgmt'!$AU$4),COUNTIFS('Master Data HO &amp; Site'!$S$1:$S$437,'Summary to Mgmt'!$C37,'Master Data HO &amp; Site'!$Y$1:$Y$437,"Open",'Master Data HO &amp; Site'!$BZ$1:$BZ$437,'Summary to Mgmt'!$AU$4)),IF($H$2="Urgent",IF(C37="Jakarta",COUNTIFS('Master Data HO &amp; Site'!$F$1:$F$437,'Summary to Mgmt'!$D37,'Master Data HO &amp; Site'!$H$1:$H$437,'Summary to Mgmt'!$E37,'Master Data HO &amp; Site'!$Y$1:$Y$437,"Open",'Master Data HO &amp; Site'!$BZ$1:$BZ$437,'Summary to Mgmt'!$AU$4,'Master Data HO &amp; Site'!$N$1:$N$437,$H$2),COUNTIFS('Master Data HO &amp; Site'!$S$1:$S$437,'Summary to Mgmt'!$C37,'Master Data HO &amp; Site'!$Y$1:$Y$437,"Open",'Master Data HO &amp; Site'!$BZ$1:$BZ$437,'Summary to Mgmt'!$AU$4,'Master Data HO &amp; Site'!$N$1:$N$437,$H$2)),IF(C37="Jakarta",COUNTIFS('Master Data HO &amp; Site'!$F$1:$F$437,'Summary to Mgmt'!$D37,'Master Data HO &amp; Site'!$H$1:$H$437,'Summary to Mgmt'!$E37,'Master Data HO &amp; Site'!$Y$1:$Y$437,"Open",'Master Data HO &amp; Site'!$BZ$1:$BZ$437,'Summary to Mgmt'!$AU$4,'Master Data HO &amp; Site'!$N$1:$N$437,$H$2),COUNTIFS('Master Data HO &amp; Site'!$S$1:$S$437,'Summary to Mgmt'!$C37,'Master Data HO &amp; Site'!$Y$1:$Y$437,"Open",'Master Data HO &amp; Site'!$BZ$1:$BZ$437,'Summary to Mgmt'!$AU$4,'Master Data HO &amp; Site'!$N$1:$N$437,$H$2))))</f>
        <v>0</v>
      </c>
      <c r="AV37" s="224">
        <f ca="1">IF($H$2="All",IF(C37="Jakarta",COUNTIFS('Master Data HO &amp; Site'!$F$1:$F$437,'Summary to Mgmt'!$D37,'Master Data HO &amp; Site'!$H$1:$H$437,'Summary to Mgmt'!$E37,'Master Data HO &amp; Site'!$Y$1:$Y$437,"Open",'Master Data HO &amp; Site'!$BZ$1:$BZ$437,'Summary to Mgmt'!$AV$4),COUNTIFS('Master Data HO &amp; Site'!$S$1:$S$437,'Summary to Mgmt'!$C37,'Master Data HO &amp; Site'!$Y$1:$Y$437,"Open",'Master Data HO &amp; Site'!$BZ$1:$BZ$437,'Summary to Mgmt'!$AV$4)),IF($H$2="Urgent",IF(C37="Jakarta",COUNTIFS('Master Data HO &amp; Site'!$F$1:$F$437,'Summary to Mgmt'!$D37,'Master Data HO &amp; Site'!$H$1:$H$437,'Summary to Mgmt'!$E37,'Master Data HO &amp; Site'!$Y$1:$Y$437,"Open",'Master Data HO &amp; Site'!$BZ$1:$BZ$437,'Summary to Mgmt'!$AV$4,'Master Data HO &amp; Site'!$N$1:$N$437,$H$2),COUNTIFS('Master Data HO &amp; Site'!$S$1:$S$437,'Summary to Mgmt'!$C37,'Master Data HO &amp; Site'!$Y$1:$Y$437,"Open",'Master Data HO &amp; Site'!$BZ$1:$BZ$437,'Summary to Mgmt'!$AV$4,'Master Data HO &amp; Site'!$N$1:$N$437,$H$2)),IF(C37="Jakarta",COUNTIFS('Master Data HO &amp; Site'!$F$1:$F$437,'Summary to Mgmt'!$D37,'Master Data HO &amp; Site'!$H$1:$H$437,'Summary to Mgmt'!$E37,'Master Data HO &amp; Site'!$Y$1:$Y$437,"Open",'Master Data HO &amp; Site'!$BZ$1:$BZ$437,'Summary to Mgmt'!$AV$4,'Master Data HO &amp; Site'!$N$1:$N$437,$H$2),COUNTIFS('Master Data HO &amp; Site'!$S$1:$S$437,'Summary to Mgmt'!$C37,'Master Data HO &amp; Site'!$Y$1:$Y$437,"Open",'Master Data HO &amp; Site'!$BZ$1:$BZ$437,'Summary to Mgmt'!$AV$4,'Master Data HO &amp; Site'!$N$1:$N$437,$H$2))))</f>
        <v>0</v>
      </c>
      <c r="AW37" s="224">
        <f ca="1">IF($H$2="All",IF(C37="Jakarta",COUNTIFS('Master Data HO &amp; Site'!$F$1:$F$437,'Summary to Mgmt'!$D37,'Master Data HO &amp; Site'!$H$1:$H$437,'Summary to Mgmt'!$E37,'Master Data HO &amp; Site'!$Y$1:$Y$437,"Open",'Master Data HO &amp; Site'!$BZ$1:$BZ$437,'Summary to Mgmt'!$AW$4),COUNTIFS('Master Data HO &amp; Site'!$S$1:$S$437,'Summary to Mgmt'!$C37,'Master Data HO &amp; Site'!$Y$1:$Y$437,"Open",'Master Data HO &amp; Site'!$BZ$1:$BZ$437,'Summary to Mgmt'!$AW$4)),IF($H$2="Urgent",IF(C37="Jakarta",COUNTIFS('Master Data HO &amp; Site'!$F$1:$F$437,'Summary to Mgmt'!$D37,'Master Data HO &amp; Site'!$H$1:$H$437,'Summary to Mgmt'!$E37,'Master Data HO &amp; Site'!$Y$1:$Y$437,"Open",'Master Data HO &amp; Site'!$BZ$1:$BZ$437,'Summary to Mgmt'!$AW$4,'Master Data HO &amp; Site'!$N$1:$N$437,$H$2),COUNTIFS('Master Data HO &amp; Site'!$S$1:$S$437,'Summary to Mgmt'!$C37,'Master Data HO &amp; Site'!$Y$1:$Y$437,"Open",'Master Data HO &amp; Site'!$BZ$1:$BZ$437,'Summary to Mgmt'!$AW$4,'Master Data HO &amp; Site'!$N$1:$N$437,$H$2)),IF(C37="Jakarta",COUNTIFS('Master Data HO &amp; Site'!$F$1:$F$437,'Summary to Mgmt'!$D37,'Master Data HO &amp; Site'!$H$1:$H$437,'Summary to Mgmt'!$E37,'Master Data HO &amp; Site'!$Y$1:$Y$437,"Open",'Master Data HO &amp; Site'!$BZ$1:$BZ$437,'Summary to Mgmt'!$AW$4,'Master Data HO &amp; Site'!$N$1:$N$437,$H$2),COUNTIFS('Master Data HO &amp; Site'!$S$1:$S$437,'Summary to Mgmt'!$C37,'Master Data HO &amp; Site'!$Y$1:$Y$437,"Open",'Master Data HO &amp; Site'!$BZ$1:$BZ$437,'Summary to Mgmt'!$AW$4,'Master Data HO &amp; Site'!$N$1:$N$437,$H$2))))</f>
        <v>0</v>
      </c>
      <c r="AX37" s="224">
        <f ca="1">IF($H$2="All",IF(C37="Jakarta",COUNTIFS('Master Data HO &amp; Site'!$F$1:$F$437,'Summary to Mgmt'!$D37,'Master Data HO &amp; Site'!$H$1:$H$437,'Summary to Mgmt'!$E37,'Master Data HO &amp; Site'!$Y$1:$Y$437,"Open",'Master Data HO &amp; Site'!$BZ$1:$BZ$437,'Summary to Mgmt'!$AX$4),COUNTIFS('Master Data HO &amp; Site'!$S$1:$S$437,'Summary to Mgmt'!$C37,'Master Data HO &amp; Site'!$Y$1:$Y$437,"Open",'Master Data HO &amp; Site'!$BZ$1:$BZ$437,'Summary to Mgmt'!$AX$4)),IF($H$2="Urgent",IF(C37="Jakarta",COUNTIFS('Master Data HO &amp; Site'!$F$1:$F$437,'Summary to Mgmt'!$D37,'Master Data HO &amp; Site'!$H$1:$H$437,'Summary to Mgmt'!$E37,'Master Data HO &amp; Site'!$Y$1:$Y$437,"Open",'Master Data HO &amp; Site'!$BZ$1:$BZ$437,'Summary to Mgmt'!$AX$4,'Master Data HO &amp; Site'!$N$1:$N$437,$H$2),COUNTIFS('Master Data HO &amp; Site'!$S$1:$S$437,'Summary to Mgmt'!$C37,'Master Data HO &amp; Site'!$Y$1:$Y$437,"Open",'Master Data HO &amp; Site'!$BZ$1:$BZ$437,'Summary to Mgmt'!$AX$4,'Master Data HO &amp; Site'!$N$1:$N$437,$H$2)),IF(C37="Jakarta",COUNTIFS('Master Data HO &amp; Site'!$F$1:$F$437,'Summary to Mgmt'!$D37,'Master Data HO &amp; Site'!$H$1:$H$437,'Summary to Mgmt'!$E37,'Master Data HO &amp; Site'!$Y$1:$Y$437,"Open",'Master Data HO &amp; Site'!$BZ$1:$BZ$437,'Summary to Mgmt'!$AX$4,'Master Data HO &amp; Site'!$N$1:$N$437,$H$2),COUNTIFS('Master Data HO &amp; Site'!$S$1:$S$437,'Summary to Mgmt'!$C37,'Master Data HO &amp; Site'!$Y$1:$Y$437,"Open",'Master Data HO &amp; Site'!$BZ$1:$BZ$437,'Summary to Mgmt'!$AX$4,'Master Data HO &amp; Site'!$N$1:$N$437,$H$2))))</f>
        <v>2</v>
      </c>
    </row>
    <row r="38" spans="3:50" outlineLevel="1" x14ac:dyDescent="0.35">
      <c r="C38" t="s">
        <v>151</v>
      </c>
      <c r="D38" t="s">
        <v>528</v>
      </c>
      <c r="E38" t="s">
        <v>1812</v>
      </c>
      <c r="F38" s="223">
        <f t="shared" si="1"/>
        <v>2</v>
      </c>
      <c r="G38" s="224">
        <f>IF($H$2="All",IF(C38="Jakarta",SUMIFS('Master Data HO &amp; Site'!$BM$1:$BM$437,'Master Data HO &amp; Site'!$S$1:$S$437,'Summary to Mgmt'!C38,'Master Data HO &amp; Site'!$F$1:$F$437,'Summary to Mgmt'!$D38,'Master Data HO &amp; Site'!$H$1:$H$437,'Summary to Mgmt'!$E38,'Master Data HO &amp; Site'!$Y$1:$Y$437,"Closed"),SUMIFS('Master Data HO &amp; Site'!$BM$1:$BM$437,'Master Data HO &amp; Site'!$S$1:$S$437,'Summary to Mgmt'!C38,'Master Data HO &amp; Site'!$Y$1:$Y$437,"Closed")),IF(C38="Jakarta",SUMIFS('Master Data HO &amp; Site'!$BM$1:$BM$437,'Master Data HO &amp; Site'!$S$1:$S$437,'Summary to Mgmt'!C38,'Master Data HO &amp; Site'!$F$1:$F$437,'Summary to Mgmt'!$D38,'Master Data HO &amp; Site'!$H$1:$H$437,'Summary to Mgmt'!E38,'Master Data HO &amp; Site'!$N$1:$N$437,'Summary to Mgmt'!$H$2,'Master Data HO &amp; Site'!$Y$1:$Y$437,"Closed"),SUMIFS('Master Data HO &amp; Site'!$BM$1:$BM$437,'Master Data HO &amp; Site'!$S$1:$S$437,'Summary to Mgmt'!C38,'Master Data HO &amp; Site'!$N$1:$N$437,'Summary to Mgmt'!$H$2,'Master Data HO &amp; Site'!$Y$1:$Y$437,"Closed")))</f>
        <v>2</v>
      </c>
      <c r="H38" s="222">
        <f>IF($H$2="All",IF(C38="Jakarta",COUNTIFS('Master Data HO &amp; Site'!$S$1:$S$437,'Summary to Mgmt'!$C38,'Master Data HO &amp; Site'!$F$1:$F$437,'Summary to Mgmt'!$D38,'Master Data HO &amp; Site'!$H$1:$H$437,'Summary to Mgmt'!$E38,'Master Data HO &amp; Site'!$Y$1:$Y$437,"Open"),COUNTIFS('Master Data HO &amp; Site'!$S$1:$S$437,'Summary to Mgmt'!$C38,'Master Data HO &amp; Site'!$Y$1:$Y$437,"Open")),IF($H$2="Urgent",IF(C38="Jakarta",COUNTIFS('Master Data HO &amp; Site'!$S$1:$S$437,'Summary to Mgmt'!$C38,'Master Data HO &amp; Site'!$F$1:$F$437,'Summary to Mgmt'!$D38,'Master Data HO &amp; Site'!$H$1:$H$437,'Summary to Mgmt'!$E38,'Master Data HO &amp; Site'!$Y$1:$Y$437,"Open",'Master Data HO &amp; Site'!$N$1:$N$437,$H$2),COUNTIFS('Master Data HO &amp; Site'!$S$1:$S$437,'Summary to Mgmt'!$C38,'Master Data HO &amp; Site'!$Y$1:$Y$437,"Open",'Master Data HO &amp; Site'!$N$1:$N$437,$H$2)),IF(C38="Jakarta",COUNTIFS('Master Data HO &amp; Site'!$F$1:$F$437,'Summary to Mgmt'!$D38,'Master Data HO &amp; Site'!$H$1:$H$437,'Summary to Mgmt'!$E38,'Master Data HO &amp; Site'!$Y$1:$Y$437,"Open",'Master Data HO &amp; Site'!$N$1:$N$437,$H$2),COUNTIFS('Master Data HO &amp; Site'!$S$1:$S$437,'Summary to Mgmt'!$C38,'Master Data HO &amp; Site'!$Y$1:$Y$437,"Open",'Master Data HO &amp; Site'!$N$1:$N$437,$H$2))))</f>
        <v>0</v>
      </c>
      <c r="I38" s="222">
        <f>IF($H$2="All",IF(C38="Jakarta",COUNTIFS('Master Data HO &amp; Site'!$F$1:$F$437,'Summary to Mgmt'!$D38,'Master Data HO &amp; Site'!$H$1:$H$437,'Summary to Mgmt'!$E38,'Master Data HO &amp; Site'!$Y$1:$Y$437,"Open",'Master Data HO &amp; Site'!$D$1:$D$437,"pending FKTK"),COUNTIFS('Master Data HO &amp; Site'!$S$1:$S$437,'Summary to Mgmt'!$C38,'Master Data HO &amp; Site'!$Y$1:$Y$437,"Open",'Master Data HO &amp; Site'!$D$1:$D$437,"pending FKTK")),IF($H$2="Urgent",IF(C38="Jakarta",COUNTIFS('Master Data HO &amp; Site'!$F$1:$F$437,'Summary to Mgmt'!$D38,'Master Data HO &amp; Site'!$H$1:$H$437,'Summary to Mgmt'!$E38,'Master Data HO &amp; Site'!$Y$1:$Y$437,"Open",'Master Data HO &amp; Site'!$N$1:$N$437,$H$2,'Master Data HO &amp; Site'!$D$1:$D$437,"pending FKTK"),COUNTIFS('Master Data HO &amp; Site'!$S$1:$S$437,'Summary to Mgmt'!$C38,'Master Data HO &amp; Site'!$Y$1:$Y$437,"Open",'Master Data HO &amp; Site'!$N$1:$N$437,$H$2,'Master Data HO &amp; Site'!$D$1:$D$437,"pending FKTK")),IF(C38="Jakarta",COUNTIFS('Master Data HO &amp; Site'!$F$1:$F$437,'Summary to Mgmt'!$D38,'Master Data HO &amp; Site'!$H$1:$H$437,'Summary to Mgmt'!$E38,'Master Data HO &amp; Site'!$Y$1:$Y$437,"Open",'Master Data HO &amp; Site'!$N$1:$N$437,$H$2,'Master Data HO &amp; Site'!$D$1:$D$437,"pending FKTK"),COUNTIFS('Master Data HO &amp; Site'!$S$1:$S$437,'Summary to Mgmt'!$C38,'Master Data HO &amp; Site'!$Y$1:$Y$437,"Open",'Master Data HO &amp; Site'!$N$1:$N$437,$H$2,'Master Data HO &amp; Site'!$D$1:$D$437,"pending FKTK"))))</f>
        <v>0</v>
      </c>
      <c r="J38" s="222">
        <f>IF($H$2="All",IF(C38="Jakarta",SUMIFS('Master Data HO &amp; Site'!$AB$1:$AB$437,'Master Data HO &amp; Site'!$F$1:$F$437,'Summary to Mgmt'!$D38,'Master Data HO &amp; Site'!$H$1:$H$437,'Summary to Mgmt'!$E38,'Master Data HO &amp; Site'!$Y$1:$Y$437,"Open"),SUMIFS('Master Data HO &amp; Site'!$AB$1:$AB$437,'Master Data HO &amp; Site'!$S$1:$S$437,'Summary to Mgmt'!$C38,'Master Data HO &amp; Site'!$Y$1:$Y$437,"Open")),IF($H$2="Urgent",IF(C38="Jakarta",SUMIFS('Master Data HO &amp; Site'!$AB$1:$AB$437,'Master Data HO &amp; Site'!$F$1:$F$437,'Summary to Mgmt'!$D38,'Master Data HO &amp; Site'!$H$1:$H$437,'Summary to Mgmt'!$E38,'Master Data HO &amp; Site'!$Y$1:$Y$437,"Open",'Master Data HO &amp; Site'!$N$1:$N$437,$H$2),SUMIFS('Master Data HO &amp; Site'!$AB$1:$AB$437,'Master Data HO &amp; Site'!$S$1:$S$437,'Summary to Mgmt'!$C38,'Master Data HO &amp; Site'!$Y$1:$Y$437,"Open",'Master Data HO &amp; Site'!$N$1:$N$437,$H$2)),IF(C38="Jakarta",SUMIFS('Master Data HO &amp; Site'!$AB$1:$AB$437,'Master Data HO &amp; Site'!$F$1:$F$437,'Summary to Mgmt'!$D38,'Master Data HO &amp; Site'!$H$1:$H$437,'Summary to Mgmt'!$E38,'Master Data HO &amp; Site'!$Y$1:$Y$437,"Open",'Master Data HO &amp; Site'!$N$1:$N$437,$H$2),SUMIFS('Master Data HO &amp; Site'!$AB$1:$AB$437,'Master Data HO &amp; Site'!$S$1:$S$437,'Summary to Mgmt'!$C38,'Master Data HO &amp; Site'!$Y$1:$Y$437,"Open",'Master Data HO &amp; Site'!$N$1:$N$437,$H$2))))</f>
        <v>0</v>
      </c>
      <c r="K38" s="222">
        <f>IF($H$2="All",IF(C38="Jakarta",SUMIFS('Master Data HO &amp; Site'!$AC$1:$AC$437,'Master Data HO &amp; Site'!$F$1:$F$437,'Summary to Mgmt'!$D38,'Master Data HO &amp; Site'!$H$1:$H$437,'Summary to Mgmt'!$E38,'Master Data HO &amp; Site'!$Y$1:$Y$437,"Open"),SUMIFS('Master Data HO &amp; Site'!$AC$1:$AC$437,'Master Data HO &amp; Site'!$S$1:$S$437,'Summary to Mgmt'!$C38,'Master Data HO &amp; Site'!$Y$1:$Y$437,"Open")),IF($H$2="Urgent",IF(C38="Jakarta",SUMIFS('Master Data HO &amp; Site'!$AC$1:$AC$437,'Master Data HO &amp; Site'!$F$1:$F$437,'Summary to Mgmt'!$D38,'Master Data HO &amp; Site'!$H$1:$H$437,'Summary to Mgmt'!$E38,'Master Data HO &amp; Site'!$Y$1:$Y$437,"Open",'Master Data HO &amp; Site'!$N$1:$N$437,$H$2),SUMIFS('Master Data HO &amp; Site'!$AC$1:$AC$437,'Master Data HO &amp; Site'!$S$1:$S$437,'Summary to Mgmt'!$C38,'Master Data HO &amp; Site'!$Y$1:$Y$437,"Open",'Master Data HO &amp; Site'!$N$1:$N$437,$H$2)),IF(C38="Jakarta",SUMIFS('Master Data HO &amp; Site'!$AC$1:$AC$437,'Master Data HO &amp; Site'!$F$1:$F$437,'Summary to Mgmt'!$D38,'Master Data HO &amp; Site'!$H$1:$H$437,'Summary to Mgmt'!$E38,'Master Data HO &amp; Site'!$Y$1:$Y$437,"Open",'Master Data HO &amp; Site'!$N$1:$N$437,$H$2),SUMIFS('Master Data HO &amp; Site'!$AC$1:$AC$437,'Master Data HO &amp; Site'!$S$1:$S$437,'Summary to Mgmt'!$C38,'Master Data HO &amp; Site'!$Y$1:$Y$437,"Open",'Master Data HO &amp; Site'!$N$1:$N$437,$H$2))))</f>
        <v>0</v>
      </c>
      <c r="L38" s="222">
        <f>IF($H$2="All",IF(C38="Jakarta",SUMIFS('Master Data HO &amp; Site'!$AD$1:$AD$437,'Master Data HO &amp; Site'!$F$1:$F$437,'Summary to Mgmt'!$D38,'Master Data HO &amp; Site'!$H$1:$H$437,'Summary to Mgmt'!$E38,'Master Data HO &amp; Site'!$Y$1:$Y$437,"Open"),SUMIFS('Master Data HO &amp; Site'!$AD$1:$AD$437,'Master Data HO &amp; Site'!$S$1:$S$437,'Summary to Mgmt'!$C38,'Master Data HO &amp; Site'!$Y$1:$Y$437,"Open")),IF($H$2="Urgent",IF(C38="Jakarta",SUMIFS('Master Data HO &amp; Site'!$AD$1:$AD$437,'Master Data HO &amp; Site'!$F$1:$F$437,'Summary to Mgmt'!$D38,'Master Data HO &amp; Site'!$H$1:$H$437,'Summary to Mgmt'!$E38,'Master Data HO &amp; Site'!$Y$1:$Y$437,"Open",'Master Data HO &amp; Site'!$N$1:$N$437,$H$2),SUMIFS('Master Data HO &amp; Site'!$AD$1:$AD$437,'Master Data HO &amp; Site'!$S$1:$S$437,'Summary to Mgmt'!$C38,'Master Data HO &amp; Site'!$Y$1:$Y$437,"Open",'Master Data HO &amp; Site'!$N$1:$N$437,$H$2)),IF(C38="Jakarta",SUMIFS('Master Data HO &amp; Site'!$AD$1:$AD$437,'Master Data HO &amp; Site'!$F$1:$F$437,'Summary to Mgmt'!$D38,'Master Data HO &amp; Site'!$H$1:$H$437,'Summary to Mgmt'!$E38,'Master Data HO &amp; Site'!$Y$1:$Y$437,"Open",'Master Data HO &amp; Site'!$N$1:$N$437,$H$2),SUMIFS('Master Data HO &amp; Site'!$AD$1:$AD$437,'Master Data HO &amp; Site'!$S$1:$S$437,'Summary to Mgmt'!$C38,'Master Data HO &amp; Site'!$Y$1:$Y$437,"Open",'Master Data HO &amp; Site'!$N$1:$N$437,$H$2))))</f>
        <v>0</v>
      </c>
      <c r="M38" s="222">
        <f>IF($H$2="All",IF(C38="Jakarta",SUMIFS('Master Data HO &amp; Site'!$AE$1:$AE$437,'Master Data HO &amp; Site'!$F$1:$F$437,'Summary to Mgmt'!$D38,'Master Data HO &amp; Site'!$H$1:$H$437,'Summary to Mgmt'!$E38,'Master Data HO &amp; Site'!$Y$1:$Y$437,"Open"),SUMIFS('Master Data HO &amp; Site'!$AE$1:$AE$437,'Master Data HO &amp; Site'!$S$1:$S$437,'Summary to Mgmt'!$C38,'Master Data HO &amp; Site'!$Y$1:$Y$437,"Open")),IF($H$2="Urgent",IF(C38="Jakarta",SUMIFS('Master Data HO &amp; Site'!$AE$1:$AE$437,'Master Data HO &amp; Site'!$F$1:$F$437,'Summary to Mgmt'!$D38,'Master Data HO &amp; Site'!$H$1:$H$437,'Summary to Mgmt'!$E38,'Master Data HO &amp; Site'!$Y$1:$Y$437,"Open",'Master Data HO &amp; Site'!$N$1:$N$437,$H$2),SUMIFS('Master Data HO &amp; Site'!$AE$1:$AE$437,'Master Data HO &amp; Site'!$S$1:$S$437,'Summary to Mgmt'!$C38,'Master Data HO &amp; Site'!$Y$1:$Y$437,"Open",'Master Data HO &amp; Site'!$N$1:$N$437,$H$2)),IF(C38="Jakarta",SUMIFS('Master Data HO &amp; Site'!$AE$1:$AE$437,'Master Data HO &amp; Site'!$F$1:$F$437,'Summary to Mgmt'!$D38,'Master Data HO &amp; Site'!$H$1:$H$437,'Summary to Mgmt'!$E38,'Master Data HO &amp; Site'!$Y$1:$Y$437,"Open",'Master Data HO &amp; Site'!$N$1:$N$437,$H$2),SUMIFS('Master Data HO &amp; Site'!$AE$1:$AE$437,'Master Data HO &amp; Site'!$S$1:$S$437,'Summary to Mgmt'!$C38,'Master Data HO &amp; Site'!$Y$1:$Y$437,"Open",'Master Data HO &amp; Site'!$N$1:$N$437,$H$2))))</f>
        <v>0</v>
      </c>
      <c r="N38" s="222">
        <f>IF($H$2="All",IF(C38="Jakarta",SUMIFS('Master Data HO &amp; Site'!$AF$1:$AF$437,'Master Data HO &amp; Site'!$F$1:$F$437,'Summary to Mgmt'!$D38,'Master Data HO &amp; Site'!$H$1:$H$437,'Summary to Mgmt'!$E38,'Master Data HO &amp; Site'!$Y$1:$Y$437,"Open"),SUMIFS('Master Data HO &amp; Site'!$AF$1:$AF$437,'Master Data HO &amp; Site'!$S$1:$S$437,'Summary to Mgmt'!$C38,'Master Data HO &amp; Site'!$Y$1:$Y$437,"Open")),IF($H$2="Urgent",IF(C38="Jakarta",SUMIFS('Master Data HO &amp; Site'!$AF$1:$AF$437,'Master Data HO &amp; Site'!$F$1:$F$437,'Summary to Mgmt'!$D38,'Master Data HO &amp; Site'!$H$1:$H$437,'Summary to Mgmt'!$E38,'Master Data HO &amp; Site'!$Y$1:$Y$437,"Open",'Master Data HO &amp; Site'!$N$1:$N$437,$H$2),SUMIFS('Master Data HO &amp; Site'!$AF$1:$AF$437,'Master Data HO &amp; Site'!$S$1:$S$437,'Summary to Mgmt'!$C38,'Master Data HO &amp; Site'!$Y$1:$Y$437,"Open",'Master Data HO &amp; Site'!$N$1:$N$437,$H$2)),IF(C38="Jakarta",SUMIFS('Master Data HO &amp; Site'!$AF$1:$AF$437,'Master Data HO &amp; Site'!$F$1:$F$437,'Summary to Mgmt'!$D38,'Master Data HO &amp; Site'!$H$1:$H$437,'Summary to Mgmt'!$E38,'Master Data HO &amp; Site'!$Y$1:$Y$437,"Open",'Master Data HO &amp; Site'!$N$1:$N$437,$H$2),SUMIFS('Master Data HO &amp; Site'!$AF$1:$AF$437,'Master Data HO &amp; Site'!$S$1:$S$437,'Summary to Mgmt'!$C38,'Master Data HO &amp; Site'!$Y$1:$Y$437,"Open",'Master Data HO &amp; Site'!$N$1:$N$437,$H$2))))</f>
        <v>0</v>
      </c>
      <c r="O38" s="224">
        <f>IF($H$2="All",IF(C38="Jakarta",SUMIFS('Master Data HO &amp; Site'!$AG$1:$AG$437,'Master Data HO &amp; Site'!$S$1:$S$437,'Summary to Mgmt'!$C38,'Master Data HO &amp; Site'!$F$1:$F$437,'Summary to Mgmt'!$D38,'Master Data HO &amp; Site'!$H$1:$H$437,'Summary to Mgmt'!$E38,'Master Data HO &amp; Site'!$Y$1:$Y$437,"Open"),SUMIFS('Master Data HO &amp; Site'!$AG$1:$AG$437,'Master Data HO &amp; Site'!$S$1:$S$437,'Summary to Mgmt'!$C38,'Master Data HO &amp; Site'!$Y$1:$Y$437,"Open")),IF($H$2="Urgent",IF(C38="Jakarta",SUMIFS('Master Data HO &amp; Site'!$AG$1:$AG$437,'Master Data HO &amp; Site'!$F$1:$F$437,'Summary to Mgmt'!$D38,'Master Data HO &amp; Site'!$H$1:$H$437,'Summary to Mgmt'!$E38,'Master Data HO &amp; Site'!$Y$1:$Y$437,"Open",'Master Data HO &amp; Site'!$N$1:$N$437,$H$2),SUMIFS('Master Data HO &amp; Site'!$AG$1:$AG$437,'Master Data HO &amp; Site'!$S$1:$S$437,'Summary to Mgmt'!$C38,'Master Data HO &amp; Site'!$Y$1:$Y$437,"Open",'Master Data HO &amp; Site'!$N$1:$N$437,$H$2)),IF(C38="Jakarta",SUMIFS('Master Data HO &amp; Site'!$AG$1:$AG$437,'Master Data HO &amp; Site'!$F$1:$F$437,'Summary to Mgmt'!$D38,'Master Data HO &amp; Site'!$H$1:$H$437,'Summary to Mgmt'!$E38,'Master Data HO &amp; Site'!$Y$1:$Y$437,"Open",'Master Data HO &amp; Site'!$N$1:$N$437,$H$2),SUMIFS('Master Data HO &amp; Site'!$AG$1:$AG$437,'Master Data HO &amp; Site'!$S$1:$S$437,'Summary to Mgmt'!$C38,'Master Data HO &amp; Site'!$Y$1:$Y$437,"Open",'Master Data HO &amp; Site'!$N$1:$N$437,$H$2))))</f>
        <v>0</v>
      </c>
      <c r="P38" s="222">
        <f>IF($H$2="All",IF(C38="Jakarta",SUMIFS('Master Data HO &amp; Site'!$AH$1:$AH$437,'Master Data HO &amp; Site'!$F$1:$F$437,'Summary to Mgmt'!$D38,'Master Data HO &amp; Site'!$H$1:$H$437,'Summary to Mgmt'!$E38,'Master Data HO &amp; Site'!$Y$1:$Y$437,"Open"),SUMIFS('Master Data HO &amp; Site'!$AH$1:$AH$437,'Master Data HO &amp; Site'!$S$1:$S$437,'Summary to Mgmt'!$C38,'Master Data HO &amp; Site'!$Y$1:$Y$437,"Open")),IF($H$2="Urgent",IF(C38="Jakarta",SUMIFS('Master Data HO &amp; Site'!$AH$1:$AH$437,'Master Data HO &amp; Site'!$F$1:$F$437,'Summary to Mgmt'!$D38,'Master Data HO &amp; Site'!$H$1:$H$437,'Summary to Mgmt'!$E38,'Master Data HO &amp; Site'!$Y$1:$Y$437,"Open",'Master Data HO &amp; Site'!$N$1:$N$437,$H$2),SUMIFS('Master Data HO &amp; Site'!$AH$1:$AH$437,'Master Data HO &amp; Site'!$S$1:$S$437,'Summary to Mgmt'!$C38,'Master Data HO &amp; Site'!$Y$1:$Y$437,"Open",'Master Data HO &amp; Site'!$N$1:$N$437,$H$2)),IF(C38="Jakarta",SUMIFS('Master Data HO &amp; Site'!$AH$1:$AH$437,'Master Data HO &amp; Site'!$F$1:$F$437,'Summary to Mgmt'!$D38,'Master Data HO &amp; Site'!$H$1:$H$437,'Summary to Mgmt'!$E38,'Master Data HO &amp; Site'!$Y$1:$Y$437,"Open",'Master Data HO &amp; Site'!$N$1:$N$437,$H$2),SUMIFS('Master Data HO &amp; Site'!$AH$1:$AH$437,'Master Data HO &amp; Site'!$S$1:$S$437,'Summary to Mgmt'!$C38,'Master Data HO &amp; Site'!$Y$1:$Y$437,"Open",'Master Data HO &amp; Site'!$N$1:$N$437,$H$2))))</f>
        <v>0</v>
      </c>
      <c r="Q38" s="222">
        <f>IF($H$2="All",IF(C38="Jakarta",SUMIFS('Master Data HO &amp; Site'!$AI$1:$AI$437,'Master Data HO &amp; Site'!$F$1:$F$437,'Summary to Mgmt'!$D38,'Master Data HO &amp; Site'!$H$1:$H$437,'Summary to Mgmt'!$E38,'Master Data HO &amp; Site'!$Y$1:$Y$437,"Open"),SUMIFS('Master Data HO &amp; Site'!$AI$1:$AI$437,'Master Data HO &amp; Site'!$S$1:$S$437,'Summary to Mgmt'!$C38,'Master Data HO &amp; Site'!$Y$1:$Y$437,"Open")),IF($H$2="Urgent",IF(C38="Jakarta",SUMIFS('Master Data HO &amp; Site'!$AI$1:$AI$437,'Master Data HO &amp; Site'!$F$1:$F$437,'Summary to Mgmt'!$D38,'Master Data HO &amp; Site'!$H$1:$H$437,'Summary to Mgmt'!$E38,'Master Data HO &amp; Site'!$Y$1:$Y$437,"Open",'Master Data HO &amp; Site'!$N$1:$N$437,$H$2),SUMIFS('Master Data HO &amp; Site'!$AI$1:$AI$437,'Master Data HO &amp; Site'!$S$1:$S$437,'Summary to Mgmt'!$C38,'Master Data HO &amp; Site'!$Y$1:$Y$437,"Open",'Master Data HO &amp; Site'!$N$1:$N$437,$H$2)),IF(C38="Jakarta",SUMIFS('Master Data HO &amp; Site'!$AI$1:$AI$437,'Master Data HO &amp; Site'!$F$1:$F$437,'Summary to Mgmt'!$D38,'Master Data HO &amp; Site'!$H$1:$H$437,'Summary to Mgmt'!$E38,'Master Data HO &amp; Site'!$Y$1:$Y$437,"Open",'Master Data HO &amp; Site'!$N$1:$N$437,$H$2),SUMIFS('Master Data HO &amp; Site'!$AI$1:$AI$437,'Master Data HO &amp; Site'!$S$1:$S$437,'Summary to Mgmt'!$C38,'Master Data HO &amp; Site'!$Y$1:$Y$437,"Open",'Master Data HO &amp; Site'!$N$1:$N$437,$H$2))))</f>
        <v>0</v>
      </c>
      <c r="R38" s="222">
        <f>IF($H$2="All",IF(C38="Jakarta",SUMIFS('Master Data HO &amp; Site'!$AJ$1:$AJ$437,'Master Data HO &amp; Site'!$F$1:$F$437,'Summary to Mgmt'!$D38,'Master Data HO &amp; Site'!$H$1:$H$437,'Summary to Mgmt'!$E38,'Master Data HO &amp; Site'!$Y$1:$Y$437,"Open"),SUMIFS('Master Data HO &amp; Site'!$AJ$1:$AJ$437,'Master Data HO &amp; Site'!$S$1:$S$437,'Summary to Mgmt'!$C38,'Master Data HO &amp; Site'!$Y$1:$Y$437,"Open")),IF($H$2="Urgent",IF(C38="Jakarta",SUMIFS('Master Data HO &amp; Site'!$AJ$1:$AJ$437,'Master Data HO &amp; Site'!$F$1:$F$437,'Summary to Mgmt'!$D38,'Master Data HO &amp; Site'!$H$1:$H$437,'Summary to Mgmt'!$E38,'Master Data HO &amp; Site'!$Y$1:$Y$437,"Open",'Master Data HO &amp; Site'!$N$1:$N$437,$H$2),SUMIFS('Master Data HO &amp; Site'!$AJ$1:$AJ$437,'Master Data HO &amp; Site'!$S$1:$S$437,'Summary to Mgmt'!$C38,'Master Data HO &amp; Site'!$Y$1:$Y$437,"Open",'Master Data HO &amp; Site'!$N$1:$N$437,$H$2)),IF(C38="Jakarta",SUMIFS('Master Data HO &amp; Site'!$AJ$1:$AJ$437,'Master Data HO &amp; Site'!$F$1:$F$437,'Summary to Mgmt'!$D38,'Master Data HO &amp; Site'!$H$1:$H$437,'Summary to Mgmt'!$E38,'Master Data HO &amp; Site'!$Y$1:$Y$437,"Open",'Master Data HO &amp; Site'!$N$1:$N$437,$H$2),SUMIFS('Master Data HO &amp; Site'!$AJ$1:$AJ$437,'Master Data HO &amp; Site'!$S$1:$S$437,'Summary to Mgmt'!$C38,'Master Data HO &amp; Site'!$Y$1:$Y$437,"Open",'Master Data HO &amp; Site'!$N$1:$N$437,$H$2))))</f>
        <v>0</v>
      </c>
      <c r="S38" s="222">
        <f>IF($H$2="All",IF(C38="Jakarta",SUMIFS('Master Data HO &amp; Site'!$AK$1:$AK$437,'Master Data HO &amp; Site'!$F$1:$F$437,'Summary to Mgmt'!$D38,'Master Data HO &amp; Site'!$H$1:$H$437,'Summary to Mgmt'!$E38,'Master Data HO &amp; Site'!$Y$1:$Y$437,"Open"),SUMIFS('Master Data HO &amp; Site'!$AK$1:$AK$437,'Master Data HO &amp; Site'!$S$1:$S$437,'Summary to Mgmt'!$C38,'Master Data HO &amp; Site'!$Y$1:$Y$437,"Open")),IF($H$2="Urgent",IF(C38="Jakarta",SUMIFS('Master Data HO &amp; Site'!$AK$1:$AK$437,'Master Data HO &amp; Site'!$F$1:$F$437,'Summary to Mgmt'!$D38,'Master Data HO &amp; Site'!$H$1:$H$437,'Summary to Mgmt'!$E38,'Master Data HO &amp; Site'!$Y$1:$Y$437,"Open",'Master Data HO &amp; Site'!$N$1:$N$437,$H$2),SUMIFS('Master Data HO &amp; Site'!$AK$1:$AK$437,'Master Data HO &amp; Site'!$S$1:$S$437,'Summary to Mgmt'!$C38,'Master Data HO &amp; Site'!$Y$1:$Y$437,"Open",'Master Data HO &amp; Site'!$N$1:$N$437,$H$2)),IF(C38="Jakarta",SUMIFS('Master Data HO &amp; Site'!$AK$1:$AK$437,'Master Data HO &amp; Site'!$F$1:$F$437,'Summary to Mgmt'!$D38,'Master Data HO &amp; Site'!$H$1:$H$437,'Summary to Mgmt'!$E38,'Master Data HO &amp; Site'!$Y$1:$Y$437,"Open",'Master Data HO &amp; Site'!$N$1:$N$437,$H$2),SUMIFS('Master Data HO &amp; Site'!$AK$1:$AK$437,'Master Data HO &amp; Site'!$S$1:$S$437,'Summary to Mgmt'!$C38,'Master Data HO &amp; Site'!$Y$1:$Y$437,"Open",'Master Data HO &amp; Site'!$N$1:$N$437,$H$2))))</f>
        <v>0</v>
      </c>
      <c r="T38" s="222">
        <f>IF($H$2="All",IF(C38="Jakarta",SUMIFS('Master Data HO &amp; Site'!$AL$1:$AL$437,'Master Data HO &amp; Site'!$F$1:$F$437,'Summary to Mgmt'!$D38,'Master Data HO &amp; Site'!$H$1:$H$437,'Summary to Mgmt'!$E38,'Master Data HO &amp; Site'!$Y$1:$Y$437,"Open"),SUMIFS('Master Data HO &amp; Site'!$AL$1:$AL$437,'Master Data HO &amp; Site'!$S$1:$S$437,'Summary to Mgmt'!$C38,'Master Data HO &amp; Site'!$Y$1:$Y$437,"Open")),IF($H$2="Urgent",IF(C38="Jakarta",SUMIFS('Master Data HO &amp; Site'!$AL$1:$AL$437,'Master Data HO &amp; Site'!$F$1:$F$437,'Summary to Mgmt'!$D38,'Master Data HO &amp; Site'!$H$1:$H$437,'Summary to Mgmt'!$E38,'Master Data HO &amp; Site'!$Y$1:$Y$437,"Open",'Master Data HO &amp; Site'!$N$1:$N$437,$H$2),SUMIFS('Master Data HO &amp; Site'!$AL$1:$AL$437,'Master Data HO &amp; Site'!$S$1:$S$437,'Summary to Mgmt'!$C38,'Master Data HO &amp; Site'!$Y$1:$Y$437,"Open",'Master Data HO &amp; Site'!$N$1:$N$437,$H$2)),IF(C38="Jakarta",SUMIFS('Master Data HO &amp; Site'!$AL$1:$AL$437,'Master Data HO &amp; Site'!$F$1:$F$437,'Summary to Mgmt'!$D38,'Master Data HO &amp; Site'!$H$1:$H$437,'Summary to Mgmt'!$E38,'Master Data HO &amp; Site'!$Y$1:$Y$437,"Open",'Master Data HO &amp; Site'!$N$1:$N$437,$H$2),SUMIFS('Master Data HO &amp; Site'!$AL$1:$AL$437,'Master Data HO &amp; Site'!$S$1:$S$437,'Summary to Mgmt'!$C38,'Master Data HO &amp; Site'!$Y$1:$Y$437,"Open",'Master Data HO &amp; Site'!$N$1:$N$437,$H$2))))</f>
        <v>0</v>
      </c>
      <c r="U38" s="222">
        <f>IF($H$2="All",IF(C38="Jakarta",SUMIFS('Master Data HO &amp; Site'!$AM$1:$AM$437,'Master Data HO &amp; Site'!$S$1:$S$437,'Summary to Mgmt'!$C38,'Master Data HO &amp; Site'!$F$1:$F$437,'Summary to Mgmt'!$D38,'Master Data HO &amp; Site'!$H$1:$H$437,'Summary to Mgmt'!$E38,'Master Data HO &amp; Site'!$Y$1:$Y$437,"Open"),SUMIFS('Master Data HO &amp; Site'!$AM$1:$AM$437,'Master Data HO &amp; Site'!$S$1:$S$437,'Summary to Mgmt'!$C38,'Master Data HO &amp; Site'!$Y$1:$Y$437,"Open")),IF($H$2="Urgent",IF(C38="Jakarta",SUMIFS('Master Data HO &amp; Site'!$AM$1:$AM$437,'Master Data HO &amp; Site'!$F$1:$F$437,'Summary to Mgmt'!$D38,'Master Data HO &amp; Site'!$H$1:$H$437,'Summary to Mgmt'!$E38,'Master Data HO &amp; Site'!$Y$1:$Y$437,"Open",'Master Data HO &amp; Site'!$N$1:$N$437,$H$2),SUMIFS('Master Data HO &amp; Site'!$AM$1:$AM$437,'Master Data HO &amp; Site'!$S$1:$S$437,'Summary to Mgmt'!$C38,'Master Data HO &amp; Site'!$Y$1:$Y$437,"Open",'Master Data HO &amp; Site'!$N$1:$N$437,$H$2)),IF(C38="Jakarta",SUMIFS('Master Data HO &amp; Site'!$AM$1:$AM$437,'Master Data HO &amp; Site'!$F$1:$F$437,'Summary to Mgmt'!$D38,'Master Data HO &amp; Site'!$H$1:$H$437,'Summary to Mgmt'!$E38,'Master Data HO &amp; Site'!$Y$1:$Y$437,"Open",'Master Data HO &amp; Site'!$N$1:$N$437,$H$2),SUMIFS('Master Data HO &amp; Site'!$AM$1:$AM$437,'Master Data HO &amp; Site'!$S$1:$S$437,'Summary to Mgmt'!$C38,'Master Data HO &amp; Site'!$Y$1:$Y$437,"Open",'Master Data HO &amp; Site'!$N$1:$N$437,$H$2))))</f>
        <v>0</v>
      </c>
      <c r="V38" s="222">
        <f>IF($H$2="All",IF(C38="Jakarta",SUMIFS('Master Data HO &amp; Site'!$AN$1:$AN$437,'Master Data HO &amp; Site'!$F$1:$F$437,'Summary to Mgmt'!$D38,'Master Data HO &amp; Site'!$H$1:$H$437,'Summary to Mgmt'!$E38,'Master Data HO &amp; Site'!$Y$1:$Y$437,"Open"),SUMIFS('Master Data HO &amp; Site'!$AN$1:$AN$437,'Master Data HO &amp; Site'!$S$1:$S$437,'Summary to Mgmt'!$C38,'Master Data HO &amp; Site'!$Y$1:$Y$437,"Open")),IF($H$2="Urgent",IF(C38="Jakarta",SUMIFS('Master Data HO &amp; Site'!$AN$1:$AN$437,'Master Data HO &amp; Site'!$F$1:$F$437,'Summary to Mgmt'!$D38,'Master Data HO &amp; Site'!$H$1:$H$437,'Summary to Mgmt'!$E38,'Master Data HO &amp; Site'!$Y$1:$Y$437,"Open",'Master Data HO &amp; Site'!$N$1:$N$437,$H$2),SUMIFS('Master Data HO &amp; Site'!$AN$1:$AN$437,'Master Data HO &amp; Site'!$S$1:$S$437,'Summary to Mgmt'!$C38,'Master Data HO &amp; Site'!$Y$1:$Y$437,"Open",'Master Data HO &amp; Site'!$N$1:$N$437,$H$2)),IF(C38="Jakarta",SUMIFS('Master Data HO &amp; Site'!$AN$1:$AN$437,'Master Data HO &amp; Site'!$F$1:$F$437,'Summary to Mgmt'!$D38,'Master Data HO &amp; Site'!$H$1:$H$437,'Summary to Mgmt'!$E38,'Master Data HO &amp; Site'!$Y$1:$Y$437,"Open",'Master Data HO &amp; Site'!$N$1:$N$437,$H$2),SUMIFS('Master Data HO &amp; Site'!$AN$1:$AN$437,'Master Data HO &amp; Site'!$S$1:$S$437,'Summary to Mgmt'!$C38,'Master Data HO &amp; Site'!$Y$1:$Y$437,"Open",'Master Data HO &amp; Site'!$N$1:$N$437,$H$2))))</f>
        <v>0</v>
      </c>
      <c r="W38" s="222">
        <f>IF($H$2="All",IF(C38="Jakarta",SUMIFS('Master Data HO &amp; Site'!$AO$1:$AO$437,'Master Data HO &amp; Site'!$F$1:$F$437,'Summary to Mgmt'!$D38,'Master Data HO &amp; Site'!$H$1:$H$437,'Summary to Mgmt'!$E38,'Master Data HO &amp; Site'!$Y$1:$Y$437,"Open"),SUMIFS('Master Data HO &amp; Site'!$AO$1:$AO$437,'Master Data HO &amp; Site'!$S$1:$S$437,'Summary to Mgmt'!$C38,'Master Data HO &amp; Site'!$Y$1:$Y$437,"Open")),IF($H$2="Urgent",IF(C38="Jakarta",SUMIFS('Master Data HO &amp; Site'!$AO$1:$AO$437,'Master Data HO &amp; Site'!$F$1:$F$437,'Summary to Mgmt'!$D38,'Master Data HO &amp; Site'!$H$1:$H$437,'Summary to Mgmt'!$E38,'Master Data HO &amp; Site'!$Y$1:$Y$437,"Open",'Master Data HO &amp; Site'!$N$1:$N$437,$H$2),SUMIFS('Master Data HO &amp; Site'!$AO$1:$AO$437,'Master Data HO &amp; Site'!$S$1:$S$437,'Summary to Mgmt'!$C38,'Master Data HO &amp; Site'!$Y$1:$Y$437,"Open",'Master Data HO &amp; Site'!$N$1:$N$437,$H$2)),IF(C38="Jakarta",SUMIFS('Master Data HO &amp; Site'!$AO$1:$AO$437,'Master Data HO &amp; Site'!$F$1:$F$437,'Summary to Mgmt'!$D38,'Master Data HO &amp; Site'!$H$1:$H$437,'Summary to Mgmt'!$E38,'Master Data HO &amp; Site'!$Y$1:$Y$437,"Open",'Master Data HO &amp; Site'!$N$1:$N$437,$H$2),SUMIFS('Master Data HO &amp; Site'!$AO$1:$AO$437,'Master Data HO &amp; Site'!$S$1:$S$437,'Summary to Mgmt'!$C38,'Master Data HO &amp; Site'!$Y$1:$Y$437,"Open",'Master Data HO &amp; Site'!$N$1:$N$437,$H$2))))</f>
        <v>0</v>
      </c>
      <c r="X38" s="222">
        <f>IF($H$2="All",IF(C38="Jakarta",SUMIFS('Master Data HO &amp; Site'!$AP$1:$AP$437,'Master Data HO &amp; Site'!$F$1:$F$437,'Summary to Mgmt'!$D38,'Master Data HO &amp; Site'!$H$1:$H$437,'Summary to Mgmt'!$E38,'Master Data HO &amp; Site'!$Y$1:$Y$437,"Open"),SUMIFS('Master Data HO &amp; Site'!$AP$1:$AP$437,'Master Data HO &amp; Site'!$S$1:$S$437,'Summary to Mgmt'!$C38,'Master Data HO &amp; Site'!$Y$1:$Y$437,"Open")),IF($H$2="Urgent",IF(C38="Jakarta",SUMIFS('Master Data HO &amp; Site'!$AP$1:$AP$437,'Master Data HO &amp; Site'!$F$1:$F$437,'Summary to Mgmt'!$D38,'Master Data HO &amp; Site'!$H$1:$H$437,'Summary to Mgmt'!$E38,'Master Data HO &amp; Site'!$Y$1:$Y$437,"Open",'Master Data HO &amp; Site'!$N$1:$N$437,$H$2),SUMIFS('Master Data HO &amp; Site'!$AP$1:$AP$437,'Master Data HO &amp; Site'!$S$1:$S$437,'Summary to Mgmt'!$C38,'Master Data HO &amp; Site'!$Y$1:$Y$437,"Open",'Master Data HO &amp; Site'!$N$1:$N$437,$H$2)),IF(C38="Jakarta",SUMIFS('Master Data HO &amp; Site'!$AP$1:$AP$437,'Master Data HO &amp; Site'!$F$1:$F$437,'Summary to Mgmt'!$D38,'Master Data HO &amp; Site'!$H$1:$H$437,'Summary to Mgmt'!$E38,'Master Data HO &amp; Site'!$Y$1:$Y$437,"Open",'Master Data HO &amp; Site'!$N$1:$N$437,$H$2),SUMIFS('Master Data HO &amp; Site'!$AP$1:$AP$437,'Master Data HO &amp; Site'!$S$1:$S$437,'Summary to Mgmt'!$C38,'Master Data HO &amp; Site'!$Y$1:$Y$437,"Open",'Master Data HO &amp; Site'!$N$1:$N$437,$H$2))))</f>
        <v>0</v>
      </c>
      <c r="Y38" s="222">
        <f>IF($H$2="All",IF(C38="Jakarta",SUMIFS('Master Data HO &amp; Site'!$AQ$1:$AQ$437,'Master Data HO &amp; Site'!$F$1:$F$437,'Summary to Mgmt'!$D38,'Master Data HO &amp; Site'!$H$1:$H$437,'Summary to Mgmt'!$E38,'Master Data HO &amp; Site'!$Y$1:$Y$437,"Open"),SUMIFS('Master Data HO &amp; Site'!$AQ$1:$AQ$437,'Master Data HO &amp; Site'!$S$1:$S$437,'Summary to Mgmt'!$C38,'Master Data HO &amp; Site'!$Y$1:$Y$437,"Open")),IF($H$2="Urgent",IF(C38="Jakarta",SUMIFS('Master Data HO &amp; Site'!$AQ$1:$AQ$437,'Master Data HO &amp; Site'!$F$1:$F$437,'Summary to Mgmt'!$D38,'Master Data HO &amp; Site'!$H$1:$H$437,'Summary to Mgmt'!$E38,'Master Data HO &amp; Site'!$Y$1:$Y$437,"Open",'Master Data HO &amp; Site'!$N$1:$N$437,$H$2),SUMIFS('Master Data HO &amp; Site'!$AQ$1:$AQ$437,'Master Data HO &amp; Site'!$S$1:$S$437,'Summary to Mgmt'!$C38,'Master Data HO &amp; Site'!$Y$1:$Y$437,"Open",'Master Data HO &amp; Site'!$N$1:$N$437,$H$2)),IF(C38="Jakarta",SUMIFS('Master Data HO &amp; Site'!$AQ$1:$AQ$437,'Master Data HO &amp; Site'!$F$1:$F$437,'Summary to Mgmt'!$D38,'Master Data HO &amp; Site'!$H$1:$H$437,'Summary to Mgmt'!$E38,'Master Data HO &amp; Site'!$Y$1:$Y$437,"Open",'Master Data HO &amp; Site'!$N$1:$N$437,$H$2),SUMIFS('Master Data HO &amp; Site'!$AQ$1:$AQ$437,'Master Data HO &amp; Site'!$S$1:$S$437,'Summary to Mgmt'!$C38,'Master Data HO &amp; Site'!$Y$1:$Y$437,"Open",'Master Data HO &amp; Site'!$N$1:$N$437,$H$2))))</f>
        <v>0</v>
      </c>
      <c r="Z38" s="222">
        <f>IF($H$2="All",IF(C38="Jakarta",SUMIFS('Master Data HO &amp; Site'!$AR$1:$AR$437,'Master Data HO &amp; Site'!$F$1:$F$437,'Summary to Mgmt'!$D38,'Master Data HO &amp; Site'!$H$1:$H$437,'Summary to Mgmt'!$E38,'Master Data HO &amp; Site'!$Y$1:$Y$437,"Open"),SUMIFS('Master Data HO &amp; Site'!$AR$1:$AR$437,'Master Data HO &amp; Site'!$S$1:$S$437,'Summary to Mgmt'!$C38,'Master Data HO &amp; Site'!$Y$1:$Y$437,"Open")),IF($H$2="Urgent",IF(C38="Jakarta",SUMIFS('Master Data HO &amp; Site'!$AR$1:$AR$437,'Master Data HO &amp; Site'!$F$1:$F$437,'Summary to Mgmt'!$D38,'Master Data HO &amp; Site'!$H$1:$H$437,'Summary to Mgmt'!$E38,'Master Data HO &amp; Site'!$Y$1:$Y$437,"Open",'Master Data HO &amp; Site'!$N$1:$N$437,$H$2),SUMIFS('Master Data HO &amp; Site'!$AR$1:$AR$437,'Master Data HO &amp; Site'!$S$1:$S$437,'Summary to Mgmt'!$C38,'Master Data HO &amp; Site'!$Y$1:$Y$437,"Open",'Master Data HO &amp; Site'!$N$1:$N$437,$H$2)),IF(C38="Jakarta",SUMIFS('Master Data HO &amp; Site'!$AR$1:$AR$437,'Master Data HO &amp; Site'!$F$1:$F$437,'Summary to Mgmt'!$D38,'Master Data HO &amp; Site'!$H$1:$H$437,'Summary to Mgmt'!$E38,'Master Data HO &amp; Site'!$Y$1:$Y$437,"Open",'Master Data HO &amp; Site'!$N$1:$N$437,$H$2),SUMIFS('Master Data HO &amp; Site'!$AR$1:$AR$437,'Master Data HO &amp; Site'!$S$1:$S$437,'Summary to Mgmt'!$C38,'Master Data HO &amp; Site'!$Y$1:$Y$437,"Open",'Master Data HO &amp; Site'!$N$1:$N$437,$H$2))))</f>
        <v>0</v>
      </c>
      <c r="AA38" s="222">
        <f>IF($H$2="All",IF(C38="Jakarta",SUMIFS('Master Data HO &amp; Site'!$AS$1:$AS$437,'Master Data HO &amp; Site'!$S$1:$S$437,'Summary to Mgmt'!$C38,'Master Data HO &amp; Site'!$F$1:$F$437,'Summary to Mgmt'!$D38,'Master Data HO &amp; Site'!$H$1:$H$437,'Summary to Mgmt'!$E38,'Master Data HO &amp; Site'!$Y$1:$Y$437,"Open"),SUMIFS('Master Data HO &amp; Site'!$AS$1:$AS$437,'Master Data HO &amp; Site'!$S$1:$S$437,'Summary to Mgmt'!$C38,'Master Data HO &amp; Site'!$Y$1:$Y$437,"Open")),IF($H$2="Urgent",IF(C38="Jakarta",SUMIFS('Master Data HO &amp; Site'!$AS$1:$AS$437,'Master Data HO &amp; Site'!$F$1:$F$437,'Summary to Mgmt'!$D38,'Master Data HO &amp; Site'!$H$1:$H$437,'Summary to Mgmt'!$E38,'Master Data HO &amp; Site'!$Y$1:$Y$437,"Open",'Master Data HO &amp; Site'!$N$1:$N$437,$H$2),SUMIFS('Master Data HO &amp; Site'!$AS$1:$AS$437,'Master Data HO &amp; Site'!$S$1:$S$437,'Summary to Mgmt'!$C38,'Master Data HO &amp; Site'!$Y$1:$Y$437,"Open",'Master Data HO &amp; Site'!$N$1:$N$437,$H$2)),IF(C38="Jakarta",SUMIFS('Master Data HO &amp; Site'!$AS$1:$AS$437,'Master Data HO &amp; Site'!$F$1:$F$437,'Summary to Mgmt'!$D38,'Master Data HO &amp; Site'!$H$1:$H$437,'Summary to Mgmt'!$E38,'Master Data HO &amp; Site'!$Y$1:$Y$437,"Open",'Master Data HO &amp; Site'!$N$1:$N$437,$H$2),SUMIFS('Master Data HO &amp; Site'!$AS$1:$AS$437,'Master Data HO &amp; Site'!$S$1:$S$437,'Summary to Mgmt'!$C38,'Master Data HO &amp; Site'!$Y$1:$Y$437,"Open",'Master Data HO &amp; Site'!$N$1:$N$437,$H$2))))</f>
        <v>0</v>
      </c>
      <c r="AB38" s="222">
        <f>IF($H$2="All",IF(C38="Jakarta",SUMIFS('Master Data HO &amp; Site'!$AT$1:$AT$437,'Master Data HO &amp; Site'!$F$1:$F$437,'Summary to Mgmt'!$D38,'Master Data HO &amp; Site'!$H$1:$H$437,'Summary to Mgmt'!$E38,'Master Data HO &amp; Site'!$Y$1:$Y$437,"Open"),SUMIFS('Master Data HO &amp; Site'!$AT$1:$AT$437,'Master Data HO &amp; Site'!$S$1:$S$437,'Summary to Mgmt'!$C38,'Master Data HO &amp; Site'!$Y$1:$Y$437,"Open")),IF($H$2="Urgent",IF(C38="Jakarta",SUMIFS('Master Data HO &amp; Site'!$AT$1:$AT$437,'Master Data HO &amp; Site'!$F$1:$F$437,'Summary to Mgmt'!$D38,'Master Data HO &amp; Site'!$H$1:$H$437,'Summary to Mgmt'!$E38,'Master Data HO &amp; Site'!$Y$1:$Y$437,"Open",'Master Data HO &amp; Site'!$N$1:$N$437,$H$2),SUMIFS('Master Data HO &amp; Site'!$AT$1:$AT$437,'Master Data HO &amp; Site'!$S$1:$S$437,'Summary to Mgmt'!$C38,'Master Data HO &amp; Site'!$Y$1:$Y$437,"Open",'Master Data HO &amp; Site'!$N$1:$N$437,$H$2)),IF(C38="Jakarta",SUMIFS('Master Data HO &amp; Site'!$AT$1:$AT$437,'Master Data HO &amp; Site'!$F$1:$F$437,'Summary to Mgmt'!$D38,'Master Data HO &amp; Site'!$H$1:$H$437,'Summary to Mgmt'!$E38,'Master Data HO &amp; Site'!$Y$1:$Y$437,"Open",'Master Data HO &amp; Site'!$N$1:$N$437,$H$2),SUMIFS('Master Data HO &amp; Site'!$AT$1:$AT$437,'Master Data HO &amp; Site'!$S$1:$S$437,'Summary to Mgmt'!$C38,'Master Data HO &amp; Site'!$Y$1:$Y$437,"Open",'Master Data HO &amp; Site'!$N$1:$N$437,$H$2))))</f>
        <v>0</v>
      </c>
      <c r="AC38" s="222">
        <f>IF($H$2="All",IF(C38="Jakarta",SUMIFS('Master Data HO &amp; Site'!$AU$1:$AU$437,'Master Data HO &amp; Site'!$F$1:$F$437,'Summary to Mgmt'!$D38,'Master Data HO &amp; Site'!$H$1:$H$437,'Summary to Mgmt'!$E38,'Master Data HO &amp; Site'!$Y$1:$Y$437,"Open"),SUMIFS('Master Data HO &amp; Site'!$AU$1:$AU$437,'Master Data HO &amp; Site'!$S$1:$S$437,'Summary to Mgmt'!$C38,'Master Data HO &amp; Site'!$Y$1:$Y$437,"Open")),IF($H$2="Urgent",IF(C38="Jakarta",SUMIFS('Master Data HO &amp; Site'!$AU$1:$AU$437,'Master Data HO &amp; Site'!$F$1:$F$437,'Summary to Mgmt'!$D38,'Master Data HO &amp; Site'!$H$1:$H$437,'Summary to Mgmt'!$E38,'Master Data HO &amp; Site'!$Y$1:$Y$437,"Open",'Master Data HO &amp; Site'!$N$1:$N$437,$H$2),SUMIFS('Master Data HO &amp; Site'!$AU$1:$AU$437,'Master Data HO &amp; Site'!$S$1:$S$437,'Summary to Mgmt'!$C38,'Master Data HO &amp; Site'!$Y$1:$Y$437,"Open",'Master Data HO &amp; Site'!$N$1:$N$437,$H$2)),IF(C38="Jakarta",SUMIFS('Master Data HO &amp; Site'!$AU$1:$AU$437,'Master Data HO &amp; Site'!$F$1:$F$437,'Summary to Mgmt'!$D38,'Master Data HO &amp; Site'!$H$1:$H$437,'Summary to Mgmt'!$E38,'Master Data HO &amp; Site'!$Y$1:$Y$437,"Open",'Master Data HO &amp; Site'!$N$1:$N$437,$H$2),SUMIFS('Master Data HO &amp; Site'!$AU$1:$AU$437,'Master Data HO &amp; Site'!$S$1:$S$437,'Summary to Mgmt'!$C38,'Master Data HO &amp; Site'!$Y$1:$Y$437,"Open",'Master Data HO &amp; Site'!$N$1:$N$437,$H$2))))</f>
        <v>0</v>
      </c>
      <c r="AD38" s="222">
        <f>IF($H$2="All",IF(C38="Jakarta",SUMIFS('Master Data HO &amp; Site'!$AV$1:$AV$437,'Master Data HO &amp; Site'!$F$1:$F$437,'Summary to Mgmt'!$D38,'Master Data HO &amp; Site'!$H$1:$H$437,'Summary to Mgmt'!$E38,'Master Data HO &amp; Site'!$Y$1:$Y$437,"Open"),SUMIFS('Master Data HO &amp; Site'!$AV$1:$AV$437,'Master Data HO &amp; Site'!$S$1:$S$437,'Summary to Mgmt'!$C38,'Master Data HO &amp; Site'!$Y$1:$Y$437,"Open")),IF($H$2="Urgent",IF(C38="Jakarta",SUMIFS('Master Data HO &amp; Site'!$AV$1:$AV$437,'Master Data HO &amp; Site'!$F$1:$F$437,'Summary to Mgmt'!$D38,'Master Data HO &amp; Site'!$H$1:$H$437,'Summary to Mgmt'!$E38,'Master Data HO &amp; Site'!$Y$1:$Y$437,"Open",'Master Data HO &amp; Site'!$N$1:$N$437,$H$2),SUMIFS('Master Data HO &amp; Site'!$AV$1:$AV$437,'Master Data HO &amp; Site'!$S$1:$S$437,'Summary to Mgmt'!$C38,'Master Data HO &amp; Site'!$Y$1:$Y$437,"Open",'Master Data HO &amp; Site'!$N$1:$N$437,$H$2)),IF(C38="Jakarta",SUMIFS('Master Data HO &amp; Site'!$AV$1:$AV$437,'Master Data HO &amp; Site'!$F$1:$F$437,'Summary to Mgmt'!$D38,'Master Data HO &amp; Site'!$H$1:$H$437,'Summary to Mgmt'!$E38,'Master Data HO &amp; Site'!$Y$1:$Y$437,"Open",'Master Data HO &amp; Site'!$N$1:$N$437,$H$2),SUMIFS('Master Data HO &amp; Site'!$AV$1:$AV$437,'Master Data HO &amp; Site'!$S$1:$S$437,'Summary to Mgmt'!$C38,'Master Data HO &amp; Site'!$Y$1:$Y$437,"Open",'Master Data HO &amp; Site'!$N$1:$N$437,$H$2))))</f>
        <v>0</v>
      </c>
      <c r="AE38" s="222">
        <f>IF($H$2="All",IF(C38="Jakarta",SUMIFS('Master Data HO &amp; Site'!$AW$1:$AW$437,'Master Data HO &amp; Site'!$F$1:$F$437,'Summary to Mgmt'!$D38,'Master Data HO &amp; Site'!$H$1:$H$437,'Summary to Mgmt'!$E38,'Master Data HO &amp; Site'!$Y$1:$Y$437,"Open"),SUMIFS('Master Data HO &amp; Site'!$AW$1:$AW$437,'Master Data HO &amp; Site'!$S$1:$S$437,'Summary to Mgmt'!$C38,'Master Data HO &amp; Site'!$Y$1:$Y$437,"Open")),IF($H$2="Urgent",IF(C38="Jakarta",SUMIFS('Master Data HO &amp; Site'!$AW$1:$AW$437,'Master Data HO &amp; Site'!$F$1:$F$437,'Summary to Mgmt'!$D38,'Master Data HO &amp; Site'!$H$1:$H$437,'Summary to Mgmt'!$E38,'Master Data HO &amp; Site'!$Y$1:$Y$437,"Open",'Master Data HO &amp; Site'!$N$1:$N$437,$H$2),SUMIFS('Master Data HO &amp; Site'!$AW$1:$AW$437,'Master Data HO &amp; Site'!$S$1:$S$437,'Summary to Mgmt'!$C38,'Master Data HO &amp; Site'!$Y$1:$Y$437,"Open",'Master Data HO &amp; Site'!$N$1:$N$437,$H$2)),IF(C38="Jakarta",SUMIFS('Master Data HO &amp; Site'!$AW$1:$AW$437,'Master Data HO &amp; Site'!$F$1:$F$437,'Summary to Mgmt'!$D38,'Master Data HO &amp; Site'!$H$1:$H$437,'Summary to Mgmt'!$E38,'Master Data HO &amp; Site'!$Y$1:$Y$437,"Open",'Master Data HO &amp; Site'!$N$1:$N$437,$H$2),SUMIFS('Master Data HO &amp; Site'!$AW$1:$AW$437,'Master Data HO &amp; Site'!$S$1:$S$437,'Summary to Mgmt'!$C38,'Master Data HO &amp; Site'!$Y$1:$Y$437,"Open",'Master Data HO &amp; Site'!$N$1:$N$437,$H$2))))</f>
        <v>0</v>
      </c>
      <c r="AF38" s="222">
        <f>IF($H$2="All",IF(C38="Jakarta",SUMIFS('Master Data HO &amp; Site'!$AX$1:$AX$437,'Master Data HO &amp; Site'!$F$1:$F$437,'Summary to Mgmt'!$D38,'Master Data HO &amp; Site'!$H$1:$H$437,'Summary to Mgmt'!$E38,'Master Data HO &amp; Site'!$Y$1:$Y$437,"Open"),SUMIFS('Master Data HO &amp; Site'!$AX$1:$AX$437,'Master Data HO &amp; Site'!$S$1:$S$437,'Summary to Mgmt'!$C38,'Master Data HO &amp; Site'!$Y$1:$Y$437,"Open")),IF($H$2="Urgent",IF(C38="Jakarta",SUMIFS('Master Data HO &amp; Site'!$AX$1:$AX$437,'Master Data HO &amp; Site'!$F$1:$F$437,'Summary to Mgmt'!$D38,'Master Data HO &amp; Site'!$H$1:$H$437,'Summary to Mgmt'!$E38,'Master Data HO &amp; Site'!$Y$1:$Y$437,"Open",'Master Data HO &amp; Site'!$N$1:$N$437,$H$2),SUMIFS('Master Data HO &amp; Site'!$AX$1:$AX$437,'Master Data HO &amp; Site'!$S$1:$S$437,'Summary to Mgmt'!$C38,'Master Data HO &amp; Site'!$Y$1:$Y$437,"Open",'Master Data HO &amp; Site'!$N$1:$N$437,$H$2)),IF(C38="Jakarta",SUMIFS('Master Data HO &amp; Site'!$AX$1:$AX$437,'Master Data HO &amp; Site'!$F$1:$F$437,'Summary to Mgmt'!$D38,'Master Data HO &amp; Site'!$H$1:$H$437,'Summary to Mgmt'!$E38,'Master Data HO &amp; Site'!$Y$1:$Y$437,"Open",'Master Data HO &amp; Site'!$N$1:$N$437,$H$2),SUMIFS('Master Data HO &amp; Site'!$AX$1:$AX$437,'Master Data HO &amp; Site'!$S$1:$S$437,'Summary to Mgmt'!$C38,'Master Data HO &amp; Site'!$Y$1:$Y$437,"Open",'Master Data HO &amp; Site'!$N$1:$N$437,$H$2))))</f>
        <v>0</v>
      </c>
      <c r="AG38" s="222">
        <f>IF($H$2="All",IF(C38="Jakarta",SUMIFS('Master Data HO &amp; Site'!$AY$1:$AY$437,'Master Data HO &amp; Site'!$S$1:$S$437,'Summary to Mgmt'!$C38,'Master Data HO &amp; Site'!$F$1:$F$437,'Summary to Mgmt'!$D38,'Master Data HO &amp; Site'!$H$1:$H$437,'Summary to Mgmt'!$E38,'Master Data HO &amp; Site'!$Y$1:$Y$437,"Open"),SUMIFS('Master Data HO &amp; Site'!$AY$1:$AY$437,'Master Data HO &amp; Site'!$S$1:$S$437,'Summary to Mgmt'!$C38,'Master Data HO &amp; Site'!$Y$1:$Y$437,"Open")),IF($H$2="Urgent",IF(C38="Jakarta",SUMIFS('Master Data HO &amp; Site'!$AY$1:$AY$437,'Master Data HO &amp; Site'!$F$1:$F$437,'Summary to Mgmt'!$D38,'Master Data HO &amp; Site'!$H$1:$H$437,'Summary to Mgmt'!$E38,'Master Data HO &amp; Site'!$Y$1:$Y$437,"Open",'Master Data HO &amp; Site'!$N$1:$N$437,$H$2),SUMIFS('Master Data HO &amp; Site'!$AY$1:$AY$437,'Master Data HO &amp; Site'!$S$1:$S$437,'Summary to Mgmt'!$C38,'Master Data HO &amp; Site'!$Y$1:$Y$437,"Open",'Master Data HO &amp; Site'!$N$1:$N$437,$H$2)),IF(C38="Jakarta",SUMIFS('Master Data HO &amp; Site'!$AY$1:$AY$437,'Master Data HO &amp; Site'!$F$1:$F$437,'Summary to Mgmt'!$D38,'Master Data HO &amp; Site'!$H$1:$H$437,'Summary to Mgmt'!$E38,'Master Data HO &amp; Site'!$Y$1:$Y$437,"Open",'Master Data HO &amp; Site'!$N$1:$N$437,$H$2),SUMIFS('Master Data HO &amp; Site'!$AY$1:$AY$437,'Master Data HO &amp; Site'!$S$1:$S$437,'Summary to Mgmt'!$C38,'Master Data HO &amp; Site'!$Y$1:$Y$437,"Open",'Master Data HO &amp; Site'!$N$1:$N$437,$H$2))))</f>
        <v>0</v>
      </c>
      <c r="AH38" s="222">
        <f>IF($H$2="All",IF(C38="Jakarta",SUMIFS('Master Data HO &amp; Site'!$AZ$1:$AZ$437,'Master Data HO &amp; Site'!$F$1:$F$437,'Summary to Mgmt'!$D38,'Master Data HO &amp; Site'!$H$1:$H$437,'Summary to Mgmt'!$E38,'Master Data HO &amp; Site'!$Y$1:$Y$437,"Open"),SUMIFS('Master Data HO &amp; Site'!$AZ$1:$AZ$437,'Master Data HO &amp; Site'!$S$1:$S$437,'Summary to Mgmt'!$C38,'Master Data HO &amp; Site'!$Y$1:$Y$437,"Open")),IF($H$2="Urgent",IF(C38="Jakarta",SUMIFS('Master Data HO &amp; Site'!$AZ$1:$AZ$437,'Master Data HO &amp; Site'!$F$1:$F$437,'Summary to Mgmt'!$D38,'Master Data HO &amp; Site'!$H$1:$H$437,'Summary to Mgmt'!$E38,'Master Data HO &amp; Site'!$Y$1:$Y$437,"Open",'Master Data HO &amp; Site'!$N$1:$N$437,$H$2),SUMIFS('Master Data HO &amp; Site'!$AZ$1:$AZ$437,'Master Data HO &amp; Site'!$S$1:$S$437,'Summary to Mgmt'!$C38,'Master Data HO &amp; Site'!$Y$1:$Y$437,"Open",'Master Data HO &amp; Site'!$N$1:$N$437,$H$2)),IF(C38="Jakarta",SUMIFS('Master Data HO &amp; Site'!$AZ$1:$AZ$437,'Master Data HO &amp; Site'!$F$1:$F$437,'Summary to Mgmt'!$D38,'Master Data HO &amp; Site'!$H$1:$H$437,'Summary to Mgmt'!$E38,'Master Data HO &amp; Site'!$Y$1:$Y$437,"Open",'Master Data HO &amp; Site'!$N$1:$N$437,$H$2),SUMIFS('Master Data HO &amp; Site'!$AZ$1:$AZ$437,'Master Data HO &amp; Site'!$S$1:$S$437,'Summary to Mgmt'!$C38,'Master Data HO &amp; Site'!$Y$1:$Y$437,"Open",'Master Data HO &amp; Site'!$N$1:$N$437,$H$2))))</f>
        <v>0</v>
      </c>
      <c r="AI38" s="222">
        <f>IF($H$2="All",IF(C38="Jakarta",SUMIFS('Master Data HO &amp; Site'!$AZ$1:$AZ$437,'Master Data HO &amp; Site'!$F$1:$F$437,'Summary to Mgmt'!$D38,'Master Data HO &amp; Site'!$H$1:$H$437,'Summary to Mgmt'!$E38,'Master Data HO &amp; Site'!$Y$1:$Y$437,"Open"),SUMIFS('Master Data HO &amp; Site'!$AZ$1:$AZ$437,'Master Data HO &amp; Site'!$S$1:$S$437,'Summary to Mgmt'!$C38,'Master Data HO &amp; Site'!$Y$1:$Y$437,"Open")),IF($H$2="Urgent",IF(C38="Jakarta",SUMIFS('Master Data HO &amp; Site'!$AZ$1:$AZ$437,'Master Data HO &amp; Site'!$F$1:$F$437,'Summary to Mgmt'!$D38,'Master Data HO &amp; Site'!$H$1:$H$437,'Summary to Mgmt'!$E38,'Master Data HO &amp; Site'!$Y$1:$Y$437,"Open",'Master Data HO &amp; Site'!$N$1:$N$437,$H$2),SUMIFS('Master Data HO &amp; Site'!$AZ$1:$AZ$437,'Master Data HO &amp; Site'!$S$1:$S$437,'Summary to Mgmt'!$C38,'Master Data HO &amp; Site'!$Y$1:$Y$437,"Open",'Master Data HO &amp; Site'!$N$1:$N$437,$H$2)),IF(C38="Jakarta",SUMIFS('Master Data HO &amp; Site'!$AZ$1:$AZ$437,'Master Data HO &amp; Site'!$F$1:$F$437,'Summary to Mgmt'!$D38,'Master Data HO &amp; Site'!$H$1:$H$437,'Summary to Mgmt'!$E38,'Master Data HO &amp; Site'!$Y$1:$Y$437,"Open",'Master Data HO &amp; Site'!$N$1:$N$437,$H$2),SUMIFS('Master Data HO &amp; Site'!$AZ$1:$AZ$437,'Master Data HO &amp; Site'!$S$1:$S$437,'Summary to Mgmt'!$C38,'Master Data HO &amp; Site'!$Y$1:$Y$437,"Open",'Master Data HO &amp; Site'!$N$1:$N$437,$H$2))))</f>
        <v>0</v>
      </c>
      <c r="AJ38" s="222">
        <f>IF($H$2="All",IF(C38="Jakarta",SUMIFS('Master Data HO &amp; Site'!$BB$1:$BB$437,'Master Data HO &amp; Site'!$F$1:$F$437,'Summary to Mgmt'!$D38,'Master Data HO &amp; Site'!$H$1:$H$437,'Summary to Mgmt'!$E38,'Master Data HO &amp; Site'!$Y$1:$Y$437,"Open"),SUMIFS('Master Data HO &amp; Site'!$BB$1:$BB$437,'Master Data HO &amp; Site'!$S$1:$S$437,'Summary to Mgmt'!$C38,'Master Data HO &amp; Site'!$Y$1:$Y$437,"Open")),IF($H$2="Urgent",IF(C38="Jakarta",SUMIFS('Master Data HO &amp; Site'!$BB$1:$BB$437,'Master Data HO &amp; Site'!$F$1:$F$437,'Summary to Mgmt'!$D38,'Master Data HO &amp; Site'!$H$1:$H$437,'Summary to Mgmt'!$E38,'Master Data HO &amp; Site'!$Y$1:$Y$437,"Open",'Master Data HO &amp; Site'!$N$1:$N$437,$H$2),SUMIFS('Master Data HO &amp; Site'!$BB$1:$BB$437,'Master Data HO &amp; Site'!$S$1:$S$437,'Summary to Mgmt'!$C38,'Master Data HO &amp; Site'!$Y$1:$Y$437,"Open",'Master Data HO &amp; Site'!$N$1:$N$437,$H$2)),IF(C38="Jakarta",SUMIFS('Master Data HO &amp; Site'!$BB$1:$BB$437,'Master Data HO &amp; Site'!$F$1:$F$437,'Summary to Mgmt'!$D38,'Master Data HO &amp; Site'!$H$1:$H$437,'Summary to Mgmt'!$E38,'Master Data HO &amp; Site'!$Y$1:$Y$437,"Open",'Master Data HO &amp; Site'!$N$1:$N$437,$H$2),SUMIFS('Master Data HO &amp; Site'!$BB$1:$BB$437,'Master Data HO &amp; Site'!$S$1:$S$437,'Summary to Mgmt'!$C38,'Master Data HO &amp; Site'!$Y$1:$Y$437,"Open",'Master Data HO &amp; Site'!$N$1:$N$437,$H$2))))</f>
        <v>0</v>
      </c>
      <c r="AK38" s="222">
        <f>IF($H$2="All",IF(C38="Jakarta",SUMIFS('Master Data HO &amp; Site'!$BC$1:$BC$437,'Master Data HO &amp; Site'!$F$1:$F$437,'Summary to Mgmt'!$D38,'Master Data HO &amp; Site'!$H$1:$H$437,'Summary to Mgmt'!$E38,'Master Data HO &amp; Site'!$Y$1:$Y$437,"Open"),SUMIFS('Master Data HO &amp; Site'!$BC$1:$BC$437,'Master Data HO &amp; Site'!$S$1:$S$437,'Summary to Mgmt'!$C38,'Master Data HO &amp; Site'!$Y$1:$Y$437,"Open")),IF($H$2="Urgent",IF(C38="Jakarta",SUMIFS('Master Data HO &amp; Site'!$BC$1:$BC$437,'Master Data HO &amp; Site'!$F$1:$F$437,'Summary to Mgmt'!$D38,'Master Data HO &amp; Site'!$H$1:$H$437,'Summary to Mgmt'!$E38,'Master Data HO &amp; Site'!$Y$1:$Y$437,"Open",'Master Data HO &amp; Site'!$N$1:$N$437,$H$2),SUMIFS('Master Data HO &amp; Site'!$BC$1:$BC$437,'Master Data HO &amp; Site'!$S$1:$S$437,'Summary to Mgmt'!$C38,'Master Data HO &amp; Site'!$Y$1:$Y$437,"Open",'Master Data HO &amp; Site'!$N$1:$N$437,$H$2)),IF(C38="Jakarta",SUMIFS('Master Data HO &amp; Site'!$BC$1:$BC$437,'Master Data HO &amp; Site'!$F$1:$F$437,'Summary to Mgmt'!$D38,'Master Data HO &amp; Site'!$H$1:$H$437,'Summary to Mgmt'!$E38,'Master Data HO &amp; Site'!$Y$1:$Y$437,"Open",'Master Data HO &amp; Site'!$N$1:$N$437,$H$2),SUMIFS('Master Data HO &amp; Site'!$BC$1:$BC$437,'Master Data HO &amp; Site'!$S$1:$S$437,'Summary to Mgmt'!$C38,'Master Data HO &amp; Site'!$Y$1:$Y$437,"Open",'Master Data HO &amp; Site'!$N$1:$N$437,$H$2))))</f>
        <v>0</v>
      </c>
      <c r="AL38" s="222">
        <f>IF($H$2="All",IF(C38="Jakarta",SUMIFS('Master Data HO &amp; Site'!$BD$1:$BD$437,'Master Data HO &amp; Site'!$F$1:$F$437,'Summary to Mgmt'!$D38,'Master Data HO &amp; Site'!$H$1:$H$437,'Summary to Mgmt'!$E38,'Master Data HO &amp; Site'!$Y$1:$Y$437,"Open"),SUMIFS('Master Data HO &amp; Site'!$BD$1:$BD$437,'Master Data HO &amp; Site'!$S$1:$S$437,'Summary to Mgmt'!$C38,'Master Data HO &amp; Site'!$Y$1:$Y$437,"Open")),IF($H$2="Urgent",IF(C38="Jakarta",SUMIFS('Master Data HO &amp; Site'!$BD$1:$BD$437,'Master Data HO &amp; Site'!$F$1:$F$437,'Summary to Mgmt'!$D38,'Master Data HO &amp; Site'!$H$1:$H$437,'Summary to Mgmt'!$E38,'Master Data HO &amp; Site'!$Y$1:$Y$437,"Open",'Master Data HO &amp; Site'!$N$1:$N$437,$H$2),SUMIFS('Master Data HO &amp; Site'!$BD$1:$BD$437,'Master Data HO &amp; Site'!$S$1:$S$437,'Summary to Mgmt'!$C38,'Master Data HO &amp; Site'!$Y$1:$Y$437,"Open",'Master Data HO &amp; Site'!$N$1:$N$437,$H$2)),IF(C38="Jakarta",SUMIFS('Master Data HO &amp; Site'!$BD$1:$BD$437,'Master Data HO &amp; Site'!$F$1:$F$437,'Summary to Mgmt'!$D38,'Master Data HO &amp; Site'!$H$1:$H$437,'Summary to Mgmt'!$E38,'Master Data HO &amp; Site'!$Y$1:$Y$437,"Open",'Master Data HO &amp; Site'!$N$1:$N$437,$H$2),SUMIFS('Master Data HO &amp; Site'!$BD$1:$BD$437,'Master Data HO &amp; Site'!$S$1:$S$437,'Summary to Mgmt'!$C38,'Master Data HO &amp; Site'!$Y$1:$Y$437,"Open",'Master Data HO &amp; Site'!$N$1:$N$437,$H$2))))</f>
        <v>0</v>
      </c>
      <c r="AM38" s="222">
        <f>IF($H$2="All",IF(C38="Jakarta",SUMIFS('Master Data HO &amp; Site'!$BE$1:$BE$437,'Master Data HO &amp; Site'!$S$1:$S$437,'Summary to Mgmt'!$C38,'Master Data HO &amp; Site'!$F$1:$F$437,'Summary to Mgmt'!$D38,'Master Data HO &amp; Site'!$H$1:$H$437,'Summary to Mgmt'!$E38,'Master Data HO &amp; Site'!$Y$1:$Y$437,"Open"),SUMIFS('Master Data HO &amp; Site'!$BE$1:$BE$437,'Master Data HO &amp; Site'!$S$1:$S$437,'Summary to Mgmt'!$C38,'Master Data HO &amp; Site'!$Y$1:$Y$437,"Open")),IF($H$2="Urgent",IF(C38="Jakarta",SUMIFS('Master Data HO &amp; Site'!$BE$1:$BE$437,'Master Data HO &amp; Site'!$F$1:$F$437,'Summary to Mgmt'!$D38,'Master Data HO &amp; Site'!$H$1:$H$437,'Summary to Mgmt'!$E38,'Master Data HO &amp; Site'!$Y$1:$Y$437,"Open",'Master Data HO &amp; Site'!$N$1:$N$437,$H$2),SUMIFS('Master Data HO &amp; Site'!$BE$1:$BE$437,'Master Data HO &amp; Site'!$S$1:$S$437,'Summary to Mgmt'!$C38,'Master Data HO &amp; Site'!$Y$1:$Y$437,"Open",'Master Data HO &amp; Site'!$N$1:$N$437,$H$2)),IF(C38="Jakarta",SUMIFS('Master Data HO &amp; Site'!$BE$1:$BE$437,'Master Data HO &amp; Site'!$F$1:$F$437,'Summary to Mgmt'!$D38,'Master Data HO &amp; Site'!$H$1:$H$437,'Summary to Mgmt'!$E38,'Master Data HO &amp; Site'!$Y$1:$Y$437,"Open",'Master Data HO &amp; Site'!$N$1:$N$437,$H$2),SUMIFS('Master Data HO &amp; Site'!$BE$1:$BE$437,'Master Data HO &amp; Site'!$S$1:$S$437,'Summary to Mgmt'!$C38,'Master Data HO &amp; Site'!$Y$1:$Y$437,"Open",'Master Data HO &amp; Site'!$N$1:$N$437,$H$2))))</f>
        <v>0</v>
      </c>
      <c r="AN38" s="222">
        <f>IF($H$2="All",IF(C38="Jakarta",SUMIFS('Master Data HO &amp; Site'!$BF$1:$BF$437,'Master Data HO &amp; Site'!$F$1:$F$437,'Summary to Mgmt'!$D38,'Master Data HO &amp; Site'!$H$1:$H$437,'Summary to Mgmt'!$E38,'Master Data HO &amp; Site'!$Y$1:$Y$437,"Open"),SUMIFS('Master Data HO &amp; Site'!$BF$1:$BF$437,'Master Data HO &amp; Site'!$S$1:$S$437,'Summary to Mgmt'!$C38,'Master Data HO &amp; Site'!$Y$1:$Y$437,"Open")),IF($H$2="Urgent",IF(C38="Jakarta",SUMIFS('Master Data HO &amp; Site'!$BF$1:$BF$437,'Master Data HO &amp; Site'!$F$1:$F$437,'Summary to Mgmt'!$D38,'Master Data HO &amp; Site'!$H$1:$H$437,'Summary to Mgmt'!$E38,'Master Data HO &amp; Site'!$Y$1:$Y$437,"Open",'Master Data HO &amp; Site'!$N$1:$N$437,$H$2),SUMIFS('Master Data HO &amp; Site'!$BF$1:$BF$437,'Master Data HO &amp; Site'!$S$1:$S$437,'Summary to Mgmt'!$C38,'Master Data HO &amp; Site'!$Y$1:$Y$437,"Open",'Master Data HO &amp; Site'!$N$1:$N$437,$H$2)),IF(C38="Jakarta",SUMIFS('Master Data HO &amp; Site'!$BF$1:$BF$437,'Master Data HO &amp; Site'!$F$1:$F$437,'Summary to Mgmt'!$D38,'Master Data HO &amp; Site'!$H$1:$H$437,'Summary to Mgmt'!$E38,'Master Data HO &amp; Site'!$Y$1:$Y$437,"Open",'Master Data HO &amp; Site'!$N$1:$N$437,$H$2),SUMIFS('Master Data HO &amp; Site'!$BF$1:$BF$437,'Master Data HO &amp; Site'!$S$1:$S$437,'Summary to Mgmt'!$C38,'Master Data HO &amp; Site'!$Y$1:$Y$437,"Open",'Master Data HO &amp; Site'!$N$1:$N$437,$H$2))))</f>
        <v>0</v>
      </c>
      <c r="AO38" s="222">
        <f>IF($H$2="All",IF(C38="Jakarta",SUMIFS('Master Data HO &amp; Site'!$BG$1:$BG$437,'Master Data HO &amp; Site'!$F$1:$F$437,'Summary to Mgmt'!$D38,'Master Data HO &amp; Site'!$H$1:$H$437,'Summary to Mgmt'!$E38,'Master Data HO &amp; Site'!$Y$1:$Y$437,"Open"),SUMIFS('Master Data HO &amp; Site'!$BG$1:$BG$437,'Master Data HO &amp; Site'!$S$1:$S$437,'Summary to Mgmt'!$C38,'Master Data HO &amp; Site'!$Y$1:$Y$437,"Open")),IF($H$2="Urgent",IF(C38="Jakarta",SUMIFS('Master Data HO &amp; Site'!$BG$1:$BG$437,'Master Data HO &amp; Site'!$F$1:$F$437,'Summary to Mgmt'!$D38,'Master Data HO &amp; Site'!$H$1:$H$437,'Summary to Mgmt'!$E38,'Master Data HO &amp; Site'!$Y$1:$Y$437,"Open",'Master Data HO &amp; Site'!$N$1:$N$437,$H$2),SUMIFS('Master Data HO &amp; Site'!$BG$1:$BG$437,'Master Data HO &amp; Site'!$S$1:$S$437,'Summary to Mgmt'!$C38,'Master Data HO &amp; Site'!$Y$1:$Y$437,"Open",'Master Data HO &amp; Site'!$N$1:$N$437,$H$2)),IF(C38="Jakarta",SUMIFS('Master Data HO &amp; Site'!$BG$1:$BG$437,'Master Data HO &amp; Site'!$F$1:$F$437,'Summary to Mgmt'!$D38,'Master Data HO &amp; Site'!$H$1:$H$437,'Summary to Mgmt'!$E38,'Master Data HO &amp; Site'!$Y$1:$Y$437,"Open",'Master Data HO &amp; Site'!$N$1:$N$437,$H$2),SUMIFS('Master Data HO &amp; Site'!$BG$1:$BG$437,'Master Data HO &amp; Site'!$S$1:$S$437,'Summary to Mgmt'!$C38,'Master Data HO &amp; Site'!$Y$1:$Y$437,"Open",'Master Data HO &amp; Site'!$N$1:$N$437,$H$2))))</f>
        <v>0</v>
      </c>
      <c r="AP38" s="222">
        <f>IF($H$2="All",IF(C38="Jakarta",SUMIFS('Master Data HO &amp; Site'!$BH$1:$BH$437,'Master Data HO &amp; Site'!$F$1:$F$437,'Summary to Mgmt'!$D38,'Master Data HO &amp; Site'!$H$1:$H$437,'Summary to Mgmt'!$E38,'Master Data HO &amp; Site'!$Y$1:$Y$437,"Open"),SUMIFS('Master Data HO &amp; Site'!$BH$1:$BH$437,'Master Data HO &amp; Site'!$S$1:$S$437,'Summary to Mgmt'!$C38,'Master Data HO &amp; Site'!$Y$1:$Y$437,"Open")),IF($H$2="Urgent",IF(C38="Jakarta",SUMIFS('Master Data HO &amp; Site'!$BH$1:$BH$437,'Master Data HO &amp; Site'!$F$1:$F$437,'Summary to Mgmt'!$D38,'Master Data HO &amp; Site'!$H$1:$H$437,'Summary to Mgmt'!$E38,'Master Data HO &amp; Site'!$Y$1:$Y$437,"Open",'Master Data HO &amp; Site'!$N$1:$N$437,$H$2),SUMIFS('Master Data HO &amp; Site'!$BH$1:$BH$437,'Master Data HO &amp; Site'!$S$1:$S$437,'Summary to Mgmt'!$C38,'Master Data HO &amp; Site'!$Y$1:$Y$437,"Open",'Master Data HO &amp; Site'!$N$1:$N$437,$H$2)),IF(C38="Jakarta",SUMIFS('Master Data HO &amp; Site'!$BH$1:$BH$437,'Master Data HO &amp; Site'!$F$1:$F$437,'Summary to Mgmt'!$D38,'Master Data HO &amp; Site'!$H$1:$H$437,'Summary to Mgmt'!$E38,'Master Data HO &amp; Site'!$Y$1:$Y$437,"Open",'Master Data HO &amp; Site'!$N$1:$N$437,$H$2),SUMIFS('Master Data HO &amp; Site'!$BH$1:$BH$437,'Master Data HO &amp; Site'!$S$1:$S$437,'Summary to Mgmt'!$C38,'Master Data HO &amp; Site'!$Y$1:$Y$437,"Open",'Master Data HO &amp; Site'!$N$1:$N$437,$H$2))))</f>
        <v>0</v>
      </c>
      <c r="AQ38" s="222">
        <f>IF($H$2="All",IF(C38="Jakarta",SUMIFS('Master Data HO &amp; Site'!$BI$1:$BI$437,'Master Data HO &amp; Site'!$F$1:$F$437,'Summary to Mgmt'!$D38,'Master Data HO &amp; Site'!$H$1:$H$437,'Summary to Mgmt'!$E38,'Master Data HO &amp; Site'!$Y$1:$Y$437,"Open"),SUMIFS('Master Data HO &amp; Site'!$BI$1:$BI$437,'Master Data HO &amp; Site'!$S$1:$S$437,'Summary to Mgmt'!$C38,'Master Data HO &amp; Site'!$Y$1:$Y$437,"Open")),IF($H$2="Urgent",IF(C38="Jakarta",SUMIFS('Master Data HO &amp; Site'!$BI$1:$BI$437,'Master Data HO &amp; Site'!$F$1:$F$437,'Summary to Mgmt'!$D38,'Master Data HO &amp; Site'!$H$1:$H$437,'Summary to Mgmt'!$E38,'Master Data HO &amp; Site'!$Y$1:$Y$437,"Open",'Master Data HO &amp; Site'!$N$1:$N$437,$H$2),SUMIFS('Master Data HO &amp; Site'!$BI$1:$BI$437,'Master Data HO &amp; Site'!$S$1:$S$437,'Summary to Mgmt'!$C38,'Master Data HO &amp; Site'!$Y$1:$Y$437,"Open",'Master Data HO &amp; Site'!$N$1:$N$437,$H$2)),IF(C38="Jakarta",SUMIFS('Master Data HO &amp; Site'!$BI$1:$BI$437,'Master Data HO &amp; Site'!$F$1:$F$437,'Summary to Mgmt'!$D38,'Master Data HO &amp; Site'!$H$1:$H$437,'Summary to Mgmt'!$E38,'Master Data HO &amp; Site'!$Y$1:$Y$437,"Open",'Master Data HO &amp; Site'!$N$1:$N$437,$H$2),SUMIFS('Master Data HO &amp; Site'!$BI$1:$BI$437,'Master Data HO &amp; Site'!$S$1:$S$437,'Summary to Mgmt'!$C38,'Master Data HO &amp; Site'!$Y$1:$Y$437,"Open",'Master Data HO &amp; Site'!$N$1:$N$437,$H$2))))</f>
        <v>0</v>
      </c>
      <c r="AR38" s="222">
        <f>IF($H$2="All",IF(C38="Jakarta",SUMIFS('Master Data HO &amp; Site'!$BJ$1:$BJ$437,'Master Data HO &amp; Site'!$F$1:$F$437,'Summary to Mgmt'!$D38,'Master Data HO &amp; Site'!$H$1:$H$437,'Summary to Mgmt'!$E38,'Master Data HO &amp; Site'!$Y$1:$Y$437,"Open"),SUMIFS('Master Data HO &amp; Site'!$BJ$1:$BJ$437,'Master Data HO &amp; Site'!$S$1:$S$437,'Summary to Mgmt'!$C38,'Master Data HO &amp; Site'!$Y$1:$Y$437,"Open")),IF($H$2="Urgent",IF(C38="Jakarta",SUMIFS('Master Data HO &amp; Site'!$BJ$1:$BJ$437,'Master Data HO &amp; Site'!$F$1:$F$437,'Summary to Mgmt'!$D38,'Master Data HO &amp; Site'!$H$1:$H$437,'Summary to Mgmt'!$E38,'Master Data HO &amp; Site'!$Y$1:$Y$437,"Open",'Master Data HO &amp; Site'!$N$1:$N$437,$H$2),SUMIFS('Master Data HO &amp; Site'!$BJ$1:$BJ$437,'Master Data HO &amp; Site'!$S$1:$S$437,'Summary to Mgmt'!$C38,'Master Data HO &amp; Site'!$Y$1:$Y$437,"Open",'Master Data HO &amp; Site'!$N$1:$N$437,$H$2)),IF(C38="Jakarta",SUMIFS('Master Data HO &amp; Site'!$BJ$1:$BJ$437,'Master Data HO &amp; Site'!$F$1:$F$437,'Summary to Mgmt'!$D38,'Master Data HO &amp; Site'!$H$1:$H$437,'Summary to Mgmt'!$E38,'Master Data HO &amp; Site'!$Y$1:$Y$437,"Open",'Master Data HO &amp; Site'!$N$1:$N$437,$H$2),SUMIFS('Master Data HO &amp; Site'!$BJ$1:$BJ$437,'Master Data HO &amp; Site'!$S$1:$S$437,'Summary to Mgmt'!$C38,'Master Data HO &amp; Site'!$Y$1:$Y$437,"Open",'Master Data HO &amp; Site'!$N$1:$N$437,$H$2))))</f>
        <v>0</v>
      </c>
      <c r="AS38" s="222">
        <f>IF($H$2="All",IF(C38="Jakarta",SUMIFS('Master Data HO &amp; Site'!$BK$1:$BK$437,'Master Data HO &amp; Site'!$S$1:$S$437,'Summary to Mgmt'!$C38,'Master Data HO &amp; Site'!$F$1:$F$437,'Summary to Mgmt'!$D38,'Master Data HO &amp; Site'!$H$1:$H$437,'Summary to Mgmt'!$E38,'Master Data HO &amp; Site'!$Y$1:$Y$437,"Open"),SUMIFS('Master Data HO &amp; Site'!$BK$1:$BK$437,'Master Data HO &amp; Site'!$S$1:$S$437,'Summary to Mgmt'!$C38,'Master Data HO &amp; Site'!$Y$1:$Y$437,"Open")),IF($H$2="Urgent",IF(C38="Jakarta",SUMIFS('Master Data HO &amp; Site'!$BK$1:$BK$437,'Master Data HO &amp; Site'!$F$1:$F$437,'Summary to Mgmt'!$D38,'Master Data HO &amp; Site'!$H$1:$H$437,'Summary to Mgmt'!$E38,'Master Data HO &amp; Site'!$Y$1:$Y$437,"Open",'Master Data HO &amp; Site'!$N$1:$N$437,$H$2),SUMIFS('Master Data HO &amp; Site'!$BK$1:$BK$437,'Master Data HO &amp; Site'!$S$1:$S$437,'Summary to Mgmt'!$C38,'Master Data HO &amp; Site'!$Y$1:$Y$437,"Open",'Master Data HO &amp; Site'!$N$1:$N$437,$H$2)),IF(C38="Jakarta",SUMIFS('Master Data HO &amp; Site'!$BK$1:$BK$437,'Master Data HO &amp; Site'!$F$1:$F$437,'Summary to Mgmt'!$D38,'Master Data HO &amp; Site'!$H$1:$H$437,'Summary to Mgmt'!$E38,'Master Data HO &amp; Site'!$Y$1:$Y$437,"Open",'Master Data HO &amp; Site'!$N$1:$N$437,$H$2),SUMIFS('Master Data HO &amp; Site'!$BK$1:$BK$437,'Master Data HO &amp; Site'!$S$1:$S$437,'Summary to Mgmt'!$C38,'Master Data HO &amp; Site'!$Y$1:$Y$437,"Open",'Master Data HO &amp; Site'!$N$1:$N$437,$H$2))))</f>
        <v>0</v>
      </c>
      <c r="AU38" s="224">
        <f>IF($H$2="All",IF(C38="Jakarta",COUNTIFS('Master Data HO &amp; Site'!$F$1:$F$437,'Summary to Mgmt'!$D38,'Master Data HO &amp; Site'!$H$1:$H$437,'Summary to Mgmt'!$E38,'Master Data HO &amp; Site'!$Y$1:$Y$437,"Open",'Master Data HO &amp; Site'!$BZ$1:$BZ$437,'Summary to Mgmt'!$AU$4),COUNTIFS('Master Data HO &amp; Site'!$S$1:$S$437,'Summary to Mgmt'!$C38,'Master Data HO &amp; Site'!$Y$1:$Y$437,"Open",'Master Data HO &amp; Site'!$BZ$1:$BZ$437,'Summary to Mgmt'!$AU$4)),IF($H$2="Urgent",IF(C38="Jakarta",COUNTIFS('Master Data HO &amp; Site'!$F$1:$F$437,'Summary to Mgmt'!$D38,'Master Data HO &amp; Site'!$H$1:$H$437,'Summary to Mgmt'!$E38,'Master Data HO &amp; Site'!$Y$1:$Y$437,"Open",'Master Data HO &amp; Site'!$BZ$1:$BZ$437,'Summary to Mgmt'!$AU$4,'Master Data HO &amp; Site'!$N$1:$N$437,$H$2),COUNTIFS('Master Data HO &amp; Site'!$S$1:$S$437,'Summary to Mgmt'!$C38,'Master Data HO &amp; Site'!$Y$1:$Y$437,"Open",'Master Data HO &amp; Site'!$BZ$1:$BZ$437,'Summary to Mgmt'!$AU$4,'Master Data HO &amp; Site'!$N$1:$N$437,$H$2)),IF(C38="Jakarta",COUNTIFS('Master Data HO &amp; Site'!$F$1:$F$437,'Summary to Mgmt'!$D38,'Master Data HO &amp; Site'!$H$1:$H$437,'Summary to Mgmt'!$E38,'Master Data HO &amp; Site'!$Y$1:$Y$437,"Open",'Master Data HO &amp; Site'!$BZ$1:$BZ$437,'Summary to Mgmt'!$AU$4,'Master Data HO &amp; Site'!$N$1:$N$437,$H$2),COUNTIFS('Master Data HO &amp; Site'!$S$1:$S$437,'Summary to Mgmt'!$C38,'Master Data HO &amp; Site'!$Y$1:$Y$437,"Open",'Master Data HO &amp; Site'!$BZ$1:$BZ$437,'Summary to Mgmt'!$AU$4,'Master Data HO &amp; Site'!$N$1:$N$437,$H$2))))</f>
        <v>0</v>
      </c>
      <c r="AV38" s="224">
        <f>IF($H$2="All",IF(C38="Jakarta",COUNTIFS('Master Data HO &amp; Site'!$F$1:$F$437,'Summary to Mgmt'!$D38,'Master Data HO &amp; Site'!$H$1:$H$437,'Summary to Mgmt'!$E38,'Master Data HO &amp; Site'!$Y$1:$Y$437,"Open",'Master Data HO &amp; Site'!$BZ$1:$BZ$437,'Summary to Mgmt'!$AV$4),COUNTIFS('Master Data HO &amp; Site'!$S$1:$S$437,'Summary to Mgmt'!$C38,'Master Data HO &amp; Site'!$Y$1:$Y$437,"Open",'Master Data HO &amp; Site'!$BZ$1:$BZ$437,'Summary to Mgmt'!$AV$4)),IF($H$2="Urgent",IF(C38="Jakarta",COUNTIFS('Master Data HO &amp; Site'!$F$1:$F$437,'Summary to Mgmt'!$D38,'Master Data HO &amp; Site'!$H$1:$H$437,'Summary to Mgmt'!$E38,'Master Data HO &amp; Site'!$Y$1:$Y$437,"Open",'Master Data HO &amp; Site'!$BZ$1:$BZ$437,'Summary to Mgmt'!$AV$4,'Master Data HO &amp; Site'!$N$1:$N$437,$H$2),COUNTIFS('Master Data HO &amp; Site'!$S$1:$S$437,'Summary to Mgmt'!$C38,'Master Data HO &amp; Site'!$Y$1:$Y$437,"Open",'Master Data HO &amp; Site'!$BZ$1:$BZ$437,'Summary to Mgmt'!$AV$4,'Master Data HO &amp; Site'!$N$1:$N$437,$H$2)),IF(C38="Jakarta",COUNTIFS('Master Data HO &amp; Site'!$F$1:$F$437,'Summary to Mgmt'!$D38,'Master Data HO &amp; Site'!$H$1:$H$437,'Summary to Mgmt'!$E38,'Master Data HO &amp; Site'!$Y$1:$Y$437,"Open",'Master Data HO &amp; Site'!$BZ$1:$BZ$437,'Summary to Mgmt'!$AV$4,'Master Data HO &amp; Site'!$N$1:$N$437,$H$2),COUNTIFS('Master Data HO &amp; Site'!$S$1:$S$437,'Summary to Mgmt'!$C38,'Master Data HO &amp; Site'!$Y$1:$Y$437,"Open",'Master Data HO &amp; Site'!$BZ$1:$BZ$437,'Summary to Mgmt'!$AV$4,'Master Data HO &amp; Site'!$N$1:$N$437,$H$2))))</f>
        <v>0</v>
      </c>
      <c r="AW38" s="224">
        <f>IF($H$2="All",IF(C38="Jakarta",COUNTIFS('Master Data HO &amp; Site'!$F$1:$F$437,'Summary to Mgmt'!$D38,'Master Data HO &amp; Site'!$H$1:$H$437,'Summary to Mgmt'!$E38,'Master Data HO &amp; Site'!$Y$1:$Y$437,"Open",'Master Data HO &amp; Site'!$BZ$1:$BZ$437,'Summary to Mgmt'!$AW$4),COUNTIFS('Master Data HO &amp; Site'!$S$1:$S$437,'Summary to Mgmt'!$C38,'Master Data HO &amp; Site'!$Y$1:$Y$437,"Open",'Master Data HO &amp; Site'!$BZ$1:$BZ$437,'Summary to Mgmt'!$AW$4)),IF($H$2="Urgent",IF(C38="Jakarta",COUNTIFS('Master Data HO &amp; Site'!$F$1:$F$437,'Summary to Mgmt'!$D38,'Master Data HO &amp; Site'!$H$1:$H$437,'Summary to Mgmt'!$E38,'Master Data HO &amp; Site'!$Y$1:$Y$437,"Open",'Master Data HO &amp; Site'!$BZ$1:$BZ$437,'Summary to Mgmt'!$AW$4,'Master Data HO &amp; Site'!$N$1:$N$437,$H$2),COUNTIFS('Master Data HO &amp; Site'!$S$1:$S$437,'Summary to Mgmt'!$C38,'Master Data HO &amp; Site'!$Y$1:$Y$437,"Open",'Master Data HO &amp; Site'!$BZ$1:$BZ$437,'Summary to Mgmt'!$AW$4,'Master Data HO &amp; Site'!$N$1:$N$437,$H$2)),IF(C38="Jakarta",COUNTIFS('Master Data HO &amp; Site'!$F$1:$F$437,'Summary to Mgmt'!$D38,'Master Data HO &amp; Site'!$H$1:$H$437,'Summary to Mgmt'!$E38,'Master Data HO &amp; Site'!$Y$1:$Y$437,"Open",'Master Data HO &amp; Site'!$BZ$1:$BZ$437,'Summary to Mgmt'!$AW$4,'Master Data HO &amp; Site'!$N$1:$N$437,$H$2),COUNTIFS('Master Data HO &amp; Site'!$S$1:$S$437,'Summary to Mgmt'!$C38,'Master Data HO &amp; Site'!$Y$1:$Y$437,"Open",'Master Data HO &amp; Site'!$BZ$1:$BZ$437,'Summary to Mgmt'!$AW$4,'Master Data HO &amp; Site'!$N$1:$N$437,$H$2))))</f>
        <v>0</v>
      </c>
      <c r="AX38" s="224">
        <f>IF($H$2="All",IF(C38="Jakarta",COUNTIFS('Master Data HO &amp; Site'!$F$1:$F$437,'Summary to Mgmt'!$D38,'Master Data HO &amp; Site'!$H$1:$H$437,'Summary to Mgmt'!$E38,'Master Data HO &amp; Site'!$Y$1:$Y$437,"Open",'Master Data HO &amp; Site'!$BZ$1:$BZ$437,'Summary to Mgmt'!$AX$4),COUNTIFS('Master Data HO &amp; Site'!$S$1:$S$437,'Summary to Mgmt'!$C38,'Master Data HO &amp; Site'!$Y$1:$Y$437,"Open",'Master Data HO &amp; Site'!$BZ$1:$BZ$437,'Summary to Mgmt'!$AX$4)),IF($H$2="Urgent",IF(C38="Jakarta",COUNTIFS('Master Data HO &amp; Site'!$F$1:$F$437,'Summary to Mgmt'!$D38,'Master Data HO &amp; Site'!$H$1:$H$437,'Summary to Mgmt'!$E38,'Master Data HO &amp; Site'!$Y$1:$Y$437,"Open",'Master Data HO &amp; Site'!$BZ$1:$BZ$437,'Summary to Mgmt'!$AX$4,'Master Data HO &amp; Site'!$N$1:$N$437,$H$2),COUNTIFS('Master Data HO &amp; Site'!$S$1:$S$437,'Summary to Mgmt'!$C38,'Master Data HO &amp; Site'!$Y$1:$Y$437,"Open",'Master Data HO &amp; Site'!$BZ$1:$BZ$437,'Summary to Mgmt'!$AX$4,'Master Data HO &amp; Site'!$N$1:$N$437,$H$2)),IF(C38="Jakarta",COUNTIFS('Master Data HO &amp; Site'!$F$1:$F$437,'Summary to Mgmt'!$D38,'Master Data HO &amp; Site'!$H$1:$H$437,'Summary to Mgmt'!$E38,'Master Data HO &amp; Site'!$Y$1:$Y$437,"Open",'Master Data HO &amp; Site'!$BZ$1:$BZ$437,'Summary to Mgmt'!$AX$4,'Master Data HO &amp; Site'!$N$1:$N$437,$H$2),COUNTIFS('Master Data HO &amp; Site'!$S$1:$S$437,'Summary to Mgmt'!$C38,'Master Data HO &amp; Site'!$Y$1:$Y$437,"Open",'Master Data HO &amp; Site'!$BZ$1:$BZ$437,'Summary to Mgmt'!$AX$4,'Master Data HO &amp; Site'!$N$1:$N$437,$H$2))))</f>
        <v>0</v>
      </c>
    </row>
    <row r="39" spans="3:50" outlineLevel="1" x14ac:dyDescent="0.35">
      <c r="C39" t="s">
        <v>151</v>
      </c>
      <c r="D39" t="s">
        <v>528</v>
      </c>
      <c r="E39" t="s">
        <v>1813</v>
      </c>
      <c r="F39" s="223">
        <f t="shared" ref="F39" si="6">G39+H39</f>
        <v>1</v>
      </c>
      <c r="G39" s="224">
        <f>IF($H$2="All",IF(C39="Jakarta",SUMIFS('Master Data HO &amp; Site'!$BM$1:$BM$437,'Master Data HO &amp; Site'!$S$1:$S$437,'Summary to Mgmt'!C39,'Master Data HO &amp; Site'!$F$1:$F$437,'Summary to Mgmt'!$D39,'Master Data HO &amp; Site'!$H$1:$H$437,'Summary to Mgmt'!$E39,'Master Data HO &amp; Site'!$Y$1:$Y$437,"Closed"),SUMIFS('Master Data HO &amp; Site'!$BM$1:$BM$437,'Master Data HO &amp; Site'!$S$1:$S$437,'Summary to Mgmt'!C39,'Master Data HO &amp; Site'!$Y$1:$Y$437,"Closed")),IF(C39="Jakarta",SUMIFS('Master Data HO &amp; Site'!$BM$1:$BM$437,'Master Data HO &amp; Site'!$S$1:$S$437,'Summary to Mgmt'!C39,'Master Data HO &amp; Site'!$F$1:$F$437,'Summary to Mgmt'!$D39,'Master Data HO &amp; Site'!$H$1:$H$437,'Summary to Mgmt'!E39,'Master Data HO &amp; Site'!$N$1:$N$437,'Summary to Mgmt'!$H$2,'Master Data HO &amp; Site'!$Y$1:$Y$437,"Closed"),SUMIFS('Master Data HO &amp; Site'!$BM$1:$BM$437,'Master Data HO &amp; Site'!$S$1:$S$437,'Summary to Mgmt'!C39,'Master Data HO &amp; Site'!$N$1:$N$437,'Summary to Mgmt'!$H$2,'Master Data HO &amp; Site'!$Y$1:$Y$437,"Closed")))</f>
        <v>1</v>
      </c>
      <c r="H39" s="222">
        <f>IF($H$2="All",IF(C39="Jakarta",COUNTIFS('Master Data HO &amp; Site'!$S$1:$S$437,'Summary to Mgmt'!$C39,'Master Data HO &amp; Site'!$F$1:$F$437,'Summary to Mgmt'!$D39,'Master Data HO &amp; Site'!$H$1:$H$437,'Summary to Mgmt'!$E39,'Master Data HO &amp; Site'!$Y$1:$Y$437,"Open"),COUNTIFS('Master Data HO &amp; Site'!$S$1:$S$437,'Summary to Mgmt'!$C39,'Master Data HO &amp; Site'!$Y$1:$Y$437,"Open")),IF($H$2="Urgent",IF(C39="Jakarta",COUNTIFS('Master Data HO &amp; Site'!$S$1:$S$437,'Summary to Mgmt'!$C39,'Master Data HO &amp; Site'!$F$1:$F$437,'Summary to Mgmt'!$D39,'Master Data HO &amp; Site'!$H$1:$H$437,'Summary to Mgmt'!$E39,'Master Data HO &amp; Site'!$Y$1:$Y$437,"Open",'Master Data HO &amp; Site'!$N$1:$N$437,$H$2),COUNTIFS('Master Data HO &amp; Site'!$S$1:$S$437,'Summary to Mgmt'!$C39,'Master Data HO &amp; Site'!$Y$1:$Y$437,"Open",'Master Data HO &amp; Site'!$N$1:$N$437,$H$2)),IF(C39="Jakarta",COUNTIFS('Master Data HO &amp; Site'!$F$1:$F$437,'Summary to Mgmt'!$D39,'Master Data HO &amp; Site'!$H$1:$H$437,'Summary to Mgmt'!$E39,'Master Data HO &amp; Site'!$Y$1:$Y$437,"Open",'Master Data HO &amp; Site'!$N$1:$N$437,$H$2),COUNTIFS('Master Data HO &amp; Site'!$S$1:$S$437,'Summary to Mgmt'!$C39,'Master Data HO &amp; Site'!$Y$1:$Y$437,"Open",'Master Data HO &amp; Site'!$N$1:$N$437,$H$2))))</f>
        <v>0</v>
      </c>
      <c r="I39" s="222">
        <f>IF($H$2="All",IF(C39="Jakarta",COUNTIFS('Master Data HO &amp; Site'!$F$1:$F$437,'Summary to Mgmt'!$D39,'Master Data HO &amp; Site'!$H$1:$H$437,'Summary to Mgmt'!$E39,'Master Data HO &amp; Site'!$Y$1:$Y$437,"Open",'Master Data HO &amp; Site'!$D$1:$D$437,"pending FKTK"),COUNTIFS('Master Data HO &amp; Site'!$S$1:$S$437,'Summary to Mgmt'!$C39,'Master Data HO &amp; Site'!$Y$1:$Y$437,"Open",'Master Data HO &amp; Site'!$D$1:$D$437,"pending FKTK")),IF($H$2="Urgent",IF(C39="Jakarta",COUNTIFS('Master Data HO &amp; Site'!$F$1:$F$437,'Summary to Mgmt'!$D39,'Master Data HO &amp; Site'!$H$1:$H$437,'Summary to Mgmt'!$E39,'Master Data HO &amp; Site'!$Y$1:$Y$437,"Open",'Master Data HO &amp; Site'!$N$1:$N$437,$H$2,'Master Data HO &amp; Site'!$D$1:$D$437,"pending FKTK"),COUNTIFS('Master Data HO &amp; Site'!$S$1:$S$437,'Summary to Mgmt'!$C39,'Master Data HO &amp; Site'!$Y$1:$Y$437,"Open",'Master Data HO &amp; Site'!$N$1:$N$437,$H$2,'Master Data HO &amp; Site'!$D$1:$D$437,"pending FKTK")),IF(C39="Jakarta",COUNTIFS('Master Data HO &amp; Site'!$F$1:$F$437,'Summary to Mgmt'!$D39,'Master Data HO &amp; Site'!$H$1:$H$437,'Summary to Mgmt'!$E39,'Master Data HO &amp; Site'!$Y$1:$Y$437,"Open",'Master Data HO &amp; Site'!$N$1:$N$437,$H$2,'Master Data HO &amp; Site'!$D$1:$D$437,"pending FKTK"),COUNTIFS('Master Data HO &amp; Site'!$S$1:$S$437,'Summary to Mgmt'!$C39,'Master Data HO &amp; Site'!$Y$1:$Y$437,"Open",'Master Data HO &amp; Site'!$N$1:$N$437,$H$2,'Master Data HO &amp; Site'!$D$1:$D$437,"pending FKTK"))))</f>
        <v>0</v>
      </c>
      <c r="J39" s="222">
        <f>IF($H$2="All",IF(C39="Jakarta",SUMIFS('Master Data HO &amp; Site'!$AB$1:$AB$437,'Master Data HO &amp; Site'!$F$1:$F$437,'Summary to Mgmt'!$D39,'Master Data HO &amp; Site'!$H$1:$H$437,'Summary to Mgmt'!$E39,'Master Data HO &amp; Site'!$Y$1:$Y$437,"Open"),SUMIFS('Master Data HO &amp; Site'!$AB$1:$AB$437,'Master Data HO &amp; Site'!$S$1:$S$437,'Summary to Mgmt'!$C39,'Master Data HO &amp; Site'!$Y$1:$Y$437,"Open")),IF($H$2="Urgent",IF(C39="Jakarta",SUMIFS('Master Data HO &amp; Site'!$AB$1:$AB$437,'Master Data HO &amp; Site'!$F$1:$F$437,'Summary to Mgmt'!$D39,'Master Data HO &amp; Site'!$H$1:$H$437,'Summary to Mgmt'!$E39,'Master Data HO &amp; Site'!$Y$1:$Y$437,"Open",'Master Data HO &amp; Site'!$N$1:$N$437,$H$2),SUMIFS('Master Data HO &amp; Site'!$AB$1:$AB$437,'Master Data HO &amp; Site'!$S$1:$S$437,'Summary to Mgmt'!$C39,'Master Data HO &amp; Site'!$Y$1:$Y$437,"Open",'Master Data HO &amp; Site'!$N$1:$N$437,$H$2)),IF(C39="Jakarta",SUMIFS('Master Data HO &amp; Site'!$AB$1:$AB$437,'Master Data HO &amp; Site'!$F$1:$F$437,'Summary to Mgmt'!$D39,'Master Data HO &amp; Site'!$H$1:$H$437,'Summary to Mgmt'!$E39,'Master Data HO &amp; Site'!$Y$1:$Y$437,"Open",'Master Data HO &amp; Site'!$N$1:$N$437,$H$2),SUMIFS('Master Data HO &amp; Site'!$AB$1:$AB$437,'Master Data HO &amp; Site'!$S$1:$S$437,'Summary to Mgmt'!$C39,'Master Data HO &amp; Site'!$Y$1:$Y$437,"Open",'Master Data HO &amp; Site'!$N$1:$N$437,$H$2))))</f>
        <v>0</v>
      </c>
      <c r="K39" s="222">
        <f>IF($H$2="All",IF(C39="Jakarta",SUMIFS('Master Data HO &amp; Site'!$AC$1:$AC$437,'Master Data HO &amp; Site'!$F$1:$F$437,'Summary to Mgmt'!$D39,'Master Data HO &amp; Site'!$H$1:$H$437,'Summary to Mgmt'!$E39,'Master Data HO &amp; Site'!$Y$1:$Y$437,"Open"),SUMIFS('Master Data HO &amp; Site'!$AC$1:$AC$437,'Master Data HO &amp; Site'!$S$1:$S$437,'Summary to Mgmt'!$C39,'Master Data HO &amp; Site'!$Y$1:$Y$437,"Open")),IF($H$2="Urgent",IF(C39="Jakarta",SUMIFS('Master Data HO &amp; Site'!$AC$1:$AC$437,'Master Data HO &amp; Site'!$F$1:$F$437,'Summary to Mgmt'!$D39,'Master Data HO &amp; Site'!$H$1:$H$437,'Summary to Mgmt'!$E39,'Master Data HO &amp; Site'!$Y$1:$Y$437,"Open",'Master Data HO &amp; Site'!$N$1:$N$437,$H$2),SUMIFS('Master Data HO &amp; Site'!$AC$1:$AC$437,'Master Data HO &amp; Site'!$S$1:$S$437,'Summary to Mgmt'!$C39,'Master Data HO &amp; Site'!$Y$1:$Y$437,"Open",'Master Data HO &amp; Site'!$N$1:$N$437,$H$2)),IF(C39="Jakarta",SUMIFS('Master Data HO &amp; Site'!$AC$1:$AC$437,'Master Data HO &amp; Site'!$F$1:$F$437,'Summary to Mgmt'!$D39,'Master Data HO &amp; Site'!$H$1:$H$437,'Summary to Mgmt'!$E39,'Master Data HO &amp; Site'!$Y$1:$Y$437,"Open",'Master Data HO &amp; Site'!$N$1:$N$437,$H$2),SUMIFS('Master Data HO &amp; Site'!$AC$1:$AC$437,'Master Data HO &amp; Site'!$S$1:$S$437,'Summary to Mgmt'!$C39,'Master Data HO &amp; Site'!$Y$1:$Y$437,"Open",'Master Data HO &amp; Site'!$N$1:$N$437,$H$2))))</f>
        <v>0</v>
      </c>
      <c r="L39" s="222">
        <f>IF($H$2="All",IF(C39="Jakarta",SUMIFS('Master Data HO &amp; Site'!$AD$1:$AD$437,'Master Data HO &amp; Site'!$F$1:$F$437,'Summary to Mgmt'!$D39,'Master Data HO &amp; Site'!$H$1:$H$437,'Summary to Mgmt'!$E39,'Master Data HO &amp; Site'!$Y$1:$Y$437,"Open"),SUMIFS('Master Data HO &amp; Site'!$AD$1:$AD$437,'Master Data HO &amp; Site'!$S$1:$S$437,'Summary to Mgmt'!$C39,'Master Data HO &amp; Site'!$Y$1:$Y$437,"Open")),IF($H$2="Urgent",IF(C39="Jakarta",SUMIFS('Master Data HO &amp; Site'!$AD$1:$AD$437,'Master Data HO &amp; Site'!$F$1:$F$437,'Summary to Mgmt'!$D39,'Master Data HO &amp; Site'!$H$1:$H$437,'Summary to Mgmt'!$E39,'Master Data HO &amp; Site'!$Y$1:$Y$437,"Open",'Master Data HO &amp; Site'!$N$1:$N$437,$H$2),SUMIFS('Master Data HO &amp; Site'!$AD$1:$AD$437,'Master Data HO &amp; Site'!$S$1:$S$437,'Summary to Mgmt'!$C39,'Master Data HO &amp; Site'!$Y$1:$Y$437,"Open",'Master Data HO &amp; Site'!$N$1:$N$437,$H$2)),IF(C39="Jakarta",SUMIFS('Master Data HO &amp; Site'!$AD$1:$AD$437,'Master Data HO &amp; Site'!$F$1:$F$437,'Summary to Mgmt'!$D39,'Master Data HO &amp; Site'!$H$1:$H$437,'Summary to Mgmt'!$E39,'Master Data HO &amp; Site'!$Y$1:$Y$437,"Open",'Master Data HO &amp; Site'!$N$1:$N$437,$H$2),SUMIFS('Master Data HO &amp; Site'!$AD$1:$AD$437,'Master Data HO &amp; Site'!$S$1:$S$437,'Summary to Mgmt'!$C39,'Master Data HO &amp; Site'!$Y$1:$Y$437,"Open",'Master Data HO &amp; Site'!$N$1:$N$437,$H$2))))</f>
        <v>0</v>
      </c>
      <c r="M39" s="222">
        <f>IF($H$2="All",IF(C39="Jakarta",SUMIFS('Master Data HO &amp; Site'!$AE$1:$AE$437,'Master Data HO &amp; Site'!$F$1:$F$437,'Summary to Mgmt'!$D39,'Master Data HO &amp; Site'!$H$1:$H$437,'Summary to Mgmt'!$E39,'Master Data HO &amp; Site'!$Y$1:$Y$437,"Open"),SUMIFS('Master Data HO &amp; Site'!$AE$1:$AE$437,'Master Data HO &amp; Site'!$S$1:$S$437,'Summary to Mgmt'!$C39,'Master Data HO &amp; Site'!$Y$1:$Y$437,"Open")),IF($H$2="Urgent",IF(C39="Jakarta",SUMIFS('Master Data HO &amp; Site'!$AE$1:$AE$437,'Master Data HO &amp; Site'!$F$1:$F$437,'Summary to Mgmt'!$D39,'Master Data HO &amp; Site'!$H$1:$H$437,'Summary to Mgmt'!$E39,'Master Data HO &amp; Site'!$Y$1:$Y$437,"Open",'Master Data HO &amp; Site'!$N$1:$N$437,$H$2),SUMIFS('Master Data HO &amp; Site'!$AE$1:$AE$437,'Master Data HO &amp; Site'!$S$1:$S$437,'Summary to Mgmt'!$C39,'Master Data HO &amp; Site'!$Y$1:$Y$437,"Open",'Master Data HO &amp; Site'!$N$1:$N$437,$H$2)),IF(C39="Jakarta",SUMIFS('Master Data HO &amp; Site'!$AE$1:$AE$437,'Master Data HO &amp; Site'!$F$1:$F$437,'Summary to Mgmt'!$D39,'Master Data HO &amp; Site'!$H$1:$H$437,'Summary to Mgmt'!$E39,'Master Data HO &amp; Site'!$Y$1:$Y$437,"Open",'Master Data HO &amp; Site'!$N$1:$N$437,$H$2),SUMIFS('Master Data HO &amp; Site'!$AE$1:$AE$437,'Master Data HO &amp; Site'!$S$1:$S$437,'Summary to Mgmt'!$C39,'Master Data HO &amp; Site'!$Y$1:$Y$437,"Open",'Master Data HO &amp; Site'!$N$1:$N$437,$H$2))))</f>
        <v>0</v>
      </c>
      <c r="N39" s="222">
        <f>IF($H$2="All",IF(C39="Jakarta",SUMIFS('Master Data HO &amp; Site'!$AF$1:$AF$437,'Master Data HO &amp; Site'!$F$1:$F$437,'Summary to Mgmt'!$D39,'Master Data HO &amp; Site'!$H$1:$H$437,'Summary to Mgmt'!$E39,'Master Data HO &amp; Site'!$Y$1:$Y$437,"Open"),SUMIFS('Master Data HO &amp; Site'!$AF$1:$AF$437,'Master Data HO &amp; Site'!$S$1:$S$437,'Summary to Mgmt'!$C39,'Master Data HO &amp; Site'!$Y$1:$Y$437,"Open")),IF($H$2="Urgent",IF(C39="Jakarta",SUMIFS('Master Data HO &amp; Site'!$AF$1:$AF$437,'Master Data HO &amp; Site'!$F$1:$F$437,'Summary to Mgmt'!$D39,'Master Data HO &amp; Site'!$H$1:$H$437,'Summary to Mgmt'!$E39,'Master Data HO &amp; Site'!$Y$1:$Y$437,"Open",'Master Data HO &amp; Site'!$N$1:$N$437,$H$2),SUMIFS('Master Data HO &amp; Site'!$AF$1:$AF$437,'Master Data HO &amp; Site'!$S$1:$S$437,'Summary to Mgmt'!$C39,'Master Data HO &amp; Site'!$Y$1:$Y$437,"Open",'Master Data HO &amp; Site'!$N$1:$N$437,$H$2)),IF(C39="Jakarta",SUMIFS('Master Data HO &amp; Site'!$AF$1:$AF$437,'Master Data HO &amp; Site'!$F$1:$F$437,'Summary to Mgmt'!$D39,'Master Data HO &amp; Site'!$H$1:$H$437,'Summary to Mgmt'!$E39,'Master Data HO &amp; Site'!$Y$1:$Y$437,"Open",'Master Data HO &amp; Site'!$N$1:$N$437,$H$2),SUMIFS('Master Data HO &amp; Site'!$AF$1:$AF$437,'Master Data HO &amp; Site'!$S$1:$S$437,'Summary to Mgmt'!$C39,'Master Data HO &amp; Site'!$Y$1:$Y$437,"Open",'Master Data HO &amp; Site'!$N$1:$N$437,$H$2))))</f>
        <v>0</v>
      </c>
      <c r="O39" s="224">
        <f>IF($H$2="All",IF(C39="Jakarta",SUMIFS('Master Data HO &amp; Site'!$AG$1:$AG$437,'Master Data HO &amp; Site'!$S$1:$S$437,'Summary to Mgmt'!$C39,'Master Data HO &amp; Site'!$F$1:$F$437,'Summary to Mgmt'!$D39,'Master Data HO &amp; Site'!$H$1:$H$437,'Summary to Mgmt'!$E39,'Master Data HO &amp; Site'!$Y$1:$Y$437,"Open"),SUMIFS('Master Data HO &amp; Site'!$AG$1:$AG$437,'Master Data HO &amp; Site'!$S$1:$S$437,'Summary to Mgmt'!$C39,'Master Data HO &amp; Site'!$Y$1:$Y$437,"Open")),IF($H$2="Urgent",IF(C39="Jakarta",SUMIFS('Master Data HO &amp; Site'!$AG$1:$AG$437,'Master Data HO &amp; Site'!$F$1:$F$437,'Summary to Mgmt'!$D39,'Master Data HO &amp; Site'!$H$1:$H$437,'Summary to Mgmt'!$E39,'Master Data HO &amp; Site'!$Y$1:$Y$437,"Open",'Master Data HO &amp; Site'!$N$1:$N$437,$H$2),SUMIFS('Master Data HO &amp; Site'!$AG$1:$AG$437,'Master Data HO &amp; Site'!$S$1:$S$437,'Summary to Mgmt'!$C39,'Master Data HO &amp; Site'!$Y$1:$Y$437,"Open",'Master Data HO &amp; Site'!$N$1:$N$437,$H$2)),IF(C39="Jakarta",SUMIFS('Master Data HO &amp; Site'!$AG$1:$AG$437,'Master Data HO &amp; Site'!$F$1:$F$437,'Summary to Mgmt'!$D39,'Master Data HO &amp; Site'!$H$1:$H$437,'Summary to Mgmt'!$E39,'Master Data HO &amp; Site'!$Y$1:$Y$437,"Open",'Master Data HO &amp; Site'!$N$1:$N$437,$H$2),SUMIFS('Master Data HO &amp; Site'!$AG$1:$AG$437,'Master Data HO &amp; Site'!$S$1:$S$437,'Summary to Mgmt'!$C39,'Master Data HO &amp; Site'!$Y$1:$Y$437,"Open",'Master Data HO &amp; Site'!$N$1:$N$437,$H$2))))</f>
        <v>0</v>
      </c>
      <c r="P39" s="222">
        <f>IF($H$2="All",IF(C39="Jakarta",SUMIFS('Master Data HO &amp; Site'!$AH$1:$AH$437,'Master Data HO &amp; Site'!$F$1:$F$437,'Summary to Mgmt'!$D39,'Master Data HO &amp; Site'!$H$1:$H$437,'Summary to Mgmt'!$E39,'Master Data HO &amp; Site'!$Y$1:$Y$437,"Open"),SUMIFS('Master Data HO &amp; Site'!$AH$1:$AH$437,'Master Data HO &amp; Site'!$S$1:$S$437,'Summary to Mgmt'!$C39,'Master Data HO &amp; Site'!$Y$1:$Y$437,"Open")),IF($H$2="Urgent",IF(C39="Jakarta",SUMIFS('Master Data HO &amp; Site'!$AH$1:$AH$437,'Master Data HO &amp; Site'!$F$1:$F$437,'Summary to Mgmt'!$D39,'Master Data HO &amp; Site'!$H$1:$H$437,'Summary to Mgmt'!$E39,'Master Data HO &amp; Site'!$Y$1:$Y$437,"Open",'Master Data HO &amp; Site'!$N$1:$N$437,$H$2),SUMIFS('Master Data HO &amp; Site'!$AH$1:$AH$437,'Master Data HO &amp; Site'!$S$1:$S$437,'Summary to Mgmt'!$C39,'Master Data HO &amp; Site'!$Y$1:$Y$437,"Open",'Master Data HO &amp; Site'!$N$1:$N$437,$H$2)),IF(C39="Jakarta",SUMIFS('Master Data HO &amp; Site'!$AH$1:$AH$437,'Master Data HO &amp; Site'!$F$1:$F$437,'Summary to Mgmt'!$D39,'Master Data HO &amp; Site'!$H$1:$H$437,'Summary to Mgmt'!$E39,'Master Data HO &amp; Site'!$Y$1:$Y$437,"Open",'Master Data HO &amp; Site'!$N$1:$N$437,$H$2),SUMIFS('Master Data HO &amp; Site'!$AH$1:$AH$437,'Master Data HO &amp; Site'!$S$1:$S$437,'Summary to Mgmt'!$C39,'Master Data HO &amp; Site'!$Y$1:$Y$437,"Open",'Master Data HO &amp; Site'!$N$1:$N$437,$H$2))))</f>
        <v>0</v>
      </c>
      <c r="Q39" s="222">
        <f>IF($H$2="All",IF(C39="Jakarta",SUMIFS('Master Data HO &amp; Site'!$AI$1:$AI$437,'Master Data HO &amp; Site'!$F$1:$F$437,'Summary to Mgmt'!$D39,'Master Data HO &amp; Site'!$H$1:$H$437,'Summary to Mgmt'!$E39,'Master Data HO &amp; Site'!$Y$1:$Y$437,"Open"),SUMIFS('Master Data HO &amp; Site'!$AI$1:$AI$437,'Master Data HO &amp; Site'!$S$1:$S$437,'Summary to Mgmt'!$C39,'Master Data HO &amp; Site'!$Y$1:$Y$437,"Open")),IF($H$2="Urgent",IF(C39="Jakarta",SUMIFS('Master Data HO &amp; Site'!$AI$1:$AI$437,'Master Data HO &amp; Site'!$F$1:$F$437,'Summary to Mgmt'!$D39,'Master Data HO &amp; Site'!$H$1:$H$437,'Summary to Mgmt'!$E39,'Master Data HO &amp; Site'!$Y$1:$Y$437,"Open",'Master Data HO &amp; Site'!$N$1:$N$437,$H$2),SUMIFS('Master Data HO &amp; Site'!$AI$1:$AI$437,'Master Data HO &amp; Site'!$S$1:$S$437,'Summary to Mgmt'!$C39,'Master Data HO &amp; Site'!$Y$1:$Y$437,"Open",'Master Data HO &amp; Site'!$N$1:$N$437,$H$2)),IF(C39="Jakarta",SUMIFS('Master Data HO &amp; Site'!$AI$1:$AI$437,'Master Data HO &amp; Site'!$F$1:$F$437,'Summary to Mgmt'!$D39,'Master Data HO &amp; Site'!$H$1:$H$437,'Summary to Mgmt'!$E39,'Master Data HO &amp; Site'!$Y$1:$Y$437,"Open",'Master Data HO &amp; Site'!$N$1:$N$437,$H$2),SUMIFS('Master Data HO &amp; Site'!$AI$1:$AI$437,'Master Data HO &amp; Site'!$S$1:$S$437,'Summary to Mgmt'!$C39,'Master Data HO &amp; Site'!$Y$1:$Y$437,"Open",'Master Data HO &amp; Site'!$N$1:$N$437,$H$2))))</f>
        <v>0</v>
      </c>
      <c r="R39" s="222">
        <f>IF($H$2="All",IF(C39="Jakarta",SUMIFS('Master Data HO &amp; Site'!$AJ$1:$AJ$437,'Master Data HO &amp; Site'!$F$1:$F$437,'Summary to Mgmt'!$D39,'Master Data HO &amp; Site'!$H$1:$H$437,'Summary to Mgmt'!$E39,'Master Data HO &amp; Site'!$Y$1:$Y$437,"Open"),SUMIFS('Master Data HO &amp; Site'!$AJ$1:$AJ$437,'Master Data HO &amp; Site'!$S$1:$S$437,'Summary to Mgmt'!$C39,'Master Data HO &amp; Site'!$Y$1:$Y$437,"Open")),IF($H$2="Urgent",IF(C39="Jakarta",SUMIFS('Master Data HO &amp; Site'!$AJ$1:$AJ$437,'Master Data HO &amp; Site'!$F$1:$F$437,'Summary to Mgmt'!$D39,'Master Data HO &amp; Site'!$H$1:$H$437,'Summary to Mgmt'!$E39,'Master Data HO &amp; Site'!$Y$1:$Y$437,"Open",'Master Data HO &amp; Site'!$N$1:$N$437,$H$2),SUMIFS('Master Data HO &amp; Site'!$AJ$1:$AJ$437,'Master Data HO &amp; Site'!$S$1:$S$437,'Summary to Mgmt'!$C39,'Master Data HO &amp; Site'!$Y$1:$Y$437,"Open",'Master Data HO &amp; Site'!$N$1:$N$437,$H$2)),IF(C39="Jakarta",SUMIFS('Master Data HO &amp; Site'!$AJ$1:$AJ$437,'Master Data HO &amp; Site'!$F$1:$F$437,'Summary to Mgmt'!$D39,'Master Data HO &amp; Site'!$H$1:$H$437,'Summary to Mgmt'!$E39,'Master Data HO &amp; Site'!$Y$1:$Y$437,"Open",'Master Data HO &amp; Site'!$N$1:$N$437,$H$2),SUMIFS('Master Data HO &amp; Site'!$AJ$1:$AJ$437,'Master Data HO &amp; Site'!$S$1:$S$437,'Summary to Mgmt'!$C39,'Master Data HO &amp; Site'!$Y$1:$Y$437,"Open",'Master Data HO &amp; Site'!$N$1:$N$437,$H$2))))</f>
        <v>0</v>
      </c>
      <c r="S39" s="222">
        <f>IF($H$2="All",IF(C39="Jakarta",SUMIFS('Master Data HO &amp; Site'!$AK$1:$AK$437,'Master Data HO &amp; Site'!$F$1:$F$437,'Summary to Mgmt'!$D39,'Master Data HO &amp; Site'!$H$1:$H$437,'Summary to Mgmt'!$E39,'Master Data HO &amp; Site'!$Y$1:$Y$437,"Open"),SUMIFS('Master Data HO &amp; Site'!$AK$1:$AK$437,'Master Data HO &amp; Site'!$S$1:$S$437,'Summary to Mgmt'!$C39,'Master Data HO &amp; Site'!$Y$1:$Y$437,"Open")),IF($H$2="Urgent",IF(C39="Jakarta",SUMIFS('Master Data HO &amp; Site'!$AK$1:$AK$437,'Master Data HO &amp; Site'!$F$1:$F$437,'Summary to Mgmt'!$D39,'Master Data HO &amp; Site'!$H$1:$H$437,'Summary to Mgmt'!$E39,'Master Data HO &amp; Site'!$Y$1:$Y$437,"Open",'Master Data HO &amp; Site'!$N$1:$N$437,$H$2),SUMIFS('Master Data HO &amp; Site'!$AK$1:$AK$437,'Master Data HO &amp; Site'!$S$1:$S$437,'Summary to Mgmt'!$C39,'Master Data HO &amp; Site'!$Y$1:$Y$437,"Open",'Master Data HO &amp; Site'!$N$1:$N$437,$H$2)),IF(C39="Jakarta",SUMIFS('Master Data HO &amp; Site'!$AK$1:$AK$437,'Master Data HO &amp; Site'!$F$1:$F$437,'Summary to Mgmt'!$D39,'Master Data HO &amp; Site'!$H$1:$H$437,'Summary to Mgmt'!$E39,'Master Data HO &amp; Site'!$Y$1:$Y$437,"Open",'Master Data HO &amp; Site'!$N$1:$N$437,$H$2),SUMIFS('Master Data HO &amp; Site'!$AK$1:$AK$437,'Master Data HO &amp; Site'!$S$1:$S$437,'Summary to Mgmt'!$C39,'Master Data HO &amp; Site'!$Y$1:$Y$437,"Open",'Master Data HO &amp; Site'!$N$1:$N$437,$H$2))))</f>
        <v>0</v>
      </c>
      <c r="T39" s="222">
        <f>IF($H$2="All",IF(C39="Jakarta",SUMIFS('Master Data HO &amp; Site'!$AL$1:$AL$437,'Master Data HO &amp; Site'!$F$1:$F$437,'Summary to Mgmt'!$D39,'Master Data HO &amp; Site'!$H$1:$H$437,'Summary to Mgmt'!$E39,'Master Data HO &amp; Site'!$Y$1:$Y$437,"Open"),SUMIFS('Master Data HO &amp; Site'!$AL$1:$AL$437,'Master Data HO &amp; Site'!$S$1:$S$437,'Summary to Mgmt'!$C39,'Master Data HO &amp; Site'!$Y$1:$Y$437,"Open")),IF($H$2="Urgent",IF(C39="Jakarta",SUMIFS('Master Data HO &amp; Site'!$AL$1:$AL$437,'Master Data HO &amp; Site'!$F$1:$F$437,'Summary to Mgmt'!$D39,'Master Data HO &amp; Site'!$H$1:$H$437,'Summary to Mgmt'!$E39,'Master Data HO &amp; Site'!$Y$1:$Y$437,"Open",'Master Data HO &amp; Site'!$N$1:$N$437,$H$2),SUMIFS('Master Data HO &amp; Site'!$AL$1:$AL$437,'Master Data HO &amp; Site'!$S$1:$S$437,'Summary to Mgmt'!$C39,'Master Data HO &amp; Site'!$Y$1:$Y$437,"Open",'Master Data HO &amp; Site'!$N$1:$N$437,$H$2)),IF(C39="Jakarta",SUMIFS('Master Data HO &amp; Site'!$AL$1:$AL$437,'Master Data HO &amp; Site'!$F$1:$F$437,'Summary to Mgmt'!$D39,'Master Data HO &amp; Site'!$H$1:$H$437,'Summary to Mgmt'!$E39,'Master Data HO &amp; Site'!$Y$1:$Y$437,"Open",'Master Data HO &amp; Site'!$N$1:$N$437,$H$2),SUMIFS('Master Data HO &amp; Site'!$AL$1:$AL$437,'Master Data HO &amp; Site'!$S$1:$S$437,'Summary to Mgmt'!$C39,'Master Data HO &amp; Site'!$Y$1:$Y$437,"Open",'Master Data HO &amp; Site'!$N$1:$N$437,$H$2))))</f>
        <v>0</v>
      </c>
      <c r="U39" s="222">
        <f>IF($H$2="All",IF(C39="Jakarta",SUMIFS('Master Data HO &amp; Site'!$AM$1:$AM$437,'Master Data HO &amp; Site'!$S$1:$S$437,'Summary to Mgmt'!$C39,'Master Data HO &amp; Site'!$F$1:$F$437,'Summary to Mgmt'!$D39,'Master Data HO &amp; Site'!$H$1:$H$437,'Summary to Mgmt'!$E39,'Master Data HO &amp; Site'!$Y$1:$Y$437,"Open"),SUMIFS('Master Data HO &amp; Site'!$AM$1:$AM$437,'Master Data HO &amp; Site'!$S$1:$S$437,'Summary to Mgmt'!$C39,'Master Data HO &amp; Site'!$Y$1:$Y$437,"Open")),IF($H$2="Urgent",IF(C39="Jakarta",SUMIFS('Master Data HO &amp; Site'!$AM$1:$AM$437,'Master Data HO &amp; Site'!$F$1:$F$437,'Summary to Mgmt'!$D39,'Master Data HO &amp; Site'!$H$1:$H$437,'Summary to Mgmt'!$E39,'Master Data HO &amp; Site'!$Y$1:$Y$437,"Open",'Master Data HO &amp; Site'!$N$1:$N$437,$H$2),SUMIFS('Master Data HO &amp; Site'!$AM$1:$AM$437,'Master Data HO &amp; Site'!$S$1:$S$437,'Summary to Mgmt'!$C39,'Master Data HO &amp; Site'!$Y$1:$Y$437,"Open",'Master Data HO &amp; Site'!$N$1:$N$437,$H$2)),IF(C39="Jakarta",SUMIFS('Master Data HO &amp; Site'!$AM$1:$AM$437,'Master Data HO &amp; Site'!$F$1:$F$437,'Summary to Mgmt'!$D39,'Master Data HO &amp; Site'!$H$1:$H$437,'Summary to Mgmt'!$E39,'Master Data HO &amp; Site'!$Y$1:$Y$437,"Open",'Master Data HO &amp; Site'!$N$1:$N$437,$H$2),SUMIFS('Master Data HO &amp; Site'!$AM$1:$AM$437,'Master Data HO &amp; Site'!$S$1:$S$437,'Summary to Mgmt'!$C39,'Master Data HO &amp; Site'!$Y$1:$Y$437,"Open",'Master Data HO &amp; Site'!$N$1:$N$437,$H$2))))</f>
        <v>0</v>
      </c>
      <c r="V39" s="222">
        <f>IF($H$2="All",IF(C39="Jakarta",SUMIFS('Master Data HO &amp; Site'!$AN$1:$AN$437,'Master Data HO &amp; Site'!$F$1:$F$437,'Summary to Mgmt'!$D39,'Master Data HO &amp; Site'!$H$1:$H$437,'Summary to Mgmt'!$E39,'Master Data HO &amp; Site'!$Y$1:$Y$437,"Open"),SUMIFS('Master Data HO &amp; Site'!$AN$1:$AN$437,'Master Data HO &amp; Site'!$S$1:$S$437,'Summary to Mgmt'!$C39,'Master Data HO &amp; Site'!$Y$1:$Y$437,"Open")),IF($H$2="Urgent",IF(C39="Jakarta",SUMIFS('Master Data HO &amp; Site'!$AN$1:$AN$437,'Master Data HO &amp; Site'!$F$1:$F$437,'Summary to Mgmt'!$D39,'Master Data HO &amp; Site'!$H$1:$H$437,'Summary to Mgmt'!$E39,'Master Data HO &amp; Site'!$Y$1:$Y$437,"Open",'Master Data HO &amp; Site'!$N$1:$N$437,$H$2),SUMIFS('Master Data HO &amp; Site'!$AN$1:$AN$437,'Master Data HO &amp; Site'!$S$1:$S$437,'Summary to Mgmt'!$C39,'Master Data HO &amp; Site'!$Y$1:$Y$437,"Open",'Master Data HO &amp; Site'!$N$1:$N$437,$H$2)),IF(C39="Jakarta",SUMIFS('Master Data HO &amp; Site'!$AN$1:$AN$437,'Master Data HO &amp; Site'!$F$1:$F$437,'Summary to Mgmt'!$D39,'Master Data HO &amp; Site'!$H$1:$H$437,'Summary to Mgmt'!$E39,'Master Data HO &amp; Site'!$Y$1:$Y$437,"Open",'Master Data HO &amp; Site'!$N$1:$N$437,$H$2),SUMIFS('Master Data HO &amp; Site'!$AN$1:$AN$437,'Master Data HO &amp; Site'!$S$1:$S$437,'Summary to Mgmt'!$C39,'Master Data HO &amp; Site'!$Y$1:$Y$437,"Open",'Master Data HO &amp; Site'!$N$1:$N$437,$H$2))))</f>
        <v>0</v>
      </c>
      <c r="W39" s="222">
        <f>IF($H$2="All",IF(C39="Jakarta",SUMIFS('Master Data HO &amp; Site'!$AO$1:$AO$437,'Master Data HO &amp; Site'!$F$1:$F$437,'Summary to Mgmt'!$D39,'Master Data HO &amp; Site'!$H$1:$H$437,'Summary to Mgmt'!$E39,'Master Data HO &amp; Site'!$Y$1:$Y$437,"Open"),SUMIFS('Master Data HO &amp; Site'!$AO$1:$AO$437,'Master Data HO &amp; Site'!$S$1:$S$437,'Summary to Mgmt'!$C39,'Master Data HO &amp; Site'!$Y$1:$Y$437,"Open")),IF($H$2="Urgent",IF(C39="Jakarta",SUMIFS('Master Data HO &amp; Site'!$AO$1:$AO$437,'Master Data HO &amp; Site'!$F$1:$F$437,'Summary to Mgmt'!$D39,'Master Data HO &amp; Site'!$H$1:$H$437,'Summary to Mgmt'!$E39,'Master Data HO &amp; Site'!$Y$1:$Y$437,"Open",'Master Data HO &amp; Site'!$N$1:$N$437,$H$2),SUMIFS('Master Data HO &amp; Site'!$AO$1:$AO$437,'Master Data HO &amp; Site'!$S$1:$S$437,'Summary to Mgmt'!$C39,'Master Data HO &amp; Site'!$Y$1:$Y$437,"Open",'Master Data HO &amp; Site'!$N$1:$N$437,$H$2)),IF(C39="Jakarta",SUMIFS('Master Data HO &amp; Site'!$AO$1:$AO$437,'Master Data HO &amp; Site'!$F$1:$F$437,'Summary to Mgmt'!$D39,'Master Data HO &amp; Site'!$H$1:$H$437,'Summary to Mgmt'!$E39,'Master Data HO &amp; Site'!$Y$1:$Y$437,"Open",'Master Data HO &amp; Site'!$N$1:$N$437,$H$2),SUMIFS('Master Data HO &amp; Site'!$AO$1:$AO$437,'Master Data HO &amp; Site'!$S$1:$S$437,'Summary to Mgmt'!$C39,'Master Data HO &amp; Site'!$Y$1:$Y$437,"Open",'Master Data HO &amp; Site'!$N$1:$N$437,$H$2))))</f>
        <v>0</v>
      </c>
      <c r="X39" s="222">
        <f>IF($H$2="All",IF(C39="Jakarta",SUMIFS('Master Data HO &amp; Site'!$AP$1:$AP$437,'Master Data HO &amp; Site'!$F$1:$F$437,'Summary to Mgmt'!$D39,'Master Data HO &amp; Site'!$H$1:$H$437,'Summary to Mgmt'!$E39,'Master Data HO &amp; Site'!$Y$1:$Y$437,"Open"),SUMIFS('Master Data HO &amp; Site'!$AP$1:$AP$437,'Master Data HO &amp; Site'!$S$1:$S$437,'Summary to Mgmt'!$C39,'Master Data HO &amp; Site'!$Y$1:$Y$437,"Open")),IF($H$2="Urgent",IF(C39="Jakarta",SUMIFS('Master Data HO &amp; Site'!$AP$1:$AP$437,'Master Data HO &amp; Site'!$F$1:$F$437,'Summary to Mgmt'!$D39,'Master Data HO &amp; Site'!$H$1:$H$437,'Summary to Mgmt'!$E39,'Master Data HO &amp; Site'!$Y$1:$Y$437,"Open",'Master Data HO &amp; Site'!$N$1:$N$437,$H$2),SUMIFS('Master Data HO &amp; Site'!$AP$1:$AP$437,'Master Data HO &amp; Site'!$S$1:$S$437,'Summary to Mgmt'!$C39,'Master Data HO &amp; Site'!$Y$1:$Y$437,"Open",'Master Data HO &amp; Site'!$N$1:$N$437,$H$2)),IF(C39="Jakarta",SUMIFS('Master Data HO &amp; Site'!$AP$1:$AP$437,'Master Data HO &amp; Site'!$F$1:$F$437,'Summary to Mgmt'!$D39,'Master Data HO &amp; Site'!$H$1:$H$437,'Summary to Mgmt'!$E39,'Master Data HO &amp; Site'!$Y$1:$Y$437,"Open",'Master Data HO &amp; Site'!$N$1:$N$437,$H$2),SUMIFS('Master Data HO &amp; Site'!$AP$1:$AP$437,'Master Data HO &amp; Site'!$S$1:$S$437,'Summary to Mgmt'!$C39,'Master Data HO &amp; Site'!$Y$1:$Y$437,"Open",'Master Data HO &amp; Site'!$N$1:$N$437,$H$2))))</f>
        <v>0</v>
      </c>
      <c r="Y39" s="222">
        <f>IF($H$2="All",IF(C39="Jakarta",SUMIFS('Master Data HO &amp; Site'!$AQ$1:$AQ$437,'Master Data HO &amp; Site'!$F$1:$F$437,'Summary to Mgmt'!$D39,'Master Data HO &amp; Site'!$H$1:$H$437,'Summary to Mgmt'!$E39,'Master Data HO &amp; Site'!$Y$1:$Y$437,"Open"),SUMIFS('Master Data HO &amp; Site'!$AQ$1:$AQ$437,'Master Data HO &amp; Site'!$S$1:$S$437,'Summary to Mgmt'!$C39,'Master Data HO &amp; Site'!$Y$1:$Y$437,"Open")),IF($H$2="Urgent",IF(C39="Jakarta",SUMIFS('Master Data HO &amp; Site'!$AQ$1:$AQ$437,'Master Data HO &amp; Site'!$F$1:$F$437,'Summary to Mgmt'!$D39,'Master Data HO &amp; Site'!$H$1:$H$437,'Summary to Mgmt'!$E39,'Master Data HO &amp; Site'!$Y$1:$Y$437,"Open",'Master Data HO &amp; Site'!$N$1:$N$437,$H$2),SUMIFS('Master Data HO &amp; Site'!$AQ$1:$AQ$437,'Master Data HO &amp; Site'!$S$1:$S$437,'Summary to Mgmt'!$C39,'Master Data HO &amp; Site'!$Y$1:$Y$437,"Open",'Master Data HO &amp; Site'!$N$1:$N$437,$H$2)),IF(C39="Jakarta",SUMIFS('Master Data HO &amp; Site'!$AQ$1:$AQ$437,'Master Data HO &amp; Site'!$F$1:$F$437,'Summary to Mgmt'!$D39,'Master Data HO &amp; Site'!$H$1:$H$437,'Summary to Mgmt'!$E39,'Master Data HO &amp; Site'!$Y$1:$Y$437,"Open",'Master Data HO &amp; Site'!$N$1:$N$437,$H$2),SUMIFS('Master Data HO &amp; Site'!$AQ$1:$AQ$437,'Master Data HO &amp; Site'!$S$1:$S$437,'Summary to Mgmt'!$C39,'Master Data HO &amp; Site'!$Y$1:$Y$437,"Open",'Master Data HO &amp; Site'!$N$1:$N$437,$H$2))))</f>
        <v>0</v>
      </c>
      <c r="Z39" s="222">
        <f>IF($H$2="All",IF(C39="Jakarta",SUMIFS('Master Data HO &amp; Site'!$AR$1:$AR$437,'Master Data HO &amp; Site'!$F$1:$F$437,'Summary to Mgmt'!$D39,'Master Data HO &amp; Site'!$H$1:$H$437,'Summary to Mgmt'!$E39,'Master Data HO &amp; Site'!$Y$1:$Y$437,"Open"),SUMIFS('Master Data HO &amp; Site'!$AR$1:$AR$437,'Master Data HO &amp; Site'!$S$1:$S$437,'Summary to Mgmt'!$C39,'Master Data HO &amp; Site'!$Y$1:$Y$437,"Open")),IF($H$2="Urgent",IF(C39="Jakarta",SUMIFS('Master Data HO &amp; Site'!$AR$1:$AR$437,'Master Data HO &amp; Site'!$F$1:$F$437,'Summary to Mgmt'!$D39,'Master Data HO &amp; Site'!$H$1:$H$437,'Summary to Mgmt'!$E39,'Master Data HO &amp; Site'!$Y$1:$Y$437,"Open",'Master Data HO &amp; Site'!$N$1:$N$437,$H$2),SUMIFS('Master Data HO &amp; Site'!$AR$1:$AR$437,'Master Data HO &amp; Site'!$S$1:$S$437,'Summary to Mgmt'!$C39,'Master Data HO &amp; Site'!$Y$1:$Y$437,"Open",'Master Data HO &amp; Site'!$N$1:$N$437,$H$2)),IF(C39="Jakarta",SUMIFS('Master Data HO &amp; Site'!$AR$1:$AR$437,'Master Data HO &amp; Site'!$F$1:$F$437,'Summary to Mgmt'!$D39,'Master Data HO &amp; Site'!$H$1:$H$437,'Summary to Mgmt'!$E39,'Master Data HO &amp; Site'!$Y$1:$Y$437,"Open",'Master Data HO &amp; Site'!$N$1:$N$437,$H$2),SUMIFS('Master Data HO &amp; Site'!$AR$1:$AR$437,'Master Data HO &amp; Site'!$S$1:$S$437,'Summary to Mgmt'!$C39,'Master Data HO &amp; Site'!$Y$1:$Y$437,"Open",'Master Data HO &amp; Site'!$N$1:$N$437,$H$2))))</f>
        <v>0</v>
      </c>
      <c r="AA39" s="222">
        <f>IF($H$2="All",IF(C39="Jakarta",SUMIFS('Master Data HO &amp; Site'!$AS$1:$AS$437,'Master Data HO &amp; Site'!$S$1:$S$437,'Summary to Mgmt'!$C39,'Master Data HO &amp; Site'!$F$1:$F$437,'Summary to Mgmt'!$D39,'Master Data HO &amp; Site'!$H$1:$H$437,'Summary to Mgmt'!$E39,'Master Data HO &amp; Site'!$Y$1:$Y$437,"Open"),SUMIFS('Master Data HO &amp; Site'!$AS$1:$AS$437,'Master Data HO &amp; Site'!$S$1:$S$437,'Summary to Mgmt'!$C39,'Master Data HO &amp; Site'!$Y$1:$Y$437,"Open")),IF($H$2="Urgent",IF(C39="Jakarta",SUMIFS('Master Data HO &amp; Site'!$AS$1:$AS$437,'Master Data HO &amp; Site'!$F$1:$F$437,'Summary to Mgmt'!$D39,'Master Data HO &amp; Site'!$H$1:$H$437,'Summary to Mgmt'!$E39,'Master Data HO &amp; Site'!$Y$1:$Y$437,"Open",'Master Data HO &amp; Site'!$N$1:$N$437,$H$2),SUMIFS('Master Data HO &amp; Site'!$AS$1:$AS$437,'Master Data HO &amp; Site'!$S$1:$S$437,'Summary to Mgmt'!$C39,'Master Data HO &amp; Site'!$Y$1:$Y$437,"Open",'Master Data HO &amp; Site'!$N$1:$N$437,$H$2)),IF(C39="Jakarta",SUMIFS('Master Data HO &amp; Site'!$AS$1:$AS$437,'Master Data HO &amp; Site'!$F$1:$F$437,'Summary to Mgmt'!$D39,'Master Data HO &amp; Site'!$H$1:$H$437,'Summary to Mgmt'!$E39,'Master Data HO &amp; Site'!$Y$1:$Y$437,"Open",'Master Data HO &amp; Site'!$N$1:$N$437,$H$2),SUMIFS('Master Data HO &amp; Site'!$AS$1:$AS$437,'Master Data HO &amp; Site'!$S$1:$S$437,'Summary to Mgmt'!$C39,'Master Data HO &amp; Site'!$Y$1:$Y$437,"Open",'Master Data HO &amp; Site'!$N$1:$N$437,$H$2))))</f>
        <v>0</v>
      </c>
      <c r="AB39" s="222">
        <f>IF($H$2="All",IF(C39="Jakarta",SUMIFS('Master Data HO &amp; Site'!$AT$1:$AT$437,'Master Data HO &amp; Site'!$F$1:$F$437,'Summary to Mgmt'!$D39,'Master Data HO &amp; Site'!$H$1:$H$437,'Summary to Mgmt'!$E39,'Master Data HO &amp; Site'!$Y$1:$Y$437,"Open"),SUMIFS('Master Data HO &amp; Site'!$AT$1:$AT$437,'Master Data HO &amp; Site'!$S$1:$S$437,'Summary to Mgmt'!$C39,'Master Data HO &amp; Site'!$Y$1:$Y$437,"Open")),IF($H$2="Urgent",IF(C39="Jakarta",SUMIFS('Master Data HO &amp; Site'!$AT$1:$AT$437,'Master Data HO &amp; Site'!$F$1:$F$437,'Summary to Mgmt'!$D39,'Master Data HO &amp; Site'!$H$1:$H$437,'Summary to Mgmt'!$E39,'Master Data HO &amp; Site'!$Y$1:$Y$437,"Open",'Master Data HO &amp; Site'!$N$1:$N$437,$H$2),SUMIFS('Master Data HO &amp; Site'!$AT$1:$AT$437,'Master Data HO &amp; Site'!$S$1:$S$437,'Summary to Mgmt'!$C39,'Master Data HO &amp; Site'!$Y$1:$Y$437,"Open",'Master Data HO &amp; Site'!$N$1:$N$437,$H$2)),IF(C39="Jakarta",SUMIFS('Master Data HO &amp; Site'!$AT$1:$AT$437,'Master Data HO &amp; Site'!$F$1:$F$437,'Summary to Mgmt'!$D39,'Master Data HO &amp; Site'!$H$1:$H$437,'Summary to Mgmt'!$E39,'Master Data HO &amp; Site'!$Y$1:$Y$437,"Open",'Master Data HO &amp; Site'!$N$1:$N$437,$H$2),SUMIFS('Master Data HO &amp; Site'!$AT$1:$AT$437,'Master Data HO &amp; Site'!$S$1:$S$437,'Summary to Mgmt'!$C39,'Master Data HO &amp; Site'!$Y$1:$Y$437,"Open",'Master Data HO &amp; Site'!$N$1:$N$437,$H$2))))</f>
        <v>0</v>
      </c>
      <c r="AC39" s="222">
        <f>IF($H$2="All",IF(C39="Jakarta",SUMIFS('Master Data HO &amp; Site'!$AU$1:$AU$437,'Master Data HO &amp; Site'!$F$1:$F$437,'Summary to Mgmt'!$D39,'Master Data HO &amp; Site'!$H$1:$H$437,'Summary to Mgmt'!$E39,'Master Data HO &amp; Site'!$Y$1:$Y$437,"Open"),SUMIFS('Master Data HO &amp; Site'!$AU$1:$AU$437,'Master Data HO &amp; Site'!$S$1:$S$437,'Summary to Mgmt'!$C39,'Master Data HO &amp; Site'!$Y$1:$Y$437,"Open")),IF($H$2="Urgent",IF(C39="Jakarta",SUMIFS('Master Data HO &amp; Site'!$AU$1:$AU$437,'Master Data HO &amp; Site'!$F$1:$F$437,'Summary to Mgmt'!$D39,'Master Data HO &amp; Site'!$H$1:$H$437,'Summary to Mgmt'!$E39,'Master Data HO &amp; Site'!$Y$1:$Y$437,"Open",'Master Data HO &amp; Site'!$N$1:$N$437,$H$2),SUMIFS('Master Data HO &amp; Site'!$AU$1:$AU$437,'Master Data HO &amp; Site'!$S$1:$S$437,'Summary to Mgmt'!$C39,'Master Data HO &amp; Site'!$Y$1:$Y$437,"Open",'Master Data HO &amp; Site'!$N$1:$N$437,$H$2)),IF(C39="Jakarta",SUMIFS('Master Data HO &amp; Site'!$AU$1:$AU$437,'Master Data HO &amp; Site'!$F$1:$F$437,'Summary to Mgmt'!$D39,'Master Data HO &amp; Site'!$H$1:$H$437,'Summary to Mgmt'!$E39,'Master Data HO &amp; Site'!$Y$1:$Y$437,"Open",'Master Data HO &amp; Site'!$N$1:$N$437,$H$2),SUMIFS('Master Data HO &amp; Site'!$AU$1:$AU$437,'Master Data HO &amp; Site'!$S$1:$S$437,'Summary to Mgmt'!$C39,'Master Data HO &amp; Site'!$Y$1:$Y$437,"Open",'Master Data HO &amp; Site'!$N$1:$N$437,$H$2))))</f>
        <v>0</v>
      </c>
      <c r="AD39" s="222">
        <f>IF($H$2="All",IF(C39="Jakarta",SUMIFS('Master Data HO &amp; Site'!$AV$1:$AV$437,'Master Data HO &amp; Site'!$F$1:$F$437,'Summary to Mgmt'!$D39,'Master Data HO &amp; Site'!$H$1:$H$437,'Summary to Mgmt'!$E39,'Master Data HO &amp; Site'!$Y$1:$Y$437,"Open"),SUMIFS('Master Data HO &amp; Site'!$AV$1:$AV$437,'Master Data HO &amp; Site'!$S$1:$S$437,'Summary to Mgmt'!$C39,'Master Data HO &amp; Site'!$Y$1:$Y$437,"Open")),IF($H$2="Urgent",IF(C39="Jakarta",SUMIFS('Master Data HO &amp; Site'!$AV$1:$AV$437,'Master Data HO &amp; Site'!$F$1:$F$437,'Summary to Mgmt'!$D39,'Master Data HO &amp; Site'!$H$1:$H$437,'Summary to Mgmt'!$E39,'Master Data HO &amp; Site'!$Y$1:$Y$437,"Open",'Master Data HO &amp; Site'!$N$1:$N$437,$H$2),SUMIFS('Master Data HO &amp; Site'!$AV$1:$AV$437,'Master Data HO &amp; Site'!$S$1:$S$437,'Summary to Mgmt'!$C39,'Master Data HO &amp; Site'!$Y$1:$Y$437,"Open",'Master Data HO &amp; Site'!$N$1:$N$437,$H$2)),IF(C39="Jakarta",SUMIFS('Master Data HO &amp; Site'!$AV$1:$AV$437,'Master Data HO &amp; Site'!$F$1:$F$437,'Summary to Mgmt'!$D39,'Master Data HO &amp; Site'!$H$1:$H$437,'Summary to Mgmt'!$E39,'Master Data HO &amp; Site'!$Y$1:$Y$437,"Open",'Master Data HO &amp; Site'!$N$1:$N$437,$H$2),SUMIFS('Master Data HO &amp; Site'!$AV$1:$AV$437,'Master Data HO &amp; Site'!$S$1:$S$437,'Summary to Mgmt'!$C39,'Master Data HO &amp; Site'!$Y$1:$Y$437,"Open",'Master Data HO &amp; Site'!$N$1:$N$437,$H$2))))</f>
        <v>0</v>
      </c>
      <c r="AE39" s="222">
        <f>IF($H$2="All",IF(C39="Jakarta",SUMIFS('Master Data HO &amp; Site'!$AW$1:$AW$437,'Master Data HO &amp; Site'!$F$1:$F$437,'Summary to Mgmt'!$D39,'Master Data HO &amp; Site'!$H$1:$H$437,'Summary to Mgmt'!$E39,'Master Data HO &amp; Site'!$Y$1:$Y$437,"Open"),SUMIFS('Master Data HO &amp; Site'!$AW$1:$AW$437,'Master Data HO &amp; Site'!$S$1:$S$437,'Summary to Mgmt'!$C39,'Master Data HO &amp; Site'!$Y$1:$Y$437,"Open")),IF($H$2="Urgent",IF(C39="Jakarta",SUMIFS('Master Data HO &amp; Site'!$AW$1:$AW$437,'Master Data HO &amp; Site'!$F$1:$F$437,'Summary to Mgmt'!$D39,'Master Data HO &amp; Site'!$H$1:$H$437,'Summary to Mgmt'!$E39,'Master Data HO &amp; Site'!$Y$1:$Y$437,"Open",'Master Data HO &amp; Site'!$N$1:$N$437,$H$2),SUMIFS('Master Data HO &amp; Site'!$AW$1:$AW$437,'Master Data HO &amp; Site'!$S$1:$S$437,'Summary to Mgmt'!$C39,'Master Data HO &amp; Site'!$Y$1:$Y$437,"Open",'Master Data HO &amp; Site'!$N$1:$N$437,$H$2)),IF(C39="Jakarta",SUMIFS('Master Data HO &amp; Site'!$AW$1:$AW$437,'Master Data HO &amp; Site'!$F$1:$F$437,'Summary to Mgmt'!$D39,'Master Data HO &amp; Site'!$H$1:$H$437,'Summary to Mgmt'!$E39,'Master Data HO &amp; Site'!$Y$1:$Y$437,"Open",'Master Data HO &amp; Site'!$N$1:$N$437,$H$2),SUMIFS('Master Data HO &amp; Site'!$AW$1:$AW$437,'Master Data HO &amp; Site'!$S$1:$S$437,'Summary to Mgmt'!$C39,'Master Data HO &amp; Site'!$Y$1:$Y$437,"Open",'Master Data HO &amp; Site'!$N$1:$N$437,$H$2))))</f>
        <v>0</v>
      </c>
      <c r="AF39" s="222">
        <f>IF($H$2="All",IF(C39="Jakarta",SUMIFS('Master Data HO &amp; Site'!$AX$1:$AX$437,'Master Data HO &amp; Site'!$F$1:$F$437,'Summary to Mgmt'!$D39,'Master Data HO &amp; Site'!$H$1:$H$437,'Summary to Mgmt'!$E39,'Master Data HO &amp; Site'!$Y$1:$Y$437,"Open"),SUMIFS('Master Data HO &amp; Site'!$AX$1:$AX$437,'Master Data HO &amp; Site'!$S$1:$S$437,'Summary to Mgmt'!$C39,'Master Data HO &amp; Site'!$Y$1:$Y$437,"Open")),IF($H$2="Urgent",IF(C39="Jakarta",SUMIFS('Master Data HO &amp; Site'!$AX$1:$AX$437,'Master Data HO &amp; Site'!$F$1:$F$437,'Summary to Mgmt'!$D39,'Master Data HO &amp; Site'!$H$1:$H$437,'Summary to Mgmt'!$E39,'Master Data HO &amp; Site'!$Y$1:$Y$437,"Open",'Master Data HO &amp; Site'!$N$1:$N$437,$H$2),SUMIFS('Master Data HO &amp; Site'!$AX$1:$AX$437,'Master Data HO &amp; Site'!$S$1:$S$437,'Summary to Mgmt'!$C39,'Master Data HO &amp; Site'!$Y$1:$Y$437,"Open",'Master Data HO &amp; Site'!$N$1:$N$437,$H$2)),IF(C39="Jakarta",SUMIFS('Master Data HO &amp; Site'!$AX$1:$AX$437,'Master Data HO &amp; Site'!$F$1:$F$437,'Summary to Mgmt'!$D39,'Master Data HO &amp; Site'!$H$1:$H$437,'Summary to Mgmt'!$E39,'Master Data HO &amp; Site'!$Y$1:$Y$437,"Open",'Master Data HO &amp; Site'!$N$1:$N$437,$H$2),SUMIFS('Master Data HO &amp; Site'!$AX$1:$AX$437,'Master Data HO &amp; Site'!$S$1:$S$437,'Summary to Mgmt'!$C39,'Master Data HO &amp; Site'!$Y$1:$Y$437,"Open",'Master Data HO &amp; Site'!$N$1:$N$437,$H$2))))</f>
        <v>0</v>
      </c>
      <c r="AG39" s="222">
        <f>IF($H$2="All",IF(C39="Jakarta",SUMIFS('Master Data HO &amp; Site'!$AY$1:$AY$437,'Master Data HO &amp; Site'!$S$1:$S$437,'Summary to Mgmt'!$C39,'Master Data HO &amp; Site'!$F$1:$F$437,'Summary to Mgmt'!$D39,'Master Data HO &amp; Site'!$H$1:$H$437,'Summary to Mgmt'!$E39,'Master Data HO &amp; Site'!$Y$1:$Y$437,"Open"),SUMIFS('Master Data HO &amp; Site'!$AY$1:$AY$437,'Master Data HO &amp; Site'!$S$1:$S$437,'Summary to Mgmt'!$C39,'Master Data HO &amp; Site'!$Y$1:$Y$437,"Open")),IF($H$2="Urgent",IF(C39="Jakarta",SUMIFS('Master Data HO &amp; Site'!$AY$1:$AY$437,'Master Data HO &amp; Site'!$F$1:$F$437,'Summary to Mgmt'!$D39,'Master Data HO &amp; Site'!$H$1:$H$437,'Summary to Mgmt'!$E39,'Master Data HO &amp; Site'!$Y$1:$Y$437,"Open",'Master Data HO &amp; Site'!$N$1:$N$437,$H$2),SUMIFS('Master Data HO &amp; Site'!$AY$1:$AY$437,'Master Data HO &amp; Site'!$S$1:$S$437,'Summary to Mgmt'!$C39,'Master Data HO &amp; Site'!$Y$1:$Y$437,"Open",'Master Data HO &amp; Site'!$N$1:$N$437,$H$2)),IF(C39="Jakarta",SUMIFS('Master Data HO &amp; Site'!$AY$1:$AY$437,'Master Data HO &amp; Site'!$F$1:$F$437,'Summary to Mgmt'!$D39,'Master Data HO &amp; Site'!$H$1:$H$437,'Summary to Mgmt'!$E39,'Master Data HO &amp; Site'!$Y$1:$Y$437,"Open",'Master Data HO &amp; Site'!$N$1:$N$437,$H$2),SUMIFS('Master Data HO &amp; Site'!$AY$1:$AY$437,'Master Data HO &amp; Site'!$S$1:$S$437,'Summary to Mgmt'!$C39,'Master Data HO &amp; Site'!$Y$1:$Y$437,"Open",'Master Data HO &amp; Site'!$N$1:$N$437,$H$2))))</f>
        <v>0</v>
      </c>
      <c r="AH39" s="222">
        <f>IF($H$2="All",IF(C39="Jakarta",SUMIFS('Master Data HO &amp; Site'!$AZ$1:$AZ$437,'Master Data HO &amp; Site'!$F$1:$F$437,'Summary to Mgmt'!$D39,'Master Data HO &amp; Site'!$H$1:$H$437,'Summary to Mgmt'!$E39,'Master Data HO &amp; Site'!$Y$1:$Y$437,"Open"),SUMIFS('Master Data HO &amp; Site'!$AZ$1:$AZ$437,'Master Data HO &amp; Site'!$S$1:$S$437,'Summary to Mgmt'!$C39,'Master Data HO &amp; Site'!$Y$1:$Y$437,"Open")),IF($H$2="Urgent",IF(C39="Jakarta",SUMIFS('Master Data HO &amp; Site'!$AZ$1:$AZ$437,'Master Data HO &amp; Site'!$F$1:$F$437,'Summary to Mgmt'!$D39,'Master Data HO &amp; Site'!$H$1:$H$437,'Summary to Mgmt'!$E39,'Master Data HO &amp; Site'!$Y$1:$Y$437,"Open",'Master Data HO &amp; Site'!$N$1:$N$437,$H$2),SUMIFS('Master Data HO &amp; Site'!$AZ$1:$AZ$437,'Master Data HO &amp; Site'!$S$1:$S$437,'Summary to Mgmt'!$C39,'Master Data HO &amp; Site'!$Y$1:$Y$437,"Open",'Master Data HO &amp; Site'!$N$1:$N$437,$H$2)),IF(C39="Jakarta",SUMIFS('Master Data HO &amp; Site'!$AZ$1:$AZ$437,'Master Data HO &amp; Site'!$F$1:$F$437,'Summary to Mgmt'!$D39,'Master Data HO &amp; Site'!$H$1:$H$437,'Summary to Mgmt'!$E39,'Master Data HO &amp; Site'!$Y$1:$Y$437,"Open",'Master Data HO &amp; Site'!$N$1:$N$437,$H$2),SUMIFS('Master Data HO &amp; Site'!$AZ$1:$AZ$437,'Master Data HO &amp; Site'!$S$1:$S$437,'Summary to Mgmt'!$C39,'Master Data HO &amp; Site'!$Y$1:$Y$437,"Open",'Master Data HO &amp; Site'!$N$1:$N$437,$H$2))))</f>
        <v>0</v>
      </c>
      <c r="AI39" s="222">
        <f>IF($H$2="All",IF(C39="Jakarta",SUMIFS('Master Data HO &amp; Site'!$AZ$1:$AZ$437,'Master Data HO &amp; Site'!$F$1:$F$437,'Summary to Mgmt'!$D39,'Master Data HO &amp; Site'!$H$1:$H$437,'Summary to Mgmt'!$E39,'Master Data HO &amp; Site'!$Y$1:$Y$437,"Open"),SUMIFS('Master Data HO &amp; Site'!$AZ$1:$AZ$437,'Master Data HO &amp; Site'!$S$1:$S$437,'Summary to Mgmt'!$C39,'Master Data HO &amp; Site'!$Y$1:$Y$437,"Open")),IF($H$2="Urgent",IF(C39="Jakarta",SUMIFS('Master Data HO &amp; Site'!$AZ$1:$AZ$437,'Master Data HO &amp; Site'!$F$1:$F$437,'Summary to Mgmt'!$D39,'Master Data HO &amp; Site'!$H$1:$H$437,'Summary to Mgmt'!$E39,'Master Data HO &amp; Site'!$Y$1:$Y$437,"Open",'Master Data HO &amp; Site'!$N$1:$N$437,$H$2),SUMIFS('Master Data HO &amp; Site'!$AZ$1:$AZ$437,'Master Data HO &amp; Site'!$S$1:$S$437,'Summary to Mgmt'!$C39,'Master Data HO &amp; Site'!$Y$1:$Y$437,"Open",'Master Data HO &amp; Site'!$N$1:$N$437,$H$2)),IF(C39="Jakarta",SUMIFS('Master Data HO &amp; Site'!$AZ$1:$AZ$437,'Master Data HO &amp; Site'!$F$1:$F$437,'Summary to Mgmt'!$D39,'Master Data HO &amp; Site'!$H$1:$H$437,'Summary to Mgmt'!$E39,'Master Data HO &amp; Site'!$Y$1:$Y$437,"Open",'Master Data HO &amp; Site'!$N$1:$N$437,$H$2),SUMIFS('Master Data HO &amp; Site'!$AZ$1:$AZ$437,'Master Data HO &amp; Site'!$S$1:$S$437,'Summary to Mgmt'!$C39,'Master Data HO &amp; Site'!$Y$1:$Y$437,"Open",'Master Data HO &amp; Site'!$N$1:$N$437,$H$2))))</f>
        <v>0</v>
      </c>
      <c r="AJ39" s="222">
        <f>IF($H$2="All",IF(C39="Jakarta",SUMIFS('Master Data HO &amp; Site'!$BB$1:$BB$437,'Master Data HO &amp; Site'!$F$1:$F$437,'Summary to Mgmt'!$D39,'Master Data HO &amp; Site'!$H$1:$H$437,'Summary to Mgmt'!$E39,'Master Data HO &amp; Site'!$Y$1:$Y$437,"Open"),SUMIFS('Master Data HO &amp; Site'!$BB$1:$BB$437,'Master Data HO &amp; Site'!$S$1:$S$437,'Summary to Mgmt'!$C39,'Master Data HO &amp; Site'!$Y$1:$Y$437,"Open")),IF($H$2="Urgent",IF(C39="Jakarta",SUMIFS('Master Data HO &amp; Site'!$BB$1:$BB$437,'Master Data HO &amp; Site'!$F$1:$F$437,'Summary to Mgmt'!$D39,'Master Data HO &amp; Site'!$H$1:$H$437,'Summary to Mgmt'!$E39,'Master Data HO &amp; Site'!$Y$1:$Y$437,"Open",'Master Data HO &amp; Site'!$N$1:$N$437,$H$2),SUMIFS('Master Data HO &amp; Site'!$BB$1:$BB$437,'Master Data HO &amp; Site'!$S$1:$S$437,'Summary to Mgmt'!$C39,'Master Data HO &amp; Site'!$Y$1:$Y$437,"Open",'Master Data HO &amp; Site'!$N$1:$N$437,$H$2)),IF(C39="Jakarta",SUMIFS('Master Data HO &amp; Site'!$BB$1:$BB$437,'Master Data HO &amp; Site'!$F$1:$F$437,'Summary to Mgmt'!$D39,'Master Data HO &amp; Site'!$H$1:$H$437,'Summary to Mgmt'!$E39,'Master Data HO &amp; Site'!$Y$1:$Y$437,"Open",'Master Data HO &amp; Site'!$N$1:$N$437,$H$2),SUMIFS('Master Data HO &amp; Site'!$BB$1:$BB$437,'Master Data HO &amp; Site'!$S$1:$S$437,'Summary to Mgmt'!$C39,'Master Data HO &amp; Site'!$Y$1:$Y$437,"Open",'Master Data HO &amp; Site'!$N$1:$N$437,$H$2))))</f>
        <v>0</v>
      </c>
      <c r="AK39" s="222">
        <f>IF($H$2="All",IF(C39="Jakarta",SUMIFS('Master Data HO &amp; Site'!$BC$1:$BC$437,'Master Data HO &amp; Site'!$F$1:$F$437,'Summary to Mgmt'!$D39,'Master Data HO &amp; Site'!$H$1:$H$437,'Summary to Mgmt'!$E39,'Master Data HO &amp; Site'!$Y$1:$Y$437,"Open"),SUMIFS('Master Data HO &amp; Site'!$BC$1:$BC$437,'Master Data HO &amp; Site'!$S$1:$S$437,'Summary to Mgmt'!$C39,'Master Data HO &amp; Site'!$Y$1:$Y$437,"Open")),IF($H$2="Urgent",IF(C39="Jakarta",SUMIFS('Master Data HO &amp; Site'!$BC$1:$BC$437,'Master Data HO &amp; Site'!$F$1:$F$437,'Summary to Mgmt'!$D39,'Master Data HO &amp; Site'!$H$1:$H$437,'Summary to Mgmt'!$E39,'Master Data HO &amp; Site'!$Y$1:$Y$437,"Open",'Master Data HO &amp; Site'!$N$1:$N$437,$H$2),SUMIFS('Master Data HO &amp; Site'!$BC$1:$BC$437,'Master Data HO &amp; Site'!$S$1:$S$437,'Summary to Mgmt'!$C39,'Master Data HO &amp; Site'!$Y$1:$Y$437,"Open",'Master Data HO &amp; Site'!$N$1:$N$437,$H$2)),IF(C39="Jakarta",SUMIFS('Master Data HO &amp; Site'!$BC$1:$BC$437,'Master Data HO &amp; Site'!$F$1:$F$437,'Summary to Mgmt'!$D39,'Master Data HO &amp; Site'!$H$1:$H$437,'Summary to Mgmt'!$E39,'Master Data HO &amp; Site'!$Y$1:$Y$437,"Open",'Master Data HO &amp; Site'!$N$1:$N$437,$H$2),SUMIFS('Master Data HO &amp; Site'!$BC$1:$BC$437,'Master Data HO &amp; Site'!$S$1:$S$437,'Summary to Mgmt'!$C39,'Master Data HO &amp; Site'!$Y$1:$Y$437,"Open",'Master Data HO &amp; Site'!$N$1:$N$437,$H$2))))</f>
        <v>0</v>
      </c>
      <c r="AL39" s="222">
        <f>IF($H$2="All",IF(C39="Jakarta",SUMIFS('Master Data HO &amp; Site'!$BD$1:$BD$437,'Master Data HO &amp; Site'!$F$1:$F$437,'Summary to Mgmt'!$D39,'Master Data HO &amp; Site'!$H$1:$H$437,'Summary to Mgmt'!$E39,'Master Data HO &amp; Site'!$Y$1:$Y$437,"Open"),SUMIFS('Master Data HO &amp; Site'!$BD$1:$BD$437,'Master Data HO &amp; Site'!$S$1:$S$437,'Summary to Mgmt'!$C39,'Master Data HO &amp; Site'!$Y$1:$Y$437,"Open")),IF($H$2="Urgent",IF(C39="Jakarta",SUMIFS('Master Data HO &amp; Site'!$BD$1:$BD$437,'Master Data HO &amp; Site'!$F$1:$F$437,'Summary to Mgmt'!$D39,'Master Data HO &amp; Site'!$H$1:$H$437,'Summary to Mgmt'!$E39,'Master Data HO &amp; Site'!$Y$1:$Y$437,"Open",'Master Data HO &amp; Site'!$N$1:$N$437,$H$2),SUMIFS('Master Data HO &amp; Site'!$BD$1:$BD$437,'Master Data HO &amp; Site'!$S$1:$S$437,'Summary to Mgmt'!$C39,'Master Data HO &amp; Site'!$Y$1:$Y$437,"Open",'Master Data HO &amp; Site'!$N$1:$N$437,$H$2)),IF(C39="Jakarta",SUMIFS('Master Data HO &amp; Site'!$BD$1:$BD$437,'Master Data HO &amp; Site'!$F$1:$F$437,'Summary to Mgmt'!$D39,'Master Data HO &amp; Site'!$H$1:$H$437,'Summary to Mgmt'!$E39,'Master Data HO &amp; Site'!$Y$1:$Y$437,"Open",'Master Data HO &amp; Site'!$N$1:$N$437,$H$2),SUMIFS('Master Data HO &amp; Site'!$BD$1:$BD$437,'Master Data HO &amp; Site'!$S$1:$S$437,'Summary to Mgmt'!$C39,'Master Data HO &amp; Site'!$Y$1:$Y$437,"Open",'Master Data HO &amp; Site'!$N$1:$N$437,$H$2))))</f>
        <v>0</v>
      </c>
      <c r="AM39" s="222">
        <f>IF($H$2="All",IF(C39="Jakarta",SUMIFS('Master Data HO &amp; Site'!$BE$1:$BE$437,'Master Data HO &amp; Site'!$S$1:$S$437,'Summary to Mgmt'!$C39,'Master Data HO &amp; Site'!$F$1:$F$437,'Summary to Mgmt'!$D39,'Master Data HO &amp; Site'!$H$1:$H$437,'Summary to Mgmt'!$E39,'Master Data HO &amp; Site'!$Y$1:$Y$437,"Open"),SUMIFS('Master Data HO &amp; Site'!$BE$1:$BE$437,'Master Data HO &amp; Site'!$S$1:$S$437,'Summary to Mgmt'!$C39,'Master Data HO &amp; Site'!$Y$1:$Y$437,"Open")),IF($H$2="Urgent",IF(C39="Jakarta",SUMIFS('Master Data HO &amp; Site'!$BE$1:$BE$437,'Master Data HO &amp; Site'!$F$1:$F$437,'Summary to Mgmt'!$D39,'Master Data HO &amp; Site'!$H$1:$H$437,'Summary to Mgmt'!$E39,'Master Data HO &amp; Site'!$Y$1:$Y$437,"Open",'Master Data HO &amp; Site'!$N$1:$N$437,$H$2),SUMIFS('Master Data HO &amp; Site'!$BE$1:$BE$437,'Master Data HO &amp; Site'!$S$1:$S$437,'Summary to Mgmt'!$C39,'Master Data HO &amp; Site'!$Y$1:$Y$437,"Open",'Master Data HO &amp; Site'!$N$1:$N$437,$H$2)),IF(C39="Jakarta",SUMIFS('Master Data HO &amp; Site'!$BE$1:$BE$437,'Master Data HO &amp; Site'!$F$1:$F$437,'Summary to Mgmt'!$D39,'Master Data HO &amp; Site'!$H$1:$H$437,'Summary to Mgmt'!$E39,'Master Data HO &amp; Site'!$Y$1:$Y$437,"Open",'Master Data HO &amp; Site'!$N$1:$N$437,$H$2),SUMIFS('Master Data HO &amp; Site'!$BE$1:$BE$437,'Master Data HO &amp; Site'!$S$1:$S$437,'Summary to Mgmt'!$C39,'Master Data HO &amp; Site'!$Y$1:$Y$437,"Open",'Master Data HO &amp; Site'!$N$1:$N$437,$H$2))))</f>
        <v>0</v>
      </c>
      <c r="AN39" s="222">
        <f>IF($H$2="All",IF(C39="Jakarta",SUMIFS('Master Data HO &amp; Site'!$BF$1:$BF$437,'Master Data HO &amp; Site'!$F$1:$F$437,'Summary to Mgmt'!$D39,'Master Data HO &amp; Site'!$H$1:$H$437,'Summary to Mgmt'!$E39,'Master Data HO &amp; Site'!$Y$1:$Y$437,"Open"),SUMIFS('Master Data HO &amp; Site'!$BF$1:$BF$437,'Master Data HO &amp; Site'!$S$1:$S$437,'Summary to Mgmt'!$C39,'Master Data HO &amp; Site'!$Y$1:$Y$437,"Open")),IF($H$2="Urgent",IF(C39="Jakarta",SUMIFS('Master Data HO &amp; Site'!$BF$1:$BF$437,'Master Data HO &amp; Site'!$F$1:$F$437,'Summary to Mgmt'!$D39,'Master Data HO &amp; Site'!$H$1:$H$437,'Summary to Mgmt'!$E39,'Master Data HO &amp; Site'!$Y$1:$Y$437,"Open",'Master Data HO &amp; Site'!$N$1:$N$437,$H$2),SUMIFS('Master Data HO &amp; Site'!$BF$1:$BF$437,'Master Data HO &amp; Site'!$S$1:$S$437,'Summary to Mgmt'!$C39,'Master Data HO &amp; Site'!$Y$1:$Y$437,"Open",'Master Data HO &amp; Site'!$N$1:$N$437,$H$2)),IF(C39="Jakarta",SUMIFS('Master Data HO &amp; Site'!$BF$1:$BF$437,'Master Data HO &amp; Site'!$F$1:$F$437,'Summary to Mgmt'!$D39,'Master Data HO &amp; Site'!$H$1:$H$437,'Summary to Mgmt'!$E39,'Master Data HO &amp; Site'!$Y$1:$Y$437,"Open",'Master Data HO &amp; Site'!$N$1:$N$437,$H$2),SUMIFS('Master Data HO &amp; Site'!$BF$1:$BF$437,'Master Data HO &amp; Site'!$S$1:$S$437,'Summary to Mgmt'!$C39,'Master Data HO &amp; Site'!$Y$1:$Y$437,"Open",'Master Data HO &amp; Site'!$N$1:$N$437,$H$2))))</f>
        <v>0</v>
      </c>
      <c r="AO39" s="222">
        <f>IF($H$2="All",IF(C39="Jakarta",SUMIFS('Master Data HO &amp; Site'!$BG$1:$BG$437,'Master Data HO &amp; Site'!$F$1:$F$437,'Summary to Mgmt'!$D39,'Master Data HO &amp; Site'!$H$1:$H$437,'Summary to Mgmt'!$E39,'Master Data HO &amp; Site'!$Y$1:$Y$437,"Open"),SUMIFS('Master Data HO &amp; Site'!$BG$1:$BG$437,'Master Data HO &amp; Site'!$S$1:$S$437,'Summary to Mgmt'!$C39,'Master Data HO &amp; Site'!$Y$1:$Y$437,"Open")),IF($H$2="Urgent",IF(C39="Jakarta",SUMIFS('Master Data HO &amp; Site'!$BG$1:$BG$437,'Master Data HO &amp; Site'!$F$1:$F$437,'Summary to Mgmt'!$D39,'Master Data HO &amp; Site'!$H$1:$H$437,'Summary to Mgmt'!$E39,'Master Data HO &amp; Site'!$Y$1:$Y$437,"Open",'Master Data HO &amp; Site'!$N$1:$N$437,$H$2),SUMIFS('Master Data HO &amp; Site'!$BG$1:$BG$437,'Master Data HO &amp; Site'!$S$1:$S$437,'Summary to Mgmt'!$C39,'Master Data HO &amp; Site'!$Y$1:$Y$437,"Open",'Master Data HO &amp; Site'!$N$1:$N$437,$H$2)),IF(C39="Jakarta",SUMIFS('Master Data HO &amp; Site'!$BG$1:$BG$437,'Master Data HO &amp; Site'!$F$1:$F$437,'Summary to Mgmt'!$D39,'Master Data HO &amp; Site'!$H$1:$H$437,'Summary to Mgmt'!$E39,'Master Data HO &amp; Site'!$Y$1:$Y$437,"Open",'Master Data HO &amp; Site'!$N$1:$N$437,$H$2),SUMIFS('Master Data HO &amp; Site'!$BG$1:$BG$437,'Master Data HO &amp; Site'!$S$1:$S$437,'Summary to Mgmt'!$C39,'Master Data HO &amp; Site'!$Y$1:$Y$437,"Open",'Master Data HO &amp; Site'!$N$1:$N$437,$H$2))))</f>
        <v>0</v>
      </c>
      <c r="AP39" s="222">
        <f>IF($H$2="All",IF(C39="Jakarta",SUMIFS('Master Data HO &amp; Site'!$BH$1:$BH$437,'Master Data HO &amp; Site'!$F$1:$F$437,'Summary to Mgmt'!$D39,'Master Data HO &amp; Site'!$H$1:$H$437,'Summary to Mgmt'!$E39,'Master Data HO &amp; Site'!$Y$1:$Y$437,"Open"),SUMIFS('Master Data HO &amp; Site'!$BH$1:$BH$437,'Master Data HO &amp; Site'!$S$1:$S$437,'Summary to Mgmt'!$C39,'Master Data HO &amp; Site'!$Y$1:$Y$437,"Open")),IF($H$2="Urgent",IF(C39="Jakarta",SUMIFS('Master Data HO &amp; Site'!$BH$1:$BH$437,'Master Data HO &amp; Site'!$F$1:$F$437,'Summary to Mgmt'!$D39,'Master Data HO &amp; Site'!$H$1:$H$437,'Summary to Mgmt'!$E39,'Master Data HO &amp; Site'!$Y$1:$Y$437,"Open",'Master Data HO &amp; Site'!$N$1:$N$437,$H$2),SUMIFS('Master Data HO &amp; Site'!$BH$1:$BH$437,'Master Data HO &amp; Site'!$S$1:$S$437,'Summary to Mgmt'!$C39,'Master Data HO &amp; Site'!$Y$1:$Y$437,"Open",'Master Data HO &amp; Site'!$N$1:$N$437,$H$2)),IF(C39="Jakarta",SUMIFS('Master Data HO &amp; Site'!$BH$1:$BH$437,'Master Data HO &amp; Site'!$F$1:$F$437,'Summary to Mgmt'!$D39,'Master Data HO &amp; Site'!$H$1:$H$437,'Summary to Mgmt'!$E39,'Master Data HO &amp; Site'!$Y$1:$Y$437,"Open",'Master Data HO &amp; Site'!$N$1:$N$437,$H$2),SUMIFS('Master Data HO &amp; Site'!$BH$1:$BH$437,'Master Data HO &amp; Site'!$S$1:$S$437,'Summary to Mgmt'!$C39,'Master Data HO &amp; Site'!$Y$1:$Y$437,"Open",'Master Data HO &amp; Site'!$N$1:$N$437,$H$2))))</f>
        <v>0</v>
      </c>
      <c r="AQ39" s="222">
        <f>IF($H$2="All",IF(C39="Jakarta",SUMIFS('Master Data HO &amp; Site'!$BI$1:$BI$437,'Master Data HO &amp; Site'!$F$1:$F$437,'Summary to Mgmt'!$D39,'Master Data HO &amp; Site'!$H$1:$H$437,'Summary to Mgmt'!$E39,'Master Data HO &amp; Site'!$Y$1:$Y$437,"Open"),SUMIFS('Master Data HO &amp; Site'!$BI$1:$BI$437,'Master Data HO &amp; Site'!$S$1:$S$437,'Summary to Mgmt'!$C39,'Master Data HO &amp; Site'!$Y$1:$Y$437,"Open")),IF($H$2="Urgent",IF(C39="Jakarta",SUMIFS('Master Data HO &amp; Site'!$BI$1:$BI$437,'Master Data HO &amp; Site'!$F$1:$F$437,'Summary to Mgmt'!$D39,'Master Data HO &amp; Site'!$H$1:$H$437,'Summary to Mgmt'!$E39,'Master Data HO &amp; Site'!$Y$1:$Y$437,"Open",'Master Data HO &amp; Site'!$N$1:$N$437,$H$2),SUMIFS('Master Data HO &amp; Site'!$BI$1:$BI$437,'Master Data HO &amp; Site'!$S$1:$S$437,'Summary to Mgmt'!$C39,'Master Data HO &amp; Site'!$Y$1:$Y$437,"Open",'Master Data HO &amp; Site'!$N$1:$N$437,$H$2)),IF(C39="Jakarta",SUMIFS('Master Data HO &amp; Site'!$BI$1:$BI$437,'Master Data HO &amp; Site'!$F$1:$F$437,'Summary to Mgmt'!$D39,'Master Data HO &amp; Site'!$H$1:$H$437,'Summary to Mgmt'!$E39,'Master Data HO &amp; Site'!$Y$1:$Y$437,"Open",'Master Data HO &amp; Site'!$N$1:$N$437,$H$2),SUMIFS('Master Data HO &amp; Site'!$BI$1:$BI$437,'Master Data HO &amp; Site'!$S$1:$S$437,'Summary to Mgmt'!$C39,'Master Data HO &amp; Site'!$Y$1:$Y$437,"Open",'Master Data HO &amp; Site'!$N$1:$N$437,$H$2))))</f>
        <v>0</v>
      </c>
      <c r="AR39" s="222">
        <f>IF($H$2="All",IF(C39="Jakarta",SUMIFS('Master Data HO &amp; Site'!$BJ$1:$BJ$437,'Master Data HO &amp; Site'!$F$1:$F$437,'Summary to Mgmt'!$D39,'Master Data HO &amp; Site'!$H$1:$H$437,'Summary to Mgmt'!$E39,'Master Data HO &amp; Site'!$Y$1:$Y$437,"Open"),SUMIFS('Master Data HO &amp; Site'!$BJ$1:$BJ$437,'Master Data HO &amp; Site'!$S$1:$S$437,'Summary to Mgmt'!$C39,'Master Data HO &amp; Site'!$Y$1:$Y$437,"Open")),IF($H$2="Urgent",IF(C39="Jakarta",SUMIFS('Master Data HO &amp; Site'!$BJ$1:$BJ$437,'Master Data HO &amp; Site'!$F$1:$F$437,'Summary to Mgmt'!$D39,'Master Data HO &amp; Site'!$H$1:$H$437,'Summary to Mgmt'!$E39,'Master Data HO &amp; Site'!$Y$1:$Y$437,"Open",'Master Data HO &amp; Site'!$N$1:$N$437,$H$2),SUMIFS('Master Data HO &amp; Site'!$BJ$1:$BJ$437,'Master Data HO &amp; Site'!$S$1:$S$437,'Summary to Mgmt'!$C39,'Master Data HO &amp; Site'!$Y$1:$Y$437,"Open",'Master Data HO &amp; Site'!$N$1:$N$437,$H$2)),IF(C39="Jakarta",SUMIFS('Master Data HO &amp; Site'!$BJ$1:$BJ$437,'Master Data HO &amp; Site'!$F$1:$F$437,'Summary to Mgmt'!$D39,'Master Data HO &amp; Site'!$H$1:$H$437,'Summary to Mgmt'!$E39,'Master Data HO &amp; Site'!$Y$1:$Y$437,"Open",'Master Data HO &amp; Site'!$N$1:$N$437,$H$2),SUMIFS('Master Data HO &amp; Site'!$BJ$1:$BJ$437,'Master Data HO &amp; Site'!$S$1:$S$437,'Summary to Mgmt'!$C39,'Master Data HO &amp; Site'!$Y$1:$Y$437,"Open",'Master Data HO &amp; Site'!$N$1:$N$437,$H$2))))</f>
        <v>0</v>
      </c>
      <c r="AS39" s="222">
        <f>IF($H$2="All",IF(C39="Jakarta",SUMIFS('Master Data HO &amp; Site'!$BK$1:$BK$437,'Master Data HO &amp; Site'!$S$1:$S$437,'Summary to Mgmt'!$C39,'Master Data HO &amp; Site'!$F$1:$F$437,'Summary to Mgmt'!$D39,'Master Data HO &amp; Site'!$H$1:$H$437,'Summary to Mgmt'!$E39,'Master Data HO &amp; Site'!$Y$1:$Y$437,"Open"),SUMIFS('Master Data HO &amp; Site'!$BK$1:$BK$437,'Master Data HO &amp; Site'!$S$1:$S$437,'Summary to Mgmt'!$C39,'Master Data HO &amp; Site'!$Y$1:$Y$437,"Open")),IF($H$2="Urgent",IF(C39="Jakarta",SUMIFS('Master Data HO &amp; Site'!$BK$1:$BK$437,'Master Data HO &amp; Site'!$F$1:$F$437,'Summary to Mgmt'!$D39,'Master Data HO &amp; Site'!$H$1:$H$437,'Summary to Mgmt'!$E39,'Master Data HO &amp; Site'!$Y$1:$Y$437,"Open",'Master Data HO &amp; Site'!$N$1:$N$437,$H$2),SUMIFS('Master Data HO &amp; Site'!$BK$1:$BK$437,'Master Data HO &amp; Site'!$S$1:$S$437,'Summary to Mgmt'!$C39,'Master Data HO &amp; Site'!$Y$1:$Y$437,"Open",'Master Data HO &amp; Site'!$N$1:$N$437,$H$2)),IF(C39="Jakarta",SUMIFS('Master Data HO &amp; Site'!$BK$1:$BK$437,'Master Data HO &amp; Site'!$F$1:$F$437,'Summary to Mgmt'!$D39,'Master Data HO &amp; Site'!$H$1:$H$437,'Summary to Mgmt'!$E39,'Master Data HO &amp; Site'!$Y$1:$Y$437,"Open",'Master Data HO &amp; Site'!$N$1:$N$437,$H$2),SUMIFS('Master Data HO &amp; Site'!$BK$1:$BK$437,'Master Data HO &amp; Site'!$S$1:$S$437,'Summary to Mgmt'!$C39,'Master Data HO &amp; Site'!$Y$1:$Y$437,"Open",'Master Data HO &amp; Site'!$N$1:$N$437,$H$2))))</f>
        <v>0</v>
      </c>
      <c r="AU39" s="224">
        <f>IF($H$2="All",IF(C39="Jakarta",COUNTIFS('Master Data HO &amp; Site'!$F$1:$F$437,'Summary to Mgmt'!$D39,'Master Data HO &amp; Site'!$H$1:$H$437,'Summary to Mgmt'!$E39,'Master Data HO &amp; Site'!$Y$1:$Y$437,"Open",'Master Data HO &amp; Site'!$BZ$1:$BZ$437,'Summary to Mgmt'!$AU$4),COUNTIFS('Master Data HO &amp; Site'!$S$1:$S$437,'Summary to Mgmt'!$C39,'Master Data HO &amp; Site'!$Y$1:$Y$437,"Open",'Master Data HO &amp; Site'!$BZ$1:$BZ$437,'Summary to Mgmt'!$AU$4)),IF($H$2="Urgent",IF(C39="Jakarta",COUNTIFS('Master Data HO &amp; Site'!$F$1:$F$437,'Summary to Mgmt'!$D39,'Master Data HO &amp; Site'!$H$1:$H$437,'Summary to Mgmt'!$E39,'Master Data HO &amp; Site'!$Y$1:$Y$437,"Open",'Master Data HO &amp; Site'!$BZ$1:$BZ$437,'Summary to Mgmt'!$AU$4,'Master Data HO &amp; Site'!$N$1:$N$437,$H$2),COUNTIFS('Master Data HO &amp; Site'!$S$1:$S$437,'Summary to Mgmt'!$C39,'Master Data HO &amp; Site'!$Y$1:$Y$437,"Open",'Master Data HO &amp; Site'!$BZ$1:$BZ$437,'Summary to Mgmt'!$AU$4,'Master Data HO &amp; Site'!$N$1:$N$437,$H$2)),IF(C39="Jakarta",COUNTIFS('Master Data HO &amp; Site'!$F$1:$F$437,'Summary to Mgmt'!$D39,'Master Data HO &amp; Site'!$H$1:$H$437,'Summary to Mgmt'!$E39,'Master Data HO &amp; Site'!$Y$1:$Y$437,"Open",'Master Data HO &amp; Site'!$BZ$1:$BZ$437,'Summary to Mgmt'!$AU$4,'Master Data HO &amp; Site'!$N$1:$N$437,$H$2),COUNTIFS('Master Data HO &amp; Site'!$S$1:$S$437,'Summary to Mgmt'!$C39,'Master Data HO &amp; Site'!$Y$1:$Y$437,"Open",'Master Data HO &amp; Site'!$BZ$1:$BZ$437,'Summary to Mgmt'!$AU$4,'Master Data HO &amp; Site'!$N$1:$N$437,$H$2))))</f>
        <v>0</v>
      </c>
      <c r="AV39" s="224">
        <f>IF($H$2="All",IF(C39="Jakarta",COUNTIFS('Master Data HO &amp; Site'!$F$1:$F$437,'Summary to Mgmt'!$D39,'Master Data HO &amp; Site'!$H$1:$H$437,'Summary to Mgmt'!$E39,'Master Data HO &amp; Site'!$Y$1:$Y$437,"Open",'Master Data HO &amp; Site'!$BZ$1:$BZ$437,'Summary to Mgmt'!$AV$4),COUNTIFS('Master Data HO &amp; Site'!$S$1:$S$437,'Summary to Mgmt'!$C39,'Master Data HO &amp; Site'!$Y$1:$Y$437,"Open",'Master Data HO &amp; Site'!$BZ$1:$BZ$437,'Summary to Mgmt'!$AV$4)),IF($H$2="Urgent",IF(C39="Jakarta",COUNTIFS('Master Data HO &amp; Site'!$F$1:$F$437,'Summary to Mgmt'!$D39,'Master Data HO &amp; Site'!$H$1:$H$437,'Summary to Mgmt'!$E39,'Master Data HO &amp; Site'!$Y$1:$Y$437,"Open",'Master Data HO &amp; Site'!$BZ$1:$BZ$437,'Summary to Mgmt'!$AV$4,'Master Data HO &amp; Site'!$N$1:$N$437,$H$2),COUNTIFS('Master Data HO &amp; Site'!$S$1:$S$437,'Summary to Mgmt'!$C39,'Master Data HO &amp; Site'!$Y$1:$Y$437,"Open",'Master Data HO &amp; Site'!$BZ$1:$BZ$437,'Summary to Mgmt'!$AV$4,'Master Data HO &amp; Site'!$N$1:$N$437,$H$2)),IF(C39="Jakarta",COUNTIFS('Master Data HO &amp; Site'!$F$1:$F$437,'Summary to Mgmt'!$D39,'Master Data HO &amp; Site'!$H$1:$H$437,'Summary to Mgmt'!$E39,'Master Data HO &amp; Site'!$Y$1:$Y$437,"Open",'Master Data HO &amp; Site'!$BZ$1:$BZ$437,'Summary to Mgmt'!$AV$4,'Master Data HO &amp; Site'!$N$1:$N$437,$H$2),COUNTIFS('Master Data HO &amp; Site'!$S$1:$S$437,'Summary to Mgmt'!$C39,'Master Data HO &amp; Site'!$Y$1:$Y$437,"Open",'Master Data HO &amp; Site'!$BZ$1:$BZ$437,'Summary to Mgmt'!$AV$4,'Master Data HO &amp; Site'!$N$1:$N$437,$H$2))))</f>
        <v>0</v>
      </c>
      <c r="AW39" s="224">
        <f>IF($H$2="All",IF(C39="Jakarta",COUNTIFS('Master Data HO &amp; Site'!$F$1:$F$437,'Summary to Mgmt'!$D39,'Master Data HO &amp; Site'!$H$1:$H$437,'Summary to Mgmt'!$E39,'Master Data HO &amp; Site'!$Y$1:$Y$437,"Open",'Master Data HO &amp; Site'!$BZ$1:$BZ$437,'Summary to Mgmt'!$AW$4),COUNTIFS('Master Data HO &amp; Site'!$S$1:$S$437,'Summary to Mgmt'!$C39,'Master Data HO &amp; Site'!$Y$1:$Y$437,"Open",'Master Data HO &amp; Site'!$BZ$1:$BZ$437,'Summary to Mgmt'!$AW$4)),IF($H$2="Urgent",IF(C39="Jakarta",COUNTIFS('Master Data HO &amp; Site'!$F$1:$F$437,'Summary to Mgmt'!$D39,'Master Data HO &amp; Site'!$H$1:$H$437,'Summary to Mgmt'!$E39,'Master Data HO &amp; Site'!$Y$1:$Y$437,"Open",'Master Data HO &amp; Site'!$BZ$1:$BZ$437,'Summary to Mgmt'!$AW$4,'Master Data HO &amp; Site'!$N$1:$N$437,$H$2),COUNTIFS('Master Data HO &amp; Site'!$S$1:$S$437,'Summary to Mgmt'!$C39,'Master Data HO &amp; Site'!$Y$1:$Y$437,"Open",'Master Data HO &amp; Site'!$BZ$1:$BZ$437,'Summary to Mgmt'!$AW$4,'Master Data HO &amp; Site'!$N$1:$N$437,$H$2)),IF(C39="Jakarta",COUNTIFS('Master Data HO &amp; Site'!$F$1:$F$437,'Summary to Mgmt'!$D39,'Master Data HO &amp; Site'!$H$1:$H$437,'Summary to Mgmt'!$E39,'Master Data HO &amp; Site'!$Y$1:$Y$437,"Open",'Master Data HO &amp; Site'!$BZ$1:$BZ$437,'Summary to Mgmt'!$AW$4,'Master Data HO &amp; Site'!$N$1:$N$437,$H$2),COUNTIFS('Master Data HO &amp; Site'!$S$1:$S$437,'Summary to Mgmt'!$C39,'Master Data HO &amp; Site'!$Y$1:$Y$437,"Open",'Master Data HO &amp; Site'!$BZ$1:$BZ$437,'Summary to Mgmt'!$AW$4,'Master Data HO &amp; Site'!$N$1:$N$437,$H$2))))</f>
        <v>0</v>
      </c>
      <c r="AX39" s="224">
        <f>IF($H$2="All",IF(C39="Jakarta",COUNTIFS('Master Data HO &amp; Site'!$F$1:$F$437,'Summary to Mgmt'!$D39,'Master Data HO &amp; Site'!$H$1:$H$437,'Summary to Mgmt'!$E39,'Master Data HO &amp; Site'!$Y$1:$Y$437,"Open",'Master Data HO &amp; Site'!$BZ$1:$BZ$437,'Summary to Mgmt'!$AX$4),COUNTIFS('Master Data HO &amp; Site'!$S$1:$S$437,'Summary to Mgmt'!$C39,'Master Data HO &amp; Site'!$Y$1:$Y$437,"Open",'Master Data HO &amp; Site'!$BZ$1:$BZ$437,'Summary to Mgmt'!$AX$4)),IF($H$2="Urgent",IF(C39="Jakarta",COUNTIFS('Master Data HO &amp; Site'!$F$1:$F$437,'Summary to Mgmt'!$D39,'Master Data HO &amp; Site'!$H$1:$H$437,'Summary to Mgmt'!$E39,'Master Data HO &amp; Site'!$Y$1:$Y$437,"Open",'Master Data HO &amp; Site'!$BZ$1:$BZ$437,'Summary to Mgmt'!$AX$4,'Master Data HO &amp; Site'!$N$1:$N$437,$H$2),COUNTIFS('Master Data HO &amp; Site'!$S$1:$S$437,'Summary to Mgmt'!$C39,'Master Data HO &amp; Site'!$Y$1:$Y$437,"Open",'Master Data HO &amp; Site'!$BZ$1:$BZ$437,'Summary to Mgmt'!$AX$4,'Master Data HO &amp; Site'!$N$1:$N$437,$H$2)),IF(C39="Jakarta",COUNTIFS('Master Data HO &amp; Site'!$F$1:$F$437,'Summary to Mgmt'!$D39,'Master Data HO &amp; Site'!$H$1:$H$437,'Summary to Mgmt'!$E39,'Master Data HO &amp; Site'!$Y$1:$Y$437,"Open",'Master Data HO &amp; Site'!$BZ$1:$BZ$437,'Summary to Mgmt'!$AX$4,'Master Data HO &amp; Site'!$N$1:$N$437,$H$2),COUNTIFS('Master Data HO &amp; Site'!$S$1:$S$437,'Summary to Mgmt'!$C39,'Master Data HO &amp; Site'!$Y$1:$Y$437,"Open",'Master Data HO &amp; Site'!$BZ$1:$BZ$437,'Summary to Mgmt'!$AX$4,'Master Data HO &amp; Site'!$N$1:$N$437,$H$2))))</f>
        <v>0</v>
      </c>
    </row>
    <row r="40" spans="3:50" outlineLevel="1" x14ac:dyDescent="0.35">
      <c r="C40" t="s">
        <v>151</v>
      </c>
      <c r="D40" t="s">
        <v>528</v>
      </c>
      <c r="E40" t="s">
        <v>1612</v>
      </c>
      <c r="F40" s="223">
        <f t="shared" si="1"/>
        <v>1</v>
      </c>
      <c r="G40" s="224">
        <f>IF($H$2="All",IF(C40="Jakarta",SUMIFS('Master Data HO &amp; Site'!$BM$1:$BM$437,'Master Data HO &amp; Site'!$S$1:$S$437,'Summary to Mgmt'!C40,'Master Data HO &amp; Site'!$F$1:$F$437,'Summary to Mgmt'!$D40,'Master Data HO &amp; Site'!$H$1:$H$437,'Summary to Mgmt'!$E40,'Master Data HO &amp; Site'!$Y$1:$Y$437,"Closed"),SUMIFS('Master Data HO &amp; Site'!$BM$1:$BM$437,'Master Data HO &amp; Site'!$S$1:$S$437,'Summary to Mgmt'!C40,'Master Data HO &amp; Site'!$Y$1:$Y$437,"Closed")),IF(C40="Jakarta",SUMIFS('Master Data HO &amp; Site'!$BM$1:$BM$437,'Master Data HO &amp; Site'!$S$1:$S$437,'Summary to Mgmt'!C40,'Master Data HO &amp; Site'!$F$1:$F$437,'Summary to Mgmt'!$D40,'Master Data HO &amp; Site'!$H$1:$H$437,'Summary to Mgmt'!E40,'Master Data HO &amp; Site'!$N$1:$N$437,'Summary to Mgmt'!$H$2,'Master Data HO &amp; Site'!$Y$1:$Y$437,"Closed"),SUMIFS('Master Data HO &amp; Site'!$BM$1:$BM$437,'Master Data HO &amp; Site'!$S$1:$S$437,'Summary to Mgmt'!C40,'Master Data HO &amp; Site'!$N$1:$N$437,'Summary to Mgmt'!$H$2,'Master Data HO &amp; Site'!$Y$1:$Y$437,"Closed")))</f>
        <v>0</v>
      </c>
      <c r="H40" s="222">
        <f>IF($H$2="All",IF(C40="Jakarta",COUNTIFS('Master Data HO &amp; Site'!$S$1:$S$437,'Summary to Mgmt'!$C40,'Master Data HO &amp; Site'!$F$1:$F$437,'Summary to Mgmt'!$D40,'Master Data HO &amp; Site'!$H$1:$H$437,'Summary to Mgmt'!$E40,'Master Data HO &amp; Site'!$Y$1:$Y$437,"Open"),COUNTIFS('Master Data HO &amp; Site'!$S$1:$S$437,'Summary to Mgmt'!$C40,'Master Data HO &amp; Site'!$Y$1:$Y$437,"Open")),IF($H$2="Urgent",IF(C40="Jakarta",COUNTIFS('Master Data HO &amp; Site'!$S$1:$S$437,'Summary to Mgmt'!$C40,'Master Data HO &amp; Site'!$F$1:$F$437,'Summary to Mgmt'!$D40,'Master Data HO &amp; Site'!$H$1:$H$437,'Summary to Mgmt'!$E40,'Master Data HO &amp; Site'!$Y$1:$Y$437,"Open",'Master Data HO &amp; Site'!$N$1:$N$437,$H$2),COUNTIFS('Master Data HO &amp; Site'!$S$1:$S$437,'Summary to Mgmt'!$C40,'Master Data HO &amp; Site'!$Y$1:$Y$437,"Open",'Master Data HO &amp; Site'!$N$1:$N$437,$H$2)),IF(C40="Jakarta",COUNTIFS('Master Data HO &amp; Site'!$F$1:$F$437,'Summary to Mgmt'!$D40,'Master Data HO &amp; Site'!$H$1:$H$437,'Summary to Mgmt'!$E40,'Master Data HO &amp; Site'!$Y$1:$Y$437,"Open",'Master Data HO &amp; Site'!$N$1:$N$437,$H$2),COUNTIFS('Master Data HO &amp; Site'!$S$1:$S$437,'Summary to Mgmt'!$C40,'Master Data HO &amp; Site'!$Y$1:$Y$437,"Open",'Master Data HO &amp; Site'!$N$1:$N$437,$H$2))))</f>
        <v>1</v>
      </c>
      <c r="I40" s="222">
        <f>IF($H$2="All",IF(C40="Jakarta",COUNTIFS('Master Data HO &amp; Site'!$F$1:$F$437,'Summary to Mgmt'!$D40,'Master Data HO &amp; Site'!$H$1:$H$437,'Summary to Mgmt'!$E40,'Master Data HO &amp; Site'!$Y$1:$Y$437,"Open",'Master Data HO &amp; Site'!$D$1:$D$437,"pending FKTK"),COUNTIFS('Master Data HO &amp; Site'!$S$1:$S$437,'Summary to Mgmt'!$C40,'Master Data HO &amp; Site'!$Y$1:$Y$437,"Open",'Master Data HO &amp; Site'!$D$1:$D$437,"pending FKTK")),IF($H$2="Urgent",IF(C40="Jakarta",COUNTIFS('Master Data HO &amp; Site'!$F$1:$F$437,'Summary to Mgmt'!$D40,'Master Data HO &amp; Site'!$H$1:$H$437,'Summary to Mgmt'!$E40,'Master Data HO &amp; Site'!$Y$1:$Y$437,"Open",'Master Data HO &amp; Site'!$N$1:$N$437,$H$2,'Master Data HO &amp; Site'!$D$1:$D$437,"pending FKTK"),COUNTIFS('Master Data HO &amp; Site'!$S$1:$S$437,'Summary to Mgmt'!$C40,'Master Data HO &amp; Site'!$Y$1:$Y$437,"Open",'Master Data HO &amp; Site'!$N$1:$N$437,$H$2,'Master Data HO &amp; Site'!$D$1:$D$437,"pending FKTK")),IF(C40="Jakarta",COUNTIFS('Master Data HO &amp; Site'!$F$1:$F$437,'Summary to Mgmt'!$D40,'Master Data HO &amp; Site'!$H$1:$H$437,'Summary to Mgmt'!$E40,'Master Data HO &amp; Site'!$Y$1:$Y$437,"Open",'Master Data HO &amp; Site'!$N$1:$N$437,$H$2,'Master Data HO &amp; Site'!$D$1:$D$437,"pending FKTK"),COUNTIFS('Master Data HO &amp; Site'!$S$1:$S$437,'Summary to Mgmt'!$C40,'Master Data HO &amp; Site'!$Y$1:$Y$437,"Open",'Master Data HO &amp; Site'!$N$1:$N$437,$H$2,'Master Data HO &amp; Site'!$D$1:$D$437,"pending FKTK"))))</f>
        <v>0</v>
      </c>
      <c r="J40" s="222">
        <f>IF($H$2="All",IF(C40="Jakarta",SUMIFS('Master Data HO &amp; Site'!$AB$1:$AB$437,'Master Data HO &amp; Site'!$F$1:$F$437,'Summary to Mgmt'!$D40,'Master Data HO &amp; Site'!$H$1:$H$437,'Summary to Mgmt'!$E40,'Master Data HO &amp; Site'!$Y$1:$Y$437,"Open"),SUMIFS('Master Data HO &amp; Site'!$AB$1:$AB$437,'Master Data HO &amp; Site'!$S$1:$S$437,'Summary to Mgmt'!$C40,'Master Data HO &amp; Site'!$Y$1:$Y$437,"Open")),IF($H$2="Urgent",IF(C40="Jakarta",SUMIFS('Master Data HO &amp; Site'!$AB$1:$AB$437,'Master Data HO &amp; Site'!$F$1:$F$437,'Summary to Mgmt'!$D40,'Master Data HO &amp; Site'!$H$1:$H$437,'Summary to Mgmt'!$E40,'Master Data HO &amp; Site'!$Y$1:$Y$437,"Open",'Master Data HO &amp; Site'!$N$1:$N$437,$H$2),SUMIFS('Master Data HO &amp; Site'!$AB$1:$AB$437,'Master Data HO &amp; Site'!$S$1:$S$437,'Summary to Mgmt'!$C40,'Master Data HO &amp; Site'!$Y$1:$Y$437,"Open",'Master Data HO &amp; Site'!$N$1:$N$437,$H$2)),IF(C40="Jakarta",SUMIFS('Master Data HO &amp; Site'!$AB$1:$AB$437,'Master Data HO &amp; Site'!$F$1:$F$437,'Summary to Mgmt'!$D40,'Master Data HO &amp; Site'!$H$1:$H$437,'Summary to Mgmt'!$E40,'Master Data HO &amp; Site'!$Y$1:$Y$437,"Open",'Master Data HO &amp; Site'!$N$1:$N$437,$H$2),SUMIFS('Master Data HO &amp; Site'!$AB$1:$AB$437,'Master Data HO &amp; Site'!$S$1:$S$437,'Summary to Mgmt'!$C40,'Master Data HO &amp; Site'!$Y$1:$Y$437,"Open",'Master Data HO &amp; Site'!$N$1:$N$437,$H$2))))</f>
        <v>0</v>
      </c>
      <c r="K40" s="222">
        <f>IF($H$2="All",IF(C40="Jakarta",SUMIFS('Master Data HO &amp; Site'!$AC$1:$AC$437,'Master Data HO &amp; Site'!$F$1:$F$437,'Summary to Mgmt'!$D40,'Master Data HO &amp; Site'!$H$1:$H$437,'Summary to Mgmt'!$E40,'Master Data HO &amp; Site'!$Y$1:$Y$437,"Open"),SUMIFS('Master Data HO &amp; Site'!$AC$1:$AC$437,'Master Data HO &amp; Site'!$S$1:$S$437,'Summary to Mgmt'!$C40,'Master Data HO &amp; Site'!$Y$1:$Y$437,"Open")),IF($H$2="Urgent",IF(C40="Jakarta",SUMIFS('Master Data HO &amp; Site'!$AC$1:$AC$437,'Master Data HO &amp; Site'!$F$1:$F$437,'Summary to Mgmt'!$D40,'Master Data HO &amp; Site'!$H$1:$H$437,'Summary to Mgmt'!$E40,'Master Data HO &amp; Site'!$Y$1:$Y$437,"Open",'Master Data HO &amp; Site'!$N$1:$N$437,$H$2),SUMIFS('Master Data HO &amp; Site'!$AC$1:$AC$437,'Master Data HO &amp; Site'!$S$1:$S$437,'Summary to Mgmt'!$C40,'Master Data HO &amp; Site'!$Y$1:$Y$437,"Open",'Master Data HO &amp; Site'!$N$1:$N$437,$H$2)),IF(C40="Jakarta",SUMIFS('Master Data HO &amp; Site'!$AC$1:$AC$437,'Master Data HO &amp; Site'!$F$1:$F$437,'Summary to Mgmt'!$D40,'Master Data HO &amp; Site'!$H$1:$H$437,'Summary to Mgmt'!$E40,'Master Data HO &amp; Site'!$Y$1:$Y$437,"Open",'Master Data HO &amp; Site'!$N$1:$N$437,$H$2),SUMIFS('Master Data HO &amp; Site'!$AC$1:$AC$437,'Master Data HO &amp; Site'!$S$1:$S$437,'Summary to Mgmt'!$C40,'Master Data HO &amp; Site'!$Y$1:$Y$437,"Open",'Master Data HO &amp; Site'!$N$1:$N$437,$H$2))))</f>
        <v>1</v>
      </c>
      <c r="L40" s="222">
        <f>IF($H$2="All",IF(C40="Jakarta",SUMIFS('Master Data HO &amp; Site'!$AD$1:$AD$437,'Master Data HO &amp; Site'!$F$1:$F$437,'Summary to Mgmt'!$D40,'Master Data HO &amp; Site'!$H$1:$H$437,'Summary to Mgmt'!$E40,'Master Data HO &amp; Site'!$Y$1:$Y$437,"Open"),SUMIFS('Master Data HO &amp; Site'!$AD$1:$AD$437,'Master Data HO &amp; Site'!$S$1:$S$437,'Summary to Mgmt'!$C40,'Master Data HO &amp; Site'!$Y$1:$Y$437,"Open")),IF($H$2="Urgent",IF(C40="Jakarta",SUMIFS('Master Data HO &amp; Site'!$AD$1:$AD$437,'Master Data HO &amp; Site'!$F$1:$F$437,'Summary to Mgmt'!$D40,'Master Data HO &amp; Site'!$H$1:$H$437,'Summary to Mgmt'!$E40,'Master Data HO &amp; Site'!$Y$1:$Y$437,"Open",'Master Data HO &amp; Site'!$N$1:$N$437,$H$2),SUMIFS('Master Data HO &amp; Site'!$AD$1:$AD$437,'Master Data HO &amp; Site'!$S$1:$S$437,'Summary to Mgmt'!$C40,'Master Data HO &amp; Site'!$Y$1:$Y$437,"Open",'Master Data HO &amp; Site'!$N$1:$N$437,$H$2)),IF(C40="Jakarta",SUMIFS('Master Data HO &amp; Site'!$AD$1:$AD$437,'Master Data HO &amp; Site'!$F$1:$F$437,'Summary to Mgmt'!$D40,'Master Data HO &amp; Site'!$H$1:$H$437,'Summary to Mgmt'!$E40,'Master Data HO &amp; Site'!$Y$1:$Y$437,"Open",'Master Data HO &amp; Site'!$N$1:$N$437,$H$2),SUMIFS('Master Data HO &amp; Site'!$AD$1:$AD$437,'Master Data HO &amp; Site'!$S$1:$S$437,'Summary to Mgmt'!$C40,'Master Data HO &amp; Site'!$Y$1:$Y$437,"Open",'Master Data HO &amp; Site'!$N$1:$N$437,$H$2))))</f>
        <v>1</v>
      </c>
      <c r="M40" s="222">
        <f>IF($H$2="All",IF(C40="Jakarta",SUMIFS('Master Data HO &amp; Site'!$AE$1:$AE$437,'Master Data HO &amp; Site'!$F$1:$F$437,'Summary to Mgmt'!$D40,'Master Data HO &amp; Site'!$H$1:$H$437,'Summary to Mgmt'!$E40,'Master Data HO &amp; Site'!$Y$1:$Y$437,"Open"),SUMIFS('Master Data HO &amp; Site'!$AE$1:$AE$437,'Master Data HO &amp; Site'!$S$1:$S$437,'Summary to Mgmt'!$C40,'Master Data HO &amp; Site'!$Y$1:$Y$437,"Open")),IF($H$2="Urgent",IF(C40="Jakarta",SUMIFS('Master Data HO &amp; Site'!$AE$1:$AE$437,'Master Data HO &amp; Site'!$F$1:$F$437,'Summary to Mgmt'!$D40,'Master Data HO &amp; Site'!$H$1:$H$437,'Summary to Mgmt'!$E40,'Master Data HO &amp; Site'!$Y$1:$Y$437,"Open",'Master Data HO &amp; Site'!$N$1:$N$437,$H$2),SUMIFS('Master Data HO &amp; Site'!$AE$1:$AE$437,'Master Data HO &amp; Site'!$S$1:$S$437,'Summary to Mgmt'!$C40,'Master Data HO &amp; Site'!$Y$1:$Y$437,"Open",'Master Data HO &amp; Site'!$N$1:$N$437,$H$2)),IF(C40="Jakarta",SUMIFS('Master Data HO &amp; Site'!$AE$1:$AE$437,'Master Data HO &amp; Site'!$F$1:$F$437,'Summary to Mgmt'!$D40,'Master Data HO &amp; Site'!$H$1:$H$437,'Summary to Mgmt'!$E40,'Master Data HO &amp; Site'!$Y$1:$Y$437,"Open",'Master Data HO &amp; Site'!$N$1:$N$437,$H$2),SUMIFS('Master Data HO &amp; Site'!$AE$1:$AE$437,'Master Data HO &amp; Site'!$S$1:$S$437,'Summary to Mgmt'!$C40,'Master Data HO &amp; Site'!$Y$1:$Y$437,"Open",'Master Data HO &amp; Site'!$N$1:$N$437,$H$2))))</f>
        <v>0</v>
      </c>
      <c r="N40" s="222">
        <f>IF($H$2="All",IF(C40="Jakarta",SUMIFS('Master Data HO &amp; Site'!$AF$1:$AF$437,'Master Data HO &amp; Site'!$F$1:$F$437,'Summary to Mgmt'!$D40,'Master Data HO &amp; Site'!$H$1:$H$437,'Summary to Mgmt'!$E40,'Master Data HO &amp; Site'!$Y$1:$Y$437,"Open"),SUMIFS('Master Data HO &amp; Site'!$AF$1:$AF$437,'Master Data HO &amp; Site'!$S$1:$S$437,'Summary to Mgmt'!$C40,'Master Data HO &amp; Site'!$Y$1:$Y$437,"Open")),IF($H$2="Urgent",IF(C40="Jakarta",SUMIFS('Master Data HO &amp; Site'!$AF$1:$AF$437,'Master Data HO &amp; Site'!$F$1:$F$437,'Summary to Mgmt'!$D40,'Master Data HO &amp; Site'!$H$1:$H$437,'Summary to Mgmt'!$E40,'Master Data HO &amp; Site'!$Y$1:$Y$437,"Open",'Master Data HO &amp; Site'!$N$1:$N$437,$H$2),SUMIFS('Master Data HO &amp; Site'!$AF$1:$AF$437,'Master Data HO &amp; Site'!$S$1:$S$437,'Summary to Mgmt'!$C40,'Master Data HO &amp; Site'!$Y$1:$Y$437,"Open",'Master Data HO &amp; Site'!$N$1:$N$437,$H$2)),IF(C40="Jakarta",SUMIFS('Master Data HO &amp; Site'!$AF$1:$AF$437,'Master Data HO &amp; Site'!$F$1:$F$437,'Summary to Mgmt'!$D40,'Master Data HO &amp; Site'!$H$1:$H$437,'Summary to Mgmt'!$E40,'Master Data HO &amp; Site'!$Y$1:$Y$437,"Open",'Master Data HO &amp; Site'!$N$1:$N$437,$H$2),SUMIFS('Master Data HO &amp; Site'!$AF$1:$AF$437,'Master Data HO &amp; Site'!$S$1:$S$437,'Summary to Mgmt'!$C40,'Master Data HO &amp; Site'!$Y$1:$Y$437,"Open",'Master Data HO &amp; Site'!$N$1:$N$437,$H$2))))</f>
        <v>0</v>
      </c>
      <c r="O40" s="224">
        <f>IF($H$2="All",IF(C40="Jakarta",SUMIFS('Master Data HO &amp; Site'!$AG$1:$AG$437,'Master Data HO &amp; Site'!$S$1:$S$437,'Summary to Mgmt'!$C40,'Master Data HO &amp; Site'!$F$1:$F$437,'Summary to Mgmt'!$D40,'Master Data HO &amp; Site'!$H$1:$H$437,'Summary to Mgmt'!$E40,'Master Data HO &amp; Site'!$Y$1:$Y$437,"Open"),SUMIFS('Master Data HO &amp; Site'!$AG$1:$AG$437,'Master Data HO &amp; Site'!$S$1:$S$437,'Summary to Mgmt'!$C40,'Master Data HO &amp; Site'!$Y$1:$Y$437,"Open")),IF($H$2="Urgent",IF(C40="Jakarta",SUMIFS('Master Data HO &amp; Site'!$AG$1:$AG$437,'Master Data HO &amp; Site'!$F$1:$F$437,'Summary to Mgmt'!$D40,'Master Data HO &amp; Site'!$H$1:$H$437,'Summary to Mgmt'!$E40,'Master Data HO &amp; Site'!$Y$1:$Y$437,"Open",'Master Data HO &amp; Site'!$N$1:$N$437,$H$2),SUMIFS('Master Data HO &amp; Site'!$AG$1:$AG$437,'Master Data HO &amp; Site'!$S$1:$S$437,'Summary to Mgmt'!$C40,'Master Data HO &amp; Site'!$Y$1:$Y$437,"Open",'Master Data HO &amp; Site'!$N$1:$N$437,$H$2)),IF(C40="Jakarta",SUMIFS('Master Data HO &amp; Site'!$AG$1:$AG$437,'Master Data HO &amp; Site'!$F$1:$F$437,'Summary to Mgmt'!$D40,'Master Data HO &amp; Site'!$H$1:$H$437,'Summary to Mgmt'!$E40,'Master Data HO &amp; Site'!$Y$1:$Y$437,"Open",'Master Data HO &amp; Site'!$N$1:$N$437,$H$2),SUMIFS('Master Data HO &amp; Site'!$AG$1:$AG$437,'Master Data HO &amp; Site'!$S$1:$S$437,'Summary to Mgmt'!$C40,'Master Data HO &amp; Site'!$Y$1:$Y$437,"Open",'Master Data HO &amp; Site'!$N$1:$N$437,$H$2))))</f>
        <v>1</v>
      </c>
      <c r="P40" s="222">
        <f>IF($H$2="All",IF(C40="Jakarta",SUMIFS('Master Data HO &amp; Site'!$AH$1:$AH$437,'Master Data HO &amp; Site'!$F$1:$F$437,'Summary to Mgmt'!$D40,'Master Data HO &amp; Site'!$H$1:$H$437,'Summary to Mgmt'!$E40,'Master Data HO &amp; Site'!$Y$1:$Y$437,"Open"),SUMIFS('Master Data HO &amp; Site'!$AH$1:$AH$437,'Master Data HO &amp; Site'!$S$1:$S$437,'Summary to Mgmt'!$C40,'Master Data HO &amp; Site'!$Y$1:$Y$437,"Open")),IF($H$2="Urgent",IF(C40="Jakarta",SUMIFS('Master Data HO &amp; Site'!$AH$1:$AH$437,'Master Data HO &amp; Site'!$F$1:$F$437,'Summary to Mgmt'!$D40,'Master Data HO &amp; Site'!$H$1:$H$437,'Summary to Mgmt'!$E40,'Master Data HO &amp; Site'!$Y$1:$Y$437,"Open",'Master Data HO &amp; Site'!$N$1:$N$437,$H$2),SUMIFS('Master Data HO &amp; Site'!$AH$1:$AH$437,'Master Data HO &amp; Site'!$S$1:$S$437,'Summary to Mgmt'!$C40,'Master Data HO &amp; Site'!$Y$1:$Y$437,"Open",'Master Data HO &amp; Site'!$N$1:$N$437,$H$2)),IF(C40="Jakarta",SUMIFS('Master Data HO &amp; Site'!$AH$1:$AH$437,'Master Data HO &amp; Site'!$F$1:$F$437,'Summary to Mgmt'!$D40,'Master Data HO &amp; Site'!$H$1:$H$437,'Summary to Mgmt'!$E40,'Master Data HO &amp; Site'!$Y$1:$Y$437,"Open",'Master Data HO &amp; Site'!$N$1:$N$437,$H$2),SUMIFS('Master Data HO &amp; Site'!$AH$1:$AH$437,'Master Data HO &amp; Site'!$S$1:$S$437,'Summary to Mgmt'!$C40,'Master Data HO &amp; Site'!$Y$1:$Y$437,"Open",'Master Data HO &amp; Site'!$N$1:$N$437,$H$2))))</f>
        <v>0</v>
      </c>
      <c r="Q40" s="222">
        <f>IF($H$2="All",IF(C40="Jakarta",SUMIFS('Master Data HO &amp; Site'!$AI$1:$AI$437,'Master Data HO &amp; Site'!$F$1:$F$437,'Summary to Mgmt'!$D40,'Master Data HO &amp; Site'!$H$1:$H$437,'Summary to Mgmt'!$E40,'Master Data HO &amp; Site'!$Y$1:$Y$437,"Open"),SUMIFS('Master Data HO &amp; Site'!$AI$1:$AI$437,'Master Data HO &amp; Site'!$S$1:$S$437,'Summary to Mgmt'!$C40,'Master Data HO &amp; Site'!$Y$1:$Y$437,"Open")),IF($H$2="Urgent",IF(C40="Jakarta",SUMIFS('Master Data HO &amp; Site'!$AI$1:$AI$437,'Master Data HO &amp; Site'!$F$1:$F$437,'Summary to Mgmt'!$D40,'Master Data HO &amp; Site'!$H$1:$H$437,'Summary to Mgmt'!$E40,'Master Data HO &amp; Site'!$Y$1:$Y$437,"Open",'Master Data HO &amp; Site'!$N$1:$N$437,$H$2),SUMIFS('Master Data HO &amp; Site'!$AI$1:$AI$437,'Master Data HO &amp; Site'!$S$1:$S$437,'Summary to Mgmt'!$C40,'Master Data HO &amp; Site'!$Y$1:$Y$437,"Open",'Master Data HO &amp; Site'!$N$1:$N$437,$H$2)),IF(C40="Jakarta",SUMIFS('Master Data HO &amp; Site'!$AI$1:$AI$437,'Master Data HO &amp; Site'!$F$1:$F$437,'Summary to Mgmt'!$D40,'Master Data HO &amp; Site'!$H$1:$H$437,'Summary to Mgmt'!$E40,'Master Data HO &amp; Site'!$Y$1:$Y$437,"Open",'Master Data HO &amp; Site'!$N$1:$N$437,$H$2),SUMIFS('Master Data HO &amp; Site'!$AI$1:$AI$437,'Master Data HO &amp; Site'!$S$1:$S$437,'Summary to Mgmt'!$C40,'Master Data HO &amp; Site'!$Y$1:$Y$437,"Open",'Master Data HO &amp; Site'!$N$1:$N$437,$H$2))))</f>
        <v>0</v>
      </c>
      <c r="R40" s="222">
        <f>IF($H$2="All",IF(C40="Jakarta",SUMIFS('Master Data HO &amp; Site'!$AJ$1:$AJ$437,'Master Data HO &amp; Site'!$F$1:$F$437,'Summary to Mgmt'!$D40,'Master Data HO &amp; Site'!$H$1:$H$437,'Summary to Mgmt'!$E40,'Master Data HO &amp; Site'!$Y$1:$Y$437,"Open"),SUMIFS('Master Data HO &amp; Site'!$AJ$1:$AJ$437,'Master Data HO &amp; Site'!$S$1:$S$437,'Summary to Mgmt'!$C40,'Master Data HO &amp; Site'!$Y$1:$Y$437,"Open")),IF($H$2="Urgent",IF(C40="Jakarta",SUMIFS('Master Data HO &amp; Site'!$AJ$1:$AJ$437,'Master Data HO &amp; Site'!$F$1:$F$437,'Summary to Mgmt'!$D40,'Master Data HO &amp; Site'!$H$1:$H$437,'Summary to Mgmt'!$E40,'Master Data HO &amp; Site'!$Y$1:$Y$437,"Open",'Master Data HO &amp; Site'!$N$1:$N$437,$H$2),SUMIFS('Master Data HO &amp; Site'!$AJ$1:$AJ$437,'Master Data HO &amp; Site'!$S$1:$S$437,'Summary to Mgmt'!$C40,'Master Data HO &amp; Site'!$Y$1:$Y$437,"Open",'Master Data HO &amp; Site'!$N$1:$N$437,$H$2)),IF(C40="Jakarta",SUMIFS('Master Data HO &amp; Site'!$AJ$1:$AJ$437,'Master Data HO &amp; Site'!$F$1:$F$437,'Summary to Mgmt'!$D40,'Master Data HO &amp; Site'!$H$1:$H$437,'Summary to Mgmt'!$E40,'Master Data HO &amp; Site'!$Y$1:$Y$437,"Open",'Master Data HO &amp; Site'!$N$1:$N$437,$H$2),SUMIFS('Master Data HO &amp; Site'!$AJ$1:$AJ$437,'Master Data HO &amp; Site'!$S$1:$S$437,'Summary to Mgmt'!$C40,'Master Data HO &amp; Site'!$Y$1:$Y$437,"Open",'Master Data HO &amp; Site'!$N$1:$N$437,$H$2))))</f>
        <v>1</v>
      </c>
      <c r="S40" s="222">
        <f>IF($H$2="All",IF(C40="Jakarta",SUMIFS('Master Data HO &amp; Site'!$AK$1:$AK$437,'Master Data HO &amp; Site'!$F$1:$F$437,'Summary to Mgmt'!$D40,'Master Data HO &amp; Site'!$H$1:$H$437,'Summary to Mgmt'!$E40,'Master Data HO &amp; Site'!$Y$1:$Y$437,"Open"),SUMIFS('Master Data HO &amp; Site'!$AK$1:$AK$437,'Master Data HO &amp; Site'!$S$1:$S$437,'Summary to Mgmt'!$C40,'Master Data HO &amp; Site'!$Y$1:$Y$437,"Open")),IF($H$2="Urgent",IF(C40="Jakarta",SUMIFS('Master Data HO &amp; Site'!$AK$1:$AK$437,'Master Data HO &amp; Site'!$F$1:$F$437,'Summary to Mgmt'!$D40,'Master Data HO &amp; Site'!$H$1:$H$437,'Summary to Mgmt'!$E40,'Master Data HO &amp; Site'!$Y$1:$Y$437,"Open",'Master Data HO &amp; Site'!$N$1:$N$437,$H$2),SUMIFS('Master Data HO &amp; Site'!$AK$1:$AK$437,'Master Data HO &amp; Site'!$S$1:$S$437,'Summary to Mgmt'!$C40,'Master Data HO &amp; Site'!$Y$1:$Y$437,"Open",'Master Data HO &amp; Site'!$N$1:$N$437,$H$2)),IF(C40="Jakarta",SUMIFS('Master Data HO &amp; Site'!$AK$1:$AK$437,'Master Data HO &amp; Site'!$F$1:$F$437,'Summary to Mgmt'!$D40,'Master Data HO &amp; Site'!$H$1:$H$437,'Summary to Mgmt'!$E40,'Master Data HO &amp; Site'!$Y$1:$Y$437,"Open",'Master Data HO &amp; Site'!$N$1:$N$437,$H$2),SUMIFS('Master Data HO &amp; Site'!$AK$1:$AK$437,'Master Data HO &amp; Site'!$S$1:$S$437,'Summary to Mgmt'!$C40,'Master Data HO &amp; Site'!$Y$1:$Y$437,"Open",'Master Data HO &amp; Site'!$N$1:$N$437,$H$2))))</f>
        <v>0</v>
      </c>
      <c r="T40" s="222">
        <f>IF($H$2="All",IF(C40="Jakarta",SUMIFS('Master Data HO &amp; Site'!$AL$1:$AL$437,'Master Data HO &amp; Site'!$F$1:$F$437,'Summary to Mgmt'!$D40,'Master Data HO &amp; Site'!$H$1:$H$437,'Summary to Mgmt'!$E40,'Master Data HO &amp; Site'!$Y$1:$Y$437,"Open"),SUMIFS('Master Data HO &amp; Site'!$AL$1:$AL$437,'Master Data HO &amp; Site'!$S$1:$S$437,'Summary to Mgmt'!$C40,'Master Data HO &amp; Site'!$Y$1:$Y$437,"Open")),IF($H$2="Urgent",IF(C40="Jakarta",SUMIFS('Master Data HO &amp; Site'!$AL$1:$AL$437,'Master Data HO &amp; Site'!$F$1:$F$437,'Summary to Mgmt'!$D40,'Master Data HO &amp; Site'!$H$1:$H$437,'Summary to Mgmt'!$E40,'Master Data HO &amp; Site'!$Y$1:$Y$437,"Open",'Master Data HO &amp; Site'!$N$1:$N$437,$H$2),SUMIFS('Master Data HO &amp; Site'!$AL$1:$AL$437,'Master Data HO &amp; Site'!$S$1:$S$437,'Summary to Mgmt'!$C40,'Master Data HO &amp; Site'!$Y$1:$Y$437,"Open",'Master Data HO &amp; Site'!$N$1:$N$437,$H$2)),IF(C40="Jakarta",SUMIFS('Master Data HO &amp; Site'!$AL$1:$AL$437,'Master Data HO &amp; Site'!$F$1:$F$437,'Summary to Mgmt'!$D40,'Master Data HO &amp; Site'!$H$1:$H$437,'Summary to Mgmt'!$E40,'Master Data HO &amp; Site'!$Y$1:$Y$437,"Open",'Master Data HO &amp; Site'!$N$1:$N$437,$H$2),SUMIFS('Master Data HO &amp; Site'!$AL$1:$AL$437,'Master Data HO &amp; Site'!$S$1:$S$437,'Summary to Mgmt'!$C40,'Master Data HO &amp; Site'!$Y$1:$Y$437,"Open",'Master Data HO &amp; Site'!$N$1:$N$437,$H$2))))</f>
        <v>0</v>
      </c>
      <c r="U40" s="222">
        <f>IF($H$2="All",IF(C40="Jakarta",SUMIFS('Master Data HO &amp; Site'!$AM$1:$AM$437,'Master Data HO &amp; Site'!$S$1:$S$437,'Summary to Mgmt'!$C40,'Master Data HO &amp; Site'!$F$1:$F$437,'Summary to Mgmt'!$D40,'Master Data HO &amp; Site'!$H$1:$H$437,'Summary to Mgmt'!$E40,'Master Data HO &amp; Site'!$Y$1:$Y$437,"Open"),SUMIFS('Master Data HO &amp; Site'!$AM$1:$AM$437,'Master Data HO &amp; Site'!$S$1:$S$437,'Summary to Mgmt'!$C40,'Master Data HO &amp; Site'!$Y$1:$Y$437,"Open")),IF($H$2="Urgent",IF(C40="Jakarta",SUMIFS('Master Data HO &amp; Site'!$AM$1:$AM$437,'Master Data HO &amp; Site'!$F$1:$F$437,'Summary to Mgmt'!$D40,'Master Data HO &amp; Site'!$H$1:$H$437,'Summary to Mgmt'!$E40,'Master Data HO &amp; Site'!$Y$1:$Y$437,"Open",'Master Data HO &amp; Site'!$N$1:$N$437,$H$2),SUMIFS('Master Data HO &amp; Site'!$AM$1:$AM$437,'Master Data HO &amp; Site'!$S$1:$S$437,'Summary to Mgmt'!$C40,'Master Data HO &amp; Site'!$Y$1:$Y$437,"Open",'Master Data HO &amp; Site'!$N$1:$N$437,$H$2)),IF(C40="Jakarta",SUMIFS('Master Data HO &amp; Site'!$AM$1:$AM$437,'Master Data HO &amp; Site'!$F$1:$F$437,'Summary to Mgmt'!$D40,'Master Data HO &amp; Site'!$H$1:$H$437,'Summary to Mgmt'!$E40,'Master Data HO &amp; Site'!$Y$1:$Y$437,"Open",'Master Data HO &amp; Site'!$N$1:$N$437,$H$2),SUMIFS('Master Data HO &amp; Site'!$AM$1:$AM$437,'Master Data HO &amp; Site'!$S$1:$S$437,'Summary to Mgmt'!$C40,'Master Data HO &amp; Site'!$Y$1:$Y$437,"Open",'Master Data HO &amp; Site'!$N$1:$N$437,$H$2))))</f>
        <v>0</v>
      </c>
      <c r="V40" s="222">
        <f>IF($H$2="All",IF(C40="Jakarta",SUMIFS('Master Data HO &amp; Site'!$AN$1:$AN$437,'Master Data HO &amp; Site'!$F$1:$F$437,'Summary to Mgmt'!$D40,'Master Data HO &amp; Site'!$H$1:$H$437,'Summary to Mgmt'!$E40,'Master Data HO &amp; Site'!$Y$1:$Y$437,"Open"),SUMIFS('Master Data HO &amp; Site'!$AN$1:$AN$437,'Master Data HO &amp; Site'!$S$1:$S$437,'Summary to Mgmt'!$C40,'Master Data HO &amp; Site'!$Y$1:$Y$437,"Open")),IF($H$2="Urgent",IF(C40="Jakarta",SUMIFS('Master Data HO &amp; Site'!$AN$1:$AN$437,'Master Data HO &amp; Site'!$F$1:$F$437,'Summary to Mgmt'!$D40,'Master Data HO &amp; Site'!$H$1:$H$437,'Summary to Mgmt'!$E40,'Master Data HO &amp; Site'!$Y$1:$Y$437,"Open",'Master Data HO &amp; Site'!$N$1:$N$437,$H$2),SUMIFS('Master Data HO &amp; Site'!$AN$1:$AN$437,'Master Data HO &amp; Site'!$S$1:$S$437,'Summary to Mgmt'!$C40,'Master Data HO &amp; Site'!$Y$1:$Y$437,"Open",'Master Data HO &amp; Site'!$N$1:$N$437,$H$2)),IF(C40="Jakarta",SUMIFS('Master Data HO &amp; Site'!$AN$1:$AN$437,'Master Data HO &amp; Site'!$F$1:$F$437,'Summary to Mgmt'!$D40,'Master Data HO &amp; Site'!$H$1:$H$437,'Summary to Mgmt'!$E40,'Master Data HO &amp; Site'!$Y$1:$Y$437,"Open",'Master Data HO &amp; Site'!$N$1:$N$437,$H$2),SUMIFS('Master Data HO &amp; Site'!$AN$1:$AN$437,'Master Data HO &amp; Site'!$S$1:$S$437,'Summary to Mgmt'!$C40,'Master Data HO &amp; Site'!$Y$1:$Y$437,"Open",'Master Data HO &amp; Site'!$N$1:$N$437,$H$2))))</f>
        <v>0</v>
      </c>
      <c r="W40" s="222">
        <f>IF($H$2="All",IF(C40="Jakarta",SUMIFS('Master Data HO &amp; Site'!$AO$1:$AO$437,'Master Data HO &amp; Site'!$F$1:$F$437,'Summary to Mgmt'!$D40,'Master Data HO &amp; Site'!$H$1:$H$437,'Summary to Mgmt'!$E40,'Master Data HO &amp; Site'!$Y$1:$Y$437,"Open"),SUMIFS('Master Data HO &amp; Site'!$AO$1:$AO$437,'Master Data HO &amp; Site'!$S$1:$S$437,'Summary to Mgmt'!$C40,'Master Data HO &amp; Site'!$Y$1:$Y$437,"Open")),IF($H$2="Urgent",IF(C40="Jakarta",SUMIFS('Master Data HO &amp; Site'!$AO$1:$AO$437,'Master Data HO &amp; Site'!$F$1:$F$437,'Summary to Mgmt'!$D40,'Master Data HO &amp; Site'!$H$1:$H$437,'Summary to Mgmt'!$E40,'Master Data HO &amp; Site'!$Y$1:$Y$437,"Open",'Master Data HO &amp; Site'!$N$1:$N$437,$H$2),SUMIFS('Master Data HO &amp; Site'!$AO$1:$AO$437,'Master Data HO &amp; Site'!$S$1:$S$437,'Summary to Mgmt'!$C40,'Master Data HO &amp; Site'!$Y$1:$Y$437,"Open",'Master Data HO &amp; Site'!$N$1:$N$437,$H$2)),IF(C40="Jakarta",SUMIFS('Master Data HO &amp; Site'!$AO$1:$AO$437,'Master Data HO &amp; Site'!$F$1:$F$437,'Summary to Mgmt'!$D40,'Master Data HO &amp; Site'!$H$1:$H$437,'Summary to Mgmt'!$E40,'Master Data HO &amp; Site'!$Y$1:$Y$437,"Open",'Master Data HO &amp; Site'!$N$1:$N$437,$H$2),SUMIFS('Master Data HO &amp; Site'!$AO$1:$AO$437,'Master Data HO &amp; Site'!$S$1:$S$437,'Summary to Mgmt'!$C40,'Master Data HO &amp; Site'!$Y$1:$Y$437,"Open",'Master Data HO &amp; Site'!$N$1:$N$437,$H$2))))</f>
        <v>0</v>
      </c>
      <c r="X40" s="222">
        <f>IF($H$2="All",IF(C40="Jakarta",SUMIFS('Master Data HO &amp; Site'!$AP$1:$AP$437,'Master Data HO &amp; Site'!$F$1:$F$437,'Summary to Mgmt'!$D40,'Master Data HO &amp; Site'!$H$1:$H$437,'Summary to Mgmt'!$E40,'Master Data HO &amp; Site'!$Y$1:$Y$437,"Open"),SUMIFS('Master Data HO &amp; Site'!$AP$1:$AP$437,'Master Data HO &amp; Site'!$S$1:$S$437,'Summary to Mgmt'!$C40,'Master Data HO &amp; Site'!$Y$1:$Y$437,"Open")),IF($H$2="Urgent",IF(C40="Jakarta",SUMIFS('Master Data HO &amp; Site'!$AP$1:$AP$437,'Master Data HO &amp; Site'!$F$1:$F$437,'Summary to Mgmt'!$D40,'Master Data HO &amp; Site'!$H$1:$H$437,'Summary to Mgmt'!$E40,'Master Data HO &amp; Site'!$Y$1:$Y$437,"Open",'Master Data HO &amp; Site'!$N$1:$N$437,$H$2),SUMIFS('Master Data HO &amp; Site'!$AP$1:$AP$437,'Master Data HO &amp; Site'!$S$1:$S$437,'Summary to Mgmt'!$C40,'Master Data HO &amp; Site'!$Y$1:$Y$437,"Open",'Master Data HO &amp; Site'!$N$1:$N$437,$H$2)),IF(C40="Jakarta",SUMIFS('Master Data HO &amp; Site'!$AP$1:$AP$437,'Master Data HO &amp; Site'!$F$1:$F$437,'Summary to Mgmt'!$D40,'Master Data HO &amp; Site'!$H$1:$H$437,'Summary to Mgmt'!$E40,'Master Data HO &amp; Site'!$Y$1:$Y$437,"Open",'Master Data HO &amp; Site'!$N$1:$N$437,$H$2),SUMIFS('Master Data HO &amp; Site'!$AP$1:$AP$437,'Master Data HO &amp; Site'!$S$1:$S$437,'Summary to Mgmt'!$C40,'Master Data HO &amp; Site'!$Y$1:$Y$437,"Open",'Master Data HO &amp; Site'!$N$1:$N$437,$H$2))))</f>
        <v>0</v>
      </c>
      <c r="Y40" s="222">
        <f>IF($H$2="All",IF(C40="Jakarta",SUMIFS('Master Data HO &amp; Site'!$AQ$1:$AQ$437,'Master Data HO &amp; Site'!$F$1:$F$437,'Summary to Mgmt'!$D40,'Master Data HO &amp; Site'!$H$1:$H$437,'Summary to Mgmt'!$E40,'Master Data HO &amp; Site'!$Y$1:$Y$437,"Open"),SUMIFS('Master Data HO &amp; Site'!$AQ$1:$AQ$437,'Master Data HO &amp; Site'!$S$1:$S$437,'Summary to Mgmt'!$C40,'Master Data HO &amp; Site'!$Y$1:$Y$437,"Open")),IF($H$2="Urgent",IF(C40="Jakarta",SUMIFS('Master Data HO &amp; Site'!$AQ$1:$AQ$437,'Master Data HO &amp; Site'!$F$1:$F$437,'Summary to Mgmt'!$D40,'Master Data HO &amp; Site'!$H$1:$H$437,'Summary to Mgmt'!$E40,'Master Data HO &amp; Site'!$Y$1:$Y$437,"Open",'Master Data HO &amp; Site'!$N$1:$N$437,$H$2),SUMIFS('Master Data HO &amp; Site'!$AQ$1:$AQ$437,'Master Data HO &amp; Site'!$S$1:$S$437,'Summary to Mgmt'!$C40,'Master Data HO &amp; Site'!$Y$1:$Y$437,"Open",'Master Data HO &amp; Site'!$N$1:$N$437,$H$2)),IF(C40="Jakarta",SUMIFS('Master Data HO &amp; Site'!$AQ$1:$AQ$437,'Master Data HO &amp; Site'!$F$1:$F$437,'Summary to Mgmt'!$D40,'Master Data HO &amp; Site'!$H$1:$H$437,'Summary to Mgmt'!$E40,'Master Data HO &amp; Site'!$Y$1:$Y$437,"Open",'Master Data HO &amp; Site'!$N$1:$N$437,$H$2),SUMIFS('Master Data HO &amp; Site'!$AQ$1:$AQ$437,'Master Data HO &amp; Site'!$S$1:$S$437,'Summary to Mgmt'!$C40,'Master Data HO &amp; Site'!$Y$1:$Y$437,"Open",'Master Data HO &amp; Site'!$N$1:$N$437,$H$2))))</f>
        <v>0</v>
      </c>
      <c r="Z40" s="222">
        <f>IF($H$2="All",IF(C40="Jakarta",SUMIFS('Master Data HO &amp; Site'!$AR$1:$AR$437,'Master Data HO &amp; Site'!$F$1:$F$437,'Summary to Mgmt'!$D40,'Master Data HO &amp; Site'!$H$1:$H$437,'Summary to Mgmt'!$E40,'Master Data HO &amp; Site'!$Y$1:$Y$437,"Open"),SUMIFS('Master Data HO &amp; Site'!$AR$1:$AR$437,'Master Data HO &amp; Site'!$S$1:$S$437,'Summary to Mgmt'!$C40,'Master Data HO &amp; Site'!$Y$1:$Y$437,"Open")),IF($H$2="Urgent",IF(C40="Jakarta",SUMIFS('Master Data HO &amp; Site'!$AR$1:$AR$437,'Master Data HO &amp; Site'!$F$1:$F$437,'Summary to Mgmt'!$D40,'Master Data HO &amp; Site'!$H$1:$H$437,'Summary to Mgmt'!$E40,'Master Data HO &amp; Site'!$Y$1:$Y$437,"Open",'Master Data HO &amp; Site'!$N$1:$N$437,$H$2),SUMIFS('Master Data HO &amp; Site'!$AR$1:$AR$437,'Master Data HO &amp; Site'!$S$1:$S$437,'Summary to Mgmt'!$C40,'Master Data HO &amp; Site'!$Y$1:$Y$437,"Open",'Master Data HO &amp; Site'!$N$1:$N$437,$H$2)),IF(C40="Jakarta",SUMIFS('Master Data HO &amp; Site'!$AR$1:$AR$437,'Master Data HO &amp; Site'!$F$1:$F$437,'Summary to Mgmt'!$D40,'Master Data HO &amp; Site'!$H$1:$H$437,'Summary to Mgmt'!$E40,'Master Data HO &amp; Site'!$Y$1:$Y$437,"Open",'Master Data HO &amp; Site'!$N$1:$N$437,$H$2),SUMIFS('Master Data HO &amp; Site'!$AR$1:$AR$437,'Master Data HO &amp; Site'!$S$1:$S$437,'Summary to Mgmt'!$C40,'Master Data HO &amp; Site'!$Y$1:$Y$437,"Open",'Master Data HO &amp; Site'!$N$1:$N$437,$H$2))))</f>
        <v>0</v>
      </c>
      <c r="AA40" s="222">
        <f>IF($H$2="All",IF(C40="Jakarta",SUMIFS('Master Data HO &amp; Site'!$AS$1:$AS$437,'Master Data HO &amp; Site'!$S$1:$S$437,'Summary to Mgmt'!$C40,'Master Data HO &amp; Site'!$F$1:$F$437,'Summary to Mgmt'!$D40,'Master Data HO &amp; Site'!$H$1:$H$437,'Summary to Mgmt'!$E40,'Master Data HO &amp; Site'!$Y$1:$Y$437,"Open"),SUMIFS('Master Data HO &amp; Site'!$AS$1:$AS$437,'Master Data HO &amp; Site'!$S$1:$S$437,'Summary to Mgmt'!$C40,'Master Data HO &amp; Site'!$Y$1:$Y$437,"Open")),IF($H$2="Urgent",IF(C40="Jakarta",SUMIFS('Master Data HO &amp; Site'!$AS$1:$AS$437,'Master Data HO &amp; Site'!$F$1:$F$437,'Summary to Mgmt'!$D40,'Master Data HO &amp; Site'!$H$1:$H$437,'Summary to Mgmt'!$E40,'Master Data HO &amp; Site'!$Y$1:$Y$437,"Open",'Master Data HO &amp; Site'!$N$1:$N$437,$H$2),SUMIFS('Master Data HO &amp; Site'!$AS$1:$AS$437,'Master Data HO &amp; Site'!$S$1:$S$437,'Summary to Mgmt'!$C40,'Master Data HO &amp; Site'!$Y$1:$Y$437,"Open",'Master Data HO &amp; Site'!$N$1:$N$437,$H$2)),IF(C40="Jakarta",SUMIFS('Master Data HO &amp; Site'!$AS$1:$AS$437,'Master Data HO &amp; Site'!$F$1:$F$437,'Summary to Mgmt'!$D40,'Master Data HO &amp; Site'!$H$1:$H$437,'Summary to Mgmt'!$E40,'Master Data HO &amp; Site'!$Y$1:$Y$437,"Open",'Master Data HO &amp; Site'!$N$1:$N$437,$H$2),SUMIFS('Master Data HO &amp; Site'!$AS$1:$AS$437,'Master Data HO &amp; Site'!$S$1:$S$437,'Summary to Mgmt'!$C40,'Master Data HO &amp; Site'!$Y$1:$Y$437,"Open",'Master Data HO &amp; Site'!$N$1:$N$437,$H$2))))</f>
        <v>0</v>
      </c>
      <c r="AB40" s="222">
        <f>IF($H$2="All",IF(C40="Jakarta",SUMIFS('Master Data HO &amp; Site'!$AT$1:$AT$437,'Master Data HO &amp; Site'!$F$1:$F$437,'Summary to Mgmt'!$D40,'Master Data HO &amp; Site'!$H$1:$H$437,'Summary to Mgmt'!$E40,'Master Data HO &amp; Site'!$Y$1:$Y$437,"Open"),SUMIFS('Master Data HO &amp; Site'!$AT$1:$AT$437,'Master Data HO &amp; Site'!$S$1:$S$437,'Summary to Mgmt'!$C40,'Master Data HO &amp; Site'!$Y$1:$Y$437,"Open")),IF($H$2="Urgent",IF(C40="Jakarta",SUMIFS('Master Data HO &amp; Site'!$AT$1:$AT$437,'Master Data HO &amp; Site'!$F$1:$F$437,'Summary to Mgmt'!$D40,'Master Data HO &amp; Site'!$H$1:$H$437,'Summary to Mgmt'!$E40,'Master Data HO &amp; Site'!$Y$1:$Y$437,"Open",'Master Data HO &amp; Site'!$N$1:$N$437,$H$2),SUMIFS('Master Data HO &amp; Site'!$AT$1:$AT$437,'Master Data HO &amp; Site'!$S$1:$S$437,'Summary to Mgmt'!$C40,'Master Data HO &amp; Site'!$Y$1:$Y$437,"Open",'Master Data HO &amp; Site'!$N$1:$N$437,$H$2)),IF(C40="Jakarta",SUMIFS('Master Data HO &amp; Site'!$AT$1:$AT$437,'Master Data HO &amp; Site'!$F$1:$F$437,'Summary to Mgmt'!$D40,'Master Data HO &amp; Site'!$H$1:$H$437,'Summary to Mgmt'!$E40,'Master Data HO &amp; Site'!$Y$1:$Y$437,"Open",'Master Data HO &amp; Site'!$N$1:$N$437,$H$2),SUMIFS('Master Data HO &amp; Site'!$AT$1:$AT$437,'Master Data HO &amp; Site'!$S$1:$S$437,'Summary to Mgmt'!$C40,'Master Data HO &amp; Site'!$Y$1:$Y$437,"Open",'Master Data HO &amp; Site'!$N$1:$N$437,$H$2))))</f>
        <v>0</v>
      </c>
      <c r="AC40" s="222">
        <f>IF($H$2="All",IF(C40="Jakarta",SUMIFS('Master Data HO &amp; Site'!$AU$1:$AU$437,'Master Data HO &amp; Site'!$F$1:$F$437,'Summary to Mgmt'!$D40,'Master Data HO &amp; Site'!$H$1:$H$437,'Summary to Mgmt'!$E40,'Master Data HO &amp; Site'!$Y$1:$Y$437,"Open"),SUMIFS('Master Data HO &amp; Site'!$AU$1:$AU$437,'Master Data HO &amp; Site'!$S$1:$S$437,'Summary to Mgmt'!$C40,'Master Data HO &amp; Site'!$Y$1:$Y$437,"Open")),IF($H$2="Urgent",IF(C40="Jakarta",SUMIFS('Master Data HO &amp; Site'!$AU$1:$AU$437,'Master Data HO &amp; Site'!$F$1:$F$437,'Summary to Mgmt'!$D40,'Master Data HO &amp; Site'!$H$1:$H$437,'Summary to Mgmt'!$E40,'Master Data HO &amp; Site'!$Y$1:$Y$437,"Open",'Master Data HO &amp; Site'!$N$1:$N$437,$H$2),SUMIFS('Master Data HO &amp; Site'!$AU$1:$AU$437,'Master Data HO &amp; Site'!$S$1:$S$437,'Summary to Mgmt'!$C40,'Master Data HO &amp; Site'!$Y$1:$Y$437,"Open",'Master Data HO &amp; Site'!$N$1:$N$437,$H$2)),IF(C40="Jakarta",SUMIFS('Master Data HO &amp; Site'!$AU$1:$AU$437,'Master Data HO &amp; Site'!$F$1:$F$437,'Summary to Mgmt'!$D40,'Master Data HO &amp; Site'!$H$1:$H$437,'Summary to Mgmt'!$E40,'Master Data HO &amp; Site'!$Y$1:$Y$437,"Open",'Master Data HO &amp; Site'!$N$1:$N$437,$H$2),SUMIFS('Master Data HO &amp; Site'!$AU$1:$AU$437,'Master Data HO &amp; Site'!$S$1:$S$437,'Summary to Mgmt'!$C40,'Master Data HO &amp; Site'!$Y$1:$Y$437,"Open",'Master Data HO &amp; Site'!$N$1:$N$437,$H$2))))</f>
        <v>0</v>
      </c>
      <c r="AD40" s="222">
        <f>IF($H$2="All",IF(C40="Jakarta",SUMIFS('Master Data HO &amp; Site'!$AV$1:$AV$437,'Master Data HO &amp; Site'!$F$1:$F$437,'Summary to Mgmt'!$D40,'Master Data HO &amp; Site'!$H$1:$H$437,'Summary to Mgmt'!$E40,'Master Data HO &amp; Site'!$Y$1:$Y$437,"Open"),SUMIFS('Master Data HO &amp; Site'!$AV$1:$AV$437,'Master Data HO &amp; Site'!$S$1:$S$437,'Summary to Mgmt'!$C40,'Master Data HO &amp; Site'!$Y$1:$Y$437,"Open")),IF($H$2="Urgent",IF(C40="Jakarta",SUMIFS('Master Data HO &amp; Site'!$AV$1:$AV$437,'Master Data HO &amp; Site'!$F$1:$F$437,'Summary to Mgmt'!$D40,'Master Data HO &amp; Site'!$H$1:$H$437,'Summary to Mgmt'!$E40,'Master Data HO &amp; Site'!$Y$1:$Y$437,"Open",'Master Data HO &amp; Site'!$N$1:$N$437,$H$2),SUMIFS('Master Data HO &amp; Site'!$AV$1:$AV$437,'Master Data HO &amp; Site'!$S$1:$S$437,'Summary to Mgmt'!$C40,'Master Data HO &amp; Site'!$Y$1:$Y$437,"Open",'Master Data HO &amp; Site'!$N$1:$N$437,$H$2)),IF(C40="Jakarta",SUMIFS('Master Data HO &amp; Site'!$AV$1:$AV$437,'Master Data HO &amp; Site'!$F$1:$F$437,'Summary to Mgmt'!$D40,'Master Data HO &amp; Site'!$H$1:$H$437,'Summary to Mgmt'!$E40,'Master Data HO &amp; Site'!$Y$1:$Y$437,"Open",'Master Data HO &amp; Site'!$N$1:$N$437,$H$2),SUMIFS('Master Data HO &amp; Site'!$AV$1:$AV$437,'Master Data HO &amp; Site'!$S$1:$S$437,'Summary to Mgmt'!$C40,'Master Data HO &amp; Site'!$Y$1:$Y$437,"Open",'Master Data HO &amp; Site'!$N$1:$N$437,$H$2))))</f>
        <v>0</v>
      </c>
      <c r="AE40" s="222">
        <f>IF($H$2="All",IF(C40="Jakarta",SUMIFS('Master Data HO &amp; Site'!$AW$1:$AW$437,'Master Data HO &amp; Site'!$F$1:$F$437,'Summary to Mgmt'!$D40,'Master Data HO &amp; Site'!$H$1:$H$437,'Summary to Mgmt'!$E40,'Master Data HO &amp; Site'!$Y$1:$Y$437,"Open"),SUMIFS('Master Data HO &amp; Site'!$AW$1:$AW$437,'Master Data HO &amp; Site'!$S$1:$S$437,'Summary to Mgmt'!$C40,'Master Data HO &amp; Site'!$Y$1:$Y$437,"Open")),IF($H$2="Urgent",IF(C40="Jakarta",SUMIFS('Master Data HO &amp; Site'!$AW$1:$AW$437,'Master Data HO &amp; Site'!$F$1:$F$437,'Summary to Mgmt'!$D40,'Master Data HO &amp; Site'!$H$1:$H$437,'Summary to Mgmt'!$E40,'Master Data HO &amp; Site'!$Y$1:$Y$437,"Open",'Master Data HO &amp; Site'!$N$1:$N$437,$H$2),SUMIFS('Master Data HO &amp; Site'!$AW$1:$AW$437,'Master Data HO &amp; Site'!$S$1:$S$437,'Summary to Mgmt'!$C40,'Master Data HO &amp; Site'!$Y$1:$Y$437,"Open",'Master Data HO &amp; Site'!$N$1:$N$437,$H$2)),IF(C40="Jakarta",SUMIFS('Master Data HO &amp; Site'!$AW$1:$AW$437,'Master Data HO &amp; Site'!$F$1:$F$437,'Summary to Mgmt'!$D40,'Master Data HO &amp; Site'!$H$1:$H$437,'Summary to Mgmt'!$E40,'Master Data HO &amp; Site'!$Y$1:$Y$437,"Open",'Master Data HO &amp; Site'!$N$1:$N$437,$H$2),SUMIFS('Master Data HO &amp; Site'!$AW$1:$AW$437,'Master Data HO &amp; Site'!$S$1:$S$437,'Summary to Mgmt'!$C40,'Master Data HO &amp; Site'!$Y$1:$Y$437,"Open",'Master Data HO &amp; Site'!$N$1:$N$437,$H$2))))</f>
        <v>0</v>
      </c>
      <c r="AF40" s="222">
        <f>IF($H$2="All",IF(C40="Jakarta",SUMIFS('Master Data HO &amp; Site'!$AX$1:$AX$437,'Master Data HO &amp; Site'!$F$1:$F$437,'Summary to Mgmt'!$D40,'Master Data HO &amp; Site'!$H$1:$H$437,'Summary to Mgmt'!$E40,'Master Data HO &amp; Site'!$Y$1:$Y$437,"Open"),SUMIFS('Master Data HO &amp; Site'!$AX$1:$AX$437,'Master Data HO &amp; Site'!$S$1:$S$437,'Summary to Mgmt'!$C40,'Master Data HO &amp; Site'!$Y$1:$Y$437,"Open")),IF($H$2="Urgent",IF(C40="Jakarta",SUMIFS('Master Data HO &amp; Site'!$AX$1:$AX$437,'Master Data HO &amp; Site'!$F$1:$F$437,'Summary to Mgmt'!$D40,'Master Data HO &amp; Site'!$H$1:$H$437,'Summary to Mgmt'!$E40,'Master Data HO &amp; Site'!$Y$1:$Y$437,"Open",'Master Data HO &amp; Site'!$N$1:$N$437,$H$2),SUMIFS('Master Data HO &amp; Site'!$AX$1:$AX$437,'Master Data HO &amp; Site'!$S$1:$S$437,'Summary to Mgmt'!$C40,'Master Data HO &amp; Site'!$Y$1:$Y$437,"Open",'Master Data HO &amp; Site'!$N$1:$N$437,$H$2)),IF(C40="Jakarta",SUMIFS('Master Data HO &amp; Site'!$AX$1:$AX$437,'Master Data HO &amp; Site'!$F$1:$F$437,'Summary to Mgmt'!$D40,'Master Data HO &amp; Site'!$H$1:$H$437,'Summary to Mgmt'!$E40,'Master Data HO &amp; Site'!$Y$1:$Y$437,"Open",'Master Data HO &amp; Site'!$N$1:$N$437,$H$2),SUMIFS('Master Data HO &amp; Site'!$AX$1:$AX$437,'Master Data HO &amp; Site'!$S$1:$S$437,'Summary to Mgmt'!$C40,'Master Data HO &amp; Site'!$Y$1:$Y$437,"Open",'Master Data HO &amp; Site'!$N$1:$N$437,$H$2))))</f>
        <v>0</v>
      </c>
      <c r="AG40" s="222">
        <f>IF($H$2="All",IF(C40="Jakarta",SUMIFS('Master Data HO &amp; Site'!$AY$1:$AY$437,'Master Data HO &amp; Site'!$S$1:$S$437,'Summary to Mgmt'!$C40,'Master Data HO &amp; Site'!$F$1:$F$437,'Summary to Mgmt'!$D40,'Master Data HO &amp; Site'!$H$1:$H$437,'Summary to Mgmt'!$E40,'Master Data HO &amp; Site'!$Y$1:$Y$437,"Open"),SUMIFS('Master Data HO &amp; Site'!$AY$1:$AY$437,'Master Data HO &amp; Site'!$S$1:$S$437,'Summary to Mgmt'!$C40,'Master Data HO &amp; Site'!$Y$1:$Y$437,"Open")),IF($H$2="Urgent",IF(C40="Jakarta",SUMIFS('Master Data HO &amp; Site'!$AY$1:$AY$437,'Master Data HO &amp; Site'!$F$1:$F$437,'Summary to Mgmt'!$D40,'Master Data HO &amp; Site'!$H$1:$H$437,'Summary to Mgmt'!$E40,'Master Data HO &amp; Site'!$Y$1:$Y$437,"Open",'Master Data HO &amp; Site'!$N$1:$N$437,$H$2),SUMIFS('Master Data HO &amp; Site'!$AY$1:$AY$437,'Master Data HO &amp; Site'!$S$1:$S$437,'Summary to Mgmt'!$C40,'Master Data HO &amp; Site'!$Y$1:$Y$437,"Open",'Master Data HO &amp; Site'!$N$1:$N$437,$H$2)),IF(C40="Jakarta",SUMIFS('Master Data HO &amp; Site'!$AY$1:$AY$437,'Master Data HO &amp; Site'!$F$1:$F$437,'Summary to Mgmt'!$D40,'Master Data HO &amp; Site'!$H$1:$H$437,'Summary to Mgmt'!$E40,'Master Data HO &amp; Site'!$Y$1:$Y$437,"Open",'Master Data HO &amp; Site'!$N$1:$N$437,$H$2),SUMIFS('Master Data HO &amp; Site'!$AY$1:$AY$437,'Master Data HO &amp; Site'!$S$1:$S$437,'Summary to Mgmt'!$C40,'Master Data HO &amp; Site'!$Y$1:$Y$437,"Open",'Master Data HO &amp; Site'!$N$1:$N$437,$H$2))))</f>
        <v>0</v>
      </c>
      <c r="AH40" s="222">
        <f>IF($H$2="All",IF(C40="Jakarta",SUMIFS('Master Data HO &amp; Site'!$AZ$1:$AZ$437,'Master Data HO &amp; Site'!$F$1:$F$437,'Summary to Mgmt'!$D40,'Master Data HO &amp; Site'!$H$1:$H$437,'Summary to Mgmt'!$E40,'Master Data HO &amp; Site'!$Y$1:$Y$437,"Open"),SUMIFS('Master Data HO &amp; Site'!$AZ$1:$AZ$437,'Master Data HO &amp; Site'!$S$1:$S$437,'Summary to Mgmt'!$C40,'Master Data HO &amp; Site'!$Y$1:$Y$437,"Open")),IF($H$2="Urgent",IF(C40="Jakarta",SUMIFS('Master Data HO &amp; Site'!$AZ$1:$AZ$437,'Master Data HO &amp; Site'!$F$1:$F$437,'Summary to Mgmt'!$D40,'Master Data HO &amp; Site'!$H$1:$H$437,'Summary to Mgmt'!$E40,'Master Data HO &amp; Site'!$Y$1:$Y$437,"Open",'Master Data HO &amp; Site'!$N$1:$N$437,$H$2),SUMIFS('Master Data HO &amp; Site'!$AZ$1:$AZ$437,'Master Data HO &amp; Site'!$S$1:$S$437,'Summary to Mgmt'!$C40,'Master Data HO &amp; Site'!$Y$1:$Y$437,"Open",'Master Data HO &amp; Site'!$N$1:$N$437,$H$2)),IF(C40="Jakarta",SUMIFS('Master Data HO &amp; Site'!$AZ$1:$AZ$437,'Master Data HO &amp; Site'!$F$1:$F$437,'Summary to Mgmt'!$D40,'Master Data HO &amp; Site'!$H$1:$H$437,'Summary to Mgmt'!$E40,'Master Data HO &amp; Site'!$Y$1:$Y$437,"Open",'Master Data HO &amp; Site'!$N$1:$N$437,$H$2),SUMIFS('Master Data HO &amp; Site'!$AZ$1:$AZ$437,'Master Data HO &amp; Site'!$S$1:$S$437,'Summary to Mgmt'!$C40,'Master Data HO &amp; Site'!$Y$1:$Y$437,"Open",'Master Data HO &amp; Site'!$N$1:$N$437,$H$2))))</f>
        <v>0</v>
      </c>
      <c r="AI40" s="222">
        <f>IF($H$2="All",IF(C40="Jakarta",SUMIFS('Master Data HO &amp; Site'!$AZ$1:$AZ$437,'Master Data HO &amp; Site'!$F$1:$F$437,'Summary to Mgmt'!$D40,'Master Data HO &amp; Site'!$H$1:$H$437,'Summary to Mgmt'!$E40,'Master Data HO &amp; Site'!$Y$1:$Y$437,"Open"),SUMIFS('Master Data HO &amp; Site'!$AZ$1:$AZ$437,'Master Data HO &amp; Site'!$S$1:$S$437,'Summary to Mgmt'!$C40,'Master Data HO &amp; Site'!$Y$1:$Y$437,"Open")),IF($H$2="Urgent",IF(C40="Jakarta",SUMIFS('Master Data HO &amp; Site'!$AZ$1:$AZ$437,'Master Data HO &amp; Site'!$F$1:$F$437,'Summary to Mgmt'!$D40,'Master Data HO &amp; Site'!$H$1:$H$437,'Summary to Mgmt'!$E40,'Master Data HO &amp; Site'!$Y$1:$Y$437,"Open",'Master Data HO &amp; Site'!$N$1:$N$437,$H$2),SUMIFS('Master Data HO &amp; Site'!$AZ$1:$AZ$437,'Master Data HO &amp; Site'!$S$1:$S$437,'Summary to Mgmt'!$C40,'Master Data HO &amp; Site'!$Y$1:$Y$437,"Open",'Master Data HO &amp; Site'!$N$1:$N$437,$H$2)),IF(C40="Jakarta",SUMIFS('Master Data HO &amp; Site'!$AZ$1:$AZ$437,'Master Data HO &amp; Site'!$F$1:$F$437,'Summary to Mgmt'!$D40,'Master Data HO &amp; Site'!$H$1:$H$437,'Summary to Mgmt'!$E40,'Master Data HO &amp; Site'!$Y$1:$Y$437,"Open",'Master Data HO &amp; Site'!$N$1:$N$437,$H$2),SUMIFS('Master Data HO &amp; Site'!$AZ$1:$AZ$437,'Master Data HO &amp; Site'!$S$1:$S$437,'Summary to Mgmt'!$C40,'Master Data HO &amp; Site'!$Y$1:$Y$437,"Open",'Master Data HO &amp; Site'!$N$1:$N$437,$H$2))))</f>
        <v>0</v>
      </c>
      <c r="AJ40" s="222">
        <f>IF($H$2="All",IF(C40="Jakarta",SUMIFS('Master Data HO &amp; Site'!$BB$1:$BB$437,'Master Data HO &amp; Site'!$F$1:$F$437,'Summary to Mgmt'!$D40,'Master Data HO &amp; Site'!$H$1:$H$437,'Summary to Mgmt'!$E40,'Master Data HO &amp; Site'!$Y$1:$Y$437,"Open"),SUMIFS('Master Data HO &amp; Site'!$BB$1:$BB$437,'Master Data HO &amp; Site'!$S$1:$S$437,'Summary to Mgmt'!$C40,'Master Data HO &amp; Site'!$Y$1:$Y$437,"Open")),IF($H$2="Urgent",IF(C40="Jakarta",SUMIFS('Master Data HO &amp; Site'!$BB$1:$BB$437,'Master Data HO &amp; Site'!$F$1:$F$437,'Summary to Mgmt'!$D40,'Master Data HO &amp; Site'!$H$1:$H$437,'Summary to Mgmt'!$E40,'Master Data HO &amp; Site'!$Y$1:$Y$437,"Open",'Master Data HO &amp; Site'!$N$1:$N$437,$H$2),SUMIFS('Master Data HO &amp; Site'!$BB$1:$BB$437,'Master Data HO &amp; Site'!$S$1:$S$437,'Summary to Mgmt'!$C40,'Master Data HO &amp; Site'!$Y$1:$Y$437,"Open",'Master Data HO &amp; Site'!$N$1:$N$437,$H$2)),IF(C40="Jakarta",SUMIFS('Master Data HO &amp; Site'!$BB$1:$BB$437,'Master Data HO &amp; Site'!$F$1:$F$437,'Summary to Mgmt'!$D40,'Master Data HO &amp; Site'!$H$1:$H$437,'Summary to Mgmt'!$E40,'Master Data HO &amp; Site'!$Y$1:$Y$437,"Open",'Master Data HO &amp; Site'!$N$1:$N$437,$H$2),SUMIFS('Master Data HO &amp; Site'!$BB$1:$BB$437,'Master Data HO &amp; Site'!$S$1:$S$437,'Summary to Mgmt'!$C40,'Master Data HO &amp; Site'!$Y$1:$Y$437,"Open",'Master Data HO &amp; Site'!$N$1:$N$437,$H$2))))</f>
        <v>0</v>
      </c>
      <c r="AK40" s="222">
        <f>IF($H$2="All",IF(C40="Jakarta",SUMIFS('Master Data HO &amp; Site'!$BC$1:$BC$437,'Master Data HO &amp; Site'!$F$1:$F$437,'Summary to Mgmt'!$D40,'Master Data HO &amp; Site'!$H$1:$H$437,'Summary to Mgmt'!$E40,'Master Data HO &amp; Site'!$Y$1:$Y$437,"Open"),SUMIFS('Master Data HO &amp; Site'!$BC$1:$BC$437,'Master Data HO &amp; Site'!$S$1:$S$437,'Summary to Mgmt'!$C40,'Master Data HO &amp; Site'!$Y$1:$Y$437,"Open")),IF($H$2="Urgent",IF(C40="Jakarta",SUMIFS('Master Data HO &amp; Site'!$BC$1:$BC$437,'Master Data HO &amp; Site'!$F$1:$F$437,'Summary to Mgmt'!$D40,'Master Data HO &amp; Site'!$H$1:$H$437,'Summary to Mgmt'!$E40,'Master Data HO &amp; Site'!$Y$1:$Y$437,"Open",'Master Data HO &amp; Site'!$N$1:$N$437,$H$2),SUMIFS('Master Data HO &amp; Site'!$BC$1:$BC$437,'Master Data HO &amp; Site'!$S$1:$S$437,'Summary to Mgmt'!$C40,'Master Data HO &amp; Site'!$Y$1:$Y$437,"Open",'Master Data HO &amp; Site'!$N$1:$N$437,$H$2)),IF(C40="Jakarta",SUMIFS('Master Data HO &amp; Site'!$BC$1:$BC$437,'Master Data HO &amp; Site'!$F$1:$F$437,'Summary to Mgmt'!$D40,'Master Data HO &amp; Site'!$H$1:$H$437,'Summary to Mgmt'!$E40,'Master Data HO &amp; Site'!$Y$1:$Y$437,"Open",'Master Data HO &amp; Site'!$N$1:$N$437,$H$2),SUMIFS('Master Data HO &amp; Site'!$BC$1:$BC$437,'Master Data HO &amp; Site'!$S$1:$S$437,'Summary to Mgmt'!$C40,'Master Data HO &amp; Site'!$Y$1:$Y$437,"Open",'Master Data HO &amp; Site'!$N$1:$N$437,$H$2))))</f>
        <v>0</v>
      </c>
      <c r="AL40" s="222">
        <f>IF($H$2="All",IF(C40="Jakarta",SUMIFS('Master Data HO &amp; Site'!$BD$1:$BD$437,'Master Data HO &amp; Site'!$F$1:$F$437,'Summary to Mgmt'!$D40,'Master Data HO &amp; Site'!$H$1:$H$437,'Summary to Mgmt'!$E40,'Master Data HO &amp; Site'!$Y$1:$Y$437,"Open"),SUMIFS('Master Data HO &amp; Site'!$BD$1:$BD$437,'Master Data HO &amp; Site'!$S$1:$S$437,'Summary to Mgmt'!$C40,'Master Data HO &amp; Site'!$Y$1:$Y$437,"Open")),IF($H$2="Urgent",IF(C40="Jakarta",SUMIFS('Master Data HO &amp; Site'!$BD$1:$BD$437,'Master Data HO &amp; Site'!$F$1:$F$437,'Summary to Mgmt'!$D40,'Master Data HO &amp; Site'!$H$1:$H$437,'Summary to Mgmt'!$E40,'Master Data HO &amp; Site'!$Y$1:$Y$437,"Open",'Master Data HO &amp; Site'!$N$1:$N$437,$H$2),SUMIFS('Master Data HO &amp; Site'!$BD$1:$BD$437,'Master Data HO &amp; Site'!$S$1:$S$437,'Summary to Mgmt'!$C40,'Master Data HO &amp; Site'!$Y$1:$Y$437,"Open",'Master Data HO &amp; Site'!$N$1:$N$437,$H$2)),IF(C40="Jakarta",SUMIFS('Master Data HO &amp; Site'!$BD$1:$BD$437,'Master Data HO &amp; Site'!$F$1:$F$437,'Summary to Mgmt'!$D40,'Master Data HO &amp; Site'!$H$1:$H$437,'Summary to Mgmt'!$E40,'Master Data HO &amp; Site'!$Y$1:$Y$437,"Open",'Master Data HO &amp; Site'!$N$1:$N$437,$H$2),SUMIFS('Master Data HO &amp; Site'!$BD$1:$BD$437,'Master Data HO &amp; Site'!$S$1:$S$437,'Summary to Mgmt'!$C40,'Master Data HO &amp; Site'!$Y$1:$Y$437,"Open",'Master Data HO &amp; Site'!$N$1:$N$437,$H$2))))</f>
        <v>0</v>
      </c>
      <c r="AM40" s="222">
        <f>IF($H$2="All",IF(C40="Jakarta",SUMIFS('Master Data HO &amp; Site'!$BE$1:$BE$437,'Master Data HO &amp; Site'!$S$1:$S$437,'Summary to Mgmt'!$C40,'Master Data HO &amp; Site'!$F$1:$F$437,'Summary to Mgmt'!$D40,'Master Data HO &amp; Site'!$H$1:$H$437,'Summary to Mgmt'!$E40,'Master Data HO &amp; Site'!$Y$1:$Y$437,"Open"),SUMIFS('Master Data HO &amp; Site'!$BE$1:$BE$437,'Master Data HO &amp; Site'!$S$1:$S$437,'Summary to Mgmt'!$C40,'Master Data HO &amp; Site'!$Y$1:$Y$437,"Open")),IF($H$2="Urgent",IF(C40="Jakarta",SUMIFS('Master Data HO &amp; Site'!$BE$1:$BE$437,'Master Data HO &amp; Site'!$F$1:$F$437,'Summary to Mgmt'!$D40,'Master Data HO &amp; Site'!$H$1:$H$437,'Summary to Mgmt'!$E40,'Master Data HO &amp; Site'!$Y$1:$Y$437,"Open",'Master Data HO &amp; Site'!$N$1:$N$437,$H$2),SUMIFS('Master Data HO &amp; Site'!$BE$1:$BE$437,'Master Data HO &amp; Site'!$S$1:$S$437,'Summary to Mgmt'!$C40,'Master Data HO &amp; Site'!$Y$1:$Y$437,"Open",'Master Data HO &amp; Site'!$N$1:$N$437,$H$2)),IF(C40="Jakarta",SUMIFS('Master Data HO &amp; Site'!$BE$1:$BE$437,'Master Data HO &amp; Site'!$F$1:$F$437,'Summary to Mgmt'!$D40,'Master Data HO &amp; Site'!$H$1:$H$437,'Summary to Mgmt'!$E40,'Master Data HO &amp; Site'!$Y$1:$Y$437,"Open",'Master Data HO &amp; Site'!$N$1:$N$437,$H$2),SUMIFS('Master Data HO &amp; Site'!$BE$1:$BE$437,'Master Data HO &amp; Site'!$S$1:$S$437,'Summary to Mgmt'!$C40,'Master Data HO &amp; Site'!$Y$1:$Y$437,"Open",'Master Data HO &amp; Site'!$N$1:$N$437,$H$2))))</f>
        <v>0</v>
      </c>
      <c r="AN40" s="222">
        <f>IF($H$2="All",IF(C40="Jakarta",SUMIFS('Master Data HO &amp; Site'!$BF$1:$BF$437,'Master Data HO &amp; Site'!$F$1:$F$437,'Summary to Mgmt'!$D40,'Master Data HO &amp; Site'!$H$1:$H$437,'Summary to Mgmt'!$E40,'Master Data HO &amp; Site'!$Y$1:$Y$437,"Open"),SUMIFS('Master Data HO &amp; Site'!$BF$1:$BF$437,'Master Data HO &amp; Site'!$S$1:$S$437,'Summary to Mgmt'!$C40,'Master Data HO &amp; Site'!$Y$1:$Y$437,"Open")),IF($H$2="Urgent",IF(C40="Jakarta",SUMIFS('Master Data HO &amp; Site'!$BF$1:$BF$437,'Master Data HO &amp; Site'!$F$1:$F$437,'Summary to Mgmt'!$D40,'Master Data HO &amp; Site'!$H$1:$H$437,'Summary to Mgmt'!$E40,'Master Data HO &amp; Site'!$Y$1:$Y$437,"Open",'Master Data HO &amp; Site'!$N$1:$N$437,$H$2),SUMIFS('Master Data HO &amp; Site'!$BF$1:$BF$437,'Master Data HO &amp; Site'!$S$1:$S$437,'Summary to Mgmt'!$C40,'Master Data HO &amp; Site'!$Y$1:$Y$437,"Open",'Master Data HO &amp; Site'!$N$1:$N$437,$H$2)),IF(C40="Jakarta",SUMIFS('Master Data HO &amp; Site'!$BF$1:$BF$437,'Master Data HO &amp; Site'!$F$1:$F$437,'Summary to Mgmt'!$D40,'Master Data HO &amp; Site'!$H$1:$H$437,'Summary to Mgmt'!$E40,'Master Data HO &amp; Site'!$Y$1:$Y$437,"Open",'Master Data HO &amp; Site'!$N$1:$N$437,$H$2),SUMIFS('Master Data HO &amp; Site'!$BF$1:$BF$437,'Master Data HO &amp; Site'!$S$1:$S$437,'Summary to Mgmt'!$C40,'Master Data HO &amp; Site'!$Y$1:$Y$437,"Open",'Master Data HO &amp; Site'!$N$1:$N$437,$H$2))))</f>
        <v>0</v>
      </c>
      <c r="AO40" s="222">
        <f>IF($H$2="All",IF(C40="Jakarta",SUMIFS('Master Data HO &amp; Site'!$BG$1:$BG$437,'Master Data HO &amp; Site'!$F$1:$F$437,'Summary to Mgmt'!$D40,'Master Data HO &amp; Site'!$H$1:$H$437,'Summary to Mgmt'!$E40,'Master Data HO &amp; Site'!$Y$1:$Y$437,"Open"),SUMIFS('Master Data HO &amp; Site'!$BG$1:$BG$437,'Master Data HO &amp; Site'!$S$1:$S$437,'Summary to Mgmt'!$C40,'Master Data HO &amp; Site'!$Y$1:$Y$437,"Open")),IF($H$2="Urgent",IF(C40="Jakarta",SUMIFS('Master Data HO &amp; Site'!$BG$1:$BG$437,'Master Data HO &amp; Site'!$F$1:$F$437,'Summary to Mgmt'!$D40,'Master Data HO &amp; Site'!$H$1:$H$437,'Summary to Mgmt'!$E40,'Master Data HO &amp; Site'!$Y$1:$Y$437,"Open",'Master Data HO &amp; Site'!$N$1:$N$437,$H$2),SUMIFS('Master Data HO &amp; Site'!$BG$1:$BG$437,'Master Data HO &amp; Site'!$S$1:$S$437,'Summary to Mgmt'!$C40,'Master Data HO &amp; Site'!$Y$1:$Y$437,"Open",'Master Data HO &amp; Site'!$N$1:$N$437,$H$2)),IF(C40="Jakarta",SUMIFS('Master Data HO &amp; Site'!$BG$1:$BG$437,'Master Data HO &amp; Site'!$F$1:$F$437,'Summary to Mgmt'!$D40,'Master Data HO &amp; Site'!$H$1:$H$437,'Summary to Mgmt'!$E40,'Master Data HO &amp; Site'!$Y$1:$Y$437,"Open",'Master Data HO &amp; Site'!$N$1:$N$437,$H$2),SUMIFS('Master Data HO &amp; Site'!$BG$1:$BG$437,'Master Data HO &amp; Site'!$S$1:$S$437,'Summary to Mgmt'!$C40,'Master Data HO &amp; Site'!$Y$1:$Y$437,"Open",'Master Data HO &amp; Site'!$N$1:$N$437,$H$2))))</f>
        <v>0</v>
      </c>
      <c r="AP40" s="222">
        <f>IF($H$2="All",IF(C40="Jakarta",SUMIFS('Master Data HO &amp; Site'!$BH$1:$BH$437,'Master Data HO &amp; Site'!$F$1:$F$437,'Summary to Mgmt'!$D40,'Master Data HO &amp; Site'!$H$1:$H$437,'Summary to Mgmt'!$E40,'Master Data HO &amp; Site'!$Y$1:$Y$437,"Open"),SUMIFS('Master Data HO &amp; Site'!$BH$1:$BH$437,'Master Data HO &amp; Site'!$S$1:$S$437,'Summary to Mgmt'!$C40,'Master Data HO &amp; Site'!$Y$1:$Y$437,"Open")),IF($H$2="Urgent",IF(C40="Jakarta",SUMIFS('Master Data HO &amp; Site'!$BH$1:$BH$437,'Master Data HO &amp; Site'!$F$1:$F$437,'Summary to Mgmt'!$D40,'Master Data HO &amp; Site'!$H$1:$H$437,'Summary to Mgmt'!$E40,'Master Data HO &amp; Site'!$Y$1:$Y$437,"Open",'Master Data HO &amp; Site'!$N$1:$N$437,$H$2),SUMIFS('Master Data HO &amp; Site'!$BH$1:$BH$437,'Master Data HO &amp; Site'!$S$1:$S$437,'Summary to Mgmt'!$C40,'Master Data HO &amp; Site'!$Y$1:$Y$437,"Open",'Master Data HO &amp; Site'!$N$1:$N$437,$H$2)),IF(C40="Jakarta",SUMIFS('Master Data HO &amp; Site'!$BH$1:$BH$437,'Master Data HO &amp; Site'!$F$1:$F$437,'Summary to Mgmt'!$D40,'Master Data HO &amp; Site'!$H$1:$H$437,'Summary to Mgmt'!$E40,'Master Data HO &amp; Site'!$Y$1:$Y$437,"Open",'Master Data HO &amp; Site'!$N$1:$N$437,$H$2),SUMIFS('Master Data HO &amp; Site'!$BH$1:$BH$437,'Master Data HO &amp; Site'!$S$1:$S$437,'Summary to Mgmt'!$C40,'Master Data HO &amp; Site'!$Y$1:$Y$437,"Open",'Master Data HO &amp; Site'!$N$1:$N$437,$H$2))))</f>
        <v>0</v>
      </c>
      <c r="AQ40" s="222">
        <f>IF($H$2="All",IF(C40="Jakarta",SUMIFS('Master Data HO &amp; Site'!$BI$1:$BI$437,'Master Data HO &amp; Site'!$F$1:$F$437,'Summary to Mgmt'!$D40,'Master Data HO &amp; Site'!$H$1:$H$437,'Summary to Mgmt'!$E40,'Master Data HO &amp; Site'!$Y$1:$Y$437,"Open"),SUMIFS('Master Data HO &amp; Site'!$BI$1:$BI$437,'Master Data HO &amp; Site'!$S$1:$S$437,'Summary to Mgmt'!$C40,'Master Data HO &amp; Site'!$Y$1:$Y$437,"Open")),IF($H$2="Urgent",IF(C40="Jakarta",SUMIFS('Master Data HO &amp; Site'!$BI$1:$BI$437,'Master Data HO &amp; Site'!$F$1:$F$437,'Summary to Mgmt'!$D40,'Master Data HO &amp; Site'!$H$1:$H$437,'Summary to Mgmt'!$E40,'Master Data HO &amp; Site'!$Y$1:$Y$437,"Open",'Master Data HO &amp; Site'!$N$1:$N$437,$H$2),SUMIFS('Master Data HO &amp; Site'!$BI$1:$BI$437,'Master Data HO &amp; Site'!$S$1:$S$437,'Summary to Mgmt'!$C40,'Master Data HO &amp; Site'!$Y$1:$Y$437,"Open",'Master Data HO &amp; Site'!$N$1:$N$437,$H$2)),IF(C40="Jakarta",SUMIFS('Master Data HO &amp; Site'!$BI$1:$BI$437,'Master Data HO &amp; Site'!$F$1:$F$437,'Summary to Mgmt'!$D40,'Master Data HO &amp; Site'!$H$1:$H$437,'Summary to Mgmt'!$E40,'Master Data HO &amp; Site'!$Y$1:$Y$437,"Open",'Master Data HO &amp; Site'!$N$1:$N$437,$H$2),SUMIFS('Master Data HO &amp; Site'!$BI$1:$BI$437,'Master Data HO &amp; Site'!$S$1:$S$437,'Summary to Mgmt'!$C40,'Master Data HO &amp; Site'!$Y$1:$Y$437,"Open",'Master Data HO &amp; Site'!$N$1:$N$437,$H$2))))</f>
        <v>0</v>
      </c>
      <c r="AR40" s="222">
        <f>IF($H$2="All",IF(C40="Jakarta",SUMIFS('Master Data HO &amp; Site'!$BJ$1:$BJ$437,'Master Data HO &amp; Site'!$F$1:$F$437,'Summary to Mgmt'!$D40,'Master Data HO &amp; Site'!$H$1:$H$437,'Summary to Mgmt'!$E40,'Master Data HO &amp; Site'!$Y$1:$Y$437,"Open"),SUMIFS('Master Data HO &amp; Site'!$BJ$1:$BJ$437,'Master Data HO &amp; Site'!$S$1:$S$437,'Summary to Mgmt'!$C40,'Master Data HO &amp; Site'!$Y$1:$Y$437,"Open")),IF($H$2="Urgent",IF(C40="Jakarta",SUMIFS('Master Data HO &amp; Site'!$BJ$1:$BJ$437,'Master Data HO &amp; Site'!$F$1:$F$437,'Summary to Mgmt'!$D40,'Master Data HO &amp; Site'!$H$1:$H$437,'Summary to Mgmt'!$E40,'Master Data HO &amp; Site'!$Y$1:$Y$437,"Open",'Master Data HO &amp; Site'!$N$1:$N$437,$H$2),SUMIFS('Master Data HO &amp; Site'!$BJ$1:$BJ$437,'Master Data HO &amp; Site'!$S$1:$S$437,'Summary to Mgmt'!$C40,'Master Data HO &amp; Site'!$Y$1:$Y$437,"Open",'Master Data HO &amp; Site'!$N$1:$N$437,$H$2)),IF(C40="Jakarta",SUMIFS('Master Data HO &amp; Site'!$BJ$1:$BJ$437,'Master Data HO &amp; Site'!$F$1:$F$437,'Summary to Mgmt'!$D40,'Master Data HO &amp; Site'!$H$1:$H$437,'Summary to Mgmt'!$E40,'Master Data HO &amp; Site'!$Y$1:$Y$437,"Open",'Master Data HO &amp; Site'!$N$1:$N$437,$H$2),SUMIFS('Master Data HO &amp; Site'!$BJ$1:$BJ$437,'Master Data HO &amp; Site'!$S$1:$S$437,'Summary to Mgmt'!$C40,'Master Data HO &amp; Site'!$Y$1:$Y$437,"Open",'Master Data HO &amp; Site'!$N$1:$N$437,$H$2))))</f>
        <v>0</v>
      </c>
      <c r="AS40" s="222">
        <f>IF($H$2="All",IF(C40="Jakarta",SUMIFS('Master Data HO &amp; Site'!$BK$1:$BK$437,'Master Data HO &amp; Site'!$S$1:$S$437,'Summary to Mgmt'!$C40,'Master Data HO &amp; Site'!$F$1:$F$437,'Summary to Mgmt'!$D40,'Master Data HO &amp; Site'!$H$1:$H$437,'Summary to Mgmt'!$E40,'Master Data HO &amp; Site'!$Y$1:$Y$437,"Open"),SUMIFS('Master Data HO &amp; Site'!$BK$1:$BK$437,'Master Data HO &amp; Site'!$S$1:$S$437,'Summary to Mgmt'!$C40,'Master Data HO &amp; Site'!$Y$1:$Y$437,"Open")),IF($H$2="Urgent",IF(C40="Jakarta",SUMIFS('Master Data HO &amp; Site'!$BK$1:$BK$437,'Master Data HO &amp; Site'!$F$1:$F$437,'Summary to Mgmt'!$D40,'Master Data HO &amp; Site'!$H$1:$H$437,'Summary to Mgmt'!$E40,'Master Data HO &amp; Site'!$Y$1:$Y$437,"Open",'Master Data HO &amp; Site'!$N$1:$N$437,$H$2),SUMIFS('Master Data HO &amp; Site'!$BK$1:$BK$437,'Master Data HO &amp; Site'!$S$1:$S$437,'Summary to Mgmt'!$C40,'Master Data HO &amp; Site'!$Y$1:$Y$437,"Open",'Master Data HO &amp; Site'!$N$1:$N$437,$H$2)),IF(C40="Jakarta",SUMIFS('Master Data HO &amp; Site'!$BK$1:$BK$437,'Master Data HO &amp; Site'!$F$1:$F$437,'Summary to Mgmt'!$D40,'Master Data HO &amp; Site'!$H$1:$H$437,'Summary to Mgmt'!$E40,'Master Data HO &amp; Site'!$Y$1:$Y$437,"Open",'Master Data HO &amp; Site'!$N$1:$N$437,$H$2),SUMIFS('Master Data HO &amp; Site'!$BK$1:$BK$437,'Master Data HO &amp; Site'!$S$1:$S$437,'Summary to Mgmt'!$C40,'Master Data HO &amp; Site'!$Y$1:$Y$437,"Open",'Master Data HO &amp; Site'!$N$1:$N$437,$H$2))))</f>
        <v>0</v>
      </c>
      <c r="AU40" s="224">
        <f ca="1">IF($H$2="All",IF(C40="Jakarta",COUNTIFS('Master Data HO &amp; Site'!$F$1:$F$437,'Summary to Mgmt'!$D40,'Master Data HO &amp; Site'!$H$1:$H$437,'Summary to Mgmt'!$E40,'Master Data HO &amp; Site'!$Y$1:$Y$437,"Open",'Master Data HO &amp; Site'!$BZ$1:$BZ$437,'Summary to Mgmt'!$AU$4),COUNTIFS('Master Data HO &amp; Site'!$S$1:$S$437,'Summary to Mgmt'!$C40,'Master Data HO &amp; Site'!$Y$1:$Y$437,"Open",'Master Data HO &amp; Site'!$BZ$1:$BZ$437,'Summary to Mgmt'!$AU$4)),IF($H$2="Urgent",IF(C40="Jakarta",COUNTIFS('Master Data HO &amp; Site'!$F$1:$F$437,'Summary to Mgmt'!$D40,'Master Data HO &amp; Site'!$H$1:$H$437,'Summary to Mgmt'!$E40,'Master Data HO &amp; Site'!$Y$1:$Y$437,"Open",'Master Data HO &amp; Site'!$BZ$1:$BZ$437,'Summary to Mgmt'!$AU$4,'Master Data HO &amp; Site'!$N$1:$N$437,$H$2),COUNTIFS('Master Data HO &amp; Site'!$S$1:$S$437,'Summary to Mgmt'!$C40,'Master Data HO &amp; Site'!$Y$1:$Y$437,"Open",'Master Data HO &amp; Site'!$BZ$1:$BZ$437,'Summary to Mgmt'!$AU$4,'Master Data HO &amp; Site'!$N$1:$N$437,$H$2)),IF(C40="Jakarta",COUNTIFS('Master Data HO &amp; Site'!$F$1:$F$437,'Summary to Mgmt'!$D40,'Master Data HO &amp; Site'!$H$1:$H$437,'Summary to Mgmt'!$E40,'Master Data HO &amp; Site'!$Y$1:$Y$437,"Open",'Master Data HO &amp; Site'!$BZ$1:$BZ$437,'Summary to Mgmt'!$AU$4,'Master Data HO &amp; Site'!$N$1:$N$437,$H$2),COUNTIFS('Master Data HO &amp; Site'!$S$1:$S$437,'Summary to Mgmt'!$C40,'Master Data HO &amp; Site'!$Y$1:$Y$437,"Open",'Master Data HO &amp; Site'!$BZ$1:$BZ$437,'Summary to Mgmt'!$AU$4,'Master Data HO &amp; Site'!$N$1:$N$437,$H$2))))</f>
        <v>0</v>
      </c>
      <c r="AV40" s="224">
        <f ca="1">IF($H$2="All",IF(C40="Jakarta",COUNTIFS('Master Data HO &amp; Site'!$F$1:$F$437,'Summary to Mgmt'!$D40,'Master Data HO &amp; Site'!$H$1:$H$437,'Summary to Mgmt'!$E40,'Master Data HO &amp; Site'!$Y$1:$Y$437,"Open",'Master Data HO &amp; Site'!$BZ$1:$BZ$437,'Summary to Mgmt'!$AV$4),COUNTIFS('Master Data HO &amp; Site'!$S$1:$S$437,'Summary to Mgmt'!$C40,'Master Data HO &amp; Site'!$Y$1:$Y$437,"Open",'Master Data HO &amp; Site'!$BZ$1:$BZ$437,'Summary to Mgmt'!$AV$4)),IF($H$2="Urgent",IF(C40="Jakarta",COUNTIFS('Master Data HO &amp; Site'!$F$1:$F$437,'Summary to Mgmt'!$D40,'Master Data HO &amp; Site'!$H$1:$H$437,'Summary to Mgmt'!$E40,'Master Data HO &amp; Site'!$Y$1:$Y$437,"Open",'Master Data HO &amp; Site'!$BZ$1:$BZ$437,'Summary to Mgmt'!$AV$4,'Master Data HO &amp; Site'!$N$1:$N$437,$H$2),COUNTIFS('Master Data HO &amp; Site'!$S$1:$S$437,'Summary to Mgmt'!$C40,'Master Data HO &amp; Site'!$Y$1:$Y$437,"Open",'Master Data HO &amp; Site'!$BZ$1:$BZ$437,'Summary to Mgmt'!$AV$4,'Master Data HO &amp; Site'!$N$1:$N$437,$H$2)),IF(C40="Jakarta",COUNTIFS('Master Data HO &amp; Site'!$F$1:$F$437,'Summary to Mgmt'!$D40,'Master Data HO &amp; Site'!$H$1:$H$437,'Summary to Mgmt'!$E40,'Master Data HO &amp; Site'!$Y$1:$Y$437,"Open",'Master Data HO &amp; Site'!$BZ$1:$BZ$437,'Summary to Mgmt'!$AV$4,'Master Data HO &amp; Site'!$N$1:$N$437,$H$2),COUNTIFS('Master Data HO &amp; Site'!$S$1:$S$437,'Summary to Mgmt'!$C40,'Master Data HO &amp; Site'!$Y$1:$Y$437,"Open",'Master Data HO &amp; Site'!$BZ$1:$BZ$437,'Summary to Mgmt'!$AV$4,'Master Data HO &amp; Site'!$N$1:$N$437,$H$2))))</f>
        <v>0</v>
      </c>
      <c r="AW40" s="224">
        <f ca="1">IF($H$2="All",IF(C40="Jakarta",COUNTIFS('Master Data HO &amp; Site'!$F$1:$F$437,'Summary to Mgmt'!$D40,'Master Data HO &amp; Site'!$H$1:$H$437,'Summary to Mgmt'!$E40,'Master Data HO &amp; Site'!$Y$1:$Y$437,"Open",'Master Data HO &amp; Site'!$BZ$1:$BZ$437,'Summary to Mgmt'!$AW$4),COUNTIFS('Master Data HO &amp; Site'!$S$1:$S$437,'Summary to Mgmt'!$C40,'Master Data HO &amp; Site'!$Y$1:$Y$437,"Open",'Master Data HO &amp; Site'!$BZ$1:$BZ$437,'Summary to Mgmt'!$AW$4)),IF($H$2="Urgent",IF(C40="Jakarta",COUNTIFS('Master Data HO &amp; Site'!$F$1:$F$437,'Summary to Mgmt'!$D40,'Master Data HO &amp; Site'!$H$1:$H$437,'Summary to Mgmt'!$E40,'Master Data HO &amp; Site'!$Y$1:$Y$437,"Open",'Master Data HO &amp; Site'!$BZ$1:$BZ$437,'Summary to Mgmt'!$AW$4,'Master Data HO &amp; Site'!$N$1:$N$437,$H$2),COUNTIFS('Master Data HO &amp; Site'!$S$1:$S$437,'Summary to Mgmt'!$C40,'Master Data HO &amp; Site'!$Y$1:$Y$437,"Open",'Master Data HO &amp; Site'!$BZ$1:$BZ$437,'Summary to Mgmt'!$AW$4,'Master Data HO &amp; Site'!$N$1:$N$437,$H$2)),IF(C40="Jakarta",COUNTIFS('Master Data HO &amp; Site'!$F$1:$F$437,'Summary to Mgmt'!$D40,'Master Data HO &amp; Site'!$H$1:$H$437,'Summary to Mgmt'!$E40,'Master Data HO &amp; Site'!$Y$1:$Y$437,"Open",'Master Data HO &amp; Site'!$BZ$1:$BZ$437,'Summary to Mgmt'!$AW$4,'Master Data HO &amp; Site'!$N$1:$N$437,$H$2),COUNTIFS('Master Data HO &amp; Site'!$S$1:$S$437,'Summary to Mgmt'!$C40,'Master Data HO &amp; Site'!$Y$1:$Y$437,"Open",'Master Data HO &amp; Site'!$BZ$1:$BZ$437,'Summary to Mgmt'!$AW$4,'Master Data HO &amp; Site'!$N$1:$N$437,$H$2))))</f>
        <v>0</v>
      </c>
      <c r="AX40" s="224">
        <f ca="1">IF($H$2="All",IF(C40="Jakarta",COUNTIFS('Master Data HO &amp; Site'!$F$1:$F$437,'Summary to Mgmt'!$D40,'Master Data HO &amp; Site'!$H$1:$H$437,'Summary to Mgmt'!$E40,'Master Data HO &amp; Site'!$Y$1:$Y$437,"Open",'Master Data HO &amp; Site'!$BZ$1:$BZ$437,'Summary to Mgmt'!$AX$4),COUNTIFS('Master Data HO &amp; Site'!$S$1:$S$437,'Summary to Mgmt'!$C40,'Master Data HO &amp; Site'!$Y$1:$Y$437,"Open",'Master Data HO &amp; Site'!$BZ$1:$BZ$437,'Summary to Mgmt'!$AX$4)),IF($H$2="Urgent",IF(C40="Jakarta",COUNTIFS('Master Data HO &amp; Site'!$F$1:$F$437,'Summary to Mgmt'!$D40,'Master Data HO &amp; Site'!$H$1:$H$437,'Summary to Mgmt'!$E40,'Master Data HO &amp; Site'!$Y$1:$Y$437,"Open",'Master Data HO &amp; Site'!$BZ$1:$BZ$437,'Summary to Mgmt'!$AX$4,'Master Data HO &amp; Site'!$N$1:$N$437,$H$2),COUNTIFS('Master Data HO &amp; Site'!$S$1:$S$437,'Summary to Mgmt'!$C40,'Master Data HO &amp; Site'!$Y$1:$Y$437,"Open",'Master Data HO &amp; Site'!$BZ$1:$BZ$437,'Summary to Mgmt'!$AX$4,'Master Data HO &amp; Site'!$N$1:$N$437,$H$2)),IF(C40="Jakarta",COUNTIFS('Master Data HO &amp; Site'!$F$1:$F$437,'Summary to Mgmt'!$D40,'Master Data HO &amp; Site'!$H$1:$H$437,'Summary to Mgmt'!$E40,'Master Data HO &amp; Site'!$Y$1:$Y$437,"Open",'Master Data HO &amp; Site'!$BZ$1:$BZ$437,'Summary to Mgmt'!$AX$4,'Master Data HO &amp; Site'!$N$1:$N$437,$H$2),COUNTIFS('Master Data HO &amp; Site'!$S$1:$S$437,'Summary to Mgmt'!$C40,'Master Data HO &amp; Site'!$Y$1:$Y$437,"Open",'Master Data HO &amp; Site'!$BZ$1:$BZ$437,'Summary to Mgmt'!$AX$4,'Master Data HO &amp; Site'!$N$1:$N$437,$H$2))))</f>
        <v>1</v>
      </c>
    </row>
    <row r="41" spans="3:50" outlineLevel="1" x14ac:dyDescent="0.35">
      <c r="C41" t="s">
        <v>151</v>
      </c>
      <c r="D41" t="s">
        <v>528</v>
      </c>
      <c r="E41" t="s">
        <v>1574</v>
      </c>
      <c r="F41" s="223">
        <f t="shared" si="1"/>
        <v>2</v>
      </c>
      <c r="G41" s="224">
        <f>IF($H$2="All",IF(C41="Jakarta",SUMIFS('Master Data HO &amp; Site'!$BM$1:$BM$437,'Master Data HO &amp; Site'!$S$1:$S$437,'Summary to Mgmt'!C41,'Master Data HO &amp; Site'!$F$1:$F$437,'Summary to Mgmt'!$D41,'Master Data HO &amp; Site'!$H$1:$H$437,'Summary to Mgmt'!$E41,'Master Data HO &amp; Site'!$Y$1:$Y$437,"Closed"),SUMIFS('Master Data HO &amp; Site'!$BM$1:$BM$437,'Master Data HO &amp; Site'!$S$1:$S$437,'Summary to Mgmt'!C41,'Master Data HO &amp; Site'!$Y$1:$Y$437,"Closed")),IF(C41="Jakarta",SUMIFS('Master Data HO &amp; Site'!$BM$1:$BM$437,'Master Data HO &amp; Site'!$S$1:$S$437,'Summary to Mgmt'!C41,'Master Data HO &amp; Site'!$F$1:$F$437,'Summary to Mgmt'!$D41,'Master Data HO &amp; Site'!$H$1:$H$437,'Summary to Mgmt'!E41,'Master Data HO &amp; Site'!$N$1:$N$437,'Summary to Mgmt'!$H$2,'Master Data HO &amp; Site'!$Y$1:$Y$437,"Closed"),SUMIFS('Master Data HO &amp; Site'!$BM$1:$BM$437,'Master Data HO &amp; Site'!$S$1:$S$437,'Summary to Mgmt'!C41,'Master Data HO &amp; Site'!$N$1:$N$437,'Summary to Mgmt'!$H$2,'Master Data HO &amp; Site'!$Y$1:$Y$437,"Closed")))</f>
        <v>2</v>
      </c>
      <c r="H41" s="222">
        <f>IF($H$2="All",IF(C41="Jakarta",COUNTIFS('Master Data HO &amp; Site'!$S$1:$S$437,'Summary to Mgmt'!$C41,'Master Data HO &amp; Site'!$F$1:$F$437,'Summary to Mgmt'!$D41,'Master Data HO &amp; Site'!$H$1:$H$437,'Summary to Mgmt'!$E41,'Master Data HO &amp; Site'!$Y$1:$Y$437,"Open"),COUNTIFS('Master Data HO &amp; Site'!$S$1:$S$437,'Summary to Mgmt'!$C41,'Master Data HO &amp; Site'!$Y$1:$Y$437,"Open")),IF($H$2="Urgent",IF(C41="Jakarta",COUNTIFS('Master Data HO &amp; Site'!$S$1:$S$437,'Summary to Mgmt'!$C41,'Master Data HO &amp; Site'!$F$1:$F$437,'Summary to Mgmt'!$D41,'Master Data HO &amp; Site'!$H$1:$H$437,'Summary to Mgmt'!$E41,'Master Data HO &amp; Site'!$Y$1:$Y$437,"Open",'Master Data HO &amp; Site'!$N$1:$N$437,$H$2),COUNTIFS('Master Data HO &amp; Site'!$S$1:$S$437,'Summary to Mgmt'!$C41,'Master Data HO &amp; Site'!$Y$1:$Y$437,"Open",'Master Data HO &amp; Site'!$N$1:$N$437,$H$2)),IF(C41="Jakarta",COUNTIFS('Master Data HO &amp; Site'!$F$1:$F$437,'Summary to Mgmt'!$D41,'Master Data HO &amp; Site'!$H$1:$H$437,'Summary to Mgmt'!$E41,'Master Data HO &amp; Site'!$Y$1:$Y$437,"Open",'Master Data HO &amp; Site'!$N$1:$N$437,$H$2),COUNTIFS('Master Data HO &amp; Site'!$S$1:$S$437,'Summary to Mgmt'!$C41,'Master Data HO &amp; Site'!$Y$1:$Y$437,"Open",'Master Data HO &amp; Site'!$N$1:$N$437,$H$2))))</f>
        <v>0</v>
      </c>
      <c r="I41" s="222">
        <f>IF($H$2="All",IF(C41="Jakarta",COUNTIFS('Master Data HO &amp; Site'!$F$1:$F$437,'Summary to Mgmt'!$D41,'Master Data HO &amp; Site'!$H$1:$H$437,'Summary to Mgmt'!$E41,'Master Data HO &amp; Site'!$Y$1:$Y$437,"Open",'Master Data HO &amp; Site'!$D$1:$D$437,"pending FKTK"),COUNTIFS('Master Data HO &amp; Site'!$S$1:$S$437,'Summary to Mgmt'!$C41,'Master Data HO &amp; Site'!$Y$1:$Y$437,"Open",'Master Data HO &amp; Site'!$D$1:$D$437,"pending FKTK")),IF($H$2="Urgent",IF(C41="Jakarta",COUNTIFS('Master Data HO &amp; Site'!$F$1:$F$437,'Summary to Mgmt'!$D41,'Master Data HO &amp; Site'!$H$1:$H$437,'Summary to Mgmt'!$E41,'Master Data HO &amp; Site'!$Y$1:$Y$437,"Open",'Master Data HO &amp; Site'!$N$1:$N$437,$H$2,'Master Data HO &amp; Site'!$D$1:$D$437,"pending FKTK"),COUNTIFS('Master Data HO &amp; Site'!$S$1:$S$437,'Summary to Mgmt'!$C41,'Master Data HO &amp; Site'!$Y$1:$Y$437,"Open",'Master Data HO &amp; Site'!$N$1:$N$437,$H$2,'Master Data HO &amp; Site'!$D$1:$D$437,"pending FKTK")),IF(C41="Jakarta",COUNTIFS('Master Data HO &amp; Site'!$F$1:$F$437,'Summary to Mgmt'!$D41,'Master Data HO &amp; Site'!$H$1:$H$437,'Summary to Mgmt'!$E41,'Master Data HO &amp; Site'!$Y$1:$Y$437,"Open",'Master Data HO &amp; Site'!$N$1:$N$437,$H$2,'Master Data HO &amp; Site'!$D$1:$D$437,"pending FKTK"),COUNTIFS('Master Data HO &amp; Site'!$S$1:$S$437,'Summary to Mgmt'!$C41,'Master Data HO &amp; Site'!$Y$1:$Y$437,"Open",'Master Data HO &amp; Site'!$N$1:$N$437,$H$2,'Master Data HO &amp; Site'!$D$1:$D$437,"pending FKTK"))))</f>
        <v>0</v>
      </c>
      <c r="J41" s="222">
        <f>IF($H$2="All",IF(C41="Jakarta",SUMIFS('Master Data HO &amp; Site'!$AB$1:$AB$437,'Master Data HO &amp; Site'!$F$1:$F$437,'Summary to Mgmt'!$D41,'Master Data HO &amp; Site'!$H$1:$H$437,'Summary to Mgmt'!$E41,'Master Data HO &amp; Site'!$Y$1:$Y$437,"Open"),SUMIFS('Master Data HO &amp; Site'!$AB$1:$AB$437,'Master Data HO &amp; Site'!$S$1:$S$437,'Summary to Mgmt'!$C41,'Master Data HO &amp; Site'!$Y$1:$Y$437,"Open")),IF($H$2="Urgent",IF(C41="Jakarta",SUMIFS('Master Data HO &amp; Site'!$AB$1:$AB$437,'Master Data HO &amp; Site'!$F$1:$F$437,'Summary to Mgmt'!$D41,'Master Data HO &amp; Site'!$H$1:$H$437,'Summary to Mgmt'!$E41,'Master Data HO &amp; Site'!$Y$1:$Y$437,"Open",'Master Data HO &amp; Site'!$N$1:$N$437,$H$2),SUMIFS('Master Data HO &amp; Site'!$AB$1:$AB$437,'Master Data HO &amp; Site'!$S$1:$S$437,'Summary to Mgmt'!$C41,'Master Data HO &amp; Site'!$Y$1:$Y$437,"Open",'Master Data HO &amp; Site'!$N$1:$N$437,$H$2)),IF(C41="Jakarta",SUMIFS('Master Data HO &amp; Site'!$AB$1:$AB$437,'Master Data HO &amp; Site'!$F$1:$F$437,'Summary to Mgmt'!$D41,'Master Data HO &amp; Site'!$H$1:$H$437,'Summary to Mgmt'!$E41,'Master Data HO &amp; Site'!$Y$1:$Y$437,"Open",'Master Data HO &amp; Site'!$N$1:$N$437,$H$2),SUMIFS('Master Data HO &amp; Site'!$AB$1:$AB$437,'Master Data HO &amp; Site'!$S$1:$S$437,'Summary to Mgmt'!$C41,'Master Data HO &amp; Site'!$Y$1:$Y$437,"Open",'Master Data HO &amp; Site'!$N$1:$N$437,$H$2))))</f>
        <v>0</v>
      </c>
      <c r="K41" s="222">
        <f>IF($H$2="All",IF(C41="Jakarta",SUMIFS('Master Data HO &amp; Site'!$AC$1:$AC$437,'Master Data HO &amp; Site'!$F$1:$F$437,'Summary to Mgmt'!$D41,'Master Data HO &amp; Site'!$H$1:$H$437,'Summary to Mgmt'!$E41,'Master Data HO &amp; Site'!$Y$1:$Y$437,"Open"),SUMIFS('Master Data HO &amp; Site'!$AC$1:$AC$437,'Master Data HO &amp; Site'!$S$1:$S$437,'Summary to Mgmt'!$C41,'Master Data HO &amp; Site'!$Y$1:$Y$437,"Open")),IF($H$2="Urgent",IF(C41="Jakarta",SUMIFS('Master Data HO &amp; Site'!$AC$1:$AC$437,'Master Data HO &amp; Site'!$F$1:$F$437,'Summary to Mgmt'!$D41,'Master Data HO &amp; Site'!$H$1:$H$437,'Summary to Mgmt'!$E41,'Master Data HO &amp; Site'!$Y$1:$Y$437,"Open",'Master Data HO &amp; Site'!$N$1:$N$437,$H$2),SUMIFS('Master Data HO &amp; Site'!$AC$1:$AC$437,'Master Data HO &amp; Site'!$S$1:$S$437,'Summary to Mgmt'!$C41,'Master Data HO &amp; Site'!$Y$1:$Y$437,"Open",'Master Data HO &amp; Site'!$N$1:$N$437,$H$2)),IF(C41="Jakarta",SUMIFS('Master Data HO &amp; Site'!$AC$1:$AC$437,'Master Data HO &amp; Site'!$F$1:$F$437,'Summary to Mgmt'!$D41,'Master Data HO &amp; Site'!$H$1:$H$437,'Summary to Mgmt'!$E41,'Master Data HO &amp; Site'!$Y$1:$Y$437,"Open",'Master Data HO &amp; Site'!$N$1:$N$437,$H$2),SUMIFS('Master Data HO &amp; Site'!$AC$1:$AC$437,'Master Data HO &amp; Site'!$S$1:$S$437,'Summary to Mgmt'!$C41,'Master Data HO &amp; Site'!$Y$1:$Y$437,"Open",'Master Data HO &amp; Site'!$N$1:$N$437,$H$2))))</f>
        <v>0</v>
      </c>
      <c r="L41" s="222">
        <f>IF($H$2="All",IF(C41="Jakarta",SUMIFS('Master Data HO &amp; Site'!$AD$1:$AD$437,'Master Data HO &amp; Site'!$F$1:$F$437,'Summary to Mgmt'!$D41,'Master Data HO &amp; Site'!$H$1:$H$437,'Summary to Mgmt'!$E41,'Master Data HO &amp; Site'!$Y$1:$Y$437,"Open"),SUMIFS('Master Data HO &amp; Site'!$AD$1:$AD$437,'Master Data HO &amp; Site'!$S$1:$S$437,'Summary to Mgmt'!$C41,'Master Data HO &amp; Site'!$Y$1:$Y$437,"Open")),IF($H$2="Urgent",IF(C41="Jakarta",SUMIFS('Master Data HO &amp; Site'!$AD$1:$AD$437,'Master Data HO &amp; Site'!$F$1:$F$437,'Summary to Mgmt'!$D41,'Master Data HO &amp; Site'!$H$1:$H$437,'Summary to Mgmt'!$E41,'Master Data HO &amp; Site'!$Y$1:$Y$437,"Open",'Master Data HO &amp; Site'!$N$1:$N$437,$H$2),SUMIFS('Master Data HO &amp; Site'!$AD$1:$AD$437,'Master Data HO &amp; Site'!$S$1:$S$437,'Summary to Mgmt'!$C41,'Master Data HO &amp; Site'!$Y$1:$Y$437,"Open",'Master Data HO &amp; Site'!$N$1:$N$437,$H$2)),IF(C41="Jakarta",SUMIFS('Master Data HO &amp; Site'!$AD$1:$AD$437,'Master Data HO &amp; Site'!$F$1:$F$437,'Summary to Mgmt'!$D41,'Master Data HO &amp; Site'!$H$1:$H$437,'Summary to Mgmt'!$E41,'Master Data HO &amp; Site'!$Y$1:$Y$437,"Open",'Master Data HO &amp; Site'!$N$1:$N$437,$H$2),SUMIFS('Master Data HO &amp; Site'!$AD$1:$AD$437,'Master Data HO &amp; Site'!$S$1:$S$437,'Summary to Mgmt'!$C41,'Master Data HO &amp; Site'!$Y$1:$Y$437,"Open",'Master Data HO &amp; Site'!$N$1:$N$437,$H$2))))</f>
        <v>0</v>
      </c>
      <c r="M41" s="222">
        <f>IF($H$2="All",IF(C41="Jakarta",SUMIFS('Master Data HO &amp; Site'!$AE$1:$AE$437,'Master Data HO &amp; Site'!$F$1:$F$437,'Summary to Mgmt'!$D41,'Master Data HO &amp; Site'!$H$1:$H$437,'Summary to Mgmt'!$E41,'Master Data HO &amp; Site'!$Y$1:$Y$437,"Open"),SUMIFS('Master Data HO &amp; Site'!$AE$1:$AE$437,'Master Data HO &amp; Site'!$S$1:$S$437,'Summary to Mgmt'!$C41,'Master Data HO &amp; Site'!$Y$1:$Y$437,"Open")),IF($H$2="Urgent",IF(C41="Jakarta",SUMIFS('Master Data HO &amp; Site'!$AE$1:$AE$437,'Master Data HO &amp; Site'!$F$1:$F$437,'Summary to Mgmt'!$D41,'Master Data HO &amp; Site'!$H$1:$H$437,'Summary to Mgmt'!$E41,'Master Data HO &amp; Site'!$Y$1:$Y$437,"Open",'Master Data HO &amp; Site'!$N$1:$N$437,$H$2),SUMIFS('Master Data HO &amp; Site'!$AE$1:$AE$437,'Master Data HO &amp; Site'!$S$1:$S$437,'Summary to Mgmt'!$C41,'Master Data HO &amp; Site'!$Y$1:$Y$437,"Open",'Master Data HO &amp; Site'!$N$1:$N$437,$H$2)),IF(C41="Jakarta",SUMIFS('Master Data HO &amp; Site'!$AE$1:$AE$437,'Master Data HO &amp; Site'!$F$1:$F$437,'Summary to Mgmt'!$D41,'Master Data HO &amp; Site'!$H$1:$H$437,'Summary to Mgmt'!$E41,'Master Data HO &amp; Site'!$Y$1:$Y$437,"Open",'Master Data HO &amp; Site'!$N$1:$N$437,$H$2),SUMIFS('Master Data HO &amp; Site'!$AE$1:$AE$437,'Master Data HO &amp; Site'!$S$1:$S$437,'Summary to Mgmt'!$C41,'Master Data HO &amp; Site'!$Y$1:$Y$437,"Open",'Master Data HO &amp; Site'!$N$1:$N$437,$H$2))))</f>
        <v>0</v>
      </c>
      <c r="N41" s="222">
        <f>IF($H$2="All",IF(C41="Jakarta",SUMIFS('Master Data HO &amp; Site'!$AF$1:$AF$437,'Master Data HO &amp; Site'!$F$1:$F$437,'Summary to Mgmt'!$D41,'Master Data HO &amp; Site'!$H$1:$H$437,'Summary to Mgmt'!$E41,'Master Data HO &amp; Site'!$Y$1:$Y$437,"Open"),SUMIFS('Master Data HO &amp; Site'!$AF$1:$AF$437,'Master Data HO &amp; Site'!$S$1:$S$437,'Summary to Mgmt'!$C41,'Master Data HO &amp; Site'!$Y$1:$Y$437,"Open")),IF($H$2="Urgent",IF(C41="Jakarta",SUMIFS('Master Data HO &amp; Site'!$AF$1:$AF$437,'Master Data HO &amp; Site'!$F$1:$F$437,'Summary to Mgmt'!$D41,'Master Data HO &amp; Site'!$H$1:$H$437,'Summary to Mgmt'!$E41,'Master Data HO &amp; Site'!$Y$1:$Y$437,"Open",'Master Data HO &amp; Site'!$N$1:$N$437,$H$2),SUMIFS('Master Data HO &amp; Site'!$AF$1:$AF$437,'Master Data HO &amp; Site'!$S$1:$S$437,'Summary to Mgmt'!$C41,'Master Data HO &amp; Site'!$Y$1:$Y$437,"Open",'Master Data HO &amp; Site'!$N$1:$N$437,$H$2)),IF(C41="Jakarta",SUMIFS('Master Data HO &amp; Site'!$AF$1:$AF$437,'Master Data HO &amp; Site'!$F$1:$F$437,'Summary to Mgmt'!$D41,'Master Data HO &amp; Site'!$H$1:$H$437,'Summary to Mgmt'!$E41,'Master Data HO &amp; Site'!$Y$1:$Y$437,"Open",'Master Data HO &amp; Site'!$N$1:$N$437,$H$2),SUMIFS('Master Data HO &amp; Site'!$AF$1:$AF$437,'Master Data HO &amp; Site'!$S$1:$S$437,'Summary to Mgmt'!$C41,'Master Data HO &amp; Site'!$Y$1:$Y$437,"Open",'Master Data HO &amp; Site'!$N$1:$N$437,$H$2))))</f>
        <v>0</v>
      </c>
      <c r="O41" s="224">
        <f>IF($H$2="All",IF(C41="Jakarta",SUMIFS('Master Data HO &amp; Site'!$AG$1:$AG$437,'Master Data HO &amp; Site'!$S$1:$S$437,'Summary to Mgmt'!$C41,'Master Data HO &amp; Site'!$F$1:$F$437,'Summary to Mgmt'!$D41,'Master Data HO &amp; Site'!$H$1:$H$437,'Summary to Mgmt'!$E41,'Master Data HO &amp; Site'!$Y$1:$Y$437,"Open"),SUMIFS('Master Data HO &amp; Site'!$AG$1:$AG$437,'Master Data HO &amp; Site'!$S$1:$S$437,'Summary to Mgmt'!$C41,'Master Data HO &amp; Site'!$Y$1:$Y$437,"Open")),IF($H$2="Urgent",IF(C41="Jakarta",SUMIFS('Master Data HO &amp; Site'!$AG$1:$AG$437,'Master Data HO &amp; Site'!$F$1:$F$437,'Summary to Mgmt'!$D41,'Master Data HO &amp; Site'!$H$1:$H$437,'Summary to Mgmt'!$E41,'Master Data HO &amp; Site'!$Y$1:$Y$437,"Open",'Master Data HO &amp; Site'!$N$1:$N$437,$H$2),SUMIFS('Master Data HO &amp; Site'!$AG$1:$AG$437,'Master Data HO &amp; Site'!$S$1:$S$437,'Summary to Mgmt'!$C41,'Master Data HO &amp; Site'!$Y$1:$Y$437,"Open",'Master Data HO &amp; Site'!$N$1:$N$437,$H$2)),IF(C41="Jakarta",SUMIFS('Master Data HO &amp; Site'!$AG$1:$AG$437,'Master Data HO &amp; Site'!$F$1:$F$437,'Summary to Mgmt'!$D41,'Master Data HO &amp; Site'!$H$1:$H$437,'Summary to Mgmt'!$E41,'Master Data HO &amp; Site'!$Y$1:$Y$437,"Open",'Master Data HO &amp; Site'!$N$1:$N$437,$H$2),SUMIFS('Master Data HO &amp; Site'!$AG$1:$AG$437,'Master Data HO &amp; Site'!$S$1:$S$437,'Summary to Mgmt'!$C41,'Master Data HO &amp; Site'!$Y$1:$Y$437,"Open",'Master Data HO &amp; Site'!$N$1:$N$437,$H$2))))</f>
        <v>0</v>
      </c>
      <c r="P41" s="222">
        <f>IF($H$2="All",IF(C41="Jakarta",SUMIFS('Master Data HO &amp; Site'!$AH$1:$AH$437,'Master Data HO &amp; Site'!$F$1:$F$437,'Summary to Mgmt'!$D41,'Master Data HO &amp; Site'!$H$1:$H$437,'Summary to Mgmt'!$E41,'Master Data HO &amp; Site'!$Y$1:$Y$437,"Open"),SUMIFS('Master Data HO &amp; Site'!$AH$1:$AH$437,'Master Data HO &amp; Site'!$S$1:$S$437,'Summary to Mgmt'!$C41,'Master Data HO &amp; Site'!$Y$1:$Y$437,"Open")),IF($H$2="Urgent",IF(C41="Jakarta",SUMIFS('Master Data HO &amp; Site'!$AH$1:$AH$437,'Master Data HO &amp; Site'!$F$1:$F$437,'Summary to Mgmt'!$D41,'Master Data HO &amp; Site'!$H$1:$H$437,'Summary to Mgmt'!$E41,'Master Data HO &amp; Site'!$Y$1:$Y$437,"Open",'Master Data HO &amp; Site'!$N$1:$N$437,$H$2),SUMIFS('Master Data HO &amp; Site'!$AH$1:$AH$437,'Master Data HO &amp; Site'!$S$1:$S$437,'Summary to Mgmt'!$C41,'Master Data HO &amp; Site'!$Y$1:$Y$437,"Open",'Master Data HO &amp; Site'!$N$1:$N$437,$H$2)),IF(C41="Jakarta",SUMIFS('Master Data HO &amp; Site'!$AH$1:$AH$437,'Master Data HO &amp; Site'!$F$1:$F$437,'Summary to Mgmt'!$D41,'Master Data HO &amp; Site'!$H$1:$H$437,'Summary to Mgmt'!$E41,'Master Data HO &amp; Site'!$Y$1:$Y$437,"Open",'Master Data HO &amp; Site'!$N$1:$N$437,$H$2),SUMIFS('Master Data HO &amp; Site'!$AH$1:$AH$437,'Master Data HO &amp; Site'!$S$1:$S$437,'Summary to Mgmt'!$C41,'Master Data HO &amp; Site'!$Y$1:$Y$437,"Open",'Master Data HO &amp; Site'!$N$1:$N$437,$H$2))))</f>
        <v>0</v>
      </c>
      <c r="Q41" s="222">
        <f>IF($H$2="All",IF(C41="Jakarta",SUMIFS('Master Data HO &amp; Site'!$AI$1:$AI$437,'Master Data HO &amp; Site'!$F$1:$F$437,'Summary to Mgmt'!$D41,'Master Data HO &amp; Site'!$H$1:$H$437,'Summary to Mgmt'!$E41,'Master Data HO &amp; Site'!$Y$1:$Y$437,"Open"),SUMIFS('Master Data HO &amp; Site'!$AI$1:$AI$437,'Master Data HO &amp; Site'!$S$1:$S$437,'Summary to Mgmt'!$C41,'Master Data HO &amp; Site'!$Y$1:$Y$437,"Open")),IF($H$2="Urgent",IF(C41="Jakarta",SUMIFS('Master Data HO &amp; Site'!$AI$1:$AI$437,'Master Data HO &amp; Site'!$F$1:$F$437,'Summary to Mgmt'!$D41,'Master Data HO &amp; Site'!$H$1:$H$437,'Summary to Mgmt'!$E41,'Master Data HO &amp; Site'!$Y$1:$Y$437,"Open",'Master Data HO &amp; Site'!$N$1:$N$437,$H$2),SUMIFS('Master Data HO &amp; Site'!$AI$1:$AI$437,'Master Data HO &amp; Site'!$S$1:$S$437,'Summary to Mgmt'!$C41,'Master Data HO &amp; Site'!$Y$1:$Y$437,"Open",'Master Data HO &amp; Site'!$N$1:$N$437,$H$2)),IF(C41="Jakarta",SUMIFS('Master Data HO &amp; Site'!$AI$1:$AI$437,'Master Data HO &amp; Site'!$F$1:$F$437,'Summary to Mgmt'!$D41,'Master Data HO &amp; Site'!$H$1:$H$437,'Summary to Mgmt'!$E41,'Master Data HO &amp; Site'!$Y$1:$Y$437,"Open",'Master Data HO &amp; Site'!$N$1:$N$437,$H$2),SUMIFS('Master Data HO &amp; Site'!$AI$1:$AI$437,'Master Data HO &amp; Site'!$S$1:$S$437,'Summary to Mgmt'!$C41,'Master Data HO &amp; Site'!$Y$1:$Y$437,"Open",'Master Data HO &amp; Site'!$N$1:$N$437,$H$2))))</f>
        <v>0</v>
      </c>
      <c r="R41" s="222">
        <f>IF($H$2="All",IF(C41="Jakarta",SUMIFS('Master Data HO &amp; Site'!$AJ$1:$AJ$437,'Master Data HO &amp; Site'!$F$1:$F$437,'Summary to Mgmt'!$D41,'Master Data HO &amp; Site'!$H$1:$H$437,'Summary to Mgmt'!$E41,'Master Data HO &amp; Site'!$Y$1:$Y$437,"Open"),SUMIFS('Master Data HO &amp; Site'!$AJ$1:$AJ$437,'Master Data HO &amp; Site'!$S$1:$S$437,'Summary to Mgmt'!$C41,'Master Data HO &amp; Site'!$Y$1:$Y$437,"Open")),IF($H$2="Urgent",IF(C41="Jakarta",SUMIFS('Master Data HO &amp; Site'!$AJ$1:$AJ$437,'Master Data HO &amp; Site'!$F$1:$F$437,'Summary to Mgmt'!$D41,'Master Data HO &amp; Site'!$H$1:$H$437,'Summary to Mgmt'!$E41,'Master Data HO &amp; Site'!$Y$1:$Y$437,"Open",'Master Data HO &amp; Site'!$N$1:$N$437,$H$2),SUMIFS('Master Data HO &amp; Site'!$AJ$1:$AJ$437,'Master Data HO &amp; Site'!$S$1:$S$437,'Summary to Mgmt'!$C41,'Master Data HO &amp; Site'!$Y$1:$Y$437,"Open",'Master Data HO &amp; Site'!$N$1:$N$437,$H$2)),IF(C41="Jakarta",SUMIFS('Master Data HO &amp; Site'!$AJ$1:$AJ$437,'Master Data HO &amp; Site'!$F$1:$F$437,'Summary to Mgmt'!$D41,'Master Data HO &amp; Site'!$H$1:$H$437,'Summary to Mgmt'!$E41,'Master Data HO &amp; Site'!$Y$1:$Y$437,"Open",'Master Data HO &amp; Site'!$N$1:$N$437,$H$2),SUMIFS('Master Data HO &amp; Site'!$AJ$1:$AJ$437,'Master Data HO &amp; Site'!$S$1:$S$437,'Summary to Mgmt'!$C41,'Master Data HO &amp; Site'!$Y$1:$Y$437,"Open",'Master Data HO &amp; Site'!$N$1:$N$437,$H$2))))</f>
        <v>0</v>
      </c>
      <c r="S41" s="222">
        <f>IF($H$2="All",IF(C41="Jakarta",SUMIFS('Master Data HO &amp; Site'!$AK$1:$AK$437,'Master Data HO &amp; Site'!$F$1:$F$437,'Summary to Mgmt'!$D41,'Master Data HO &amp; Site'!$H$1:$H$437,'Summary to Mgmt'!$E41,'Master Data HO &amp; Site'!$Y$1:$Y$437,"Open"),SUMIFS('Master Data HO &amp; Site'!$AK$1:$AK$437,'Master Data HO &amp; Site'!$S$1:$S$437,'Summary to Mgmt'!$C41,'Master Data HO &amp; Site'!$Y$1:$Y$437,"Open")),IF($H$2="Urgent",IF(C41="Jakarta",SUMIFS('Master Data HO &amp; Site'!$AK$1:$AK$437,'Master Data HO &amp; Site'!$F$1:$F$437,'Summary to Mgmt'!$D41,'Master Data HO &amp; Site'!$H$1:$H$437,'Summary to Mgmt'!$E41,'Master Data HO &amp; Site'!$Y$1:$Y$437,"Open",'Master Data HO &amp; Site'!$N$1:$N$437,$H$2),SUMIFS('Master Data HO &amp; Site'!$AK$1:$AK$437,'Master Data HO &amp; Site'!$S$1:$S$437,'Summary to Mgmt'!$C41,'Master Data HO &amp; Site'!$Y$1:$Y$437,"Open",'Master Data HO &amp; Site'!$N$1:$N$437,$H$2)),IF(C41="Jakarta",SUMIFS('Master Data HO &amp; Site'!$AK$1:$AK$437,'Master Data HO &amp; Site'!$F$1:$F$437,'Summary to Mgmt'!$D41,'Master Data HO &amp; Site'!$H$1:$H$437,'Summary to Mgmt'!$E41,'Master Data HO &amp; Site'!$Y$1:$Y$437,"Open",'Master Data HO &amp; Site'!$N$1:$N$437,$H$2),SUMIFS('Master Data HO &amp; Site'!$AK$1:$AK$437,'Master Data HO &amp; Site'!$S$1:$S$437,'Summary to Mgmt'!$C41,'Master Data HO &amp; Site'!$Y$1:$Y$437,"Open",'Master Data HO &amp; Site'!$N$1:$N$437,$H$2))))</f>
        <v>0</v>
      </c>
      <c r="T41" s="222">
        <f>IF($H$2="All",IF(C41="Jakarta",SUMIFS('Master Data HO &amp; Site'!$AL$1:$AL$437,'Master Data HO &amp; Site'!$F$1:$F$437,'Summary to Mgmt'!$D41,'Master Data HO &amp; Site'!$H$1:$H$437,'Summary to Mgmt'!$E41,'Master Data HO &amp; Site'!$Y$1:$Y$437,"Open"),SUMIFS('Master Data HO &amp; Site'!$AL$1:$AL$437,'Master Data HO &amp; Site'!$S$1:$S$437,'Summary to Mgmt'!$C41,'Master Data HO &amp; Site'!$Y$1:$Y$437,"Open")),IF($H$2="Urgent",IF(C41="Jakarta",SUMIFS('Master Data HO &amp; Site'!$AL$1:$AL$437,'Master Data HO &amp; Site'!$F$1:$F$437,'Summary to Mgmt'!$D41,'Master Data HO &amp; Site'!$H$1:$H$437,'Summary to Mgmt'!$E41,'Master Data HO &amp; Site'!$Y$1:$Y$437,"Open",'Master Data HO &amp; Site'!$N$1:$N$437,$H$2),SUMIFS('Master Data HO &amp; Site'!$AL$1:$AL$437,'Master Data HO &amp; Site'!$S$1:$S$437,'Summary to Mgmt'!$C41,'Master Data HO &amp; Site'!$Y$1:$Y$437,"Open",'Master Data HO &amp; Site'!$N$1:$N$437,$H$2)),IF(C41="Jakarta",SUMIFS('Master Data HO &amp; Site'!$AL$1:$AL$437,'Master Data HO &amp; Site'!$F$1:$F$437,'Summary to Mgmt'!$D41,'Master Data HO &amp; Site'!$H$1:$H$437,'Summary to Mgmt'!$E41,'Master Data HO &amp; Site'!$Y$1:$Y$437,"Open",'Master Data HO &amp; Site'!$N$1:$N$437,$H$2),SUMIFS('Master Data HO &amp; Site'!$AL$1:$AL$437,'Master Data HO &amp; Site'!$S$1:$S$437,'Summary to Mgmt'!$C41,'Master Data HO &amp; Site'!$Y$1:$Y$437,"Open",'Master Data HO &amp; Site'!$N$1:$N$437,$H$2))))</f>
        <v>0</v>
      </c>
      <c r="U41" s="222">
        <f>IF($H$2="All",IF(C41="Jakarta",SUMIFS('Master Data HO &amp; Site'!$AM$1:$AM$437,'Master Data HO &amp; Site'!$S$1:$S$437,'Summary to Mgmt'!$C41,'Master Data HO &amp; Site'!$F$1:$F$437,'Summary to Mgmt'!$D41,'Master Data HO &amp; Site'!$H$1:$H$437,'Summary to Mgmt'!$E41,'Master Data HO &amp; Site'!$Y$1:$Y$437,"Open"),SUMIFS('Master Data HO &amp; Site'!$AM$1:$AM$437,'Master Data HO &amp; Site'!$S$1:$S$437,'Summary to Mgmt'!$C41,'Master Data HO &amp; Site'!$Y$1:$Y$437,"Open")),IF($H$2="Urgent",IF(C41="Jakarta",SUMIFS('Master Data HO &amp; Site'!$AM$1:$AM$437,'Master Data HO &amp; Site'!$F$1:$F$437,'Summary to Mgmt'!$D41,'Master Data HO &amp; Site'!$H$1:$H$437,'Summary to Mgmt'!$E41,'Master Data HO &amp; Site'!$Y$1:$Y$437,"Open",'Master Data HO &amp; Site'!$N$1:$N$437,$H$2),SUMIFS('Master Data HO &amp; Site'!$AM$1:$AM$437,'Master Data HO &amp; Site'!$S$1:$S$437,'Summary to Mgmt'!$C41,'Master Data HO &amp; Site'!$Y$1:$Y$437,"Open",'Master Data HO &amp; Site'!$N$1:$N$437,$H$2)),IF(C41="Jakarta",SUMIFS('Master Data HO &amp; Site'!$AM$1:$AM$437,'Master Data HO &amp; Site'!$F$1:$F$437,'Summary to Mgmt'!$D41,'Master Data HO &amp; Site'!$H$1:$H$437,'Summary to Mgmt'!$E41,'Master Data HO &amp; Site'!$Y$1:$Y$437,"Open",'Master Data HO &amp; Site'!$N$1:$N$437,$H$2),SUMIFS('Master Data HO &amp; Site'!$AM$1:$AM$437,'Master Data HO &amp; Site'!$S$1:$S$437,'Summary to Mgmt'!$C41,'Master Data HO &amp; Site'!$Y$1:$Y$437,"Open",'Master Data HO &amp; Site'!$N$1:$N$437,$H$2))))</f>
        <v>0</v>
      </c>
      <c r="V41" s="222">
        <f>IF($H$2="All",IF(C41="Jakarta",SUMIFS('Master Data HO &amp; Site'!$AN$1:$AN$437,'Master Data HO &amp; Site'!$F$1:$F$437,'Summary to Mgmt'!$D41,'Master Data HO &amp; Site'!$H$1:$H$437,'Summary to Mgmt'!$E41,'Master Data HO &amp; Site'!$Y$1:$Y$437,"Open"),SUMIFS('Master Data HO &amp; Site'!$AN$1:$AN$437,'Master Data HO &amp; Site'!$S$1:$S$437,'Summary to Mgmt'!$C41,'Master Data HO &amp; Site'!$Y$1:$Y$437,"Open")),IF($H$2="Urgent",IF(C41="Jakarta",SUMIFS('Master Data HO &amp; Site'!$AN$1:$AN$437,'Master Data HO &amp; Site'!$F$1:$F$437,'Summary to Mgmt'!$D41,'Master Data HO &amp; Site'!$H$1:$H$437,'Summary to Mgmt'!$E41,'Master Data HO &amp; Site'!$Y$1:$Y$437,"Open",'Master Data HO &amp; Site'!$N$1:$N$437,$H$2),SUMIFS('Master Data HO &amp; Site'!$AN$1:$AN$437,'Master Data HO &amp; Site'!$S$1:$S$437,'Summary to Mgmt'!$C41,'Master Data HO &amp; Site'!$Y$1:$Y$437,"Open",'Master Data HO &amp; Site'!$N$1:$N$437,$H$2)),IF(C41="Jakarta",SUMIFS('Master Data HO &amp; Site'!$AN$1:$AN$437,'Master Data HO &amp; Site'!$F$1:$F$437,'Summary to Mgmt'!$D41,'Master Data HO &amp; Site'!$H$1:$H$437,'Summary to Mgmt'!$E41,'Master Data HO &amp; Site'!$Y$1:$Y$437,"Open",'Master Data HO &amp; Site'!$N$1:$N$437,$H$2),SUMIFS('Master Data HO &amp; Site'!$AN$1:$AN$437,'Master Data HO &amp; Site'!$S$1:$S$437,'Summary to Mgmt'!$C41,'Master Data HO &amp; Site'!$Y$1:$Y$437,"Open",'Master Data HO &amp; Site'!$N$1:$N$437,$H$2))))</f>
        <v>0</v>
      </c>
      <c r="W41" s="222">
        <f>IF($H$2="All",IF(C41="Jakarta",SUMIFS('Master Data HO &amp; Site'!$AO$1:$AO$437,'Master Data HO &amp; Site'!$F$1:$F$437,'Summary to Mgmt'!$D41,'Master Data HO &amp; Site'!$H$1:$H$437,'Summary to Mgmt'!$E41,'Master Data HO &amp; Site'!$Y$1:$Y$437,"Open"),SUMIFS('Master Data HO &amp; Site'!$AO$1:$AO$437,'Master Data HO &amp; Site'!$S$1:$S$437,'Summary to Mgmt'!$C41,'Master Data HO &amp; Site'!$Y$1:$Y$437,"Open")),IF($H$2="Urgent",IF(C41="Jakarta",SUMIFS('Master Data HO &amp; Site'!$AO$1:$AO$437,'Master Data HO &amp; Site'!$F$1:$F$437,'Summary to Mgmt'!$D41,'Master Data HO &amp; Site'!$H$1:$H$437,'Summary to Mgmt'!$E41,'Master Data HO &amp; Site'!$Y$1:$Y$437,"Open",'Master Data HO &amp; Site'!$N$1:$N$437,$H$2),SUMIFS('Master Data HO &amp; Site'!$AO$1:$AO$437,'Master Data HO &amp; Site'!$S$1:$S$437,'Summary to Mgmt'!$C41,'Master Data HO &amp; Site'!$Y$1:$Y$437,"Open",'Master Data HO &amp; Site'!$N$1:$N$437,$H$2)),IF(C41="Jakarta",SUMIFS('Master Data HO &amp; Site'!$AO$1:$AO$437,'Master Data HO &amp; Site'!$F$1:$F$437,'Summary to Mgmt'!$D41,'Master Data HO &amp; Site'!$H$1:$H$437,'Summary to Mgmt'!$E41,'Master Data HO &amp; Site'!$Y$1:$Y$437,"Open",'Master Data HO &amp; Site'!$N$1:$N$437,$H$2),SUMIFS('Master Data HO &amp; Site'!$AO$1:$AO$437,'Master Data HO &amp; Site'!$S$1:$S$437,'Summary to Mgmt'!$C41,'Master Data HO &amp; Site'!$Y$1:$Y$437,"Open",'Master Data HO &amp; Site'!$N$1:$N$437,$H$2))))</f>
        <v>0</v>
      </c>
      <c r="X41" s="222">
        <f>IF($H$2="All",IF(C41="Jakarta",SUMIFS('Master Data HO &amp; Site'!$AP$1:$AP$437,'Master Data HO &amp; Site'!$F$1:$F$437,'Summary to Mgmt'!$D41,'Master Data HO &amp; Site'!$H$1:$H$437,'Summary to Mgmt'!$E41,'Master Data HO &amp; Site'!$Y$1:$Y$437,"Open"),SUMIFS('Master Data HO &amp; Site'!$AP$1:$AP$437,'Master Data HO &amp; Site'!$S$1:$S$437,'Summary to Mgmt'!$C41,'Master Data HO &amp; Site'!$Y$1:$Y$437,"Open")),IF($H$2="Urgent",IF(C41="Jakarta",SUMIFS('Master Data HO &amp; Site'!$AP$1:$AP$437,'Master Data HO &amp; Site'!$F$1:$F$437,'Summary to Mgmt'!$D41,'Master Data HO &amp; Site'!$H$1:$H$437,'Summary to Mgmt'!$E41,'Master Data HO &amp; Site'!$Y$1:$Y$437,"Open",'Master Data HO &amp; Site'!$N$1:$N$437,$H$2),SUMIFS('Master Data HO &amp; Site'!$AP$1:$AP$437,'Master Data HO &amp; Site'!$S$1:$S$437,'Summary to Mgmt'!$C41,'Master Data HO &amp; Site'!$Y$1:$Y$437,"Open",'Master Data HO &amp; Site'!$N$1:$N$437,$H$2)),IF(C41="Jakarta",SUMIFS('Master Data HO &amp; Site'!$AP$1:$AP$437,'Master Data HO &amp; Site'!$F$1:$F$437,'Summary to Mgmt'!$D41,'Master Data HO &amp; Site'!$H$1:$H$437,'Summary to Mgmt'!$E41,'Master Data HO &amp; Site'!$Y$1:$Y$437,"Open",'Master Data HO &amp; Site'!$N$1:$N$437,$H$2),SUMIFS('Master Data HO &amp; Site'!$AP$1:$AP$437,'Master Data HO &amp; Site'!$S$1:$S$437,'Summary to Mgmt'!$C41,'Master Data HO &amp; Site'!$Y$1:$Y$437,"Open",'Master Data HO &amp; Site'!$N$1:$N$437,$H$2))))</f>
        <v>0</v>
      </c>
      <c r="Y41" s="222">
        <f>IF($H$2="All",IF(C41="Jakarta",SUMIFS('Master Data HO &amp; Site'!$AQ$1:$AQ$437,'Master Data HO &amp; Site'!$F$1:$F$437,'Summary to Mgmt'!$D41,'Master Data HO &amp; Site'!$H$1:$H$437,'Summary to Mgmt'!$E41,'Master Data HO &amp; Site'!$Y$1:$Y$437,"Open"),SUMIFS('Master Data HO &amp; Site'!$AQ$1:$AQ$437,'Master Data HO &amp; Site'!$S$1:$S$437,'Summary to Mgmt'!$C41,'Master Data HO &amp; Site'!$Y$1:$Y$437,"Open")),IF($H$2="Urgent",IF(C41="Jakarta",SUMIFS('Master Data HO &amp; Site'!$AQ$1:$AQ$437,'Master Data HO &amp; Site'!$F$1:$F$437,'Summary to Mgmt'!$D41,'Master Data HO &amp; Site'!$H$1:$H$437,'Summary to Mgmt'!$E41,'Master Data HO &amp; Site'!$Y$1:$Y$437,"Open",'Master Data HO &amp; Site'!$N$1:$N$437,$H$2),SUMIFS('Master Data HO &amp; Site'!$AQ$1:$AQ$437,'Master Data HO &amp; Site'!$S$1:$S$437,'Summary to Mgmt'!$C41,'Master Data HO &amp; Site'!$Y$1:$Y$437,"Open",'Master Data HO &amp; Site'!$N$1:$N$437,$H$2)),IF(C41="Jakarta",SUMIFS('Master Data HO &amp; Site'!$AQ$1:$AQ$437,'Master Data HO &amp; Site'!$F$1:$F$437,'Summary to Mgmt'!$D41,'Master Data HO &amp; Site'!$H$1:$H$437,'Summary to Mgmt'!$E41,'Master Data HO &amp; Site'!$Y$1:$Y$437,"Open",'Master Data HO &amp; Site'!$N$1:$N$437,$H$2),SUMIFS('Master Data HO &amp; Site'!$AQ$1:$AQ$437,'Master Data HO &amp; Site'!$S$1:$S$437,'Summary to Mgmt'!$C41,'Master Data HO &amp; Site'!$Y$1:$Y$437,"Open",'Master Data HO &amp; Site'!$N$1:$N$437,$H$2))))</f>
        <v>0</v>
      </c>
      <c r="Z41" s="222">
        <f>IF($H$2="All",IF(C41="Jakarta",SUMIFS('Master Data HO &amp; Site'!$AR$1:$AR$437,'Master Data HO &amp; Site'!$F$1:$F$437,'Summary to Mgmt'!$D41,'Master Data HO &amp; Site'!$H$1:$H$437,'Summary to Mgmt'!$E41,'Master Data HO &amp; Site'!$Y$1:$Y$437,"Open"),SUMIFS('Master Data HO &amp; Site'!$AR$1:$AR$437,'Master Data HO &amp; Site'!$S$1:$S$437,'Summary to Mgmt'!$C41,'Master Data HO &amp; Site'!$Y$1:$Y$437,"Open")),IF($H$2="Urgent",IF(C41="Jakarta",SUMIFS('Master Data HO &amp; Site'!$AR$1:$AR$437,'Master Data HO &amp; Site'!$F$1:$F$437,'Summary to Mgmt'!$D41,'Master Data HO &amp; Site'!$H$1:$H$437,'Summary to Mgmt'!$E41,'Master Data HO &amp; Site'!$Y$1:$Y$437,"Open",'Master Data HO &amp; Site'!$N$1:$N$437,$H$2),SUMIFS('Master Data HO &amp; Site'!$AR$1:$AR$437,'Master Data HO &amp; Site'!$S$1:$S$437,'Summary to Mgmt'!$C41,'Master Data HO &amp; Site'!$Y$1:$Y$437,"Open",'Master Data HO &amp; Site'!$N$1:$N$437,$H$2)),IF(C41="Jakarta",SUMIFS('Master Data HO &amp; Site'!$AR$1:$AR$437,'Master Data HO &amp; Site'!$F$1:$F$437,'Summary to Mgmt'!$D41,'Master Data HO &amp; Site'!$H$1:$H$437,'Summary to Mgmt'!$E41,'Master Data HO &amp; Site'!$Y$1:$Y$437,"Open",'Master Data HO &amp; Site'!$N$1:$N$437,$H$2),SUMIFS('Master Data HO &amp; Site'!$AR$1:$AR$437,'Master Data HO &amp; Site'!$S$1:$S$437,'Summary to Mgmt'!$C41,'Master Data HO &amp; Site'!$Y$1:$Y$437,"Open",'Master Data HO &amp; Site'!$N$1:$N$437,$H$2))))</f>
        <v>0</v>
      </c>
      <c r="AA41" s="222">
        <f>IF($H$2="All",IF(C41="Jakarta",SUMIFS('Master Data HO &amp; Site'!$AS$1:$AS$437,'Master Data HO &amp; Site'!$S$1:$S$437,'Summary to Mgmt'!$C41,'Master Data HO &amp; Site'!$F$1:$F$437,'Summary to Mgmt'!$D41,'Master Data HO &amp; Site'!$H$1:$H$437,'Summary to Mgmt'!$E41,'Master Data HO &amp; Site'!$Y$1:$Y$437,"Open"),SUMIFS('Master Data HO &amp; Site'!$AS$1:$AS$437,'Master Data HO &amp; Site'!$S$1:$S$437,'Summary to Mgmt'!$C41,'Master Data HO &amp; Site'!$Y$1:$Y$437,"Open")),IF($H$2="Urgent",IF(C41="Jakarta",SUMIFS('Master Data HO &amp; Site'!$AS$1:$AS$437,'Master Data HO &amp; Site'!$F$1:$F$437,'Summary to Mgmt'!$D41,'Master Data HO &amp; Site'!$H$1:$H$437,'Summary to Mgmt'!$E41,'Master Data HO &amp; Site'!$Y$1:$Y$437,"Open",'Master Data HO &amp; Site'!$N$1:$N$437,$H$2),SUMIFS('Master Data HO &amp; Site'!$AS$1:$AS$437,'Master Data HO &amp; Site'!$S$1:$S$437,'Summary to Mgmt'!$C41,'Master Data HO &amp; Site'!$Y$1:$Y$437,"Open",'Master Data HO &amp; Site'!$N$1:$N$437,$H$2)),IF(C41="Jakarta",SUMIFS('Master Data HO &amp; Site'!$AS$1:$AS$437,'Master Data HO &amp; Site'!$F$1:$F$437,'Summary to Mgmt'!$D41,'Master Data HO &amp; Site'!$H$1:$H$437,'Summary to Mgmt'!$E41,'Master Data HO &amp; Site'!$Y$1:$Y$437,"Open",'Master Data HO &amp; Site'!$N$1:$N$437,$H$2),SUMIFS('Master Data HO &amp; Site'!$AS$1:$AS$437,'Master Data HO &amp; Site'!$S$1:$S$437,'Summary to Mgmt'!$C41,'Master Data HO &amp; Site'!$Y$1:$Y$437,"Open",'Master Data HO &amp; Site'!$N$1:$N$437,$H$2))))</f>
        <v>0</v>
      </c>
      <c r="AB41" s="222">
        <f>IF($H$2="All",IF(C41="Jakarta",SUMIFS('Master Data HO &amp; Site'!$AT$1:$AT$437,'Master Data HO &amp; Site'!$F$1:$F$437,'Summary to Mgmt'!$D41,'Master Data HO &amp; Site'!$H$1:$H$437,'Summary to Mgmt'!$E41,'Master Data HO &amp; Site'!$Y$1:$Y$437,"Open"),SUMIFS('Master Data HO &amp; Site'!$AT$1:$AT$437,'Master Data HO &amp; Site'!$S$1:$S$437,'Summary to Mgmt'!$C41,'Master Data HO &amp; Site'!$Y$1:$Y$437,"Open")),IF($H$2="Urgent",IF(C41="Jakarta",SUMIFS('Master Data HO &amp; Site'!$AT$1:$AT$437,'Master Data HO &amp; Site'!$F$1:$F$437,'Summary to Mgmt'!$D41,'Master Data HO &amp; Site'!$H$1:$H$437,'Summary to Mgmt'!$E41,'Master Data HO &amp; Site'!$Y$1:$Y$437,"Open",'Master Data HO &amp; Site'!$N$1:$N$437,$H$2),SUMIFS('Master Data HO &amp; Site'!$AT$1:$AT$437,'Master Data HO &amp; Site'!$S$1:$S$437,'Summary to Mgmt'!$C41,'Master Data HO &amp; Site'!$Y$1:$Y$437,"Open",'Master Data HO &amp; Site'!$N$1:$N$437,$H$2)),IF(C41="Jakarta",SUMIFS('Master Data HO &amp; Site'!$AT$1:$AT$437,'Master Data HO &amp; Site'!$F$1:$F$437,'Summary to Mgmt'!$D41,'Master Data HO &amp; Site'!$H$1:$H$437,'Summary to Mgmt'!$E41,'Master Data HO &amp; Site'!$Y$1:$Y$437,"Open",'Master Data HO &amp; Site'!$N$1:$N$437,$H$2),SUMIFS('Master Data HO &amp; Site'!$AT$1:$AT$437,'Master Data HO &amp; Site'!$S$1:$S$437,'Summary to Mgmt'!$C41,'Master Data HO &amp; Site'!$Y$1:$Y$437,"Open",'Master Data HO &amp; Site'!$N$1:$N$437,$H$2))))</f>
        <v>0</v>
      </c>
      <c r="AC41" s="222">
        <f>IF($H$2="All",IF(C41="Jakarta",SUMIFS('Master Data HO &amp; Site'!$AU$1:$AU$437,'Master Data HO &amp; Site'!$F$1:$F$437,'Summary to Mgmt'!$D41,'Master Data HO &amp; Site'!$H$1:$H$437,'Summary to Mgmt'!$E41,'Master Data HO &amp; Site'!$Y$1:$Y$437,"Open"),SUMIFS('Master Data HO &amp; Site'!$AU$1:$AU$437,'Master Data HO &amp; Site'!$S$1:$S$437,'Summary to Mgmt'!$C41,'Master Data HO &amp; Site'!$Y$1:$Y$437,"Open")),IF($H$2="Urgent",IF(C41="Jakarta",SUMIFS('Master Data HO &amp; Site'!$AU$1:$AU$437,'Master Data HO &amp; Site'!$F$1:$F$437,'Summary to Mgmt'!$D41,'Master Data HO &amp; Site'!$H$1:$H$437,'Summary to Mgmt'!$E41,'Master Data HO &amp; Site'!$Y$1:$Y$437,"Open",'Master Data HO &amp; Site'!$N$1:$N$437,$H$2),SUMIFS('Master Data HO &amp; Site'!$AU$1:$AU$437,'Master Data HO &amp; Site'!$S$1:$S$437,'Summary to Mgmt'!$C41,'Master Data HO &amp; Site'!$Y$1:$Y$437,"Open",'Master Data HO &amp; Site'!$N$1:$N$437,$H$2)),IF(C41="Jakarta",SUMIFS('Master Data HO &amp; Site'!$AU$1:$AU$437,'Master Data HO &amp; Site'!$F$1:$F$437,'Summary to Mgmt'!$D41,'Master Data HO &amp; Site'!$H$1:$H$437,'Summary to Mgmt'!$E41,'Master Data HO &amp; Site'!$Y$1:$Y$437,"Open",'Master Data HO &amp; Site'!$N$1:$N$437,$H$2),SUMIFS('Master Data HO &amp; Site'!$AU$1:$AU$437,'Master Data HO &amp; Site'!$S$1:$S$437,'Summary to Mgmt'!$C41,'Master Data HO &amp; Site'!$Y$1:$Y$437,"Open",'Master Data HO &amp; Site'!$N$1:$N$437,$H$2))))</f>
        <v>0</v>
      </c>
      <c r="AD41" s="222">
        <f>IF($H$2="All",IF(C41="Jakarta",SUMIFS('Master Data HO &amp; Site'!$AV$1:$AV$437,'Master Data HO &amp; Site'!$F$1:$F$437,'Summary to Mgmt'!$D41,'Master Data HO &amp; Site'!$H$1:$H$437,'Summary to Mgmt'!$E41,'Master Data HO &amp; Site'!$Y$1:$Y$437,"Open"),SUMIFS('Master Data HO &amp; Site'!$AV$1:$AV$437,'Master Data HO &amp; Site'!$S$1:$S$437,'Summary to Mgmt'!$C41,'Master Data HO &amp; Site'!$Y$1:$Y$437,"Open")),IF($H$2="Urgent",IF(C41="Jakarta",SUMIFS('Master Data HO &amp; Site'!$AV$1:$AV$437,'Master Data HO &amp; Site'!$F$1:$F$437,'Summary to Mgmt'!$D41,'Master Data HO &amp; Site'!$H$1:$H$437,'Summary to Mgmt'!$E41,'Master Data HO &amp; Site'!$Y$1:$Y$437,"Open",'Master Data HO &amp; Site'!$N$1:$N$437,$H$2),SUMIFS('Master Data HO &amp; Site'!$AV$1:$AV$437,'Master Data HO &amp; Site'!$S$1:$S$437,'Summary to Mgmt'!$C41,'Master Data HO &amp; Site'!$Y$1:$Y$437,"Open",'Master Data HO &amp; Site'!$N$1:$N$437,$H$2)),IF(C41="Jakarta",SUMIFS('Master Data HO &amp; Site'!$AV$1:$AV$437,'Master Data HO &amp; Site'!$F$1:$F$437,'Summary to Mgmt'!$D41,'Master Data HO &amp; Site'!$H$1:$H$437,'Summary to Mgmt'!$E41,'Master Data HO &amp; Site'!$Y$1:$Y$437,"Open",'Master Data HO &amp; Site'!$N$1:$N$437,$H$2),SUMIFS('Master Data HO &amp; Site'!$AV$1:$AV$437,'Master Data HO &amp; Site'!$S$1:$S$437,'Summary to Mgmt'!$C41,'Master Data HO &amp; Site'!$Y$1:$Y$437,"Open",'Master Data HO &amp; Site'!$N$1:$N$437,$H$2))))</f>
        <v>0</v>
      </c>
      <c r="AE41" s="222">
        <f>IF($H$2="All",IF(C41="Jakarta",SUMIFS('Master Data HO &amp; Site'!$AW$1:$AW$437,'Master Data HO &amp; Site'!$F$1:$F$437,'Summary to Mgmt'!$D41,'Master Data HO &amp; Site'!$H$1:$H$437,'Summary to Mgmt'!$E41,'Master Data HO &amp; Site'!$Y$1:$Y$437,"Open"),SUMIFS('Master Data HO &amp; Site'!$AW$1:$AW$437,'Master Data HO &amp; Site'!$S$1:$S$437,'Summary to Mgmt'!$C41,'Master Data HO &amp; Site'!$Y$1:$Y$437,"Open")),IF($H$2="Urgent",IF(C41="Jakarta",SUMIFS('Master Data HO &amp; Site'!$AW$1:$AW$437,'Master Data HO &amp; Site'!$F$1:$F$437,'Summary to Mgmt'!$D41,'Master Data HO &amp; Site'!$H$1:$H$437,'Summary to Mgmt'!$E41,'Master Data HO &amp; Site'!$Y$1:$Y$437,"Open",'Master Data HO &amp; Site'!$N$1:$N$437,$H$2),SUMIFS('Master Data HO &amp; Site'!$AW$1:$AW$437,'Master Data HO &amp; Site'!$S$1:$S$437,'Summary to Mgmt'!$C41,'Master Data HO &amp; Site'!$Y$1:$Y$437,"Open",'Master Data HO &amp; Site'!$N$1:$N$437,$H$2)),IF(C41="Jakarta",SUMIFS('Master Data HO &amp; Site'!$AW$1:$AW$437,'Master Data HO &amp; Site'!$F$1:$F$437,'Summary to Mgmt'!$D41,'Master Data HO &amp; Site'!$H$1:$H$437,'Summary to Mgmt'!$E41,'Master Data HO &amp; Site'!$Y$1:$Y$437,"Open",'Master Data HO &amp; Site'!$N$1:$N$437,$H$2),SUMIFS('Master Data HO &amp; Site'!$AW$1:$AW$437,'Master Data HO &amp; Site'!$S$1:$S$437,'Summary to Mgmt'!$C41,'Master Data HO &amp; Site'!$Y$1:$Y$437,"Open",'Master Data HO &amp; Site'!$N$1:$N$437,$H$2))))</f>
        <v>0</v>
      </c>
      <c r="AF41" s="222">
        <f>IF($H$2="All",IF(C41="Jakarta",SUMIFS('Master Data HO &amp; Site'!$AX$1:$AX$437,'Master Data HO &amp; Site'!$F$1:$F$437,'Summary to Mgmt'!$D41,'Master Data HO &amp; Site'!$H$1:$H$437,'Summary to Mgmt'!$E41,'Master Data HO &amp; Site'!$Y$1:$Y$437,"Open"),SUMIFS('Master Data HO &amp; Site'!$AX$1:$AX$437,'Master Data HO &amp; Site'!$S$1:$S$437,'Summary to Mgmt'!$C41,'Master Data HO &amp; Site'!$Y$1:$Y$437,"Open")),IF($H$2="Urgent",IF(C41="Jakarta",SUMIFS('Master Data HO &amp; Site'!$AX$1:$AX$437,'Master Data HO &amp; Site'!$F$1:$F$437,'Summary to Mgmt'!$D41,'Master Data HO &amp; Site'!$H$1:$H$437,'Summary to Mgmt'!$E41,'Master Data HO &amp; Site'!$Y$1:$Y$437,"Open",'Master Data HO &amp; Site'!$N$1:$N$437,$H$2),SUMIFS('Master Data HO &amp; Site'!$AX$1:$AX$437,'Master Data HO &amp; Site'!$S$1:$S$437,'Summary to Mgmt'!$C41,'Master Data HO &amp; Site'!$Y$1:$Y$437,"Open",'Master Data HO &amp; Site'!$N$1:$N$437,$H$2)),IF(C41="Jakarta",SUMIFS('Master Data HO &amp; Site'!$AX$1:$AX$437,'Master Data HO &amp; Site'!$F$1:$F$437,'Summary to Mgmt'!$D41,'Master Data HO &amp; Site'!$H$1:$H$437,'Summary to Mgmt'!$E41,'Master Data HO &amp; Site'!$Y$1:$Y$437,"Open",'Master Data HO &amp; Site'!$N$1:$N$437,$H$2),SUMIFS('Master Data HO &amp; Site'!$AX$1:$AX$437,'Master Data HO &amp; Site'!$S$1:$S$437,'Summary to Mgmt'!$C41,'Master Data HO &amp; Site'!$Y$1:$Y$437,"Open",'Master Data HO &amp; Site'!$N$1:$N$437,$H$2))))</f>
        <v>0</v>
      </c>
      <c r="AG41" s="222">
        <f>IF($H$2="All",IF(C41="Jakarta",SUMIFS('Master Data HO &amp; Site'!$AY$1:$AY$437,'Master Data HO &amp; Site'!$S$1:$S$437,'Summary to Mgmt'!$C41,'Master Data HO &amp; Site'!$F$1:$F$437,'Summary to Mgmt'!$D41,'Master Data HO &amp; Site'!$H$1:$H$437,'Summary to Mgmt'!$E41,'Master Data HO &amp; Site'!$Y$1:$Y$437,"Open"),SUMIFS('Master Data HO &amp; Site'!$AY$1:$AY$437,'Master Data HO &amp; Site'!$S$1:$S$437,'Summary to Mgmt'!$C41,'Master Data HO &amp; Site'!$Y$1:$Y$437,"Open")),IF($H$2="Urgent",IF(C41="Jakarta",SUMIFS('Master Data HO &amp; Site'!$AY$1:$AY$437,'Master Data HO &amp; Site'!$F$1:$F$437,'Summary to Mgmt'!$D41,'Master Data HO &amp; Site'!$H$1:$H$437,'Summary to Mgmt'!$E41,'Master Data HO &amp; Site'!$Y$1:$Y$437,"Open",'Master Data HO &amp; Site'!$N$1:$N$437,$H$2),SUMIFS('Master Data HO &amp; Site'!$AY$1:$AY$437,'Master Data HO &amp; Site'!$S$1:$S$437,'Summary to Mgmt'!$C41,'Master Data HO &amp; Site'!$Y$1:$Y$437,"Open",'Master Data HO &amp; Site'!$N$1:$N$437,$H$2)),IF(C41="Jakarta",SUMIFS('Master Data HO &amp; Site'!$AY$1:$AY$437,'Master Data HO &amp; Site'!$F$1:$F$437,'Summary to Mgmt'!$D41,'Master Data HO &amp; Site'!$H$1:$H$437,'Summary to Mgmt'!$E41,'Master Data HO &amp; Site'!$Y$1:$Y$437,"Open",'Master Data HO &amp; Site'!$N$1:$N$437,$H$2),SUMIFS('Master Data HO &amp; Site'!$AY$1:$AY$437,'Master Data HO &amp; Site'!$S$1:$S$437,'Summary to Mgmt'!$C41,'Master Data HO &amp; Site'!$Y$1:$Y$437,"Open",'Master Data HO &amp; Site'!$N$1:$N$437,$H$2))))</f>
        <v>0</v>
      </c>
      <c r="AH41" s="222">
        <f>IF($H$2="All",IF(C41="Jakarta",SUMIFS('Master Data HO &amp; Site'!$AZ$1:$AZ$437,'Master Data HO &amp; Site'!$F$1:$F$437,'Summary to Mgmt'!$D41,'Master Data HO &amp; Site'!$H$1:$H$437,'Summary to Mgmt'!$E41,'Master Data HO &amp; Site'!$Y$1:$Y$437,"Open"),SUMIFS('Master Data HO &amp; Site'!$AZ$1:$AZ$437,'Master Data HO &amp; Site'!$S$1:$S$437,'Summary to Mgmt'!$C41,'Master Data HO &amp; Site'!$Y$1:$Y$437,"Open")),IF($H$2="Urgent",IF(C41="Jakarta",SUMIFS('Master Data HO &amp; Site'!$AZ$1:$AZ$437,'Master Data HO &amp; Site'!$F$1:$F$437,'Summary to Mgmt'!$D41,'Master Data HO &amp; Site'!$H$1:$H$437,'Summary to Mgmt'!$E41,'Master Data HO &amp; Site'!$Y$1:$Y$437,"Open",'Master Data HO &amp; Site'!$N$1:$N$437,$H$2),SUMIFS('Master Data HO &amp; Site'!$AZ$1:$AZ$437,'Master Data HO &amp; Site'!$S$1:$S$437,'Summary to Mgmt'!$C41,'Master Data HO &amp; Site'!$Y$1:$Y$437,"Open",'Master Data HO &amp; Site'!$N$1:$N$437,$H$2)),IF(C41="Jakarta",SUMIFS('Master Data HO &amp; Site'!$AZ$1:$AZ$437,'Master Data HO &amp; Site'!$F$1:$F$437,'Summary to Mgmt'!$D41,'Master Data HO &amp; Site'!$H$1:$H$437,'Summary to Mgmt'!$E41,'Master Data HO &amp; Site'!$Y$1:$Y$437,"Open",'Master Data HO &amp; Site'!$N$1:$N$437,$H$2),SUMIFS('Master Data HO &amp; Site'!$AZ$1:$AZ$437,'Master Data HO &amp; Site'!$S$1:$S$437,'Summary to Mgmt'!$C41,'Master Data HO &amp; Site'!$Y$1:$Y$437,"Open",'Master Data HO &amp; Site'!$N$1:$N$437,$H$2))))</f>
        <v>0</v>
      </c>
      <c r="AI41" s="222">
        <f>IF($H$2="All",IF(C41="Jakarta",SUMIFS('Master Data HO &amp; Site'!$AZ$1:$AZ$437,'Master Data HO &amp; Site'!$F$1:$F$437,'Summary to Mgmt'!$D41,'Master Data HO &amp; Site'!$H$1:$H$437,'Summary to Mgmt'!$E41,'Master Data HO &amp; Site'!$Y$1:$Y$437,"Open"),SUMIFS('Master Data HO &amp; Site'!$AZ$1:$AZ$437,'Master Data HO &amp; Site'!$S$1:$S$437,'Summary to Mgmt'!$C41,'Master Data HO &amp; Site'!$Y$1:$Y$437,"Open")),IF($H$2="Urgent",IF(C41="Jakarta",SUMIFS('Master Data HO &amp; Site'!$AZ$1:$AZ$437,'Master Data HO &amp; Site'!$F$1:$F$437,'Summary to Mgmt'!$D41,'Master Data HO &amp; Site'!$H$1:$H$437,'Summary to Mgmt'!$E41,'Master Data HO &amp; Site'!$Y$1:$Y$437,"Open",'Master Data HO &amp; Site'!$N$1:$N$437,$H$2),SUMIFS('Master Data HO &amp; Site'!$AZ$1:$AZ$437,'Master Data HO &amp; Site'!$S$1:$S$437,'Summary to Mgmt'!$C41,'Master Data HO &amp; Site'!$Y$1:$Y$437,"Open",'Master Data HO &amp; Site'!$N$1:$N$437,$H$2)),IF(C41="Jakarta",SUMIFS('Master Data HO &amp; Site'!$AZ$1:$AZ$437,'Master Data HO &amp; Site'!$F$1:$F$437,'Summary to Mgmt'!$D41,'Master Data HO &amp; Site'!$H$1:$H$437,'Summary to Mgmt'!$E41,'Master Data HO &amp; Site'!$Y$1:$Y$437,"Open",'Master Data HO &amp; Site'!$N$1:$N$437,$H$2),SUMIFS('Master Data HO &amp; Site'!$AZ$1:$AZ$437,'Master Data HO &amp; Site'!$S$1:$S$437,'Summary to Mgmt'!$C41,'Master Data HO &amp; Site'!$Y$1:$Y$437,"Open",'Master Data HO &amp; Site'!$N$1:$N$437,$H$2))))</f>
        <v>0</v>
      </c>
      <c r="AJ41" s="222">
        <f>IF($H$2="All",IF(C41="Jakarta",SUMIFS('Master Data HO &amp; Site'!$BB$1:$BB$437,'Master Data HO &amp; Site'!$F$1:$F$437,'Summary to Mgmt'!$D41,'Master Data HO &amp; Site'!$H$1:$H$437,'Summary to Mgmt'!$E41,'Master Data HO &amp; Site'!$Y$1:$Y$437,"Open"),SUMIFS('Master Data HO &amp; Site'!$BB$1:$BB$437,'Master Data HO &amp; Site'!$S$1:$S$437,'Summary to Mgmt'!$C41,'Master Data HO &amp; Site'!$Y$1:$Y$437,"Open")),IF($H$2="Urgent",IF(C41="Jakarta",SUMIFS('Master Data HO &amp; Site'!$BB$1:$BB$437,'Master Data HO &amp; Site'!$F$1:$F$437,'Summary to Mgmt'!$D41,'Master Data HO &amp; Site'!$H$1:$H$437,'Summary to Mgmt'!$E41,'Master Data HO &amp; Site'!$Y$1:$Y$437,"Open",'Master Data HO &amp; Site'!$N$1:$N$437,$H$2),SUMIFS('Master Data HO &amp; Site'!$BB$1:$BB$437,'Master Data HO &amp; Site'!$S$1:$S$437,'Summary to Mgmt'!$C41,'Master Data HO &amp; Site'!$Y$1:$Y$437,"Open",'Master Data HO &amp; Site'!$N$1:$N$437,$H$2)),IF(C41="Jakarta",SUMIFS('Master Data HO &amp; Site'!$BB$1:$BB$437,'Master Data HO &amp; Site'!$F$1:$F$437,'Summary to Mgmt'!$D41,'Master Data HO &amp; Site'!$H$1:$H$437,'Summary to Mgmt'!$E41,'Master Data HO &amp; Site'!$Y$1:$Y$437,"Open",'Master Data HO &amp; Site'!$N$1:$N$437,$H$2),SUMIFS('Master Data HO &amp; Site'!$BB$1:$BB$437,'Master Data HO &amp; Site'!$S$1:$S$437,'Summary to Mgmt'!$C41,'Master Data HO &amp; Site'!$Y$1:$Y$437,"Open",'Master Data HO &amp; Site'!$N$1:$N$437,$H$2))))</f>
        <v>0</v>
      </c>
      <c r="AK41" s="222">
        <f>IF($H$2="All",IF(C41="Jakarta",SUMIFS('Master Data HO &amp; Site'!$BC$1:$BC$437,'Master Data HO &amp; Site'!$F$1:$F$437,'Summary to Mgmt'!$D41,'Master Data HO &amp; Site'!$H$1:$H$437,'Summary to Mgmt'!$E41,'Master Data HO &amp; Site'!$Y$1:$Y$437,"Open"),SUMIFS('Master Data HO &amp; Site'!$BC$1:$BC$437,'Master Data HO &amp; Site'!$S$1:$S$437,'Summary to Mgmt'!$C41,'Master Data HO &amp; Site'!$Y$1:$Y$437,"Open")),IF($H$2="Urgent",IF(C41="Jakarta",SUMIFS('Master Data HO &amp; Site'!$BC$1:$BC$437,'Master Data HO &amp; Site'!$F$1:$F$437,'Summary to Mgmt'!$D41,'Master Data HO &amp; Site'!$H$1:$H$437,'Summary to Mgmt'!$E41,'Master Data HO &amp; Site'!$Y$1:$Y$437,"Open",'Master Data HO &amp; Site'!$N$1:$N$437,$H$2),SUMIFS('Master Data HO &amp; Site'!$BC$1:$BC$437,'Master Data HO &amp; Site'!$S$1:$S$437,'Summary to Mgmt'!$C41,'Master Data HO &amp; Site'!$Y$1:$Y$437,"Open",'Master Data HO &amp; Site'!$N$1:$N$437,$H$2)),IF(C41="Jakarta",SUMIFS('Master Data HO &amp; Site'!$BC$1:$BC$437,'Master Data HO &amp; Site'!$F$1:$F$437,'Summary to Mgmt'!$D41,'Master Data HO &amp; Site'!$H$1:$H$437,'Summary to Mgmt'!$E41,'Master Data HO &amp; Site'!$Y$1:$Y$437,"Open",'Master Data HO &amp; Site'!$N$1:$N$437,$H$2),SUMIFS('Master Data HO &amp; Site'!$BC$1:$BC$437,'Master Data HO &amp; Site'!$S$1:$S$437,'Summary to Mgmt'!$C41,'Master Data HO &amp; Site'!$Y$1:$Y$437,"Open",'Master Data HO &amp; Site'!$N$1:$N$437,$H$2))))</f>
        <v>0</v>
      </c>
      <c r="AL41" s="222">
        <f>IF($H$2="All",IF(C41="Jakarta",SUMIFS('Master Data HO &amp; Site'!$BD$1:$BD$437,'Master Data HO &amp; Site'!$F$1:$F$437,'Summary to Mgmt'!$D41,'Master Data HO &amp; Site'!$H$1:$H$437,'Summary to Mgmt'!$E41,'Master Data HO &amp; Site'!$Y$1:$Y$437,"Open"),SUMIFS('Master Data HO &amp; Site'!$BD$1:$BD$437,'Master Data HO &amp; Site'!$S$1:$S$437,'Summary to Mgmt'!$C41,'Master Data HO &amp; Site'!$Y$1:$Y$437,"Open")),IF($H$2="Urgent",IF(C41="Jakarta",SUMIFS('Master Data HO &amp; Site'!$BD$1:$BD$437,'Master Data HO &amp; Site'!$F$1:$F$437,'Summary to Mgmt'!$D41,'Master Data HO &amp; Site'!$H$1:$H$437,'Summary to Mgmt'!$E41,'Master Data HO &amp; Site'!$Y$1:$Y$437,"Open",'Master Data HO &amp; Site'!$N$1:$N$437,$H$2),SUMIFS('Master Data HO &amp; Site'!$BD$1:$BD$437,'Master Data HO &amp; Site'!$S$1:$S$437,'Summary to Mgmt'!$C41,'Master Data HO &amp; Site'!$Y$1:$Y$437,"Open",'Master Data HO &amp; Site'!$N$1:$N$437,$H$2)),IF(C41="Jakarta",SUMIFS('Master Data HO &amp; Site'!$BD$1:$BD$437,'Master Data HO &amp; Site'!$F$1:$F$437,'Summary to Mgmt'!$D41,'Master Data HO &amp; Site'!$H$1:$H$437,'Summary to Mgmt'!$E41,'Master Data HO &amp; Site'!$Y$1:$Y$437,"Open",'Master Data HO &amp; Site'!$N$1:$N$437,$H$2),SUMIFS('Master Data HO &amp; Site'!$BD$1:$BD$437,'Master Data HO &amp; Site'!$S$1:$S$437,'Summary to Mgmt'!$C41,'Master Data HO &amp; Site'!$Y$1:$Y$437,"Open",'Master Data HO &amp; Site'!$N$1:$N$437,$H$2))))</f>
        <v>0</v>
      </c>
      <c r="AM41" s="222">
        <f>IF($H$2="All",IF(C41="Jakarta",SUMIFS('Master Data HO &amp; Site'!$BE$1:$BE$437,'Master Data HO &amp; Site'!$S$1:$S$437,'Summary to Mgmt'!$C41,'Master Data HO &amp; Site'!$F$1:$F$437,'Summary to Mgmt'!$D41,'Master Data HO &amp; Site'!$H$1:$H$437,'Summary to Mgmt'!$E41,'Master Data HO &amp; Site'!$Y$1:$Y$437,"Open"),SUMIFS('Master Data HO &amp; Site'!$BE$1:$BE$437,'Master Data HO &amp; Site'!$S$1:$S$437,'Summary to Mgmt'!$C41,'Master Data HO &amp; Site'!$Y$1:$Y$437,"Open")),IF($H$2="Urgent",IF(C41="Jakarta",SUMIFS('Master Data HO &amp; Site'!$BE$1:$BE$437,'Master Data HO &amp; Site'!$F$1:$F$437,'Summary to Mgmt'!$D41,'Master Data HO &amp; Site'!$H$1:$H$437,'Summary to Mgmt'!$E41,'Master Data HO &amp; Site'!$Y$1:$Y$437,"Open",'Master Data HO &amp; Site'!$N$1:$N$437,$H$2),SUMIFS('Master Data HO &amp; Site'!$BE$1:$BE$437,'Master Data HO &amp; Site'!$S$1:$S$437,'Summary to Mgmt'!$C41,'Master Data HO &amp; Site'!$Y$1:$Y$437,"Open",'Master Data HO &amp; Site'!$N$1:$N$437,$H$2)),IF(C41="Jakarta",SUMIFS('Master Data HO &amp; Site'!$BE$1:$BE$437,'Master Data HO &amp; Site'!$F$1:$F$437,'Summary to Mgmt'!$D41,'Master Data HO &amp; Site'!$H$1:$H$437,'Summary to Mgmt'!$E41,'Master Data HO &amp; Site'!$Y$1:$Y$437,"Open",'Master Data HO &amp; Site'!$N$1:$N$437,$H$2),SUMIFS('Master Data HO &amp; Site'!$BE$1:$BE$437,'Master Data HO &amp; Site'!$S$1:$S$437,'Summary to Mgmt'!$C41,'Master Data HO &amp; Site'!$Y$1:$Y$437,"Open",'Master Data HO &amp; Site'!$N$1:$N$437,$H$2))))</f>
        <v>0</v>
      </c>
      <c r="AN41" s="222">
        <f>IF($H$2="All",IF(C41="Jakarta",SUMIFS('Master Data HO &amp; Site'!$BF$1:$BF$437,'Master Data HO &amp; Site'!$F$1:$F$437,'Summary to Mgmt'!$D41,'Master Data HO &amp; Site'!$H$1:$H$437,'Summary to Mgmt'!$E41,'Master Data HO &amp; Site'!$Y$1:$Y$437,"Open"),SUMIFS('Master Data HO &amp; Site'!$BF$1:$BF$437,'Master Data HO &amp; Site'!$S$1:$S$437,'Summary to Mgmt'!$C41,'Master Data HO &amp; Site'!$Y$1:$Y$437,"Open")),IF($H$2="Urgent",IF(C41="Jakarta",SUMIFS('Master Data HO &amp; Site'!$BF$1:$BF$437,'Master Data HO &amp; Site'!$F$1:$F$437,'Summary to Mgmt'!$D41,'Master Data HO &amp; Site'!$H$1:$H$437,'Summary to Mgmt'!$E41,'Master Data HO &amp; Site'!$Y$1:$Y$437,"Open",'Master Data HO &amp; Site'!$N$1:$N$437,$H$2),SUMIFS('Master Data HO &amp; Site'!$BF$1:$BF$437,'Master Data HO &amp; Site'!$S$1:$S$437,'Summary to Mgmt'!$C41,'Master Data HO &amp; Site'!$Y$1:$Y$437,"Open",'Master Data HO &amp; Site'!$N$1:$N$437,$H$2)),IF(C41="Jakarta",SUMIFS('Master Data HO &amp; Site'!$BF$1:$BF$437,'Master Data HO &amp; Site'!$F$1:$F$437,'Summary to Mgmt'!$D41,'Master Data HO &amp; Site'!$H$1:$H$437,'Summary to Mgmt'!$E41,'Master Data HO &amp; Site'!$Y$1:$Y$437,"Open",'Master Data HO &amp; Site'!$N$1:$N$437,$H$2),SUMIFS('Master Data HO &amp; Site'!$BF$1:$BF$437,'Master Data HO &amp; Site'!$S$1:$S$437,'Summary to Mgmt'!$C41,'Master Data HO &amp; Site'!$Y$1:$Y$437,"Open",'Master Data HO &amp; Site'!$N$1:$N$437,$H$2))))</f>
        <v>0</v>
      </c>
      <c r="AO41" s="222">
        <f>IF($H$2="All",IF(C41="Jakarta",SUMIFS('Master Data HO &amp; Site'!$BG$1:$BG$437,'Master Data HO &amp; Site'!$F$1:$F$437,'Summary to Mgmt'!$D41,'Master Data HO &amp; Site'!$H$1:$H$437,'Summary to Mgmt'!$E41,'Master Data HO &amp; Site'!$Y$1:$Y$437,"Open"),SUMIFS('Master Data HO &amp; Site'!$BG$1:$BG$437,'Master Data HO &amp; Site'!$S$1:$S$437,'Summary to Mgmt'!$C41,'Master Data HO &amp; Site'!$Y$1:$Y$437,"Open")),IF($H$2="Urgent",IF(C41="Jakarta",SUMIFS('Master Data HO &amp; Site'!$BG$1:$BG$437,'Master Data HO &amp; Site'!$F$1:$F$437,'Summary to Mgmt'!$D41,'Master Data HO &amp; Site'!$H$1:$H$437,'Summary to Mgmt'!$E41,'Master Data HO &amp; Site'!$Y$1:$Y$437,"Open",'Master Data HO &amp; Site'!$N$1:$N$437,$H$2),SUMIFS('Master Data HO &amp; Site'!$BG$1:$BG$437,'Master Data HO &amp; Site'!$S$1:$S$437,'Summary to Mgmt'!$C41,'Master Data HO &amp; Site'!$Y$1:$Y$437,"Open",'Master Data HO &amp; Site'!$N$1:$N$437,$H$2)),IF(C41="Jakarta",SUMIFS('Master Data HO &amp; Site'!$BG$1:$BG$437,'Master Data HO &amp; Site'!$F$1:$F$437,'Summary to Mgmt'!$D41,'Master Data HO &amp; Site'!$H$1:$H$437,'Summary to Mgmt'!$E41,'Master Data HO &amp; Site'!$Y$1:$Y$437,"Open",'Master Data HO &amp; Site'!$N$1:$N$437,$H$2),SUMIFS('Master Data HO &amp; Site'!$BG$1:$BG$437,'Master Data HO &amp; Site'!$S$1:$S$437,'Summary to Mgmt'!$C41,'Master Data HO &amp; Site'!$Y$1:$Y$437,"Open",'Master Data HO &amp; Site'!$N$1:$N$437,$H$2))))</f>
        <v>0</v>
      </c>
      <c r="AP41" s="222">
        <f>IF($H$2="All",IF(C41="Jakarta",SUMIFS('Master Data HO &amp; Site'!$BH$1:$BH$437,'Master Data HO &amp; Site'!$F$1:$F$437,'Summary to Mgmt'!$D41,'Master Data HO &amp; Site'!$H$1:$H$437,'Summary to Mgmt'!$E41,'Master Data HO &amp; Site'!$Y$1:$Y$437,"Open"),SUMIFS('Master Data HO &amp; Site'!$BH$1:$BH$437,'Master Data HO &amp; Site'!$S$1:$S$437,'Summary to Mgmt'!$C41,'Master Data HO &amp; Site'!$Y$1:$Y$437,"Open")),IF($H$2="Urgent",IF(C41="Jakarta",SUMIFS('Master Data HO &amp; Site'!$BH$1:$BH$437,'Master Data HO &amp; Site'!$F$1:$F$437,'Summary to Mgmt'!$D41,'Master Data HO &amp; Site'!$H$1:$H$437,'Summary to Mgmt'!$E41,'Master Data HO &amp; Site'!$Y$1:$Y$437,"Open",'Master Data HO &amp; Site'!$N$1:$N$437,$H$2),SUMIFS('Master Data HO &amp; Site'!$BH$1:$BH$437,'Master Data HO &amp; Site'!$S$1:$S$437,'Summary to Mgmt'!$C41,'Master Data HO &amp; Site'!$Y$1:$Y$437,"Open",'Master Data HO &amp; Site'!$N$1:$N$437,$H$2)),IF(C41="Jakarta",SUMIFS('Master Data HO &amp; Site'!$BH$1:$BH$437,'Master Data HO &amp; Site'!$F$1:$F$437,'Summary to Mgmt'!$D41,'Master Data HO &amp; Site'!$H$1:$H$437,'Summary to Mgmt'!$E41,'Master Data HO &amp; Site'!$Y$1:$Y$437,"Open",'Master Data HO &amp; Site'!$N$1:$N$437,$H$2),SUMIFS('Master Data HO &amp; Site'!$BH$1:$BH$437,'Master Data HO &amp; Site'!$S$1:$S$437,'Summary to Mgmt'!$C41,'Master Data HO &amp; Site'!$Y$1:$Y$437,"Open",'Master Data HO &amp; Site'!$N$1:$N$437,$H$2))))</f>
        <v>0</v>
      </c>
      <c r="AQ41" s="222">
        <f>IF($H$2="All",IF(C41="Jakarta",SUMIFS('Master Data HO &amp; Site'!$BI$1:$BI$437,'Master Data HO &amp; Site'!$F$1:$F$437,'Summary to Mgmt'!$D41,'Master Data HO &amp; Site'!$H$1:$H$437,'Summary to Mgmt'!$E41,'Master Data HO &amp; Site'!$Y$1:$Y$437,"Open"),SUMIFS('Master Data HO &amp; Site'!$BI$1:$BI$437,'Master Data HO &amp; Site'!$S$1:$S$437,'Summary to Mgmt'!$C41,'Master Data HO &amp; Site'!$Y$1:$Y$437,"Open")),IF($H$2="Urgent",IF(C41="Jakarta",SUMIFS('Master Data HO &amp; Site'!$BI$1:$BI$437,'Master Data HO &amp; Site'!$F$1:$F$437,'Summary to Mgmt'!$D41,'Master Data HO &amp; Site'!$H$1:$H$437,'Summary to Mgmt'!$E41,'Master Data HO &amp; Site'!$Y$1:$Y$437,"Open",'Master Data HO &amp; Site'!$N$1:$N$437,$H$2),SUMIFS('Master Data HO &amp; Site'!$BI$1:$BI$437,'Master Data HO &amp; Site'!$S$1:$S$437,'Summary to Mgmt'!$C41,'Master Data HO &amp; Site'!$Y$1:$Y$437,"Open",'Master Data HO &amp; Site'!$N$1:$N$437,$H$2)),IF(C41="Jakarta",SUMIFS('Master Data HO &amp; Site'!$BI$1:$BI$437,'Master Data HO &amp; Site'!$F$1:$F$437,'Summary to Mgmt'!$D41,'Master Data HO &amp; Site'!$H$1:$H$437,'Summary to Mgmt'!$E41,'Master Data HO &amp; Site'!$Y$1:$Y$437,"Open",'Master Data HO &amp; Site'!$N$1:$N$437,$H$2),SUMIFS('Master Data HO &amp; Site'!$BI$1:$BI$437,'Master Data HO &amp; Site'!$S$1:$S$437,'Summary to Mgmt'!$C41,'Master Data HO &amp; Site'!$Y$1:$Y$437,"Open",'Master Data HO &amp; Site'!$N$1:$N$437,$H$2))))</f>
        <v>0</v>
      </c>
      <c r="AR41" s="222">
        <f>IF($H$2="All",IF(C41="Jakarta",SUMIFS('Master Data HO &amp; Site'!$BJ$1:$BJ$437,'Master Data HO &amp; Site'!$F$1:$F$437,'Summary to Mgmt'!$D41,'Master Data HO &amp; Site'!$H$1:$H$437,'Summary to Mgmt'!$E41,'Master Data HO &amp; Site'!$Y$1:$Y$437,"Open"),SUMIFS('Master Data HO &amp; Site'!$BJ$1:$BJ$437,'Master Data HO &amp; Site'!$S$1:$S$437,'Summary to Mgmt'!$C41,'Master Data HO &amp; Site'!$Y$1:$Y$437,"Open")),IF($H$2="Urgent",IF(C41="Jakarta",SUMIFS('Master Data HO &amp; Site'!$BJ$1:$BJ$437,'Master Data HO &amp; Site'!$F$1:$F$437,'Summary to Mgmt'!$D41,'Master Data HO &amp; Site'!$H$1:$H$437,'Summary to Mgmt'!$E41,'Master Data HO &amp; Site'!$Y$1:$Y$437,"Open",'Master Data HO &amp; Site'!$N$1:$N$437,$H$2),SUMIFS('Master Data HO &amp; Site'!$BJ$1:$BJ$437,'Master Data HO &amp; Site'!$S$1:$S$437,'Summary to Mgmt'!$C41,'Master Data HO &amp; Site'!$Y$1:$Y$437,"Open",'Master Data HO &amp; Site'!$N$1:$N$437,$H$2)),IF(C41="Jakarta",SUMIFS('Master Data HO &amp; Site'!$BJ$1:$BJ$437,'Master Data HO &amp; Site'!$F$1:$F$437,'Summary to Mgmt'!$D41,'Master Data HO &amp; Site'!$H$1:$H$437,'Summary to Mgmt'!$E41,'Master Data HO &amp; Site'!$Y$1:$Y$437,"Open",'Master Data HO &amp; Site'!$N$1:$N$437,$H$2),SUMIFS('Master Data HO &amp; Site'!$BJ$1:$BJ$437,'Master Data HO &amp; Site'!$S$1:$S$437,'Summary to Mgmt'!$C41,'Master Data HO &amp; Site'!$Y$1:$Y$437,"Open",'Master Data HO &amp; Site'!$N$1:$N$437,$H$2))))</f>
        <v>0</v>
      </c>
      <c r="AS41" s="222">
        <f>IF($H$2="All",IF(C41="Jakarta",SUMIFS('Master Data HO &amp; Site'!$BK$1:$BK$437,'Master Data HO &amp; Site'!$S$1:$S$437,'Summary to Mgmt'!$C41,'Master Data HO &amp; Site'!$F$1:$F$437,'Summary to Mgmt'!$D41,'Master Data HO &amp; Site'!$H$1:$H$437,'Summary to Mgmt'!$E41,'Master Data HO &amp; Site'!$Y$1:$Y$437,"Open"),SUMIFS('Master Data HO &amp; Site'!$BK$1:$BK$437,'Master Data HO &amp; Site'!$S$1:$S$437,'Summary to Mgmt'!$C41,'Master Data HO &amp; Site'!$Y$1:$Y$437,"Open")),IF($H$2="Urgent",IF(C41="Jakarta",SUMIFS('Master Data HO &amp; Site'!$BK$1:$BK$437,'Master Data HO &amp; Site'!$F$1:$F$437,'Summary to Mgmt'!$D41,'Master Data HO &amp; Site'!$H$1:$H$437,'Summary to Mgmt'!$E41,'Master Data HO &amp; Site'!$Y$1:$Y$437,"Open",'Master Data HO &amp; Site'!$N$1:$N$437,$H$2),SUMIFS('Master Data HO &amp; Site'!$BK$1:$BK$437,'Master Data HO &amp; Site'!$S$1:$S$437,'Summary to Mgmt'!$C41,'Master Data HO &amp; Site'!$Y$1:$Y$437,"Open",'Master Data HO &amp; Site'!$N$1:$N$437,$H$2)),IF(C41="Jakarta",SUMIFS('Master Data HO &amp; Site'!$BK$1:$BK$437,'Master Data HO &amp; Site'!$F$1:$F$437,'Summary to Mgmt'!$D41,'Master Data HO &amp; Site'!$H$1:$H$437,'Summary to Mgmt'!$E41,'Master Data HO &amp; Site'!$Y$1:$Y$437,"Open",'Master Data HO &amp; Site'!$N$1:$N$437,$H$2),SUMIFS('Master Data HO &amp; Site'!$BK$1:$BK$437,'Master Data HO &amp; Site'!$S$1:$S$437,'Summary to Mgmt'!$C41,'Master Data HO &amp; Site'!$Y$1:$Y$437,"Open",'Master Data HO &amp; Site'!$N$1:$N$437,$H$2))))</f>
        <v>0</v>
      </c>
      <c r="AU41" s="224">
        <f>IF($H$2="All",IF(C41="Jakarta",COUNTIFS('Master Data HO &amp; Site'!$F$1:$F$437,'Summary to Mgmt'!$D41,'Master Data HO &amp; Site'!$H$1:$H$437,'Summary to Mgmt'!$E41,'Master Data HO &amp; Site'!$Y$1:$Y$437,"Open",'Master Data HO &amp; Site'!$BZ$1:$BZ$437,'Summary to Mgmt'!$AU$4),COUNTIFS('Master Data HO &amp; Site'!$S$1:$S$437,'Summary to Mgmt'!$C41,'Master Data HO &amp; Site'!$Y$1:$Y$437,"Open",'Master Data HO &amp; Site'!$BZ$1:$BZ$437,'Summary to Mgmt'!$AU$4)),IF($H$2="Urgent",IF(C41="Jakarta",COUNTIFS('Master Data HO &amp; Site'!$F$1:$F$437,'Summary to Mgmt'!$D41,'Master Data HO &amp; Site'!$H$1:$H$437,'Summary to Mgmt'!$E41,'Master Data HO &amp; Site'!$Y$1:$Y$437,"Open",'Master Data HO &amp; Site'!$BZ$1:$BZ$437,'Summary to Mgmt'!$AU$4,'Master Data HO &amp; Site'!$N$1:$N$437,$H$2),COUNTIFS('Master Data HO &amp; Site'!$S$1:$S$437,'Summary to Mgmt'!$C41,'Master Data HO &amp; Site'!$Y$1:$Y$437,"Open",'Master Data HO &amp; Site'!$BZ$1:$BZ$437,'Summary to Mgmt'!$AU$4,'Master Data HO &amp; Site'!$N$1:$N$437,$H$2)),IF(C41="Jakarta",COUNTIFS('Master Data HO &amp; Site'!$F$1:$F$437,'Summary to Mgmt'!$D41,'Master Data HO &amp; Site'!$H$1:$H$437,'Summary to Mgmt'!$E41,'Master Data HO &amp; Site'!$Y$1:$Y$437,"Open",'Master Data HO &amp; Site'!$BZ$1:$BZ$437,'Summary to Mgmt'!$AU$4,'Master Data HO &amp; Site'!$N$1:$N$437,$H$2),COUNTIFS('Master Data HO &amp; Site'!$S$1:$S$437,'Summary to Mgmt'!$C41,'Master Data HO &amp; Site'!$Y$1:$Y$437,"Open",'Master Data HO &amp; Site'!$BZ$1:$BZ$437,'Summary to Mgmt'!$AU$4,'Master Data HO &amp; Site'!$N$1:$N$437,$H$2))))</f>
        <v>0</v>
      </c>
      <c r="AV41" s="224">
        <f>IF($H$2="All",IF(C41="Jakarta",COUNTIFS('Master Data HO &amp; Site'!$F$1:$F$437,'Summary to Mgmt'!$D41,'Master Data HO &amp; Site'!$H$1:$H$437,'Summary to Mgmt'!$E41,'Master Data HO &amp; Site'!$Y$1:$Y$437,"Open",'Master Data HO &amp; Site'!$BZ$1:$BZ$437,'Summary to Mgmt'!$AV$4),COUNTIFS('Master Data HO &amp; Site'!$S$1:$S$437,'Summary to Mgmt'!$C41,'Master Data HO &amp; Site'!$Y$1:$Y$437,"Open",'Master Data HO &amp; Site'!$BZ$1:$BZ$437,'Summary to Mgmt'!$AV$4)),IF($H$2="Urgent",IF(C41="Jakarta",COUNTIFS('Master Data HO &amp; Site'!$F$1:$F$437,'Summary to Mgmt'!$D41,'Master Data HO &amp; Site'!$H$1:$H$437,'Summary to Mgmt'!$E41,'Master Data HO &amp; Site'!$Y$1:$Y$437,"Open",'Master Data HO &amp; Site'!$BZ$1:$BZ$437,'Summary to Mgmt'!$AV$4,'Master Data HO &amp; Site'!$N$1:$N$437,$H$2),COUNTIFS('Master Data HO &amp; Site'!$S$1:$S$437,'Summary to Mgmt'!$C41,'Master Data HO &amp; Site'!$Y$1:$Y$437,"Open",'Master Data HO &amp; Site'!$BZ$1:$BZ$437,'Summary to Mgmt'!$AV$4,'Master Data HO &amp; Site'!$N$1:$N$437,$H$2)),IF(C41="Jakarta",COUNTIFS('Master Data HO &amp; Site'!$F$1:$F$437,'Summary to Mgmt'!$D41,'Master Data HO &amp; Site'!$H$1:$H$437,'Summary to Mgmt'!$E41,'Master Data HO &amp; Site'!$Y$1:$Y$437,"Open",'Master Data HO &amp; Site'!$BZ$1:$BZ$437,'Summary to Mgmt'!$AV$4,'Master Data HO &amp; Site'!$N$1:$N$437,$H$2),COUNTIFS('Master Data HO &amp; Site'!$S$1:$S$437,'Summary to Mgmt'!$C41,'Master Data HO &amp; Site'!$Y$1:$Y$437,"Open",'Master Data HO &amp; Site'!$BZ$1:$BZ$437,'Summary to Mgmt'!$AV$4,'Master Data HO &amp; Site'!$N$1:$N$437,$H$2))))</f>
        <v>0</v>
      </c>
      <c r="AW41" s="224">
        <f>IF($H$2="All",IF(C41="Jakarta",COUNTIFS('Master Data HO &amp; Site'!$F$1:$F$437,'Summary to Mgmt'!$D41,'Master Data HO &amp; Site'!$H$1:$H$437,'Summary to Mgmt'!$E41,'Master Data HO &amp; Site'!$Y$1:$Y$437,"Open",'Master Data HO &amp; Site'!$BZ$1:$BZ$437,'Summary to Mgmt'!$AW$4),COUNTIFS('Master Data HO &amp; Site'!$S$1:$S$437,'Summary to Mgmt'!$C41,'Master Data HO &amp; Site'!$Y$1:$Y$437,"Open",'Master Data HO &amp; Site'!$BZ$1:$BZ$437,'Summary to Mgmt'!$AW$4)),IF($H$2="Urgent",IF(C41="Jakarta",COUNTIFS('Master Data HO &amp; Site'!$F$1:$F$437,'Summary to Mgmt'!$D41,'Master Data HO &amp; Site'!$H$1:$H$437,'Summary to Mgmt'!$E41,'Master Data HO &amp; Site'!$Y$1:$Y$437,"Open",'Master Data HO &amp; Site'!$BZ$1:$BZ$437,'Summary to Mgmt'!$AW$4,'Master Data HO &amp; Site'!$N$1:$N$437,$H$2),COUNTIFS('Master Data HO &amp; Site'!$S$1:$S$437,'Summary to Mgmt'!$C41,'Master Data HO &amp; Site'!$Y$1:$Y$437,"Open",'Master Data HO &amp; Site'!$BZ$1:$BZ$437,'Summary to Mgmt'!$AW$4,'Master Data HO &amp; Site'!$N$1:$N$437,$H$2)),IF(C41="Jakarta",COUNTIFS('Master Data HO &amp; Site'!$F$1:$F$437,'Summary to Mgmt'!$D41,'Master Data HO &amp; Site'!$H$1:$H$437,'Summary to Mgmt'!$E41,'Master Data HO &amp; Site'!$Y$1:$Y$437,"Open",'Master Data HO &amp; Site'!$BZ$1:$BZ$437,'Summary to Mgmt'!$AW$4,'Master Data HO &amp; Site'!$N$1:$N$437,$H$2),COUNTIFS('Master Data HO &amp; Site'!$S$1:$S$437,'Summary to Mgmt'!$C41,'Master Data HO &amp; Site'!$Y$1:$Y$437,"Open",'Master Data HO &amp; Site'!$BZ$1:$BZ$437,'Summary to Mgmt'!$AW$4,'Master Data HO &amp; Site'!$N$1:$N$437,$H$2))))</f>
        <v>0</v>
      </c>
      <c r="AX41" s="224">
        <f>IF($H$2="All",IF(C41="Jakarta",COUNTIFS('Master Data HO &amp; Site'!$F$1:$F$437,'Summary to Mgmt'!$D41,'Master Data HO &amp; Site'!$H$1:$H$437,'Summary to Mgmt'!$E41,'Master Data HO &amp; Site'!$Y$1:$Y$437,"Open",'Master Data HO &amp; Site'!$BZ$1:$BZ$437,'Summary to Mgmt'!$AX$4),COUNTIFS('Master Data HO &amp; Site'!$S$1:$S$437,'Summary to Mgmt'!$C41,'Master Data HO &amp; Site'!$Y$1:$Y$437,"Open",'Master Data HO &amp; Site'!$BZ$1:$BZ$437,'Summary to Mgmt'!$AX$4)),IF($H$2="Urgent",IF(C41="Jakarta",COUNTIFS('Master Data HO &amp; Site'!$F$1:$F$437,'Summary to Mgmt'!$D41,'Master Data HO &amp; Site'!$H$1:$H$437,'Summary to Mgmt'!$E41,'Master Data HO &amp; Site'!$Y$1:$Y$437,"Open",'Master Data HO &amp; Site'!$BZ$1:$BZ$437,'Summary to Mgmt'!$AX$4,'Master Data HO &amp; Site'!$N$1:$N$437,$H$2),COUNTIFS('Master Data HO &amp; Site'!$S$1:$S$437,'Summary to Mgmt'!$C41,'Master Data HO &amp; Site'!$Y$1:$Y$437,"Open",'Master Data HO &amp; Site'!$BZ$1:$BZ$437,'Summary to Mgmt'!$AX$4,'Master Data HO &amp; Site'!$N$1:$N$437,$H$2)),IF(C41="Jakarta",COUNTIFS('Master Data HO &amp; Site'!$F$1:$F$437,'Summary to Mgmt'!$D41,'Master Data HO &amp; Site'!$H$1:$H$437,'Summary to Mgmt'!$E41,'Master Data HO &amp; Site'!$Y$1:$Y$437,"Open",'Master Data HO &amp; Site'!$BZ$1:$BZ$437,'Summary to Mgmt'!$AX$4,'Master Data HO &amp; Site'!$N$1:$N$437,$H$2),COUNTIFS('Master Data HO &amp; Site'!$S$1:$S$437,'Summary to Mgmt'!$C41,'Master Data HO &amp; Site'!$Y$1:$Y$437,"Open",'Master Data HO &amp; Site'!$BZ$1:$BZ$437,'Summary to Mgmt'!$AX$4,'Master Data HO &amp; Site'!$N$1:$N$437,$H$2))))</f>
        <v>0</v>
      </c>
    </row>
    <row r="42" spans="3:50" outlineLevel="1" x14ac:dyDescent="0.35">
      <c r="C42" t="s">
        <v>151</v>
      </c>
      <c r="D42" t="s">
        <v>272</v>
      </c>
      <c r="E42" t="s">
        <v>272</v>
      </c>
      <c r="F42" s="223">
        <f t="shared" ref="F42" si="7">G42+H42</f>
        <v>1</v>
      </c>
      <c r="G42" s="224">
        <f>IF($H$2="All",IF(C42="Jakarta",SUMIFS('Master Data HO &amp; Site'!$BM$1:$BM$437,'Master Data HO &amp; Site'!$S$1:$S$437,'Summary to Mgmt'!C42,'Master Data HO &amp; Site'!$F$1:$F$437,'Summary to Mgmt'!$D42,'Master Data HO &amp; Site'!$H$1:$H$437,'Summary to Mgmt'!$E42,'Master Data HO &amp; Site'!$Y$1:$Y$437,"Closed"),SUMIFS('Master Data HO &amp; Site'!$BM$1:$BM$437,'Master Data HO &amp; Site'!$S$1:$S$437,'Summary to Mgmt'!C42,'Master Data HO &amp; Site'!$Y$1:$Y$437,"Closed")),IF(C42="Jakarta",SUMIFS('Master Data HO &amp; Site'!$BM$1:$BM$437,'Master Data HO &amp; Site'!$S$1:$S$437,'Summary to Mgmt'!C42,'Master Data HO &amp; Site'!$F$1:$F$437,'Summary to Mgmt'!$D42,'Master Data HO &amp; Site'!$H$1:$H$437,'Summary to Mgmt'!E42,'Master Data HO &amp; Site'!$N$1:$N$437,'Summary to Mgmt'!$H$2,'Master Data HO &amp; Site'!$Y$1:$Y$437,"Closed"),SUMIFS('Master Data HO &amp; Site'!$BM$1:$BM$437,'Master Data HO &amp; Site'!$S$1:$S$437,'Summary to Mgmt'!C42,'Master Data HO &amp; Site'!$N$1:$N$437,'Summary to Mgmt'!$H$2,'Master Data HO &amp; Site'!$Y$1:$Y$437,"Closed")))</f>
        <v>1</v>
      </c>
      <c r="H42" s="222">
        <f>IF($H$2="All",IF(C42="Jakarta",COUNTIFS('Master Data HO &amp; Site'!$S$1:$S$437,'Summary to Mgmt'!$C42,'Master Data HO &amp; Site'!$F$1:$F$437,'Summary to Mgmt'!$D42,'Master Data HO &amp; Site'!$H$1:$H$437,'Summary to Mgmt'!$E42,'Master Data HO &amp; Site'!$Y$1:$Y$437,"Open"),COUNTIFS('Master Data HO &amp; Site'!$S$1:$S$437,'Summary to Mgmt'!$C42,'Master Data HO &amp; Site'!$Y$1:$Y$437,"Open")),IF($H$2="Urgent",IF(C42="Jakarta",COUNTIFS('Master Data HO &amp; Site'!$S$1:$S$437,'Summary to Mgmt'!$C42,'Master Data HO &amp; Site'!$F$1:$F$437,'Summary to Mgmt'!$D42,'Master Data HO &amp; Site'!$H$1:$H$437,'Summary to Mgmt'!$E42,'Master Data HO &amp; Site'!$Y$1:$Y$437,"Open",'Master Data HO &amp; Site'!$N$1:$N$437,$H$2),COUNTIFS('Master Data HO &amp; Site'!$S$1:$S$437,'Summary to Mgmt'!$C42,'Master Data HO &amp; Site'!$Y$1:$Y$437,"Open",'Master Data HO &amp; Site'!$N$1:$N$437,$H$2)),IF(C42="Jakarta",COUNTIFS('Master Data HO &amp; Site'!$F$1:$F$437,'Summary to Mgmt'!$D42,'Master Data HO &amp; Site'!$H$1:$H$437,'Summary to Mgmt'!$E42,'Master Data HO &amp; Site'!$Y$1:$Y$437,"Open",'Master Data HO &amp; Site'!$N$1:$N$437,$H$2),COUNTIFS('Master Data HO &amp; Site'!$S$1:$S$437,'Summary to Mgmt'!$C42,'Master Data HO &amp; Site'!$Y$1:$Y$437,"Open",'Master Data HO &amp; Site'!$N$1:$N$437,$H$2))))</f>
        <v>0</v>
      </c>
      <c r="I42" s="222">
        <f>IF($H$2="All",IF(C42="Jakarta",COUNTIFS('Master Data HO &amp; Site'!$F$1:$F$437,'Summary to Mgmt'!$D42,'Master Data HO &amp; Site'!$H$1:$H$437,'Summary to Mgmt'!$E42,'Master Data HO &amp; Site'!$Y$1:$Y$437,"Open",'Master Data HO &amp; Site'!$D$1:$D$437,"pending FKTK"),COUNTIFS('Master Data HO &amp; Site'!$S$1:$S$437,'Summary to Mgmt'!$C42,'Master Data HO &amp; Site'!$Y$1:$Y$437,"Open",'Master Data HO &amp; Site'!$D$1:$D$437,"pending FKTK")),IF($H$2="Urgent",IF(C42="Jakarta",COUNTIFS('Master Data HO &amp; Site'!$F$1:$F$437,'Summary to Mgmt'!$D42,'Master Data HO &amp; Site'!$H$1:$H$437,'Summary to Mgmt'!$E42,'Master Data HO &amp; Site'!$Y$1:$Y$437,"Open",'Master Data HO &amp; Site'!$N$1:$N$437,$H$2,'Master Data HO &amp; Site'!$D$1:$D$437,"pending FKTK"),COUNTIFS('Master Data HO &amp; Site'!$S$1:$S$437,'Summary to Mgmt'!$C42,'Master Data HO &amp; Site'!$Y$1:$Y$437,"Open",'Master Data HO &amp; Site'!$N$1:$N$437,$H$2,'Master Data HO &amp; Site'!$D$1:$D$437,"pending FKTK")),IF(C42="Jakarta",COUNTIFS('Master Data HO &amp; Site'!$F$1:$F$437,'Summary to Mgmt'!$D42,'Master Data HO &amp; Site'!$H$1:$H$437,'Summary to Mgmt'!$E42,'Master Data HO &amp; Site'!$Y$1:$Y$437,"Open",'Master Data HO &amp; Site'!$N$1:$N$437,$H$2,'Master Data HO &amp; Site'!$D$1:$D$437,"pending FKTK"),COUNTIFS('Master Data HO &amp; Site'!$S$1:$S$437,'Summary to Mgmt'!$C42,'Master Data HO &amp; Site'!$Y$1:$Y$437,"Open",'Master Data HO &amp; Site'!$N$1:$N$437,$H$2,'Master Data HO &amp; Site'!$D$1:$D$437,"pending FKTK"))))</f>
        <v>0</v>
      </c>
      <c r="J42" s="222">
        <f>IF($H$2="All",IF(C42="Jakarta",SUMIFS('Master Data HO &amp; Site'!$AB$1:$AB$437,'Master Data HO &amp; Site'!$F$1:$F$437,'Summary to Mgmt'!$D42,'Master Data HO &amp; Site'!$H$1:$H$437,'Summary to Mgmt'!$E42,'Master Data HO &amp; Site'!$Y$1:$Y$437,"Open"),SUMIFS('Master Data HO &amp; Site'!$AB$1:$AB$437,'Master Data HO &amp; Site'!$S$1:$S$437,'Summary to Mgmt'!$C42,'Master Data HO &amp; Site'!$Y$1:$Y$437,"Open")),IF($H$2="Urgent",IF(C42="Jakarta",SUMIFS('Master Data HO &amp; Site'!$AB$1:$AB$437,'Master Data HO &amp; Site'!$F$1:$F$437,'Summary to Mgmt'!$D42,'Master Data HO &amp; Site'!$H$1:$H$437,'Summary to Mgmt'!$E42,'Master Data HO &amp; Site'!$Y$1:$Y$437,"Open",'Master Data HO &amp; Site'!$N$1:$N$437,$H$2),SUMIFS('Master Data HO &amp; Site'!$AB$1:$AB$437,'Master Data HO &amp; Site'!$S$1:$S$437,'Summary to Mgmt'!$C42,'Master Data HO &amp; Site'!$Y$1:$Y$437,"Open",'Master Data HO &amp; Site'!$N$1:$N$437,$H$2)),IF(C42="Jakarta",SUMIFS('Master Data HO &amp; Site'!$AB$1:$AB$437,'Master Data HO &amp; Site'!$F$1:$F$437,'Summary to Mgmt'!$D42,'Master Data HO &amp; Site'!$H$1:$H$437,'Summary to Mgmt'!$E42,'Master Data HO &amp; Site'!$Y$1:$Y$437,"Open",'Master Data HO &amp; Site'!$N$1:$N$437,$H$2),SUMIFS('Master Data HO &amp; Site'!$AB$1:$AB$437,'Master Data HO &amp; Site'!$S$1:$S$437,'Summary to Mgmt'!$C42,'Master Data HO &amp; Site'!$Y$1:$Y$437,"Open",'Master Data HO &amp; Site'!$N$1:$N$437,$H$2))))</f>
        <v>0</v>
      </c>
      <c r="K42" s="222">
        <f>IF($H$2="All",IF(C42="Jakarta",SUMIFS('Master Data HO &amp; Site'!$AC$1:$AC$437,'Master Data HO &amp; Site'!$F$1:$F$437,'Summary to Mgmt'!$D42,'Master Data HO &amp; Site'!$H$1:$H$437,'Summary to Mgmt'!$E42,'Master Data HO &amp; Site'!$Y$1:$Y$437,"Open"),SUMIFS('Master Data HO &amp; Site'!$AC$1:$AC$437,'Master Data HO &amp; Site'!$S$1:$S$437,'Summary to Mgmt'!$C42,'Master Data HO &amp; Site'!$Y$1:$Y$437,"Open")),IF($H$2="Urgent",IF(C42="Jakarta",SUMIFS('Master Data HO &amp; Site'!$AC$1:$AC$437,'Master Data HO &amp; Site'!$F$1:$F$437,'Summary to Mgmt'!$D42,'Master Data HO &amp; Site'!$H$1:$H$437,'Summary to Mgmt'!$E42,'Master Data HO &amp; Site'!$Y$1:$Y$437,"Open",'Master Data HO &amp; Site'!$N$1:$N$437,$H$2),SUMIFS('Master Data HO &amp; Site'!$AC$1:$AC$437,'Master Data HO &amp; Site'!$S$1:$S$437,'Summary to Mgmt'!$C42,'Master Data HO &amp; Site'!$Y$1:$Y$437,"Open",'Master Data HO &amp; Site'!$N$1:$N$437,$H$2)),IF(C42="Jakarta",SUMIFS('Master Data HO &amp; Site'!$AC$1:$AC$437,'Master Data HO &amp; Site'!$F$1:$F$437,'Summary to Mgmt'!$D42,'Master Data HO &amp; Site'!$H$1:$H$437,'Summary to Mgmt'!$E42,'Master Data HO &amp; Site'!$Y$1:$Y$437,"Open",'Master Data HO &amp; Site'!$N$1:$N$437,$H$2),SUMIFS('Master Data HO &amp; Site'!$AC$1:$AC$437,'Master Data HO &amp; Site'!$S$1:$S$437,'Summary to Mgmt'!$C42,'Master Data HO &amp; Site'!$Y$1:$Y$437,"Open",'Master Data HO &amp; Site'!$N$1:$N$437,$H$2))))</f>
        <v>0</v>
      </c>
      <c r="L42" s="222">
        <f>IF($H$2="All",IF(C42="Jakarta",SUMIFS('Master Data HO &amp; Site'!$AD$1:$AD$437,'Master Data HO &amp; Site'!$F$1:$F$437,'Summary to Mgmt'!$D42,'Master Data HO &amp; Site'!$H$1:$H$437,'Summary to Mgmt'!$E42,'Master Data HO &amp; Site'!$Y$1:$Y$437,"Open"),SUMIFS('Master Data HO &amp; Site'!$AD$1:$AD$437,'Master Data HO &amp; Site'!$S$1:$S$437,'Summary to Mgmt'!$C42,'Master Data HO &amp; Site'!$Y$1:$Y$437,"Open")),IF($H$2="Urgent",IF(C42="Jakarta",SUMIFS('Master Data HO &amp; Site'!$AD$1:$AD$437,'Master Data HO &amp; Site'!$F$1:$F$437,'Summary to Mgmt'!$D42,'Master Data HO &amp; Site'!$H$1:$H$437,'Summary to Mgmt'!$E42,'Master Data HO &amp; Site'!$Y$1:$Y$437,"Open",'Master Data HO &amp; Site'!$N$1:$N$437,$H$2),SUMIFS('Master Data HO &amp; Site'!$AD$1:$AD$437,'Master Data HO &amp; Site'!$S$1:$S$437,'Summary to Mgmt'!$C42,'Master Data HO &amp; Site'!$Y$1:$Y$437,"Open",'Master Data HO &amp; Site'!$N$1:$N$437,$H$2)),IF(C42="Jakarta",SUMIFS('Master Data HO &amp; Site'!$AD$1:$AD$437,'Master Data HO &amp; Site'!$F$1:$F$437,'Summary to Mgmt'!$D42,'Master Data HO &amp; Site'!$H$1:$H$437,'Summary to Mgmt'!$E42,'Master Data HO &amp; Site'!$Y$1:$Y$437,"Open",'Master Data HO &amp; Site'!$N$1:$N$437,$H$2),SUMIFS('Master Data HO &amp; Site'!$AD$1:$AD$437,'Master Data HO &amp; Site'!$S$1:$S$437,'Summary to Mgmt'!$C42,'Master Data HO &amp; Site'!$Y$1:$Y$437,"Open",'Master Data HO &amp; Site'!$N$1:$N$437,$H$2))))</f>
        <v>0</v>
      </c>
      <c r="M42" s="222">
        <f>IF($H$2="All",IF(C42="Jakarta",SUMIFS('Master Data HO &amp; Site'!$AE$1:$AE$437,'Master Data HO &amp; Site'!$F$1:$F$437,'Summary to Mgmt'!$D42,'Master Data HO &amp; Site'!$H$1:$H$437,'Summary to Mgmt'!$E42,'Master Data HO &amp; Site'!$Y$1:$Y$437,"Open"),SUMIFS('Master Data HO &amp; Site'!$AE$1:$AE$437,'Master Data HO &amp; Site'!$S$1:$S$437,'Summary to Mgmt'!$C42,'Master Data HO &amp; Site'!$Y$1:$Y$437,"Open")),IF($H$2="Urgent",IF(C42="Jakarta",SUMIFS('Master Data HO &amp; Site'!$AE$1:$AE$437,'Master Data HO &amp; Site'!$F$1:$F$437,'Summary to Mgmt'!$D42,'Master Data HO &amp; Site'!$H$1:$H$437,'Summary to Mgmt'!$E42,'Master Data HO &amp; Site'!$Y$1:$Y$437,"Open",'Master Data HO &amp; Site'!$N$1:$N$437,$H$2),SUMIFS('Master Data HO &amp; Site'!$AE$1:$AE$437,'Master Data HO &amp; Site'!$S$1:$S$437,'Summary to Mgmt'!$C42,'Master Data HO &amp; Site'!$Y$1:$Y$437,"Open",'Master Data HO &amp; Site'!$N$1:$N$437,$H$2)),IF(C42="Jakarta",SUMIFS('Master Data HO &amp; Site'!$AE$1:$AE$437,'Master Data HO &amp; Site'!$F$1:$F$437,'Summary to Mgmt'!$D42,'Master Data HO &amp; Site'!$H$1:$H$437,'Summary to Mgmt'!$E42,'Master Data HO &amp; Site'!$Y$1:$Y$437,"Open",'Master Data HO &amp; Site'!$N$1:$N$437,$H$2),SUMIFS('Master Data HO &amp; Site'!$AE$1:$AE$437,'Master Data HO &amp; Site'!$S$1:$S$437,'Summary to Mgmt'!$C42,'Master Data HO &amp; Site'!$Y$1:$Y$437,"Open",'Master Data HO &amp; Site'!$N$1:$N$437,$H$2))))</f>
        <v>0</v>
      </c>
      <c r="N42" s="222">
        <f>IF($H$2="All",IF(C42="Jakarta",SUMIFS('Master Data HO &amp; Site'!$AF$1:$AF$437,'Master Data HO &amp; Site'!$F$1:$F$437,'Summary to Mgmt'!$D42,'Master Data HO &amp; Site'!$H$1:$H$437,'Summary to Mgmt'!$E42,'Master Data HO &amp; Site'!$Y$1:$Y$437,"Open"),SUMIFS('Master Data HO &amp; Site'!$AF$1:$AF$437,'Master Data HO &amp; Site'!$S$1:$S$437,'Summary to Mgmt'!$C42,'Master Data HO &amp; Site'!$Y$1:$Y$437,"Open")),IF($H$2="Urgent",IF(C42="Jakarta",SUMIFS('Master Data HO &amp; Site'!$AF$1:$AF$437,'Master Data HO &amp; Site'!$F$1:$F$437,'Summary to Mgmt'!$D42,'Master Data HO &amp; Site'!$H$1:$H$437,'Summary to Mgmt'!$E42,'Master Data HO &amp; Site'!$Y$1:$Y$437,"Open",'Master Data HO &amp; Site'!$N$1:$N$437,$H$2),SUMIFS('Master Data HO &amp; Site'!$AF$1:$AF$437,'Master Data HO &amp; Site'!$S$1:$S$437,'Summary to Mgmt'!$C42,'Master Data HO &amp; Site'!$Y$1:$Y$437,"Open",'Master Data HO &amp; Site'!$N$1:$N$437,$H$2)),IF(C42="Jakarta",SUMIFS('Master Data HO &amp; Site'!$AF$1:$AF$437,'Master Data HO &amp; Site'!$F$1:$F$437,'Summary to Mgmt'!$D42,'Master Data HO &amp; Site'!$H$1:$H$437,'Summary to Mgmt'!$E42,'Master Data HO &amp; Site'!$Y$1:$Y$437,"Open",'Master Data HO &amp; Site'!$N$1:$N$437,$H$2),SUMIFS('Master Data HO &amp; Site'!$AF$1:$AF$437,'Master Data HO &amp; Site'!$S$1:$S$437,'Summary to Mgmt'!$C42,'Master Data HO &amp; Site'!$Y$1:$Y$437,"Open",'Master Data HO &amp; Site'!$N$1:$N$437,$H$2))))</f>
        <v>0</v>
      </c>
      <c r="O42" s="224">
        <f>IF($H$2="All",IF(C42="Jakarta",SUMIFS('Master Data HO &amp; Site'!$AG$1:$AG$437,'Master Data HO &amp; Site'!$S$1:$S$437,'Summary to Mgmt'!$C42,'Master Data HO &amp; Site'!$F$1:$F$437,'Summary to Mgmt'!$D42,'Master Data HO &amp; Site'!$H$1:$H$437,'Summary to Mgmt'!$E42,'Master Data HO &amp; Site'!$Y$1:$Y$437,"Open"),SUMIFS('Master Data HO &amp; Site'!$AG$1:$AG$437,'Master Data HO &amp; Site'!$S$1:$S$437,'Summary to Mgmt'!$C42,'Master Data HO &amp; Site'!$Y$1:$Y$437,"Open")),IF($H$2="Urgent",IF(C42="Jakarta",SUMIFS('Master Data HO &amp; Site'!$AG$1:$AG$437,'Master Data HO &amp; Site'!$F$1:$F$437,'Summary to Mgmt'!$D42,'Master Data HO &amp; Site'!$H$1:$H$437,'Summary to Mgmt'!$E42,'Master Data HO &amp; Site'!$Y$1:$Y$437,"Open",'Master Data HO &amp; Site'!$N$1:$N$437,$H$2),SUMIFS('Master Data HO &amp; Site'!$AG$1:$AG$437,'Master Data HO &amp; Site'!$S$1:$S$437,'Summary to Mgmt'!$C42,'Master Data HO &amp; Site'!$Y$1:$Y$437,"Open",'Master Data HO &amp; Site'!$N$1:$N$437,$H$2)),IF(C42="Jakarta",SUMIFS('Master Data HO &amp; Site'!$AG$1:$AG$437,'Master Data HO &amp; Site'!$F$1:$F$437,'Summary to Mgmt'!$D42,'Master Data HO &amp; Site'!$H$1:$H$437,'Summary to Mgmt'!$E42,'Master Data HO &amp; Site'!$Y$1:$Y$437,"Open",'Master Data HO &amp; Site'!$N$1:$N$437,$H$2),SUMIFS('Master Data HO &amp; Site'!$AG$1:$AG$437,'Master Data HO &amp; Site'!$S$1:$S$437,'Summary to Mgmt'!$C42,'Master Data HO &amp; Site'!$Y$1:$Y$437,"Open",'Master Data HO &amp; Site'!$N$1:$N$437,$H$2))))</f>
        <v>0</v>
      </c>
      <c r="P42" s="222">
        <f>IF($H$2="All",IF(C42="Jakarta",SUMIFS('Master Data HO &amp; Site'!$AH$1:$AH$437,'Master Data HO &amp; Site'!$F$1:$F$437,'Summary to Mgmt'!$D42,'Master Data HO &amp; Site'!$H$1:$H$437,'Summary to Mgmt'!$E42,'Master Data HO &amp; Site'!$Y$1:$Y$437,"Open"),SUMIFS('Master Data HO &amp; Site'!$AH$1:$AH$437,'Master Data HO &amp; Site'!$S$1:$S$437,'Summary to Mgmt'!$C42,'Master Data HO &amp; Site'!$Y$1:$Y$437,"Open")),IF($H$2="Urgent",IF(C42="Jakarta",SUMIFS('Master Data HO &amp; Site'!$AH$1:$AH$437,'Master Data HO &amp; Site'!$F$1:$F$437,'Summary to Mgmt'!$D42,'Master Data HO &amp; Site'!$H$1:$H$437,'Summary to Mgmt'!$E42,'Master Data HO &amp; Site'!$Y$1:$Y$437,"Open",'Master Data HO &amp; Site'!$N$1:$N$437,$H$2),SUMIFS('Master Data HO &amp; Site'!$AH$1:$AH$437,'Master Data HO &amp; Site'!$S$1:$S$437,'Summary to Mgmt'!$C42,'Master Data HO &amp; Site'!$Y$1:$Y$437,"Open",'Master Data HO &amp; Site'!$N$1:$N$437,$H$2)),IF(C42="Jakarta",SUMIFS('Master Data HO &amp; Site'!$AH$1:$AH$437,'Master Data HO &amp; Site'!$F$1:$F$437,'Summary to Mgmt'!$D42,'Master Data HO &amp; Site'!$H$1:$H$437,'Summary to Mgmt'!$E42,'Master Data HO &amp; Site'!$Y$1:$Y$437,"Open",'Master Data HO &amp; Site'!$N$1:$N$437,$H$2),SUMIFS('Master Data HO &amp; Site'!$AH$1:$AH$437,'Master Data HO &amp; Site'!$S$1:$S$437,'Summary to Mgmt'!$C42,'Master Data HO &amp; Site'!$Y$1:$Y$437,"Open",'Master Data HO &amp; Site'!$N$1:$N$437,$H$2))))</f>
        <v>0</v>
      </c>
      <c r="Q42" s="222">
        <f>IF($H$2="All",IF(C42="Jakarta",SUMIFS('Master Data HO &amp; Site'!$AI$1:$AI$437,'Master Data HO &amp; Site'!$F$1:$F$437,'Summary to Mgmt'!$D42,'Master Data HO &amp; Site'!$H$1:$H$437,'Summary to Mgmt'!$E42,'Master Data HO &amp; Site'!$Y$1:$Y$437,"Open"),SUMIFS('Master Data HO &amp; Site'!$AI$1:$AI$437,'Master Data HO &amp; Site'!$S$1:$S$437,'Summary to Mgmt'!$C42,'Master Data HO &amp; Site'!$Y$1:$Y$437,"Open")),IF($H$2="Urgent",IF(C42="Jakarta",SUMIFS('Master Data HO &amp; Site'!$AI$1:$AI$437,'Master Data HO &amp; Site'!$F$1:$F$437,'Summary to Mgmt'!$D42,'Master Data HO &amp; Site'!$H$1:$H$437,'Summary to Mgmt'!$E42,'Master Data HO &amp; Site'!$Y$1:$Y$437,"Open",'Master Data HO &amp; Site'!$N$1:$N$437,$H$2),SUMIFS('Master Data HO &amp; Site'!$AI$1:$AI$437,'Master Data HO &amp; Site'!$S$1:$S$437,'Summary to Mgmt'!$C42,'Master Data HO &amp; Site'!$Y$1:$Y$437,"Open",'Master Data HO &amp; Site'!$N$1:$N$437,$H$2)),IF(C42="Jakarta",SUMIFS('Master Data HO &amp; Site'!$AI$1:$AI$437,'Master Data HO &amp; Site'!$F$1:$F$437,'Summary to Mgmt'!$D42,'Master Data HO &amp; Site'!$H$1:$H$437,'Summary to Mgmt'!$E42,'Master Data HO &amp; Site'!$Y$1:$Y$437,"Open",'Master Data HO &amp; Site'!$N$1:$N$437,$H$2),SUMIFS('Master Data HO &amp; Site'!$AI$1:$AI$437,'Master Data HO &amp; Site'!$S$1:$S$437,'Summary to Mgmt'!$C42,'Master Data HO &amp; Site'!$Y$1:$Y$437,"Open",'Master Data HO &amp; Site'!$N$1:$N$437,$H$2))))</f>
        <v>0</v>
      </c>
      <c r="R42" s="222">
        <f>IF($H$2="All",IF(C42="Jakarta",SUMIFS('Master Data HO &amp; Site'!$AJ$1:$AJ$437,'Master Data HO &amp; Site'!$F$1:$F$437,'Summary to Mgmt'!$D42,'Master Data HO &amp; Site'!$H$1:$H$437,'Summary to Mgmt'!$E42,'Master Data HO &amp; Site'!$Y$1:$Y$437,"Open"),SUMIFS('Master Data HO &amp; Site'!$AJ$1:$AJ$437,'Master Data HO &amp; Site'!$S$1:$S$437,'Summary to Mgmt'!$C42,'Master Data HO &amp; Site'!$Y$1:$Y$437,"Open")),IF($H$2="Urgent",IF(C42="Jakarta",SUMIFS('Master Data HO &amp; Site'!$AJ$1:$AJ$437,'Master Data HO &amp; Site'!$F$1:$F$437,'Summary to Mgmt'!$D42,'Master Data HO &amp; Site'!$H$1:$H$437,'Summary to Mgmt'!$E42,'Master Data HO &amp; Site'!$Y$1:$Y$437,"Open",'Master Data HO &amp; Site'!$N$1:$N$437,$H$2),SUMIFS('Master Data HO &amp; Site'!$AJ$1:$AJ$437,'Master Data HO &amp; Site'!$S$1:$S$437,'Summary to Mgmt'!$C42,'Master Data HO &amp; Site'!$Y$1:$Y$437,"Open",'Master Data HO &amp; Site'!$N$1:$N$437,$H$2)),IF(C42="Jakarta",SUMIFS('Master Data HO &amp; Site'!$AJ$1:$AJ$437,'Master Data HO &amp; Site'!$F$1:$F$437,'Summary to Mgmt'!$D42,'Master Data HO &amp; Site'!$H$1:$H$437,'Summary to Mgmt'!$E42,'Master Data HO &amp; Site'!$Y$1:$Y$437,"Open",'Master Data HO &amp; Site'!$N$1:$N$437,$H$2),SUMIFS('Master Data HO &amp; Site'!$AJ$1:$AJ$437,'Master Data HO &amp; Site'!$S$1:$S$437,'Summary to Mgmt'!$C42,'Master Data HO &amp; Site'!$Y$1:$Y$437,"Open",'Master Data HO &amp; Site'!$N$1:$N$437,$H$2))))</f>
        <v>0</v>
      </c>
      <c r="S42" s="222">
        <f>IF($H$2="All",IF(C42="Jakarta",SUMIFS('Master Data HO &amp; Site'!$AK$1:$AK$437,'Master Data HO &amp; Site'!$F$1:$F$437,'Summary to Mgmt'!$D42,'Master Data HO &amp; Site'!$H$1:$H$437,'Summary to Mgmt'!$E42,'Master Data HO &amp; Site'!$Y$1:$Y$437,"Open"),SUMIFS('Master Data HO &amp; Site'!$AK$1:$AK$437,'Master Data HO &amp; Site'!$S$1:$S$437,'Summary to Mgmt'!$C42,'Master Data HO &amp; Site'!$Y$1:$Y$437,"Open")),IF($H$2="Urgent",IF(C42="Jakarta",SUMIFS('Master Data HO &amp; Site'!$AK$1:$AK$437,'Master Data HO &amp; Site'!$F$1:$F$437,'Summary to Mgmt'!$D42,'Master Data HO &amp; Site'!$H$1:$H$437,'Summary to Mgmt'!$E42,'Master Data HO &amp; Site'!$Y$1:$Y$437,"Open",'Master Data HO &amp; Site'!$N$1:$N$437,$H$2),SUMIFS('Master Data HO &amp; Site'!$AK$1:$AK$437,'Master Data HO &amp; Site'!$S$1:$S$437,'Summary to Mgmt'!$C42,'Master Data HO &amp; Site'!$Y$1:$Y$437,"Open",'Master Data HO &amp; Site'!$N$1:$N$437,$H$2)),IF(C42="Jakarta",SUMIFS('Master Data HO &amp; Site'!$AK$1:$AK$437,'Master Data HO &amp; Site'!$F$1:$F$437,'Summary to Mgmt'!$D42,'Master Data HO &amp; Site'!$H$1:$H$437,'Summary to Mgmt'!$E42,'Master Data HO &amp; Site'!$Y$1:$Y$437,"Open",'Master Data HO &amp; Site'!$N$1:$N$437,$H$2),SUMIFS('Master Data HO &amp; Site'!$AK$1:$AK$437,'Master Data HO &amp; Site'!$S$1:$S$437,'Summary to Mgmt'!$C42,'Master Data HO &amp; Site'!$Y$1:$Y$437,"Open",'Master Data HO &amp; Site'!$N$1:$N$437,$H$2))))</f>
        <v>0</v>
      </c>
      <c r="T42" s="222">
        <f>IF($H$2="All",IF(C42="Jakarta",SUMIFS('Master Data HO &amp; Site'!$AL$1:$AL$437,'Master Data HO &amp; Site'!$F$1:$F$437,'Summary to Mgmt'!$D42,'Master Data HO &amp; Site'!$H$1:$H$437,'Summary to Mgmt'!$E42,'Master Data HO &amp; Site'!$Y$1:$Y$437,"Open"),SUMIFS('Master Data HO &amp; Site'!$AL$1:$AL$437,'Master Data HO &amp; Site'!$S$1:$S$437,'Summary to Mgmt'!$C42,'Master Data HO &amp; Site'!$Y$1:$Y$437,"Open")),IF($H$2="Urgent",IF(C42="Jakarta",SUMIFS('Master Data HO &amp; Site'!$AL$1:$AL$437,'Master Data HO &amp; Site'!$F$1:$F$437,'Summary to Mgmt'!$D42,'Master Data HO &amp; Site'!$H$1:$H$437,'Summary to Mgmt'!$E42,'Master Data HO &amp; Site'!$Y$1:$Y$437,"Open",'Master Data HO &amp; Site'!$N$1:$N$437,$H$2),SUMIFS('Master Data HO &amp; Site'!$AL$1:$AL$437,'Master Data HO &amp; Site'!$S$1:$S$437,'Summary to Mgmt'!$C42,'Master Data HO &amp; Site'!$Y$1:$Y$437,"Open",'Master Data HO &amp; Site'!$N$1:$N$437,$H$2)),IF(C42="Jakarta",SUMIFS('Master Data HO &amp; Site'!$AL$1:$AL$437,'Master Data HO &amp; Site'!$F$1:$F$437,'Summary to Mgmt'!$D42,'Master Data HO &amp; Site'!$H$1:$H$437,'Summary to Mgmt'!$E42,'Master Data HO &amp; Site'!$Y$1:$Y$437,"Open",'Master Data HO &amp; Site'!$N$1:$N$437,$H$2),SUMIFS('Master Data HO &amp; Site'!$AL$1:$AL$437,'Master Data HO &amp; Site'!$S$1:$S$437,'Summary to Mgmt'!$C42,'Master Data HO &amp; Site'!$Y$1:$Y$437,"Open",'Master Data HO &amp; Site'!$N$1:$N$437,$H$2))))</f>
        <v>0</v>
      </c>
      <c r="U42" s="222">
        <f>IF($H$2="All",IF(C42="Jakarta",SUMIFS('Master Data HO &amp; Site'!$AM$1:$AM$437,'Master Data HO &amp; Site'!$S$1:$S$437,'Summary to Mgmt'!$C42,'Master Data HO &amp; Site'!$F$1:$F$437,'Summary to Mgmt'!$D42,'Master Data HO &amp; Site'!$H$1:$H$437,'Summary to Mgmt'!$E42,'Master Data HO &amp; Site'!$Y$1:$Y$437,"Open"),SUMIFS('Master Data HO &amp; Site'!$AM$1:$AM$437,'Master Data HO &amp; Site'!$S$1:$S$437,'Summary to Mgmt'!$C42,'Master Data HO &amp; Site'!$Y$1:$Y$437,"Open")),IF($H$2="Urgent",IF(C42="Jakarta",SUMIFS('Master Data HO &amp; Site'!$AM$1:$AM$437,'Master Data HO &amp; Site'!$F$1:$F$437,'Summary to Mgmt'!$D42,'Master Data HO &amp; Site'!$H$1:$H$437,'Summary to Mgmt'!$E42,'Master Data HO &amp; Site'!$Y$1:$Y$437,"Open",'Master Data HO &amp; Site'!$N$1:$N$437,$H$2),SUMIFS('Master Data HO &amp; Site'!$AM$1:$AM$437,'Master Data HO &amp; Site'!$S$1:$S$437,'Summary to Mgmt'!$C42,'Master Data HO &amp; Site'!$Y$1:$Y$437,"Open",'Master Data HO &amp; Site'!$N$1:$N$437,$H$2)),IF(C42="Jakarta",SUMIFS('Master Data HO &amp; Site'!$AM$1:$AM$437,'Master Data HO &amp; Site'!$F$1:$F$437,'Summary to Mgmt'!$D42,'Master Data HO &amp; Site'!$H$1:$H$437,'Summary to Mgmt'!$E42,'Master Data HO &amp; Site'!$Y$1:$Y$437,"Open",'Master Data HO &amp; Site'!$N$1:$N$437,$H$2),SUMIFS('Master Data HO &amp; Site'!$AM$1:$AM$437,'Master Data HO &amp; Site'!$S$1:$S$437,'Summary to Mgmt'!$C42,'Master Data HO &amp; Site'!$Y$1:$Y$437,"Open",'Master Data HO &amp; Site'!$N$1:$N$437,$H$2))))</f>
        <v>0</v>
      </c>
      <c r="V42" s="222">
        <f>IF($H$2="All",IF(C42="Jakarta",SUMIFS('Master Data HO &amp; Site'!$AN$1:$AN$437,'Master Data HO &amp; Site'!$F$1:$F$437,'Summary to Mgmt'!$D42,'Master Data HO &amp; Site'!$H$1:$H$437,'Summary to Mgmt'!$E42,'Master Data HO &amp; Site'!$Y$1:$Y$437,"Open"),SUMIFS('Master Data HO &amp; Site'!$AN$1:$AN$437,'Master Data HO &amp; Site'!$S$1:$S$437,'Summary to Mgmt'!$C42,'Master Data HO &amp; Site'!$Y$1:$Y$437,"Open")),IF($H$2="Urgent",IF(C42="Jakarta",SUMIFS('Master Data HO &amp; Site'!$AN$1:$AN$437,'Master Data HO &amp; Site'!$F$1:$F$437,'Summary to Mgmt'!$D42,'Master Data HO &amp; Site'!$H$1:$H$437,'Summary to Mgmt'!$E42,'Master Data HO &amp; Site'!$Y$1:$Y$437,"Open",'Master Data HO &amp; Site'!$N$1:$N$437,$H$2),SUMIFS('Master Data HO &amp; Site'!$AN$1:$AN$437,'Master Data HO &amp; Site'!$S$1:$S$437,'Summary to Mgmt'!$C42,'Master Data HO &amp; Site'!$Y$1:$Y$437,"Open",'Master Data HO &amp; Site'!$N$1:$N$437,$H$2)),IF(C42="Jakarta",SUMIFS('Master Data HO &amp; Site'!$AN$1:$AN$437,'Master Data HO &amp; Site'!$F$1:$F$437,'Summary to Mgmt'!$D42,'Master Data HO &amp; Site'!$H$1:$H$437,'Summary to Mgmt'!$E42,'Master Data HO &amp; Site'!$Y$1:$Y$437,"Open",'Master Data HO &amp; Site'!$N$1:$N$437,$H$2),SUMIFS('Master Data HO &amp; Site'!$AN$1:$AN$437,'Master Data HO &amp; Site'!$S$1:$S$437,'Summary to Mgmt'!$C42,'Master Data HO &amp; Site'!$Y$1:$Y$437,"Open",'Master Data HO &amp; Site'!$N$1:$N$437,$H$2))))</f>
        <v>0</v>
      </c>
      <c r="W42" s="222">
        <f>IF($H$2="All",IF(C42="Jakarta",SUMIFS('Master Data HO &amp; Site'!$AO$1:$AO$437,'Master Data HO &amp; Site'!$F$1:$F$437,'Summary to Mgmt'!$D42,'Master Data HO &amp; Site'!$H$1:$H$437,'Summary to Mgmt'!$E42,'Master Data HO &amp; Site'!$Y$1:$Y$437,"Open"),SUMIFS('Master Data HO &amp; Site'!$AO$1:$AO$437,'Master Data HO &amp; Site'!$S$1:$S$437,'Summary to Mgmt'!$C42,'Master Data HO &amp; Site'!$Y$1:$Y$437,"Open")),IF($H$2="Urgent",IF(C42="Jakarta",SUMIFS('Master Data HO &amp; Site'!$AO$1:$AO$437,'Master Data HO &amp; Site'!$F$1:$F$437,'Summary to Mgmt'!$D42,'Master Data HO &amp; Site'!$H$1:$H$437,'Summary to Mgmt'!$E42,'Master Data HO &amp; Site'!$Y$1:$Y$437,"Open",'Master Data HO &amp; Site'!$N$1:$N$437,$H$2),SUMIFS('Master Data HO &amp; Site'!$AO$1:$AO$437,'Master Data HO &amp; Site'!$S$1:$S$437,'Summary to Mgmt'!$C42,'Master Data HO &amp; Site'!$Y$1:$Y$437,"Open",'Master Data HO &amp; Site'!$N$1:$N$437,$H$2)),IF(C42="Jakarta",SUMIFS('Master Data HO &amp; Site'!$AO$1:$AO$437,'Master Data HO &amp; Site'!$F$1:$F$437,'Summary to Mgmt'!$D42,'Master Data HO &amp; Site'!$H$1:$H$437,'Summary to Mgmt'!$E42,'Master Data HO &amp; Site'!$Y$1:$Y$437,"Open",'Master Data HO &amp; Site'!$N$1:$N$437,$H$2),SUMIFS('Master Data HO &amp; Site'!$AO$1:$AO$437,'Master Data HO &amp; Site'!$S$1:$S$437,'Summary to Mgmt'!$C42,'Master Data HO &amp; Site'!$Y$1:$Y$437,"Open",'Master Data HO &amp; Site'!$N$1:$N$437,$H$2))))</f>
        <v>0</v>
      </c>
      <c r="X42" s="222">
        <f>IF($H$2="All",IF(C42="Jakarta",SUMIFS('Master Data HO &amp; Site'!$AP$1:$AP$437,'Master Data HO &amp; Site'!$F$1:$F$437,'Summary to Mgmt'!$D42,'Master Data HO &amp; Site'!$H$1:$H$437,'Summary to Mgmt'!$E42,'Master Data HO &amp; Site'!$Y$1:$Y$437,"Open"),SUMIFS('Master Data HO &amp; Site'!$AP$1:$AP$437,'Master Data HO &amp; Site'!$S$1:$S$437,'Summary to Mgmt'!$C42,'Master Data HO &amp; Site'!$Y$1:$Y$437,"Open")),IF($H$2="Urgent",IF(C42="Jakarta",SUMIFS('Master Data HO &amp; Site'!$AP$1:$AP$437,'Master Data HO &amp; Site'!$F$1:$F$437,'Summary to Mgmt'!$D42,'Master Data HO &amp; Site'!$H$1:$H$437,'Summary to Mgmt'!$E42,'Master Data HO &amp; Site'!$Y$1:$Y$437,"Open",'Master Data HO &amp; Site'!$N$1:$N$437,$H$2),SUMIFS('Master Data HO &amp; Site'!$AP$1:$AP$437,'Master Data HO &amp; Site'!$S$1:$S$437,'Summary to Mgmt'!$C42,'Master Data HO &amp; Site'!$Y$1:$Y$437,"Open",'Master Data HO &amp; Site'!$N$1:$N$437,$H$2)),IF(C42="Jakarta",SUMIFS('Master Data HO &amp; Site'!$AP$1:$AP$437,'Master Data HO &amp; Site'!$F$1:$F$437,'Summary to Mgmt'!$D42,'Master Data HO &amp; Site'!$H$1:$H$437,'Summary to Mgmt'!$E42,'Master Data HO &amp; Site'!$Y$1:$Y$437,"Open",'Master Data HO &amp; Site'!$N$1:$N$437,$H$2),SUMIFS('Master Data HO &amp; Site'!$AP$1:$AP$437,'Master Data HO &amp; Site'!$S$1:$S$437,'Summary to Mgmt'!$C42,'Master Data HO &amp; Site'!$Y$1:$Y$437,"Open",'Master Data HO &amp; Site'!$N$1:$N$437,$H$2))))</f>
        <v>0</v>
      </c>
      <c r="Y42" s="222">
        <f>IF($H$2="All",IF(C42="Jakarta",SUMIFS('Master Data HO &amp; Site'!$AQ$1:$AQ$437,'Master Data HO &amp; Site'!$F$1:$F$437,'Summary to Mgmt'!$D42,'Master Data HO &amp; Site'!$H$1:$H$437,'Summary to Mgmt'!$E42,'Master Data HO &amp; Site'!$Y$1:$Y$437,"Open"),SUMIFS('Master Data HO &amp; Site'!$AQ$1:$AQ$437,'Master Data HO &amp; Site'!$S$1:$S$437,'Summary to Mgmt'!$C42,'Master Data HO &amp; Site'!$Y$1:$Y$437,"Open")),IF($H$2="Urgent",IF(C42="Jakarta",SUMIFS('Master Data HO &amp; Site'!$AQ$1:$AQ$437,'Master Data HO &amp; Site'!$F$1:$F$437,'Summary to Mgmt'!$D42,'Master Data HO &amp; Site'!$H$1:$H$437,'Summary to Mgmt'!$E42,'Master Data HO &amp; Site'!$Y$1:$Y$437,"Open",'Master Data HO &amp; Site'!$N$1:$N$437,$H$2),SUMIFS('Master Data HO &amp; Site'!$AQ$1:$AQ$437,'Master Data HO &amp; Site'!$S$1:$S$437,'Summary to Mgmt'!$C42,'Master Data HO &amp; Site'!$Y$1:$Y$437,"Open",'Master Data HO &amp; Site'!$N$1:$N$437,$H$2)),IF(C42="Jakarta",SUMIFS('Master Data HO &amp; Site'!$AQ$1:$AQ$437,'Master Data HO &amp; Site'!$F$1:$F$437,'Summary to Mgmt'!$D42,'Master Data HO &amp; Site'!$H$1:$H$437,'Summary to Mgmt'!$E42,'Master Data HO &amp; Site'!$Y$1:$Y$437,"Open",'Master Data HO &amp; Site'!$N$1:$N$437,$H$2),SUMIFS('Master Data HO &amp; Site'!$AQ$1:$AQ$437,'Master Data HO &amp; Site'!$S$1:$S$437,'Summary to Mgmt'!$C42,'Master Data HO &amp; Site'!$Y$1:$Y$437,"Open",'Master Data HO &amp; Site'!$N$1:$N$437,$H$2))))</f>
        <v>0</v>
      </c>
      <c r="Z42" s="222">
        <f>IF($H$2="All",IF(C42="Jakarta",SUMIFS('Master Data HO &amp; Site'!$AR$1:$AR$437,'Master Data HO &amp; Site'!$F$1:$F$437,'Summary to Mgmt'!$D42,'Master Data HO &amp; Site'!$H$1:$H$437,'Summary to Mgmt'!$E42,'Master Data HO &amp; Site'!$Y$1:$Y$437,"Open"),SUMIFS('Master Data HO &amp; Site'!$AR$1:$AR$437,'Master Data HO &amp; Site'!$S$1:$S$437,'Summary to Mgmt'!$C42,'Master Data HO &amp; Site'!$Y$1:$Y$437,"Open")),IF($H$2="Urgent",IF(C42="Jakarta",SUMIFS('Master Data HO &amp; Site'!$AR$1:$AR$437,'Master Data HO &amp; Site'!$F$1:$F$437,'Summary to Mgmt'!$D42,'Master Data HO &amp; Site'!$H$1:$H$437,'Summary to Mgmt'!$E42,'Master Data HO &amp; Site'!$Y$1:$Y$437,"Open",'Master Data HO &amp; Site'!$N$1:$N$437,$H$2),SUMIFS('Master Data HO &amp; Site'!$AR$1:$AR$437,'Master Data HO &amp; Site'!$S$1:$S$437,'Summary to Mgmt'!$C42,'Master Data HO &amp; Site'!$Y$1:$Y$437,"Open",'Master Data HO &amp; Site'!$N$1:$N$437,$H$2)),IF(C42="Jakarta",SUMIFS('Master Data HO &amp; Site'!$AR$1:$AR$437,'Master Data HO &amp; Site'!$F$1:$F$437,'Summary to Mgmt'!$D42,'Master Data HO &amp; Site'!$H$1:$H$437,'Summary to Mgmt'!$E42,'Master Data HO &amp; Site'!$Y$1:$Y$437,"Open",'Master Data HO &amp; Site'!$N$1:$N$437,$H$2),SUMIFS('Master Data HO &amp; Site'!$AR$1:$AR$437,'Master Data HO &amp; Site'!$S$1:$S$437,'Summary to Mgmt'!$C42,'Master Data HO &amp; Site'!$Y$1:$Y$437,"Open",'Master Data HO &amp; Site'!$N$1:$N$437,$H$2))))</f>
        <v>0</v>
      </c>
      <c r="AA42" s="222">
        <f>IF($H$2="All",IF(C42="Jakarta",SUMIFS('Master Data HO &amp; Site'!$AS$1:$AS$437,'Master Data HO &amp; Site'!$S$1:$S$437,'Summary to Mgmt'!$C42,'Master Data HO &amp; Site'!$F$1:$F$437,'Summary to Mgmt'!$D42,'Master Data HO &amp; Site'!$H$1:$H$437,'Summary to Mgmt'!$E42,'Master Data HO &amp; Site'!$Y$1:$Y$437,"Open"),SUMIFS('Master Data HO &amp; Site'!$AS$1:$AS$437,'Master Data HO &amp; Site'!$S$1:$S$437,'Summary to Mgmt'!$C42,'Master Data HO &amp; Site'!$Y$1:$Y$437,"Open")),IF($H$2="Urgent",IF(C42="Jakarta",SUMIFS('Master Data HO &amp; Site'!$AS$1:$AS$437,'Master Data HO &amp; Site'!$F$1:$F$437,'Summary to Mgmt'!$D42,'Master Data HO &amp; Site'!$H$1:$H$437,'Summary to Mgmt'!$E42,'Master Data HO &amp; Site'!$Y$1:$Y$437,"Open",'Master Data HO &amp; Site'!$N$1:$N$437,$H$2),SUMIFS('Master Data HO &amp; Site'!$AS$1:$AS$437,'Master Data HO &amp; Site'!$S$1:$S$437,'Summary to Mgmt'!$C42,'Master Data HO &amp; Site'!$Y$1:$Y$437,"Open",'Master Data HO &amp; Site'!$N$1:$N$437,$H$2)),IF(C42="Jakarta",SUMIFS('Master Data HO &amp; Site'!$AS$1:$AS$437,'Master Data HO &amp; Site'!$F$1:$F$437,'Summary to Mgmt'!$D42,'Master Data HO &amp; Site'!$H$1:$H$437,'Summary to Mgmt'!$E42,'Master Data HO &amp; Site'!$Y$1:$Y$437,"Open",'Master Data HO &amp; Site'!$N$1:$N$437,$H$2),SUMIFS('Master Data HO &amp; Site'!$AS$1:$AS$437,'Master Data HO &amp; Site'!$S$1:$S$437,'Summary to Mgmt'!$C42,'Master Data HO &amp; Site'!$Y$1:$Y$437,"Open",'Master Data HO &amp; Site'!$N$1:$N$437,$H$2))))</f>
        <v>0</v>
      </c>
      <c r="AB42" s="222">
        <f>IF($H$2="All",IF(C42="Jakarta",SUMIFS('Master Data HO &amp; Site'!$AT$1:$AT$437,'Master Data HO &amp; Site'!$F$1:$F$437,'Summary to Mgmt'!$D42,'Master Data HO &amp; Site'!$H$1:$H$437,'Summary to Mgmt'!$E42,'Master Data HO &amp; Site'!$Y$1:$Y$437,"Open"),SUMIFS('Master Data HO &amp; Site'!$AT$1:$AT$437,'Master Data HO &amp; Site'!$S$1:$S$437,'Summary to Mgmt'!$C42,'Master Data HO &amp; Site'!$Y$1:$Y$437,"Open")),IF($H$2="Urgent",IF(C42="Jakarta",SUMIFS('Master Data HO &amp; Site'!$AT$1:$AT$437,'Master Data HO &amp; Site'!$F$1:$F$437,'Summary to Mgmt'!$D42,'Master Data HO &amp; Site'!$H$1:$H$437,'Summary to Mgmt'!$E42,'Master Data HO &amp; Site'!$Y$1:$Y$437,"Open",'Master Data HO &amp; Site'!$N$1:$N$437,$H$2),SUMIFS('Master Data HO &amp; Site'!$AT$1:$AT$437,'Master Data HO &amp; Site'!$S$1:$S$437,'Summary to Mgmt'!$C42,'Master Data HO &amp; Site'!$Y$1:$Y$437,"Open",'Master Data HO &amp; Site'!$N$1:$N$437,$H$2)),IF(C42="Jakarta",SUMIFS('Master Data HO &amp; Site'!$AT$1:$AT$437,'Master Data HO &amp; Site'!$F$1:$F$437,'Summary to Mgmt'!$D42,'Master Data HO &amp; Site'!$H$1:$H$437,'Summary to Mgmt'!$E42,'Master Data HO &amp; Site'!$Y$1:$Y$437,"Open",'Master Data HO &amp; Site'!$N$1:$N$437,$H$2),SUMIFS('Master Data HO &amp; Site'!$AT$1:$AT$437,'Master Data HO &amp; Site'!$S$1:$S$437,'Summary to Mgmt'!$C42,'Master Data HO &amp; Site'!$Y$1:$Y$437,"Open",'Master Data HO &amp; Site'!$N$1:$N$437,$H$2))))</f>
        <v>0</v>
      </c>
      <c r="AC42" s="222">
        <f>IF($H$2="All",IF(C42="Jakarta",SUMIFS('Master Data HO &amp; Site'!$AU$1:$AU$437,'Master Data HO &amp; Site'!$F$1:$F$437,'Summary to Mgmt'!$D42,'Master Data HO &amp; Site'!$H$1:$H$437,'Summary to Mgmt'!$E42,'Master Data HO &amp; Site'!$Y$1:$Y$437,"Open"),SUMIFS('Master Data HO &amp; Site'!$AU$1:$AU$437,'Master Data HO &amp; Site'!$S$1:$S$437,'Summary to Mgmt'!$C42,'Master Data HO &amp; Site'!$Y$1:$Y$437,"Open")),IF($H$2="Urgent",IF(C42="Jakarta",SUMIFS('Master Data HO &amp; Site'!$AU$1:$AU$437,'Master Data HO &amp; Site'!$F$1:$F$437,'Summary to Mgmt'!$D42,'Master Data HO &amp; Site'!$H$1:$H$437,'Summary to Mgmt'!$E42,'Master Data HO &amp; Site'!$Y$1:$Y$437,"Open",'Master Data HO &amp; Site'!$N$1:$N$437,$H$2),SUMIFS('Master Data HO &amp; Site'!$AU$1:$AU$437,'Master Data HO &amp; Site'!$S$1:$S$437,'Summary to Mgmt'!$C42,'Master Data HO &amp; Site'!$Y$1:$Y$437,"Open",'Master Data HO &amp; Site'!$N$1:$N$437,$H$2)),IF(C42="Jakarta",SUMIFS('Master Data HO &amp; Site'!$AU$1:$AU$437,'Master Data HO &amp; Site'!$F$1:$F$437,'Summary to Mgmt'!$D42,'Master Data HO &amp; Site'!$H$1:$H$437,'Summary to Mgmt'!$E42,'Master Data HO &amp; Site'!$Y$1:$Y$437,"Open",'Master Data HO &amp; Site'!$N$1:$N$437,$H$2),SUMIFS('Master Data HO &amp; Site'!$AU$1:$AU$437,'Master Data HO &amp; Site'!$S$1:$S$437,'Summary to Mgmt'!$C42,'Master Data HO &amp; Site'!$Y$1:$Y$437,"Open",'Master Data HO &amp; Site'!$N$1:$N$437,$H$2))))</f>
        <v>0</v>
      </c>
      <c r="AD42" s="222">
        <f>IF($H$2="All",IF(C42="Jakarta",SUMIFS('Master Data HO &amp; Site'!$AV$1:$AV$437,'Master Data HO &amp; Site'!$F$1:$F$437,'Summary to Mgmt'!$D42,'Master Data HO &amp; Site'!$H$1:$H$437,'Summary to Mgmt'!$E42,'Master Data HO &amp; Site'!$Y$1:$Y$437,"Open"),SUMIFS('Master Data HO &amp; Site'!$AV$1:$AV$437,'Master Data HO &amp; Site'!$S$1:$S$437,'Summary to Mgmt'!$C42,'Master Data HO &amp; Site'!$Y$1:$Y$437,"Open")),IF($H$2="Urgent",IF(C42="Jakarta",SUMIFS('Master Data HO &amp; Site'!$AV$1:$AV$437,'Master Data HO &amp; Site'!$F$1:$F$437,'Summary to Mgmt'!$D42,'Master Data HO &amp; Site'!$H$1:$H$437,'Summary to Mgmt'!$E42,'Master Data HO &amp; Site'!$Y$1:$Y$437,"Open",'Master Data HO &amp; Site'!$N$1:$N$437,$H$2),SUMIFS('Master Data HO &amp; Site'!$AV$1:$AV$437,'Master Data HO &amp; Site'!$S$1:$S$437,'Summary to Mgmt'!$C42,'Master Data HO &amp; Site'!$Y$1:$Y$437,"Open",'Master Data HO &amp; Site'!$N$1:$N$437,$H$2)),IF(C42="Jakarta",SUMIFS('Master Data HO &amp; Site'!$AV$1:$AV$437,'Master Data HO &amp; Site'!$F$1:$F$437,'Summary to Mgmt'!$D42,'Master Data HO &amp; Site'!$H$1:$H$437,'Summary to Mgmt'!$E42,'Master Data HO &amp; Site'!$Y$1:$Y$437,"Open",'Master Data HO &amp; Site'!$N$1:$N$437,$H$2),SUMIFS('Master Data HO &amp; Site'!$AV$1:$AV$437,'Master Data HO &amp; Site'!$S$1:$S$437,'Summary to Mgmt'!$C42,'Master Data HO &amp; Site'!$Y$1:$Y$437,"Open",'Master Data HO &amp; Site'!$N$1:$N$437,$H$2))))</f>
        <v>0</v>
      </c>
      <c r="AE42" s="222">
        <f>IF($H$2="All",IF(C42="Jakarta",SUMIFS('Master Data HO &amp; Site'!$AW$1:$AW$437,'Master Data HO &amp; Site'!$F$1:$F$437,'Summary to Mgmt'!$D42,'Master Data HO &amp; Site'!$H$1:$H$437,'Summary to Mgmt'!$E42,'Master Data HO &amp; Site'!$Y$1:$Y$437,"Open"),SUMIFS('Master Data HO &amp; Site'!$AW$1:$AW$437,'Master Data HO &amp; Site'!$S$1:$S$437,'Summary to Mgmt'!$C42,'Master Data HO &amp; Site'!$Y$1:$Y$437,"Open")),IF($H$2="Urgent",IF(C42="Jakarta",SUMIFS('Master Data HO &amp; Site'!$AW$1:$AW$437,'Master Data HO &amp; Site'!$F$1:$F$437,'Summary to Mgmt'!$D42,'Master Data HO &amp; Site'!$H$1:$H$437,'Summary to Mgmt'!$E42,'Master Data HO &amp; Site'!$Y$1:$Y$437,"Open",'Master Data HO &amp; Site'!$N$1:$N$437,$H$2),SUMIFS('Master Data HO &amp; Site'!$AW$1:$AW$437,'Master Data HO &amp; Site'!$S$1:$S$437,'Summary to Mgmt'!$C42,'Master Data HO &amp; Site'!$Y$1:$Y$437,"Open",'Master Data HO &amp; Site'!$N$1:$N$437,$H$2)),IF(C42="Jakarta",SUMIFS('Master Data HO &amp; Site'!$AW$1:$AW$437,'Master Data HO &amp; Site'!$F$1:$F$437,'Summary to Mgmt'!$D42,'Master Data HO &amp; Site'!$H$1:$H$437,'Summary to Mgmt'!$E42,'Master Data HO &amp; Site'!$Y$1:$Y$437,"Open",'Master Data HO &amp; Site'!$N$1:$N$437,$H$2),SUMIFS('Master Data HO &amp; Site'!$AW$1:$AW$437,'Master Data HO &amp; Site'!$S$1:$S$437,'Summary to Mgmt'!$C42,'Master Data HO &amp; Site'!$Y$1:$Y$437,"Open",'Master Data HO &amp; Site'!$N$1:$N$437,$H$2))))</f>
        <v>0</v>
      </c>
      <c r="AF42" s="222">
        <f>IF($H$2="All",IF(C42="Jakarta",SUMIFS('Master Data HO &amp; Site'!$AX$1:$AX$437,'Master Data HO &amp; Site'!$F$1:$F$437,'Summary to Mgmt'!$D42,'Master Data HO &amp; Site'!$H$1:$H$437,'Summary to Mgmt'!$E42,'Master Data HO &amp; Site'!$Y$1:$Y$437,"Open"),SUMIFS('Master Data HO &amp; Site'!$AX$1:$AX$437,'Master Data HO &amp; Site'!$S$1:$S$437,'Summary to Mgmt'!$C42,'Master Data HO &amp; Site'!$Y$1:$Y$437,"Open")),IF($H$2="Urgent",IF(C42="Jakarta",SUMIFS('Master Data HO &amp; Site'!$AX$1:$AX$437,'Master Data HO &amp; Site'!$F$1:$F$437,'Summary to Mgmt'!$D42,'Master Data HO &amp; Site'!$H$1:$H$437,'Summary to Mgmt'!$E42,'Master Data HO &amp; Site'!$Y$1:$Y$437,"Open",'Master Data HO &amp; Site'!$N$1:$N$437,$H$2),SUMIFS('Master Data HO &amp; Site'!$AX$1:$AX$437,'Master Data HO &amp; Site'!$S$1:$S$437,'Summary to Mgmt'!$C42,'Master Data HO &amp; Site'!$Y$1:$Y$437,"Open",'Master Data HO &amp; Site'!$N$1:$N$437,$H$2)),IF(C42="Jakarta",SUMIFS('Master Data HO &amp; Site'!$AX$1:$AX$437,'Master Data HO &amp; Site'!$F$1:$F$437,'Summary to Mgmt'!$D42,'Master Data HO &amp; Site'!$H$1:$H$437,'Summary to Mgmt'!$E42,'Master Data HO &amp; Site'!$Y$1:$Y$437,"Open",'Master Data HO &amp; Site'!$N$1:$N$437,$H$2),SUMIFS('Master Data HO &amp; Site'!$AX$1:$AX$437,'Master Data HO &amp; Site'!$S$1:$S$437,'Summary to Mgmt'!$C42,'Master Data HO &amp; Site'!$Y$1:$Y$437,"Open",'Master Data HO &amp; Site'!$N$1:$N$437,$H$2))))</f>
        <v>0</v>
      </c>
      <c r="AG42" s="222">
        <f>IF($H$2="All",IF(C42="Jakarta",SUMIFS('Master Data HO &amp; Site'!$AY$1:$AY$437,'Master Data HO &amp; Site'!$S$1:$S$437,'Summary to Mgmt'!$C42,'Master Data HO &amp; Site'!$F$1:$F$437,'Summary to Mgmt'!$D42,'Master Data HO &amp; Site'!$H$1:$H$437,'Summary to Mgmt'!$E42,'Master Data HO &amp; Site'!$Y$1:$Y$437,"Open"),SUMIFS('Master Data HO &amp; Site'!$AY$1:$AY$437,'Master Data HO &amp; Site'!$S$1:$S$437,'Summary to Mgmt'!$C42,'Master Data HO &amp; Site'!$Y$1:$Y$437,"Open")),IF($H$2="Urgent",IF(C42="Jakarta",SUMIFS('Master Data HO &amp; Site'!$AY$1:$AY$437,'Master Data HO &amp; Site'!$F$1:$F$437,'Summary to Mgmt'!$D42,'Master Data HO &amp; Site'!$H$1:$H$437,'Summary to Mgmt'!$E42,'Master Data HO &amp; Site'!$Y$1:$Y$437,"Open",'Master Data HO &amp; Site'!$N$1:$N$437,$H$2),SUMIFS('Master Data HO &amp; Site'!$AY$1:$AY$437,'Master Data HO &amp; Site'!$S$1:$S$437,'Summary to Mgmt'!$C42,'Master Data HO &amp; Site'!$Y$1:$Y$437,"Open",'Master Data HO &amp; Site'!$N$1:$N$437,$H$2)),IF(C42="Jakarta",SUMIFS('Master Data HO &amp; Site'!$AY$1:$AY$437,'Master Data HO &amp; Site'!$F$1:$F$437,'Summary to Mgmt'!$D42,'Master Data HO &amp; Site'!$H$1:$H$437,'Summary to Mgmt'!$E42,'Master Data HO &amp; Site'!$Y$1:$Y$437,"Open",'Master Data HO &amp; Site'!$N$1:$N$437,$H$2),SUMIFS('Master Data HO &amp; Site'!$AY$1:$AY$437,'Master Data HO &amp; Site'!$S$1:$S$437,'Summary to Mgmt'!$C42,'Master Data HO &amp; Site'!$Y$1:$Y$437,"Open",'Master Data HO &amp; Site'!$N$1:$N$437,$H$2))))</f>
        <v>0</v>
      </c>
      <c r="AH42" s="222">
        <f>IF($H$2="All",IF(C42="Jakarta",SUMIFS('Master Data HO &amp; Site'!$AZ$1:$AZ$437,'Master Data HO &amp; Site'!$F$1:$F$437,'Summary to Mgmt'!$D42,'Master Data HO &amp; Site'!$H$1:$H$437,'Summary to Mgmt'!$E42,'Master Data HO &amp; Site'!$Y$1:$Y$437,"Open"),SUMIFS('Master Data HO &amp; Site'!$AZ$1:$AZ$437,'Master Data HO &amp; Site'!$S$1:$S$437,'Summary to Mgmt'!$C42,'Master Data HO &amp; Site'!$Y$1:$Y$437,"Open")),IF($H$2="Urgent",IF(C42="Jakarta",SUMIFS('Master Data HO &amp; Site'!$AZ$1:$AZ$437,'Master Data HO &amp; Site'!$F$1:$F$437,'Summary to Mgmt'!$D42,'Master Data HO &amp; Site'!$H$1:$H$437,'Summary to Mgmt'!$E42,'Master Data HO &amp; Site'!$Y$1:$Y$437,"Open",'Master Data HO &amp; Site'!$N$1:$N$437,$H$2),SUMIFS('Master Data HO &amp; Site'!$AZ$1:$AZ$437,'Master Data HO &amp; Site'!$S$1:$S$437,'Summary to Mgmt'!$C42,'Master Data HO &amp; Site'!$Y$1:$Y$437,"Open",'Master Data HO &amp; Site'!$N$1:$N$437,$H$2)),IF(C42="Jakarta",SUMIFS('Master Data HO &amp; Site'!$AZ$1:$AZ$437,'Master Data HO &amp; Site'!$F$1:$F$437,'Summary to Mgmt'!$D42,'Master Data HO &amp; Site'!$H$1:$H$437,'Summary to Mgmt'!$E42,'Master Data HO &amp; Site'!$Y$1:$Y$437,"Open",'Master Data HO &amp; Site'!$N$1:$N$437,$H$2),SUMIFS('Master Data HO &amp; Site'!$AZ$1:$AZ$437,'Master Data HO &amp; Site'!$S$1:$S$437,'Summary to Mgmt'!$C42,'Master Data HO &amp; Site'!$Y$1:$Y$437,"Open",'Master Data HO &amp; Site'!$N$1:$N$437,$H$2))))</f>
        <v>0</v>
      </c>
      <c r="AI42" s="222">
        <f>IF($H$2="All",IF(C42="Jakarta",SUMIFS('Master Data HO &amp; Site'!$AZ$1:$AZ$437,'Master Data HO &amp; Site'!$F$1:$F$437,'Summary to Mgmt'!$D42,'Master Data HO &amp; Site'!$H$1:$H$437,'Summary to Mgmt'!$E42,'Master Data HO &amp; Site'!$Y$1:$Y$437,"Open"),SUMIFS('Master Data HO &amp; Site'!$AZ$1:$AZ$437,'Master Data HO &amp; Site'!$S$1:$S$437,'Summary to Mgmt'!$C42,'Master Data HO &amp; Site'!$Y$1:$Y$437,"Open")),IF($H$2="Urgent",IF(C42="Jakarta",SUMIFS('Master Data HO &amp; Site'!$AZ$1:$AZ$437,'Master Data HO &amp; Site'!$F$1:$F$437,'Summary to Mgmt'!$D42,'Master Data HO &amp; Site'!$H$1:$H$437,'Summary to Mgmt'!$E42,'Master Data HO &amp; Site'!$Y$1:$Y$437,"Open",'Master Data HO &amp; Site'!$N$1:$N$437,$H$2),SUMIFS('Master Data HO &amp; Site'!$AZ$1:$AZ$437,'Master Data HO &amp; Site'!$S$1:$S$437,'Summary to Mgmt'!$C42,'Master Data HO &amp; Site'!$Y$1:$Y$437,"Open",'Master Data HO &amp; Site'!$N$1:$N$437,$H$2)),IF(C42="Jakarta",SUMIFS('Master Data HO &amp; Site'!$AZ$1:$AZ$437,'Master Data HO &amp; Site'!$F$1:$F$437,'Summary to Mgmt'!$D42,'Master Data HO &amp; Site'!$H$1:$H$437,'Summary to Mgmt'!$E42,'Master Data HO &amp; Site'!$Y$1:$Y$437,"Open",'Master Data HO &amp; Site'!$N$1:$N$437,$H$2),SUMIFS('Master Data HO &amp; Site'!$AZ$1:$AZ$437,'Master Data HO &amp; Site'!$S$1:$S$437,'Summary to Mgmt'!$C42,'Master Data HO &amp; Site'!$Y$1:$Y$437,"Open",'Master Data HO &amp; Site'!$N$1:$N$437,$H$2))))</f>
        <v>0</v>
      </c>
      <c r="AJ42" s="222">
        <f>IF($H$2="All",IF(C42="Jakarta",SUMIFS('Master Data HO &amp; Site'!$BB$1:$BB$437,'Master Data HO &amp; Site'!$F$1:$F$437,'Summary to Mgmt'!$D42,'Master Data HO &amp; Site'!$H$1:$H$437,'Summary to Mgmt'!$E42,'Master Data HO &amp; Site'!$Y$1:$Y$437,"Open"),SUMIFS('Master Data HO &amp; Site'!$BB$1:$BB$437,'Master Data HO &amp; Site'!$S$1:$S$437,'Summary to Mgmt'!$C42,'Master Data HO &amp; Site'!$Y$1:$Y$437,"Open")),IF($H$2="Urgent",IF(C42="Jakarta",SUMIFS('Master Data HO &amp; Site'!$BB$1:$BB$437,'Master Data HO &amp; Site'!$F$1:$F$437,'Summary to Mgmt'!$D42,'Master Data HO &amp; Site'!$H$1:$H$437,'Summary to Mgmt'!$E42,'Master Data HO &amp; Site'!$Y$1:$Y$437,"Open",'Master Data HO &amp; Site'!$N$1:$N$437,$H$2),SUMIFS('Master Data HO &amp; Site'!$BB$1:$BB$437,'Master Data HO &amp; Site'!$S$1:$S$437,'Summary to Mgmt'!$C42,'Master Data HO &amp; Site'!$Y$1:$Y$437,"Open",'Master Data HO &amp; Site'!$N$1:$N$437,$H$2)),IF(C42="Jakarta",SUMIFS('Master Data HO &amp; Site'!$BB$1:$BB$437,'Master Data HO &amp; Site'!$F$1:$F$437,'Summary to Mgmt'!$D42,'Master Data HO &amp; Site'!$H$1:$H$437,'Summary to Mgmt'!$E42,'Master Data HO &amp; Site'!$Y$1:$Y$437,"Open",'Master Data HO &amp; Site'!$N$1:$N$437,$H$2),SUMIFS('Master Data HO &amp; Site'!$BB$1:$BB$437,'Master Data HO &amp; Site'!$S$1:$S$437,'Summary to Mgmt'!$C42,'Master Data HO &amp; Site'!$Y$1:$Y$437,"Open",'Master Data HO &amp; Site'!$N$1:$N$437,$H$2))))</f>
        <v>0</v>
      </c>
      <c r="AK42" s="222">
        <f>IF($H$2="All",IF(C42="Jakarta",SUMIFS('Master Data HO &amp; Site'!$BC$1:$BC$437,'Master Data HO &amp; Site'!$F$1:$F$437,'Summary to Mgmt'!$D42,'Master Data HO &amp; Site'!$H$1:$H$437,'Summary to Mgmt'!$E42,'Master Data HO &amp; Site'!$Y$1:$Y$437,"Open"),SUMIFS('Master Data HO &amp; Site'!$BC$1:$BC$437,'Master Data HO &amp; Site'!$S$1:$S$437,'Summary to Mgmt'!$C42,'Master Data HO &amp; Site'!$Y$1:$Y$437,"Open")),IF($H$2="Urgent",IF(C42="Jakarta",SUMIFS('Master Data HO &amp; Site'!$BC$1:$BC$437,'Master Data HO &amp; Site'!$F$1:$F$437,'Summary to Mgmt'!$D42,'Master Data HO &amp; Site'!$H$1:$H$437,'Summary to Mgmt'!$E42,'Master Data HO &amp; Site'!$Y$1:$Y$437,"Open",'Master Data HO &amp; Site'!$N$1:$N$437,$H$2),SUMIFS('Master Data HO &amp; Site'!$BC$1:$BC$437,'Master Data HO &amp; Site'!$S$1:$S$437,'Summary to Mgmt'!$C42,'Master Data HO &amp; Site'!$Y$1:$Y$437,"Open",'Master Data HO &amp; Site'!$N$1:$N$437,$H$2)),IF(C42="Jakarta",SUMIFS('Master Data HO &amp; Site'!$BC$1:$BC$437,'Master Data HO &amp; Site'!$F$1:$F$437,'Summary to Mgmt'!$D42,'Master Data HO &amp; Site'!$H$1:$H$437,'Summary to Mgmt'!$E42,'Master Data HO &amp; Site'!$Y$1:$Y$437,"Open",'Master Data HO &amp; Site'!$N$1:$N$437,$H$2),SUMIFS('Master Data HO &amp; Site'!$BC$1:$BC$437,'Master Data HO &amp; Site'!$S$1:$S$437,'Summary to Mgmt'!$C42,'Master Data HO &amp; Site'!$Y$1:$Y$437,"Open",'Master Data HO &amp; Site'!$N$1:$N$437,$H$2))))</f>
        <v>0</v>
      </c>
      <c r="AL42" s="222">
        <f>IF($H$2="All",IF(C42="Jakarta",SUMIFS('Master Data HO &amp; Site'!$BD$1:$BD$437,'Master Data HO &amp; Site'!$F$1:$F$437,'Summary to Mgmt'!$D42,'Master Data HO &amp; Site'!$H$1:$H$437,'Summary to Mgmt'!$E42,'Master Data HO &amp; Site'!$Y$1:$Y$437,"Open"),SUMIFS('Master Data HO &amp; Site'!$BD$1:$BD$437,'Master Data HO &amp; Site'!$S$1:$S$437,'Summary to Mgmt'!$C42,'Master Data HO &amp; Site'!$Y$1:$Y$437,"Open")),IF($H$2="Urgent",IF(C42="Jakarta",SUMIFS('Master Data HO &amp; Site'!$BD$1:$BD$437,'Master Data HO &amp; Site'!$F$1:$F$437,'Summary to Mgmt'!$D42,'Master Data HO &amp; Site'!$H$1:$H$437,'Summary to Mgmt'!$E42,'Master Data HO &amp; Site'!$Y$1:$Y$437,"Open",'Master Data HO &amp; Site'!$N$1:$N$437,$H$2),SUMIFS('Master Data HO &amp; Site'!$BD$1:$BD$437,'Master Data HO &amp; Site'!$S$1:$S$437,'Summary to Mgmt'!$C42,'Master Data HO &amp; Site'!$Y$1:$Y$437,"Open",'Master Data HO &amp; Site'!$N$1:$N$437,$H$2)),IF(C42="Jakarta",SUMIFS('Master Data HO &amp; Site'!$BD$1:$BD$437,'Master Data HO &amp; Site'!$F$1:$F$437,'Summary to Mgmt'!$D42,'Master Data HO &amp; Site'!$H$1:$H$437,'Summary to Mgmt'!$E42,'Master Data HO &amp; Site'!$Y$1:$Y$437,"Open",'Master Data HO &amp; Site'!$N$1:$N$437,$H$2),SUMIFS('Master Data HO &amp; Site'!$BD$1:$BD$437,'Master Data HO &amp; Site'!$S$1:$S$437,'Summary to Mgmt'!$C42,'Master Data HO &amp; Site'!$Y$1:$Y$437,"Open",'Master Data HO &amp; Site'!$N$1:$N$437,$H$2))))</f>
        <v>0</v>
      </c>
      <c r="AM42" s="222">
        <f>IF($H$2="All",IF(C42="Jakarta",SUMIFS('Master Data HO &amp; Site'!$BE$1:$BE$437,'Master Data HO &amp; Site'!$S$1:$S$437,'Summary to Mgmt'!$C42,'Master Data HO &amp; Site'!$F$1:$F$437,'Summary to Mgmt'!$D42,'Master Data HO &amp; Site'!$H$1:$H$437,'Summary to Mgmt'!$E42,'Master Data HO &amp; Site'!$Y$1:$Y$437,"Open"),SUMIFS('Master Data HO &amp; Site'!$BE$1:$BE$437,'Master Data HO &amp; Site'!$S$1:$S$437,'Summary to Mgmt'!$C42,'Master Data HO &amp; Site'!$Y$1:$Y$437,"Open")),IF($H$2="Urgent",IF(C42="Jakarta",SUMIFS('Master Data HO &amp; Site'!$BE$1:$BE$437,'Master Data HO &amp; Site'!$F$1:$F$437,'Summary to Mgmt'!$D42,'Master Data HO &amp; Site'!$H$1:$H$437,'Summary to Mgmt'!$E42,'Master Data HO &amp; Site'!$Y$1:$Y$437,"Open",'Master Data HO &amp; Site'!$N$1:$N$437,$H$2),SUMIFS('Master Data HO &amp; Site'!$BE$1:$BE$437,'Master Data HO &amp; Site'!$S$1:$S$437,'Summary to Mgmt'!$C42,'Master Data HO &amp; Site'!$Y$1:$Y$437,"Open",'Master Data HO &amp; Site'!$N$1:$N$437,$H$2)),IF(C42="Jakarta",SUMIFS('Master Data HO &amp; Site'!$BE$1:$BE$437,'Master Data HO &amp; Site'!$F$1:$F$437,'Summary to Mgmt'!$D42,'Master Data HO &amp; Site'!$H$1:$H$437,'Summary to Mgmt'!$E42,'Master Data HO &amp; Site'!$Y$1:$Y$437,"Open",'Master Data HO &amp; Site'!$N$1:$N$437,$H$2),SUMIFS('Master Data HO &amp; Site'!$BE$1:$BE$437,'Master Data HO &amp; Site'!$S$1:$S$437,'Summary to Mgmt'!$C42,'Master Data HO &amp; Site'!$Y$1:$Y$437,"Open",'Master Data HO &amp; Site'!$N$1:$N$437,$H$2))))</f>
        <v>0</v>
      </c>
      <c r="AN42" s="222">
        <f>IF($H$2="All",IF(C42="Jakarta",SUMIFS('Master Data HO &amp; Site'!$BF$1:$BF$437,'Master Data HO &amp; Site'!$F$1:$F$437,'Summary to Mgmt'!$D42,'Master Data HO &amp; Site'!$H$1:$H$437,'Summary to Mgmt'!$E42,'Master Data HO &amp; Site'!$Y$1:$Y$437,"Open"),SUMIFS('Master Data HO &amp; Site'!$BF$1:$BF$437,'Master Data HO &amp; Site'!$S$1:$S$437,'Summary to Mgmt'!$C42,'Master Data HO &amp; Site'!$Y$1:$Y$437,"Open")),IF($H$2="Urgent",IF(C42="Jakarta",SUMIFS('Master Data HO &amp; Site'!$BF$1:$BF$437,'Master Data HO &amp; Site'!$F$1:$F$437,'Summary to Mgmt'!$D42,'Master Data HO &amp; Site'!$H$1:$H$437,'Summary to Mgmt'!$E42,'Master Data HO &amp; Site'!$Y$1:$Y$437,"Open",'Master Data HO &amp; Site'!$N$1:$N$437,$H$2),SUMIFS('Master Data HO &amp; Site'!$BF$1:$BF$437,'Master Data HO &amp; Site'!$S$1:$S$437,'Summary to Mgmt'!$C42,'Master Data HO &amp; Site'!$Y$1:$Y$437,"Open",'Master Data HO &amp; Site'!$N$1:$N$437,$H$2)),IF(C42="Jakarta",SUMIFS('Master Data HO &amp; Site'!$BF$1:$BF$437,'Master Data HO &amp; Site'!$F$1:$F$437,'Summary to Mgmt'!$D42,'Master Data HO &amp; Site'!$H$1:$H$437,'Summary to Mgmt'!$E42,'Master Data HO &amp; Site'!$Y$1:$Y$437,"Open",'Master Data HO &amp; Site'!$N$1:$N$437,$H$2),SUMIFS('Master Data HO &amp; Site'!$BF$1:$BF$437,'Master Data HO &amp; Site'!$S$1:$S$437,'Summary to Mgmt'!$C42,'Master Data HO &amp; Site'!$Y$1:$Y$437,"Open",'Master Data HO &amp; Site'!$N$1:$N$437,$H$2))))</f>
        <v>0</v>
      </c>
      <c r="AO42" s="222">
        <f>IF($H$2="All",IF(C42="Jakarta",SUMIFS('Master Data HO &amp; Site'!$BG$1:$BG$437,'Master Data HO &amp; Site'!$F$1:$F$437,'Summary to Mgmt'!$D42,'Master Data HO &amp; Site'!$H$1:$H$437,'Summary to Mgmt'!$E42,'Master Data HO &amp; Site'!$Y$1:$Y$437,"Open"),SUMIFS('Master Data HO &amp; Site'!$BG$1:$BG$437,'Master Data HO &amp; Site'!$S$1:$S$437,'Summary to Mgmt'!$C42,'Master Data HO &amp; Site'!$Y$1:$Y$437,"Open")),IF($H$2="Urgent",IF(C42="Jakarta",SUMIFS('Master Data HO &amp; Site'!$BG$1:$BG$437,'Master Data HO &amp; Site'!$F$1:$F$437,'Summary to Mgmt'!$D42,'Master Data HO &amp; Site'!$H$1:$H$437,'Summary to Mgmt'!$E42,'Master Data HO &amp; Site'!$Y$1:$Y$437,"Open",'Master Data HO &amp; Site'!$N$1:$N$437,$H$2),SUMIFS('Master Data HO &amp; Site'!$BG$1:$BG$437,'Master Data HO &amp; Site'!$S$1:$S$437,'Summary to Mgmt'!$C42,'Master Data HO &amp; Site'!$Y$1:$Y$437,"Open",'Master Data HO &amp; Site'!$N$1:$N$437,$H$2)),IF(C42="Jakarta",SUMIFS('Master Data HO &amp; Site'!$BG$1:$BG$437,'Master Data HO &amp; Site'!$F$1:$F$437,'Summary to Mgmt'!$D42,'Master Data HO &amp; Site'!$H$1:$H$437,'Summary to Mgmt'!$E42,'Master Data HO &amp; Site'!$Y$1:$Y$437,"Open",'Master Data HO &amp; Site'!$N$1:$N$437,$H$2),SUMIFS('Master Data HO &amp; Site'!$BG$1:$BG$437,'Master Data HO &amp; Site'!$S$1:$S$437,'Summary to Mgmt'!$C42,'Master Data HO &amp; Site'!$Y$1:$Y$437,"Open",'Master Data HO &amp; Site'!$N$1:$N$437,$H$2))))</f>
        <v>0</v>
      </c>
      <c r="AP42" s="222">
        <f>IF($H$2="All",IF(C42="Jakarta",SUMIFS('Master Data HO &amp; Site'!$BH$1:$BH$437,'Master Data HO &amp; Site'!$F$1:$F$437,'Summary to Mgmt'!$D42,'Master Data HO &amp; Site'!$H$1:$H$437,'Summary to Mgmt'!$E42,'Master Data HO &amp; Site'!$Y$1:$Y$437,"Open"),SUMIFS('Master Data HO &amp; Site'!$BH$1:$BH$437,'Master Data HO &amp; Site'!$S$1:$S$437,'Summary to Mgmt'!$C42,'Master Data HO &amp; Site'!$Y$1:$Y$437,"Open")),IF($H$2="Urgent",IF(C42="Jakarta",SUMIFS('Master Data HO &amp; Site'!$BH$1:$BH$437,'Master Data HO &amp; Site'!$F$1:$F$437,'Summary to Mgmt'!$D42,'Master Data HO &amp; Site'!$H$1:$H$437,'Summary to Mgmt'!$E42,'Master Data HO &amp; Site'!$Y$1:$Y$437,"Open",'Master Data HO &amp; Site'!$N$1:$N$437,$H$2),SUMIFS('Master Data HO &amp; Site'!$BH$1:$BH$437,'Master Data HO &amp; Site'!$S$1:$S$437,'Summary to Mgmt'!$C42,'Master Data HO &amp; Site'!$Y$1:$Y$437,"Open",'Master Data HO &amp; Site'!$N$1:$N$437,$H$2)),IF(C42="Jakarta",SUMIFS('Master Data HO &amp; Site'!$BH$1:$BH$437,'Master Data HO &amp; Site'!$F$1:$F$437,'Summary to Mgmt'!$D42,'Master Data HO &amp; Site'!$H$1:$H$437,'Summary to Mgmt'!$E42,'Master Data HO &amp; Site'!$Y$1:$Y$437,"Open",'Master Data HO &amp; Site'!$N$1:$N$437,$H$2),SUMIFS('Master Data HO &amp; Site'!$BH$1:$BH$437,'Master Data HO &amp; Site'!$S$1:$S$437,'Summary to Mgmt'!$C42,'Master Data HO &amp; Site'!$Y$1:$Y$437,"Open",'Master Data HO &amp; Site'!$N$1:$N$437,$H$2))))</f>
        <v>0</v>
      </c>
      <c r="AQ42" s="222">
        <f>IF($H$2="All",IF(C42="Jakarta",SUMIFS('Master Data HO &amp; Site'!$BI$1:$BI$437,'Master Data HO &amp; Site'!$F$1:$F$437,'Summary to Mgmt'!$D42,'Master Data HO &amp; Site'!$H$1:$H$437,'Summary to Mgmt'!$E42,'Master Data HO &amp; Site'!$Y$1:$Y$437,"Open"),SUMIFS('Master Data HO &amp; Site'!$BI$1:$BI$437,'Master Data HO &amp; Site'!$S$1:$S$437,'Summary to Mgmt'!$C42,'Master Data HO &amp; Site'!$Y$1:$Y$437,"Open")),IF($H$2="Urgent",IF(C42="Jakarta",SUMIFS('Master Data HO &amp; Site'!$BI$1:$BI$437,'Master Data HO &amp; Site'!$F$1:$F$437,'Summary to Mgmt'!$D42,'Master Data HO &amp; Site'!$H$1:$H$437,'Summary to Mgmt'!$E42,'Master Data HO &amp; Site'!$Y$1:$Y$437,"Open",'Master Data HO &amp; Site'!$N$1:$N$437,$H$2),SUMIFS('Master Data HO &amp; Site'!$BI$1:$BI$437,'Master Data HO &amp; Site'!$S$1:$S$437,'Summary to Mgmt'!$C42,'Master Data HO &amp; Site'!$Y$1:$Y$437,"Open",'Master Data HO &amp; Site'!$N$1:$N$437,$H$2)),IF(C42="Jakarta",SUMIFS('Master Data HO &amp; Site'!$BI$1:$BI$437,'Master Data HO &amp; Site'!$F$1:$F$437,'Summary to Mgmt'!$D42,'Master Data HO &amp; Site'!$H$1:$H$437,'Summary to Mgmt'!$E42,'Master Data HO &amp; Site'!$Y$1:$Y$437,"Open",'Master Data HO &amp; Site'!$N$1:$N$437,$H$2),SUMIFS('Master Data HO &amp; Site'!$BI$1:$BI$437,'Master Data HO &amp; Site'!$S$1:$S$437,'Summary to Mgmt'!$C42,'Master Data HO &amp; Site'!$Y$1:$Y$437,"Open",'Master Data HO &amp; Site'!$N$1:$N$437,$H$2))))</f>
        <v>0</v>
      </c>
      <c r="AR42" s="222">
        <f>IF($H$2="All",IF(C42="Jakarta",SUMIFS('Master Data HO &amp; Site'!$BJ$1:$BJ$437,'Master Data HO &amp; Site'!$F$1:$F$437,'Summary to Mgmt'!$D42,'Master Data HO &amp; Site'!$H$1:$H$437,'Summary to Mgmt'!$E42,'Master Data HO &amp; Site'!$Y$1:$Y$437,"Open"),SUMIFS('Master Data HO &amp; Site'!$BJ$1:$BJ$437,'Master Data HO &amp; Site'!$S$1:$S$437,'Summary to Mgmt'!$C42,'Master Data HO &amp; Site'!$Y$1:$Y$437,"Open")),IF($H$2="Urgent",IF(C42="Jakarta",SUMIFS('Master Data HO &amp; Site'!$BJ$1:$BJ$437,'Master Data HO &amp; Site'!$F$1:$F$437,'Summary to Mgmt'!$D42,'Master Data HO &amp; Site'!$H$1:$H$437,'Summary to Mgmt'!$E42,'Master Data HO &amp; Site'!$Y$1:$Y$437,"Open",'Master Data HO &amp; Site'!$N$1:$N$437,$H$2),SUMIFS('Master Data HO &amp; Site'!$BJ$1:$BJ$437,'Master Data HO &amp; Site'!$S$1:$S$437,'Summary to Mgmt'!$C42,'Master Data HO &amp; Site'!$Y$1:$Y$437,"Open",'Master Data HO &amp; Site'!$N$1:$N$437,$H$2)),IF(C42="Jakarta",SUMIFS('Master Data HO &amp; Site'!$BJ$1:$BJ$437,'Master Data HO &amp; Site'!$F$1:$F$437,'Summary to Mgmt'!$D42,'Master Data HO &amp; Site'!$H$1:$H$437,'Summary to Mgmt'!$E42,'Master Data HO &amp; Site'!$Y$1:$Y$437,"Open",'Master Data HO &amp; Site'!$N$1:$N$437,$H$2),SUMIFS('Master Data HO &amp; Site'!$BJ$1:$BJ$437,'Master Data HO &amp; Site'!$S$1:$S$437,'Summary to Mgmt'!$C42,'Master Data HO &amp; Site'!$Y$1:$Y$437,"Open",'Master Data HO &amp; Site'!$N$1:$N$437,$H$2))))</f>
        <v>0</v>
      </c>
      <c r="AS42" s="222">
        <f>IF($H$2="All",IF(C42="Jakarta",SUMIFS('Master Data HO &amp; Site'!$BK$1:$BK$437,'Master Data HO &amp; Site'!$S$1:$S$437,'Summary to Mgmt'!$C42,'Master Data HO &amp; Site'!$F$1:$F$437,'Summary to Mgmt'!$D42,'Master Data HO &amp; Site'!$H$1:$H$437,'Summary to Mgmt'!$E42,'Master Data HO &amp; Site'!$Y$1:$Y$437,"Open"),SUMIFS('Master Data HO &amp; Site'!$BK$1:$BK$437,'Master Data HO &amp; Site'!$S$1:$S$437,'Summary to Mgmt'!$C42,'Master Data HO &amp; Site'!$Y$1:$Y$437,"Open")),IF($H$2="Urgent",IF(C42="Jakarta",SUMIFS('Master Data HO &amp; Site'!$BK$1:$BK$437,'Master Data HO &amp; Site'!$F$1:$F$437,'Summary to Mgmt'!$D42,'Master Data HO &amp; Site'!$H$1:$H$437,'Summary to Mgmt'!$E42,'Master Data HO &amp; Site'!$Y$1:$Y$437,"Open",'Master Data HO &amp; Site'!$N$1:$N$437,$H$2),SUMIFS('Master Data HO &amp; Site'!$BK$1:$BK$437,'Master Data HO &amp; Site'!$S$1:$S$437,'Summary to Mgmt'!$C42,'Master Data HO &amp; Site'!$Y$1:$Y$437,"Open",'Master Data HO &amp; Site'!$N$1:$N$437,$H$2)),IF(C42="Jakarta",SUMIFS('Master Data HO &amp; Site'!$BK$1:$BK$437,'Master Data HO &amp; Site'!$F$1:$F$437,'Summary to Mgmt'!$D42,'Master Data HO &amp; Site'!$H$1:$H$437,'Summary to Mgmt'!$E42,'Master Data HO &amp; Site'!$Y$1:$Y$437,"Open",'Master Data HO &amp; Site'!$N$1:$N$437,$H$2),SUMIFS('Master Data HO &amp; Site'!$BK$1:$BK$437,'Master Data HO &amp; Site'!$S$1:$S$437,'Summary to Mgmt'!$C42,'Master Data HO &amp; Site'!$Y$1:$Y$437,"Open",'Master Data HO &amp; Site'!$N$1:$N$437,$H$2))))</f>
        <v>0</v>
      </c>
      <c r="AU42" s="224">
        <f>IF($H$2="All",IF(C42="Jakarta",COUNTIFS('Master Data HO &amp; Site'!$F$1:$F$437,'Summary to Mgmt'!$D42,'Master Data HO &amp; Site'!$H$1:$H$437,'Summary to Mgmt'!$E42,'Master Data HO &amp; Site'!$Y$1:$Y$437,"Open",'Master Data HO &amp; Site'!$BZ$1:$BZ$437,'Summary to Mgmt'!$AU$4),COUNTIFS('Master Data HO &amp; Site'!$S$1:$S$437,'Summary to Mgmt'!$C42,'Master Data HO &amp; Site'!$Y$1:$Y$437,"Open",'Master Data HO &amp; Site'!$BZ$1:$BZ$437,'Summary to Mgmt'!$AU$4)),IF($H$2="Urgent",IF(C42="Jakarta",COUNTIFS('Master Data HO &amp; Site'!$F$1:$F$437,'Summary to Mgmt'!$D42,'Master Data HO &amp; Site'!$H$1:$H$437,'Summary to Mgmt'!$E42,'Master Data HO &amp; Site'!$Y$1:$Y$437,"Open",'Master Data HO &amp; Site'!$BZ$1:$BZ$437,'Summary to Mgmt'!$AU$4,'Master Data HO &amp; Site'!$N$1:$N$437,$H$2),COUNTIFS('Master Data HO &amp; Site'!$S$1:$S$437,'Summary to Mgmt'!$C42,'Master Data HO &amp; Site'!$Y$1:$Y$437,"Open",'Master Data HO &amp; Site'!$BZ$1:$BZ$437,'Summary to Mgmt'!$AU$4,'Master Data HO &amp; Site'!$N$1:$N$437,$H$2)),IF(C42="Jakarta",COUNTIFS('Master Data HO &amp; Site'!$F$1:$F$437,'Summary to Mgmt'!$D42,'Master Data HO &amp; Site'!$H$1:$H$437,'Summary to Mgmt'!$E42,'Master Data HO &amp; Site'!$Y$1:$Y$437,"Open",'Master Data HO &amp; Site'!$BZ$1:$BZ$437,'Summary to Mgmt'!$AU$4,'Master Data HO &amp; Site'!$N$1:$N$437,$H$2),COUNTIFS('Master Data HO &amp; Site'!$S$1:$S$437,'Summary to Mgmt'!$C42,'Master Data HO &amp; Site'!$Y$1:$Y$437,"Open",'Master Data HO &amp; Site'!$BZ$1:$BZ$437,'Summary to Mgmt'!$AU$4,'Master Data HO &amp; Site'!$N$1:$N$437,$H$2))))</f>
        <v>0</v>
      </c>
      <c r="AV42" s="224">
        <f>IF($H$2="All",IF(C42="Jakarta",COUNTIFS('Master Data HO &amp; Site'!$F$1:$F$437,'Summary to Mgmt'!$D42,'Master Data HO &amp; Site'!$H$1:$H$437,'Summary to Mgmt'!$E42,'Master Data HO &amp; Site'!$Y$1:$Y$437,"Open",'Master Data HO &amp; Site'!$BZ$1:$BZ$437,'Summary to Mgmt'!$AV$4),COUNTIFS('Master Data HO &amp; Site'!$S$1:$S$437,'Summary to Mgmt'!$C42,'Master Data HO &amp; Site'!$Y$1:$Y$437,"Open",'Master Data HO &amp; Site'!$BZ$1:$BZ$437,'Summary to Mgmt'!$AV$4)),IF($H$2="Urgent",IF(C42="Jakarta",COUNTIFS('Master Data HO &amp; Site'!$F$1:$F$437,'Summary to Mgmt'!$D42,'Master Data HO &amp; Site'!$H$1:$H$437,'Summary to Mgmt'!$E42,'Master Data HO &amp; Site'!$Y$1:$Y$437,"Open",'Master Data HO &amp; Site'!$BZ$1:$BZ$437,'Summary to Mgmt'!$AV$4,'Master Data HO &amp; Site'!$N$1:$N$437,$H$2),COUNTIFS('Master Data HO &amp; Site'!$S$1:$S$437,'Summary to Mgmt'!$C42,'Master Data HO &amp; Site'!$Y$1:$Y$437,"Open",'Master Data HO &amp; Site'!$BZ$1:$BZ$437,'Summary to Mgmt'!$AV$4,'Master Data HO &amp; Site'!$N$1:$N$437,$H$2)),IF(C42="Jakarta",COUNTIFS('Master Data HO &amp; Site'!$F$1:$F$437,'Summary to Mgmt'!$D42,'Master Data HO &amp; Site'!$H$1:$H$437,'Summary to Mgmt'!$E42,'Master Data HO &amp; Site'!$Y$1:$Y$437,"Open",'Master Data HO &amp; Site'!$BZ$1:$BZ$437,'Summary to Mgmt'!$AV$4,'Master Data HO &amp; Site'!$N$1:$N$437,$H$2),COUNTIFS('Master Data HO &amp; Site'!$S$1:$S$437,'Summary to Mgmt'!$C42,'Master Data HO &amp; Site'!$Y$1:$Y$437,"Open",'Master Data HO &amp; Site'!$BZ$1:$BZ$437,'Summary to Mgmt'!$AV$4,'Master Data HO &amp; Site'!$N$1:$N$437,$H$2))))</f>
        <v>0</v>
      </c>
      <c r="AW42" s="224">
        <f>IF($H$2="All",IF(C42="Jakarta",COUNTIFS('Master Data HO &amp; Site'!$F$1:$F$437,'Summary to Mgmt'!$D42,'Master Data HO &amp; Site'!$H$1:$H$437,'Summary to Mgmt'!$E42,'Master Data HO &amp; Site'!$Y$1:$Y$437,"Open",'Master Data HO &amp; Site'!$BZ$1:$BZ$437,'Summary to Mgmt'!$AW$4),COUNTIFS('Master Data HO &amp; Site'!$S$1:$S$437,'Summary to Mgmt'!$C42,'Master Data HO &amp; Site'!$Y$1:$Y$437,"Open",'Master Data HO &amp; Site'!$BZ$1:$BZ$437,'Summary to Mgmt'!$AW$4)),IF($H$2="Urgent",IF(C42="Jakarta",COUNTIFS('Master Data HO &amp; Site'!$F$1:$F$437,'Summary to Mgmt'!$D42,'Master Data HO &amp; Site'!$H$1:$H$437,'Summary to Mgmt'!$E42,'Master Data HO &amp; Site'!$Y$1:$Y$437,"Open",'Master Data HO &amp; Site'!$BZ$1:$BZ$437,'Summary to Mgmt'!$AW$4,'Master Data HO &amp; Site'!$N$1:$N$437,$H$2),COUNTIFS('Master Data HO &amp; Site'!$S$1:$S$437,'Summary to Mgmt'!$C42,'Master Data HO &amp; Site'!$Y$1:$Y$437,"Open",'Master Data HO &amp; Site'!$BZ$1:$BZ$437,'Summary to Mgmt'!$AW$4,'Master Data HO &amp; Site'!$N$1:$N$437,$H$2)),IF(C42="Jakarta",COUNTIFS('Master Data HO &amp; Site'!$F$1:$F$437,'Summary to Mgmt'!$D42,'Master Data HO &amp; Site'!$H$1:$H$437,'Summary to Mgmt'!$E42,'Master Data HO &amp; Site'!$Y$1:$Y$437,"Open",'Master Data HO &amp; Site'!$BZ$1:$BZ$437,'Summary to Mgmt'!$AW$4,'Master Data HO &amp; Site'!$N$1:$N$437,$H$2),COUNTIFS('Master Data HO &amp; Site'!$S$1:$S$437,'Summary to Mgmt'!$C42,'Master Data HO &amp; Site'!$Y$1:$Y$437,"Open",'Master Data HO &amp; Site'!$BZ$1:$BZ$437,'Summary to Mgmt'!$AW$4,'Master Data HO &amp; Site'!$N$1:$N$437,$H$2))))</f>
        <v>0</v>
      </c>
      <c r="AX42" s="224">
        <f>IF($H$2="All",IF(C42="Jakarta",COUNTIFS('Master Data HO &amp; Site'!$F$1:$F$437,'Summary to Mgmt'!$D42,'Master Data HO &amp; Site'!$H$1:$H$437,'Summary to Mgmt'!$E42,'Master Data HO &amp; Site'!$Y$1:$Y$437,"Open",'Master Data HO &amp; Site'!$BZ$1:$BZ$437,'Summary to Mgmt'!$AX$4),COUNTIFS('Master Data HO &amp; Site'!$S$1:$S$437,'Summary to Mgmt'!$C42,'Master Data HO &amp; Site'!$Y$1:$Y$437,"Open",'Master Data HO &amp; Site'!$BZ$1:$BZ$437,'Summary to Mgmt'!$AX$4)),IF($H$2="Urgent",IF(C42="Jakarta",COUNTIFS('Master Data HO &amp; Site'!$F$1:$F$437,'Summary to Mgmt'!$D42,'Master Data HO &amp; Site'!$H$1:$H$437,'Summary to Mgmt'!$E42,'Master Data HO &amp; Site'!$Y$1:$Y$437,"Open",'Master Data HO &amp; Site'!$BZ$1:$BZ$437,'Summary to Mgmt'!$AX$4,'Master Data HO &amp; Site'!$N$1:$N$437,$H$2),COUNTIFS('Master Data HO &amp; Site'!$S$1:$S$437,'Summary to Mgmt'!$C42,'Master Data HO &amp; Site'!$Y$1:$Y$437,"Open",'Master Data HO &amp; Site'!$BZ$1:$BZ$437,'Summary to Mgmt'!$AX$4,'Master Data HO &amp; Site'!$N$1:$N$437,$H$2)),IF(C42="Jakarta",COUNTIFS('Master Data HO &amp; Site'!$F$1:$F$437,'Summary to Mgmt'!$D42,'Master Data HO &amp; Site'!$H$1:$H$437,'Summary to Mgmt'!$E42,'Master Data HO &amp; Site'!$Y$1:$Y$437,"Open",'Master Data HO &amp; Site'!$BZ$1:$BZ$437,'Summary to Mgmt'!$AX$4,'Master Data HO &amp; Site'!$N$1:$N$437,$H$2),COUNTIFS('Master Data HO &amp; Site'!$S$1:$S$437,'Summary to Mgmt'!$C42,'Master Data HO &amp; Site'!$Y$1:$Y$437,"Open",'Master Data HO &amp; Site'!$BZ$1:$BZ$437,'Summary to Mgmt'!$AX$4,'Master Data HO &amp; Site'!$N$1:$N$437,$H$2))))</f>
        <v>0</v>
      </c>
    </row>
    <row r="43" spans="3:50" outlineLevel="1" x14ac:dyDescent="0.35">
      <c r="C43" t="s">
        <v>151</v>
      </c>
      <c r="D43" t="s">
        <v>1156</v>
      </c>
      <c r="E43" t="s">
        <v>1156</v>
      </c>
      <c r="F43" s="223">
        <f t="shared" si="1"/>
        <v>7</v>
      </c>
      <c r="G43" s="224">
        <f>IF($H$2="All",IF(C43="Jakarta",SUMIFS('Master Data HO &amp; Site'!$BM$1:$BM$437,'Master Data HO &amp; Site'!$S$1:$S$437,'Summary to Mgmt'!C43,'Master Data HO &amp; Site'!$F$1:$F$437,'Summary to Mgmt'!$D43,'Master Data HO &amp; Site'!$H$1:$H$437,'Summary to Mgmt'!$E43,'Master Data HO &amp; Site'!$Y$1:$Y$437,"Closed"),SUMIFS('Master Data HO &amp; Site'!$BM$1:$BM$437,'Master Data HO &amp; Site'!$S$1:$S$437,'Summary to Mgmt'!C43,'Master Data HO &amp; Site'!$Y$1:$Y$437,"Closed")),IF(C43="Jakarta",SUMIFS('Master Data HO &amp; Site'!$BM$1:$BM$437,'Master Data HO &amp; Site'!$S$1:$S$437,'Summary to Mgmt'!C43,'Master Data HO &amp; Site'!$F$1:$F$437,'Summary to Mgmt'!$D43,'Master Data HO &amp; Site'!$H$1:$H$437,'Summary to Mgmt'!E43,'Master Data HO &amp; Site'!$N$1:$N$437,'Summary to Mgmt'!$H$2,'Master Data HO &amp; Site'!$Y$1:$Y$437,"Closed"),SUMIFS('Master Data HO &amp; Site'!$BM$1:$BM$437,'Master Data HO &amp; Site'!$S$1:$S$437,'Summary to Mgmt'!C43,'Master Data HO &amp; Site'!$N$1:$N$437,'Summary to Mgmt'!$H$2,'Master Data HO &amp; Site'!$Y$1:$Y$437,"Closed")))</f>
        <v>4</v>
      </c>
      <c r="H43" s="222">
        <f>IF($H$2="All",IF(C43="Jakarta",COUNTIFS('Master Data HO &amp; Site'!$S$1:$S$437,'Summary to Mgmt'!$C43,'Master Data HO &amp; Site'!$F$1:$F$437,'Summary to Mgmt'!$D43,'Master Data HO &amp; Site'!$H$1:$H$437,'Summary to Mgmt'!$E43,'Master Data HO &amp; Site'!$Y$1:$Y$437,"Open"),COUNTIFS('Master Data HO &amp; Site'!$S$1:$S$437,'Summary to Mgmt'!$C43,'Master Data HO &amp; Site'!$Y$1:$Y$437,"Open")),IF($H$2="Urgent",IF(C43="Jakarta",COUNTIFS('Master Data HO &amp; Site'!$S$1:$S$437,'Summary to Mgmt'!$C43,'Master Data HO &amp; Site'!$F$1:$F$437,'Summary to Mgmt'!$D43,'Master Data HO &amp; Site'!$H$1:$H$437,'Summary to Mgmt'!$E43,'Master Data HO &amp; Site'!$Y$1:$Y$437,"Open",'Master Data HO &amp; Site'!$N$1:$N$437,$H$2),COUNTIFS('Master Data HO &amp; Site'!$S$1:$S$437,'Summary to Mgmt'!$C43,'Master Data HO &amp; Site'!$Y$1:$Y$437,"Open",'Master Data HO &amp; Site'!$N$1:$N$437,$H$2)),IF(C43="Jakarta",COUNTIFS('Master Data HO &amp; Site'!$F$1:$F$437,'Summary to Mgmt'!$D43,'Master Data HO &amp; Site'!$H$1:$H$437,'Summary to Mgmt'!$E43,'Master Data HO &amp; Site'!$Y$1:$Y$437,"Open",'Master Data HO &amp; Site'!$N$1:$N$437,$H$2),COUNTIFS('Master Data HO &amp; Site'!$S$1:$S$437,'Summary to Mgmt'!$C43,'Master Data HO &amp; Site'!$Y$1:$Y$437,"Open",'Master Data HO &amp; Site'!$N$1:$N$437,$H$2))))</f>
        <v>3</v>
      </c>
      <c r="I43" s="222">
        <f>IF($H$2="All",IF(C43="Jakarta",COUNTIFS('Master Data HO &amp; Site'!$F$1:$F$437,'Summary to Mgmt'!$D43,'Master Data HO &amp; Site'!$H$1:$H$437,'Summary to Mgmt'!$E43,'Master Data HO &amp; Site'!$Y$1:$Y$437,"Open",'Master Data HO &amp; Site'!$D$1:$D$437,"pending FKTK"),COUNTIFS('Master Data HO &amp; Site'!$S$1:$S$437,'Summary to Mgmt'!$C43,'Master Data HO &amp; Site'!$Y$1:$Y$437,"Open",'Master Data HO &amp; Site'!$D$1:$D$437,"pending FKTK")),IF($H$2="Urgent",IF(C43="Jakarta",COUNTIFS('Master Data HO &amp; Site'!$F$1:$F$437,'Summary to Mgmt'!$D43,'Master Data HO &amp; Site'!$H$1:$H$437,'Summary to Mgmt'!$E43,'Master Data HO &amp; Site'!$Y$1:$Y$437,"Open",'Master Data HO &amp; Site'!$N$1:$N$437,$H$2,'Master Data HO &amp; Site'!$D$1:$D$437,"pending FKTK"),COUNTIFS('Master Data HO &amp; Site'!$S$1:$S$437,'Summary to Mgmt'!$C43,'Master Data HO &amp; Site'!$Y$1:$Y$437,"Open",'Master Data HO &amp; Site'!$N$1:$N$437,$H$2,'Master Data HO &amp; Site'!$D$1:$D$437,"pending FKTK")),IF(C43="Jakarta",COUNTIFS('Master Data HO &amp; Site'!$F$1:$F$437,'Summary to Mgmt'!$D43,'Master Data HO &amp; Site'!$H$1:$H$437,'Summary to Mgmt'!$E43,'Master Data HO &amp; Site'!$Y$1:$Y$437,"Open",'Master Data HO &amp; Site'!$N$1:$N$437,$H$2,'Master Data HO &amp; Site'!$D$1:$D$437,"pending FKTK"),COUNTIFS('Master Data HO &amp; Site'!$S$1:$S$437,'Summary to Mgmt'!$C43,'Master Data HO &amp; Site'!$Y$1:$Y$437,"Open",'Master Data HO &amp; Site'!$N$1:$N$437,$H$2,'Master Data HO &amp; Site'!$D$1:$D$437,"pending FKTK"))))</f>
        <v>3</v>
      </c>
      <c r="J43" s="222">
        <f>IF($H$2="All",IF(C43="Jakarta",SUMIFS('Master Data HO &amp; Site'!$AB$1:$AB$437,'Master Data HO &amp; Site'!$F$1:$F$437,'Summary to Mgmt'!$D43,'Master Data HO &amp; Site'!$H$1:$H$437,'Summary to Mgmt'!$E43,'Master Data HO &amp; Site'!$Y$1:$Y$437,"Open"),SUMIFS('Master Data HO &amp; Site'!$AB$1:$AB$437,'Master Data HO &amp; Site'!$S$1:$S$437,'Summary to Mgmt'!$C43,'Master Data HO &amp; Site'!$Y$1:$Y$437,"Open")),IF($H$2="Urgent",IF(C43="Jakarta",SUMIFS('Master Data HO &amp; Site'!$AB$1:$AB$437,'Master Data HO &amp; Site'!$F$1:$F$437,'Summary to Mgmt'!$D43,'Master Data HO &amp; Site'!$H$1:$H$437,'Summary to Mgmt'!$E43,'Master Data HO &amp; Site'!$Y$1:$Y$437,"Open",'Master Data HO &amp; Site'!$N$1:$N$437,$H$2),SUMIFS('Master Data HO &amp; Site'!$AB$1:$AB$437,'Master Data HO &amp; Site'!$S$1:$S$437,'Summary to Mgmt'!$C43,'Master Data HO &amp; Site'!$Y$1:$Y$437,"Open",'Master Data HO &amp; Site'!$N$1:$N$437,$H$2)),IF(C43="Jakarta",SUMIFS('Master Data HO &amp; Site'!$AB$1:$AB$437,'Master Data HO &amp; Site'!$F$1:$F$437,'Summary to Mgmt'!$D43,'Master Data HO &amp; Site'!$H$1:$H$437,'Summary to Mgmt'!$E43,'Master Data HO &amp; Site'!$Y$1:$Y$437,"Open",'Master Data HO &amp; Site'!$N$1:$N$437,$H$2),SUMIFS('Master Data HO &amp; Site'!$AB$1:$AB$437,'Master Data HO &amp; Site'!$S$1:$S$437,'Summary to Mgmt'!$C43,'Master Data HO &amp; Site'!$Y$1:$Y$437,"Open",'Master Data HO &amp; Site'!$N$1:$N$437,$H$2))))</f>
        <v>0</v>
      </c>
      <c r="K43" s="222">
        <f>IF($H$2="All",IF(C43="Jakarta",SUMIFS('Master Data HO &amp; Site'!$AC$1:$AC$437,'Master Data HO &amp; Site'!$F$1:$F$437,'Summary to Mgmt'!$D43,'Master Data HO &amp; Site'!$H$1:$H$437,'Summary to Mgmt'!$E43,'Master Data HO &amp; Site'!$Y$1:$Y$437,"Open"),SUMIFS('Master Data HO &amp; Site'!$AC$1:$AC$437,'Master Data HO &amp; Site'!$S$1:$S$437,'Summary to Mgmt'!$C43,'Master Data HO &amp; Site'!$Y$1:$Y$437,"Open")),IF($H$2="Urgent",IF(C43="Jakarta",SUMIFS('Master Data HO &amp; Site'!$AC$1:$AC$437,'Master Data HO &amp; Site'!$F$1:$F$437,'Summary to Mgmt'!$D43,'Master Data HO &amp; Site'!$H$1:$H$437,'Summary to Mgmt'!$E43,'Master Data HO &amp; Site'!$Y$1:$Y$437,"Open",'Master Data HO &amp; Site'!$N$1:$N$437,$H$2),SUMIFS('Master Data HO &amp; Site'!$AC$1:$AC$437,'Master Data HO &amp; Site'!$S$1:$S$437,'Summary to Mgmt'!$C43,'Master Data HO &amp; Site'!$Y$1:$Y$437,"Open",'Master Data HO &amp; Site'!$N$1:$N$437,$H$2)),IF(C43="Jakarta",SUMIFS('Master Data HO &amp; Site'!$AC$1:$AC$437,'Master Data HO &amp; Site'!$F$1:$F$437,'Summary to Mgmt'!$D43,'Master Data HO &amp; Site'!$H$1:$H$437,'Summary to Mgmt'!$E43,'Master Data HO &amp; Site'!$Y$1:$Y$437,"Open",'Master Data HO &amp; Site'!$N$1:$N$437,$H$2),SUMIFS('Master Data HO &amp; Site'!$AC$1:$AC$437,'Master Data HO &amp; Site'!$S$1:$S$437,'Summary to Mgmt'!$C43,'Master Data HO &amp; Site'!$Y$1:$Y$437,"Open",'Master Data HO &amp; Site'!$N$1:$N$437,$H$2))))</f>
        <v>0</v>
      </c>
      <c r="L43" s="222">
        <f>IF($H$2="All",IF(C43="Jakarta",SUMIFS('Master Data HO &amp; Site'!$AD$1:$AD$437,'Master Data HO &amp; Site'!$F$1:$F$437,'Summary to Mgmt'!$D43,'Master Data HO &amp; Site'!$H$1:$H$437,'Summary to Mgmt'!$E43,'Master Data HO &amp; Site'!$Y$1:$Y$437,"Open"),SUMIFS('Master Data HO &amp; Site'!$AD$1:$AD$437,'Master Data HO &amp; Site'!$S$1:$S$437,'Summary to Mgmt'!$C43,'Master Data HO &amp; Site'!$Y$1:$Y$437,"Open")),IF($H$2="Urgent",IF(C43="Jakarta",SUMIFS('Master Data HO &amp; Site'!$AD$1:$AD$437,'Master Data HO &amp; Site'!$F$1:$F$437,'Summary to Mgmt'!$D43,'Master Data HO &amp; Site'!$H$1:$H$437,'Summary to Mgmt'!$E43,'Master Data HO &amp; Site'!$Y$1:$Y$437,"Open",'Master Data HO &amp; Site'!$N$1:$N$437,$H$2),SUMIFS('Master Data HO &amp; Site'!$AD$1:$AD$437,'Master Data HO &amp; Site'!$S$1:$S$437,'Summary to Mgmt'!$C43,'Master Data HO &amp; Site'!$Y$1:$Y$437,"Open",'Master Data HO &amp; Site'!$N$1:$N$437,$H$2)),IF(C43="Jakarta",SUMIFS('Master Data HO &amp; Site'!$AD$1:$AD$437,'Master Data HO &amp; Site'!$F$1:$F$437,'Summary to Mgmt'!$D43,'Master Data HO &amp; Site'!$H$1:$H$437,'Summary to Mgmt'!$E43,'Master Data HO &amp; Site'!$Y$1:$Y$437,"Open",'Master Data HO &amp; Site'!$N$1:$N$437,$H$2),SUMIFS('Master Data HO &amp; Site'!$AD$1:$AD$437,'Master Data HO &amp; Site'!$S$1:$S$437,'Summary to Mgmt'!$C43,'Master Data HO &amp; Site'!$Y$1:$Y$437,"Open",'Master Data HO &amp; Site'!$N$1:$N$437,$H$2))))</f>
        <v>0</v>
      </c>
      <c r="M43" s="222">
        <f>IF($H$2="All",IF(C43="Jakarta",SUMIFS('Master Data HO &amp; Site'!$AE$1:$AE$437,'Master Data HO &amp; Site'!$F$1:$F$437,'Summary to Mgmt'!$D43,'Master Data HO &amp; Site'!$H$1:$H$437,'Summary to Mgmt'!$E43,'Master Data HO &amp; Site'!$Y$1:$Y$437,"Open"),SUMIFS('Master Data HO &amp; Site'!$AE$1:$AE$437,'Master Data HO &amp; Site'!$S$1:$S$437,'Summary to Mgmt'!$C43,'Master Data HO &amp; Site'!$Y$1:$Y$437,"Open")),IF($H$2="Urgent",IF(C43="Jakarta",SUMIFS('Master Data HO &amp; Site'!$AE$1:$AE$437,'Master Data HO &amp; Site'!$F$1:$F$437,'Summary to Mgmt'!$D43,'Master Data HO &amp; Site'!$H$1:$H$437,'Summary to Mgmt'!$E43,'Master Data HO &amp; Site'!$Y$1:$Y$437,"Open",'Master Data HO &amp; Site'!$N$1:$N$437,$H$2),SUMIFS('Master Data HO &amp; Site'!$AE$1:$AE$437,'Master Data HO &amp; Site'!$S$1:$S$437,'Summary to Mgmt'!$C43,'Master Data HO &amp; Site'!$Y$1:$Y$437,"Open",'Master Data HO &amp; Site'!$N$1:$N$437,$H$2)),IF(C43="Jakarta",SUMIFS('Master Data HO &amp; Site'!$AE$1:$AE$437,'Master Data HO &amp; Site'!$F$1:$F$437,'Summary to Mgmt'!$D43,'Master Data HO &amp; Site'!$H$1:$H$437,'Summary to Mgmt'!$E43,'Master Data HO &amp; Site'!$Y$1:$Y$437,"Open",'Master Data HO &amp; Site'!$N$1:$N$437,$H$2),SUMIFS('Master Data HO &amp; Site'!$AE$1:$AE$437,'Master Data HO &amp; Site'!$S$1:$S$437,'Summary to Mgmt'!$C43,'Master Data HO &amp; Site'!$Y$1:$Y$437,"Open",'Master Data HO &amp; Site'!$N$1:$N$437,$H$2))))</f>
        <v>0</v>
      </c>
      <c r="N43" s="222">
        <f>IF($H$2="All",IF(C43="Jakarta",SUMIFS('Master Data HO &amp; Site'!$AF$1:$AF$437,'Master Data HO &amp; Site'!$F$1:$F$437,'Summary to Mgmt'!$D43,'Master Data HO &amp; Site'!$H$1:$H$437,'Summary to Mgmt'!$E43,'Master Data HO &amp; Site'!$Y$1:$Y$437,"Open"),SUMIFS('Master Data HO &amp; Site'!$AF$1:$AF$437,'Master Data HO &amp; Site'!$S$1:$S$437,'Summary to Mgmt'!$C43,'Master Data HO &amp; Site'!$Y$1:$Y$437,"Open")),IF($H$2="Urgent",IF(C43="Jakarta",SUMIFS('Master Data HO &amp; Site'!$AF$1:$AF$437,'Master Data HO &amp; Site'!$F$1:$F$437,'Summary to Mgmt'!$D43,'Master Data HO &amp; Site'!$H$1:$H$437,'Summary to Mgmt'!$E43,'Master Data HO &amp; Site'!$Y$1:$Y$437,"Open",'Master Data HO &amp; Site'!$N$1:$N$437,$H$2),SUMIFS('Master Data HO &amp; Site'!$AF$1:$AF$437,'Master Data HO &amp; Site'!$S$1:$S$437,'Summary to Mgmt'!$C43,'Master Data HO &amp; Site'!$Y$1:$Y$437,"Open",'Master Data HO &amp; Site'!$N$1:$N$437,$H$2)),IF(C43="Jakarta",SUMIFS('Master Data HO &amp; Site'!$AF$1:$AF$437,'Master Data HO &amp; Site'!$F$1:$F$437,'Summary to Mgmt'!$D43,'Master Data HO &amp; Site'!$H$1:$H$437,'Summary to Mgmt'!$E43,'Master Data HO &amp; Site'!$Y$1:$Y$437,"Open",'Master Data HO &amp; Site'!$N$1:$N$437,$H$2),SUMIFS('Master Data HO &amp; Site'!$AF$1:$AF$437,'Master Data HO &amp; Site'!$S$1:$S$437,'Summary to Mgmt'!$C43,'Master Data HO &amp; Site'!$Y$1:$Y$437,"Open",'Master Data HO &amp; Site'!$N$1:$N$437,$H$2))))</f>
        <v>0</v>
      </c>
      <c r="O43" s="224">
        <f>IF($H$2="All",IF(C43="Jakarta",SUMIFS('Master Data HO &amp; Site'!$AG$1:$AG$437,'Master Data HO &amp; Site'!$S$1:$S$437,'Summary to Mgmt'!$C43,'Master Data HO &amp; Site'!$F$1:$F$437,'Summary to Mgmt'!$D43,'Master Data HO &amp; Site'!$H$1:$H$437,'Summary to Mgmt'!$E43,'Master Data HO &amp; Site'!$Y$1:$Y$437,"Open"),SUMIFS('Master Data HO &amp; Site'!$AG$1:$AG$437,'Master Data HO &amp; Site'!$S$1:$S$437,'Summary to Mgmt'!$C43,'Master Data HO &amp; Site'!$Y$1:$Y$437,"Open")),IF($H$2="Urgent",IF(C43="Jakarta",SUMIFS('Master Data HO &amp; Site'!$AG$1:$AG$437,'Master Data HO &amp; Site'!$F$1:$F$437,'Summary to Mgmt'!$D43,'Master Data HO &amp; Site'!$H$1:$H$437,'Summary to Mgmt'!$E43,'Master Data HO &amp; Site'!$Y$1:$Y$437,"Open",'Master Data HO &amp; Site'!$N$1:$N$437,$H$2),SUMIFS('Master Data HO &amp; Site'!$AG$1:$AG$437,'Master Data HO &amp; Site'!$S$1:$S$437,'Summary to Mgmt'!$C43,'Master Data HO &amp; Site'!$Y$1:$Y$437,"Open",'Master Data HO &amp; Site'!$N$1:$N$437,$H$2)),IF(C43="Jakarta",SUMIFS('Master Data HO &amp; Site'!$AG$1:$AG$437,'Master Data HO &amp; Site'!$F$1:$F$437,'Summary to Mgmt'!$D43,'Master Data HO &amp; Site'!$H$1:$H$437,'Summary to Mgmt'!$E43,'Master Data HO &amp; Site'!$Y$1:$Y$437,"Open",'Master Data HO &amp; Site'!$N$1:$N$437,$H$2),SUMIFS('Master Data HO &amp; Site'!$AG$1:$AG$437,'Master Data HO &amp; Site'!$S$1:$S$437,'Summary to Mgmt'!$C43,'Master Data HO &amp; Site'!$Y$1:$Y$437,"Open",'Master Data HO &amp; Site'!$N$1:$N$437,$H$2))))</f>
        <v>0</v>
      </c>
      <c r="P43" s="222">
        <f>IF($H$2="All",IF(C43="Jakarta",SUMIFS('Master Data HO &amp; Site'!$AH$1:$AH$437,'Master Data HO &amp; Site'!$F$1:$F$437,'Summary to Mgmt'!$D43,'Master Data HO &amp; Site'!$H$1:$H$437,'Summary to Mgmt'!$E43,'Master Data HO &amp; Site'!$Y$1:$Y$437,"Open"),SUMIFS('Master Data HO &amp; Site'!$AH$1:$AH$437,'Master Data HO &amp; Site'!$S$1:$S$437,'Summary to Mgmt'!$C43,'Master Data HO &amp; Site'!$Y$1:$Y$437,"Open")),IF($H$2="Urgent",IF(C43="Jakarta",SUMIFS('Master Data HO &amp; Site'!$AH$1:$AH$437,'Master Data HO &amp; Site'!$F$1:$F$437,'Summary to Mgmt'!$D43,'Master Data HO &amp; Site'!$H$1:$H$437,'Summary to Mgmt'!$E43,'Master Data HO &amp; Site'!$Y$1:$Y$437,"Open",'Master Data HO &amp; Site'!$N$1:$N$437,$H$2),SUMIFS('Master Data HO &amp; Site'!$AH$1:$AH$437,'Master Data HO &amp; Site'!$S$1:$S$437,'Summary to Mgmt'!$C43,'Master Data HO &amp; Site'!$Y$1:$Y$437,"Open",'Master Data HO &amp; Site'!$N$1:$N$437,$H$2)),IF(C43="Jakarta",SUMIFS('Master Data HO &amp; Site'!$AH$1:$AH$437,'Master Data HO &amp; Site'!$F$1:$F$437,'Summary to Mgmt'!$D43,'Master Data HO &amp; Site'!$H$1:$H$437,'Summary to Mgmt'!$E43,'Master Data HO &amp; Site'!$Y$1:$Y$437,"Open",'Master Data HO &amp; Site'!$N$1:$N$437,$H$2),SUMIFS('Master Data HO &amp; Site'!$AH$1:$AH$437,'Master Data HO &amp; Site'!$S$1:$S$437,'Summary to Mgmt'!$C43,'Master Data HO &amp; Site'!$Y$1:$Y$437,"Open",'Master Data HO &amp; Site'!$N$1:$N$437,$H$2))))</f>
        <v>0</v>
      </c>
      <c r="Q43" s="222">
        <f>IF($H$2="All",IF(C43="Jakarta",SUMIFS('Master Data HO &amp; Site'!$AI$1:$AI$437,'Master Data HO &amp; Site'!$F$1:$F$437,'Summary to Mgmt'!$D43,'Master Data HO &amp; Site'!$H$1:$H$437,'Summary to Mgmt'!$E43,'Master Data HO &amp; Site'!$Y$1:$Y$437,"Open"),SUMIFS('Master Data HO &amp; Site'!$AI$1:$AI$437,'Master Data HO &amp; Site'!$S$1:$S$437,'Summary to Mgmt'!$C43,'Master Data HO &amp; Site'!$Y$1:$Y$437,"Open")),IF($H$2="Urgent",IF(C43="Jakarta",SUMIFS('Master Data HO &amp; Site'!$AI$1:$AI$437,'Master Data HO &amp; Site'!$F$1:$F$437,'Summary to Mgmt'!$D43,'Master Data HO &amp; Site'!$H$1:$H$437,'Summary to Mgmt'!$E43,'Master Data HO &amp; Site'!$Y$1:$Y$437,"Open",'Master Data HO &amp; Site'!$N$1:$N$437,$H$2),SUMIFS('Master Data HO &amp; Site'!$AI$1:$AI$437,'Master Data HO &amp; Site'!$S$1:$S$437,'Summary to Mgmt'!$C43,'Master Data HO &amp; Site'!$Y$1:$Y$437,"Open",'Master Data HO &amp; Site'!$N$1:$N$437,$H$2)),IF(C43="Jakarta",SUMIFS('Master Data HO &amp; Site'!$AI$1:$AI$437,'Master Data HO &amp; Site'!$F$1:$F$437,'Summary to Mgmt'!$D43,'Master Data HO &amp; Site'!$H$1:$H$437,'Summary to Mgmt'!$E43,'Master Data HO &amp; Site'!$Y$1:$Y$437,"Open",'Master Data HO &amp; Site'!$N$1:$N$437,$H$2),SUMIFS('Master Data HO &amp; Site'!$AI$1:$AI$437,'Master Data HO &amp; Site'!$S$1:$S$437,'Summary to Mgmt'!$C43,'Master Data HO &amp; Site'!$Y$1:$Y$437,"Open",'Master Data HO &amp; Site'!$N$1:$N$437,$H$2))))</f>
        <v>0</v>
      </c>
      <c r="R43" s="222">
        <f>IF($H$2="All",IF(C43="Jakarta",SUMIFS('Master Data HO &amp; Site'!$AJ$1:$AJ$437,'Master Data HO &amp; Site'!$F$1:$F$437,'Summary to Mgmt'!$D43,'Master Data HO &amp; Site'!$H$1:$H$437,'Summary to Mgmt'!$E43,'Master Data HO &amp; Site'!$Y$1:$Y$437,"Open"),SUMIFS('Master Data HO &amp; Site'!$AJ$1:$AJ$437,'Master Data HO &amp; Site'!$S$1:$S$437,'Summary to Mgmt'!$C43,'Master Data HO &amp; Site'!$Y$1:$Y$437,"Open")),IF($H$2="Urgent",IF(C43="Jakarta",SUMIFS('Master Data HO &amp; Site'!$AJ$1:$AJ$437,'Master Data HO &amp; Site'!$F$1:$F$437,'Summary to Mgmt'!$D43,'Master Data HO &amp; Site'!$H$1:$H$437,'Summary to Mgmt'!$E43,'Master Data HO &amp; Site'!$Y$1:$Y$437,"Open",'Master Data HO &amp; Site'!$N$1:$N$437,$H$2),SUMIFS('Master Data HO &amp; Site'!$AJ$1:$AJ$437,'Master Data HO &amp; Site'!$S$1:$S$437,'Summary to Mgmt'!$C43,'Master Data HO &amp; Site'!$Y$1:$Y$437,"Open",'Master Data HO &amp; Site'!$N$1:$N$437,$H$2)),IF(C43="Jakarta",SUMIFS('Master Data HO &amp; Site'!$AJ$1:$AJ$437,'Master Data HO &amp; Site'!$F$1:$F$437,'Summary to Mgmt'!$D43,'Master Data HO &amp; Site'!$H$1:$H$437,'Summary to Mgmt'!$E43,'Master Data HO &amp; Site'!$Y$1:$Y$437,"Open",'Master Data HO &amp; Site'!$N$1:$N$437,$H$2),SUMIFS('Master Data HO &amp; Site'!$AJ$1:$AJ$437,'Master Data HO &amp; Site'!$S$1:$S$437,'Summary to Mgmt'!$C43,'Master Data HO &amp; Site'!$Y$1:$Y$437,"Open",'Master Data HO &amp; Site'!$N$1:$N$437,$H$2))))</f>
        <v>0</v>
      </c>
      <c r="S43" s="222">
        <f>IF($H$2="All",IF(C43="Jakarta",SUMIFS('Master Data HO &amp; Site'!$AK$1:$AK$437,'Master Data HO &amp; Site'!$F$1:$F$437,'Summary to Mgmt'!$D43,'Master Data HO &amp; Site'!$H$1:$H$437,'Summary to Mgmt'!$E43,'Master Data HO &amp; Site'!$Y$1:$Y$437,"Open"),SUMIFS('Master Data HO &amp; Site'!$AK$1:$AK$437,'Master Data HO &amp; Site'!$S$1:$S$437,'Summary to Mgmt'!$C43,'Master Data HO &amp; Site'!$Y$1:$Y$437,"Open")),IF($H$2="Urgent",IF(C43="Jakarta",SUMIFS('Master Data HO &amp; Site'!$AK$1:$AK$437,'Master Data HO &amp; Site'!$F$1:$F$437,'Summary to Mgmt'!$D43,'Master Data HO &amp; Site'!$H$1:$H$437,'Summary to Mgmt'!$E43,'Master Data HO &amp; Site'!$Y$1:$Y$437,"Open",'Master Data HO &amp; Site'!$N$1:$N$437,$H$2),SUMIFS('Master Data HO &amp; Site'!$AK$1:$AK$437,'Master Data HO &amp; Site'!$S$1:$S$437,'Summary to Mgmt'!$C43,'Master Data HO &amp; Site'!$Y$1:$Y$437,"Open",'Master Data HO &amp; Site'!$N$1:$N$437,$H$2)),IF(C43="Jakarta",SUMIFS('Master Data HO &amp; Site'!$AK$1:$AK$437,'Master Data HO &amp; Site'!$F$1:$F$437,'Summary to Mgmt'!$D43,'Master Data HO &amp; Site'!$H$1:$H$437,'Summary to Mgmt'!$E43,'Master Data HO &amp; Site'!$Y$1:$Y$437,"Open",'Master Data HO &amp; Site'!$N$1:$N$437,$H$2),SUMIFS('Master Data HO &amp; Site'!$AK$1:$AK$437,'Master Data HO &amp; Site'!$S$1:$S$437,'Summary to Mgmt'!$C43,'Master Data HO &amp; Site'!$Y$1:$Y$437,"Open",'Master Data HO &amp; Site'!$N$1:$N$437,$H$2))))</f>
        <v>0</v>
      </c>
      <c r="T43" s="222">
        <f>IF($H$2="All",IF(C43="Jakarta",SUMIFS('Master Data HO &amp; Site'!$AL$1:$AL$437,'Master Data HO &amp; Site'!$F$1:$F$437,'Summary to Mgmt'!$D43,'Master Data HO &amp; Site'!$H$1:$H$437,'Summary to Mgmt'!$E43,'Master Data HO &amp; Site'!$Y$1:$Y$437,"Open"),SUMIFS('Master Data HO &amp; Site'!$AL$1:$AL$437,'Master Data HO &amp; Site'!$S$1:$S$437,'Summary to Mgmt'!$C43,'Master Data HO &amp; Site'!$Y$1:$Y$437,"Open")),IF($H$2="Urgent",IF(C43="Jakarta",SUMIFS('Master Data HO &amp; Site'!$AL$1:$AL$437,'Master Data HO &amp; Site'!$F$1:$F$437,'Summary to Mgmt'!$D43,'Master Data HO &amp; Site'!$H$1:$H$437,'Summary to Mgmt'!$E43,'Master Data HO &amp; Site'!$Y$1:$Y$437,"Open",'Master Data HO &amp; Site'!$N$1:$N$437,$H$2),SUMIFS('Master Data HO &amp; Site'!$AL$1:$AL$437,'Master Data HO &amp; Site'!$S$1:$S$437,'Summary to Mgmt'!$C43,'Master Data HO &amp; Site'!$Y$1:$Y$437,"Open",'Master Data HO &amp; Site'!$N$1:$N$437,$H$2)),IF(C43="Jakarta",SUMIFS('Master Data HO &amp; Site'!$AL$1:$AL$437,'Master Data HO &amp; Site'!$F$1:$F$437,'Summary to Mgmt'!$D43,'Master Data HO &amp; Site'!$H$1:$H$437,'Summary to Mgmt'!$E43,'Master Data HO &amp; Site'!$Y$1:$Y$437,"Open",'Master Data HO &amp; Site'!$N$1:$N$437,$H$2),SUMIFS('Master Data HO &amp; Site'!$AL$1:$AL$437,'Master Data HO &amp; Site'!$S$1:$S$437,'Summary to Mgmt'!$C43,'Master Data HO &amp; Site'!$Y$1:$Y$437,"Open",'Master Data HO &amp; Site'!$N$1:$N$437,$H$2))))</f>
        <v>0</v>
      </c>
      <c r="U43" s="222">
        <f>IF($H$2="All",IF(C43="Jakarta",SUMIFS('Master Data HO &amp; Site'!$AM$1:$AM$437,'Master Data HO &amp; Site'!$S$1:$S$437,'Summary to Mgmt'!$C43,'Master Data HO &amp; Site'!$F$1:$F$437,'Summary to Mgmt'!$D43,'Master Data HO &amp; Site'!$H$1:$H$437,'Summary to Mgmt'!$E43,'Master Data HO &amp; Site'!$Y$1:$Y$437,"Open"),SUMIFS('Master Data HO &amp; Site'!$AM$1:$AM$437,'Master Data HO &amp; Site'!$S$1:$S$437,'Summary to Mgmt'!$C43,'Master Data HO &amp; Site'!$Y$1:$Y$437,"Open")),IF($H$2="Urgent",IF(C43="Jakarta",SUMIFS('Master Data HO &amp; Site'!$AM$1:$AM$437,'Master Data HO &amp; Site'!$F$1:$F$437,'Summary to Mgmt'!$D43,'Master Data HO &amp; Site'!$H$1:$H$437,'Summary to Mgmt'!$E43,'Master Data HO &amp; Site'!$Y$1:$Y$437,"Open",'Master Data HO &amp; Site'!$N$1:$N$437,$H$2),SUMIFS('Master Data HO &amp; Site'!$AM$1:$AM$437,'Master Data HO &amp; Site'!$S$1:$S$437,'Summary to Mgmt'!$C43,'Master Data HO &amp; Site'!$Y$1:$Y$437,"Open",'Master Data HO &amp; Site'!$N$1:$N$437,$H$2)),IF(C43="Jakarta",SUMIFS('Master Data HO &amp; Site'!$AM$1:$AM$437,'Master Data HO &amp; Site'!$F$1:$F$437,'Summary to Mgmt'!$D43,'Master Data HO &amp; Site'!$H$1:$H$437,'Summary to Mgmt'!$E43,'Master Data HO &amp; Site'!$Y$1:$Y$437,"Open",'Master Data HO &amp; Site'!$N$1:$N$437,$H$2),SUMIFS('Master Data HO &amp; Site'!$AM$1:$AM$437,'Master Data HO &amp; Site'!$S$1:$S$437,'Summary to Mgmt'!$C43,'Master Data HO &amp; Site'!$Y$1:$Y$437,"Open",'Master Data HO &amp; Site'!$N$1:$N$437,$H$2))))</f>
        <v>0</v>
      </c>
      <c r="V43" s="222">
        <f>IF($H$2="All",IF(C43="Jakarta",SUMIFS('Master Data HO &amp; Site'!$AN$1:$AN$437,'Master Data HO &amp; Site'!$F$1:$F$437,'Summary to Mgmt'!$D43,'Master Data HO &amp; Site'!$H$1:$H$437,'Summary to Mgmt'!$E43,'Master Data HO &amp; Site'!$Y$1:$Y$437,"Open"),SUMIFS('Master Data HO &amp; Site'!$AN$1:$AN$437,'Master Data HO &amp; Site'!$S$1:$S$437,'Summary to Mgmt'!$C43,'Master Data HO &amp; Site'!$Y$1:$Y$437,"Open")),IF($H$2="Urgent",IF(C43="Jakarta",SUMIFS('Master Data HO &amp; Site'!$AN$1:$AN$437,'Master Data HO &amp; Site'!$F$1:$F$437,'Summary to Mgmt'!$D43,'Master Data HO &amp; Site'!$H$1:$H$437,'Summary to Mgmt'!$E43,'Master Data HO &amp; Site'!$Y$1:$Y$437,"Open",'Master Data HO &amp; Site'!$N$1:$N$437,$H$2),SUMIFS('Master Data HO &amp; Site'!$AN$1:$AN$437,'Master Data HO &amp; Site'!$S$1:$S$437,'Summary to Mgmt'!$C43,'Master Data HO &amp; Site'!$Y$1:$Y$437,"Open",'Master Data HO &amp; Site'!$N$1:$N$437,$H$2)),IF(C43="Jakarta",SUMIFS('Master Data HO &amp; Site'!$AN$1:$AN$437,'Master Data HO &amp; Site'!$F$1:$F$437,'Summary to Mgmt'!$D43,'Master Data HO &amp; Site'!$H$1:$H$437,'Summary to Mgmt'!$E43,'Master Data HO &amp; Site'!$Y$1:$Y$437,"Open",'Master Data HO &amp; Site'!$N$1:$N$437,$H$2),SUMIFS('Master Data HO &amp; Site'!$AN$1:$AN$437,'Master Data HO &amp; Site'!$S$1:$S$437,'Summary to Mgmt'!$C43,'Master Data HO &amp; Site'!$Y$1:$Y$437,"Open",'Master Data HO &amp; Site'!$N$1:$N$437,$H$2))))</f>
        <v>0</v>
      </c>
      <c r="W43" s="222">
        <f>IF($H$2="All",IF(C43="Jakarta",SUMIFS('Master Data HO &amp; Site'!$AO$1:$AO$437,'Master Data HO &amp; Site'!$F$1:$F$437,'Summary to Mgmt'!$D43,'Master Data HO &amp; Site'!$H$1:$H$437,'Summary to Mgmt'!$E43,'Master Data HO &amp; Site'!$Y$1:$Y$437,"Open"),SUMIFS('Master Data HO &amp; Site'!$AO$1:$AO$437,'Master Data HO &amp; Site'!$S$1:$S$437,'Summary to Mgmt'!$C43,'Master Data HO &amp; Site'!$Y$1:$Y$437,"Open")),IF($H$2="Urgent",IF(C43="Jakarta",SUMIFS('Master Data HO &amp; Site'!$AO$1:$AO$437,'Master Data HO &amp; Site'!$F$1:$F$437,'Summary to Mgmt'!$D43,'Master Data HO &amp; Site'!$H$1:$H$437,'Summary to Mgmt'!$E43,'Master Data HO &amp; Site'!$Y$1:$Y$437,"Open",'Master Data HO &amp; Site'!$N$1:$N$437,$H$2),SUMIFS('Master Data HO &amp; Site'!$AO$1:$AO$437,'Master Data HO &amp; Site'!$S$1:$S$437,'Summary to Mgmt'!$C43,'Master Data HO &amp; Site'!$Y$1:$Y$437,"Open",'Master Data HO &amp; Site'!$N$1:$N$437,$H$2)),IF(C43="Jakarta",SUMIFS('Master Data HO &amp; Site'!$AO$1:$AO$437,'Master Data HO &amp; Site'!$F$1:$F$437,'Summary to Mgmt'!$D43,'Master Data HO &amp; Site'!$H$1:$H$437,'Summary to Mgmt'!$E43,'Master Data HO &amp; Site'!$Y$1:$Y$437,"Open",'Master Data HO &amp; Site'!$N$1:$N$437,$H$2),SUMIFS('Master Data HO &amp; Site'!$AO$1:$AO$437,'Master Data HO &amp; Site'!$S$1:$S$437,'Summary to Mgmt'!$C43,'Master Data HO &amp; Site'!$Y$1:$Y$437,"Open",'Master Data HO &amp; Site'!$N$1:$N$437,$H$2))))</f>
        <v>0</v>
      </c>
      <c r="X43" s="222">
        <f>IF($H$2="All",IF(C43="Jakarta",SUMIFS('Master Data HO &amp; Site'!$AP$1:$AP$437,'Master Data HO &amp; Site'!$F$1:$F$437,'Summary to Mgmt'!$D43,'Master Data HO &amp; Site'!$H$1:$H$437,'Summary to Mgmt'!$E43,'Master Data HO &amp; Site'!$Y$1:$Y$437,"Open"),SUMIFS('Master Data HO &amp; Site'!$AP$1:$AP$437,'Master Data HO &amp; Site'!$S$1:$S$437,'Summary to Mgmt'!$C43,'Master Data HO &amp; Site'!$Y$1:$Y$437,"Open")),IF($H$2="Urgent",IF(C43="Jakarta",SUMIFS('Master Data HO &amp; Site'!$AP$1:$AP$437,'Master Data HO &amp; Site'!$F$1:$F$437,'Summary to Mgmt'!$D43,'Master Data HO &amp; Site'!$H$1:$H$437,'Summary to Mgmt'!$E43,'Master Data HO &amp; Site'!$Y$1:$Y$437,"Open",'Master Data HO &amp; Site'!$N$1:$N$437,$H$2),SUMIFS('Master Data HO &amp; Site'!$AP$1:$AP$437,'Master Data HO &amp; Site'!$S$1:$S$437,'Summary to Mgmt'!$C43,'Master Data HO &amp; Site'!$Y$1:$Y$437,"Open",'Master Data HO &amp; Site'!$N$1:$N$437,$H$2)),IF(C43="Jakarta",SUMIFS('Master Data HO &amp; Site'!$AP$1:$AP$437,'Master Data HO &amp; Site'!$F$1:$F$437,'Summary to Mgmt'!$D43,'Master Data HO &amp; Site'!$H$1:$H$437,'Summary to Mgmt'!$E43,'Master Data HO &amp; Site'!$Y$1:$Y$437,"Open",'Master Data HO &amp; Site'!$N$1:$N$437,$H$2),SUMIFS('Master Data HO &amp; Site'!$AP$1:$AP$437,'Master Data HO &amp; Site'!$S$1:$S$437,'Summary to Mgmt'!$C43,'Master Data HO &amp; Site'!$Y$1:$Y$437,"Open",'Master Data HO &amp; Site'!$N$1:$N$437,$H$2))))</f>
        <v>0</v>
      </c>
      <c r="Y43" s="222">
        <f>IF($H$2="All",IF(C43="Jakarta",SUMIFS('Master Data HO &amp; Site'!$AQ$1:$AQ$437,'Master Data HO &amp; Site'!$F$1:$F$437,'Summary to Mgmt'!$D43,'Master Data HO &amp; Site'!$H$1:$H$437,'Summary to Mgmt'!$E43,'Master Data HO &amp; Site'!$Y$1:$Y$437,"Open"),SUMIFS('Master Data HO &amp; Site'!$AQ$1:$AQ$437,'Master Data HO &amp; Site'!$S$1:$S$437,'Summary to Mgmt'!$C43,'Master Data HO &amp; Site'!$Y$1:$Y$437,"Open")),IF($H$2="Urgent",IF(C43="Jakarta",SUMIFS('Master Data HO &amp; Site'!$AQ$1:$AQ$437,'Master Data HO &amp; Site'!$F$1:$F$437,'Summary to Mgmt'!$D43,'Master Data HO &amp; Site'!$H$1:$H$437,'Summary to Mgmt'!$E43,'Master Data HO &amp; Site'!$Y$1:$Y$437,"Open",'Master Data HO &amp; Site'!$N$1:$N$437,$H$2),SUMIFS('Master Data HO &amp; Site'!$AQ$1:$AQ$437,'Master Data HO &amp; Site'!$S$1:$S$437,'Summary to Mgmt'!$C43,'Master Data HO &amp; Site'!$Y$1:$Y$437,"Open",'Master Data HO &amp; Site'!$N$1:$N$437,$H$2)),IF(C43="Jakarta",SUMIFS('Master Data HO &amp; Site'!$AQ$1:$AQ$437,'Master Data HO &amp; Site'!$F$1:$F$437,'Summary to Mgmt'!$D43,'Master Data HO &amp; Site'!$H$1:$H$437,'Summary to Mgmt'!$E43,'Master Data HO &amp; Site'!$Y$1:$Y$437,"Open",'Master Data HO &amp; Site'!$N$1:$N$437,$H$2),SUMIFS('Master Data HO &amp; Site'!$AQ$1:$AQ$437,'Master Data HO &amp; Site'!$S$1:$S$437,'Summary to Mgmt'!$C43,'Master Data HO &amp; Site'!$Y$1:$Y$437,"Open",'Master Data HO &amp; Site'!$N$1:$N$437,$H$2))))</f>
        <v>0</v>
      </c>
      <c r="Z43" s="222">
        <f>IF($H$2="All",IF(C43="Jakarta",SUMIFS('Master Data HO &amp; Site'!$AR$1:$AR$437,'Master Data HO &amp; Site'!$F$1:$F$437,'Summary to Mgmt'!$D43,'Master Data HO &amp; Site'!$H$1:$H$437,'Summary to Mgmt'!$E43,'Master Data HO &amp; Site'!$Y$1:$Y$437,"Open"),SUMIFS('Master Data HO &amp; Site'!$AR$1:$AR$437,'Master Data HO &amp; Site'!$S$1:$S$437,'Summary to Mgmt'!$C43,'Master Data HO &amp; Site'!$Y$1:$Y$437,"Open")),IF($H$2="Urgent",IF(C43="Jakarta",SUMIFS('Master Data HO &amp; Site'!$AR$1:$AR$437,'Master Data HO &amp; Site'!$F$1:$F$437,'Summary to Mgmt'!$D43,'Master Data HO &amp; Site'!$H$1:$H$437,'Summary to Mgmt'!$E43,'Master Data HO &amp; Site'!$Y$1:$Y$437,"Open",'Master Data HO &amp; Site'!$N$1:$N$437,$H$2),SUMIFS('Master Data HO &amp; Site'!$AR$1:$AR$437,'Master Data HO &amp; Site'!$S$1:$S$437,'Summary to Mgmt'!$C43,'Master Data HO &amp; Site'!$Y$1:$Y$437,"Open",'Master Data HO &amp; Site'!$N$1:$N$437,$H$2)),IF(C43="Jakarta",SUMIFS('Master Data HO &amp; Site'!$AR$1:$AR$437,'Master Data HO &amp; Site'!$F$1:$F$437,'Summary to Mgmt'!$D43,'Master Data HO &amp; Site'!$H$1:$H$437,'Summary to Mgmt'!$E43,'Master Data HO &amp; Site'!$Y$1:$Y$437,"Open",'Master Data HO &amp; Site'!$N$1:$N$437,$H$2),SUMIFS('Master Data HO &amp; Site'!$AR$1:$AR$437,'Master Data HO &amp; Site'!$S$1:$S$437,'Summary to Mgmt'!$C43,'Master Data HO &amp; Site'!$Y$1:$Y$437,"Open",'Master Data HO &amp; Site'!$N$1:$N$437,$H$2))))</f>
        <v>0</v>
      </c>
      <c r="AA43" s="222">
        <f>IF($H$2="All",IF(C43="Jakarta",SUMIFS('Master Data HO &amp; Site'!$AS$1:$AS$437,'Master Data HO &amp; Site'!$S$1:$S$437,'Summary to Mgmt'!$C43,'Master Data HO &amp; Site'!$F$1:$F$437,'Summary to Mgmt'!$D43,'Master Data HO &amp; Site'!$H$1:$H$437,'Summary to Mgmt'!$E43,'Master Data HO &amp; Site'!$Y$1:$Y$437,"Open"),SUMIFS('Master Data HO &amp; Site'!$AS$1:$AS$437,'Master Data HO &amp; Site'!$S$1:$S$437,'Summary to Mgmt'!$C43,'Master Data HO &amp; Site'!$Y$1:$Y$437,"Open")),IF($H$2="Urgent",IF(C43="Jakarta",SUMIFS('Master Data HO &amp; Site'!$AS$1:$AS$437,'Master Data HO &amp; Site'!$F$1:$F$437,'Summary to Mgmt'!$D43,'Master Data HO &amp; Site'!$H$1:$H$437,'Summary to Mgmt'!$E43,'Master Data HO &amp; Site'!$Y$1:$Y$437,"Open",'Master Data HO &amp; Site'!$N$1:$N$437,$H$2),SUMIFS('Master Data HO &amp; Site'!$AS$1:$AS$437,'Master Data HO &amp; Site'!$S$1:$S$437,'Summary to Mgmt'!$C43,'Master Data HO &amp; Site'!$Y$1:$Y$437,"Open",'Master Data HO &amp; Site'!$N$1:$N$437,$H$2)),IF(C43="Jakarta",SUMIFS('Master Data HO &amp; Site'!$AS$1:$AS$437,'Master Data HO &amp; Site'!$F$1:$F$437,'Summary to Mgmt'!$D43,'Master Data HO &amp; Site'!$H$1:$H$437,'Summary to Mgmt'!$E43,'Master Data HO &amp; Site'!$Y$1:$Y$437,"Open",'Master Data HO &amp; Site'!$N$1:$N$437,$H$2),SUMIFS('Master Data HO &amp; Site'!$AS$1:$AS$437,'Master Data HO &amp; Site'!$S$1:$S$437,'Summary to Mgmt'!$C43,'Master Data HO &amp; Site'!$Y$1:$Y$437,"Open",'Master Data HO &amp; Site'!$N$1:$N$437,$H$2))))</f>
        <v>0</v>
      </c>
      <c r="AB43" s="222">
        <f>IF($H$2="All",IF(C43="Jakarta",SUMIFS('Master Data HO &amp; Site'!$AT$1:$AT$437,'Master Data HO &amp; Site'!$F$1:$F$437,'Summary to Mgmt'!$D43,'Master Data HO &amp; Site'!$H$1:$H$437,'Summary to Mgmt'!$E43,'Master Data HO &amp; Site'!$Y$1:$Y$437,"Open"),SUMIFS('Master Data HO &amp; Site'!$AT$1:$AT$437,'Master Data HO &amp; Site'!$S$1:$S$437,'Summary to Mgmt'!$C43,'Master Data HO &amp; Site'!$Y$1:$Y$437,"Open")),IF($H$2="Urgent",IF(C43="Jakarta",SUMIFS('Master Data HO &amp; Site'!$AT$1:$AT$437,'Master Data HO &amp; Site'!$F$1:$F$437,'Summary to Mgmt'!$D43,'Master Data HO &amp; Site'!$H$1:$H$437,'Summary to Mgmt'!$E43,'Master Data HO &amp; Site'!$Y$1:$Y$437,"Open",'Master Data HO &amp; Site'!$N$1:$N$437,$H$2),SUMIFS('Master Data HO &amp; Site'!$AT$1:$AT$437,'Master Data HO &amp; Site'!$S$1:$S$437,'Summary to Mgmt'!$C43,'Master Data HO &amp; Site'!$Y$1:$Y$437,"Open",'Master Data HO &amp; Site'!$N$1:$N$437,$H$2)),IF(C43="Jakarta",SUMIFS('Master Data HO &amp; Site'!$AT$1:$AT$437,'Master Data HO &amp; Site'!$F$1:$F$437,'Summary to Mgmt'!$D43,'Master Data HO &amp; Site'!$H$1:$H$437,'Summary to Mgmt'!$E43,'Master Data HO &amp; Site'!$Y$1:$Y$437,"Open",'Master Data HO &amp; Site'!$N$1:$N$437,$H$2),SUMIFS('Master Data HO &amp; Site'!$AT$1:$AT$437,'Master Data HO &amp; Site'!$S$1:$S$437,'Summary to Mgmt'!$C43,'Master Data HO &amp; Site'!$Y$1:$Y$437,"Open",'Master Data HO &amp; Site'!$N$1:$N$437,$H$2))))</f>
        <v>0</v>
      </c>
      <c r="AC43" s="222">
        <f>IF($H$2="All",IF(C43="Jakarta",SUMIFS('Master Data HO &amp; Site'!$AU$1:$AU$437,'Master Data HO &amp; Site'!$F$1:$F$437,'Summary to Mgmt'!$D43,'Master Data HO &amp; Site'!$H$1:$H$437,'Summary to Mgmt'!$E43,'Master Data HO &amp; Site'!$Y$1:$Y$437,"Open"),SUMIFS('Master Data HO &amp; Site'!$AU$1:$AU$437,'Master Data HO &amp; Site'!$S$1:$S$437,'Summary to Mgmt'!$C43,'Master Data HO &amp; Site'!$Y$1:$Y$437,"Open")),IF($H$2="Urgent",IF(C43="Jakarta",SUMIFS('Master Data HO &amp; Site'!$AU$1:$AU$437,'Master Data HO &amp; Site'!$F$1:$F$437,'Summary to Mgmt'!$D43,'Master Data HO &amp; Site'!$H$1:$H$437,'Summary to Mgmt'!$E43,'Master Data HO &amp; Site'!$Y$1:$Y$437,"Open",'Master Data HO &amp; Site'!$N$1:$N$437,$H$2),SUMIFS('Master Data HO &amp; Site'!$AU$1:$AU$437,'Master Data HO &amp; Site'!$S$1:$S$437,'Summary to Mgmt'!$C43,'Master Data HO &amp; Site'!$Y$1:$Y$437,"Open",'Master Data HO &amp; Site'!$N$1:$N$437,$H$2)),IF(C43="Jakarta",SUMIFS('Master Data HO &amp; Site'!$AU$1:$AU$437,'Master Data HO &amp; Site'!$F$1:$F$437,'Summary to Mgmt'!$D43,'Master Data HO &amp; Site'!$H$1:$H$437,'Summary to Mgmt'!$E43,'Master Data HO &amp; Site'!$Y$1:$Y$437,"Open",'Master Data HO &amp; Site'!$N$1:$N$437,$H$2),SUMIFS('Master Data HO &amp; Site'!$AU$1:$AU$437,'Master Data HO &amp; Site'!$S$1:$S$437,'Summary to Mgmt'!$C43,'Master Data HO &amp; Site'!$Y$1:$Y$437,"Open",'Master Data HO &amp; Site'!$N$1:$N$437,$H$2))))</f>
        <v>0</v>
      </c>
      <c r="AD43" s="222">
        <f>IF($H$2="All",IF(C43="Jakarta",SUMIFS('Master Data HO &amp; Site'!$AV$1:$AV$437,'Master Data HO &amp; Site'!$F$1:$F$437,'Summary to Mgmt'!$D43,'Master Data HO &amp; Site'!$H$1:$H$437,'Summary to Mgmt'!$E43,'Master Data HO &amp; Site'!$Y$1:$Y$437,"Open"),SUMIFS('Master Data HO &amp; Site'!$AV$1:$AV$437,'Master Data HO &amp; Site'!$S$1:$S$437,'Summary to Mgmt'!$C43,'Master Data HO &amp; Site'!$Y$1:$Y$437,"Open")),IF($H$2="Urgent",IF(C43="Jakarta",SUMIFS('Master Data HO &amp; Site'!$AV$1:$AV$437,'Master Data HO &amp; Site'!$F$1:$F$437,'Summary to Mgmt'!$D43,'Master Data HO &amp; Site'!$H$1:$H$437,'Summary to Mgmt'!$E43,'Master Data HO &amp; Site'!$Y$1:$Y$437,"Open",'Master Data HO &amp; Site'!$N$1:$N$437,$H$2),SUMIFS('Master Data HO &amp; Site'!$AV$1:$AV$437,'Master Data HO &amp; Site'!$S$1:$S$437,'Summary to Mgmt'!$C43,'Master Data HO &amp; Site'!$Y$1:$Y$437,"Open",'Master Data HO &amp; Site'!$N$1:$N$437,$H$2)),IF(C43="Jakarta",SUMIFS('Master Data HO &amp; Site'!$AV$1:$AV$437,'Master Data HO &amp; Site'!$F$1:$F$437,'Summary to Mgmt'!$D43,'Master Data HO &amp; Site'!$H$1:$H$437,'Summary to Mgmt'!$E43,'Master Data HO &amp; Site'!$Y$1:$Y$437,"Open",'Master Data HO &amp; Site'!$N$1:$N$437,$H$2),SUMIFS('Master Data HO &amp; Site'!$AV$1:$AV$437,'Master Data HO &amp; Site'!$S$1:$S$437,'Summary to Mgmt'!$C43,'Master Data HO &amp; Site'!$Y$1:$Y$437,"Open",'Master Data HO &amp; Site'!$N$1:$N$437,$H$2))))</f>
        <v>0</v>
      </c>
      <c r="AE43" s="222">
        <f>IF($H$2="All",IF(C43="Jakarta",SUMIFS('Master Data HO &amp; Site'!$AW$1:$AW$437,'Master Data HO &amp; Site'!$F$1:$F$437,'Summary to Mgmt'!$D43,'Master Data HO &amp; Site'!$H$1:$H$437,'Summary to Mgmt'!$E43,'Master Data HO &amp; Site'!$Y$1:$Y$437,"Open"),SUMIFS('Master Data HO &amp; Site'!$AW$1:$AW$437,'Master Data HO &amp; Site'!$S$1:$S$437,'Summary to Mgmt'!$C43,'Master Data HO &amp; Site'!$Y$1:$Y$437,"Open")),IF($H$2="Urgent",IF(C43="Jakarta",SUMIFS('Master Data HO &amp; Site'!$AW$1:$AW$437,'Master Data HO &amp; Site'!$F$1:$F$437,'Summary to Mgmt'!$D43,'Master Data HO &amp; Site'!$H$1:$H$437,'Summary to Mgmt'!$E43,'Master Data HO &amp; Site'!$Y$1:$Y$437,"Open",'Master Data HO &amp; Site'!$N$1:$N$437,$H$2),SUMIFS('Master Data HO &amp; Site'!$AW$1:$AW$437,'Master Data HO &amp; Site'!$S$1:$S$437,'Summary to Mgmt'!$C43,'Master Data HO &amp; Site'!$Y$1:$Y$437,"Open",'Master Data HO &amp; Site'!$N$1:$N$437,$H$2)),IF(C43="Jakarta",SUMIFS('Master Data HO &amp; Site'!$AW$1:$AW$437,'Master Data HO &amp; Site'!$F$1:$F$437,'Summary to Mgmt'!$D43,'Master Data HO &amp; Site'!$H$1:$H$437,'Summary to Mgmt'!$E43,'Master Data HO &amp; Site'!$Y$1:$Y$437,"Open",'Master Data HO &amp; Site'!$N$1:$N$437,$H$2),SUMIFS('Master Data HO &amp; Site'!$AW$1:$AW$437,'Master Data HO &amp; Site'!$S$1:$S$437,'Summary to Mgmt'!$C43,'Master Data HO &amp; Site'!$Y$1:$Y$437,"Open",'Master Data HO &amp; Site'!$N$1:$N$437,$H$2))))</f>
        <v>0</v>
      </c>
      <c r="AF43" s="222">
        <f>IF($H$2="All",IF(C43="Jakarta",SUMIFS('Master Data HO &amp; Site'!$AX$1:$AX$437,'Master Data HO &amp; Site'!$F$1:$F$437,'Summary to Mgmt'!$D43,'Master Data HO &amp; Site'!$H$1:$H$437,'Summary to Mgmt'!$E43,'Master Data HO &amp; Site'!$Y$1:$Y$437,"Open"),SUMIFS('Master Data HO &amp; Site'!$AX$1:$AX$437,'Master Data HO &amp; Site'!$S$1:$S$437,'Summary to Mgmt'!$C43,'Master Data HO &amp; Site'!$Y$1:$Y$437,"Open")),IF($H$2="Urgent",IF(C43="Jakarta",SUMIFS('Master Data HO &amp; Site'!$AX$1:$AX$437,'Master Data HO &amp; Site'!$F$1:$F$437,'Summary to Mgmt'!$D43,'Master Data HO &amp; Site'!$H$1:$H$437,'Summary to Mgmt'!$E43,'Master Data HO &amp; Site'!$Y$1:$Y$437,"Open",'Master Data HO &amp; Site'!$N$1:$N$437,$H$2),SUMIFS('Master Data HO &amp; Site'!$AX$1:$AX$437,'Master Data HO &amp; Site'!$S$1:$S$437,'Summary to Mgmt'!$C43,'Master Data HO &amp; Site'!$Y$1:$Y$437,"Open",'Master Data HO &amp; Site'!$N$1:$N$437,$H$2)),IF(C43="Jakarta",SUMIFS('Master Data HO &amp; Site'!$AX$1:$AX$437,'Master Data HO &amp; Site'!$F$1:$F$437,'Summary to Mgmt'!$D43,'Master Data HO &amp; Site'!$H$1:$H$437,'Summary to Mgmt'!$E43,'Master Data HO &amp; Site'!$Y$1:$Y$437,"Open",'Master Data HO &amp; Site'!$N$1:$N$437,$H$2),SUMIFS('Master Data HO &amp; Site'!$AX$1:$AX$437,'Master Data HO &amp; Site'!$S$1:$S$437,'Summary to Mgmt'!$C43,'Master Data HO &amp; Site'!$Y$1:$Y$437,"Open",'Master Data HO &amp; Site'!$N$1:$N$437,$H$2))))</f>
        <v>0</v>
      </c>
      <c r="AG43" s="222">
        <f>IF($H$2="All",IF(C43="Jakarta",SUMIFS('Master Data HO &amp; Site'!$AY$1:$AY$437,'Master Data HO &amp; Site'!$S$1:$S$437,'Summary to Mgmt'!$C43,'Master Data HO &amp; Site'!$F$1:$F$437,'Summary to Mgmt'!$D43,'Master Data HO &amp; Site'!$H$1:$H$437,'Summary to Mgmt'!$E43,'Master Data HO &amp; Site'!$Y$1:$Y$437,"Open"),SUMIFS('Master Data HO &amp; Site'!$AY$1:$AY$437,'Master Data HO &amp; Site'!$S$1:$S$437,'Summary to Mgmt'!$C43,'Master Data HO &amp; Site'!$Y$1:$Y$437,"Open")),IF($H$2="Urgent",IF(C43="Jakarta",SUMIFS('Master Data HO &amp; Site'!$AY$1:$AY$437,'Master Data HO &amp; Site'!$F$1:$F$437,'Summary to Mgmt'!$D43,'Master Data HO &amp; Site'!$H$1:$H$437,'Summary to Mgmt'!$E43,'Master Data HO &amp; Site'!$Y$1:$Y$437,"Open",'Master Data HO &amp; Site'!$N$1:$N$437,$H$2),SUMIFS('Master Data HO &amp; Site'!$AY$1:$AY$437,'Master Data HO &amp; Site'!$S$1:$S$437,'Summary to Mgmt'!$C43,'Master Data HO &amp; Site'!$Y$1:$Y$437,"Open",'Master Data HO &amp; Site'!$N$1:$N$437,$H$2)),IF(C43="Jakarta",SUMIFS('Master Data HO &amp; Site'!$AY$1:$AY$437,'Master Data HO &amp; Site'!$F$1:$F$437,'Summary to Mgmt'!$D43,'Master Data HO &amp; Site'!$H$1:$H$437,'Summary to Mgmt'!$E43,'Master Data HO &amp; Site'!$Y$1:$Y$437,"Open",'Master Data HO &amp; Site'!$N$1:$N$437,$H$2),SUMIFS('Master Data HO &amp; Site'!$AY$1:$AY$437,'Master Data HO &amp; Site'!$S$1:$S$437,'Summary to Mgmt'!$C43,'Master Data HO &amp; Site'!$Y$1:$Y$437,"Open",'Master Data HO &amp; Site'!$N$1:$N$437,$H$2))))</f>
        <v>0</v>
      </c>
      <c r="AH43" s="222">
        <f>IF($H$2="All",IF(C43="Jakarta",SUMIFS('Master Data HO &amp; Site'!$AZ$1:$AZ$437,'Master Data HO &amp; Site'!$F$1:$F$437,'Summary to Mgmt'!$D43,'Master Data HO &amp; Site'!$H$1:$H$437,'Summary to Mgmt'!$E43,'Master Data HO &amp; Site'!$Y$1:$Y$437,"Open"),SUMIFS('Master Data HO &amp; Site'!$AZ$1:$AZ$437,'Master Data HO &amp; Site'!$S$1:$S$437,'Summary to Mgmt'!$C43,'Master Data HO &amp; Site'!$Y$1:$Y$437,"Open")),IF($H$2="Urgent",IF(C43="Jakarta",SUMIFS('Master Data HO &amp; Site'!$AZ$1:$AZ$437,'Master Data HO &amp; Site'!$F$1:$F$437,'Summary to Mgmt'!$D43,'Master Data HO &amp; Site'!$H$1:$H$437,'Summary to Mgmt'!$E43,'Master Data HO &amp; Site'!$Y$1:$Y$437,"Open",'Master Data HO &amp; Site'!$N$1:$N$437,$H$2),SUMIFS('Master Data HO &amp; Site'!$AZ$1:$AZ$437,'Master Data HO &amp; Site'!$S$1:$S$437,'Summary to Mgmt'!$C43,'Master Data HO &amp; Site'!$Y$1:$Y$437,"Open",'Master Data HO &amp; Site'!$N$1:$N$437,$H$2)),IF(C43="Jakarta",SUMIFS('Master Data HO &amp; Site'!$AZ$1:$AZ$437,'Master Data HO &amp; Site'!$F$1:$F$437,'Summary to Mgmt'!$D43,'Master Data HO &amp; Site'!$H$1:$H$437,'Summary to Mgmt'!$E43,'Master Data HO &amp; Site'!$Y$1:$Y$437,"Open",'Master Data HO &amp; Site'!$N$1:$N$437,$H$2),SUMIFS('Master Data HO &amp; Site'!$AZ$1:$AZ$437,'Master Data HO &amp; Site'!$S$1:$S$437,'Summary to Mgmt'!$C43,'Master Data HO &amp; Site'!$Y$1:$Y$437,"Open",'Master Data HO &amp; Site'!$N$1:$N$437,$H$2))))</f>
        <v>0</v>
      </c>
      <c r="AI43" s="222">
        <f>IF($H$2="All",IF(C43="Jakarta",SUMIFS('Master Data HO &amp; Site'!$AZ$1:$AZ$437,'Master Data HO &amp; Site'!$F$1:$F$437,'Summary to Mgmt'!$D43,'Master Data HO &amp; Site'!$H$1:$H$437,'Summary to Mgmt'!$E43,'Master Data HO &amp; Site'!$Y$1:$Y$437,"Open"),SUMIFS('Master Data HO &amp; Site'!$AZ$1:$AZ$437,'Master Data HO &amp; Site'!$S$1:$S$437,'Summary to Mgmt'!$C43,'Master Data HO &amp; Site'!$Y$1:$Y$437,"Open")),IF($H$2="Urgent",IF(C43="Jakarta",SUMIFS('Master Data HO &amp; Site'!$AZ$1:$AZ$437,'Master Data HO &amp; Site'!$F$1:$F$437,'Summary to Mgmt'!$D43,'Master Data HO &amp; Site'!$H$1:$H$437,'Summary to Mgmt'!$E43,'Master Data HO &amp; Site'!$Y$1:$Y$437,"Open",'Master Data HO &amp; Site'!$N$1:$N$437,$H$2),SUMIFS('Master Data HO &amp; Site'!$AZ$1:$AZ$437,'Master Data HO &amp; Site'!$S$1:$S$437,'Summary to Mgmt'!$C43,'Master Data HO &amp; Site'!$Y$1:$Y$437,"Open",'Master Data HO &amp; Site'!$N$1:$N$437,$H$2)),IF(C43="Jakarta",SUMIFS('Master Data HO &amp; Site'!$AZ$1:$AZ$437,'Master Data HO &amp; Site'!$F$1:$F$437,'Summary to Mgmt'!$D43,'Master Data HO &amp; Site'!$H$1:$H$437,'Summary to Mgmt'!$E43,'Master Data HO &amp; Site'!$Y$1:$Y$437,"Open",'Master Data HO &amp; Site'!$N$1:$N$437,$H$2),SUMIFS('Master Data HO &amp; Site'!$AZ$1:$AZ$437,'Master Data HO &amp; Site'!$S$1:$S$437,'Summary to Mgmt'!$C43,'Master Data HO &amp; Site'!$Y$1:$Y$437,"Open",'Master Data HO &amp; Site'!$N$1:$N$437,$H$2))))</f>
        <v>0</v>
      </c>
      <c r="AJ43" s="222">
        <f>IF($H$2="All",IF(C43="Jakarta",SUMIFS('Master Data HO &amp; Site'!$BB$1:$BB$437,'Master Data HO &amp; Site'!$F$1:$F$437,'Summary to Mgmt'!$D43,'Master Data HO &amp; Site'!$H$1:$H$437,'Summary to Mgmt'!$E43,'Master Data HO &amp; Site'!$Y$1:$Y$437,"Open"),SUMIFS('Master Data HO &amp; Site'!$BB$1:$BB$437,'Master Data HO &amp; Site'!$S$1:$S$437,'Summary to Mgmt'!$C43,'Master Data HO &amp; Site'!$Y$1:$Y$437,"Open")),IF($H$2="Urgent",IF(C43="Jakarta",SUMIFS('Master Data HO &amp; Site'!$BB$1:$BB$437,'Master Data HO &amp; Site'!$F$1:$F$437,'Summary to Mgmt'!$D43,'Master Data HO &amp; Site'!$H$1:$H$437,'Summary to Mgmt'!$E43,'Master Data HO &amp; Site'!$Y$1:$Y$437,"Open",'Master Data HO &amp; Site'!$N$1:$N$437,$H$2),SUMIFS('Master Data HO &amp; Site'!$BB$1:$BB$437,'Master Data HO &amp; Site'!$S$1:$S$437,'Summary to Mgmt'!$C43,'Master Data HO &amp; Site'!$Y$1:$Y$437,"Open",'Master Data HO &amp; Site'!$N$1:$N$437,$H$2)),IF(C43="Jakarta",SUMIFS('Master Data HO &amp; Site'!$BB$1:$BB$437,'Master Data HO &amp; Site'!$F$1:$F$437,'Summary to Mgmt'!$D43,'Master Data HO &amp; Site'!$H$1:$H$437,'Summary to Mgmt'!$E43,'Master Data HO &amp; Site'!$Y$1:$Y$437,"Open",'Master Data HO &amp; Site'!$N$1:$N$437,$H$2),SUMIFS('Master Data HO &amp; Site'!$BB$1:$BB$437,'Master Data HO &amp; Site'!$S$1:$S$437,'Summary to Mgmt'!$C43,'Master Data HO &amp; Site'!$Y$1:$Y$437,"Open",'Master Data HO &amp; Site'!$N$1:$N$437,$H$2))))</f>
        <v>0</v>
      </c>
      <c r="AK43" s="222">
        <f>IF($H$2="All",IF(C43="Jakarta",SUMIFS('Master Data HO &amp; Site'!$BC$1:$BC$437,'Master Data HO &amp; Site'!$F$1:$F$437,'Summary to Mgmt'!$D43,'Master Data HO &amp; Site'!$H$1:$H$437,'Summary to Mgmt'!$E43,'Master Data HO &amp; Site'!$Y$1:$Y$437,"Open"),SUMIFS('Master Data HO &amp; Site'!$BC$1:$BC$437,'Master Data HO &amp; Site'!$S$1:$S$437,'Summary to Mgmt'!$C43,'Master Data HO &amp; Site'!$Y$1:$Y$437,"Open")),IF($H$2="Urgent",IF(C43="Jakarta",SUMIFS('Master Data HO &amp; Site'!$BC$1:$BC$437,'Master Data HO &amp; Site'!$F$1:$F$437,'Summary to Mgmt'!$D43,'Master Data HO &amp; Site'!$H$1:$H$437,'Summary to Mgmt'!$E43,'Master Data HO &amp; Site'!$Y$1:$Y$437,"Open",'Master Data HO &amp; Site'!$N$1:$N$437,$H$2),SUMIFS('Master Data HO &amp; Site'!$BC$1:$BC$437,'Master Data HO &amp; Site'!$S$1:$S$437,'Summary to Mgmt'!$C43,'Master Data HO &amp; Site'!$Y$1:$Y$437,"Open",'Master Data HO &amp; Site'!$N$1:$N$437,$H$2)),IF(C43="Jakarta",SUMIFS('Master Data HO &amp; Site'!$BC$1:$BC$437,'Master Data HO &amp; Site'!$F$1:$F$437,'Summary to Mgmt'!$D43,'Master Data HO &amp; Site'!$H$1:$H$437,'Summary to Mgmt'!$E43,'Master Data HO &amp; Site'!$Y$1:$Y$437,"Open",'Master Data HO &amp; Site'!$N$1:$N$437,$H$2),SUMIFS('Master Data HO &amp; Site'!$BC$1:$BC$437,'Master Data HO &amp; Site'!$S$1:$S$437,'Summary to Mgmt'!$C43,'Master Data HO &amp; Site'!$Y$1:$Y$437,"Open",'Master Data HO &amp; Site'!$N$1:$N$437,$H$2))))</f>
        <v>0</v>
      </c>
      <c r="AL43" s="222">
        <f>IF($H$2="All",IF(C43="Jakarta",SUMIFS('Master Data HO &amp; Site'!$BD$1:$BD$437,'Master Data HO &amp; Site'!$F$1:$F$437,'Summary to Mgmt'!$D43,'Master Data HO &amp; Site'!$H$1:$H$437,'Summary to Mgmt'!$E43,'Master Data HO &amp; Site'!$Y$1:$Y$437,"Open"),SUMIFS('Master Data HO &amp; Site'!$BD$1:$BD$437,'Master Data HO &amp; Site'!$S$1:$S$437,'Summary to Mgmt'!$C43,'Master Data HO &amp; Site'!$Y$1:$Y$437,"Open")),IF($H$2="Urgent",IF(C43="Jakarta",SUMIFS('Master Data HO &amp; Site'!$BD$1:$BD$437,'Master Data HO &amp; Site'!$F$1:$F$437,'Summary to Mgmt'!$D43,'Master Data HO &amp; Site'!$H$1:$H$437,'Summary to Mgmt'!$E43,'Master Data HO &amp; Site'!$Y$1:$Y$437,"Open",'Master Data HO &amp; Site'!$N$1:$N$437,$H$2),SUMIFS('Master Data HO &amp; Site'!$BD$1:$BD$437,'Master Data HO &amp; Site'!$S$1:$S$437,'Summary to Mgmt'!$C43,'Master Data HO &amp; Site'!$Y$1:$Y$437,"Open",'Master Data HO &amp; Site'!$N$1:$N$437,$H$2)),IF(C43="Jakarta",SUMIFS('Master Data HO &amp; Site'!$BD$1:$BD$437,'Master Data HO &amp; Site'!$F$1:$F$437,'Summary to Mgmt'!$D43,'Master Data HO &amp; Site'!$H$1:$H$437,'Summary to Mgmt'!$E43,'Master Data HO &amp; Site'!$Y$1:$Y$437,"Open",'Master Data HO &amp; Site'!$N$1:$N$437,$H$2),SUMIFS('Master Data HO &amp; Site'!$BD$1:$BD$437,'Master Data HO &amp; Site'!$S$1:$S$437,'Summary to Mgmt'!$C43,'Master Data HO &amp; Site'!$Y$1:$Y$437,"Open",'Master Data HO &amp; Site'!$N$1:$N$437,$H$2))))</f>
        <v>0</v>
      </c>
      <c r="AM43" s="222">
        <f>IF($H$2="All",IF(C43="Jakarta",SUMIFS('Master Data HO &amp; Site'!$BE$1:$BE$437,'Master Data HO &amp; Site'!$S$1:$S$437,'Summary to Mgmt'!$C43,'Master Data HO &amp; Site'!$F$1:$F$437,'Summary to Mgmt'!$D43,'Master Data HO &amp; Site'!$H$1:$H$437,'Summary to Mgmt'!$E43,'Master Data HO &amp; Site'!$Y$1:$Y$437,"Open"),SUMIFS('Master Data HO &amp; Site'!$BE$1:$BE$437,'Master Data HO &amp; Site'!$S$1:$S$437,'Summary to Mgmt'!$C43,'Master Data HO &amp; Site'!$Y$1:$Y$437,"Open")),IF($H$2="Urgent",IF(C43="Jakarta",SUMIFS('Master Data HO &amp; Site'!$BE$1:$BE$437,'Master Data HO &amp; Site'!$F$1:$F$437,'Summary to Mgmt'!$D43,'Master Data HO &amp; Site'!$H$1:$H$437,'Summary to Mgmt'!$E43,'Master Data HO &amp; Site'!$Y$1:$Y$437,"Open",'Master Data HO &amp; Site'!$N$1:$N$437,$H$2),SUMIFS('Master Data HO &amp; Site'!$BE$1:$BE$437,'Master Data HO &amp; Site'!$S$1:$S$437,'Summary to Mgmt'!$C43,'Master Data HO &amp; Site'!$Y$1:$Y$437,"Open",'Master Data HO &amp; Site'!$N$1:$N$437,$H$2)),IF(C43="Jakarta",SUMIFS('Master Data HO &amp; Site'!$BE$1:$BE$437,'Master Data HO &amp; Site'!$F$1:$F$437,'Summary to Mgmt'!$D43,'Master Data HO &amp; Site'!$H$1:$H$437,'Summary to Mgmt'!$E43,'Master Data HO &amp; Site'!$Y$1:$Y$437,"Open",'Master Data HO &amp; Site'!$N$1:$N$437,$H$2),SUMIFS('Master Data HO &amp; Site'!$BE$1:$BE$437,'Master Data HO &amp; Site'!$S$1:$S$437,'Summary to Mgmt'!$C43,'Master Data HO &amp; Site'!$Y$1:$Y$437,"Open",'Master Data HO &amp; Site'!$N$1:$N$437,$H$2))))</f>
        <v>0</v>
      </c>
      <c r="AN43" s="222">
        <f>IF($H$2="All",IF(C43="Jakarta",SUMIFS('Master Data HO &amp; Site'!$BF$1:$BF$437,'Master Data HO &amp; Site'!$F$1:$F$437,'Summary to Mgmt'!$D43,'Master Data HO &amp; Site'!$H$1:$H$437,'Summary to Mgmt'!$E43,'Master Data HO &amp; Site'!$Y$1:$Y$437,"Open"),SUMIFS('Master Data HO &amp; Site'!$BF$1:$BF$437,'Master Data HO &amp; Site'!$S$1:$S$437,'Summary to Mgmt'!$C43,'Master Data HO &amp; Site'!$Y$1:$Y$437,"Open")),IF($H$2="Urgent",IF(C43="Jakarta",SUMIFS('Master Data HO &amp; Site'!$BF$1:$BF$437,'Master Data HO &amp; Site'!$F$1:$F$437,'Summary to Mgmt'!$D43,'Master Data HO &amp; Site'!$H$1:$H$437,'Summary to Mgmt'!$E43,'Master Data HO &amp; Site'!$Y$1:$Y$437,"Open",'Master Data HO &amp; Site'!$N$1:$N$437,$H$2),SUMIFS('Master Data HO &amp; Site'!$BF$1:$BF$437,'Master Data HO &amp; Site'!$S$1:$S$437,'Summary to Mgmt'!$C43,'Master Data HO &amp; Site'!$Y$1:$Y$437,"Open",'Master Data HO &amp; Site'!$N$1:$N$437,$H$2)),IF(C43="Jakarta",SUMIFS('Master Data HO &amp; Site'!$BF$1:$BF$437,'Master Data HO &amp; Site'!$F$1:$F$437,'Summary to Mgmt'!$D43,'Master Data HO &amp; Site'!$H$1:$H$437,'Summary to Mgmt'!$E43,'Master Data HO &amp; Site'!$Y$1:$Y$437,"Open",'Master Data HO &amp; Site'!$N$1:$N$437,$H$2),SUMIFS('Master Data HO &amp; Site'!$BF$1:$BF$437,'Master Data HO &amp; Site'!$S$1:$S$437,'Summary to Mgmt'!$C43,'Master Data HO &amp; Site'!$Y$1:$Y$437,"Open",'Master Data HO &amp; Site'!$N$1:$N$437,$H$2))))</f>
        <v>0</v>
      </c>
      <c r="AO43" s="222">
        <f>IF($H$2="All",IF(C43="Jakarta",SUMIFS('Master Data HO &amp; Site'!$BG$1:$BG$437,'Master Data HO &amp; Site'!$F$1:$F$437,'Summary to Mgmt'!$D43,'Master Data HO &amp; Site'!$H$1:$H$437,'Summary to Mgmt'!$E43,'Master Data HO &amp; Site'!$Y$1:$Y$437,"Open"),SUMIFS('Master Data HO &amp; Site'!$BG$1:$BG$437,'Master Data HO &amp; Site'!$S$1:$S$437,'Summary to Mgmt'!$C43,'Master Data HO &amp; Site'!$Y$1:$Y$437,"Open")),IF($H$2="Urgent",IF(C43="Jakarta",SUMIFS('Master Data HO &amp; Site'!$BG$1:$BG$437,'Master Data HO &amp; Site'!$F$1:$F$437,'Summary to Mgmt'!$D43,'Master Data HO &amp; Site'!$H$1:$H$437,'Summary to Mgmt'!$E43,'Master Data HO &amp; Site'!$Y$1:$Y$437,"Open",'Master Data HO &amp; Site'!$N$1:$N$437,$H$2),SUMIFS('Master Data HO &amp; Site'!$BG$1:$BG$437,'Master Data HO &amp; Site'!$S$1:$S$437,'Summary to Mgmt'!$C43,'Master Data HO &amp; Site'!$Y$1:$Y$437,"Open",'Master Data HO &amp; Site'!$N$1:$N$437,$H$2)),IF(C43="Jakarta",SUMIFS('Master Data HO &amp; Site'!$BG$1:$BG$437,'Master Data HO &amp; Site'!$F$1:$F$437,'Summary to Mgmt'!$D43,'Master Data HO &amp; Site'!$H$1:$H$437,'Summary to Mgmt'!$E43,'Master Data HO &amp; Site'!$Y$1:$Y$437,"Open",'Master Data HO &amp; Site'!$N$1:$N$437,$H$2),SUMIFS('Master Data HO &amp; Site'!$BG$1:$BG$437,'Master Data HO &amp; Site'!$S$1:$S$437,'Summary to Mgmt'!$C43,'Master Data HO &amp; Site'!$Y$1:$Y$437,"Open",'Master Data HO &amp; Site'!$N$1:$N$437,$H$2))))</f>
        <v>0</v>
      </c>
      <c r="AP43" s="222">
        <f>IF($H$2="All",IF(C43="Jakarta",SUMIFS('Master Data HO &amp; Site'!$BH$1:$BH$437,'Master Data HO &amp; Site'!$F$1:$F$437,'Summary to Mgmt'!$D43,'Master Data HO &amp; Site'!$H$1:$H$437,'Summary to Mgmt'!$E43,'Master Data HO &amp; Site'!$Y$1:$Y$437,"Open"),SUMIFS('Master Data HO &amp; Site'!$BH$1:$BH$437,'Master Data HO &amp; Site'!$S$1:$S$437,'Summary to Mgmt'!$C43,'Master Data HO &amp; Site'!$Y$1:$Y$437,"Open")),IF($H$2="Urgent",IF(C43="Jakarta",SUMIFS('Master Data HO &amp; Site'!$BH$1:$BH$437,'Master Data HO &amp; Site'!$F$1:$F$437,'Summary to Mgmt'!$D43,'Master Data HO &amp; Site'!$H$1:$H$437,'Summary to Mgmt'!$E43,'Master Data HO &amp; Site'!$Y$1:$Y$437,"Open",'Master Data HO &amp; Site'!$N$1:$N$437,$H$2),SUMIFS('Master Data HO &amp; Site'!$BH$1:$BH$437,'Master Data HO &amp; Site'!$S$1:$S$437,'Summary to Mgmt'!$C43,'Master Data HO &amp; Site'!$Y$1:$Y$437,"Open",'Master Data HO &amp; Site'!$N$1:$N$437,$H$2)),IF(C43="Jakarta",SUMIFS('Master Data HO &amp; Site'!$BH$1:$BH$437,'Master Data HO &amp; Site'!$F$1:$F$437,'Summary to Mgmt'!$D43,'Master Data HO &amp; Site'!$H$1:$H$437,'Summary to Mgmt'!$E43,'Master Data HO &amp; Site'!$Y$1:$Y$437,"Open",'Master Data HO &amp; Site'!$N$1:$N$437,$H$2),SUMIFS('Master Data HO &amp; Site'!$BH$1:$BH$437,'Master Data HO &amp; Site'!$S$1:$S$437,'Summary to Mgmt'!$C43,'Master Data HO &amp; Site'!$Y$1:$Y$437,"Open",'Master Data HO &amp; Site'!$N$1:$N$437,$H$2))))</f>
        <v>0</v>
      </c>
      <c r="AQ43" s="222">
        <f>IF($H$2="All",IF(C43="Jakarta",SUMIFS('Master Data HO &amp; Site'!$BI$1:$BI$437,'Master Data HO &amp; Site'!$F$1:$F$437,'Summary to Mgmt'!$D43,'Master Data HO &amp; Site'!$H$1:$H$437,'Summary to Mgmt'!$E43,'Master Data HO &amp; Site'!$Y$1:$Y$437,"Open"),SUMIFS('Master Data HO &amp; Site'!$BI$1:$BI$437,'Master Data HO &amp; Site'!$S$1:$S$437,'Summary to Mgmt'!$C43,'Master Data HO &amp; Site'!$Y$1:$Y$437,"Open")),IF($H$2="Urgent",IF(C43="Jakarta",SUMIFS('Master Data HO &amp; Site'!$BI$1:$BI$437,'Master Data HO &amp; Site'!$F$1:$F$437,'Summary to Mgmt'!$D43,'Master Data HO &amp; Site'!$H$1:$H$437,'Summary to Mgmt'!$E43,'Master Data HO &amp; Site'!$Y$1:$Y$437,"Open",'Master Data HO &amp; Site'!$N$1:$N$437,$H$2),SUMIFS('Master Data HO &amp; Site'!$BI$1:$BI$437,'Master Data HO &amp; Site'!$S$1:$S$437,'Summary to Mgmt'!$C43,'Master Data HO &amp; Site'!$Y$1:$Y$437,"Open",'Master Data HO &amp; Site'!$N$1:$N$437,$H$2)),IF(C43="Jakarta",SUMIFS('Master Data HO &amp; Site'!$BI$1:$BI$437,'Master Data HO &amp; Site'!$F$1:$F$437,'Summary to Mgmt'!$D43,'Master Data HO &amp; Site'!$H$1:$H$437,'Summary to Mgmt'!$E43,'Master Data HO &amp; Site'!$Y$1:$Y$437,"Open",'Master Data HO &amp; Site'!$N$1:$N$437,$H$2),SUMIFS('Master Data HO &amp; Site'!$BI$1:$BI$437,'Master Data HO &amp; Site'!$S$1:$S$437,'Summary to Mgmt'!$C43,'Master Data HO &amp; Site'!$Y$1:$Y$437,"Open",'Master Data HO &amp; Site'!$N$1:$N$437,$H$2))))</f>
        <v>0</v>
      </c>
      <c r="AR43" s="222">
        <f>IF($H$2="All",IF(C43="Jakarta",SUMIFS('Master Data HO &amp; Site'!$BJ$1:$BJ$437,'Master Data HO &amp; Site'!$F$1:$F$437,'Summary to Mgmt'!$D43,'Master Data HO &amp; Site'!$H$1:$H$437,'Summary to Mgmt'!$E43,'Master Data HO &amp; Site'!$Y$1:$Y$437,"Open"),SUMIFS('Master Data HO &amp; Site'!$BJ$1:$BJ$437,'Master Data HO &amp; Site'!$S$1:$S$437,'Summary to Mgmt'!$C43,'Master Data HO &amp; Site'!$Y$1:$Y$437,"Open")),IF($H$2="Urgent",IF(C43="Jakarta",SUMIFS('Master Data HO &amp; Site'!$BJ$1:$BJ$437,'Master Data HO &amp; Site'!$F$1:$F$437,'Summary to Mgmt'!$D43,'Master Data HO &amp; Site'!$H$1:$H$437,'Summary to Mgmt'!$E43,'Master Data HO &amp; Site'!$Y$1:$Y$437,"Open",'Master Data HO &amp; Site'!$N$1:$N$437,$H$2),SUMIFS('Master Data HO &amp; Site'!$BJ$1:$BJ$437,'Master Data HO &amp; Site'!$S$1:$S$437,'Summary to Mgmt'!$C43,'Master Data HO &amp; Site'!$Y$1:$Y$437,"Open",'Master Data HO &amp; Site'!$N$1:$N$437,$H$2)),IF(C43="Jakarta",SUMIFS('Master Data HO &amp; Site'!$BJ$1:$BJ$437,'Master Data HO &amp; Site'!$F$1:$F$437,'Summary to Mgmt'!$D43,'Master Data HO &amp; Site'!$H$1:$H$437,'Summary to Mgmt'!$E43,'Master Data HO &amp; Site'!$Y$1:$Y$437,"Open",'Master Data HO &amp; Site'!$N$1:$N$437,$H$2),SUMIFS('Master Data HO &amp; Site'!$BJ$1:$BJ$437,'Master Data HO &amp; Site'!$S$1:$S$437,'Summary to Mgmt'!$C43,'Master Data HO &amp; Site'!$Y$1:$Y$437,"Open",'Master Data HO &amp; Site'!$N$1:$N$437,$H$2))))</f>
        <v>0</v>
      </c>
      <c r="AS43" s="222">
        <f>IF($H$2="All",IF(C43="Jakarta",SUMIFS('Master Data HO &amp; Site'!$BK$1:$BK$437,'Master Data HO &amp; Site'!$S$1:$S$437,'Summary to Mgmt'!$C43,'Master Data HO &amp; Site'!$F$1:$F$437,'Summary to Mgmt'!$D43,'Master Data HO &amp; Site'!$H$1:$H$437,'Summary to Mgmt'!$E43,'Master Data HO &amp; Site'!$Y$1:$Y$437,"Open"),SUMIFS('Master Data HO &amp; Site'!$BK$1:$BK$437,'Master Data HO &amp; Site'!$S$1:$S$437,'Summary to Mgmt'!$C43,'Master Data HO &amp; Site'!$Y$1:$Y$437,"Open")),IF($H$2="Urgent",IF(C43="Jakarta",SUMIFS('Master Data HO &amp; Site'!$BK$1:$BK$437,'Master Data HO &amp; Site'!$F$1:$F$437,'Summary to Mgmt'!$D43,'Master Data HO &amp; Site'!$H$1:$H$437,'Summary to Mgmt'!$E43,'Master Data HO &amp; Site'!$Y$1:$Y$437,"Open",'Master Data HO &amp; Site'!$N$1:$N$437,$H$2),SUMIFS('Master Data HO &amp; Site'!$BK$1:$BK$437,'Master Data HO &amp; Site'!$S$1:$S$437,'Summary to Mgmt'!$C43,'Master Data HO &amp; Site'!$Y$1:$Y$437,"Open",'Master Data HO &amp; Site'!$N$1:$N$437,$H$2)),IF(C43="Jakarta",SUMIFS('Master Data HO &amp; Site'!$BK$1:$BK$437,'Master Data HO &amp; Site'!$F$1:$F$437,'Summary to Mgmt'!$D43,'Master Data HO &amp; Site'!$H$1:$H$437,'Summary to Mgmt'!$E43,'Master Data HO &amp; Site'!$Y$1:$Y$437,"Open",'Master Data HO &amp; Site'!$N$1:$N$437,$H$2),SUMIFS('Master Data HO &amp; Site'!$BK$1:$BK$437,'Master Data HO &amp; Site'!$S$1:$S$437,'Summary to Mgmt'!$C43,'Master Data HO &amp; Site'!$Y$1:$Y$437,"Open",'Master Data HO &amp; Site'!$N$1:$N$437,$H$2))))</f>
        <v>0</v>
      </c>
      <c r="AU43" s="224">
        <f ca="1">IF($H$2="All",IF(C43="Jakarta",COUNTIFS('Master Data HO &amp; Site'!$F$1:$F$437,'Summary to Mgmt'!$D43,'Master Data HO &amp; Site'!$H$1:$H$437,'Summary to Mgmt'!$E43,'Master Data HO &amp; Site'!$Y$1:$Y$437,"Open",'Master Data HO &amp; Site'!$BZ$1:$BZ$437,'Summary to Mgmt'!$AU$4),COUNTIFS('Master Data HO &amp; Site'!$S$1:$S$437,'Summary to Mgmt'!$C43,'Master Data HO &amp; Site'!$Y$1:$Y$437,"Open",'Master Data HO &amp; Site'!$BZ$1:$BZ$437,'Summary to Mgmt'!$AU$4)),IF($H$2="Urgent",IF(C43="Jakarta",COUNTIFS('Master Data HO &amp; Site'!$F$1:$F$437,'Summary to Mgmt'!$D43,'Master Data HO &amp; Site'!$H$1:$H$437,'Summary to Mgmt'!$E43,'Master Data HO &amp; Site'!$Y$1:$Y$437,"Open",'Master Data HO &amp; Site'!$BZ$1:$BZ$437,'Summary to Mgmt'!$AU$4,'Master Data HO &amp; Site'!$N$1:$N$437,$H$2),COUNTIFS('Master Data HO &amp; Site'!$S$1:$S$437,'Summary to Mgmt'!$C43,'Master Data HO &amp; Site'!$Y$1:$Y$437,"Open",'Master Data HO &amp; Site'!$BZ$1:$BZ$437,'Summary to Mgmt'!$AU$4,'Master Data HO &amp; Site'!$N$1:$N$437,$H$2)),IF(C43="Jakarta",COUNTIFS('Master Data HO &amp; Site'!$F$1:$F$437,'Summary to Mgmt'!$D43,'Master Data HO &amp; Site'!$H$1:$H$437,'Summary to Mgmt'!$E43,'Master Data HO &amp; Site'!$Y$1:$Y$437,"Open",'Master Data HO &amp; Site'!$BZ$1:$BZ$437,'Summary to Mgmt'!$AU$4,'Master Data HO &amp; Site'!$N$1:$N$437,$H$2),COUNTIFS('Master Data HO &amp; Site'!$S$1:$S$437,'Summary to Mgmt'!$C43,'Master Data HO &amp; Site'!$Y$1:$Y$437,"Open",'Master Data HO &amp; Site'!$BZ$1:$BZ$437,'Summary to Mgmt'!$AU$4,'Master Data HO &amp; Site'!$N$1:$N$437,$H$2))))</f>
        <v>0</v>
      </c>
      <c r="AV43" s="224">
        <f ca="1">IF($H$2="All",IF(C43="Jakarta",COUNTIFS('Master Data HO &amp; Site'!$F$1:$F$437,'Summary to Mgmt'!$D43,'Master Data HO &amp; Site'!$H$1:$H$437,'Summary to Mgmt'!$E43,'Master Data HO &amp; Site'!$Y$1:$Y$437,"Open",'Master Data HO &amp; Site'!$BZ$1:$BZ$437,'Summary to Mgmt'!$AV$4),COUNTIFS('Master Data HO &amp; Site'!$S$1:$S$437,'Summary to Mgmt'!$C43,'Master Data HO &amp; Site'!$Y$1:$Y$437,"Open",'Master Data HO &amp; Site'!$BZ$1:$BZ$437,'Summary to Mgmt'!$AV$4)),IF($H$2="Urgent",IF(C43="Jakarta",COUNTIFS('Master Data HO &amp; Site'!$F$1:$F$437,'Summary to Mgmt'!$D43,'Master Data HO &amp; Site'!$H$1:$H$437,'Summary to Mgmt'!$E43,'Master Data HO &amp; Site'!$Y$1:$Y$437,"Open",'Master Data HO &amp; Site'!$BZ$1:$BZ$437,'Summary to Mgmt'!$AV$4,'Master Data HO &amp; Site'!$N$1:$N$437,$H$2),COUNTIFS('Master Data HO &amp; Site'!$S$1:$S$437,'Summary to Mgmt'!$C43,'Master Data HO &amp; Site'!$Y$1:$Y$437,"Open",'Master Data HO &amp; Site'!$BZ$1:$BZ$437,'Summary to Mgmt'!$AV$4,'Master Data HO &amp; Site'!$N$1:$N$437,$H$2)),IF(C43="Jakarta",COUNTIFS('Master Data HO &amp; Site'!$F$1:$F$437,'Summary to Mgmt'!$D43,'Master Data HO &amp; Site'!$H$1:$H$437,'Summary to Mgmt'!$E43,'Master Data HO &amp; Site'!$Y$1:$Y$437,"Open",'Master Data HO &amp; Site'!$BZ$1:$BZ$437,'Summary to Mgmt'!$AV$4,'Master Data HO &amp; Site'!$N$1:$N$437,$H$2),COUNTIFS('Master Data HO &amp; Site'!$S$1:$S$437,'Summary to Mgmt'!$C43,'Master Data HO &amp; Site'!$Y$1:$Y$437,"Open",'Master Data HO &amp; Site'!$BZ$1:$BZ$437,'Summary to Mgmt'!$AV$4,'Master Data HO &amp; Site'!$N$1:$N$437,$H$2))))</f>
        <v>0</v>
      </c>
      <c r="AW43" s="224">
        <f ca="1">IF($H$2="All",IF(C43="Jakarta",COUNTIFS('Master Data HO &amp; Site'!$F$1:$F$437,'Summary to Mgmt'!$D43,'Master Data HO &amp; Site'!$H$1:$H$437,'Summary to Mgmt'!$E43,'Master Data HO &amp; Site'!$Y$1:$Y$437,"Open",'Master Data HO &amp; Site'!$BZ$1:$BZ$437,'Summary to Mgmt'!$AW$4),COUNTIFS('Master Data HO &amp; Site'!$S$1:$S$437,'Summary to Mgmt'!$C43,'Master Data HO &amp; Site'!$Y$1:$Y$437,"Open",'Master Data HO &amp; Site'!$BZ$1:$BZ$437,'Summary to Mgmt'!$AW$4)),IF($H$2="Urgent",IF(C43="Jakarta",COUNTIFS('Master Data HO &amp; Site'!$F$1:$F$437,'Summary to Mgmt'!$D43,'Master Data HO &amp; Site'!$H$1:$H$437,'Summary to Mgmt'!$E43,'Master Data HO &amp; Site'!$Y$1:$Y$437,"Open",'Master Data HO &amp; Site'!$BZ$1:$BZ$437,'Summary to Mgmt'!$AW$4,'Master Data HO &amp; Site'!$N$1:$N$437,$H$2),COUNTIFS('Master Data HO &amp; Site'!$S$1:$S$437,'Summary to Mgmt'!$C43,'Master Data HO &amp; Site'!$Y$1:$Y$437,"Open",'Master Data HO &amp; Site'!$BZ$1:$BZ$437,'Summary to Mgmt'!$AW$4,'Master Data HO &amp; Site'!$N$1:$N$437,$H$2)),IF(C43="Jakarta",COUNTIFS('Master Data HO &amp; Site'!$F$1:$F$437,'Summary to Mgmt'!$D43,'Master Data HO &amp; Site'!$H$1:$H$437,'Summary to Mgmt'!$E43,'Master Data HO &amp; Site'!$Y$1:$Y$437,"Open",'Master Data HO &amp; Site'!$BZ$1:$BZ$437,'Summary to Mgmt'!$AW$4,'Master Data HO &amp; Site'!$N$1:$N$437,$H$2),COUNTIFS('Master Data HO &amp; Site'!$S$1:$S$437,'Summary to Mgmt'!$C43,'Master Data HO &amp; Site'!$Y$1:$Y$437,"Open",'Master Data HO &amp; Site'!$BZ$1:$BZ$437,'Summary to Mgmt'!$AW$4,'Master Data HO &amp; Site'!$N$1:$N$437,$H$2))))</f>
        <v>0</v>
      </c>
      <c r="AX43" s="224">
        <f ca="1">IF($H$2="All",IF(C43="Jakarta",COUNTIFS('Master Data HO &amp; Site'!$F$1:$F$437,'Summary to Mgmt'!$D43,'Master Data HO &amp; Site'!$H$1:$H$437,'Summary to Mgmt'!$E43,'Master Data HO &amp; Site'!$Y$1:$Y$437,"Open",'Master Data HO &amp; Site'!$BZ$1:$BZ$437,'Summary to Mgmt'!$AX$4),COUNTIFS('Master Data HO &amp; Site'!$S$1:$S$437,'Summary to Mgmt'!$C43,'Master Data HO &amp; Site'!$Y$1:$Y$437,"Open",'Master Data HO &amp; Site'!$BZ$1:$BZ$437,'Summary to Mgmt'!$AX$4)),IF($H$2="Urgent",IF(C43="Jakarta",COUNTIFS('Master Data HO &amp; Site'!$F$1:$F$437,'Summary to Mgmt'!$D43,'Master Data HO &amp; Site'!$H$1:$H$437,'Summary to Mgmt'!$E43,'Master Data HO &amp; Site'!$Y$1:$Y$437,"Open",'Master Data HO &amp; Site'!$BZ$1:$BZ$437,'Summary to Mgmt'!$AX$4,'Master Data HO &amp; Site'!$N$1:$N$437,$H$2),COUNTIFS('Master Data HO &amp; Site'!$S$1:$S$437,'Summary to Mgmt'!$C43,'Master Data HO &amp; Site'!$Y$1:$Y$437,"Open",'Master Data HO &amp; Site'!$BZ$1:$BZ$437,'Summary to Mgmt'!$AX$4,'Master Data HO &amp; Site'!$N$1:$N$437,$H$2)),IF(C43="Jakarta",COUNTIFS('Master Data HO &amp; Site'!$F$1:$F$437,'Summary to Mgmt'!$D43,'Master Data HO &amp; Site'!$H$1:$H$437,'Summary to Mgmt'!$E43,'Master Data HO &amp; Site'!$Y$1:$Y$437,"Open",'Master Data HO &amp; Site'!$BZ$1:$BZ$437,'Summary to Mgmt'!$AX$4,'Master Data HO &amp; Site'!$N$1:$N$437,$H$2),COUNTIFS('Master Data HO &amp; Site'!$S$1:$S$437,'Summary to Mgmt'!$C43,'Master Data HO &amp; Site'!$Y$1:$Y$437,"Open",'Master Data HO &amp; Site'!$BZ$1:$BZ$437,'Summary to Mgmt'!$AX$4,'Master Data HO &amp; Site'!$N$1:$N$437,$H$2))))</f>
        <v>3</v>
      </c>
    </row>
    <row r="44" spans="3:50" outlineLevel="1" x14ac:dyDescent="0.35">
      <c r="C44" t="s">
        <v>151</v>
      </c>
      <c r="D44" t="s">
        <v>159</v>
      </c>
      <c r="E44" t="s">
        <v>159</v>
      </c>
      <c r="F44" s="223">
        <f t="shared" si="1"/>
        <v>1</v>
      </c>
      <c r="G44" s="224">
        <f>IF($H$2="All",IF(C44="Jakarta",SUMIFS('Master Data HO &amp; Site'!$BM$1:$BM$437,'Master Data HO &amp; Site'!$S$1:$S$437,'Summary to Mgmt'!C44,'Master Data HO &amp; Site'!$F$1:$F$437,'Summary to Mgmt'!$D44,'Master Data HO &amp; Site'!$H$1:$H$437,'Summary to Mgmt'!$E44,'Master Data HO &amp; Site'!$Y$1:$Y$437,"Closed"),SUMIFS('Master Data HO &amp; Site'!$BM$1:$BM$437,'Master Data HO &amp; Site'!$S$1:$S$437,'Summary to Mgmt'!C44,'Master Data HO &amp; Site'!$Y$1:$Y$437,"Closed")),IF(C44="Jakarta",SUMIFS('Master Data HO &amp; Site'!$BM$1:$BM$437,'Master Data HO &amp; Site'!$S$1:$S$437,'Summary to Mgmt'!C44,'Master Data HO &amp; Site'!$F$1:$F$437,'Summary to Mgmt'!$D44,'Master Data HO &amp; Site'!$H$1:$H$437,'Summary to Mgmt'!E44,'Master Data HO &amp; Site'!$N$1:$N$437,'Summary to Mgmt'!$H$2,'Master Data HO &amp; Site'!$Y$1:$Y$437,"Closed"),SUMIFS('Master Data HO &amp; Site'!$BM$1:$BM$437,'Master Data HO &amp; Site'!$S$1:$S$437,'Summary to Mgmt'!C44,'Master Data HO &amp; Site'!$N$1:$N$437,'Summary to Mgmt'!$H$2,'Master Data HO &amp; Site'!$Y$1:$Y$437,"Closed")))</f>
        <v>0</v>
      </c>
      <c r="H44" s="222">
        <f>IF($H$2="All",IF(C44="Jakarta",COUNTIFS('Master Data HO &amp; Site'!$S$1:$S$437,'Summary to Mgmt'!$C44,'Master Data HO &amp; Site'!$F$1:$F$437,'Summary to Mgmt'!$D44,'Master Data HO &amp; Site'!$H$1:$H$437,'Summary to Mgmt'!$E44,'Master Data HO &amp; Site'!$Y$1:$Y$437,"Open"),COUNTIFS('Master Data HO &amp; Site'!$S$1:$S$437,'Summary to Mgmt'!$C44,'Master Data HO &amp; Site'!$Y$1:$Y$437,"Open")),IF($H$2="Urgent",IF(C44="Jakarta",COUNTIFS('Master Data HO &amp; Site'!$S$1:$S$437,'Summary to Mgmt'!$C44,'Master Data HO &amp; Site'!$F$1:$F$437,'Summary to Mgmt'!$D44,'Master Data HO &amp; Site'!$H$1:$H$437,'Summary to Mgmt'!$E44,'Master Data HO &amp; Site'!$Y$1:$Y$437,"Open",'Master Data HO &amp; Site'!$N$1:$N$437,$H$2),COUNTIFS('Master Data HO &amp; Site'!$S$1:$S$437,'Summary to Mgmt'!$C44,'Master Data HO &amp; Site'!$Y$1:$Y$437,"Open",'Master Data HO &amp; Site'!$N$1:$N$437,$H$2)),IF(C44="Jakarta",COUNTIFS('Master Data HO &amp; Site'!$F$1:$F$437,'Summary to Mgmt'!$D44,'Master Data HO &amp; Site'!$H$1:$H$437,'Summary to Mgmt'!$E44,'Master Data HO &amp; Site'!$Y$1:$Y$437,"Open",'Master Data HO &amp; Site'!$N$1:$N$437,$H$2),COUNTIFS('Master Data HO &amp; Site'!$S$1:$S$437,'Summary to Mgmt'!$C44,'Master Data HO &amp; Site'!$Y$1:$Y$437,"Open",'Master Data HO &amp; Site'!$N$1:$N$437,$H$2))))</f>
        <v>1</v>
      </c>
      <c r="I44" s="222">
        <f>IF($H$2="All",IF(C44="Jakarta",COUNTIFS('Master Data HO &amp; Site'!$F$1:$F$437,'Summary to Mgmt'!$D44,'Master Data HO &amp; Site'!$H$1:$H$437,'Summary to Mgmt'!$E44,'Master Data HO &amp; Site'!$Y$1:$Y$437,"Open",'Master Data HO &amp; Site'!$D$1:$D$437,"pending FKTK"),COUNTIFS('Master Data HO &amp; Site'!$S$1:$S$437,'Summary to Mgmt'!$C44,'Master Data HO &amp; Site'!$Y$1:$Y$437,"Open",'Master Data HO &amp; Site'!$D$1:$D$437,"pending FKTK")),IF($H$2="Urgent",IF(C44="Jakarta",COUNTIFS('Master Data HO &amp; Site'!$F$1:$F$437,'Summary to Mgmt'!$D44,'Master Data HO &amp; Site'!$H$1:$H$437,'Summary to Mgmt'!$E44,'Master Data HO &amp; Site'!$Y$1:$Y$437,"Open",'Master Data HO &amp; Site'!$N$1:$N$437,$H$2,'Master Data HO &amp; Site'!$D$1:$D$437,"pending FKTK"),COUNTIFS('Master Data HO &amp; Site'!$S$1:$S$437,'Summary to Mgmt'!$C44,'Master Data HO &amp; Site'!$Y$1:$Y$437,"Open",'Master Data HO &amp; Site'!$N$1:$N$437,$H$2,'Master Data HO &amp; Site'!$D$1:$D$437,"pending FKTK")),IF(C44="Jakarta",COUNTIFS('Master Data HO &amp; Site'!$F$1:$F$437,'Summary to Mgmt'!$D44,'Master Data HO &amp; Site'!$H$1:$H$437,'Summary to Mgmt'!$E44,'Master Data HO &amp; Site'!$Y$1:$Y$437,"Open",'Master Data HO &amp; Site'!$N$1:$N$437,$H$2,'Master Data HO &amp; Site'!$D$1:$D$437,"pending FKTK"),COUNTIFS('Master Data HO &amp; Site'!$S$1:$S$437,'Summary to Mgmt'!$C44,'Master Data HO &amp; Site'!$Y$1:$Y$437,"Open",'Master Data HO &amp; Site'!$N$1:$N$437,$H$2,'Master Data HO &amp; Site'!$D$1:$D$437,"pending FKTK"))))</f>
        <v>1</v>
      </c>
      <c r="J44" s="222">
        <f>IF($H$2="All",IF(C44="Jakarta",SUMIFS('Master Data HO &amp; Site'!$AB$1:$AB$437,'Master Data HO &amp; Site'!$F$1:$F$437,'Summary to Mgmt'!$D44,'Master Data HO &amp; Site'!$H$1:$H$437,'Summary to Mgmt'!$E44,'Master Data HO &amp; Site'!$Y$1:$Y$437,"Open"),SUMIFS('Master Data HO &amp; Site'!$AB$1:$AB$437,'Master Data HO &amp; Site'!$S$1:$S$437,'Summary to Mgmt'!$C44,'Master Data HO &amp; Site'!$Y$1:$Y$437,"Open")),IF($H$2="Urgent",IF(C44="Jakarta",SUMIFS('Master Data HO &amp; Site'!$AB$1:$AB$437,'Master Data HO &amp; Site'!$F$1:$F$437,'Summary to Mgmt'!$D44,'Master Data HO &amp; Site'!$H$1:$H$437,'Summary to Mgmt'!$E44,'Master Data HO &amp; Site'!$Y$1:$Y$437,"Open",'Master Data HO &amp; Site'!$N$1:$N$437,$H$2),SUMIFS('Master Data HO &amp; Site'!$AB$1:$AB$437,'Master Data HO &amp; Site'!$S$1:$S$437,'Summary to Mgmt'!$C44,'Master Data HO &amp; Site'!$Y$1:$Y$437,"Open",'Master Data HO &amp; Site'!$N$1:$N$437,$H$2)),IF(C44="Jakarta",SUMIFS('Master Data HO &amp; Site'!$AB$1:$AB$437,'Master Data HO &amp; Site'!$F$1:$F$437,'Summary to Mgmt'!$D44,'Master Data HO &amp; Site'!$H$1:$H$437,'Summary to Mgmt'!$E44,'Master Data HO &amp; Site'!$Y$1:$Y$437,"Open",'Master Data HO &amp; Site'!$N$1:$N$437,$H$2),SUMIFS('Master Data HO &amp; Site'!$AB$1:$AB$437,'Master Data HO &amp; Site'!$S$1:$S$437,'Summary to Mgmt'!$C44,'Master Data HO &amp; Site'!$Y$1:$Y$437,"Open",'Master Data HO &amp; Site'!$N$1:$N$437,$H$2))))</f>
        <v>3</v>
      </c>
      <c r="K44" s="222">
        <f>IF($H$2="All",IF(C44="Jakarta",SUMIFS('Master Data HO &amp; Site'!$AC$1:$AC$437,'Master Data HO &amp; Site'!$F$1:$F$437,'Summary to Mgmt'!$D44,'Master Data HO &amp; Site'!$H$1:$H$437,'Summary to Mgmt'!$E44,'Master Data HO &amp; Site'!$Y$1:$Y$437,"Open"),SUMIFS('Master Data HO &amp; Site'!$AC$1:$AC$437,'Master Data HO &amp; Site'!$S$1:$S$437,'Summary to Mgmt'!$C44,'Master Data HO &amp; Site'!$Y$1:$Y$437,"Open")),IF($H$2="Urgent",IF(C44="Jakarta",SUMIFS('Master Data HO &amp; Site'!$AC$1:$AC$437,'Master Data HO &amp; Site'!$F$1:$F$437,'Summary to Mgmt'!$D44,'Master Data HO &amp; Site'!$H$1:$H$437,'Summary to Mgmt'!$E44,'Master Data HO &amp; Site'!$Y$1:$Y$437,"Open",'Master Data HO &amp; Site'!$N$1:$N$437,$H$2),SUMIFS('Master Data HO &amp; Site'!$AC$1:$AC$437,'Master Data HO &amp; Site'!$S$1:$S$437,'Summary to Mgmt'!$C44,'Master Data HO &amp; Site'!$Y$1:$Y$437,"Open",'Master Data HO &amp; Site'!$N$1:$N$437,$H$2)),IF(C44="Jakarta",SUMIFS('Master Data HO &amp; Site'!$AC$1:$AC$437,'Master Data HO &amp; Site'!$F$1:$F$437,'Summary to Mgmt'!$D44,'Master Data HO &amp; Site'!$H$1:$H$437,'Summary to Mgmt'!$E44,'Master Data HO &amp; Site'!$Y$1:$Y$437,"Open",'Master Data HO &amp; Site'!$N$1:$N$437,$H$2),SUMIFS('Master Data HO &amp; Site'!$AC$1:$AC$437,'Master Data HO &amp; Site'!$S$1:$S$437,'Summary to Mgmt'!$C44,'Master Data HO &amp; Site'!$Y$1:$Y$437,"Open",'Master Data HO &amp; Site'!$N$1:$N$437,$H$2))))</f>
        <v>0</v>
      </c>
      <c r="L44" s="222">
        <f>IF($H$2="All",IF(C44="Jakarta",SUMIFS('Master Data HO &amp; Site'!$AD$1:$AD$437,'Master Data HO &amp; Site'!$F$1:$F$437,'Summary to Mgmt'!$D44,'Master Data HO &amp; Site'!$H$1:$H$437,'Summary to Mgmt'!$E44,'Master Data HO &amp; Site'!$Y$1:$Y$437,"Open"),SUMIFS('Master Data HO &amp; Site'!$AD$1:$AD$437,'Master Data HO &amp; Site'!$S$1:$S$437,'Summary to Mgmt'!$C44,'Master Data HO &amp; Site'!$Y$1:$Y$437,"Open")),IF($H$2="Urgent",IF(C44="Jakarta",SUMIFS('Master Data HO &amp; Site'!$AD$1:$AD$437,'Master Data HO &amp; Site'!$F$1:$F$437,'Summary to Mgmt'!$D44,'Master Data HO &amp; Site'!$H$1:$H$437,'Summary to Mgmt'!$E44,'Master Data HO &amp; Site'!$Y$1:$Y$437,"Open",'Master Data HO &amp; Site'!$N$1:$N$437,$H$2),SUMIFS('Master Data HO &amp; Site'!$AD$1:$AD$437,'Master Data HO &amp; Site'!$S$1:$S$437,'Summary to Mgmt'!$C44,'Master Data HO &amp; Site'!$Y$1:$Y$437,"Open",'Master Data HO &amp; Site'!$N$1:$N$437,$H$2)),IF(C44="Jakarta",SUMIFS('Master Data HO &amp; Site'!$AD$1:$AD$437,'Master Data HO &amp; Site'!$F$1:$F$437,'Summary to Mgmt'!$D44,'Master Data HO &amp; Site'!$H$1:$H$437,'Summary to Mgmt'!$E44,'Master Data HO &amp; Site'!$Y$1:$Y$437,"Open",'Master Data HO &amp; Site'!$N$1:$N$437,$H$2),SUMIFS('Master Data HO &amp; Site'!$AD$1:$AD$437,'Master Data HO &amp; Site'!$S$1:$S$437,'Summary to Mgmt'!$C44,'Master Data HO &amp; Site'!$Y$1:$Y$437,"Open",'Master Data HO &amp; Site'!$N$1:$N$437,$H$2))))</f>
        <v>0</v>
      </c>
      <c r="M44" s="222">
        <f>IF($H$2="All",IF(C44="Jakarta",SUMIFS('Master Data HO &amp; Site'!$AE$1:$AE$437,'Master Data HO &amp; Site'!$F$1:$F$437,'Summary to Mgmt'!$D44,'Master Data HO &amp; Site'!$H$1:$H$437,'Summary to Mgmt'!$E44,'Master Data HO &amp; Site'!$Y$1:$Y$437,"Open"),SUMIFS('Master Data HO &amp; Site'!$AE$1:$AE$437,'Master Data HO &amp; Site'!$S$1:$S$437,'Summary to Mgmt'!$C44,'Master Data HO &amp; Site'!$Y$1:$Y$437,"Open")),IF($H$2="Urgent",IF(C44="Jakarta",SUMIFS('Master Data HO &amp; Site'!$AE$1:$AE$437,'Master Data HO &amp; Site'!$F$1:$F$437,'Summary to Mgmt'!$D44,'Master Data HO &amp; Site'!$H$1:$H$437,'Summary to Mgmt'!$E44,'Master Data HO &amp; Site'!$Y$1:$Y$437,"Open",'Master Data HO &amp; Site'!$N$1:$N$437,$H$2),SUMIFS('Master Data HO &amp; Site'!$AE$1:$AE$437,'Master Data HO &amp; Site'!$S$1:$S$437,'Summary to Mgmt'!$C44,'Master Data HO &amp; Site'!$Y$1:$Y$437,"Open",'Master Data HO &amp; Site'!$N$1:$N$437,$H$2)),IF(C44="Jakarta",SUMIFS('Master Data HO &amp; Site'!$AE$1:$AE$437,'Master Data HO &amp; Site'!$F$1:$F$437,'Summary to Mgmt'!$D44,'Master Data HO &amp; Site'!$H$1:$H$437,'Summary to Mgmt'!$E44,'Master Data HO &amp; Site'!$Y$1:$Y$437,"Open",'Master Data HO &amp; Site'!$N$1:$N$437,$H$2),SUMIFS('Master Data HO &amp; Site'!$AE$1:$AE$437,'Master Data HO &amp; Site'!$S$1:$S$437,'Summary to Mgmt'!$C44,'Master Data HO &amp; Site'!$Y$1:$Y$437,"Open",'Master Data HO &amp; Site'!$N$1:$N$437,$H$2))))</f>
        <v>0</v>
      </c>
      <c r="N44" s="222">
        <f>IF($H$2="All",IF(C44="Jakarta",SUMIFS('Master Data HO &amp; Site'!$AF$1:$AF$437,'Master Data HO &amp; Site'!$F$1:$F$437,'Summary to Mgmt'!$D44,'Master Data HO &amp; Site'!$H$1:$H$437,'Summary to Mgmt'!$E44,'Master Data HO &amp; Site'!$Y$1:$Y$437,"Open"),SUMIFS('Master Data HO &amp; Site'!$AF$1:$AF$437,'Master Data HO &amp; Site'!$S$1:$S$437,'Summary to Mgmt'!$C44,'Master Data HO &amp; Site'!$Y$1:$Y$437,"Open")),IF($H$2="Urgent",IF(C44="Jakarta",SUMIFS('Master Data HO &amp; Site'!$AF$1:$AF$437,'Master Data HO &amp; Site'!$F$1:$F$437,'Summary to Mgmt'!$D44,'Master Data HO &amp; Site'!$H$1:$H$437,'Summary to Mgmt'!$E44,'Master Data HO &amp; Site'!$Y$1:$Y$437,"Open",'Master Data HO &amp; Site'!$N$1:$N$437,$H$2),SUMIFS('Master Data HO &amp; Site'!$AF$1:$AF$437,'Master Data HO &amp; Site'!$S$1:$S$437,'Summary to Mgmt'!$C44,'Master Data HO &amp; Site'!$Y$1:$Y$437,"Open",'Master Data HO &amp; Site'!$N$1:$N$437,$H$2)),IF(C44="Jakarta",SUMIFS('Master Data HO &amp; Site'!$AF$1:$AF$437,'Master Data HO &amp; Site'!$F$1:$F$437,'Summary to Mgmt'!$D44,'Master Data HO &amp; Site'!$H$1:$H$437,'Summary to Mgmt'!$E44,'Master Data HO &amp; Site'!$Y$1:$Y$437,"Open",'Master Data HO &amp; Site'!$N$1:$N$437,$H$2),SUMIFS('Master Data HO &amp; Site'!$AF$1:$AF$437,'Master Data HO &amp; Site'!$S$1:$S$437,'Summary to Mgmt'!$C44,'Master Data HO &amp; Site'!$Y$1:$Y$437,"Open",'Master Data HO &amp; Site'!$N$1:$N$437,$H$2))))</f>
        <v>0</v>
      </c>
      <c r="O44" s="224">
        <f>IF($H$2="All",IF(C44="Jakarta",SUMIFS('Master Data HO &amp; Site'!$AG$1:$AG$437,'Master Data HO &amp; Site'!$S$1:$S$437,'Summary to Mgmt'!$C44,'Master Data HO &amp; Site'!$F$1:$F$437,'Summary to Mgmt'!$D44,'Master Data HO &amp; Site'!$H$1:$H$437,'Summary to Mgmt'!$E44,'Master Data HO &amp; Site'!$Y$1:$Y$437,"Open"),SUMIFS('Master Data HO &amp; Site'!$AG$1:$AG$437,'Master Data HO &amp; Site'!$S$1:$S$437,'Summary to Mgmt'!$C44,'Master Data HO &amp; Site'!$Y$1:$Y$437,"Open")),IF($H$2="Urgent",IF(C44="Jakarta",SUMIFS('Master Data HO &amp; Site'!$AG$1:$AG$437,'Master Data HO &amp; Site'!$F$1:$F$437,'Summary to Mgmt'!$D44,'Master Data HO &amp; Site'!$H$1:$H$437,'Summary to Mgmt'!$E44,'Master Data HO &amp; Site'!$Y$1:$Y$437,"Open",'Master Data HO &amp; Site'!$N$1:$N$437,$H$2),SUMIFS('Master Data HO &amp; Site'!$AG$1:$AG$437,'Master Data HO &amp; Site'!$S$1:$S$437,'Summary to Mgmt'!$C44,'Master Data HO &amp; Site'!$Y$1:$Y$437,"Open",'Master Data HO &amp; Site'!$N$1:$N$437,$H$2)),IF(C44="Jakarta",SUMIFS('Master Data HO &amp; Site'!$AG$1:$AG$437,'Master Data HO &amp; Site'!$F$1:$F$437,'Summary to Mgmt'!$D44,'Master Data HO &amp; Site'!$H$1:$H$437,'Summary to Mgmt'!$E44,'Master Data HO &amp; Site'!$Y$1:$Y$437,"Open",'Master Data HO &amp; Site'!$N$1:$N$437,$H$2),SUMIFS('Master Data HO &amp; Site'!$AG$1:$AG$437,'Master Data HO &amp; Site'!$S$1:$S$437,'Summary to Mgmt'!$C44,'Master Data HO &amp; Site'!$Y$1:$Y$437,"Open",'Master Data HO &amp; Site'!$N$1:$N$437,$H$2))))</f>
        <v>0</v>
      </c>
      <c r="P44" s="222">
        <f>IF($H$2="All",IF(C44="Jakarta",SUMIFS('Master Data HO &amp; Site'!$AH$1:$AH$437,'Master Data HO &amp; Site'!$F$1:$F$437,'Summary to Mgmt'!$D44,'Master Data HO &amp; Site'!$H$1:$H$437,'Summary to Mgmt'!$E44,'Master Data HO &amp; Site'!$Y$1:$Y$437,"Open"),SUMIFS('Master Data HO &amp; Site'!$AH$1:$AH$437,'Master Data HO &amp; Site'!$S$1:$S$437,'Summary to Mgmt'!$C44,'Master Data HO &amp; Site'!$Y$1:$Y$437,"Open")),IF($H$2="Urgent",IF(C44="Jakarta",SUMIFS('Master Data HO &amp; Site'!$AH$1:$AH$437,'Master Data HO &amp; Site'!$F$1:$F$437,'Summary to Mgmt'!$D44,'Master Data HO &amp; Site'!$H$1:$H$437,'Summary to Mgmt'!$E44,'Master Data HO &amp; Site'!$Y$1:$Y$437,"Open",'Master Data HO &amp; Site'!$N$1:$N$437,$H$2),SUMIFS('Master Data HO &amp; Site'!$AH$1:$AH$437,'Master Data HO &amp; Site'!$S$1:$S$437,'Summary to Mgmt'!$C44,'Master Data HO &amp; Site'!$Y$1:$Y$437,"Open",'Master Data HO &amp; Site'!$N$1:$N$437,$H$2)),IF(C44="Jakarta",SUMIFS('Master Data HO &amp; Site'!$AH$1:$AH$437,'Master Data HO &amp; Site'!$F$1:$F$437,'Summary to Mgmt'!$D44,'Master Data HO &amp; Site'!$H$1:$H$437,'Summary to Mgmt'!$E44,'Master Data HO &amp; Site'!$Y$1:$Y$437,"Open",'Master Data HO &amp; Site'!$N$1:$N$437,$H$2),SUMIFS('Master Data HO &amp; Site'!$AH$1:$AH$437,'Master Data HO &amp; Site'!$S$1:$S$437,'Summary to Mgmt'!$C44,'Master Data HO &amp; Site'!$Y$1:$Y$437,"Open",'Master Data HO &amp; Site'!$N$1:$N$437,$H$2))))</f>
        <v>0</v>
      </c>
      <c r="Q44" s="222">
        <f>IF($H$2="All",IF(C44="Jakarta",SUMIFS('Master Data HO &amp; Site'!$AI$1:$AI$437,'Master Data HO &amp; Site'!$F$1:$F$437,'Summary to Mgmt'!$D44,'Master Data HO &amp; Site'!$H$1:$H$437,'Summary to Mgmt'!$E44,'Master Data HO &amp; Site'!$Y$1:$Y$437,"Open"),SUMIFS('Master Data HO &amp; Site'!$AI$1:$AI$437,'Master Data HO &amp; Site'!$S$1:$S$437,'Summary to Mgmt'!$C44,'Master Data HO &amp; Site'!$Y$1:$Y$437,"Open")),IF($H$2="Urgent",IF(C44="Jakarta",SUMIFS('Master Data HO &amp; Site'!$AI$1:$AI$437,'Master Data HO &amp; Site'!$F$1:$F$437,'Summary to Mgmt'!$D44,'Master Data HO &amp; Site'!$H$1:$H$437,'Summary to Mgmt'!$E44,'Master Data HO &amp; Site'!$Y$1:$Y$437,"Open",'Master Data HO &amp; Site'!$N$1:$N$437,$H$2),SUMIFS('Master Data HO &amp; Site'!$AI$1:$AI$437,'Master Data HO &amp; Site'!$S$1:$S$437,'Summary to Mgmt'!$C44,'Master Data HO &amp; Site'!$Y$1:$Y$437,"Open",'Master Data HO &amp; Site'!$N$1:$N$437,$H$2)),IF(C44="Jakarta",SUMIFS('Master Data HO &amp; Site'!$AI$1:$AI$437,'Master Data HO &amp; Site'!$F$1:$F$437,'Summary to Mgmt'!$D44,'Master Data HO &amp; Site'!$H$1:$H$437,'Summary to Mgmt'!$E44,'Master Data HO &amp; Site'!$Y$1:$Y$437,"Open",'Master Data HO &amp; Site'!$N$1:$N$437,$H$2),SUMIFS('Master Data HO &amp; Site'!$AI$1:$AI$437,'Master Data HO &amp; Site'!$S$1:$S$437,'Summary to Mgmt'!$C44,'Master Data HO &amp; Site'!$Y$1:$Y$437,"Open",'Master Data HO &amp; Site'!$N$1:$N$437,$H$2))))</f>
        <v>0</v>
      </c>
      <c r="R44" s="222">
        <f>IF($H$2="All",IF(C44="Jakarta",SUMIFS('Master Data HO &amp; Site'!$AJ$1:$AJ$437,'Master Data HO &amp; Site'!$F$1:$F$437,'Summary to Mgmt'!$D44,'Master Data HO &amp; Site'!$H$1:$H$437,'Summary to Mgmt'!$E44,'Master Data HO &amp; Site'!$Y$1:$Y$437,"Open"),SUMIFS('Master Data HO &amp; Site'!$AJ$1:$AJ$437,'Master Data HO &amp; Site'!$S$1:$S$437,'Summary to Mgmt'!$C44,'Master Data HO &amp; Site'!$Y$1:$Y$437,"Open")),IF($H$2="Urgent",IF(C44="Jakarta",SUMIFS('Master Data HO &amp; Site'!$AJ$1:$AJ$437,'Master Data HO &amp; Site'!$F$1:$F$437,'Summary to Mgmt'!$D44,'Master Data HO &amp; Site'!$H$1:$H$437,'Summary to Mgmt'!$E44,'Master Data HO &amp; Site'!$Y$1:$Y$437,"Open",'Master Data HO &amp; Site'!$N$1:$N$437,$H$2),SUMIFS('Master Data HO &amp; Site'!$AJ$1:$AJ$437,'Master Data HO &amp; Site'!$S$1:$S$437,'Summary to Mgmt'!$C44,'Master Data HO &amp; Site'!$Y$1:$Y$437,"Open",'Master Data HO &amp; Site'!$N$1:$N$437,$H$2)),IF(C44="Jakarta",SUMIFS('Master Data HO &amp; Site'!$AJ$1:$AJ$437,'Master Data HO &amp; Site'!$F$1:$F$437,'Summary to Mgmt'!$D44,'Master Data HO &amp; Site'!$H$1:$H$437,'Summary to Mgmt'!$E44,'Master Data HO &amp; Site'!$Y$1:$Y$437,"Open",'Master Data HO &amp; Site'!$N$1:$N$437,$H$2),SUMIFS('Master Data HO &amp; Site'!$AJ$1:$AJ$437,'Master Data HO &amp; Site'!$S$1:$S$437,'Summary to Mgmt'!$C44,'Master Data HO &amp; Site'!$Y$1:$Y$437,"Open",'Master Data HO &amp; Site'!$N$1:$N$437,$H$2))))</f>
        <v>2</v>
      </c>
      <c r="S44" s="222">
        <f>IF($H$2="All",IF(C44="Jakarta",SUMIFS('Master Data HO &amp; Site'!$AK$1:$AK$437,'Master Data HO &amp; Site'!$F$1:$F$437,'Summary to Mgmt'!$D44,'Master Data HO &amp; Site'!$H$1:$H$437,'Summary to Mgmt'!$E44,'Master Data HO &amp; Site'!$Y$1:$Y$437,"Open"),SUMIFS('Master Data HO &amp; Site'!$AK$1:$AK$437,'Master Data HO &amp; Site'!$S$1:$S$437,'Summary to Mgmt'!$C44,'Master Data HO &amp; Site'!$Y$1:$Y$437,"Open")),IF($H$2="Urgent",IF(C44="Jakarta",SUMIFS('Master Data HO &amp; Site'!$AK$1:$AK$437,'Master Data HO &amp; Site'!$F$1:$F$437,'Summary to Mgmt'!$D44,'Master Data HO &amp; Site'!$H$1:$H$437,'Summary to Mgmt'!$E44,'Master Data HO &amp; Site'!$Y$1:$Y$437,"Open",'Master Data HO &amp; Site'!$N$1:$N$437,$H$2),SUMIFS('Master Data HO &amp; Site'!$AK$1:$AK$437,'Master Data HO &amp; Site'!$S$1:$S$437,'Summary to Mgmt'!$C44,'Master Data HO &amp; Site'!$Y$1:$Y$437,"Open",'Master Data HO &amp; Site'!$N$1:$N$437,$H$2)),IF(C44="Jakarta",SUMIFS('Master Data HO &amp; Site'!$AK$1:$AK$437,'Master Data HO &amp; Site'!$F$1:$F$437,'Summary to Mgmt'!$D44,'Master Data HO &amp; Site'!$H$1:$H$437,'Summary to Mgmt'!$E44,'Master Data HO &amp; Site'!$Y$1:$Y$437,"Open",'Master Data HO &amp; Site'!$N$1:$N$437,$H$2),SUMIFS('Master Data HO &amp; Site'!$AK$1:$AK$437,'Master Data HO &amp; Site'!$S$1:$S$437,'Summary to Mgmt'!$C44,'Master Data HO &amp; Site'!$Y$1:$Y$437,"Open",'Master Data HO &amp; Site'!$N$1:$N$437,$H$2))))</f>
        <v>0</v>
      </c>
      <c r="T44" s="222">
        <f>IF($H$2="All",IF(C44="Jakarta",SUMIFS('Master Data HO &amp; Site'!$AL$1:$AL$437,'Master Data HO &amp; Site'!$F$1:$F$437,'Summary to Mgmt'!$D44,'Master Data HO &amp; Site'!$H$1:$H$437,'Summary to Mgmt'!$E44,'Master Data HO &amp; Site'!$Y$1:$Y$437,"Open"),SUMIFS('Master Data HO &amp; Site'!$AL$1:$AL$437,'Master Data HO &amp; Site'!$S$1:$S$437,'Summary to Mgmt'!$C44,'Master Data HO &amp; Site'!$Y$1:$Y$437,"Open")),IF($H$2="Urgent",IF(C44="Jakarta",SUMIFS('Master Data HO &amp; Site'!$AL$1:$AL$437,'Master Data HO &amp; Site'!$F$1:$F$437,'Summary to Mgmt'!$D44,'Master Data HO &amp; Site'!$H$1:$H$437,'Summary to Mgmt'!$E44,'Master Data HO &amp; Site'!$Y$1:$Y$437,"Open",'Master Data HO &amp; Site'!$N$1:$N$437,$H$2),SUMIFS('Master Data HO &amp; Site'!$AL$1:$AL$437,'Master Data HO &amp; Site'!$S$1:$S$437,'Summary to Mgmt'!$C44,'Master Data HO &amp; Site'!$Y$1:$Y$437,"Open",'Master Data HO &amp; Site'!$N$1:$N$437,$H$2)),IF(C44="Jakarta",SUMIFS('Master Data HO &amp; Site'!$AL$1:$AL$437,'Master Data HO &amp; Site'!$F$1:$F$437,'Summary to Mgmt'!$D44,'Master Data HO &amp; Site'!$H$1:$H$437,'Summary to Mgmt'!$E44,'Master Data HO &amp; Site'!$Y$1:$Y$437,"Open",'Master Data HO &amp; Site'!$N$1:$N$437,$H$2),SUMIFS('Master Data HO &amp; Site'!$AL$1:$AL$437,'Master Data HO &amp; Site'!$S$1:$S$437,'Summary to Mgmt'!$C44,'Master Data HO &amp; Site'!$Y$1:$Y$437,"Open",'Master Data HO &amp; Site'!$N$1:$N$437,$H$2))))</f>
        <v>0</v>
      </c>
      <c r="U44" s="222">
        <f>IF($H$2="All",IF(C44="Jakarta",SUMIFS('Master Data HO &amp; Site'!$AM$1:$AM$437,'Master Data HO &amp; Site'!$S$1:$S$437,'Summary to Mgmt'!$C44,'Master Data HO &amp; Site'!$F$1:$F$437,'Summary to Mgmt'!$D44,'Master Data HO &amp; Site'!$H$1:$H$437,'Summary to Mgmt'!$E44,'Master Data HO &amp; Site'!$Y$1:$Y$437,"Open"),SUMIFS('Master Data HO &amp; Site'!$AM$1:$AM$437,'Master Data HO &amp; Site'!$S$1:$S$437,'Summary to Mgmt'!$C44,'Master Data HO &amp; Site'!$Y$1:$Y$437,"Open")),IF($H$2="Urgent",IF(C44="Jakarta",SUMIFS('Master Data HO &amp; Site'!$AM$1:$AM$437,'Master Data HO &amp; Site'!$F$1:$F$437,'Summary to Mgmt'!$D44,'Master Data HO &amp; Site'!$H$1:$H$437,'Summary to Mgmt'!$E44,'Master Data HO &amp; Site'!$Y$1:$Y$437,"Open",'Master Data HO &amp; Site'!$N$1:$N$437,$H$2),SUMIFS('Master Data HO &amp; Site'!$AM$1:$AM$437,'Master Data HO &amp; Site'!$S$1:$S$437,'Summary to Mgmt'!$C44,'Master Data HO &amp; Site'!$Y$1:$Y$437,"Open",'Master Data HO &amp; Site'!$N$1:$N$437,$H$2)),IF(C44="Jakarta",SUMIFS('Master Data HO &amp; Site'!$AM$1:$AM$437,'Master Data HO &amp; Site'!$F$1:$F$437,'Summary to Mgmt'!$D44,'Master Data HO &amp; Site'!$H$1:$H$437,'Summary to Mgmt'!$E44,'Master Data HO &amp; Site'!$Y$1:$Y$437,"Open",'Master Data HO &amp; Site'!$N$1:$N$437,$H$2),SUMIFS('Master Data HO &amp; Site'!$AM$1:$AM$437,'Master Data HO &amp; Site'!$S$1:$S$437,'Summary to Mgmt'!$C44,'Master Data HO &amp; Site'!$Y$1:$Y$437,"Open",'Master Data HO &amp; Site'!$N$1:$N$437,$H$2))))</f>
        <v>2</v>
      </c>
      <c r="V44" s="222">
        <f>IF($H$2="All",IF(C44="Jakarta",SUMIFS('Master Data HO &amp; Site'!$AN$1:$AN$437,'Master Data HO &amp; Site'!$F$1:$F$437,'Summary to Mgmt'!$D44,'Master Data HO &amp; Site'!$H$1:$H$437,'Summary to Mgmt'!$E44,'Master Data HO &amp; Site'!$Y$1:$Y$437,"Open"),SUMIFS('Master Data HO &amp; Site'!$AN$1:$AN$437,'Master Data HO &amp; Site'!$S$1:$S$437,'Summary to Mgmt'!$C44,'Master Data HO &amp; Site'!$Y$1:$Y$437,"Open")),IF($H$2="Urgent",IF(C44="Jakarta",SUMIFS('Master Data HO &amp; Site'!$AN$1:$AN$437,'Master Data HO &amp; Site'!$F$1:$F$437,'Summary to Mgmt'!$D44,'Master Data HO &amp; Site'!$H$1:$H$437,'Summary to Mgmt'!$E44,'Master Data HO &amp; Site'!$Y$1:$Y$437,"Open",'Master Data HO &amp; Site'!$N$1:$N$437,$H$2),SUMIFS('Master Data HO &amp; Site'!$AN$1:$AN$437,'Master Data HO &amp; Site'!$S$1:$S$437,'Summary to Mgmt'!$C44,'Master Data HO &amp; Site'!$Y$1:$Y$437,"Open",'Master Data HO &amp; Site'!$N$1:$N$437,$H$2)),IF(C44="Jakarta",SUMIFS('Master Data HO &amp; Site'!$AN$1:$AN$437,'Master Data HO &amp; Site'!$F$1:$F$437,'Summary to Mgmt'!$D44,'Master Data HO &amp; Site'!$H$1:$H$437,'Summary to Mgmt'!$E44,'Master Data HO &amp; Site'!$Y$1:$Y$437,"Open",'Master Data HO &amp; Site'!$N$1:$N$437,$H$2),SUMIFS('Master Data HO &amp; Site'!$AN$1:$AN$437,'Master Data HO &amp; Site'!$S$1:$S$437,'Summary to Mgmt'!$C44,'Master Data HO &amp; Site'!$Y$1:$Y$437,"Open",'Master Data HO &amp; Site'!$N$1:$N$437,$H$2))))</f>
        <v>0</v>
      </c>
      <c r="W44" s="222">
        <f>IF($H$2="All",IF(C44="Jakarta",SUMIFS('Master Data HO &amp; Site'!$AO$1:$AO$437,'Master Data HO &amp; Site'!$F$1:$F$437,'Summary to Mgmt'!$D44,'Master Data HO &amp; Site'!$H$1:$H$437,'Summary to Mgmt'!$E44,'Master Data HO &amp; Site'!$Y$1:$Y$437,"Open"),SUMIFS('Master Data HO &amp; Site'!$AO$1:$AO$437,'Master Data HO &amp; Site'!$S$1:$S$437,'Summary to Mgmt'!$C44,'Master Data HO &amp; Site'!$Y$1:$Y$437,"Open")),IF($H$2="Urgent",IF(C44="Jakarta",SUMIFS('Master Data HO &amp; Site'!$AO$1:$AO$437,'Master Data HO &amp; Site'!$F$1:$F$437,'Summary to Mgmt'!$D44,'Master Data HO &amp; Site'!$H$1:$H$437,'Summary to Mgmt'!$E44,'Master Data HO &amp; Site'!$Y$1:$Y$437,"Open",'Master Data HO &amp; Site'!$N$1:$N$437,$H$2),SUMIFS('Master Data HO &amp; Site'!$AO$1:$AO$437,'Master Data HO &amp; Site'!$S$1:$S$437,'Summary to Mgmt'!$C44,'Master Data HO &amp; Site'!$Y$1:$Y$437,"Open",'Master Data HO &amp; Site'!$N$1:$N$437,$H$2)),IF(C44="Jakarta",SUMIFS('Master Data HO &amp; Site'!$AO$1:$AO$437,'Master Data HO &amp; Site'!$F$1:$F$437,'Summary to Mgmt'!$D44,'Master Data HO &amp; Site'!$H$1:$H$437,'Summary to Mgmt'!$E44,'Master Data HO &amp; Site'!$Y$1:$Y$437,"Open",'Master Data HO &amp; Site'!$N$1:$N$437,$H$2),SUMIFS('Master Data HO &amp; Site'!$AO$1:$AO$437,'Master Data HO &amp; Site'!$S$1:$S$437,'Summary to Mgmt'!$C44,'Master Data HO &amp; Site'!$Y$1:$Y$437,"Open",'Master Data HO &amp; Site'!$N$1:$N$437,$H$2))))</f>
        <v>0</v>
      </c>
      <c r="X44" s="222">
        <f>IF($H$2="All",IF(C44="Jakarta",SUMIFS('Master Data HO &amp; Site'!$AP$1:$AP$437,'Master Data HO &amp; Site'!$F$1:$F$437,'Summary to Mgmt'!$D44,'Master Data HO &amp; Site'!$H$1:$H$437,'Summary to Mgmt'!$E44,'Master Data HO &amp; Site'!$Y$1:$Y$437,"Open"),SUMIFS('Master Data HO &amp; Site'!$AP$1:$AP$437,'Master Data HO &amp; Site'!$S$1:$S$437,'Summary to Mgmt'!$C44,'Master Data HO &amp; Site'!$Y$1:$Y$437,"Open")),IF($H$2="Urgent",IF(C44="Jakarta",SUMIFS('Master Data HO &amp; Site'!$AP$1:$AP$437,'Master Data HO &amp; Site'!$F$1:$F$437,'Summary to Mgmt'!$D44,'Master Data HO &amp; Site'!$H$1:$H$437,'Summary to Mgmt'!$E44,'Master Data HO &amp; Site'!$Y$1:$Y$437,"Open",'Master Data HO &amp; Site'!$N$1:$N$437,$H$2),SUMIFS('Master Data HO &amp; Site'!$AP$1:$AP$437,'Master Data HO &amp; Site'!$S$1:$S$437,'Summary to Mgmt'!$C44,'Master Data HO &amp; Site'!$Y$1:$Y$437,"Open",'Master Data HO &amp; Site'!$N$1:$N$437,$H$2)),IF(C44="Jakarta",SUMIFS('Master Data HO &amp; Site'!$AP$1:$AP$437,'Master Data HO &amp; Site'!$F$1:$F$437,'Summary to Mgmt'!$D44,'Master Data HO &amp; Site'!$H$1:$H$437,'Summary to Mgmt'!$E44,'Master Data HO &amp; Site'!$Y$1:$Y$437,"Open",'Master Data HO &amp; Site'!$N$1:$N$437,$H$2),SUMIFS('Master Data HO &amp; Site'!$AP$1:$AP$437,'Master Data HO &amp; Site'!$S$1:$S$437,'Summary to Mgmt'!$C44,'Master Data HO &amp; Site'!$Y$1:$Y$437,"Open",'Master Data HO &amp; Site'!$N$1:$N$437,$H$2))))</f>
        <v>0</v>
      </c>
      <c r="Y44" s="222">
        <f>IF($H$2="All",IF(C44="Jakarta",SUMIFS('Master Data HO &amp; Site'!$AQ$1:$AQ$437,'Master Data HO &amp; Site'!$F$1:$F$437,'Summary to Mgmt'!$D44,'Master Data HO &amp; Site'!$H$1:$H$437,'Summary to Mgmt'!$E44,'Master Data HO &amp; Site'!$Y$1:$Y$437,"Open"),SUMIFS('Master Data HO &amp; Site'!$AQ$1:$AQ$437,'Master Data HO &amp; Site'!$S$1:$S$437,'Summary to Mgmt'!$C44,'Master Data HO &amp; Site'!$Y$1:$Y$437,"Open")),IF($H$2="Urgent",IF(C44="Jakarta",SUMIFS('Master Data HO &amp; Site'!$AQ$1:$AQ$437,'Master Data HO &amp; Site'!$F$1:$F$437,'Summary to Mgmt'!$D44,'Master Data HO &amp; Site'!$H$1:$H$437,'Summary to Mgmt'!$E44,'Master Data HO &amp; Site'!$Y$1:$Y$437,"Open",'Master Data HO &amp; Site'!$N$1:$N$437,$H$2),SUMIFS('Master Data HO &amp; Site'!$AQ$1:$AQ$437,'Master Data HO &amp; Site'!$S$1:$S$437,'Summary to Mgmt'!$C44,'Master Data HO &amp; Site'!$Y$1:$Y$437,"Open",'Master Data HO &amp; Site'!$N$1:$N$437,$H$2)),IF(C44="Jakarta",SUMIFS('Master Data HO &amp; Site'!$AQ$1:$AQ$437,'Master Data HO &amp; Site'!$F$1:$F$437,'Summary to Mgmt'!$D44,'Master Data HO &amp; Site'!$H$1:$H$437,'Summary to Mgmt'!$E44,'Master Data HO &amp; Site'!$Y$1:$Y$437,"Open",'Master Data HO &amp; Site'!$N$1:$N$437,$H$2),SUMIFS('Master Data HO &amp; Site'!$AQ$1:$AQ$437,'Master Data HO &amp; Site'!$S$1:$S$437,'Summary to Mgmt'!$C44,'Master Data HO &amp; Site'!$Y$1:$Y$437,"Open",'Master Data HO &amp; Site'!$N$1:$N$437,$H$2))))</f>
        <v>0</v>
      </c>
      <c r="Z44" s="222">
        <f>IF($H$2="All",IF(C44="Jakarta",SUMIFS('Master Data HO &amp; Site'!$AR$1:$AR$437,'Master Data HO &amp; Site'!$F$1:$F$437,'Summary to Mgmt'!$D44,'Master Data HO &amp; Site'!$H$1:$H$437,'Summary to Mgmt'!$E44,'Master Data HO &amp; Site'!$Y$1:$Y$437,"Open"),SUMIFS('Master Data HO &amp; Site'!$AR$1:$AR$437,'Master Data HO &amp; Site'!$S$1:$S$437,'Summary to Mgmt'!$C44,'Master Data HO &amp; Site'!$Y$1:$Y$437,"Open")),IF($H$2="Urgent",IF(C44="Jakarta",SUMIFS('Master Data HO &amp; Site'!$AR$1:$AR$437,'Master Data HO &amp; Site'!$F$1:$F$437,'Summary to Mgmt'!$D44,'Master Data HO &amp; Site'!$H$1:$H$437,'Summary to Mgmt'!$E44,'Master Data HO &amp; Site'!$Y$1:$Y$437,"Open",'Master Data HO &amp; Site'!$N$1:$N$437,$H$2),SUMIFS('Master Data HO &amp; Site'!$AR$1:$AR$437,'Master Data HO &amp; Site'!$S$1:$S$437,'Summary to Mgmt'!$C44,'Master Data HO &amp; Site'!$Y$1:$Y$437,"Open",'Master Data HO &amp; Site'!$N$1:$N$437,$H$2)),IF(C44="Jakarta",SUMIFS('Master Data HO &amp; Site'!$AR$1:$AR$437,'Master Data HO &amp; Site'!$F$1:$F$437,'Summary to Mgmt'!$D44,'Master Data HO &amp; Site'!$H$1:$H$437,'Summary to Mgmt'!$E44,'Master Data HO &amp; Site'!$Y$1:$Y$437,"Open",'Master Data HO &amp; Site'!$N$1:$N$437,$H$2),SUMIFS('Master Data HO &amp; Site'!$AR$1:$AR$437,'Master Data HO &amp; Site'!$S$1:$S$437,'Summary to Mgmt'!$C44,'Master Data HO &amp; Site'!$Y$1:$Y$437,"Open",'Master Data HO &amp; Site'!$N$1:$N$437,$H$2))))</f>
        <v>0</v>
      </c>
      <c r="AA44" s="222">
        <f>IF($H$2="All",IF(C44="Jakarta",SUMIFS('Master Data HO &amp; Site'!$AS$1:$AS$437,'Master Data HO &amp; Site'!$S$1:$S$437,'Summary to Mgmt'!$C44,'Master Data HO &amp; Site'!$F$1:$F$437,'Summary to Mgmt'!$D44,'Master Data HO &amp; Site'!$H$1:$H$437,'Summary to Mgmt'!$E44,'Master Data HO &amp; Site'!$Y$1:$Y$437,"Open"),SUMIFS('Master Data HO &amp; Site'!$AS$1:$AS$437,'Master Data HO &amp; Site'!$S$1:$S$437,'Summary to Mgmt'!$C44,'Master Data HO &amp; Site'!$Y$1:$Y$437,"Open")),IF($H$2="Urgent",IF(C44="Jakarta",SUMIFS('Master Data HO &amp; Site'!$AS$1:$AS$437,'Master Data HO &amp; Site'!$F$1:$F$437,'Summary to Mgmt'!$D44,'Master Data HO &amp; Site'!$H$1:$H$437,'Summary to Mgmt'!$E44,'Master Data HO &amp; Site'!$Y$1:$Y$437,"Open",'Master Data HO &amp; Site'!$N$1:$N$437,$H$2),SUMIFS('Master Data HO &amp; Site'!$AS$1:$AS$437,'Master Data HO &amp; Site'!$S$1:$S$437,'Summary to Mgmt'!$C44,'Master Data HO &amp; Site'!$Y$1:$Y$437,"Open",'Master Data HO &amp; Site'!$N$1:$N$437,$H$2)),IF(C44="Jakarta",SUMIFS('Master Data HO &amp; Site'!$AS$1:$AS$437,'Master Data HO &amp; Site'!$F$1:$F$437,'Summary to Mgmt'!$D44,'Master Data HO &amp; Site'!$H$1:$H$437,'Summary to Mgmt'!$E44,'Master Data HO &amp; Site'!$Y$1:$Y$437,"Open",'Master Data HO &amp; Site'!$N$1:$N$437,$H$2),SUMIFS('Master Data HO &amp; Site'!$AS$1:$AS$437,'Master Data HO &amp; Site'!$S$1:$S$437,'Summary to Mgmt'!$C44,'Master Data HO &amp; Site'!$Y$1:$Y$437,"Open",'Master Data HO &amp; Site'!$N$1:$N$437,$H$2))))</f>
        <v>0</v>
      </c>
      <c r="AB44" s="222">
        <f>IF($H$2="All",IF(C44="Jakarta",SUMIFS('Master Data HO &amp; Site'!$AT$1:$AT$437,'Master Data HO &amp; Site'!$F$1:$F$437,'Summary to Mgmt'!$D44,'Master Data HO &amp; Site'!$H$1:$H$437,'Summary to Mgmt'!$E44,'Master Data HO &amp; Site'!$Y$1:$Y$437,"Open"),SUMIFS('Master Data HO &amp; Site'!$AT$1:$AT$437,'Master Data HO &amp; Site'!$S$1:$S$437,'Summary to Mgmt'!$C44,'Master Data HO &amp; Site'!$Y$1:$Y$437,"Open")),IF($H$2="Urgent",IF(C44="Jakarta",SUMIFS('Master Data HO &amp; Site'!$AT$1:$AT$437,'Master Data HO &amp; Site'!$F$1:$F$437,'Summary to Mgmt'!$D44,'Master Data HO &amp; Site'!$H$1:$H$437,'Summary to Mgmt'!$E44,'Master Data HO &amp; Site'!$Y$1:$Y$437,"Open",'Master Data HO &amp; Site'!$N$1:$N$437,$H$2),SUMIFS('Master Data HO &amp; Site'!$AT$1:$AT$437,'Master Data HO &amp; Site'!$S$1:$S$437,'Summary to Mgmt'!$C44,'Master Data HO &amp; Site'!$Y$1:$Y$437,"Open",'Master Data HO &amp; Site'!$N$1:$N$437,$H$2)),IF(C44="Jakarta",SUMIFS('Master Data HO &amp; Site'!$AT$1:$AT$437,'Master Data HO &amp; Site'!$F$1:$F$437,'Summary to Mgmt'!$D44,'Master Data HO &amp; Site'!$H$1:$H$437,'Summary to Mgmt'!$E44,'Master Data HO &amp; Site'!$Y$1:$Y$437,"Open",'Master Data HO &amp; Site'!$N$1:$N$437,$H$2),SUMIFS('Master Data HO &amp; Site'!$AT$1:$AT$437,'Master Data HO &amp; Site'!$S$1:$S$437,'Summary to Mgmt'!$C44,'Master Data HO &amp; Site'!$Y$1:$Y$437,"Open",'Master Data HO &amp; Site'!$N$1:$N$437,$H$2))))</f>
        <v>0</v>
      </c>
      <c r="AC44" s="222">
        <f>IF($H$2="All",IF(C44="Jakarta",SUMIFS('Master Data HO &amp; Site'!$AU$1:$AU$437,'Master Data HO &amp; Site'!$F$1:$F$437,'Summary to Mgmt'!$D44,'Master Data HO &amp; Site'!$H$1:$H$437,'Summary to Mgmt'!$E44,'Master Data HO &amp; Site'!$Y$1:$Y$437,"Open"),SUMIFS('Master Data HO &amp; Site'!$AU$1:$AU$437,'Master Data HO &amp; Site'!$S$1:$S$437,'Summary to Mgmt'!$C44,'Master Data HO &amp; Site'!$Y$1:$Y$437,"Open")),IF($H$2="Urgent",IF(C44="Jakarta",SUMIFS('Master Data HO &amp; Site'!$AU$1:$AU$437,'Master Data HO &amp; Site'!$F$1:$F$437,'Summary to Mgmt'!$D44,'Master Data HO &amp; Site'!$H$1:$H$437,'Summary to Mgmt'!$E44,'Master Data HO &amp; Site'!$Y$1:$Y$437,"Open",'Master Data HO &amp; Site'!$N$1:$N$437,$H$2),SUMIFS('Master Data HO &amp; Site'!$AU$1:$AU$437,'Master Data HO &amp; Site'!$S$1:$S$437,'Summary to Mgmt'!$C44,'Master Data HO &amp; Site'!$Y$1:$Y$437,"Open",'Master Data HO &amp; Site'!$N$1:$N$437,$H$2)),IF(C44="Jakarta",SUMIFS('Master Data HO &amp; Site'!$AU$1:$AU$437,'Master Data HO &amp; Site'!$F$1:$F$437,'Summary to Mgmt'!$D44,'Master Data HO &amp; Site'!$H$1:$H$437,'Summary to Mgmt'!$E44,'Master Data HO &amp; Site'!$Y$1:$Y$437,"Open",'Master Data HO &amp; Site'!$N$1:$N$437,$H$2),SUMIFS('Master Data HO &amp; Site'!$AU$1:$AU$437,'Master Data HO &amp; Site'!$S$1:$S$437,'Summary to Mgmt'!$C44,'Master Data HO &amp; Site'!$Y$1:$Y$437,"Open",'Master Data HO &amp; Site'!$N$1:$N$437,$H$2))))</f>
        <v>0</v>
      </c>
      <c r="AD44" s="222">
        <f>IF($H$2="All",IF(C44="Jakarta",SUMIFS('Master Data HO &amp; Site'!$AV$1:$AV$437,'Master Data HO &amp; Site'!$F$1:$F$437,'Summary to Mgmt'!$D44,'Master Data HO &amp; Site'!$H$1:$H$437,'Summary to Mgmt'!$E44,'Master Data HO &amp; Site'!$Y$1:$Y$437,"Open"),SUMIFS('Master Data HO &amp; Site'!$AV$1:$AV$437,'Master Data HO &amp; Site'!$S$1:$S$437,'Summary to Mgmt'!$C44,'Master Data HO &amp; Site'!$Y$1:$Y$437,"Open")),IF($H$2="Urgent",IF(C44="Jakarta",SUMIFS('Master Data HO &amp; Site'!$AV$1:$AV$437,'Master Data HO &amp; Site'!$F$1:$F$437,'Summary to Mgmt'!$D44,'Master Data HO &amp; Site'!$H$1:$H$437,'Summary to Mgmt'!$E44,'Master Data HO &amp; Site'!$Y$1:$Y$437,"Open",'Master Data HO &amp; Site'!$N$1:$N$437,$H$2),SUMIFS('Master Data HO &amp; Site'!$AV$1:$AV$437,'Master Data HO &amp; Site'!$S$1:$S$437,'Summary to Mgmt'!$C44,'Master Data HO &amp; Site'!$Y$1:$Y$437,"Open",'Master Data HO &amp; Site'!$N$1:$N$437,$H$2)),IF(C44="Jakarta",SUMIFS('Master Data HO &amp; Site'!$AV$1:$AV$437,'Master Data HO &amp; Site'!$F$1:$F$437,'Summary to Mgmt'!$D44,'Master Data HO &amp; Site'!$H$1:$H$437,'Summary to Mgmt'!$E44,'Master Data HO &amp; Site'!$Y$1:$Y$437,"Open",'Master Data HO &amp; Site'!$N$1:$N$437,$H$2),SUMIFS('Master Data HO &amp; Site'!$AV$1:$AV$437,'Master Data HO &amp; Site'!$S$1:$S$437,'Summary to Mgmt'!$C44,'Master Data HO &amp; Site'!$Y$1:$Y$437,"Open",'Master Data HO &amp; Site'!$N$1:$N$437,$H$2))))</f>
        <v>0</v>
      </c>
      <c r="AE44" s="222">
        <f>IF($H$2="All",IF(C44="Jakarta",SUMIFS('Master Data HO &amp; Site'!$AW$1:$AW$437,'Master Data HO &amp; Site'!$F$1:$F$437,'Summary to Mgmt'!$D44,'Master Data HO &amp; Site'!$H$1:$H$437,'Summary to Mgmt'!$E44,'Master Data HO &amp; Site'!$Y$1:$Y$437,"Open"),SUMIFS('Master Data HO &amp; Site'!$AW$1:$AW$437,'Master Data HO &amp; Site'!$S$1:$S$437,'Summary to Mgmt'!$C44,'Master Data HO &amp; Site'!$Y$1:$Y$437,"Open")),IF($H$2="Urgent",IF(C44="Jakarta",SUMIFS('Master Data HO &amp; Site'!$AW$1:$AW$437,'Master Data HO &amp; Site'!$F$1:$F$437,'Summary to Mgmt'!$D44,'Master Data HO &amp; Site'!$H$1:$H$437,'Summary to Mgmt'!$E44,'Master Data HO &amp; Site'!$Y$1:$Y$437,"Open",'Master Data HO &amp; Site'!$N$1:$N$437,$H$2),SUMIFS('Master Data HO &amp; Site'!$AW$1:$AW$437,'Master Data HO &amp; Site'!$S$1:$S$437,'Summary to Mgmt'!$C44,'Master Data HO &amp; Site'!$Y$1:$Y$437,"Open",'Master Data HO &amp; Site'!$N$1:$N$437,$H$2)),IF(C44="Jakarta",SUMIFS('Master Data HO &amp; Site'!$AW$1:$AW$437,'Master Data HO &amp; Site'!$F$1:$F$437,'Summary to Mgmt'!$D44,'Master Data HO &amp; Site'!$H$1:$H$437,'Summary to Mgmt'!$E44,'Master Data HO &amp; Site'!$Y$1:$Y$437,"Open",'Master Data HO &amp; Site'!$N$1:$N$437,$H$2),SUMIFS('Master Data HO &amp; Site'!$AW$1:$AW$437,'Master Data HO &amp; Site'!$S$1:$S$437,'Summary to Mgmt'!$C44,'Master Data HO &amp; Site'!$Y$1:$Y$437,"Open",'Master Data HO &amp; Site'!$N$1:$N$437,$H$2))))</f>
        <v>0</v>
      </c>
      <c r="AF44" s="222">
        <f>IF($H$2="All",IF(C44="Jakarta",SUMIFS('Master Data HO &amp; Site'!$AX$1:$AX$437,'Master Data HO &amp; Site'!$F$1:$F$437,'Summary to Mgmt'!$D44,'Master Data HO &amp; Site'!$H$1:$H$437,'Summary to Mgmt'!$E44,'Master Data HO &amp; Site'!$Y$1:$Y$437,"Open"),SUMIFS('Master Data HO &amp; Site'!$AX$1:$AX$437,'Master Data HO &amp; Site'!$S$1:$S$437,'Summary to Mgmt'!$C44,'Master Data HO &amp; Site'!$Y$1:$Y$437,"Open")),IF($H$2="Urgent",IF(C44="Jakarta",SUMIFS('Master Data HO &amp; Site'!$AX$1:$AX$437,'Master Data HO &amp; Site'!$F$1:$F$437,'Summary to Mgmt'!$D44,'Master Data HO &amp; Site'!$H$1:$H$437,'Summary to Mgmt'!$E44,'Master Data HO &amp; Site'!$Y$1:$Y$437,"Open",'Master Data HO &amp; Site'!$N$1:$N$437,$H$2),SUMIFS('Master Data HO &amp; Site'!$AX$1:$AX$437,'Master Data HO &amp; Site'!$S$1:$S$437,'Summary to Mgmt'!$C44,'Master Data HO &amp; Site'!$Y$1:$Y$437,"Open",'Master Data HO &amp; Site'!$N$1:$N$437,$H$2)),IF(C44="Jakarta",SUMIFS('Master Data HO &amp; Site'!$AX$1:$AX$437,'Master Data HO &amp; Site'!$F$1:$F$437,'Summary to Mgmt'!$D44,'Master Data HO &amp; Site'!$H$1:$H$437,'Summary to Mgmt'!$E44,'Master Data HO &amp; Site'!$Y$1:$Y$437,"Open",'Master Data HO &amp; Site'!$N$1:$N$437,$H$2),SUMIFS('Master Data HO &amp; Site'!$AX$1:$AX$437,'Master Data HO &amp; Site'!$S$1:$S$437,'Summary to Mgmt'!$C44,'Master Data HO &amp; Site'!$Y$1:$Y$437,"Open",'Master Data HO &amp; Site'!$N$1:$N$437,$H$2))))</f>
        <v>0</v>
      </c>
      <c r="AG44" s="222">
        <f>IF($H$2="All",IF(C44="Jakarta",SUMIFS('Master Data HO &amp; Site'!$AY$1:$AY$437,'Master Data HO &amp; Site'!$S$1:$S$437,'Summary to Mgmt'!$C44,'Master Data HO &amp; Site'!$F$1:$F$437,'Summary to Mgmt'!$D44,'Master Data HO &amp; Site'!$H$1:$H$437,'Summary to Mgmt'!$E44,'Master Data HO &amp; Site'!$Y$1:$Y$437,"Open"),SUMIFS('Master Data HO &amp; Site'!$AY$1:$AY$437,'Master Data HO &amp; Site'!$S$1:$S$437,'Summary to Mgmt'!$C44,'Master Data HO &amp; Site'!$Y$1:$Y$437,"Open")),IF($H$2="Urgent",IF(C44="Jakarta",SUMIFS('Master Data HO &amp; Site'!$AY$1:$AY$437,'Master Data HO &amp; Site'!$F$1:$F$437,'Summary to Mgmt'!$D44,'Master Data HO &amp; Site'!$H$1:$H$437,'Summary to Mgmt'!$E44,'Master Data HO &amp; Site'!$Y$1:$Y$437,"Open",'Master Data HO &amp; Site'!$N$1:$N$437,$H$2),SUMIFS('Master Data HO &amp; Site'!$AY$1:$AY$437,'Master Data HO &amp; Site'!$S$1:$S$437,'Summary to Mgmt'!$C44,'Master Data HO &amp; Site'!$Y$1:$Y$437,"Open",'Master Data HO &amp; Site'!$N$1:$N$437,$H$2)),IF(C44="Jakarta",SUMIFS('Master Data HO &amp; Site'!$AY$1:$AY$437,'Master Data HO &amp; Site'!$F$1:$F$437,'Summary to Mgmt'!$D44,'Master Data HO &amp; Site'!$H$1:$H$437,'Summary to Mgmt'!$E44,'Master Data HO &amp; Site'!$Y$1:$Y$437,"Open",'Master Data HO &amp; Site'!$N$1:$N$437,$H$2),SUMIFS('Master Data HO &amp; Site'!$AY$1:$AY$437,'Master Data HO &amp; Site'!$S$1:$S$437,'Summary to Mgmt'!$C44,'Master Data HO &amp; Site'!$Y$1:$Y$437,"Open",'Master Data HO &amp; Site'!$N$1:$N$437,$H$2))))</f>
        <v>0</v>
      </c>
      <c r="AH44" s="222">
        <f>IF($H$2="All",IF(C44="Jakarta",SUMIFS('Master Data HO &amp; Site'!$AZ$1:$AZ$437,'Master Data HO &amp; Site'!$F$1:$F$437,'Summary to Mgmt'!$D44,'Master Data HO &amp; Site'!$H$1:$H$437,'Summary to Mgmt'!$E44,'Master Data HO &amp; Site'!$Y$1:$Y$437,"Open"),SUMIFS('Master Data HO &amp; Site'!$AZ$1:$AZ$437,'Master Data HO &amp; Site'!$S$1:$S$437,'Summary to Mgmt'!$C44,'Master Data HO &amp; Site'!$Y$1:$Y$437,"Open")),IF($H$2="Urgent",IF(C44="Jakarta",SUMIFS('Master Data HO &amp; Site'!$AZ$1:$AZ$437,'Master Data HO &amp; Site'!$F$1:$F$437,'Summary to Mgmt'!$D44,'Master Data HO &amp; Site'!$H$1:$H$437,'Summary to Mgmt'!$E44,'Master Data HO &amp; Site'!$Y$1:$Y$437,"Open",'Master Data HO &amp; Site'!$N$1:$N$437,$H$2),SUMIFS('Master Data HO &amp; Site'!$AZ$1:$AZ$437,'Master Data HO &amp; Site'!$S$1:$S$437,'Summary to Mgmt'!$C44,'Master Data HO &amp; Site'!$Y$1:$Y$437,"Open",'Master Data HO &amp; Site'!$N$1:$N$437,$H$2)),IF(C44="Jakarta",SUMIFS('Master Data HO &amp; Site'!$AZ$1:$AZ$437,'Master Data HO &amp; Site'!$F$1:$F$437,'Summary to Mgmt'!$D44,'Master Data HO &amp; Site'!$H$1:$H$437,'Summary to Mgmt'!$E44,'Master Data HO &amp; Site'!$Y$1:$Y$437,"Open",'Master Data HO &amp; Site'!$N$1:$N$437,$H$2),SUMIFS('Master Data HO &amp; Site'!$AZ$1:$AZ$437,'Master Data HO &amp; Site'!$S$1:$S$437,'Summary to Mgmt'!$C44,'Master Data HO &amp; Site'!$Y$1:$Y$437,"Open",'Master Data HO &amp; Site'!$N$1:$N$437,$H$2))))</f>
        <v>0</v>
      </c>
      <c r="AI44" s="222">
        <f>IF($H$2="All",IF(C44="Jakarta",SUMIFS('Master Data HO &amp; Site'!$AZ$1:$AZ$437,'Master Data HO &amp; Site'!$F$1:$F$437,'Summary to Mgmt'!$D44,'Master Data HO &amp; Site'!$H$1:$H$437,'Summary to Mgmt'!$E44,'Master Data HO &amp; Site'!$Y$1:$Y$437,"Open"),SUMIFS('Master Data HO &amp; Site'!$AZ$1:$AZ$437,'Master Data HO &amp; Site'!$S$1:$S$437,'Summary to Mgmt'!$C44,'Master Data HO &amp; Site'!$Y$1:$Y$437,"Open")),IF($H$2="Urgent",IF(C44="Jakarta",SUMIFS('Master Data HO &amp; Site'!$AZ$1:$AZ$437,'Master Data HO &amp; Site'!$F$1:$F$437,'Summary to Mgmt'!$D44,'Master Data HO &amp; Site'!$H$1:$H$437,'Summary to Mgmt'!$E44,'Master Data HO &amp; Site'!$Y$1:$Y$437,"Open",'Master Data HO &amp; Site'!$N$1:$N$437,$H$2),SUMIFS('Master Data HO &amp; Site'!$AZ$1:$AZ$437,'Master Data HO &amp; Site'!$S$1:$S$437,'Summary to Mgmt'!$C44,'Master Data HO &amp; Site'!$Y$1:$Y$437,"Open",'Master Data HO &amp; Site'!$N$1:$N$437,$H$2)),IF(C44="Jakarta",SUMIFS('Master Data HO &amp; Site'!$AZ$1:$AZ$437,'Master Data HO &amp; Site'!$F$1:$F$437,'Summary to Mgmt'!$D44,'Master Data HO &amp; Site'!$H$1:$H$437,'Summary to Mgmt'!$E44,'Master Data HO &amp; Site'!$Y$1:$Y$437,"Open",'Master Data HO &amp; Site'!$N$1:$N$437,$H$2),SUMIFS('Master Data HO &amp; Site'!$AZ$1:$AZ$437,'Master Data HO &amp; Site'!$S$1:$S$437,'Summary to Mgmt'!$C44,'Master Data HO &amp; Site'!$Y$1:$Y$437,"Open",'Master Data HO &amp; Site'!$N$1:$N$437,$H$2))))</f>
        <v>0</v>
      </c>
      <c r="AJ44" s="222">
        <f>IF($H$2="All",IF(C44="Jakarta",SUMIFS('Master Data HO &amp; Site'!$BB$1:$BB$437,'Master Data HO &amp; Site'!$F$1:$F$437,'Summary to Mgmt'!$D44,'Master Data HO &amp; Site'!$H$1:$H$437,'Summary to Mgmt'!$E44,'Master Data HO &amp; Site'!$Y$1:$Y$437,"Open"),SUMIFS('Master Data HO &amp; Site'!$BB$1:$BB$437,'Master Data HO &amp; Site'!$S$1:$S$437,'Summary to Mgmt'!$C44,'Master Data HO &amp; Site'!$Y$1:$Y$437,"Open")),IF($H$2="Urgent",IF(C44="Jakarta",SUMIFS('Master Data HO &amp; Site'!$BB$1:$BB$437,'Master Data HO &amp; Site'!$F$1:$F$437,'Summary to Mgmt'!$D44,'Master Data HO &amp; Site'!$H$1:$H$437,'Summary to Mgmt'!$E44,'Master Data HO &amp; Site'!$Y$1:$Y$437,"Open",'Master Data HO &amp; Site'!$N$1:$N$437,$H$2),SUMIFS('Master Data HO &amp; Site'!$BB$1:$BB$437,'Master Data HO &amp; Site'!$S$1:$S$437,'Summary to Mgmt'!$C44,'Master Data HO &amp; Site'!$Y$1:$Y$437,"Open",'Master Data HO &amp; Site'!$N$1:$N$437,$H$2)),IF(C44="Jakarta",SUMIFS('Master Data HO &amp; Site'!$BB$1:$BB$437,'Master Data HO &amp; Site'!$F$1:$F$437,'Summary to Mgmt'!$D44,'Master Data HO &amp; Site'!$H$1:$H$437,'Summary to Mgmt'!$E44,'Master Data HO &amp; Site'!$Y$1:$Y$437,"Open",'Master Data HO &amp; Site'!$N$1:$N$437,$H$2),SUMIFS('Master Data HO &amp; Site'!$BB$1:$BB$437,'Master Data HO &amp; Site'!$S$1:$S$437,'Summary to Mgmt'!$C44,'Master Data HO &amp; Site'!$Y$1:$Y$437,"Open",'Master Data HO &amp; Site'!$N$1:$N$437,$H$2))))</f>
        <v>0</v>
      </c>
      <c r="AK44" s="222">
        <f>IF($H$2="All",IF(C44="Jakarta",SUMIFS('Master Data HO &amp; Site'!$BC$1:$BC$437,'Master Data HO &amp; Site'!$F$1:$F$437,'Summary to Mgmt'!$D44,'Master Data HO &amp; Site'!$H$1:$H$437,'Summary to Mgmt'!$E44,'Master Data HO &amp; Site'!$Y$1:$Y$437,"Open"),SUMIFS('Master Data HO &amp; Site'!$BC$1:$BC$437,'Master Data HO &amp; Site'!$S$1:$S$437,'Summary to Mgmt'!$C44,'Master Data HO &amp; Site'!$Y$1:$Y$437,"Open")),IF($H$2="Urgent",IF(C44="Jakarta",SUMIFS('Master Data HO &amp; Site'!$BC$1:$BC$437,'Master Data HO &amp; Site'!$F$1:$F$437,'Summary to Mgmt'!$D44,'Master Data HO &amp; Site'!$H$1:$H$437,'Summary to Mgmt'!$E44,'Master Data HO &amp; Site'!$Y$1:$Y$437,"Open",'Master Data HO &amp; Site'!$N$1:$N$437,$H$2),SUMIFS('Master Data HO &amp; Site'!$BC$1:$BC$437,'Master Data HO &amp; Site'!$S$1:$S$437,'Summary to Mgmt'!$C44,'Master Data HO &amp; Site'!$Y$1:$Y$437,"Open",'Master Data HO &amp; Site'!$N$1:$N$437,$H$2)),IF(C44="Jakarta",SUMIFS('Master Data HO &amp; Site'!$BC$1:$BC$437,'Master Data HO &amp; Site'!$F$1:$F$437,'Summary to Mgmt'!$D44,'Master Data HO &amp; Site'!$H$1:$H$437,'Summary to Mgmt'!$E44,'Master Data HO &amp; Site'!$Y$1:$Y$437,"Open",'Master Data HO &amp; Site'!$N$1:$N$437,$H$2),SUMIFS('Master Data HO &amp; Site'!$BC$1:$BC$437,'Master Data HO &amp; Site'!$S$1:$S$437,'Summary to Mgmt'!$C44,'Master Data HO &amp; Site'!$Y$1:$Y$437,"Open",'Master Data HO &amp; Site'!$N$1:$N$437,$H$2))))</f>
        <v>0</v>
      </c>
      <c r="AL44" s="222">
        <f>IF($H$2="All",IF(C44="Jakarta",SUMIFS('Master Data HO &amp; Site'!$BD$1:$BD$437,'Master Data HO &amp; Site'!$F$1:$F$437,'Summary to Mgmt'!$D44,'Master Data HO &amp; Site'!$H$1:$H$437,'Summary to Mgmt'!$E44,'Master Data HO &amp; Site'!$Y$1:$Y$437,"Open"),SUMIFS('Master Data HO &amp; Site'!$BD$1:$BD$437,'Master Data HO &amp; Site'!$S$1:$S$437,'Summary to Mgmt'!$C44,'Master Data HO &amp; Site'!$Y$1:$Y$437,"Open")),IF($H$2="Urgent",IF(C44="Jakarta",SUMIFS('Master Data HO &amp; Site'!$BD$1:$BD$437,'Master Data HO &amp; Site'!$F$1:$F$437,'Summary to Mgmt'!$D44,'Master Data HO &amp; Site'!$H$1:$H$437,'Summary to Mgmt'!$E44,'Master Data HO &amp; Site'!$Y$1:$Y$437,"Open",'Master Data HO &amp; Site'!$N$1:$N$437,$H$2),SUMIFS('Master Data HO &amp; Site'!$BD$1:$BD$437,'Master Data HO &amp; Site'!$S$1:$S$437,'Summary to Mgmt'!$C44,'Master Data HO &amp; Site'!$Y$1:$Y$437,"Open",'Master Data HO &amp; Site'!$N$1:$N$437,$H$2)),IF(C44="Jakarta",SUMIFS('Master Data HO &amp; Site'!$BD$1:$BD$437,'Master Data HO &amp; Site'!$F$1:$F$437,'Summary to Mgmt'!$D44,'Master Data HO &amp; Site'!$H$1:$H$437,'Summary to Mgmt'!$E44,'Master Data HO &amp; Site'!$Y$1:$Y$437,"Open",'Master Data HO &amp; Site'!$N$1:$N$437,$H$2),SUMIFS('Master Data HO &amp; Site'!$BD$1:$BD$437,'Master Data HO &amp; Site'!$S$1:$S$437,'Summary to Mgmt'!$C44,'Master Data HO &amp; Site'!$Y$1:$Y$437,"Open",'Master Data HO &amp; Site'!$N$1:$N$437,$H$2))))</f>
        <v>0</v>
      </c>
      <c r="AM44" s="222">
        <f>IF($H$2="All",IF(C44="Jakarta",SUMIFS('Master Data HO &amp; Site'!$BE$1:$BE$437,'Master Data HO &amp; Site'!$S$1:$S$437,'Summary to Mgmt'!$C44,'Master Data HO &amp; Site'!$F$1:$F$437,'Summary to Mgmt'!$D44,'Master Data HO &amp; Site'!$H$1:$H$437,'Summary to Mgmt'!$E44,'Master Data HO &amp; Site'!$Y$1:$Y$437,"Open"),SUMIFS('Master Data HO &amp; Site'!$BE$1:$BE$437,'Master Data HO &amp; Site'!$S$1:$S$437,'Summary to Mgmt'!$C44,'Master Data HO &amp; Site'!$Y$1:$Y$437,"Open")),IF($H$2="Urgent",IF(C44="Jakarta",SUMIFS('Master Data HO &amp; Site'!$BE$1:$BE$437,'Master Data HO &amp; Site'!$F$1:$F$437,'Summary to Mgmt'!$D44,'Master Data HO &amp; Site'!$H$1:$H$437,'Summary to Mgmt'!$E44,'Master Data HO &amp; Site'!$Y$1:$Y$437,"Open",'Master Data HO &amp; Site'!$N$1:$N$437,$H$2),SUMIFS('Master Data HO &amp; Site'!$BE$1:$BE$437,'Master Data HO &amp; Site'!$S$1:$S$437,'Summary to Mgmt'!$C44,'Master Data HO &amp; Site'!$Y$1:$Y$437,"Open",'Master Data HO &amp; Site'!$N$1:$N$437,$H$2)),IF(C44="Jakarta",SUMIFS('Master Data HO &amp; Site'!$BE$1:$BE$437,'Master Data HO &amp; Site'!$F$1:$F$437,'Summary to Mgmt'!$D44,'Master Data HO &amp; Site'!$H$1:$H$437,'Summary to Mgmt'!$E44,'Master Data HO &amp; Site'!$Y$1:$Y$437,"Open",'Master Data HO &amp; Site'!$N$1:$N$437,$H$2),SUMIFS('Master Data HO &amp; Site'!$BE$1:$BE$437,'Master Data HO &amp; Site'!$S$1:$S$437,'Summary to Mgmt'!$C44,'Master Data HO &amp; Site'!$Y$1:$Y$437,"Open",'Master Data HO &amp; Site'!$N$1:$N$437,$H$2))))</f>
        <v>0</v>
      </c>
      <c r="AN44" s="222">
        <f>IF($H$2="All",IF(C44="Jakarta",SUMIFS('Master Data HO &amp; Site'!$BF$1:$BF$437,'Master Data HO &amp; Site'!$F$1:$F$437,'Summary to Mgmt'!$D44,'Master Data HO &amp; Site'!$H$1:$H$437,'Summary to Mgmt'!$E44,'Master Data HO &amp; Site'!$Y$1:$Y$437,"Open"),SUMIFS('Master Data HO &amp; Site'!$BF$1:$BF$437,'Master Data HO &amp; Site'!$S$1:$S$437,'Summary to Mgmt'!$C44,'Master Data HO &amp; Site'!$Y$1:$Y$437,"Open")),IF($H$2="Urgent",IF(C44="Jakarta",SUMIFS('Master Data HO &amp; Site'!$BF$1:$BF$437,'Master Data HO &amp; Site'!$F$1:$F$437,'Summary to Mgmt'!$D44,'Master Data HO &amp; Site'!$H$1:$H$437,'Summary to Mgmt'!$E44,'Master Data HO &amp; Site'!$Y$1:$Y$437,"Open",'Master Data HO &amp; Site'!$N$1:$N$437,$H$2),SUMIFS('Master Data HO &amp; Site'!$BF$1:$BF$437,'Master Data HO &amp; Site'!$S$1:$S$437,'Summary to Mgmt'!$C44,'Master Data HO &amp; Site'!$Y$1:$Y$437,"Open",'Master Data HO &amp; Site'!$N$1:$N$437,$H$2)),IF(C44="Jakarta",SUMIFS('Master Data HO &amp; Site'!$BF$1:$BF$437,'Master Data HO &amp; Site'!$F$1:$F$437,'Summary to Mgmt'!$D44,'Master Data HO &amp; Site'!$H$1:$H$437,'Summary to Mgmt'!$E44,'Master Data HO &amp; Site'!$Y$1:$Y$437,"Open",'Master Data HO &amp; Site'!$N$1:$N$437,$H$2),SUMIFS('Master Data HO &amp; Site'!$BF$1:$BF$437,'Master Data HO &amp; Site'!$S$1:$S$437,'Summary to Mgmt'!$C44,'Master Data HO &amp; Site'!$Y$1:$Y$437,"Open",'Master Data HO &amp; Site'!$N$1:$N$437,$H$2))))</f>
        <v>0</v>
      </c>
      <c r="AO44" s="222">
        <f>IF($H$2="All",IF(C44="Jakarta",SUMIFS('Master Data HO &amp; Site'!$BG$1:$BG$437,'Master Data HO &amp; Site'!$F$1:$F$437,'Summary to Mgmt'!$D44,'Master Data HO &amp; Site'!$H$1:$H$437,'Summary to Mgmt'!$E44,'Master Data HO &amp; Site'!$Y$1:$Y$437,"Open"),SUMIFS('Master Data HO &amp; Site'!$BG$1:$BG$437,'Master Data HO &amp; Site'!$S$1:$S$437,'Summary to Mgmt'!$C44,'Master Data HO &amp; Site'!$Y$1:$Y$437,"Open")),IF($H$2="Urgent",IF(C44="Jakarta",SUMIFS('Master Data HO &amp; Site'!$BG$1:$BG$437,'Master Data HO &amp; Site'!$F$1:$F$437,'Summary to Mgmt'!$D44,'Master Data HO &amp; Site'!$H$1:$H$437,'Summary to Mgmt'!$E44,'Master Data HO &amp; Site'!$Y$1:$Y$437,"Open",'Master Data HO &amp; Site'!$N$1:$N$437,$H$2),SUMIFS('Master Data HO &amp; Site'!$BG$1:$BG$437,'Master Data HO &amp; Site'!$S$1:$S$437,'Summary to Mgmt'!$C44,'Master Data HO &amp; Site'!$Y$1:$Y$437,"Open",'Master Data HO &amp; Site'!$N$1:$N$437,$H$2)),IF(C44="Jakarta",SUMIFS('Master Data HO &amp; Site'!$BG$1:$BG$437,'Master Data HO &amp; Site'!$F$1:$F$437,'Summary to Mgmt'!$D44,'Master Data HO &amp; Site'!$H$1:$H$437,'Summary to Mgmt'!$E44,'Master Data HO &amp; Site'!$Y$1:$Y$437,"Open",'Master Data HO &amp; Site'!$N$1:$N$437,$H$2),SUMIFS('Master Data HO &amp; Site'!$BG$1:$BG$437,'Master Data HO &amp; Site'!$S$1:$S$437,'Summary to Mgmt'!$C44,'Master Data HO &amp; Site'!$Y$1:$Y$437,"Open",'Master Data HO &amp; Site'!$N$1:$N$437,$H$2))))</f>
        <v>0</v>
      </c>
      <c r="AP44" s="222">
        <f>IF($H$2="All",IF(C44="Jakarta",SUMIFS('Master Data HO &amp; Site'!$BH$1:$BH$437,'Master Data HO &amp; Site'!$F$1:$F$437,'Summary to Mgmt'!$D44,'Master Data HO &amp; Site'!$H$1:$H$437,'Summary to Mgmt'!$E44,'Master Data HO &amp; Site'!$Y$1:$Y$437,"Open"),SUMIFS('Master Data HO &amp; Site'!$BH$1:$BH$437,'Master Data HO &amp; Site'!$S$1:$S$437,'Summary to Mgmt'!$C44,'Master Data HO &amp; Site'!$Y$1:$Y$437,"Open")),IF($H$2="Urgent",IF(C44="Jakarta",SUMIFS('Master Data HO &amp; Site'!$BH$1:$BH$437,'Master Data HO &amp; Site'!$F$1:$F$437,'Summary to Mgmt'!$D44,'Master Data HO &amp; Site'!$H$1:$H$437,'Summary to Mgmt'!$E44,'Master Data HO &amp; Site'!$Y$1:$Y$437,"Open",'Master Data HO &amp; Site'!$N$1:$N$437,$H$2),SUMIFS('Master Data HO &amp; Site'!$BH$1:$BH$437,'Master Data HO &amp; Site'!$S$1:$S$437,'Summary to Mgmt'!$C44,'Master Data HO &amp; Site'!$Y$1:$Y$437,"Open",'Master Data HO &amp; Site'!$N$1:$N$437,$H$2)),IF(C44="Jakarta",SUMIFS('Master Data HO &amp; Site'!$BH$1:$BH$437,'Master Data HO &amp; Site'!$F$1:$F$437,'Summary to Mgmt'!$D44,'Master Data HO &amp; Site'!$H$1:$H$437,'Summary to Mgmt'!$E44,'Master Data HO &amp; Site'!$Y$1:$Y$437,"Open",'Master Data HO &amp; Site'!$N$1:$N$437,$H$2),SUMIFS('Master Data HO &amp; Site'!$BH$1:$BH$437,'Master Data HO &amp; Site'!$S$1:$S$437,'Summary to Mgmt'!$C44,'Master Data HO &amp; Site'!$Y$1:$Y$437,"Open",'Master Data HO &amp; Site'!$N$1:$N$437,$H$2))))</f>
        <v>0</v>
      </c>
      <c r="AQ44" s="222">
        <f>IF($H$2="All",IF(C44="Jakarta",SUMIFS('Master Data HO &amp; Site'!$BI$1:$BI$437,'Master Data HO &amp; Site'!$F$1:$F$437,'Summary to Mgmt'!$D44,'Master Data HO &amp; Site'!$H$1:$H$437,'Summary to Mgmt'!$E44,'Master Data HO &amp; Site'!$Y$1:$Y$437,"Open"),SUMIFS('Master Data HO &amp; Site'!$BI$1:$BI$437,'Master Data HO &amp; Site'!$S$1:$S$437,'Summary to Mgmt'!$C44,'Master Data HO &amp; Site'!$Y$1:$Y$437,"Open")),IF($H$2="Urgent",IF(C44="Jakarta",SUMIFS('Master Data HO &amp; Site'!$BI$1:$BI$437,'Master Data HO &amp; Site'!$F$1:$F$437,'Summary to Mgmt'!$D44,'Master Data HO &amp; Site'!$H$1:$H$437,'Summary to Mgmt'!$E44,'Master Data HO &amp; Site'!$Y$1:$Y$437,"Open",'Master Data HO &amp; Site'!$N$1:$N$437,$H$2),SUMIFS('Master Data HO &amp; Site'!$BI$1:$BI$437,'Master Data HO &amp; Site'!$S$1:$S$437,'Summary to Mgmt'!$C44,'Master Data HO &amp; Site'!$Y$1:$Y$437,"Open",'Master Data HO &amp; Site'!$N$1:$N$437,$H$2)),IF(C44="Jakarta",SUMIFS('Master Data HO &amp; Site'!$BI$1:$BI$437,'Master Data HO &amp; Site'!$F$1:$F$437,'Summary to Mgmt'!$D44,'Master Data HO &amp; Site'!$H$1:$H$437,'Summary to Mgmt'!$E44,'Master Data HO &amp; Site'!$Y$1:$Y$437,"Open",'Master Data HO &amp; Site'!$N$1:$N$437,$H$2),SUMIFS('Master Data HO &amp; Site'!$BI$1:$BI$437,'Master Data HO &amp; Site'!$S$1:$S$437,'Summary to Mgmt'!$C44,'Master Data HO &amp; Site'!$Y$1:$Y$437,"Open",'Master Data HO &amp; Site'!$N$1:$N$437,$H$2))))</f>
        <v>0</v>
      </c>
      <c r="AR44" s="222">
        <f>IF($H$2="All",IF(C44="Jakarta",SUMIFS('Master Data HO &amp; Site'!$BJ$1:$BJ$437,'Master Data HO &amp; Site'!$F$1:$F$437,'Summary to Mgmt'!$D44,'Master Data HO &amp; Site'!$H$1:$H$437,'Summary to Mgmt'!$E44,'Master Data HO &amp; Site'!$Y$1:$Y$437,"Open"),SUMIFS('Master Data HO &amp; Site'!$BJ$1:$BJ$437,'Master Data HO &amp; Site'!$S$1:$S$437,'Summary to Mgmt'!$C44,'Master Data HO &amp; Site'!$Y$1:$Y$437,"Open")),IF($H$2="Urgent",IF(C44="Jakarta",SUMIFS('Master Data HO &amp; Site'!$BJ$1:$BJ$437,'Master Data HO &amp; Site'!$F$1:$F$437,'Summary to Mgmt'!$D44,'Master Data HO &amp; Site'!$H$1:$H$437,'Summary to Mgmt'!$E44,'Master Data HO &amp; Site'!$Y$1:$Y$437,"Open",'Master Data HO &amp; Site'!$N$1:$N$437,$H$2),SUMIFS('Master Data HO &amp; Site'!$BJ$1:$BJ$437,'Master Data HO &amp; Site'!$S$1:$S$437,'Summary to Mgmt'!$C44,'Master Data HO &amp; Site'!$Y$1:$Y$437,"Open",'Master Data HO &amp; Site'!$N$1:$N$437,$H$2)),IF(C44="Jakarta",SUMIFS('Master Data HO &amp; Site'!$BJ$1:$BJ$437,'Master Data HO &amp; Site'!$F$1:$F$437,'Summary to Mgmt'!$D44,'Master Data HO &amp; Site'!$H$1:$H$437,'Summary to Mgmt'!$E44,'Master Data HO &amp; Site'!$Y$1:$Y$437,"Open",'Master Data HO &amp; Site'!$N$1:$N$437,$H$2),SUMIFS('Master Data HO &amp; Site'!$BJ$1:$BJ$437,'Master Data HO &amp; Site'!$S$1:$S$437,'Summary to Mgmt'!$C44,'Master Data HO &amp; Site'!$Y$1:$Y$437,"Open",'Master Data HO &amp; Site'!$N$1:$N$437,$H$2))))</f>
        <v>0</v>
      </c>
      <c r="AS44" s="222">
        <f>IF($H$2="All",IF(C44="Jakarta",SUMIFS('Master Data HO &amp; Site'!$BK$1:$BK$437,'Master Data HO &amp; Site'!$S$1:$S$437,'Summary to Mgmt'!$C44,'Master Data HO &amp; Site'!$F$1:$F$437,'Summary to Mgmt'!$D44,'Master Data HO &amp; Site'!$H$1:$H$437,'Summary to Mgmt'!$E44,'Master Data HO &amp; Site'!$Y$1:$Y$437,"Open"),SUMIFS('Master Data HO &amp; Site'!$BK$1:$BK$437,'Master Data HO &amp; Site'!$S$1:$S$437,'Summary to Mgmt'!$C44,'Master Data HO &amp; Site'!$Y$1:$Y$437,"Open")),IF($H$2="Urgent",IF(C44="Jakarta",SUMIFS('Master Data HO &amp; Site'!$BK$1:$BK$437,'Master Data HO &amp; Site'!$F$1:$F$437,'Summary to Mgmt'!$D44,'Master Data HO &amp; Site'!$H$1:$H$437,'Summary to Mgmt'!$E44,'Master Data HO &amp; Site'!$Y$1:$Y$437,"Open",'Master Data HO &amp; Site'!$N$1:$N$437,$H$2),SUMIFS('Master Data HO &amp; Site'!$BK$1:$BK$437,'Master Data HO &amp; Site'!$S$1:$S$437,'Summary to Mgmt'!$C44,'Master Data HO &amp; Site'!$Y$1:$Y$437,"Open",'Master Data HO &amp; Site'!$N$1:$N$437,$H$2)),IF(C44="Jakarta",SUMIFS('Master Data HO &amp; Site'!$BK$1:$BK$437,'Master Data HO &amp; Site'!$F$1:$F$437,'Summary to Mgmt'!$D44,'Master Data HO &amp; Site'!$H$1:$H$437,'Summary to Mgmt'!$E44,'Master Data HO &amp; Site'!$Y$1:$Y$437,"Open",'Master Data HO &amp; Site'!$N$1:$N$437,$H$2),SUMIFS('Master Data HO &amp; Site'!$BK$1:$BK$437,'Master Data HO &amp; Site'!$S$1:$S$437,'Summary to Mgmt'!$C44,'Master Data HO &amp; Site'!$Y$1:$Y$437,"Open",'Master Data HO &amp; Site'!$N$1:$N$437,$H$2))))</f>
        <v>0</v>
      </c>
      <c r="AU44" s="224">
        <f ca="1">IF($H$2="All",IF(C44="Jakarta",COUNTIFS('Master Data HO &amp; Site'!$F$1:$F$437,'Summary to Mgmt'!$D44,'Master Data HO &amp; Site'!$H$1:$H$437,'Summary to Mgmt'!$E44,'Master Data HO &amp; Site'!$Y$1:$Y$437,"Open",'Master Data HO &amp; Site'!$BZ$1:$BZ$437,'Summary to Mgmt'!$AU$4),COUNTIFS('Master Data HO &amp; Site'!$S$1:$S$437,'Summary to Mgmt'!$C44,'Master Data HO &amp; Site'!$Y$1:$Y$437,"Open",'Master Data HO &amp; Site'!$BZ$1:$BZ$437,'Summary to Mgmt'!$AU$4)),IF($H$2="Urgent",IF(C44="Jakarta",COUNTIFS('Master Data HO &amp; Site'!$F$1:$F$437,'Summary to Mgmt'!$D44,'Master Data HO &amp; Site'!$H$1:$H$437,'Summary to Mgmt'!$E44,'Master Data HO &amp; Site'!$Y$1:$Y$437,"Open",'Master Data HO &amp; Site'!$BZ$1:$BZ$437,'Summary to Mgmt'!$AU$4,'Master Data HO &amp; Site'!$N$1:$N$437,$H$2),COUNTIFS('Master Data HO &amp; Site'!$S$1:$S$437,'Summary to Mgmt'!$C44,'Master Data HO &amp; Site'!$Y$1:$Y$437,"Open",'Master Data HO &amp; Site'!$BZ$1:$BZ$437,'Summary to Mgmt'!$AU$4,'Master Data HO &amp; Site'!$N$1:$N$437,$H$2)),IF(C44="Jakarta",COUNTIFS('Master Data HO &amp; Site'!$F$1:$F$437,'Summary to Mgmt'!$D44,'Master Data HO &amp; Site'!$H$1:$H$437,'Summary to Mgmt'!$E44,'Master Data HO &amp; Site'!$Y$1:$Y$437,"Open",'Master Data HO &amp; Site'!$BZ$1:$BZ$437,'Summary to Mgmt'!$AU$4,'Master Data HO &amp; Site'!$N$1:$N$437,$H$2),COUNTIFS('Master Data HO &amp; Site'!$S$1:$S$437,'Summary to Mgmt'!$C44,'Master Data HO &amp; Site'!$Y$1:$Y$437,"Open",'Master Data HO &amp; Site'!$BZ$1:$BZ$437,'Summary to Mgmt'!$AU$4,'Master Data HO &amp; Site'!$N$1:$N$437,$H$2))))</f>
        <v>0</v>
      </c>
      <c r="AV44" s="224">
        <f ca="1">IF($H$2="All",IF(C44="Jakarta",COUNTIFS('Master Data HO &amp; Site'!$F$1:$F$437,'Summary to Mgmt'!$D44,'Master Data HO &amp; Site'!$H$1:$H$437,'Summary to Mgmt'!$E44,'Master Data HO &amp; Site'!$Y$1:$Y$437,"Open",'Master Data HO &amp; Site'!$BZ$1:$BZ$437,'Summary to Mgmt'!$AV$4),COUNTIFS('Master Data HO &amp; Site'!$S$1:$S$437,'Summary to Mgmt'!$C44,'Master Data HO &amp; Site'!$Y$1:$Y$437,"Open",'Master Data HO &amp; Site'!$BZ$1:$BZ$437,'Summary to Mgmt'!$AV$4)),IF($H$2="Urgent",IF(C44="Jakarta",COUNTIFS('Master Data HO &amp; Site'!$F$1:$F$437,'Summary to Mgmt'!$D44,'Master Data HO &amp; Site'!$H$1:$H$437,'Summary to Mgmt'!$E44,'Master Data HO &amp; Site'!$Y$1:$Y$437,"Open",'Master Data HO &amp; Site'!$BZ$1:$BZ$437,'Summary to Mgmt'!$AV$4,'Master Data HO &amp; Site'!$N$1:$N$437,$H$2),COUNTIFS('Master Data HO &amp; Site'!$S$1:$S$437,'Summary to Mgmt'!$C44,'Master Data HO &amp; Site'!$Y$1:$Y$437,"Open",'Master Data HO &amp; Site'!$BZ$1:$BZ$437,'Summary to Mgmt'!$AV$4,'Master Data HO &amp; Site'!$N$1:$N$437,$H$2)),IF(C44="Jakarta",COUNTIFS('Master Data HO &amp; Site'!$F$1:$F$437,'Summary to Mgmt'!$D44,'Master Data HO &amp; Site'!$H$1:$H$437,'Summary to Mgmt'!$E44,'Master Data HO &amp; Site'!$Y$1:$Y$437,"Open",'Master Data HO &amp; Site'!$BZ$1:$BZ$437,'Summary to Mgmt'!$AV$4,'Master Data HO &amp; Site'!$N$1:$N$437,$H$2),COUNTIFS('Master Data HO &amp; Site'!$S$1:$S$437,'Summary to Mgmt'!$C44,'Master Data HO &amp; Site'!$Y$1:$Y$437,"Open",'Master Data HO &amp; Site'!$BZ$1:$BZ$437,'Summary to Mgmt'!$AV$4,'Master Data HO &amp; Site'!$N$1:$N$437,$H$2))))</f>
        <v>0</v>
      </c>
      <c r="AW44" s="224">
        <f ca="1">IF($H$2="All",IF(C44="Jakarta",COUNTIFS('Master Data HO &amp; Site'!$F$1:$F$437,'Summary to Mgmt'!$D44,'Master Data HO &amp; Site'!$H$1:$H$437,'Summary to Mgmt'!$E44,'Master Data HO &amp; Site'!$Y$1:$Y$437,"Open",'Master Data HO &amp; Site'!$BZ$1:$BZ$437,'Summary to Mgmt'!$AW$4),COUNTIFS('Master Data HO &amp; Site'!$S$1:$S$437,'Summary to Mgmt'!$C44,'Master Data HO &amp; Site'!$Y$1:$Y$437,"Open",'Master Data HO &amp; Site'!$BZ$1:$BZ$437,'Summary to Mgmt'!$AW$4)),IF($H$2="Urgent",IF(C44="Jakarta",COUNTIFS('Master Data HO &amp; Site'!$F$1:$F$437,'Summary to Mgmt'!$D44,'Master Data HO &amp; Site'!$H$1:$H$437,'Summary to Mgmt'!$E44,'Master Data HO &amp; Site'!$Y$1:$Y$437,"Open",'Master Data HO &amp; Site'!$BZ$1:$BZ$437,'Summary to Mgmt'!$AW$4,'Master Data HO &amp; Site'!$N$1:$N$437,$H$2),COUNTIFS('Master Data HO &amp; Site'!$S$1:$S$437,'Summary to Mgmt'!$C44,'Master Data HO &amp; Site'!$Y$1:$Y$437,"Open",'Master Data HO &amp; Site'!$BZ$1:$BZ$437,'Summary to Mgmt'!$AW$4,'Master Data HO &amp; Site'!$N$1:$N$437,$H$2)),IF(C44="Jakarta",COUNTIFS('Master Data HO &amp; Site'!$F$1:$F$437,'Summary to Mgmt'!$D44,'Master Data HO &amp; Site'!$H$1:$H$437,'Summary to Mgmt'!$E44,'Master Data HO &amp; Site'!$Y$1:$Y$437,"Open",'Master Data HO &amp; Site'!$BZ$1:$BZ$437,'Summary to Mgmt'!$AW$4,'Master Data HO &amp; Site'!$N$1:$N$437,$H$2),COUNTIFS('Master Data HO &amp; Site'!$S$1:$S$437,'Summary to Mgmt'!$C44,'Master Data HO &amp; Site'!$Y$1:$Y$437,"Open",'Master Data HO &amp; Site'!$BZ$1:$BZ$437,'Summary to Mgmt'!$AW$4,'Master Data HO &amp; Site'!$N$1:$N$437,$H$2))))</f>
        <v>0</v>
      </c>
      <c r="AX44" s="224">
        <f ca="1">IF($H$2="All",IF(C44="Jakarta",COUNTIFS('Master Data HO &amp; Site'!$F$1:$F$437,'Summary to Mgmt'!$D44,'Master Data HO &amp; Site'!$H$1:$H$437,'Summary to Mgmt'!$E44,'Master Data HO &amp; Site'!$Y$1:$Y$437,"Open",'Master Data HO &amp; Site'!$BZ$1:$BZ$437,'Summary to Mgmt'!$AX$4),COUNTIFS('Master Data HO &amp; Site'!$S$1:$S$437,'Summary to Mgmt'!$C44,'Master Data HO &amp; Site'!$Y$1:$Y$437,"Open",'Master Data HO &amp; Site'!$BZ$1:$BZ$437,'Summary to Mgmt'!$AX$4)),IF($H$2="Urgent",IF(C44="Jakarta",COUNTIFS('Master Data HO &amp; Site'!$F$1:$F$437,'Summary to Mgmt'!$D44,'Master Data HO &amp; Site'!$H$1:$H$437,'Summary to Mgmt'!$E44,'Master Data HO &amp; Site'!$Y$1:$Y$437,"Open",'Master Data HO &amp; Site'!$BZ$1:$BZ$437,'Summary to Mgmt'!$AX$4,'Master Data HO &amp; Site'!$N$1:$N$437,$H$2),COUNTIFS('Master Data HO &amp; Site'!$S$1:$S$437,'Summary to Mgmt'!$C44,'Master Data HO &amp; Site'!$Y$1:$Y$437,"Open",'Master Data HO &amp; Site'!$BZ$1:$BZ$437,'Summary to Mgmt'!$AX$4,'Master Data HO &amp; Site'!$N$1:$N$437,$H$2)),IF(C44="Jakarta",COUNTIFS('Master Data HO &amp; Site'!$F$1:$F$437,'Summary to Mgmt'!$D44,'Master Data HO &amp; Site'!$H$1:$H$437,'Summary to Mgmt'!$E44,'Master Data HO &amp; Site'!$Y$1:$Y$437,"Open",'Master Data HO &amp; Site'!$BZ$1:$BZ$437,'Summary to Mgmt'!$AX$4,'Master Data HO &amp; Site'!$N$1:$N$437,$H$2),COUNTIFS('Master Data HO &amp; Site'!$S$1:$S$437,'Summary to Mgmt'!$C44,'Master Data HO &amp; Site'!$Y$1:$Y$437,"Open",'Master Data HO &amp; Site'!$BZ$1:$BZ$437,'Summary to Mgmt'!$AX$4,'Master Data HO &amp; Site'!$N$1:$N$437,$H$2))))</f>
        <v>2</v>
      </c>
    </row>
    <row r="45" spans="3:50" outlineLevel="1" x14ac:dyDescent="0.35">
      <c r="C45" t="s">
        <v>151</v>
      </c>
      <c r="D45" t="s">
        <v>145</v>
      </c>
      <c r="E45" t="s">
        <v>223</v>
      </c>
      <c r="F45" s="223">
        <f t="shared" ref="F45" si="8">G45+H45</f>
        <v>1</v>
      </c>
      <c r="G45" s="224">
        <f>IF($H$2="All",IF(C45="Jakarta",SUMIFS('Master Data HO &amp; Site'!$BM$1:$BM$437,'Master Data HO &amp; Site'!$S$1:$S$437,'Summary to Mgmt'!C45,'Master Data HO &amp; Site'!$F$1:$F$437,'Summary to Mgmt'!$D45,'Master Data HO &amp; Site'!$H$1:$H$437,'Summary to Mgmt'!$E45,'Master Data HO &amp; Site'!$Y$1:$Y$437,"Closed"),SUMIFS('Master Data HO &amp; Site'!$BM$1:$BM$437,'Master Data HO &amp; Site'!$S$1:$S$437,'Summary to Mgmt'!C45,'Master Data HO &amp; Site'!$Y$1:$Y$437,"Closed")),IF(C45="Jakarta",SUMIFS('Master Data HO &amp; Site'!$BM$1:$BM$437,'Master Data HO &amp; Site'!$S$1:$S$437,'Summary to Mgmt'!C45,'Master Data HO &amp; Site'!$F$1:$F$437,'Summary to Mgmt'!$D45,'Master Data HO &amp; Site'!$H$1:$H$437,'Summary to Mgmt'!E45,'Master Data HO &amp; Site'!$N$1:$N$437,'Summary to Mgmt'!$H$2,'Master Data HO &amp; Site'!$Y$1:$Y$437,"Closed"),SUMIFS('Master Data HO &amp; Site'!$BM$1:$BM$437,'Master Data HO &amp; Site'!$S$1:$S$437,'Summary to Mgmt'!C45,'Master Data HO &amp; Site'!$N$1:$N$437,'Summary to Mgmt'!$H$2,'Master Data HO &amp; Site'!$Y$1:$Y$437,"Closed")))</f>
        <v>1</v>
      </c>
      <c r="H45" s="222">
        <f>IF($H$2="All",IF(C45="Jakarta",COUNTIFS('Master Data HO &amp; Site'!$S$1:$S$437,'Summary to Mgmt'!$C45,'Master Data HO &amp; Site'!$F$1:$F$437,'Summary to Mgmt'!$D45,'Master Data HO &amp; Site'!$H$1:$H$437,'Summary to Mgmt'!$E45,'Master Data HO &amp; Site'!$Y$1:$Y$437,"Open"),COUNTIFS('Master Data HO &amp; Site'!$S$1:$S$437,'Summary to Mgmt'!$C45,'Master Data HO &amp; Site'!$Y$1:$Y$437,"Open")),IF($H$2="Urgent",IF(C45="Jakarta",COUNTIFS('Master Data HO &amp; Site'!$S$1:$S$437,'Summary to Mgmt'!$C45,'Master Data HO &amp; Site'!$F$1:$F$437,'Summary to Mgmt'!$D45,'Master Data HO &amp; Site'!$H$1:$H$437,'Summary to Mgmt'!$E45,'Master Data HO &amp; Site'!$Y$1:$Y$437,"Open",'Master Data HO &amp; Site'!$N$1:$N$437,$H$2),COUNTIFS('Master Data HO &amp; Site'!$S$1:$S$437,'Summary to Mgmt'!$C45,'Master Data HO &amp; Site'!$Y$1:$Y$437,"Open",'Master Data HO &amp; Site'!$N$1:$N$437,$H$2)),IF(C45="Jakarta",COUNTIFS('Master Data HO &amp; Site'!$F$1:$F$437,'Summary to Mgmt'!$D45,'Master Data HO &amp; Site'!$H$1:$H$437,'Summary to Mgmt'!$E45,'Master Data HO &amp; Site'!$Y$1:$Y$437,"Open",'Master Data HO &amp; Site'!$N$1:$N$437,$H$2),COUNTIFS('Master Data HO &amp; Site'!$S$1:$S$437,'Summary to Mgmt'!$C45,'Master Data HO &amp; Site'!$Y$1:$Y$437,"Open",'Master Data HO &amp; Site'!$N$1:$N$437,$H$2))))</f>
        <v>0</v>
      </c>
      <c r="I45" s="222">
        <f>IF($H$2="All",IF(C45="Jakarta",COUNTIFS('Master Data HO &amp; Site'!$F$1:$F$437,'Summary to Mgmt'!$D45,'Master Data HO &amp; Site'!$H$1:$H$437,'Summary to Mgmt'!$E45,'Master Data HO &amp; Site'!$Y$1:$Y$437,"Open",'Master Data HO &amp; Site'!$D$1:$D$437,"pending FKTK"),COUNTIFS('Master Data HO &amp; Site'!$S$1:$S$437,'Summary to Mgmt'!$C45,'Master Data HO &amp; Site'!$Y$1:$Y$437,"Open",'Master Data HO &amp; Site'!$D$1:$D$437,"pending FKTK")),IF($H$2="Urgent",IF(C45="Jakarta",COUNTIFS('Master Data HO &amp; Site'!$F$1:$F$437,'Summary to Mgmt'!$D45,'Master Data HO &amp; Site'!$H$1:$H$437,'Summary to Mgmt'!$E45,'Master Data HO &amp; Site'!$Y$1:$Y$437,"Open",'Master Data HO &amp; Site'!$N$1:$N$437,$H$2,'Master Data HO &amp; Site'!$D$1:$D$437,"pending FKTK"),COUNTIFS('Master Data HO &amp; Site'!$S$1:$S$437,'Summary to Mgmt'!$C45,'Master Data HO &amp; Site'!$Y$1:$Y$437,"Open",'Master Data HO &amp; Site'!$N$1:$N$437,$H$2,'Master Data HO &amp; Site'!$D$1:$D$437,"pending FKTK")),IF(C45="Jakarta",COUNTIFS('Master Data HO &amp; Site'!$F$1:$F$437,'Summary to Mgmt'!$D45,'Master Data HO &amp; Site'!$H$1:$H$437,'Summary to Mgmt'!$E45,'Master Data HO &amp; Site'!$Y$1:$Y$437,"Open",'Master Data HO &amp; Site'!$N$1:$N$437,$H$2,'Master Data HO &amp; Site'!$D$1:$D$437,"pending FKTK"),COUNTIFS('Master Data HO &amp; Site'!$S$1:$S$437,'Summary to Mgmt'!$C45,'Master Data HO &amp; Site'!$Y$1:$Y$437,"Open",'Master Data HO &amp; Site'!$N$1:$N$437,$H$2,'Master Data HO &amp; Site'!$D$1:$D$437,"pending FKTK"))))</f>
        <v>0</v>
      </c>
      <c r="J45" s="222">
        <f>IF($H$2="All",IF(C45="Jakarta",SUMIFS('Master Data HO &amp; Site'!$AB$1:$AB$437,'Master Data HO &amp; Site'!$F$1:$F$437,'Summary to Mgmt'!$D45,'Master Data HO &amp; Site'!$H$1:$H$437,'Summary to Mgmt'!$E45,'Master Data HO &amp; Site'!$Y$1:$Y$437,"Open"),SUMIFS('Master Data HO &amp; Site'!$AB$1:$AB$437,'Master Data HO &amp; Site'!$S$1:$S$437,'Summary to Mgmt'!$C45,'Master Data HO &amp; Site'!$Y$1:$Y$437,"Open")),IF($H$2="Urgent",IF(C45="Jakarta",SUMIFS('Master Data HO &amp; Site'!$AB$1:$AB$437,'Master Data HO &amp; Site'!$F$1:$F$437,'Summary to Mgmt'!$D45,'Master Data HO &amp; Site'!$H$1:$H$437,'Summary to Mgmt'!$E45,'Master Data HO &amp; Site'!$Y$1:$Y$437,"Open",'Master Data HO &amp; Site'!$N$1:$N$437,$H$2),SUMIFS('Master Data HO &amp; Site'!$AB$1:$AB$437,'Master Data HO &amp; Site'!$S$1:$S$437,'Summary to Mgmt'!$C45,'Master Data HO &amp; Site'!$Y$1:$Y$437,"Open",'Master Data HO &amp; Site'!$N$1:$N$437,$H$2)),IF(C45="Jakarta",SUMIFS('Master Data HO &amp; Site'!$AB$1:$AB$437,'Master Data HO &amp; Site'!$F$1:$F$437,'Summary to Mgmt'!$D45,'Master Data HO &amp; Site'!$H$1:$H$437,'Summary to Mgmt'!$E45,'Master Data HO &amp; Site'!$Y$1:$Y$437,"Open",'Master Data HO &amp; Site'!$N$1:$N$437,$H$2),SUMIFS('Master Data HO &amp; Site'!$AB$1:$AB$437,'Master Data HO &amp; Site'!$S$1:$S$437,'Summary to Mgmt'!$C45,'Master Data HO &amp; Site'!$Y$1:$Y$437,"Open",'Master Data HO &amp; Site'!$N$1:$N$437,$H$2))))</f>
        <v>0</v>
      </c>
      <c r="K45" s="222">
        <f>IF($H$2="All",IF(C45="Jakarta",SUMIFS('Master Data HO &amp; Site'!$AC$1:$AC$437,'Master Data HO &amp; Site'!$F$1:$F$437,'Summary to Mgmt'!$D45,'Master Data HO &amp; Site'!$H$1:$H$437,'Summary to Mgmt'!$E45,'Master Data HO &amp; Site'!$Y$1:$Y$437,"Open"),SUMIFS('Master Data HO &amp; Site'!$AC$1:$AC$437,'Master Data HO &amp; Site'!$S$1:$S$437,'Summary to Mgmt'!$C45,'Master Data HO &amp; Site'!$Y$1:$Y$437,"Open")),IF($H$2="Urgent",IF(C45="Jakarta",SUMIFS('Master Data HO &amp; Site'!$AC$1:$AC$437,'Master Data HO &amp; Site'!$F$1:$F$437,'Summary to Mgmt'!$D45,'Master Data HO &amp; Site'!$H$1:$H$437,'Summary to Mgmt'!$E45,'Master Data HO &amp; Site'!$Y$1:$Y$437,"Open",'Master Data HO &amp; Site'!$N$1:$N$437,$H$2),SUMIFS('Master Data HO &amp; Site'!$AC$1:$AC$437,'Master Data HO &amp; Site'!$S$1:$S$437,'Summary to Mgmt'!$C45,'Master Data HO &amp; Site'!$Y$1:$Y$437,"Open",'Master Data HO &amp; Site'!$N$1:$N$437,$H$2)),IF(C45="Jakarta",SUMIFS('Master Data HO &amp; Site'!$AC$1:$AC$437,'Master Data HO &amp; Site'!$F$1:$F$437,'Summary to Mgmt'!$D45,'Master Data HO &amp; Site'!$H$1:$H$437,'Summary to Mgmt'!$E45,'Master Data HO &amp; Site'!$Y$1:$Y$437,"Open",'Master Data HO &amp; Site'!$N$1:$N$437,$H$2),SUMIFS('Master Data HO &amp; Site'!$AC$1:$AC$437,'Master Data HO &amp; Site'!$S$1:$S$437,'Summary to Mgmt'!$C45,'Master Data HO &amp; Site'!$Y$1:$Y$437,"Open",'Master Data HO &amp; Site'!$N$1:$N$437,$H$2))))</f>
        <v>0</v>
      </c>
      <c r="L45" s="222">
        <f>IF($H$2="All",IF(C45="Jakarta",SUMIFS('Master Data HO &amp; Site'!$AD$1:$AD$437,'Master Data HO &amp; Site'!$F$1:$F$437,'Summary to Mgmt'!$D45,'Master Data HO &amp; Site'!$H$1:$H$437,'Summary to Mgmt'!$E45,'Master Data HO &amp; Site'!$Y$1:$Y$437,"Open"),SUMIFS('Master Data HO &amp; Site'!$AD$1:$AD$437,'Master Data HO &amp; Site'!$S$1:$S$437,'Summary to Mgmt'!$C45,'Master Data HO &amp; Site'!$Y$1:$Y$437,"Open")),IF($H$2="Urgent",IF(C45="Jakarta",SUMIFS('Master Data HO &amp; Site'!$AD$1:$AD$437,'Master Data HO &amp; Site'!$F$1:$F$437,'Summary to Mgmt'!$D45,'Master Data HO &amp; Site'!$H$1:$H$437,'Summary to Mgmt'!$E45,'Master Data HO &amp; Site'!$Y$1:$Y$437,"Open",'Master Data HO &amp; Site'!$N$1:$N$437,$H$2),SUMIFS('Master Data HO &amp; Site'!$AD$1:$AD$437,'Master Data HO &amp; Site'!$S$1:$S$437,'Summary to Mgmt'!$C45,'Master Data HO &amp; Site'!$Y$1:$Y$437,"Open",'Master Data HO &amp; Site'!$N$1:$N$437,$H$2)),IF(C45="Jakarta",SUMIFS('Master Data HO &amp; Site'!$AD$1:$AD$437,'Master Data HO &amp; Site'!$F$1:$F$437,'Summary to Mgmt'!$D45,'Master Data HO &amp; Site'!$H$1:$H$437,'Summary to Mgmt'!$E45,'Master Data HO &amp; Site'!$Y$1:$Y$437,"Open",'Master Data HO &amp; Site'!$N$1:$N$437,$H$2),SUMIFS('Master Data HO &amp; Site'!$AD$1:$AD$437,'Master Data HO &amp; Site'!$S$1:$S$437,'Summary to Mgmt'!$C45,'Master Data HO &amp; Site'!$Y$1:$Y$437,"Open",'Master Data HO &amp; Site'!$N$1:$N$437,$H$2))))</f>
        <v>0</v>
      </c>
      <c r="M45" s="222">
        <f>IF($H$2="All",IF(C45="Jakarta",SUMIFS('Master Data HO &amp; Site'!$AE$1:$AE$437,'Master Data HO &amp; Site'!$F$1:$F$437,'Summary to Mgmt'!$D45,'Master Data HO &amp; Site'!$H$1:$H$437,'Summary to Mgmt'!$E45,'Master Data HO &amp; Site'!$Y$1:$Y$437,"Open"),SUMIFS('Master Data HO &amp; Site'!$AE$1:$AE$437,'Master Data HO &amp; Site'!$S$1:$S$437,'Summary to Mgmt'!$C45,'Master Data HO &amp; Site'!$Y$1:$Y$437,"Open")),IF($H$2="Urgent",IF(C45="Jakarta",SUMIFS('Master Data HO &amp; Site'!$AE$1:$AE$437,'Master Data HO &amp; Site'!$F$1:$F$437,'Summary to Mgmt'!$D45,'Master Data HO &amp; Site'!$H$1:$H$437,'Summary to Mgmt'!$E45,'Master Data HO &amp; Site'!$Y$1:$Y$437,"Open",'Master Data HO &amp; Site'!$N$1:$N$437,$H$2),SUMIFS('Master Data HO &amp; Site'!$AE$1:$AE$437,'Master Data HO &amp; Site'!$S$1:$S$437,'Summary to Mgmt'!$C45,'Master Data HO &amp; Site'!$Y$1:$Y$437,"Open",'Master Data HO &amp; Site'!$N$1:$N$437,$H$2)),IF(C45="Jakarta",SUMIFS('Master Data HO &amp; Site'!$AE$1:$AE$437,'Master Data HO &amp; Site'!$F$1:$F$437,'Summary to Mgmt'!$D45,'Master Data HO &amp; Site'!$H$1:$H$437,'Summary to Mgmt'!$E45,'Master Data HO &amp; Site'!$Y$1:$Y$437,"Open",'Master Data HO &amp; Site'!$N$1:$N$437,$H$2),SUMIFS('Master Data HO &amp; Site'!$AE$1:$AE$437,'Master Data HO &amp; Site'!$S$1:$S$437,'Summary to Mgmt'!$C45,'Master Data HO &amp; Site'!$Y$1:$Y$437,"Open",'Master Data HO &amp; Site'!$N$1:$N$437,$H$2))))</f>
        <v>0</v>
      </c>
      <c r="N45" s="222">
        <f>IF($H$2="All",IF(C45="Jakarta",SUMIFS('Master Data HO &amp; Site'!$AF$1:$AF$437,'Master Data HO &amp; Site'!$F$1:$F$437,'Summary to Mgmt'!$D45,'Master Data HO &amp; Site'!$H$1:$H$437,'Summary to Mgmt'!$E45,'Master Data HO &amp; Site'!$Y$1:$Y$437,"Open"),SUMIFS('Master Data HO &amp; Site'!$AF$1:$AF$437,'Master Data HO &amp; Site'!$S$1:$S$437,'Summary to Mgmt'!$C45,'Master Data HO &amp; Site'!$Y$1:$Y$437,"Open")),IF($H$2="Urgent",IF(C45="Jakarta",SUMIFS('Master Data HO &amp; Site'!$AF$1:$AF$437,'Master Data HO &amp; Site'!$F$1:$F$437,'Summary to Mgmt'!$D45,'Master Data HO &amp; Site'!$H$1:$H$437,'Summary to Mgmt'!$E45,'Master Data HO &amp; Site'!$Y$1:$Y$437,"Open",'Master Data HO &amp; Site'!$N$1:$N$437,$H$2),SUMIFS('Master Data HO &amp; Site'!$AF$1:$AF$437,'Master Data HO &amp; Site'!$S$1:$S$437,'Summary to Mgmt'!$C45,'Master Data HO &amp; Site'!$Y$1:$Y$437,"Open",'Master Data HO &amp; Site'!$N$1:$N$437,$H$2)),IF(C45="Jakarta",SUMIFS('Master Data HO &amp; Site'!$AF$1:$AF$437,'Master Data HO &amp; Site'!$F$1:$F$437,'Summary to Mgmt'!$D45,'Master Data HO &amp; Site'!$H$1:$H$437,'Summary to Mgmt'!$E45,'Master Data HO &amp; Site'!$Y$1:$Y$437,"Open",'Master Data HO &amp; Site'!$N$1:$N$437,$H$2),SUMIFS('Master Data HO &amp; Site'!$AF$1:$AF$437,'Master Data HO &amp; Site'!$S$1:$S$437,'Summary to Mgmt'!$C45,'Master Data HO &amp; Site'!$Y$1:$Y$437,"Open",'Master Data HO &amp; Site'!$N$1:$N$437,$H$2))))</f>
        <v>0</v>
      </c>
      <c r="O45" s="224">
        <f>IF($H$2="All",IF(C45="Jakarta",SUMIFS('Master Data HO &amp; Site'!$AG$1:$AG$437,'Master Data HO &amp; Site'!$S$1:$S$437,'Summary to Mgmt'!$C45,'Master Data HO &amp; Site'!$F$1:$F$437,'Summary to Mgmt'!$D45,'Master Data HO &amp; Site'!$H$1:$H$437,'Summary to Mgmt'!$E45,'Master Data HO &amp; Site'!$Y$1:$Y$437,"Open"),SUMIFS('Master Data HO &amp; Site'!$AG$1:$AG$437,'Master Data HO &amp; Site'!$S$1:$S$437,'Summary to Mgmt'!$C45,'Master Data HO &amp; Site'!$Y$1:$Y$437,"Open")),IF($H$2="Urgent",IF(C45="Jakarta",SUMIFS('Master Data HO &amp; Site'!$AG$1:$AG$437,'Master Data HO &amp; Site'!$F$1:$F$437,'Summary to Mgmt'!$D45,'Master Data HO &amp; Site'!$H$1:$H$437,'Summary to Mgmt'!$E45,'Master Data HO &amp; Site'!$Y$1:$Y$437,"Open",'Master Data HO &amp; Site'!$N$1:$N$437,$H$2),SUMIFS('Master Data HO &amp; Site'!$AG$1:$AG$437,'Master Data HO &amp; Site'!$S$1:$S$437,'Summary to Mgmt'!$C45,'Master Data HO &amp; Site'!$Y$1:$Y$437,"Open",'Master Data HO &amp; Site'!$N$1:$N$437,$H$2)),IF(C45="Jakarta",SUMIFS('Master Data HO &amp; Site'!$AG$1:$AG$437,'Master Data HO &amp; Site'!$F$1:$F$437,'Summary to Mgmt'!$D45,'Master Data HO &amp; Site'!$H$1:$H$437,'Summary to Mgmt'!$E45,'Master Data HO &amp; Site'!$Y$1:$Y$437,"Open",'Master Data HO &amp; Site'!$N$1:$N$437,$H$2),SUMIFS('Master Data HO &amp; Site'!$AG$1:$AG$437,'Master Data HO &amp; Site'!$S$1:$S$437,'Summary to Mgmt'!$C45,'Master Data HO &amp; Site'!$Y$1:$Y$437,"Open",'Master Data HO &amp; Site'!$N$1:$N$437,$H$2))))</f>
        <v>0</v>
      </c>
      <c r="P45" s="222">
        <f>IF($H$2="All",IF(C45="Jakarta",SUMIFS('Master Data HO &amp; Site'!$AH$1:$AH$437,'Master Data HO &amp; Site'!$F$1:$F$437,'Summary to Mgmt'!$D45,'Master Data HO &amp; Site'!$H$1:$H$437,'Summary to Mgmt'!$E45,'Master Data HO &amp; Site'!$Y$1:$Y$437,"Open"),SUMIFS('Master Data HO &amp; Site'!$AH$1:$AH$437,'Master Data HO &amp; Site'!$S$1:$S$437,'Summary to Mgmt'!$C45,'Master Data HO &amp; Site'!$Y$1:$Y$437,"Open")),IF($H$2="Urgent",IF(C45="Jakarta",SUMIFS('Master Data HO &amp; Site'!$AH$1:$AH$437,'Master Data HO &amp; Site'!$F$1:$F$437,'Summary to Mgmt'!$D45,'Master Data HO &amp; Site'!$H$1:$H$437,'Summary to Mgmt'!$E45,'Master Data HO &amp; Site'!$Y$1:$Y$437,"Open",'Master Data HO &amp; Site'!$N$1:$N$437,$H$2),SUMIFS('Master Data HO &amp; Site'!$AH$1:$AH$437,'Master Data HO &amp; Site'!$S$1:$S$437,'Summary to Mgmt'!$C45,'Master Data HO &amp; Site'!$Y$1:$Y$437,"Open",'Master Data HO &amp; Site'!$N$1:$N$437,$H$2)),IF(C45="Jakarta",SUMIFS('Master Data HO &amp; Site'!$AH$1:$AH$437,'Master Data HO &amp; Site'!$F$1:$F$437,'Summary to Mgmt'!$D45,'Master Data HO &amp; Site'!$H$1:$H$437,'Summary to Mgmt'!$E45,'Master Data HO &amp; Site'!$Y$1:$Y$437,"Open",'Master Data HO &amp; Site'!$N$1:$N$437,$H$2),SUMIFS('Master Data HO &amp; Site'!$AH$1:$AH$437,'Master Data HO &amp; Site'!$S$1:$S$437,'Summary to Mgmt'!$C45,'Master Data HO &amp; Site'!$Y$1:$Y$437,"Open",'Master Data HO &amp; Site'!$N$1:$N$437,$H$2))))</f>
        <v>0</v>
      </c>
      <c r="Q45" s="222">
        <f>IF($H$2="All",IF(C45="Jakarta",SUMIFS('Master Data HO &amp; Site'!$AI$1:$AI$437,'Master Data HO &amp; Site'!$F$1:$F$437,'Summary to Mgmt'!$D45,'Master Data HO &amp; Site'!$H$1:$H$437,'Summary to Mgmt'!$E45,'Master Data HO &amp; Site'!$Y$1:$Y$437,"Open"),SUMIFS('Master Data HO &amp; Site'!$AI$1:$AI$437,'Master Data HO &amp; Site'!$S$1:$S$437,'Summary to Mgmt'!$C45,'Master Data HO &amp; Site'!$Y$1:$Y$437,"Open")),IF($H$2="Urgent",IF(C45="Jakarta",SUMIFS('Master Data HO &amp; Site'!$AI$1:$AI$437,'Master Data HO &amp; Site'!$F$1:$F$437,'Summary to Mgmt'!$D45,'Master Data HO &amp; Site'!$H$1:$H$437,'Summary to Mgmt'!$E45,'Master Data HO &amp; Site'!$Y$1:$Y$437,"Open",'Master Data HO &amp; Site'!$N$1:$N$437,$H$2),SUMIFS('Master Data HO &amp; Site'!$AI$1:$AI$437,'Master Data HO &amp; Site'!$S$1:$S$437,'Summary to Mgmt'!$C45,'Master Data HO &amp; Site'!$Y$1:$Y$437,"Open",'Master Data HO &amp; Site'!$N$1:$N$437,$H$2)),IF(C45="Jakarta",SUMIFS('Master Data HO &amp; Site'!$AI$1:$AI$437,'Master Data HO &amp; Site'!$F$1:$F$437,'Summary to Mgmt'!$D45,'Master Data HO &amp; Site'!$H$1:$H$437,'Summary to Mgmt'!$E45,'Master Data HO &amp; Site'!$Y$1:$Y$437,"Open",'Master Data HO &amp; Site'!$N$1:$N$437,$H$2),SUMIFS('Master Data HO &amp; Site'!$AI$1:$AI$437,'Master Data HO &amp; Site'!$S$1:$S$437,'Summary to Mgmt'!$C45,'Master Data HO &amp; Site'!$Y$1:$Y$437,"Open",'Master Data HO &amp; Site'!$N$1:$N$437,$H$2))))</f>
        <v>0</v>
      </c>
      <c r="R45" s="222">
        <f>IF($H$2="All",IF(C45="Jakarta",SUMIFS('Master Data HO &amp; Site'!$AJ$1:$AJ$437,'Master Data HO &amp; Site'!$F$1:$F$437,'Summary to Mgmt'!$D45,'Master Data HO &amp; Site'!$H$1:$H$437,'Summary to Mgmt'!$E45,'Master Data HO &amp; Site'!$Y$1:$Y$437,"Open"),SUMIFS('Master Data HO &amp; Site'!$AJ$1:$AJ$437,'Master Data HO &amp; Site'!$S$1:$S$437,'Summary to Mgmt'!$C45,'Master Data HO &amp; Site'!$Y$1:$Y$437,"Open")),IF($H$2="Urgent",IF(C45="Jakarta",SUMIFS('Master Data HO &amp; Site'!$AJ$1:$AJ$437,'Master Data HO &amp; Site'!$F$1:$F$437,'Summary to Mgmt'!$D45,'Master Data HO &amp; Site'!$H$1:$H$437,'Summary to Mgmt'!$E45,'Master Data HO &amp; Site'!$Y$1:$Y$437,"Open",'Master Data HO &amp; Site'!$N$1:$N$437,$H$2),SUMIFS('Master Data HO &amp; Site'!$AJ$1:$AJ$437,'Master Data HO &amp; Site'!$S$1:$S$437,'Summary to Mgmt'!$C45,'Master Data HO &amp; Site'!$Y$1:$Y$437,"Open",'Master Data HO &amp; Site'!$N$1:$N$437,$H$2)),IF(C45="Jakarta",SUMIFS('Master Data HO &amp; Site'!$AJ$1:$AJ$437,'Master Data HO &amp; Site'!$F$1:$F$437,'Summary to Mgmt'!$D45,'Master Data HO &amp; Site'!$H$1:$H$437,'Summary to Mgmt'!$E45,'Master Data HO &amp; Site'!$Y$1:$Y$437,"Open",'Master Data HO &amp; Site'!$N$1:$N$437,$H$2),SUMIFS('Master Data HO &amp; Site'!$AJ$1:$AJ$437,'Master Data HO &amp; Site'!$S$1:$S$437,'Summary to Mgmt'!$C45,'Master Data HO &amp; Site'!$Y$1:$Y$437,"Open",'Master Data HO &amp; Site'!$N$1:$N$437,$H$2))))</f>
        <v>0</v>
      </c>
      <c r="S45" s="222">
        <f>IF($H$2="All",IF(C45="Jakarta",SUMIFS('Master Data HO &amp; Site'!$AK$1:$AK$437,'Master Data HO &amp; Site'!$F$1:$F$437,'Summary to Mgmt'!$D45,'Master Data HO &amp; Site'!$H$1:$H$437,'Summary to Mgmt'!$E45,'Master Data HO &amp; Site'!$Y$1:$Y$437,"Open"),SUMIFS('Master Data HO &amp; Site'!$AK$1:$AK$437,'Master Data HO &amp; Site'!$S$1:$S$437,'Summary to Mgmt'!$C45,'Master Data HO &amp; Site'!$Y$1:$Y$437,"Open")),IF($H$2="Urgent",IF(C45="Jakarta",SUMIFS('Master Data HO &amp; Site'!$AK$1:$AK$437,'Master Data HO &amp; Site'!$F$1:$F$437,'Summary to Mgmt'!$D45,'Master Data HO &amp; Site'!$H$1:$H$437,'Summary to Mgmt'!$E45,'Master Data HO &amp; Site'!$Y$1:$Y$437,"Open",'Master Data HO &amp; Site'!$N$1:$N$437,$H$2),SUMIFS('Master Data HO &amp; Site'!$AK$1:$AK$437,'Master Data HO &amp; Site'!$S$1:$S$437,'Summary to Mgmt'!$C45,'Master Data HO &amp; Site'!$Y$1:$Y$437,"Open",'Master Data HO &amp; Site'!$N$1:$N$437,$H$2)),IF(C45="Jakarta",SUMIFS('Master Data HO &amp; Site'!$AK$1:$AK$437,'Master Data HO &amp; Site'!$F$1:$F$437,'Summary to Mgmt'!$D45,'Master Data HO &amp; Site'!$H$1:$H$437,'Summary to Mgmt'!$E45,'Master Data HO &amp; Site'!$Y$1:$Y$437,"Open",'Master Data HO &amp; Site'!$N$1:$N$437,$H$2),SUMIFS('Master Data HO &amp; Site'!$AK$1:$AK$437,'Master Data HO &amp; Site'!$S$1:$S$437,'Summary to Mgmt'!$C45,'Master Data HO &amp; Site'!$Y$1:$Y$437,"Open",'Master Data HO &amp; Site'!$N$1:$N$437,$H$2))))</f>
        <v>0</v>
      </c>
      <c r="T45" s="222">
        <f>IF($H$2="All",IF(C45="Jakarta",SUMIFS('Master Data HO &amp; Site'!$AL$1:$AL$437,'Master Data HO &amp; Site'!$F$1:$F$437,'Summary to Mgmt'!$D45,'Master Data HO &amp; Site'!$H$1:$H$437,'Summary to Mgmt'!$E45,'Master Data HO &amp; Site'!$Y$1:$Y$437,"Open"),SUMIFS('Master Data HO &amp; Site'!$AL$1:$AL$437,'Master Data HO &amp; Site'!$S$1:$S$437,'Summary to Mgmt'!$C45,'Master Data HO &amp; Site'!$Y$1:$Y$437,"Open")),IF($H$2="Urgent",IF(C45="Jakarta",SUMIFS('Master Data HO &amp; Site'!$AL$1:$AL$437,'Master Data HO &amp; Site'!$F$1:$F$437,'Summary to Mgmt'!$D45,'Master Data HO &amp; Site'!$H$1:$H$437,'Summary to Mgmt'!$E45,'Master Data HO &amp; Site'!$Y$1:$Y$437,"Open",'Master Data HO &amp; Site'!$N$1:$N$437,$H$2),SUMIFS('Master Data HO &amp; Site'!$AL$1:$AL$437,'Master Data HO &amp; Site'!$S$1:$S$437,'Summary to Mgmt'!$C45,'Master Data HO &amp; Site'!$Y$1:$Y$437,"Open",'Master Data HO &amp; Site'!$N$1:$N$437,$H$2)),IF(C45="Jakarta",SUMIFS('Master Data HO &amp; Site'!$AL$1:$AL$437,'Master Data HO &amp; Site'!$F$1:$F$437,'Summary to Mgmt'!$D45,'Master Data HO &amp; Site'!$H$1:$H$437,'Summary to Mgmt'!$E45,'Master Data HO &amp; Site'!$Y$1:$Y$437,"Open",'Master Data HO &amp; Site'!$N$1:$N$437,$H$2),SUMIFS('Master Data HO &amp; Site'!$AL$1:$AL$437,'Master Data HO &amp; Site'!$S$1:$S$437,'Summary to Mgmt'!$C45,'Master Data HO &amp; Site'!$Y$1:$Y$437,"Open",'Master Data HO &amp; Site'!$N$1:$N$437,$H$2))))</f>
        <v>0</v>
      </c>
      <c r="U45" s="222">
        <f>IF($H$2="All",IF(C45="Jakarta",SUMIFS('Master Data HO &amp; Site'!$AM$1:$AM$437,'Master Data HO &amp; Site'!$S$1:$S$437,'Summary to Mgmt'!$C45,'Master Data HO &amp; Site'!$F$1:$F$437,'Summary to Mgmt'!$D45,'Master Data HO &amp; Site'!$H$1:$H$437,'Summary to Mgmt'!$E45,'Master Data HO &amp; Site'!$Y$1:$Y$437,"Open"),SUMIFS('Master Data HO &amp; Site'!$AM$1:$AM$437,'Master Data HO &amp; Site'!$S$1:$S$437,'Summary to Mgmt'!$C45,'Master Data HO &amp; Site'!$Y$1:$Y$437,"Open")),IF($H$2="Urgent",IF(C45="Jakarta",SUMIFS('Master Data HO &amp; Site'!$AM$1:$AM$437,'Master Data HO &amp; Site'!$F$1:$F$437,'Summary to Mgmt'!$D45,'Master Data HO &amp; Site'!$H$1:$H$437,'Summary to Mgmt'!$E45,'Master Data HO &amp; Site'!$Y$1:$Y$437,"Open",'Master Data HO &amp; Site'!$N$1:$N$437,$H$2),SUMIFS('Master Data HO &amp; Site'!$AM$1:$AM$437,'Master Data HO &amp; Site'!$S$1:$S$437,'Summary to Mgmt'!$C45,'Master Data HO &amp; Site'!$Y$1:$Y$437,"Open",'Master Data HO &amp; Site'!$N$1:$N$437,$H$2)),IF(C45="Jakarta",SUMIFS('Master Data HO &amp; Site'!$AM$1:$AM$437,'Master Data HO &amp; Site'!$F$1:$F$437,'Summary to Mgmt'!$D45,'Master Data HO &amp; Site'!$H$1:$H$437,'Summary to Mgmt'!$E45,'Master Data HO &amp; Site'!$Y$1:$Y$437,"Open",'Master Data HO &amp; Site'!$N$1:$N$437,$H$2),SUMIFS('Master Data HO &amp; Site'!$AM$1:$AM$437,'Master Data HO &amp; Site'!$S$1:$S$437,'Summary to Mgmt'!$C45,'Master Data HO &amp; Site'!$Y$1:$Y$437,"Open",'Master Data HO &amp; Site'!$N$1:$N$437,$H$2))))</f>
        <v>0</v>
      </c>
      <c r="V45" s="222">
        <f>IF($H$2="All",IF(C45="Jakarta",SUMIFS('Master Data HO &amp; Site'!$AN$1:$AN$437,'Master Data HO &amp; Site'!$F$1:$F$437,'Summary to Mgmt'!$D45,'Master Data HO &amp; Site'!$H$1:$H$437,'Summary to Mgmt'!$E45,'Master Data HO &amp; Site'!$Y$1:$Y$437,"Open"),SUMIFS('Master Data HO &amp; Site'!$AN$1:$AN$437,'Master Data HO &amp; Site'!$S$1:$S$437,'Summary to Mgmt'!$C45,'Master Data HO &amp; Site'!$Y$1:$Y$437,"Open")),IF($H$2="Urgent",IF(C45="Jakarta",SUMIFS('Master Data HO &amp; Site'!$AN$1:$AN$437,'Master Data HO &amp; Site'!$F$1:$F$437,'Summary to Mgmt'!$D45,'Master Data HO &amp; Site'!$H$1:$H$437,'Summary to Mgmt'!$E45,'Master Data HO &amp; Site'!$Y$1:$Y$437,"Open",'Master Data HO &amp; Site'!$N$1:$N$437,$H$2),SUMIFS('Master Data HO &amp; Site'!$AN$1:$AN$437,'Master Data HO &amp; Site'!$S$1:$S$437,'Summary to Mgmt'!$C45,'Master Data HO &amp; Site'!$Y$1:$Y$437,"Open",'Master Data HO &amp; Site'!$N$1:$N$437,$H$2)),IF(C45="Jakarta",SUMIFS('Master Data HO &amp; Site'!$AN$1:$AN$437,'Master Data HO &amp; Site'!$F$1:$F$437,'Summary to Mgmt'!$D45,'Master Data HO &amp; Site'!$H$1:$H$437,'Summary to Mgmt'!$E45,'Master Data HO &amp; Site'!$Y$1:$Y$437,"Open",'Master Data HO &amp; Site'!$N$1:$N$437,$H$2),SUMIFS('Master Data HO &amp; Site'!$AN$1:$AN$437,'Master Data HO &amp; Site'!$S$1:$S$437,'Summary to Mgmt'!$C45,'Master Data HO &amp; Site'!$Y$1:$Y$437,"Open",'Master Data HO &amp; Site'!$N$1:$N$437,$H$2))))</f>
        <v>0</v>
      </c>
      <c r="W45" s="222">
        <f>IF($H$2="All",IF(C45="Jakarta",SUMIFS('Master Data HO &amp; Site'!$AO$1:$AO$437,'Master Data HO &amp; Site'!$F$1:$F$437,'Summary to Mgmt'!$D45,'Master Data HO &amp; Site'!$H$1:$H$437,'Summary to Mgmt'!$E45,'Master Data HO &amp; Site'!$Y$1:$Y$437,"Open"),SUMIFS('Master Data HO &amp; Site'!$AO$1:$AO$437,'Master Data HO &amp; Site'!$S$1:$S$437,'Summary to Mgmt'!$C45,'Master Data HO &amp; Site'!$Y$1:$Y$437,"Open")),IF($H$2="Urgent",IF(C45="Jakarta",SUMIFS('Master Data HO &amp; Site'!$AO$1:$AO$437,'Master Data HO &amp; Site'!$F$1:$F$437,'Summary to Mgmt'!$D45,'Master Data HO &amp; Site'!$H$1:$H$437,'Summary to Mgmt'!$E45,'Master Data HO &amp; Site'!$Y$1:$Y$437,"Open",'Master Data HO &amp; Site'!$N$1:$N$437,$H$2),SUMIFS('Master Data HO &amp; Site'!$AO$1:$AO$437,'Master Data HO &amp; Site'!$S$1:$S$437,'Summary to Mgmt'!$C45,'Master Data HO &amp; Site'!$Y$1:$Y$437,"Open",'Master Data HO &amp; Site'!$N$1:$N$437,$H$2)),IF(C45="Jakarta",SUMIFS('Master Data HO &amp; Site'!$AO$1:$AO$437,'Master Data HO &amp; Site'!$F$1:$F$437,'Summary to Mgmt'!$D45,'Master Data HO &amp; Site'!$H$1:$H$437,'Summary to Mgmt'!$E45,'Master Data HO &amp; Site'!$Y$1:$Y$437,"Open",'Master Data HO &amp; Site'!$N$1:$N$437,$H$2),SUMIFS('Master Data HO &amp; Site'!$AO$1:$AO$437,'Master Data HO &amp; Site'!$S$1:$S$437,'Summary to Mgmt'!$C45,'Master Data HO &amp; Site'!$Y$1:$Y$437,"Open",'Master Data HO &amp; Site'!$N$1:$N$437,$H$2))))</f>
        <v>0</v>
      </c>
      <c r="X45" s="222">
        <f>IF($H$2="All",IF(C45="Jakarta",SUMIFS('Master Data HO &amp; Site'!$AP$1:$AP$437,'Master Data HO &amp; Site'!$F$1:$F$437,'Summary to Mgmt'!$D45,'Master Data HO &amp; Site'!$H$1:$H$437,'Summary to Mgmt'!$E45,'Master Data HO &amp; Site'!$Y$1:$Y$437,"Open"),SUMIFS('Master Data HO &amp; Site'!$AP$1:$AP$437,'Master Data HO &amp; Site'!$S$1:$S$437,'Summary to Mgmt'!$C45,'Master Data HO &amp; Site'!$Y$1:$Y$437,"Open")),IF($H$2="Urgent",IF(C45="Jakarta",SUMIFS('Master Data HO &amp; Site'!$AP$1:$AP$437,'Master Data HO &amp; Site'!$F$1:$F$437,'Summary to Mgmt'!$D45,'Master Data HO &amp; Site'!$H$1:$H$437,'Summary to Mgmt'!$E45,'Master Data HO &amp; Site'!$Y$1:$Y$437,"Open",'Master Data HO &amp; Site'!$N$1:$N$437,$H$2),SUMIFS('Master Data HO &amp; Site'!$AP$1:$AP$437,'Master Data HO &amp; Site'!$S$1:$S$437,'Summary to Mgmt'!$C45,'Master Data HO &amp; Site'!$Y$1:$Y$437,"Open",'Master Data HO &amp; Site'!$N$1:$N$437,$H$2)),IF(C45="Jakarta",SUMIFS('Master Data HO &amp; Site'!$AP$1:$AP$437,'Master Data HO &amp; Site'!$F$1:$F$437,'Summary to Mgmt'!$D45,'Master Data HO &amp; Site'!$H$1:$H$437,'Summary to Mgmt'!$E45,'Master Data HO &amp; Site'!$Y$1:$Y$437,"Open",'Master Data HO &amp; Site'!$N$1:$N$437,$H$2),SUMIFS('Master Data HO &amp; Site'!$AP$1:$AP$437,'Master Data HO &amp; Site'!$S$1:$S$437,'Summary to Mgmt'!$C45,'Master Data HO &amp; Site'!$Y$1:$Y$437,"Open",'Master Data HO &amp; Site'!$N$1:$N$437,$H$2))))</f>
        <v>0</v>
      </c>
      <c r="Y45" s="222">
        <f>IF($H$2="All",IF(C45="Jakarta",SUMIFS('Master Data HO &amp; Site'!$AQ$1:$AQ$437,'Master Data HO &amp; Site'!$F$1:$F$437,'Summary to Mgmt'!$D45,'Master Data HO &amp; Site'!$H$1:$H$437,'Summary to Mgmt'!$E45,'Master Data HO &amp; Site'!$Y$1:$Y$437,"Open"),SUMIFS('Master Data HO &amp; Site'!$AQ$1:$AQ$437,'Master Data HO &amp; Site'!$S$1:$S$437,'Summary to Mgmt'!$C45,'Master Data HO &amp; Site'!$Y$1:$Y$437,"Open")),IF($H$2="Urgent",IF(C45="Jakarta",SUMIFS('Master Data HO &amp; Site'!$AQ$1:$AQ$437,'Master Data HO &amp; Site'!$F$1:$F$437,'Summary to Mgmt'!$D45,'Master Data HO &amp; Site'!$H$1:$H$437,'Summary to Mgmt'!$E45,'Master Data HO &amp; Site'!$Y$1:$Y$437,"Open",'Master Data HO &amp; Site'!$N$1:$N$437,$H$2),SUMIFS('Master Data HO &amp; Site'!$AQ$1:$AQ$437,'Master Data HO &amp; Site'!$S$1:$S$437,'Summary to Mgmt'!$C45,'Master Data HO &amp; Site'!$Y$1:$Y$437,"Open",'Master Data HO &amp; Site'!$N$1:$N$437,$H$2)),IF(C45="Jakarta",SUMIFS('Master Data HO &amp; Site'!$AQ$1:$AQ$437,'Master Data HO &amp; Site'!$F$1:$F$437,'Summary to Mgmt'!$D45,'Master Data HO &amp; Site'!$H$1:$H$437,'Summary to Mgmt'!$E45,'Master Data HO &amp; Site'!$Y$1:$Y$437,"Open",'Master Data HO &amp; Site'!$N$1:$N$437,$H$2),SUMIFS('Master Data HO &amp; Site'!$AQ$1:$AQ$437,'Master Data HO &amp; Site'!$S$1:$S$437,'Summary to Mgmt'!$C45,'Master Data HO &amp; Site'!$Y$1:$Y$437,"Open",'Master Data HO &amp; Site'!$N$1:$N$437,$H$2))))</f>
        <v>0</v>
      </c>
      <c r="Z45" s="222">
        <f>IF($H$2="All",IF(C45="Jakarta",SUMIFS('Master Data HO &amp; Site'!$AR$1:$AR$437,'Master Data HO &amp; Site'!$F$1:$F$437,'Summary to Mgmt'!$D45,'Master Data HO &amp; Site'!$H$1:$H$437,'Summary to Mgmt'!$E45,'Master Data HO &amp; Site'!$Y$1:$Y$437,"Open"),SUMIFS('Master Data HO &amp; Site'!$AR$1:$AR$437,'Master Data HO &amp; Site'!$S$1:$S$437,'Summary to Mgmt'!$C45,'Master Data HO &amp; Site'!$Y$1:$Y$437,"Open")),IF($H$2="Urgent",IF(C45="Jakarta",SUMIFS('Master Data HO &amp; Site'!$AR$1:$AR$437,'Master Data HO &amp; Site'!$F$1:$F$437,'Summary to Mgmt'!$D45,'Master Data HO &amp; Site'!$H$1:$H$437,'Summary to Mgmt'!$E45,'Master Data HO &amp; Site'!$Y$1:$Y$437,"Open",'Master Data HO &amp; Site'!$N$1:$N$437,$H$2),SUMIFS('Master Data HO &amp; Site'!$AR$1:$AR$437,'Master Data HO &amp; Site'!$S$1:$S$437,'Summary to Mgmt'!$C45,'Master Data HO &amp; Site'!$Y$1:$Y$437,"Open",'Master Data HO &amp; Site'!$N$1:$N$437,$H$2)),IF(C45="Jakarta",SUMIFS('Master Data HO &amp; Site'!$AR$1:$AR$437,'Master Data HO &amp; Site'!$F$1:$F$437,'Summary to Mgmt'!$D45,'Master Data HO &amp; Site'!$H$1:$H$437,'Summary to Mgmt'!$E45,'Master Data HO &amp; Site'!$Y$1:$Y$437,"Open",'Master Data HO &amp; Site'!$N$1:$N$437,$H$2),SUMIFS('Master Data HO &amp; Site'!$AR$1:$AR$437,'Master Data HO &amp; Site'!$S$1:$S$437,'Summary to Mgmt'!$C45,'Master Data HO &amp; Site'!$Y$1:$Y$437,"Open",'Master Data HO &amp; Site'!$N$1:$N$437,$H$2))))</f>
        <v>0</v>
      </c>
      <c r="AA45" s="222">
        <f>IF($H$2="All",IF(C45="Jakarta",SUMIFS('Master Data HO &amp; Site'!$AS$1:$AS$437,'Master Data HO &amp; Site'!$S$1:$S$437,'Summary to Mgmt'!$C45,'Master Data HO &amp; Site'!$F$1:$F$437,'Summary to Mgmt'!$D45,'Master Data HO &amp; Site'!$H$1:$H$437,'Summary to Mgmt'!$E45,'Master Data HO &amp; Site'!$Y$1:$Y$437,"Open"),SUMIFS('Master Data HO &amp; Site'!$AS$1:$AS$437,'Master Data HO &amp; Site'!$S$1:$S$437,'Summary to Mgmt'!$C45,'Master Data HO &amp; Site'!$Y$1:$Y$437,"Open")),IF($H$2="Urgent",IF(C45="Jakarta",SUMIFS('Master Data HO &amp; Site'!$AS$1:$AS$437,'Master Data HO &amp; Site'!$F$1:$F$437,'Summary to Mgmt'!$D45,'Master Data HO &amp; Site'!$H$1:$H$437,'Summary to Mgmt'!$E45,'Master Data HO &amp; Site'!$Y$1:$Y$437,"Open",'Master Data HO &amp; Site'!$N$1:$N$437,$H$2),SUMIFS('Master Data HO &amp; Site'!$AS$1:$AS$437,'Master Data HO &amp; Site'!$S$1:$S$437,'Summary to Mgmt'!$C45,'Master Data HO &amp; Site'!$Y$1:$Y$437,"Open",'Master Data HO &amp; Site'!$N$1:$N$437,$H$2)),IF(C45="Jakarta",SUMIFS('Master Data HO &amp; Site'!$AS$1:$AS$437,'Master Data HO &amp; Site'!$F$1:$F$437,'Summary to Mgmt'!$D45,'Master Data HO &amp; Site'!$H$1:$H$437,'Summary to Mgmt'!$E45,'Master Data HO &amp; Site'!$Y$1:$Y$437,"Open",'Master Data HO &amp; Site'!$N$1:$N$437,$H$2),SUMIFS('Master Data HO &amp; Site'!$AS$1:$AS$437,'Master Data HO &amp; Site'!$S$1:$S$437,'Summary to Mgmt'!$C45,'Master Data HO &amp; Site'!$Y$1:$Y$437,"Open",'Master Data HO &amp; Site'!$N$1:$N$437,$H$2))))</f>
        <v>0</v>
      </c>
      <c r="AB45" s="222">
        <f>IF($H$2="All",IF(C45="Jakarta",SUMIFS('Master Data HO &amp; Site'!$AT$1:$AT$437,'Master Data HO &amp; Site'!$F$1:$F$437,'Summary to Mgmt'!$D45,'Master Data HO &amp; Site'!$H$1:$H$437,'Summary to Mgmt'!$E45,'Master Data HO &amp; Site'!$Y$1:$Y$437,"Open"),SUMIFS('Master Data HO &amp; Site'!$AT$1:$AT$437,'Master Data HO &amp; Site'!$S$1:$S$437,'Summary to Mgmt'!$C45,'Master Data HO &amp; Site'!$Y$1:$Y$437,"Open")),IF($H$2="Urgent",IF(C45="Jakarta",SUMIFS('Master Data HO &amp; Site'!$AT$1:$AT$437,'Master Data HO &amp; Site'!$F$1:$F$437,'Summary to Mgmt'!$D45,'Master Data HO &amp; Site'!$H$1:$H$437,'Summary to Mgmt'!$E45,'Master Data HO &amp; Site'!$Y$1:$Y$437,"Open",'Master Data HO &amp; Site'!$N$1:$N$437,$H$2),SUMIFS('Master Data HO &amp; Site'!$AT$1:$AT$437,'Master Data HO &amp; Site'!$S$1:$S$437,'Summary to Mgmt'!$C45,'Master Data HO &amp; Site'!$Y$1:$Y$437,"Open",'Master Data HO &amp; Site'!$N$1:$N$437,$H$2)),IF(C45="Jakarta",SUMIFS('Master Data HO &amp; Site'!$AT$1:$AT$437,'Master Data HO &amp; Site'!$F$1:$F$437,'Summary to Mgmt'!$D45,'Master Data HO &amp; Site'!$H$1:$H$437,'Summary to Mgmt'!$E45,'Master Data HO &amp; Site'!$Y$1:$Y$437,"Open",'Master Data HO &amp; Site'!$N$1:$N$437,$H$2),SUMIFS('Master Data HO &amp; Site'!$AT$1:$AT$437,'Master Data HO &amp; Site'!$S$1:$S$437,'Summary to Mgmt'!$C45,'Master Data HO &amp; Site'!$Y$1:$Y$437,"Open",'Master Data HO &amp; Site'!$N$1:$N$437,$H$2))))</f>
        <v>0</v>
      </c>
      <c r="AC45" s="222">
        <f>IF($H$2="All",IF(C45="Jakarta",SUMIFS('Master Data HO &amp; Site'!$AU$1:$AU$437,'Master Data HO &amp; Site'!$F$1:$F$437,'Summary to Mgmt'!$D45,'Master Data HO &amp; Site'!$H$1:$H$437,'Summary to Mgmt'!$E45,'Master Data HO &amp; Site'!$Y$1:$Y$437,"Open"),SUMIFS('Master Data HO &amp; Site'!$AU$1:$AU$437,'Master Data HO &amp; Site'!$S$1:$S$437,'Summary to Mgmt'!$C45,'Master Data HO &amp; Site'!$Y$1:$Y$437,"Open")),IF($H$2="Urgent",IF(C45="Jakarta",SUMIFS('Master Data HO &amp; Site'!$AU$1:$AU$437,'Master Data HO &amp; Site'!$F$1:$F$437,'Summary to Mgmt'!$D45,'Master Data HO &amp; Site'!$H$1:$H$437,'Summary to Mgmt'!$E45,'Master Data HO &amp; Site'!$Y$1:$Y$437,"Open",'Master Data HO &amp; Site'!$N$1:$N$437,$H$2),SUMIFS('Master Data HO &amp; Site'!$AU$1:$AU$437,'Master Data HO &amp; Site'!$S$1:$S$437,'Summary to Mgmt'!$C45,'Master Data HO &amp; Site'!$Y$1:$Y$437,"Open",'Master Data HO &amp; Site'!$N$1:$N$437,$H$2)),IF(C45="Jakarta",SUMIFS('Master Data HO &amp; Site'!$AU$1:$AU$437,'Master Data HO &amp; Site'!$F$1:$F$437,'Summary to Mgmt'!$D45,'Master Data HO &amp; Site'!$H$1:$H$437,'Summary to Mgmt'!$E45,'Master Data HO &amp; Site'!$Y$1:$Y$437,"Open",'Master Data HO &amp; Site'!$N$1:$N$437,$H$2),SUMIFS('Master Data HO &amp; Site'!$AU$1:$AU$437,'Master Data HO &amp; Site'!$S$1:$S$437,'Summary to Mgmt'!$C45,'Master Data HO &amp; Site'!$Y$1:$Y$437,"Open",'Master Data HO &amp; Site'!$N$1:$N$437,$H$2))))</f>
        <v>0</v>
      </c>
      <c r="AD45" s="222">
        <f>IF($H$2="All",IF(C45="Jakarta",SUMIFS('Master Data HO &amp; Site'!$AV$1:$AV$437,'Master Data HO &amp; Site'!$F$1:$F$437,'Summary to Mgmt'!$D45,'Master Data HO &amp; Site'!$H$1:$H$437,'Summary to Mgmt'!$E45,'Master Data HO &amp; Site'!$Y$1:$Y$437,"Open"),SUMIFS('Master Data HO &amp; Site'!$AV$1:$AV$437,'Master Data HO &amp; Site'!$S$1:$S$437,'Summary to Mgmt'!$C45,'Master Data HO &amp; Site'!$Y$1:$Y$437,"Open")),IF($H$2="Urgent",IF(C45="Jakarta",SUMIFS('Master Data HO &amp; Site'!$AV$1:$AV$437,'Master Data HO &amp; Site'!$F$1:$F$437,'Summary to Mgmt'!$D45,'Master Data HO &amp; Site'!$H$1:$H$437,'Summary to Mgmt'!$E45,'Master Data HO &amp; Site'!$Y$1:$Y$437,"Open",'Master Data HO &amp; Site'!$N$1:$N$437,$H$2),SUMIFS('Master Data HO &amp; Site'!$AV$1:$AV$437,'Master Data HO &amp; Site'!$S$1:$S$437,'Summary to Mgmt'!$C45,'Master Data HO &amp; Site'!$Y$1:$Y$437,"Open",'Master Data HO &amp; Site'!$N$1:$N$437,$H$2)),IF(C45="Jakarta",SUMIFS('Master Data HO &amp; Site'!$AV$1:$AV$437,'Master Data HO &amp; Site'!$F$1:$F$437,'Summary to Mgmt'!$D45,'Master Data HO &amp; Site'!$H$1:$H$437,'Summary to Mgmt'!$E45,'Master Data HO &amp; Site'!$Y$1:$Y$437,"Open",'Master Data HO &amp; Site'!$N$1:$N$437,$H$2),SUMIFS('Master Data HO &amp; Site'!$AV$1:$AV$437,'Master Data HO &amp; Site'!$S$1:$S$437,'Summary to Mgmt'!$C45,'Master Data HO &amp; Site'!$Y$1:$Y$437,"Open",'Master Data HO &amp; Site'!$N$1:$N$437,$H$2))))</f>
        <v>0</v>
      </c>
      <c r="AE45" s="222">
        <f>IF($H$2="All",IF(C45="Jakarta",SUMIFS('Master Data HO &amp; Site'!$AW$1:$AW$437,'Master Data HO &amp; Site'!$F$1:$F$437,'Summary to Mgmt'!$D45,'Master Data HO &amp; Site'!$H$1:$H$437,'Summary to Mgmt'!$E45,'Master Data HO &amp; Site'!$Y$1:$Y$437,"Open"),SUMIFS('Master Data HO &amp; Site'!$AW$1:$AW$437,'Master Data HO &amp; Site'!$S$1:$S$437,'Summary to Mgmt'!$C45,'Master Data HO &amp; Site'!$Y$1:$Y$437,"Open")),IF($H$2="Urgent",IF(C45="Jakarta",SUMIFS('Master Data HO &amp; Site'!$AW$1:$AW$437,'Master Data HO &amp; Site'!$F$1:$F$437,'Summary to Mgmt'!$D45,'Master Data HO &amp; Site'!$H$1:$H$437,'Summary to Mgmt'!$E45,'Master Data HO &amp; Site'!$Y$1:$Y$437,"Open",'Master Data HO &amp; Site'!$N$1:$N$437,$H$2),SUMIFS('Master Data HO &amp; Site'!$AW$1:$AW$437,'Master Data HO &amp; Site'!$S$1:$S$437,'Summary to Mgmt'!$C45,'Master Data HO &amp; Site'!$Y$1:$Y$437,"Open",'Master Data HO &amp; Site'!$N$1:$N$437,$H$2)),IF(C45="Jakarta",SUMIFS('Master Data HO &amp; Site'!$AW$1:$AW$437,'Master Data HO &amp; Site'!$F$1:$F$437,'Summary to Mgmt'!$D45,'Master Data HO &amp; Site'!$H$1:$H$437,'Summary to Mgmt'!$E45,'Master Data HO &amp; Site'!$Y$1:$Y$437,"Open",'Master Data HO &amp; Site'!$N$1:$N$437,$H$2),SUMIFS('Master Data HO &amp; Site'!$AW$1:$AW$437,'Master Data HO &amp; Site'!$S$1:$S$437,'Summary to Mgmt'!$C45,'Master Data HO &amp; Site'!$Y$1:$Y$437,"Open",'Master Data HO &amp; Site'!$N$1:$N$437,$H$2))))</f>
        <v>0</v>
      </c>
      <c r="AF45" s="222">
        <f>IF($H$2="All",IF(C45="Jakarta",SUMIFS('Master Data HO &amp; Site'!$AX$1:$AX$437,'Master Data HO &amp; Site'!$F$1:$F$437,'Summary to Mgmt'!$D45,'Master Data HO &amp; Site'!$H$1:$H$437,'Summary to Mgmt'!$E45,'Master Data HO &amp; Site'!$Y$1:$Y$437,"Open"),SUMIFS('Master Data HO &amp; Site'!$AX$1:$AX$437,'Master Data HO &amp; Site'!$S$1:$S$437,'Summary to Mgmt'!$C45,'Master Data HO &amp; Site'!$Y$1:$Y$437,"Open")),IF($H$2="Urgent",IF(C45="Jakarta",SUMIFS('Master Data HO &amp; Site'!$AX$1:$AX$437,'Master Data HO &amp; Site'!$F$1:$F$437,'Summary to Mgmt'!$D45,'Master Data HO &amp; Site'!$H$1:$H$437,'Summary to Mgmt'!$E45,'Master Data HO &amp; Site'!$Y$1:$Y$437,"Open",'Master Data HO &amp; Site'!$N$1:$N$437,$H$2),SUMIFS('Master Data HO &amp; Site'!$AX$1:$AX$437,'Master Data HO &amp; Site'!$S$1:$S$437,'Summary to Mgmt'!$C45,'Master Data HO &amp; Site'!$Y$1:$Y$437,"Open",'Master Data HO &amp; Site'!$N$1:$N$437,$H$2)),IF(C45="Jakarta",SUMIFS('Master Data HO &amp; Site'!$AX$1:$AX$437,'Master Data HO &amp; Site'!$F$1:$F$437,'Summary to Mgmt'!$D45,'Master Data HO &amp; Site'!$H$1:$H$437,'Summary to Mgmt'!$E45,'Master Data HO &amp; Site'!$Y$1:$Y$437,"Open",'Master Data HO &amp; Site'!$N$1:$N$437,$H$2),SUMIFS('Master Data HO &amp; Site'!$AX$1:$AX$437,'Master Data HO &amp; Site'!$S$1:$S$437,'Summary to Mgmt'!$C45,'Master Data HO &amp; Site'!$Y$1:$Y$437,"Open",'Master Data HO &amp; Site'!$N$1:$N$437,$H$2))))</f>
        <v>0</v>
      </c>
      <c r="AG45" s="222">
        <f>IF($H$2="All",IF(C45="Jakarta",SUMIFS('Master Data HO &amp; Site'!$AY$1:$AY$437,'Master Data HO &amp; Site'!$S$1:$S$437,'Summary to Mgmt'!$C45,'Master Data HO &amp; Site'!$F$1:$F$437,'Summary to Mgmt'!$D45,'Master Data HO &amp; Site'!$H$1:$H$437,'Summary to Mgmt'!$E45,'Master Data HO &amp; Site'!$Y$1:$Y$437,"Open"),SUMIFS('Master Data HO &amp; Site'!$AY$1:$AY$437,'Master Data HO &amp; Site'!$S$1:$S$437,'Summary to Mgmt'!$C45,'Master Data HO &amp; Site'!$Y$1:$Y$437,"Open")),IF($H$2="Urgent",IF(C45="Jakarta",SUMIFS('Master Data HO &amp; Site'!$AY$1:$AY$437,'Master Data HO &amp; Site'!$F$1:$F$437,'Summary to Mgmt'!$D45,'Master Data HO &amp; Site'!$H$1:$H$437,'Summary to Mgmt'!$E45,'Master Data HO &amp; Site'!$Y$1:$Y$437,"Open",'Master Data HO &amp; Site'!$N$1:$N$437,$H$2),SUMIFS('Master Data HO &amp; Site'!$AY$1:$AY$437,'Master Data HO &amp; Site'!$S$1:$S$437,'Summary to Mgmt'!$C45,'Master Data HO &amp; Site'!$Y$1:$Y$437,"Open",'Master Data HO &amp; Site'!$N$1:$N$437,$H$2)),IF(C45="Jakarta",SUMIFS('Master Data HO &amp; Site'!$AY$1:$AY$437,'Master Data HO &amp; Site'!$F$1:$F$437,'Summary to Mgmt'!$D45,'Master Data HO &amp; Site'!$H$1:$H$437,'Summary to Mgmt'!$E45,'Master Data HO &amp; Site'!$Y$1:$Y$437,"Open",'Master Data HO &amp; Site'!$N$1:$N$437,$H$2),SUMIFS('Master Data HO &amp; Site'!$AY$1:$AY$437,'Master Data HO &amp; Site'!$S$1:$S$437,'Summary to Mgmt'!$C45,'Master Data HO &amp; Site'!$Y$1:$Y$437,"Open",'Master Data HO &amp; Site'!$N$1:$N$437,$H$2))))</f>
        <v>0</v>
      </c>
      <c r="AH45" s="222">
        <f>IF($H$2="All",IF(C45="Jakarta",SUMIFS('Master Data HO &amp; Site'!$AZ$1:$AZ$437,'Master Data HO &amp; Site'!$F$1:$F$437,'Summary to Mgmt'!$D45,'Master Data HO &amp; Site'!$H$1:$H$437,'Summary to Mgmt'!$E45,'Master Data HO &amp; Site'!$Y$1:$Y$437,"Open"),SUMIFS('Master Data HO &amp; Site'!$AZ$1:$AZ$437,'Master Data HO &amp; Site'!$S$1:$S$437,'Summary to Mgmt'!$C45,'Master Data HO &amp; Site'!$Y$1:$Y$437,"Open")),IF($H$2="Urgent",IF(C45="Jakarta",SUMIFS('Master Data HO &amp; Site'!$AZ$1:$AZ$437,'Master Data HO &amp; Site'!$F$1:$F$437,'Summary to Mgmt'!$D45,'Master Data HO &amp; Site'!$H$1:$H$437,'Summary to Mgmt'!$E45,'Master Data HO &amp; Site'!$Y$1:$Y$437,"Open",'Master Data HO &amp; Site'!$N$1:$N$437,$H$2),SUMIFS('Master Data HO &amp; Site'!$AZ$1:$AZ$437,'Master Data HO &amp; Site'!$S$1:$S$437,'Summary to Mgmt'!$C45,'Master Data HO &amp; Site'!$Y$1:$Y$437,"Open",'Master Data HO &amp; Site'!$N$1:$N$437,$H$2)),IF(C45="Jakarta",SUMIFS('Master Data HO &amp; Site'!$AZ$1:$AZ$437,'Master Data HO &amp; Site'!$F$1:$F$437,'Summary to Mgmt'!$D45,'Master Data HO &amp; Site'!$H$1:$H$437,'Summary to Mgmt'!$E45,'Master Data HO &amp; Site'!$Y$1:$Y$437,"Open",'Master Data HO &amp; Site'!$N$1:$N$437,$H$2),SUMIFS('Master Data HO &amp; Site'!$AZ$1:$AZ$437,'Master Data HO &amp; Site'!$S$1:$S$437,'Summary to Mgmt'!$C45,'Master Data HO &amp; Site'!$Y$1:$Y$437,"Open",'Master Data HO &amp; Site'!$N$1:$N$437,$H$2))))</f>
        <v>0</v>
      </c>
      <c r="AI45" s="222">
        <f>IF($H$2="All",IF(C45="Jakarta",SUMIFS('Master Data HO &amp; Site'!$AZ$1:$AZ$437,'Master Data HO &amp; Site'!$F$1:$F$437,'Summary to Mgmt'!$D45,'Master Data HO &amp; Site'!$H$1:$H$437,'Summary to Mgmt'!$E45,'Master Data HO &amp; Site'!$Y$1:$Y$437,"Open"),SUMIFS('Master Data HO &amp; Site'!$AZ$1:$AZ$437,'Master Data HO &amp; Site'!$S$1:$S$437,'Summary to Mgmt'!$C45,'Master Data HO &amp; Site'!$Y$1:$Y$437,"Open")),IF($H$2="Urgent",IF(C45="Jakarta",SUMIFS('Master Data HO &amp; Site'!$AZ$1:$AZ$437,'Master Data HO &amp; Site'!$F$1:$F$437,'Summary to Mgmt'!$D45,'Master Data HO &amp; Site'!$H$1:$H$437,'Summary to Mgmt'!$E45,'Master Data HO &amp; Site'!$Y$1:$Y$437,"Open",'Master Data HO &amp; Site'!$N$1:$N$437,$H$2),SUMIFS('Master Data HO &amp; Site'!$AZ$1:$AZ$437,'Master Data HO &amp; Site'!$S$1:$S$437,'Summary to Mgmt'!$C45,'Master Data HO &amp; Site'!$Y$1:$Y$437,"Open",'Master Data HO &amp; Site'!$N$1:$N$437,$H$2)),IF(C45="Jakarta",SUMIFS('Master Data HO &amp; Site'!$AZ$1:$AZ$437,'Master Data HO &amp; Site'!$F$1:$F$437,'Summary to Mgmt'!$D45,'Master Data HO &amp; Site'!$H$1:$H$437,'Summary to Mgmt'!$E45,'Master Data HO &amp; Site'!$Y$1:$Y$437,"Open",'Master Data HO &amp; Site'!$N$1:$N$437,$H$2),SUMIFS('Master Data HO &amp; Site'!$AZ$1:$AZ$437,'Master Data HO &amp; Site'!$S$1:$S$437,'Summary to Mgmt'!$C45,'Master Data HO &amp; Site'!$Y$1:$Y$437,"Open",'Master Data HO &amp; Site'!$N$1:$N$437,$H$2))))</f>
        <v>0</v>
      </c>
      <c r="AJ45" s="222">
        <f>IF($H$2="All",IF(C45="Jakarta",SUMIFS('Master Data HO &amp; Site'!$BB$1:$BB$437,'Master Data HO &amp; Site'!$F$1:$F$437,'Summary to Mgmt'!$D45,'Master Data HO &amp; Site'!$H$1:$H$437,'Summary to Mgmt'!$E45,'Master Data HO &amp; Site'!$Y$1:$Y$437,"Open"),SUMIFS('Master Data HO &amp; Site'!$BB$1:$BB$437,'Master Data HO &amp; Site'!$S$1:$S$437,'Summary to Mgmt'!$C45,'Master Data HO &amp; Site'!$Y$1:$Y$437,"Open")),IF($H$2="Urgent",IF(C45="Jakarta",SUMIFS('Master Data HO &amp; Site'!$BB$1:$BB$437,'Master Data HO &amp; Site'!$F$1:$F$437,'Summary to Mgmt'!$D45,'Master Data HO &amp; Site'!$H$1:$H$437,'Summary to Mgmt'!$E45,'Master Data HO &amp; Site'!$Y$1:$Y$437,"Open",'Master Data HO &amp; Site'!$N$1:$N$437,$H$2),SUMIFS('Master Data HO &amp; Site'!$BB$1:$BB$437,'Master Data HO &amp; Site'!$S$1:$S$437,'Summary to Mgmt'!$C45,'Master Data HO &amp; Site'!$Y$1:$Y$437,"Open",'Master Data HO &amp; Site'!$N$1:$N$437,$H$2)),IF(C45="Jakarta",SUMIFS('Master Data HO &amp; Site'!$BB$1:$BB$437,'Master Data HO &amp; Site'!$F$1:$F$437,'Summary to Mgmt'!$D45,'Master Data HO &amp; Site'!$H$1:$H$437,'Summary to Mgmt'!$E45,'Master Data HO &amp; Site'!$Y$1:$Y$437,"Open",'Master Data HO &amp; Site'!$N$1:$N$437,$H$2),SUMIFS('Master Data HO &amp; Site'!$BB$1:$BB$437,'Master Data HO &amp; Site'!$S$1:$S$437,'Summary to Mgmt'!$C45,'Master Data HO &amp; Site'!$Y$1:$Y$437,"Open",'Master Data HO &amp; Site'!$N$1:$N$437,$H$2))))</f>
        <v>0</v>
      </c>
      <c r="AK45" s="222">
        <f>IF($H$2="All",IF(C45="Jakarta",SUMIFS('Master Data HO &amp; Site'!$BC$1:$BC$437,'Master Data HO &amp; Site'!$F$1:$F$437,'Summary to Mgmt'!$D45,'Master Data HO &amp; Site'!$H$1:$H$437,'Summary to Mgmt'!$E45,'Master Data HO &amp; Site'!$Y$1:$Y$437,"Open"),SUMIFS('Master Data HO &amp; Site'!$BC$1:$BC$437,'Master Data HO &amp; Site'!$S$1:$S$437,'Summary to Mgmt'!$C45,'Master Data HO &amp; Site'!$Y$1:$Y$437,"Open")),IF($H$2="Urgent",IF(C45="Jakarta",SUMIFS('Master Data HO &amp; Site'!$BC$1:$BC$437,'Master Data HO &amp; Site'!$F$1:$F$437,'Summary to Mgmt'!$D45,'Master Data HO &amp; Site'!$H$1:$H$437,'Summary to Mgmt'!$E45,'Master Data HO &amp; Site'!$Y$1:$Y$437,"Open",'Master Data HO &amp; Site'!$N$1:$N$437,$H$2),SUMIFS('Master Data HO &amp; Site'!$BC$1:$BC$437,'Master Data HO &amp; Site'!$S$1:$S$437,'Summary to Mgmt'!$C45,'Master Data HO &amp; Site'!$Y$1:$Y$437,"Open",'Master Data HO &amp; Site'!$N$1:$N$437,$H$2)),IF(C45="Jakarta",SUMIFS('Master Data HO &amp; Site'!$BC$1:$BC$437,'Master Data HO &amp; Site'!$F$1:$F$437,'Summary to Mgmt'!$D45,'Master Data HO &amp; Site'!$H$1:$H$437,'Summary to Mgmt'!$E45,'Master Data HO &amp; Site'!$Y$1:$Y$437,"Open",'Master Data HO &amp; Site'!$N$1:$N$437,$H$2),SUMIFS('Master Data HO &amp; Site'!$BC$1:$BC$437,'Master Data HO &amp; Site'!$S$1:$S$437,'Summary to Mgmt'!$C45,'Master Data HO &amp; Site'!$Y$1:$Y$437,"Open",'Master Data HO &amp; Site'!$N$1:$N$437,$H$2))))</f>
        <v>0</v>
      </c>
      <c r="AL45" s="222">
        <f>IF($H$2="All",IF(C45="Jakarta",SUMIFS('Master Data HO &amp; Site'!$BD$1:$BD$437,'Master Data HO &amp; Site'!$F$1:$F$437,'Summary to Mgmt'!$D45,'Master Data HO &amp; Site'!$H$1:$H$437,'Summary to Mgmt'!$E45,'Master Data HO &amp; Site'!$Y$1:$Y$437,"Open"),SUMIFS('Master Data HO &amp; Site'!$BD$1:$BD$437,'Master Data HO &amp; Site'!$S$1:$S$437,'Summary to Mgmt'!$C45,'Master Data HO &amp; Site'!$Y$1:$Y$437,"Open")),IF($H$2="Urgent",IF(C45="Jakarta",SUMIFS('Master Data HO &amp; Site'!$BD$1:$BD$437,'Master Data HO &amp; Site'!$F$1:$F$437,'Summary to Mgmt'!$D45,'Master Data HO &amp; Site'!$H$1:$H$437,'Summary to Mgmt'!$E45,'Master Data HO &amp; Site'!$Y$1:$Y$437,"Open",'Master Data HO &amp; Site'!$N$1:$N$437,$H$2),SUMIFS('Master Data HO &amp; Site'!$BD$1:$BD$437,'Master Data HO &amp; Site'!$S$1:$S$437,'Summary to Mgmt'!$C45,'Master Data HO &amp; Site'!$Y$1:$Y$437,"Open",'Master Data HO &amp; Site'!$N$1:$N$437,$H$2)),IF(C45="Jakarta",SUMIFS('Master Data HO &amp; Site'!$BD$1:$BD$437,'Master Data HO &amp; Site'!$F$1:$F$437,'Summary to Mgmt'!$D45,'Master Data HO &amp; Site'!$H$1:$H$437,'Summary to Mgmt'!$E45,'Master Data HO &amp; Site'!$Y$1:$Y$437,"Open",'Master Data HO &amp; Site'!$N$1:$N$437,$H$2),SUMIFS('Master Data HO &amp; Site'!$BD$1:$BD$437,'Master Data HO &amp; Site'!$S$1:$S$437,'Summary to Mgmt'!$C45,'Master Data HO &amp; Site'!$Y$1:$Y$437,"Open",'Master Data HO &amp; Site'!$N$1:$N$437,$H$2))))</f>
        <v>0</v>
      </c>
      <c r="AM45" s="222">
        <f>IF($H$2="All",IF(C45="Jakarta",SUMIFS('Master Data HO &amp; Site'!$BE$1:$BE$437,'Master Data HO &amp; Site'!$S$1:$S$437,'Summary to Mgmt'!$C45,'Master Data HO &amp; Site'!$F$1:$F$437,'Summary to Mgmt'!$D45,'Master Data HO &amp; Site'!$H$1:$H$437,'Summary to Mgmt'!$E45,'Master Data HO &amp; Site'!$Y$1:$Y$437,"Open"),SUMIFS('Master Data HO &amp; Site'!$BE$1:$BE$437,'Master Data HO &amp; Site'!$S$1:$S$437,'Summary to Mgmt'!$C45,'Master Data HO &amp; Site'!$Y$1:$Y$437,"Open")),IF($H$2="Urgent",IF(C45="Jakarta",SUMIFS('Master Data HO &amp; Site'!$BE$1:$BE$437,'Master Data HO &amp; Site'!$F$1:$F$437,'Summary to Mgmt'!$D45,'Master Data HO &amp; Site'!$H$1:$H$437,'Summary to Mgmt'!$E45,'Master Data HO &amp; Site'!$Y$1:$Y$437,"Open",'Master Data HO &amp; Site'!$N$1:$N$437,$H$2),SUMIFS('Master Data HO &amp; Site'!$BE$1:$BE$437,'Master Data HO &amp; Site'!$S$1:$S$437,'Summary to Mgmt'!$C45,'Master Data HO &amp; Site'!$Y$1:$Y$437,"Open",'Master Data HO &amp; Site'!$N$1:$N$437,$H$2)),IF(C45="Jakarta",SUMIFS('Master Data HO &amp; Site'!$BE$1:$BE$437,'Master Data HO &amp; Site'!$F$1:$F$437,'Summary to Mgmt'!$D45,'Master Data HO &amp; Site'!$H$1:$H$437,'Summary to Mgmt'!$E45,'Master Data HO &amp; Site'!$Y$1:$Y$437,"Open",'Master Data HO &amp; Site'!$N$1:$N$437,$H$2),SUMIFS('Master Data HO &amp; Site'!$BE$1:$BE$437,'Master Data HO &amp; Site'!$S$1:$S$437,'Summary to Mgmt'!$C45,'Master Data HO &amp; Site'!$Y$1:$Y$437,"Open",'Master Data HO &amp; Site'!$N$1:$N$437,$H$2))))</f>
        <v>0</v>
      </c>
      <c r="AN45" s="222">
        <f>IF($H$2="All",IF(C45="Jakarta",SUMIFS('Master Data HO &amp; Site'!$BF$1:$BF$437,'Master Data HO &amp; Site'!$F$1:$F$437,'Summary to Mgmt'!$D45,'Master Data HO &amp; Site'!$H$1:$H$437,'Summary to Mgmt'!$E45,'Master Data HO &amp; Site'!$Y$1:$Y$437,"Open"),SUMIFS('Master Data HO &amp; Site'!$BF$1:$BF$437,'Master Data HO &amp; Site'!$S$1:$S$437,'Summary to Mgmt'!$C45,'Master Data HO &amp; Site'!$Y$1:$Y$437,"Open")),IF($H$2="Urgent",IF(C45="Jakarta",SUMIFS('Master Data HO &amp; Site'!$BF$1:$BF$437,'Master Data HO &amp; Site'!$F$1:$F$437,'Summary to Mgmt'!$D45,'Master Data HO &amp; Site'!$H$1:$H$437,'Summary to Mgmt'!$E45,'Master Data HO &amp; Site'!$Y$1:$Y$437,"Open",'Master Data HO &amp; Site'!$N$1:$N$437,$H$2),SUMIFS('Master Data HO &amp; Site'!$BF$1:$BF$437,'Master Data HO &amp; Site'!$S$1:$S$437,'Summary to Mgmt'!$C45,'Master Data HO &amp; Site'!$Y$1:$Y$437,"Open",'Master Data HO &amp; Site'!$N$1:$N$437,$H$2)),IF(C45="Jakarta",SUMIFS('Master Data HO &amp; Site'!$BF$1:$BF$437,'Master Data HO &amp; Site'!$F$1:$F$437,'Summary to Mgmt'!$D45,'Master Data HO &amp; Site'!$H$1:$H$437,'Summary to Mgmt'!$E45,'Master Data HO &amp; Site'!$Y$1:$Y$437,"Open",'Master Data HO &amp; Site'!$N$1:$N$437,$H$2),SUMIFS('Master Data HO &amp; Site'!$BF$1:$BF$437,'Master Data HO &amp; Site'!$S$1:$S$437,'Summary to Mgmt'!$C45,'Master Data HO &amp; Site'!$Y$1:$Y$437,"Open",'Master Data HO &amp; Site'!$N$1:$N$437,$H$2))))</f>
        <v>0</v>
      </c>
      <c r="AO45" s="222">
        <f>IF($H$2="All",IF(C45="Jakarta",SUMIFS('Master Data HO &amp; Site'!$BG$1:$BG$437,'Master Data HO &amp; Site'!$F$1:$F$437,'Summary to Mgmt'!$D45,'Master Data HO &amp; Site'!$H$1:$H$437,'Summary to Mgmt'!$E45,'Master Data HO &amp; Site'!$Y$1:$Y$437,"Open"),SUMIFS('Master Data HO &amp; Site'!$BG$1:$BG$437,'Master Data HO &amp; Site'!$S$1:$S$437,'Summary to Mgmt'!$C45,'Master Data HO &amp; Site'!$Y$1:$Y$437,"Open")),IF($H$2="Urgent",IF(C45="Jakarta",SUMIFS('Master Data HO &amp; Site'!$BG$1:$BG$437,'Master Data HO &amp; Site'!$F$1:$F$437,'Summary to Mgmt'!$D45,'Master Data HO &amp; Site'!$H$1:$H$437,'Summary to Mgmt'!$E45,'Master Data HO &amp; Site'!$Y$1:$Y$437,"Open",'Master Data HO &amp; Site'!$N$1:$N$437,$H$2),SUMIFS('Master Data HO &amp; Site'!$BG$1:$BG$437,'Master Data HO &amp; Site'!$S$1:$S$437,'Summary to Mgmt'!$C45,'Master Data HO &amp; Site'!$Y$1:$Y$437,"Open",'Master Data HO &amp; Site'!$N$1:$N$437,$H$2)),IF(C45="Jakarta",SUMIFS('Master Data HO &amp; Site'!$BG$1:$BG$437,'Master Data HO &amp; Site'!$F$1:$F$437,'Summary to Mgmt'!$D45,'Master Data HO &amp; Site'!$H$1:$H$437,'Summary to Mgmt'!$E45,'Master Data HO &amp; Site'!$Y$1:$Y$437,"Open",'Master Data HO &amp; Site'!$N$1:$N$437,$H$2),SUMIFS('Master Data HO &amp; Site'!$BG$1:$BG$437,'Master Data HO &amp; Site'!$S$1:$S$437,'Summary to Mgmt'!$C45,'Master Data HO &amp; Site'!$Y$1:$Y$437,"Open",'Master Data HO &amp; Site'!$N$1:$N$437,$H$2))))</f>
        <v>0</v>
      </c>
      <c r="AP45" s="222">
        <f>IF($H$2="All",IF(C45="Jakarta",SUMIFS('Master Data HO &amp; Site'!$BH$1:$BH$437,'Master Data HO &amp; Site'!$F$1:$F$437,'Summary to Mgmt'!$D45,'Master Data HO &amp; Site'!$H$1:$H$437,'Summary to Mgmt'!$E45,'Master Data HO &amp; Site'!$Y$1:$Y$437,"Open"),SUMIFS('Master Data HO &amp; Site'!$BH$1:$BH$437,'Master Data HO &amp; Site'!$S$1:$S$437,'Summary to Mgmt'!$C45,'Master Data HO &amp; Site'!$Y$1:$Y$437,"Open")),IF($H$2="Urgent",IF(C45="Jakarta",SUMIFS('Master Data HO &amp; Site'!$BH$1:$BH$437,'Master Data HO &amp; Site'!$F$1:$F$437,'Summary to Mgmt'!$D45,'Master Data HO &amp; Site'!$H$1:$H$437,'Summary to Mgmt'!$E45,'Master Data HO &amp; Site'!$Y$1:$Y$437,"Open",'Master Data HO &amp; Site'!$N$1:$N$437,$H$2),SUMIFS('Master Data HO &amp; Site'!$BH$1:$BH$437,'Master Data HO &amp; Site'!$S$1:$S$437,'Summary to Mgmt'!$C45,'Master Data HO &amp; Site'!$Y$1:$Y$437,"Open",'Master Data HO &amp; Site'!$N$1:$N$437,$H$2)),IF(C45="Jakarta",SUMIFS('Master Data HO &amp; Site'!$BH$1:$BH$437,'Master Data HO &amp; Site'!$F$1:$F$437,'Summary to Mgmt'!$D45,'Master Data HO &amp; Site'!$H$1:$H$437,'Summary to Mgmt'!$E45,'Master Data HO &amp; Site'!$Y$1:$Y$437,"Open",'Master Data HO &amp; Site'!$N$1:$N$437,$H$2),SUMIFS('Master Data HO &amp; Site'!$BH$1:$BH$437,'Master Data HO &amp; Site'!$S$1:$S$437,'Summary to Mgmt'!$C45,'Master Data HO &amp; Site'!$Y$1:$Y$437,"Open",'Master Data HO &amp; Site'!$N$1:$N$437,$H$2))))</f>
        <v>0</v>
      </c>
      <c r="AQ45" s="222">
        <f>IF($H$2="All",IF(C45="Jakarta",SUMIFS('Master Data HO &amp; Site'!$BI$1:$BI$437,'Master Data HO &amp; Site'!$F$1:$F$437,'Summary to Mgmt'!$D45,'Master Data HO &amp; Site'!$H$1:$H$437,'Summary to Mgmt'!$E45,'Master Data HO &amp; Site'!$Y$1:$Y$437,"Open"),SUMIFS('Master Data HO &amp; Site'!$BI$1:$BI$437,'Master Data HO &amp; Site'!$S$1:$S$437,'Summary to Mgmt'!$C45,'Master Data HO &amp; Site'!$Y$1:$Y$437,"Open")),IF($H$2="Urgent",IF(C45="Jakarta",SUMIFS('Master Data HO &amp; Site'!$BI$1:$BI$437,'Master Data HO &amp; Site'!$F$1:$F$437,'Summary to Mgmt'!$D45,'Master Data HO &amp; Site'!$H$1:$H$437,'Summary to Mgmt'!$E45,'Master Data HO &amp; Site'!$Y$1:$Y$437,"Open",'Master Data HO &amp; Site'!$N$1:$N$437,$H$2),SUMIFS('Master Data HO &amp; Site'!$BI$1:$BI$437,'Master Data HO &amp; Site'!$S$1:$S$437,'Summary to Mgmt'!$C45,'Master Data HO &amp; Site'!$Y$1:$Y$437,"Open",'Master Data HO &amp; Site'!$N$1:$N$437,$H$2)),IF(C45="Jakarta",SUMIFS('Master Data HO &amp; Site'!$BI$1:$BI$437,'Master Data HO &amp; Site'!$F$1:$F$437,'Summary to Mgmt'!$D45,'Master Data HO &amp; Site'!$H$1:$H$437,'Summary to Mgmt'!$E45,'Master Data HO &amp; Site'!$Y$1:$Y$437,"Open",'Master Data HO &amp; Site'!$N$1:$N$437,$H$2),SUMIFS('Master Data HO &amp; Site'!$BI$1:$BI$437,'Master Data HO &amp; Site'!$S$1:$S$437,'Summary to Mgmt'!$C45,'Master Data HO &amp; Site'!$Y$1:$Y$437,"Open",'Master Data HO &amp; Site'!$N$1:$N$437,$H$2))))</f>
        <v>0</v>
      </c>
      <c r="AR45" s="222">
        <f>IF($H$2="All",IF(C45="Jakarta",SUMIFS('Master Data HO &amp; Site'!$BJ$1:$BJ$437,'Master Data HO &amp; Site'!$F$1:$F$437,'Summary to Mgmt'!$D45,'Master Data HO &amp; Site'!$H$1:$H$437,'Summary to Mgmt'!$E45,'Master Data HO &amp; Site'!$Y$1:$Y$437,"Open"),SUMIFS('Master Data HO &amp; Site'!$BJ$1:$BJ$437,'Master Data HO &amp; Site'!$S$1:$S$437,'Summary to Mgmt'!$C45,'Master Data HO &amp; Site'!$Y$1:$Y$437,"Open")),IF($H$2="Urgent",IF(C45="Jakarta",SUMIFS('Master Data HO &amp; Site'!$BJ$1:$BJ$437,'Master Data HO &amp; Site'!$F$1:$F$437,'Summary to Mgmt'!$D45,'Master Data HO &amp; Site'!$H$1:$H$437,'Summary to Mgmt'!$E45,'Master Data HO &amp; Site'!$Y$1:$Y$437,"Open",'Master Data HO &amp; Site'!$N$1:$N$437,$H$2),SUMIFS('Master Data HO &amp; Site'!$BJ$1:$BJ$437,'Master Data HO &amp; Site'!$S$1:$S$437,'Summary to Mgmt'!$C45,'Master Data HO &amp; Site'!$Y$1:$Y$437,"Open",'Master Data HO &amp; Site'!$N$1:$N$437,$H$2)),IF(C45="Jakarta",SUMIFS('Master Data HO &amp; Site'!$BJ$1:$BJ$437,'Master Data HO &amp; Site'!$F$1:$F$437,'Summary to Mgmt'!$D45,'Master Data HO &amp; Site'!$H$1:$H$437,'Summary to Mgmt'!$E45,'Master Data HO &amp; Site'!$Y$1:$Y$437,"Open",'Master Data HO &amp; Site'!$N$1:$N$437,$H$2),SUMIFS('Master Data HO &amp; Site'!$BJ$1:$BJ$437,'Master Data HO &amp; Site'!$S$1:$S$437,'Summary to Mgmt'!$C45,'Master Data HO &amp; Site'!$Y$1:$Y$437,"Open",'Master Data HO &amp; Site'!$N$1:$N$437,$H$2))))</f>
        <v>0</v>
      </c>
      <c r="AS45" s="222">
        <f>IF($H$2="All",IF(C45="Jakarta",SUMIFS('Master Data HO &amp; Site'!$BK$1:$BK$437,'Master Data HO &amp; Site'!$S$1:$S$437,'Summary to Mgmt'!$C45,'Master Data HO &amp; Site'!$F$1:$F$437,'Summary to Mgmt'!$D45,'Master Data HO &amp; Site'!$H$1:$H$437,'Summary to Mgmt'!$E45,'Master Data HO &amp; Site'!$Y$1:$Y$437,"Open"),SUMIFS('Master Data HO &amp; Site'!$BK$1:$BK$437,'Master Data HO &amp; Site'!$S$1:$S$437,'Summary to Mgmt'!$C45,'Master Data HO &amp; Site'!$Y$1:$Y$437,"Open")),IF($H$2="Urgent",IF(C45="Jakarta",SUMIFS('Master Data HO &amp; Site'!$BK$1:$BK$437,'Master Data HO &amp; Site'!$F$1:$F$437,'Summary to Mgmt'!$D45,'Master Data HO &amp; Site'!$H$1:$H$437,'Summary to Mgmt'!$E45,'Master Data HO &amp; Site'!$Y$1:$Y$437,"Open",'Master Data HO &amp; Site'!$N$1:$N$437,$H$2),SUMIFS('Master Data HO &amp; Site'!$BK$1:$BK$437,'Master Data HO &amp; Site'!$S$1:$S$437,'Summary to Mgmt'!$C45,'Master Data HO &amp; Site'!$Y$1:$Y$437,"Open",'Master Data HO &amp; Site'!$N$1:$N$437,$H$2)),IF(C45="Jakarta",SUMIFS('Master Data HO &amp; Site'!$BK$1:$BK$437,'Master Data HO &amp; Site'!$F$1:$F$437,'Summary to Mgmt'!$D45,'Master Data HO &amp; Site'!$H$1:$H$437,'Summary to Mgmt'!$E45,'Master Data HO &amp; Site'!$Y$1:$Y$437,"Open",'Master Data HO &amp; Site'!$N$1:$N$437,$H$2),SUMIFS('Master Data HO &amp; Site'!$BK$1:$BK$437,'Master Data HO &amp; Site'!$S$1:$S$437,'Summary to Mgmt'!$C45,'Master Data HO &amp; Site'!$Y$1:$Y$437,"Open",'Master Data HO &amp; Site'!$N$1:$N$437,$H$2))))</f>
        <v>0</v>
      </c>
      <c r="AU45" s="224">
        <f>IF($H$2="All",IF(C45="Jakarta",COUNTIFS('Master Data HO &amp; Site'!$F$1:$F$437,'Summary to Mgmt'!$D45,'Master Data HO &amp; Site'!$H$1:$H$437,'Summary to Mgmt'!$E45,'Master Data HO &amp; Site'!$Y$1:$Y$437,"Open",'Master Data HO &amp; Site'!$BZ$1:$BZ$437,'Summary to Mgmt'!$AU$4),COUNTIFS('Master Data HO &amp; Site'!$S$1:$S$437,'Summary to Mgmt'!$C45,'Master Data HO &amp; Site'!$Y$1:$Y$437,"Open",'Master Data HO &amp; Site'!$BZ$1:$BZ$437,'Summary to Mgmt'!$AU$4)),IF($H$2="Urgent",IF(C45="Jakarta",COUNTIFS('Master Data HO &amp; Site'!$F$1:$F$437,'Summary to Mgmt'!$D45,'Master Data HO &amp; Site'!$H$1:$H$437,'Summary to Mgmt'!$E45,'Master Data HO &amp; Site'!$Y$1:$Y$437,"Open",'Master Data HO &amp; Site'!$BZ$1:$BZ$437,'Summary to Mgmt'!$AU$4,'Master Data HO &amp; Site'!$N$1:$N$437,$H$2),COUNTIFS('Master Data HO &amp; Site'!$S$1:$S$437,'Summary to Mgmt'!$C45,'Master Data HO &amp; Site'!$Y$1:$Y$437,"Open",'Master Data HO &amp; Site'!$BZ$1:$BZ$437,'Summary to Mgmt'!$AU$4,'Master Data HO &amp; Site'!$N$1:$N$437,$H$2)),IF(C45="Jakarta",COUNTIFS('Master Data HO &amp; Site'!$F$1:$F$437,'Summary to Mgmt'!$D45,'Master Data HO &amp; Site'!$H$1:$H$437,'Summary to Mgmt'!$E45,'Master Data HO &amp; Site'!$Y$1:$Y$437,"Open",'Master Data HO &amp; Site'!$BZ$1:$BZ$437,'Summary to Mgmt'!$AU$4,'Master Data HO &amp; Site'!$N$1:$N$437,$H$2),COUNTIFS('Master Data HO &amp; Site'!$S$1:$S$437,'Summary to Mgmt'!$C45,'Master Data HO &amp; Site'!$Y$1:$Y$437,"Open",'Master Data HO &amp; Site'!$BZ$1:$BZ$437,'Summary to Mgmt'!$AU$4,'Master Data HO &amp; Site'!$N$1:$N$437,$H$2))))</f>
        <v>0</v>
      </c>
      <c r="AV45" s="224">
        <f>IF($H$2="All",IF(C45="Jakarta",COUNTIFS('Master Data HO &amp; Site'!$F$1:$F$437,'Summary to Mgmt'!$D45,'Master Data HO &amp; Site'!$H$1:$H$437,'Summary to Mgmt'!$E45,'Master Data HO &amp; Site'!$Y$1:$Y$437,"Open",'Master Data HO &amp; Site'!$BZ$1:$BZ$437,'Summary to Mgmt'!$AV$4),COUNTIFS('Master Data HO &amp; Site'!$S$1:$S$437,'Summary to Mgmt'!$C45,'Master Data HO &amp; Site'!$Y$1:$Y$437,"Open",'Master Data HO &amp; Site'!$BZ$1:$BZ$437,'Summary to Mgmt'!$AV$4)),IF($H$2="Urgent",IF(C45="Jakarta",COUNTIFS('Master Data HO &amp; Site'!$F$1:$F$437,'Summary to Mgmt'!$D45,'Master Data HO &amp; Site'!$H$1:$H$437,'Summary to Mgmt'!$E45,'Master Data HO &amp; Site'!$Y$1:$Y$437,"Open",'Master Data HO &amp; Site'!$BZ$1:$BZ$437,'Summary to Mgmt'!$AV$4,'Master Data HO &amp; Site'!$N$1:$N$437,$H$2),COUNTIFS('Master Data HO &amp; Site'!$S$1:$S$437,'Summary to Mgmt'!$C45,'Master Data HO &amp; Site'!$Y$1:$Y$437,"Open",'Master Data HO &amp; Site'!$BZ$1:$BZ$437,'Summary to Mgmt'!$AV$4,'Master Data HO &amp; Site'!$N$1:$N$437,$H$2)),IF(C45="Jakarta",COUNTIFS('Master Data HO &amp; Site'!$F$1:$F$437,'Summary to Mgmt'!$D45,'Master Data HO &amp; Site'!$H$1:$H$437,'Summary to Mgmt'!$E45,'Master Data HO &amp; Site'!$Y$1:$Y$437,"Open",'Master Data HO &amp; Site'!$BZ$1:$BZ$437,'Summary to Mgmt'!$AV$4,'Master Data HO &amp; Site'!$N$1:$N$437,$H$2),COUNTIFS('Master Data HO &amp; Site'!$S$1:$S$437,'Summary to Mgmt'!$C45,'Master Data HO &amp; Site'!$Y$1:$Y$437,"Open",'Master Data HO &amp; Site'!$BZ$1:$BZ$437,'Summary to Mgmt'!$AV$4,'Master Data HO &amp; Site'!$N$1:$N$437,$H$2))))</f>
        <v>0</v>
      </c>
      <c r="AW45" s="224">
        <f>IF($H$2="All",IF(C45="Jakarta",COUNTIFS('Master Data HO &amp; Site'!$F$1:$F$437,'Summary to Mgmt'!$D45,'Master Data HO &amp; Site'!$H$1:$H$437,'Summary to Mgmt'!$E45,'Master Data HO &amp; Site'!$Y$1:$Y$437,"Open",'Master Data HO &amp; Site'!$BZ$1:$BZ$437,'Summary to Mgmt'!$AW$4),COUNTIFS('Master Data HO &amp; Site'!$S$1:$S$437,'Summary to Mgmt'!$C45,'Master Data HO &amp; Site'!$Y$1:$Y$437,"Open",'Master Data HO &amp; Site'!$BZ$1:$BZ$437,'Summary to Mgmt'!$AW$4)),IF($H$2="Urgent",IF(C45="Jakarta",COUNTIFS('Master Data HO &amp; Site'!$F$1:$F$437,'Summary to Mgmt'!$D45,'Master Data HO &amp; Site'!$H$1:$H$437,'Summary to Mgmt'!$E45,'Master Data HO &amp; Site'!$Y$1:$Y$437,"Open",'Master Data HO &amp; Site'!$BZ$1:$BZ$437,'Summary to Mgmt'!$AW$4,'Master Data HO &amp; Site'!$N$1:$N$437,$H$2),COUNTIFS('Master Data HO &amp; Site'!$S$1:$S$437,'Summary to Mgmt'!$C45,'Master Data HO &amp; Site'!$Y$1:$Y$437,"Open",'Master Data HO &amp; Site'!$BZ$1:$BZ$437,'Summary to Mgmt'!$AW$4,'Master Data HO &amp; Site'!$N$1:$N$437,$H$2)),IF(C45="Jakarta",COUNTIFS('Master Data HO &amp; Site'!$F$1:$F$437,'Summary to Mgmt'!$D45,'Master Data HO &amp; Site'!$H$1:$H$437,'Summary to Mgmt'!$E45,'Master Data HO &amp; Site'!$Y$1:$Y$437,"Open",'Master Data HO &amp; Site'!$BZ$1:$BZ$437,'Summary to Mgmt'!$AW$4,'Master Data HO &amp; Site'!$N$1:$N$437,$H$2),COUNTIFS('Master Data HO &amp; Site'!$S$1:$S$437,'Summary to Mgmt'!$C45,'Master Data HO &amp; Site'!$Y$1:$Y$437,"Open",'Master Data HO &amp; Site'!$BZ$1:$BZ$437,'Summary to Mgmt'!$AW$4,'Master Data HO &amp; Site'!$N$1:$N$437,$H$2))))</f>
        <v>0</v>
      </c>
      <c r="AX45" s="224">
        <f>IF($H$2="All",IF(C45="Jakarta",COUNTIFS('Master Data HO &amp; Site'!$F$1:$F$437,'Summary to Mgmt'!$D45,'Master Data HO &amp; Site'!$H$1:$H$437,'Summary to Mgmt'!$E45,'Master Data HO &amp; Site'!$Y$1:$Y$437,"Open",'Master Data HO &amp; Site'!$BZ$1:$BZ$437,'Summary to Mgmt'!$AX$4),COUNTIFS('Master Data HO &amp; Site'!$S$1:$S$437,'Summary to Mgmt'!$C45,'Master Data HO &amp; Site'!$Y$1:$Y$437,"Open",'Master Data HO &amp; Site'!$BZ$1:$BZ$437,'Summary to Mgmt'!$AX$4)),IF($H$2="Urgent",IF(C45="Jakarta",COUNTIFS('Master Data HO &amp; Site'!$F$1:$F$437,'Summary to Mgmt'!$D45,'Master Data HO &amp; Site'!$H$1:$H$437,'Summary to Mgmt'!$E45,'Master Data HO &amp; Site'!$Y$1:$Y$437,"Open",'Master Data HO &amp; Site'!$BZ$1:$BZ$437,'Summary to Mgmt'!$AX$4,'Master Data HO &amp; Site'!$N$1:$N$437,$H$2),COUNTIFS('Master Data HO &amp; Site'!$S$1:$S$437,'Summary to Mgmt'!$C45,'Master Data HO &amp; Site'!$Y$1:$Y$437,"Open",'Master Data HO &amp; Site'!$BZ$1:$BZ$437,'Summary to Mgmt'!$AX$4,'Master Data HO &amp; Site'!$N$1:$N$437,$H$2)),IF(C45="Jakarta",COUNTIFS('Master Data HO &amp; Site'!$F$1:$F$437,'Summary to Mgmt'!$D45,'Master Data HO &amp; Site'!$H$1:$H$437,'Summary to Mgmt'!$E45,'Master Data HO &amp; Site'!$Y$1:$Y$437,"Open",'Master Data HO &amp; Site'!$BZ$1:$BZ$437,'Summary to Mgmt'!$AX$4,'Master Data HO &amp; Site'!$N$1:$N$437,$H$2),COUNTIFS('Master Data HO &amp; Site'!$S$1:$S$437,'Summary to Mgmt'!$C45,'Master Data HO &amp; Site'!$Y$1:$Y$437,"Open",'Master Data HO &amp; Site'!$BZ$1:$BZ$437,'Summary to Mgmt'!$AX$4,'Master Data HO &amp; Site'!$N$1:$N$437,$H$2))))</f>
        <v>0</v>
      </c>
    </row>
    <row r="46" spans="3:50" outlineLevel="1" x14ac:dyDescent="0.35">
      <c r="C46" t="s">
        <v>151</v>
      </c>
      <c r="D46" t="s">
        <v>145</v>
      </c>
      <c r="E46" t="s">
        <v>1573</v>
      </c>
      <c r="F46" s="223">
        <f t="shared" si="1"/>
        <v>1</v>
      </c>
      <c r="G46" s="224">
        <f>IF($H$2="All",IF(C46="Jakarta",SUMIFS('Master Data HO &amp; Site'!$BM$1:$BM$437,'Master Data HO &amp; Site'!$S$1:$S$437,'Summary to Mgmt'!C46,'Master Data HO &amp; Site'!$F$1:$F$437,'Summary to Mgmt'!$D46,'Master Data HO &amp; Site'!$H$1:$H$437,'Summary to Mgmt'!$E46,'Master Data HO &amp; Site'!$Y$1:$Y$437,"Closed"),SUMIFS('Master Data HO &amp; Site'!$BM$1:$BM$437,'Master Data HO &amp; Site'!$S$1:$S$437,'Summary to Mgmt'!C46,'Master Data HO &amp; Site'!$Y$1:$Y$437,"Closed")),IF(C46="Jakarta",SUMIFS('Master Data HO &amp; Site'!$BM$1:$BM$437,'Master Data HO &amp; Site'!$S$1:$S$437,'Summary to Mgmt'!C46,'Master Data HO &amp; Site'!$F$1:$F$437,'Summary to Mgmt'!$D46,'Master Data HO &amp; Site'!$H$1:$H$437,'Summary to Mgmt'!E46,'Master Data HO &amp; Site'!$N$1:$N$437,'Summary to Mgmt'!$H$2,'Master Data HO &amp; Site'!$Y$1:$Y$437,"Closed"),SUMIFS('Master Data HO &amp; Site'!$BM$1:$BM$437,'Master Data HO &amp; Site'!$S$1:$S$437,'Summary to Mgmt'!C46,'Master Data HO &amp; Site'!$N$1:$N$437,'Summary to Mgmt'!$H$2,'Master Data HO &amp; Site'!$Y$1:$Y$437,"Closed")))</f>
        <v>0</v>
      </c>
      <c r="H46" s="222">
        <f>IF($H$2="All",IF(C46="Jakarta",COUNTIFS('Master Data HO &amp; Site'!$S$1:$S$437,'Summary to Mgmt'!$C46,'Master Data HO &amp; Site'!$F$1:$F$437,'Summary to Mgmt'!$D46,'Master Data HO &amp; Site'!$H$1:$H$437,'Summary to Mgmt'!$E46,'Master Data HO &amp; Site'!$Y$1:$Y$437,"Open"),COUNTIFS('Master Data HO &amp; Site'!$S$1:$S$437,'Summary to Mgmt'!$C46,'Master Data HO &amp; Site'!$Y$1:$Y$437,"Open")),IF($H$2="Urgent",IF(C46="Jakarta",COUNTIFS('Master Data HO &amp; Site'!$S$1:$S$437,'Summary to Mgmt'!$C46,'Master Data HO &amp; Site'!$F$1:$F$437,'Summary to Mgmt'!$D46,'Master Data HO &amp; Site'!$H$1:$H$437,'Summary to Mgmt'!$E46,'Master Data HO &amp; Site'!$Y$1:$Y$437,"Open",'Master Data HO &amp; Site'!$N$1:$N$437,$H$2),COUNTIFS('Master Data HO &amp; Site'!$S$1:$S$437,'Summary to Mgmt'!$C46,'Master Data HO &amp; Site'!$Y$1:$Y$437,"Open",'Master Data HO &amp; Site'!$N$1:$N$437,$H$2)),IF(C46="Jakarta",COUNTIFS('Master Data HO &amp; Site'!$F$1:$F$437,'Summary to Mgmt'!$D46,'Master Data HO &amp; Site'!$H$1:$H$437,'Summary to Mgmt'!$E46,'Master Data HO &amp; Site'!$Y$1:$Y$437,"Open",'Master Data HO &amp; Site'!$N$1:$N$437,$H$2),COUNTIFS('Master Data HO &amp; Site'!$S$1:$S$437,'Summary to Mgmt'!$C46,'Master Data HO &amp; Site'!$Y$1:$Y$437,"Open",'Master Data HO &amp; Site'!$N$1:$N$437,$H$2))))</f>
        <v>1</v>
      </c>
      <c r="I46" s="222">
        <f>IF($H$2="All",IF(C46="Jakarta",COUNTIFS('Master Data HO &amp; Site'!$F$1:$F$437,'Summary to Mgmt'!$D46,'Master Data HO &amp; Site'!$H$1:$H$437,'Summary to Mgmt'!$E46,'Master Data HO &amp; Site'!$Y$1:$Y$437,"Open",'Master Data HO &amp; Site'!$D$1:$D$437,"pending FKTK"),COUNTIFS('Master Data HO &amp; Site'!$S$1:$S$437,'Summary to Mgmt'!$C46,'Master Data HO &amp; Site'!$Y$1:$Y$437,"Open",'Master Data HO &amp; Site'!$D$1:$D$437,"pending FKTK")),IF($H$2="Urgent",IF(C46="Jakarta",COUNTIFS('Master Data HO &amp; Site'!$F$1:$F$437,'Summary to Mgmt'!$D46,'Master Data HO &amp; Site'!$H$1:$H$437,'Summary to Mgmt'!$E46,'Master Data HO &amp; Site'!$Y$1:$Y$437,"Open",'Master Data HO &amp; Site'!$N$1:$N$437,$H$2,'Master Data HO &amp; Site'!$D$1:$D$437,"pending FKTK"),COUNTIFS('Master Data HO &amp; Site'!$S$1:$S$437,'Summary to Mgmt'!$C46,'Master Data HO &amp; Site'!$Y$1:$Y$437,"Open",'Master Data HO &amp; Site'!$N$1:$N$437,$H$2,'Master Data HO &amp; Site'!$D$1:$D$437,"pending FKTK")),IF(C46="Jakarta",COUNTIFS('Master Data HO &amp; Site'!$F$1:$F$437,'Summary to Mgmt'!$D46,'Master Data HO &amp; Site'!$H$1:$H$437,'Summary to Mgmt'!$E46,'Master Data HO &amp; Site'!$Y$1:$Y$437,"Open",'Master Data HO &amp; Site'!$N$1:$N$437,$H$2,'Master Data HO &amp; Site'!$D$1:$D$437,"pending FKTK"),COUNTIFS('Master Data HO &amp; Site'!$S$1:$S$437,'Summary to Mgmt'!$C46,'Master Data HO &amp; Site'!$Y$1:$Y$437,"Open",'Master Data HO &amp; Site'!$N$1:$N$437,$H$2,'Master Data HO &amp; Site'!$D$1:$D$437,"pending FKTK"))))</f>
        <v>0</v>
      </c>
      <c r="J46" s="222">
        <f>IF($H$2="All",IF(C46="Jakarta",SUMIFS('Master Data HO &amp; Site'!$AB$1:$AB$437,'Master Data HO &amp; Site'!$F$1:$F$437,'Summary to Mgmt'!$D46,'Master Data HO &amp; Site'!$H$1:$H$437,'Summary to Mgmt'!$E46,'Master Data HO &amp; Site'!$Y$1:$Y$437,"Open"),SUMIFS('Master Data HO &amp; Site'!$AB$1:$AB$437,'Master Data HO &amp; Site'!$S$1:$S$437,'Summary to Mgmt'!$C46,'Master Data HO &amp; Site'!$Y$1:$Y$437,"Open")),IF($H$2="Urgent",IF(C46="Jakarta",SUMIFS('Master Data HO &amp; Site'!$AB$1:$AB$437,'Master Data HO &amp; Site'!$F$1:$F$437,'Summary to Mgmt'!$D46,'Master Data HO &amp; Site'!$H$1:$H$437,'Summary to Mgmt'!$E46,'Master Data HO &amp; Site'!$Y$1:$Y$437,"Open",'Master Data HO &amp; Site'!$N$1:$N$437,$H$2),SUMIFS('Master Data HO &amp; Site'!$AB$1:$AB$437,'Master Data HO &amp; Site'!$S$1:$S$437,'Summary to Mgmt'!$C46,'Master Data HO &amp; Site'!$Y$1:$Y$437,"Open",'Master Data HO &amp; Site'!$N$1:$N$437,$H$2)),IF(C46="Jakarta",SUMIFS('Master Data HO &amp; Site'!$AB$1:$AB$437,'Master Data HO &amp; Site'!$F$1:$F$437,'Summary to Mgmt'!$D46,'Master Data HO &amp; Site'!$H$1:$H$437,'Summary to Mgmt'!$E46,'Master Data HO &amp; Site'!$Y$1:$Y$437,"Open",'Master Data HO &amp; Site'!$N$1:$N$437,$H$2),SUMIFS('Master Data HO &amp; Site'!$AB$1:$AB$437,'Master Data HO &amp; Site'!$S$1:$S$437,'Summary to Mgmt'!$C46,'Master Data HO &amp; Site'!$Y$1:$Y$437,"Open",'Master Data HO &amp; Site'!$N$1:$N$437,$H$2))))</f>
        <v>0</v>
      </c>
      <c r="K46" s="222">
        <f>IF($H$2="All",IF(C46="Jakarta",SUMIFS('Master Data HO &amp; Site'!$AC$1:$AC$437,'Master Data HO &amp; Site'!$F$1:$F$437,'Summary to Mgmt'!$D46,'Master Data HO &amp; Site'!$H$1:$H$437,'Summary to Mgmt'!$E46,'Master Data HO &amp; Site'!$Y$1:$Y$437,"Open"),SUMIFS('Master Data HO &amp; Site'!$AC$1:$AC$437,'Master Data HO &amp; Site'!$S$1:$S$437,'Summary to Mgmt'!$C46,'Master Data HO &amp; Site'!$Y$1:$Y$437,"Open")),IF($H$2="Urgent",IF(C46="Jakarta",SUMIFS('Master Data HO &amp; Site'!$AC$1:$AC$437,'Master Data HO &amp; Site'!$F$1:$F$437,'Summary to Mgmt'!$D46,'Master Data HO &amp; Site'!$H$1:$H$437,'Summary to Mgmt'!$E46,'Master Data HO &amp; Site'!$Y$1:$Y$437,"Open",'Master Data HO &amp; Site'!$N$1:$N$437,$H$2),SUMIFS('Master Data HO &amp; Site'!$AC$1:$AC$437,'Master Data HO &amp; Site'!$S$1:$S$437,'Summary to Mgmt'!$C46,'Master Data HO &amp; Site'!$Y$1:$Y$437,"Open",'Master Data HO &amp; Site'!$N$1:$N$437,$H$2)),IF(C46="Jakarta",SUMIFS('Master Data HO &amp; Site'!$AC$1:$AC$437,'Master Data HO &amp; Site'!$F$1:$F$437,'Summary to Mgmt'!$D46,'Master Data HO &amp; Site'!$H$1:$H$437,'Summary to Mgmt'!$E46,'Master Data HO &amp; Site'!$Y$1:$Y$437,"Open",'Master Data HO &amp; Site'!$N$1:$N$437,$H$2),SUMIFS('Master Data HO &amp; Site'!$AC$1:$AC$437,'Master Data HO &amp; Site'!$S$1:$S$437,'Summary to Mgmt'!$C46,'Master Data HO &amp; Site'!$Y$1:$Y$437,"Open",'Master Data HO &amp; Site'!$N$1:$N$437,$H$2))))</f>
        <v>1</v>
      </c>
      <c r="L46" s="222">
        <f>IF($H$2="All",IF(C46="Jakarta",SUMIFS('Master Data HO &amp; Site'!$AD$1:$AD$437,'Master Data HO &amp; Site'!$F$1:$F$437,'Summary to Mgmt'!$D46,'Master Data HO &amp; Site'!$H$1:$H$437,'Summary to Mgmt'!$E46,'Master Data HO &amp; Site'!$Y$1:$Y$437,"Open"),SUMIFS('Master Data HO &amp; Site'!$AD$1:$AD$437,'Master Data HO &amp; Site'!$S$1:$S$437,'Summary to Mgmt'!$C46,'Master Data HO &amp; Site'!$Y$1:$Y$437,"Open")),IF($H$2="Urgent",IF(C46="Jakarta",SUMIFS('Master Data HO &amp; Site'!$AD$1:$AD$437,'Master Data HO &amp; Site'!$F$1:$F$437,'Summary to Mgmt'!$D46,'Master Data HO &amp; Site'!$H$1:$H$437,'Summary to Mgmt'!$E46,'Master Data HO &amp; Site'!$Y$1:$Y$437,"Open",'Master Data HO &amp; Site'!$N$1:$N$437,$H$2),SUMIFS('Master Data HO &amp; Site'!$AD$1:$AD$437,'Master Data HO &amp; Site'!$S$1:$S$437,'Summary to Mgmt'!$C46,'Master Data HO &amp; Site'!$Y$1:$Y$437,"Open",'Master Data HO &amp; Site'!$N$1:$N$437,$H$2)),IF(C46="Jakarta",SUMIFS('Master Data HO &amp; Site'!$AD$1:$AD$437,'Master Data HO &amp; Site'!$F$1:$F$437,'Summary to Mgmt'!$D46,'Master Data HO &amp; Site'!$H$1:$H$437,'Summary to Mgmt'!$E46,'Master Data HO &amp; Site'!$Y$1:$Y$437,"Open",'Master Data HO &amp; Site'!$N$1:$N$437,$H$2),SUMIFS('Master Data HO &amp; Site'!$AD$1:$AD$437,'Master Data HO &amp; Site'!$S$1:$S$437,'Summary to Mgmt'!$C46,'Master Data HO &amp; Site'!$Y$1:$Y$437,"Open",'Master Data HO &amp; Site'!$N$1:$N$437,$H$2))))</f>
        <v>1</v>
      </c>
      <c r="M46" s="222">
        <f>IF($H$2="All",IF(C46="Jakarta",SUMIFS('Master Data HO &amp; Site'!$AE$1:$AE$437,'Master Data HO &amp; Site'!$F$1:$F$437,'Summary to Mgmt'!$D46,'Master Data HO &amp; Site'!$H$1:$H$437,'Summary to Mgmt'!$E46,'Master Data HO &amp; Site'!$Y$1:$Y$437,"Open"),SUMIFS('Master Data HO &amp; Site'!$AE$1:$AE$437,'Master Data HO &amp; Site'!$S$1:$S$437,'Summary to Mgmt'!$C46,'Master Data HO &amp; Site'!$Y$1:$Y$437,"Open")),IF($H$2="Urgent",IF(C46="Jakarta",SUMIFS('Master Data HO &amp; Site'!$AE$1:$AE$437,'Master Data HO &amp; Site'!$F$1:$F$437,'Summary to Mgmt'!$D46,'Master Data HO &amp; Site'!$H$1:$H$437,'Summary to Mgmt'!$E46,'Master Data HO &amp; Site'!$Y$1:$Y$437,"Open",'Master Data HO &amp; Site'!$N$1:$N$437,$H$2),SUMIFS('Master Data HO &amp; Site'!$AE$1:$AE$437,'Master Data HO &amp; Site'!$S$1:$S$437,'Summary to Mgmt'!$C46,'Master Data HO &amp; Site'!$Y$1:$Y$437,"Open",'Master Data HO &amp; Site'!$N$1:$N$437,$H$2)),IF(C46="Jakarta",SUMIFS('Master Data HO &amp; Site'!$AE$1:$AE$437,'Master Data HO &amp; Site'!$F$1:$F$437,'Summary to Mgmt'!$D46,'Master Data HO &amp; Site'!$H$1:$H$437,'Summary to Mgmt'!$E46,'Master Data HO &amp; Site'!$Y$1:$Y$437,"Open",'Master Data HO &amp; Site'!$N$1:$N$437,$H$2),SUMIFS('Master Data HO &amp; Site'!$AE$1:$AE$437,'Master Data HO &amp; Site'!$S$1:$S$437,'Summary to Mgmt'!$C46,'Master Data HO &amp; Site'!$Y$1:$Y$437,"Open",'Master Data HO &amp; Site'!$N$1:$N$437,$H$2))))</f>
        <v>0</v>
      </c>
      <c r="N46" s="222">
        <f>IF($H$2="All",IF(C46="Jakarta",SUMIFS('Master Data HO &amp; Site'!$AF$1:$AF$437,'Master Data HO &amp; Site'!$F$1:$F$437,'Summary to Mgmt'!$D46,'Master Data HO &amp; Site'!$H$1:$H$437,'Summary to Mgmt'!$E46,'Master Data HO &amp; Site'!$Y$1:$Y$437,"Open"),SUMIFS('Master Data HO &amp; Site'!$AF$1:$AF$437,'Master Data HO &amp; Site'!$S$1:$S$437,'Summary to Mgmt'!$C46,'Master Data HO &amp; Site'!$Y$1:$Y$437,"Open")),IF($H$2="Urgent",IF(C46="Jakarta",SUMIFS('Master Data HO &amp; Site'!$AF$1:$AF$437,'Master Data HO &amp; Site'!$F$1:$F$437,'Summary to Mgmt'!$D46,'Master Data HO &amp; Site'!$H$1:$H$437,'Summary to Mgmt'!$E46,'Master Data HO &amp; Site'!$Y$1:$Y$437,"Open",'Master Data HO &amp; Site'!$N$1:$N$437,$H$2),SUMIFS('Master Data HO &amp; Site'!$AF$1:$AF$437,'Master Data HO &amp; Site'!$S$1:$S$437,'Summary to Mgmt'!$C46,'Master Data HO &amp; Site'!$Y$1:$Y$437,"Open",'Master Data HO &amp; Site'!$N$1:$N$437,$H$2)),IF(C46="Jakarta",SUMIFS('Master Data HO &amp; Site'!$AF$1:$AF$437,'Master Data HO &amp; Site'!$F$1:$F$437,'Summary to Mgmt'!$D46,'Master Data HO &amp; Site'!$H$1:$H$437,'Summary to Mgmt'!$E46,'Master Data HO &amp; Site'!$Y$1:$Y$437,"Open",'Master Data HO &amp; Site'!$N$1:$N$437,$H$2),SUMIFS('Master Data HO &amp; Site'!$AF$1:$AF$437,'Master Data HO &amp; Site'!$S$1:$S$437,'Summary to Mgmt'!$C46,'Master Data HO &amp; Site'!$Y$1:$Y$437,"Open",'Master Data HO &amp; Site'!$N$1:$N$437,$H$2))))</f>
        <v>0</v>
      </c>
      <c r="O46" s="224">
        <f>IF($H$2="All",IF(C46="Jakarta",SUMIFS('Master Data HO &amp; Site'!$AG$1:$AG$437,'Master Data HO &amp; Site'!$S$1:$S$437,'Summary to Mgmt'!$C46,'Master Data HO &amp; Site'!$F$1:$F$437,'Summary to Mgmt'!$D46,'Master Data HO &amp; Site'!$H$1:$H$437,'Summary to Mgmt'!$E46,'Master Data HO &amp; Site'!$Y$1:$Y$437,"Open"),SUMIFS('Master Data HO &amp; Site'!$AG$1:$AG$437,'Master Data HO &amp; Site'!$S$1:$S$437,'Summary to Mgmt'!$C46,'Master Data HO &amp; Site'!$Y$1:$Y$437,"Open")),IF($H$2="Urgent",IF(C46="Jakarta",SUMIFS('Master Data HO &amp; Site'!$AG$1:$AG$437,'Master Data HO &amp; Site'!$F$1:$F$437,'Summary to Mgmt'!$D46,'Master Data HO &amp; Site'!$H$1:$H$437,'Summary to Mgmt'!$E46,'Master Data HO &amp; Site'!$Y$1:$Y$437,"Open",'Master Data HO &amp; Site'!$N$1:$N$437,$H$2),SUMIFS('Master Data HO &amp; Site'!$AG$1:$AG$437,'Master Data HO &amp; Site'!$S$1:$S$437,'Summary to Mgmt'!$C46,'Master Data HO &amp; Site'!$Y$1:$Y$437,"Open",'Master Data HO &amp; Site'!$N$1:$N$437,$H$2)),IF(C46="Jakarta",SUMIFS('Master Data HO &amp; Site'!$AG$1:$AG$437,'Master Data HO &amp; Site'!$F$1:$F$437,'Summary to Mgmt'!$D46,'Master Data HO &amp; Site'!$H$1:$H$437,'Summary to Mgmt'!$E46,'Master Data HO &amp; Site'!$Y$1:$Y$437,"Open",'Master Data HO &amp; Site'!$N$1:$N$437,$H$2),SUMIFS('Master Data HO &amp; Site'!$AG$1:$AG$437,'Master Data HO &amp; Site'!$S$1:$S$437,'Summary to Mgmt'!$C46,'Master Data HO &amp; Site'!$Y$1:$Y$437,"Open",'Master Data HO &amp; Site'!$N$1:$N$437,$H$2))))</f>
        <v>0</v>
      </c>
      <c r="P46" s="222">
        <f>IF($H$2="All",IF(C46="Jakarta",SUMIFS('Master Data HO &amp; Site'!$AH$1:$AH$437,'Master Data HO &amp; Site'!$F$1:$F$437,'Summary to Mgmt'!$D46,'Master Data HO &amp; Site'!$H$1:$H$437,'Summary to Mgmt'!$E46,'Master Data HO &amp; Site'!$Y$1:$Y$437,"Open"),SUMIFS('Master Data HO &amp; Site'!$AH$1:$AH$437,'Master Data HO &amp; Site'!$S$1:$S$437,'Summary to Mgmt'!$C46,'Master Data HO &amp; Site'!$Y$1:$Y$437,"Open")),IF($H$2="Urgent",IF(C46="Jakarta",SUMIFS('Master Data HO &amp; Site'!$AH$1:$AH$437,'Master Data HO &amp; Site'!$F$1:$F$437,'Summary to Mgmt'!$D46,'Master Data HO &amp; Site'!$H$1:$H$437,'Summary to Mgmt'!$E46,'Master Data HO &amp; Site'!$Y$1:$Y$437,"Open",'Master Data HO &amp; Site'!$N$1:$N$437,$H$2),SUMIFS('Master Data HO &amp; Site'!$AH$1:$AH$437,'Master Data HO &amp; Site'!$S$1:$S$437,'Summary to Mgmt'!$C46,'Master Data HO &amp; Site'!$Y$1:$Y$437,"Open",'Master Data HO &amp; Site'!$N$1:$N$437,$H$2)),IF(C46="Jakarta",SUMIFS('Master Data HO &amp; Site'!$AH$1:$AH$437,'Master Data HO &amp; Site'!$F$1:$F$437,'Summary to Mgmt'!$D46,'Master Data HO &amp; Site'!$H$1:$H$437,'Summary to Mgmt'!$E46,'Master Data HO &amp; Site'!$Y$1:$Y$437,"Open",'Master Data HO &amp; Site'!$N$1:$N$437,$H$2),SUMIFS('Master Data HO &amp; Site'!$AH$1:$AH$437,'Master Data HO &amp; Site'!$S$1:$S$437,'Summary to Mgmt'!$C46,'Master Data HO &amp; Site'!$Y$1:$Y$437,"Open",'Master Data HO &amp; Site'!$N$1:$N$437,$H$2))))</f>
        <v>0</v>
      </c>
      <c r="Q46" s="222">
        <f>IF($H$2="All",IF(C46="Jakarta",SUMIFS('Master Data HO &amp; Site'!$AI$1:$AI$437,'Master Data HO &amp; Site'!$F$1:$F$437,'Summary to Mgmt'!$D46,'Master Data HO &amp; Site'!$H$1:$H$437,'Summary to Mgmt'!$E46,'Master Data HO &amp; Site'!$Y$1:$Y$437,"Open"),SUMIFS('Master Data HO &amp; Site'!$AI$1:$AI$437,'Master Data HO &amp; Site'!$S$1:$S$437,'Summary to Mgmt'!$C46,'Master Data HO &amp; Site'!$Y$1:$Y$437,"Open")),IF($H$2="Urgent",IF(C46="Jakarta",SUMIFS('Master Data HO &amp; Site'!$AI$1:$AI$437,'Master Data HO &amp; Site'!$F$1:$F$437,'Summary to Mgmt'!$D46,'Master Data HO &amp; Site'!$H$1:$H$437,'Summary to Mgmt'!$E46,'Master Data HO &amp; Site'!$Y$1:$Y$437,"Open",'Master Data HO &amp; Site'!$N$1:$N$437,$H$2),SUMIFS('Master Data HO &amp; Site'!$AI$1:$AI$437,'Master Data HO &amp; Site'!$S$1:$S$437,'Summary to Mgmt'!$C46,'Master Data HO &amp; Site'!$Y$1:$Y$437,"Open",'Master Data HO &amp; Site'!$N$1:$N$437,$H$2)),IF(C46="Jakarta",SUMIFS('Master Data HO &amp; Site'!$AI$1:$AI$437,'Master Data HO &amp; Site'!$F$1:$F$437,'Summary to Mgmt'!$D46,'Master Data HO &amp; Site'!$H$1:$H$437,'Summary to Mgmt'!$E46,'Master Data HO &amp; Site'!$Y$1:$Y$437,"Open",'Master Data HO &amp; Site'!$N$1:$N$437,$H$2),SUMIFS('Master Data HO &amp; Site'!$AI$1:$AI$437,'Master Data HO &amp; Site'!$S$1:$S$437,'Summary to Mgmt'!$C46,'Master Data HO &amp; Site'!$Y$1:$Y$437,"Open",'Master Data HO &amp; Site'!$N$1:$N$437,$H$2))))</f>
        <v>0</v>
      </c>
      <c r="R46" s="222">
        <f>IF($H$2="All",IF(C46="Jakarta",SUMIFS('Master Data HO &amp; Site'!$AJ$1:$AJ$437,'Master Data HO &amp; Site'!$F$1:$F$437,'Summary to Mgmt'!$D46,'Master Data HO &amp; Site'!$H$1:$H$437,'Summary to Mgmt'!$E46,'Master Data HO &amp; Site'!$Y$1:$Y$437,"Open"),SUMIFS('Master Data HO &amp; Site'!$AJ$1:$AJ$437,'Master Data HO &amp; Site'!$S$1:$S$437,'Summary to Mgmt'!$C46,'Master Data HO &amp; Site'!$Y$1:$Y$437,"Open")),IF($H$2="Urgent",IF(C46="Jakarta",SUMIFS('Master Data HO &amp; Site'!$AJ$1:$AJ$437,'Master Data HO &amp; Site'!$F$1:$F$437,'Summary to Mgmt'!$D46,'Master Data HO &amp; Site'!$H$1:$H$437,'Summary to Mgmt'!$E46,'Master Data HO &amp; Site'!$Y$1:$Y$437,"Open",'Master Data HO &amp; Site'!$N$1:$N$437,$H$2),SUMIFS('Master Data HO &amp; Site'!$AJ$1:$AJ$437,'Master Data HO &amp; Site'!$S$1:$S$437,'Summary to Mgmt'!$C46,'Master Data HO &amp; Site'!$Y$1:$Y$437,"Open",'Master Data HO &amp; Site'!$N$1:$N$437,$H$2)),IF(C46="Jakarta",SUMIFS('Master Data HO &amp; Site'!$AJ$1:$AJ$437,'Master Data HO &amp; Site'!$F$1:$F$437,'Summary to Mgmt'!$D46,'Master Data HO &amp; Site'!$H$1:$H$437,'Summary to Mgmt'!$E46,'Master Data HO &amp; Site'!$Y$1:$Y$437,"Open",'Master Data HO &amp; Site'!$N$1:$N$437,$H$2),SUMIFS('Master Data HO &amp; Site'!$AJ$1:$AJ$437,'Master Data HO &amp; Site'!$S$1:$S$437,'Summary to Mgmt'!$C46,'Master Data HO &amp; Site'!$Y$1:$Y$437,"Open",'Master Data HO &amp; Site'!$N$1:$N$437,$H$2))))</f>
        <v>0</v>
      </c>
      <c r="S46" s="222">
        <f>IF($H$2="All",IF(C46="Jakarta",SUMIFS('Master Data HO &amp; Site'!$AK$1:$AK$437,'Master Data HO &amp; Site'!$F$1:$F$437,'Summary to Mgmt'!$D46,'Master Data HO &amp; Site'!$H$1:$H$437,'Summary to Mgmt'!$E46,'Master Data HO &amp; Site'!$Y$1:$Y$437,"Open"),SUMIFS('Master Data HO &amp; Site'!$AK$1:$AK$437,'Master Data HO &amp; Site'!$S$1:$S$437,'Summary to Mgmt'!$C46,'Master Data HO &amp; Site'!$Y$1:$Y$437,"Open")),IF($H$2="Urgent",IF(C46="Jakarta",SUMIFS('Master Data HO &amp; Site'!$AK$1:$AK$437,'Master Data HO &amp; Site'!$F$1:$F$437,'Summary to Mgmt'!$D46,'Master Data HO &amp; Site'!$H$1:$H$437,'Summary to Mgmt'!$E46,'Master Data HO &amp; Site'!$Y$1:$Y$437,"Open",'Master Data HO &amp; Site'!$N$1:$N$437,$H$2),SUMIFS('Master Data HO &amp; Site'!$AK$1:$AK$437,'Master Data HO &amp; Site'!$S$1:$S$437,'Summary to Mgmt'!$C46,'Master Data HO &amp; Site'!$Y$1:$Y$437,"Open",'Master Data HO &amp; Site'!$N$1:$N$437,$H$2)),IF(C46="Jakarta",SUMIFS('Master Data HO &amp; Site'!$AK$1:$AK$437,'Master Data HO &amp; Site'!$F$1:$F$437,'Summary to Mgmt'!$D46,'Master Data HO &amp; Site'!$H$1:$H$437,'Summary to Mgmt'!$E46,'Master Data HO &amp; Site'!$Y$1:$Y$437,"Open",'Master Data HO &amp; Site'!$N$1:$N$437,$H$2),SUMIFS('Master Data HO &amp; Site'!$AK$1:$AK$437,'Master Data HO &amp; Site'!$S$1:$S$437,'Summary to Mgmt'!$C46,'Master Data HO &amp; Site'!$Y$1:$Y$437,"Open",'Master Data HO &amp; Site'!$N$1:$N$437,$H$2))))</f>
        <v>0</v>
      </c>
      <c r="T46" s="222">
        <f>IF($H$2="All",IF(C46="Jakarta",SUMIFS('Master Data HO &amp; Site'!$AL$1:$AL$437,'Master Data HO &amp; Site'!$F$1:$F$437,'Summary to Mgmt'!$D46,'Master Data HO &amp; Site'!$H$1:$H$437,'Summary to Mgmt'!$E46,'Master Data HO &amp; Site'!$Y$1:$Y$437,"Open"),SUMIFS('Master Data HO &amp; Site'!$AL$1:$AL$437,'Master Data HO &amp; Site'!$S$1:$S$437,'Summary to Mgmt'!$C46,'Master Data HO &amp; Site'!$Y$1:$Y$437,"Open")),IF($H$2="Urgent",IF(C46="Jakarta",SUMIFS('Master Data HO &amp; Site'!$AL$1:$AL$437,'Master Data HO &amp; Site'!$F$1:$F$437,'Summary to Mgmt'!$D46,'Master Data HO &amp; Site'!$H$1:$H$437,'Summary to Mgmt'!$E46,'Master Data HO &amp; Site'!$Y$1:$Y$437,"Open",'Master Data HO &amp; Site'!$N$1:$N$437,$H$2),SUMIFS('Master Data HO &amp; Site'!$AL$1:$AL$437,'Master Data HO &amp; Site'!$S$1:$S$437,'Summary to Mgmt'!$C46,'Master Data HO &amp; Site'!$Y$1:$Y$437,"Open",'Master Data HO &amp; Site'!$N$1:$N$437,$H$2)),IF(C46="Jakarta",SUMIFS('Master Data HO &amp; Site'!$AL$1:$AL$437,'Master Data HO &amp; Site'!$F$1:$F$437,'Summary to Mgmt'!$D46,'Master Data HO &amp; Site'!$H$1:$H$437,'Summary to Mgmt'!$E46,'Master Data HO &amp; Site'!$Y$1:$Y$437,"Open",'Master Data HO &amp; Site'!$N$1:$N$437,$H$2),SUMIFS('Master Data HO &amp; Site'!$AL$1:$AL$437,'Master Data HO &amp; Site'!$S$1:$S$437,'Summary to Mgmt'!$C46,'Master Data HO &amp; Site'!$Y$1:$Y$437,"Open",'Master Data HO &amp; Site'!$N$1:$N$437,$H$2))))</f>
        <v>0</v>
      </c>
      <c r="U46" s="222">
        <f>IF($H$2="All",IF(C46="Jakarta",SUMIFS('Master Data HO &amp; Site'!$AM$1:$AM$437,'Master Data HO &amp; Site'!$S$1:$S$437,'Summary to Mgmt'!$C46,'Master Data HO &amp; Site'!$F$1:$F$437,'Summary to Mgmt'!$D46,'Master Data HO &amp; Site'!$H$1:$H$437,'Summary to Mgmt'!$E46,'Master Data HO &amp; Site'!$Y$1:$Y$437,"Open"),SUMIFS('Master Data HO &amp; Site'!$AM$1:$AM$437,'Master Data HO &amp; Site'!$S$1:$S$437,'Summary to Mgmt'!$C46,'Master Data HO &amp; Site'!$Y$1:$Y$437,"Open")),IF($H$2="Urgent",IF(C46="Jakarta",SUMIFS('Master Data HO &amp; Site'!$AM$1:$AM$437,'Master Data HO &amp; Site'!$F$1:$F$437,'Summary to Mgmt'!$D46,'Master Data HO &amp; Site'!$H$1:$H$437,'Summary to Mgmt'!$E46,'Master Data HO &amp; Site'!$Y$1:$Y$437,"Open",'Master Data HO &amp; Site'!$N$1:$N$437,$H$2),SUMIFS('Master Data HO &amp; Site'!$AM$1:$AM$437,'Master Data HO &amp; Site'!$S$1:$S$437,'Summary to Mgmt'!$C46,'Master Data HO &amp; Site'!$Y$1:$Y$437,"Open",'Master Data HO &amp; Site'!$N$1:$N$437,$H$2)),IF(C46="Jakarta",SUMIFS('Master Data HO &amp; Site'!$AM$1:$AM$437,'Master Data HO &amp; Site'!$F$1:$F$437,'Summary to Mgmt'!$D46,'Master Data HO &amp; Site'!$H$1:$H$437,'Summary to Mgmt'!$E46,'Master Data HO &amp; Site'!$Y$1:$Y$437,"Open",'Master Data HO &amp; Site'!$N$1:$N$437,$H$2),SUMIFS('Master Data HO &amp; Site'!$AM$1:$AM$437,'Master Data HO &amp; Site'!$S$1:$S$437,'Summary to Mgmt'!$C46,'Master Data HO &amp; Site'!$Y$1:$Y$437,"Open",'Master Data HO &amp; Site'!$N$1:$N$437,$H$2))))</f>
        <v>0</v>
      </c>
      <c r="V46" s="222">
        <f>IF($H$2="All",IF(C46="Jakarta",SUMIFS('Master Data HO &amp; Site'!$AN$1:$AN$437,'Master Data HO &amp; Site'!$F$1:$F$437,'Summary to Mgmt'!$D46,'Master Data HO &amp; Site'!$H$1:$H$437,'Summary to Mgmt'!$E46,'Master Data HO &amp; Site'!$Y$1:$Y$437,"Open"),SUMIFS('Master Data HO &amp; Site'!$AN$1:$AN$437,'Master Data HO &amp; Site'!$S$1:$S$437,'Summary to Mgmt'!$C46,'Master Data HO &amp; Site'!$Y$1:$Y$437,"Open")),IF($H$2="Urgent",IF(C46="Jakarta",SUMIFS('Master Data HO &amp; Site'!$AN$1:$AN$437,'Master Data HO &amp; Site'!$F$1:$F$437,'Summary to Mgmt'!$D46,'Master Data HO &amp; Site'!$H$1:$H$437,'Summary to Mgmt'!$E46,'Master Data HO &amp; Site'!$Y$1:$Y$437,"Open",'Master Data HO &amp; Site'!$N$1:$N$437,$H$2),SUMIFS('Master Data HO &amp; Site'!$AN$1:$AN$437,'Master Data HO &amp; Site'!$S$1:$S$437,'Summary to Mgmt'!$C46,'Master Data HO &amp; Site'!$Y$1:$Y$437,"Open",'Master Data HO &amp; Site'!$N$1:$N$437,$H$2)),IF(C46="Jakarta",SUMIFS('Master Data HO &amp; Site'!$AN$1:$AN$437,'Master Data HO &amp; Site'!$F$1:$F$437,'Summary to Mgmt'!$D46,'Master Data HO &amp; Site'!$H$1:$H$437,'Summary to Mgmt'!$E46,'Master Data HO &amp; Site'!$Y$1:$Y$437,"Open",'Master Data HO &amp; Site'!$N$1:$N$437,$H$2),SUMIFS('Master Data HO &amp; Site'!$AN$1:$AN$437,'Master Data HO &amp; Site'!$S$1:$S$437,'Summary to Mgmt'!$C46,'Master Data HO &amp; Site'!$Y$1:$Y$437,"Open",'Master Data HO &amp; Site'!$N$1:$N$437,$H$2))))</f>
        <v>0</v>
      </c>
      <c r="W46" s="222">
        <f>IF($H$2="All",IF(C46="Jakarta",SUMIFS('Master Data HO &amp; Site'!$AO$1:$AO$437,'Master Data HO &amp; Site'!$F$1:$F$437,'Summary to Mgmt'!$D46,'Master Data HO &amp; Site'!$H$1:$H$437,'Summary to Mgmt'!$E46,'Master Data HO &amp; Site'!$Y$1:$Y$437,"Open"),SUMIFS('Master Data HO &amp; Site'!$AO$1:$AO$437,'Master Data HO &amp; Site'!$S$1:$S$437,'Summary to Mgmt'!$C46,'Master Data HO &amp; Site'!$Y$1:$Y$437,"Open")),IF($H$2="Urgent",IF(C46="Jakarta",SUMIFS('Master Data HO &amp; Site'!$AO$1:$AO$437,'Master Data HO &amp; Site'!$F$1:$F$437,'Summary to Mgmt'!$D46,'Master Data HO &amp; Site'!$H$1:$H$437,'Summary to Mgmt'!$E46,'Master Data HO &amp; Site'!$Y$1:$Y$437,"Open",'Master Data HO &amp; Site'!$N$1:$N$437,$H$2),SUMIFS('Master Data HO &amp; Site'!$AO$1:$AO$437,'Master Data HO &amp; Site'!$S$1:$S$437,'Summary to Mgmt'!$C46,'Master Data HO &amp; Site'!$Y$1:$Y$437,"Open",'Master Data HO &amp; Site'!$N$1:$N$437,$H$2)),IF(C46="Jakarta",SUMIFS('Master Data HO &amp; Site'!$AO$1:$AO$437,'Master Data HO &amp; Site'!$F$1:$F$437,'Summary to Mgmt'!$D46,'Master Data HO &amp; Site'!$H$1:$H$437,'Summary to Mgmt'!$E46,'Master Data HO &amp; Site'!$Y$1:$Y$437,"Open",'Master Data HO &amp; Site'!$N$1:$N$437,$H$2),SUMIFS('Master Data HO &amp; Site'!$AO$1:$AO$437,'Master Data HO &amp; Site'!$S$1:$S$437,'Summary to Mgmt'!$C46,'Master Data HO &amp; Site'!$Y$1:$Y$437,"Open",'Master Data HO &amp; Site'!$N$1:$N$437,$H$2))))</f>
        <v>0</v>
      </c>
      <c r="X46" s="222">
        <f>IF($H$2="All",IF(C46="Jakarta",SUMIFS('Master Data HO &amp; Site'!$AP$1:$AP$437,'Master Data HO &amp; Site'!$F$1:$F$437,'Summary to Mgmt'!$D46,'Master Data HO &amp; Site'!$H$1:$H$437,'Summary to Mgmt'!$E46,'Master Data HO &amp; Site'!$Y$1:$Y$437,"Open"),SUMIFS('Master Data HO &amp; Site'!$AP$1:$AP$437,'Master Data HO &amp; Site'!$S$1:$S$437,'Summary to Mgmt'!$C46,'Master Data HO &amp; Site'!$Y$1:$Y$437,"Open")),IF($H$2="Urgent",IF(C46="Jakarta",SUMIFS('Master Data HO &amp; Site'!$AP$1:$AP$437,'Master Data HO &amp; Site'!$F$1:$F$437,'Summary to Mgmt'!$D46,'Master Data HO &amp; Site'!$H$1:$H$437,'Summary to Mgmt'!$E46,'Master Data HO &amp; Site'!$Y$1:$Y$437,"Open",'Master Data HO &amp; Site'!$N$1:$N$437,$H$2),SUMIFS('Master Data HO &amp; Site'!$AP$1:$AP$437,'Master Data HO &amp; Site'!$S$1:$S$437,'Summary to Mgmt'!$C46,'Master Data HO &amp; Site'!$Y$1:$Y$437,"Open",'Master Data HO &amp; Site'!$N$1:$N$437,$H$2)),IF(C46="Jakarta",SUMIFS('Master Data HO &amp; Site'!$AP$1:$AP$437,'Master Data HO &amp; Site'!$F$1:$F$437,'Summary to Mgmt'!$D46,'Master Data HO &amp; Site'!$H$1:$H$437,'Summary to Mgmt'!$E46,'Master Data HO &amp; Site'!$Y$1:$Y$437,"Open",'Master Data HO &amp; Site'!$N$1:$N$437,$H$2),SUMIFS('Master Data HO &amp; Site'!$AP$1:$AP$437,'Master Data HO &amp; Site'!$S$1:$S$437,'Summary to Mgmt'!$C46,'Master Data HO &amp; Site'!$Y$1:$Y$437,"Open",'Master Data HO &amp; Site'!$N$1:$N$437,$H$2))))</f>
        <v>0</v>
      </c>
      <c r="Y46" s="222">
        <f>IF($H$2="All",IF(C46="Jakarta",SUMIFS('Master Data HO &amp; Site'!$AQ$1:$AQ$437,'Master Data HO &amp; Site'!$F$1:$F$437,'Summary to Mgmt'!$D46,'Master Data HO &amp; Site'!$H$1:$H$437,'Summary to Mgmt'!$E46,'Master Data HO &amp; Site'!$Y$1:$Y$437,"Open"),SUMIFS('Master Data HO &amp; Site'!$AQ$1:$AQ$437,'Master Data HO &amp; Site'!$S$1:$S$437,'Summary to Mgmt'!$C46,'Master Data HO &amp; Site'!$Y$1:$Y$437,"Open")),IF($H$2="Urgent",IF(C46="Jakarta",SUMIFS('Master Data HO &amp; Site'!$AQ$1:$AQ$437,'Master Data HO &amp; Site'!$F$1:$F$437,'Summary to Mgmt'!$D46,'Master Data HO &amp; Site'!$H$1:$H$437,'Summary to Mgmt'!$E46,'Master Data HO &amp; Site'!$Y$1:$Y$437,"Open",'Master Data HO &amp; Site'!$N$1:$N$437,$H$2),SUMIFS('Master Data HO &amp; Site'!$AQ$1:$AQ$437,'Master Data HO &amp; Site'!$S$1:$S$437,'Summary to Mgmt'!$C46,'Master Data HO &amp; Site'!$Y$1:$Y$437,"Open",'Master Data HO &amp; Site'!$N$1:$N$437,$H$2)),IF(C46="Jakarta",SUMIFS('Master Data HO &amp; Site'!$AQ$1:$AQ$437,'Master Data HO &amp; Site'!$F$1:$F$437,'Summary to Mgmt'!$D46,'Master Data HO &amp; Site'!$H$1:$H$437,'Summary to Mgmt'!$E46,'Master Data HO &amp; Site'!$Y$1:$Y$437,"Open",'Master Data HO &amp; Site'!$N$1:$N$437,$H$2),SUMIFS('Master Data HO &amp; Site'!$AQ$1:$AQ$437,'Master Data HO &amp; Site'!$S$1:$S$437,'Summary to Mgmt'!$C46,'Master Data HO &amp; Site'!$Y$1:$Y$437,"Open",'Master Data HO &amp; Site'!$N$1:$N$437,$H$2))))</f>
        <v>0</v>
      </c>
      <c r="Z46" s="222">
        <f>IF($H$2="All",IF(C46="Jakarta",SUMIFS('Master Data HO &amp; Site'!$AR$1:$AR$437,'Master Data HO &amp; Site'!$F$1:$F$437,'Summary to Mgmt'!$D46,'Master Data HO &amp; Site'!$H$1:$H$437,'Summary to Mgmt'!$E46,'Master Data HO &amp; Site'!$Y$1:$Y$437,"Open"),SUMIFS('Master Data HO &amp; Site'!$AR$1:$AR$437,'Master Data HO &amp; Site'!$S$1:$S$437,'Summary to Mgmt'!$C46,'Master Data HO &amp; Site'!$Y$1:$Y$437,"Open")),IF($H$2="Urgent",IF(C46="Jakarta",SUMIFS('Master Data HO &amp; Site'!$AR$1:$AR$437,'Master Data HO &amp; Site'!$F$1:$F$437,'Summary to Mgmt'!$D46,'Master Data HO &amp; Site'!$H$1:$H$437,'Summary to Mgmt'!$E46,'Master Data HO &amp; Site'!$Y$1:$Y$437,"Open",'Master Data HO &amp; Site'!$N$1:$N$437,$H$2),SUMIFS('Master Data HO &amp; Site'!$AR$1:$AR$437,'Master Data HO &amp; Site'!$S$1:$S$437,'Summary to Mgmt'!$C46,'Master Data HO &amp; Site'!$Y$1:$Y$437,"Open",'Master Data HO &amp; Site'!$N$1:$N$437,$H$2)),IF(C46="Jakarta",SUMIFS('Master Data HO &amp; Site'!$AR$1:$AR$437,'Master Data HO &amp; Site'!$F$1:$F$437,'Summary to Mgmt'!$D46,'Master Data HO &amp; Site'!$H$1:$H$437,'Summary to Mgmt'!$E46,'Master Data HO &amp; Site'!$Y$1:$Y$437,"Open",'Master Data HO &amp; Site'!$N$1:$N$437,$H$2),SUMIFS('Master Data HO &amp; Site'!$AR$1:$AR$437,'Master Data HO &amp; Site'!$S$1:$S$437,'Summary to Mgmt'!$C46,'Master Data HO &amp; Site'!$Y$1:$Y$437,"Open",'Master Data HO &amp; Site'!$N$1:$N$437,$H$2))))</f>
        <v>0</v>
      </c>
      <c r="AA46" s="222">
        <f>IF($H$2="All",IF(C46="Jakarta",SUMIFS('Master Data HO &amp; Site'!$AS$1:$AS$437,'Master Data HO &amp; Site'!$S$1:$S$437,'Summary to Mgmt'!$C46,'Master Data HO &amp; Site'!$F$1:$F$437,'Summary to Mgmt'!$D46,'Master Data HO &amp; Site'!$H$1:$H$437,'Summary to Mgmt'!$E46,'Master Data HO &amp; Site'!$Y$1:$Y$437,"Open"),SUMIFS('Master Data HO &amp; Site'!$AS$1:$AS$437,'Master Data HO &amp; Site'!$S$1:$S$437,'Summary to Mgmt'!$C46,'Master Data HO &amp; Site'!$Y$1:$Y$437,"Open")),IF($H$2="Urgent",IF(C46="Jakarta",SUMIFS('Master Data HO &amp; Site'!$AS$1:$AS$437,'Master Data HO &amp; Site'!$F$1:$F$437,'Summary to Mgmt'!$D46,'Master Data HO &amp; Site'!$H$1:$H$437,'Summary to Mgmt'!$E46,'Master Data HO &amp; Site'!$Y$1:$Y$437,"Open",'Master Data HO &amp; Site'!$N$1:$N$437,$H$2),SUMIFS('Master Data HO &amp; Site'!$AS$1:$AS$437,'Master Data HO &amp; Site'!$S$1:$S$437,'Summary to Mgmt'!$C46,'Master Data HO &amp; Site'!$Y$1:$Y$437,"Open",'Master Data HO &amp; Site'!$N$1:$N$437,$H$2)),IF(C46="Jakarta",SUMIFS('Master Data HO &amp; Site'!$AS$1:$AS$437,'Master Data HO &amp; Site'!$F$1:$F$437,'Summary to Mgmt'!$D46,'Master Data HO &amp; Site'!$H$1:$H$437,'Summary to Mgmt'!$E46,'Master Data HO &amp; Site'!$Y$1:$Y$437,"Open",'Master Data HO &amp; Site'!$N$1:$N$437,$H$2),SUMIFS('Master Data HO &amp; Site'!$AS$1:$AS$437,'Master Data HO &amp; Site'!$S$1:$S$437,'Summary to Mgmt'!$C46,'Master Data HO &amp; Site'!$Y$1:$Y$437,"Open",'Master Data HO &amp; Site'!$N$1:$N$437,$H$2))))</f>
        <v>0</v>
      </c>
      <c r="AB46" s="222">
        <f>IF($H$2="All",IF(C46="Jakarta",SUMIFS('Master Data HO &amp; Site'!$AT$1:$AT$437,'Master Data HO &amp; Site'!$F$1:$F$437,'Summary to Mgmt'!$D46,'Master Data HO &amp; Site'!$H$1:$H$437,'Summary to Mgmt'!$E46,'Master Data HO &amp; Site'!$Y$1:$Y$437,"Open"),SUMIFS('Master Data HO &amp; Site'!$AT$1:$AT$437,'Master Data HO &amp; Site'!$S$1:$S$437,'Summary to Mgmt'!$C46,'Master Data HO &amp; Site'!$Y$1:$Y$437,"Open")),IF($H$2="Urgent",IF(C46="Jakarta",SUMIFS('Master Data HO &amp; Site'!$AT$1:$AT$437,'Master Data HO &amp; Site'!$F$1:$F$437,'Summary to Mgmt'!$D46,'Master Data HO &amp; Site'!$H$1:$H$437,'Summary to Mgmt'!$E46,'Master Data HO &amp; Site'!$Y$1:$Y$437,"Open",'Master Data HO &amp; Site'!$N$1:$N$437,$H$2),SUMIFS('Master Data HO &amp; Site'!$AT$1:$AT$437,'Master Data HO &amp; Site'!$S$1:$S$437,'Summary to Mgmt'!$C46,'Master Data HO &amp; Site'!$Y$1:$Y$437,"Open",'Master Data HO &amp; Site'!$N$1:$N$437,$H$2)),IF(C46="Jakarta",SUMIFS('Master Data HO &amp; Site'!$AT$1:$AT$437,'Master Data HO &amp; Site'!$F$1:$F$437,'Summary to Mgmt'!$D46,'Master Data HO &amp; Site'!$H$1:$H$437,'Summary to Mgmt'!$E46,'Master Data HO &amp; Site'!$Y$1:$Y$437,"Open",'Master Data HO &amp; Site'!$N$1:$N$437,$H$2),SUMIFS('Master Data HO &amp; Site'!$AT$1:$AT$437,'Master Data HO &amp; Site'!$S$1:$S$437,'Summary to Mgmt'!$C46,'Master Data HO &amp; Site'!$Y$1:$Y$437,"Open",'Master Data HO &amp; Site'!$N$1:$N$437,$H$2))))</f>
        <v>0</v>
      </c>
      <c r="AC46" s="222">
        <f>IF($H$2="All",IF(C46="Jakarta",SUMIFS('Master Data HO &amp; Site'!$AU$1:$AU$437,'Master Data HO &amp; Site'!$F$1:$F$437,'Summary to Mgmt'!$D46,'Master Data HO &amp; Site'!$H$1:$H$437,'Summary to Mgmt'!$E46,'Master Data HO &amp; Site'!$Y$1:$Y$437,"Open"),SUMIFS('Master Data HO &amp; Site'!$AU$1:$AU$437,'Master Data HO &amp; Site'!$S$1:$S$437,'Summary to Mgmt'!$C46,'Master Data HO &amp; Site'!$Y$1:$Y$437,"Open")),IF($H$2="Urgent",IF(C46="Jakarta",SUMIFS('Master Data HO &amp; Site'!$AU$1:$AU$437,'Master Data HO &amp; Site'!$F$1:$F$437,'Summary to Mgmt'!$D46,'Master Data HO &amp; Site'!$H$1:$H$437,'Summary to Mgmt'!$E46,'Master Data HO &amp; Site'!$Y$1:$Y$437,"Open",'Master Data HO &amp; Site'!$N$1:$N$437,$H$2),SUMIFS('Master Data HO &amp; Site'!$AU$1:$AU$437,'Master Data HO &amp; Site'!$S$1:$S$437,'Summary to Mgmt'!$C46,'Master Data HO &amp; Site'!$Y$1:$Y$437,"Open",'Master Data HO &amp; Site'!$N$1:$N$437,$H$2)),IF(C46="Jakarta",SUMIFS('Master Data HO &amp; Site'!$AU$1:$AU$437,'Master Data HO &amp; Site'!$F$1:$F$437,'Summary to Mgmt'!$D46,'Master Data HO &amp; Site'!$H$1:$H$437,'Summary to Mgmt'!$E46,'Master Data HO &amp; Site'!$Y$1:$Y$437,"Open",'Master Data HO &amp; Site'!$N$1:$N$437,$H$2),SUMIFS('Master Data HO &amp; Site'!$AU$1:$AU$437,'Master Data HO &amp; Site'!$S$1:$S$437,'Summary to Mgmt'!$C46,'Master Data HO &amp; Site'!$Y$1:$Y$437,"Open",'Master Data HO &amp; Site'!$N$1:$N$437,$H$2))))</f>
        <v>0</v>
      </c>
      <c r="AD46" s="222">
        <f>IF($H$2="All",IF(C46="Jakarta",SUMIFS('Master Data HO &amp; Site'!$AV$1:$AV$437,'Master Data HO &amp; Site'!$F$1:$F$437,'Summary to Mgmt'!$D46,'Master Data HO &amp; Site'!$H$1:$H$437,'Summary to Mgmt'!$E46,'Master Data HO &amp; Site'!$Y$1:$Y$437,"Open"),SUMIFS('Master Data HO &amp; Site'!$AV$1:$AV$437,'Master Data HO &amp; Site'!$S$1:$S$437,'Summary to Mgmt'!$C46,'Master Data HO &amp; Site'!$Y$1:$Y$437,"Open")),IF($H$2="Urgent",IF(C46="Jakarta",SUMIFS('Master Data HO &amp; Site'!$AV$1:$AV$437,'Master Data HO &amp; Site'!$F$1:$F$437,'Summary to Mgmt'!$D46,'Master Data HO &amp; Site'!$H$1:$H$437,'Summary to Mgmt'!$E46,'Master Data HO &amp; Site'!$Y$1:$Y$437,"Open",'Master Data HO &amp; Site'!$N$1:$N$437,$H$2),SUMIFS('Master Data HO &amp; Site'!$AV$1:$AV$437,'Master Data HO &amp; Site'!$S$1:$S$437,'Summary to Mgmt'!$C46,'Master Data HO &amp; Site'!$Y$1:$Y$437,"Open",'Master Data HO &amp; Site'!$N$1:$N$437,$H$2)),IF(C46="Jakarta",SUMIFS('Master Data HO &amp; Site'!$AV$1:$AV$437,'Master Data HO &amp; Site'!$F$1:$F$437,'Summary to Mgmt'!$D46,'Master Data HO &amp; Site'!$H$1:$H$437,'Summary to Mgmt'!$E46,'Master Data HO &amp; Site'!$Y$1:$Y$437,"Open",'Master Data HO &amp; Site'!$N$1:$N$437,$H$2),SUMIFS('Master Data HO &amp; Site'!$AV$1:$AV$437,'Master Data HO &amp; Site'!$S$1:$S$437,'Summary to Mgmt'!$C46,'Master Data HO &amp; Site'!$Y$1:$Y$437,"Open",'Master Data HO &amp; Site'!$N$1:$N$437,$H$2))))</f>
        <v>0</v>
      </c>
      <c r="AE46" s="222">
        <f>IF($H$2="All",IF(C46="Jakarta",SUMIFS('Master Data HO &amp; Site'!$AW$1:$AW$437,'Master Data HO &amp; Site'!$F$1:$F$437,'Summary to Mgmt'!$D46,'Master Data HO &amp; Site'!$H$1:$H$437,'Summary to Mgmt'!$E46,'Master Data HO &amp; Site'!$Y$1:$Y$437,"Open"),SUMIFS('Master Data HO &amp; Site'!$AW$1:$AW$437,'Master Data HO &amp; Site'!$S$1:$S$437,'Summary to Mgmt'!$C46,'Master Data HO &amp; Site'!$Y$1:$Y$437,"Open")),IF($H$2="Urgent",IF(C46="Jakarta",SUMIFS('Master Data HO &amp; Site'!$AW$1:$AW$437,'Master Data HO &amp; Site'!$F$1:$F$437,'Summary to Mgmt'!$D46,'Master Data HO &amp; Site'!$H$1:$H$437,'Summary to Mgmt'!$E46,'Master Data HO &amp; Site'!$Y$1:$Y$437,"Open",'Master Data HO &amp; Site'!$N$1:$N$437,$H$2),SUMIFS('Master Data HO &amp; Site'!$AW$1:$AW$437,'Master Data HO &amp; Site'!$S$1:$S$437,'Summary to Mgmt'!$C46,'Master Data HO &amp; Site'!$Y$1:$Y$437,"Open",'Master Data HO &amp; Site'!$N$1:$N$437,$H$2)),IF(C46="Jakarta",SUMIFS('Master Data HO &amp; Site'!$AW$1:$AW$437,'Master Data HO &amp; Site'!$F$1:$F$437,'Summary to Mgmt'!$D46,'Master Data HO &amp; Site'!$H$1:$H$437,'Summary to Mgmt'!$E46,'Master Data HO &amp; Site'!$Y$1:$Y$437,"Open",'Master Data HO &amp; Site'!$N$1:$N$437,$H$2),SUMIFS('Master Data HO &amp; Site'!$AW$1:$AW$437,'Master Data HO &amp; Site'!$S$1:$S$437,'Summary to Mgmt'!$C46,'Master Data HO &amp; Site'!$Y$1:$Y$437,"Open",'Master Data HO &amp; Site'!$N$1:$N$437,$H$2))))</f>
        <v>0</v>
      </c>
      <c r="AF46" s="222">
        <f>IF($H$2="All",IF(C46="Jakarta",SUMIFS('Master Data HO &amp; Site'!$AX$1:$AX$437,'Master Data HO &amp; Site'!$F$1:$F$437,'Summary to Mgmt'!$D46,'Master Data HO &amp; Site'!$H$1:$H$437,'Summary to Mgmt'!$E46,'Master Data HO &amp; Site'!$Y$1:$Y$437,"Open"),SUMIFS('Master Data HO &amp; Site'!$AX$1:$AX$437,'Master Data HO &amp; Site'!$S$1:$S$437,'Summary to Mgmt'!$C46,'Master Data HO &amp; Site'!$Y$1:$Y$437,"Open")),IF($H$2="Urgent",IF(C46="Jakarta",SUMIFS('Master Data HO &amp; Site'!$AX$1:$AX$437,'Master Data HO &amp; Site'!$F$1:$F$437,'Summary to Mgmt'!$D46,'Master Data HO &amp; Site'!$H$1:$H$437,'Summary to Mgmt'!$E46,'Master Data HO &amp; Site'!$Y$1:$Y$437,"Open",'Master Data HO &amp; Site'!$N$1:$N$437,$H$2),SUMIFS('Master Data HO &amp; Site'!$AX$1:$AX$437,'Master Data HO &amp; Site'!$S$1:$S$437,'Summary to Mgmt'!$C46,'Master Data HO &amp; Site'!$Y$1:$Y$437,"Open",'Master Data HO &amp; Site'!$N$1:$N$437,$H$2)),IF(C46="Jakarta",SUMIFS('Master Data HO &amp; Site'!$AX$1:$AX$437,'Master Data HO &amp; Site'!$F$1:$F$437,'Summary to Mgmt'!$D46,'Master Data HO &amp; Site'!$H$1:$H$437,'Summary to Mgmt'!$E46,'Master Data HO &amp; Site'!$Y$1:$Y$437,"Open",'Master Data HO &amp; Site'!$N$1:$N$437,$H$2),SUMIFS('Master Data HO &amp; Site'!$AX$1:$AX$437,'Master Data HO &amp; Site'!$S$1:$S$437,'Summary to Mgmt'!$C46,'Master Data HO &amp; Site'!$Y$1:$Y$437,"Open",'Master Data HO &amp; Site'!$N$1:$N$437,$H$2))))</f>
        <v>0</v>
      </c>
      <c r="AG46" s="222">
        <f>IF($H$2="All",IF(C46="Jakarta",SUMIFS('Master Data HO &amp; Site'!$AY$1:$AY$437,'Master Data HO &amp; Site'!$S$1:$S$437,'Summary to Mgmt'!$C46,'Master Data HO &amp; Site'!$F$1:$F$437,'Summary to Mgmt'!$D46,'Master Data HO &amp; Site'!$H$1:$H$437,'Summary to Mgmt'!$E46,'Master Data HO &amp; Site'!$Y$1:$Y$437,"Open"),SUMIFS('Master Data HO &amp; Site'!$AY$1:$AY$437,'Master Data HO &amp; Site'!$S$1:$S$437,'Summary to Mgmt'!$C46,'Master Data HO &amp; Site'!$Y$1:$Y$437,"Open")),IF($H$2="Urgent",IF(C46="Jakarta",SUMIFS('Master Data HO &amp; Site'!$AY$1:$AY$437,'Master Data HO &amp; Site'!$F$1:$F$437,'Summary to Mgmt'!$D46,'Master Data HO &amp; Site'!$H$1:$H$437,'Summary to Mgmt'!$E46,'Master Data HO &amp; Site'!$Y$1:$Y$437,"Open",'Master Data HO &amp; Site'!$N$1:$N$437,$H$2),SUMIFS('Master Data HO &amp; Site'!$AY$1:$AY$437,'Master Data HO &amp; Site'!$S$1:$S$437,'Summary to Mgmt'!$C46,'Master Data HO &amp; Site'!$Y$1:$Y$437,"Open",'Master Data HO &amp; Site'!$N$1:$N$437,$H$2)),IF(C46="Jakarta",SUMIFS('Master Data HO &amp; Site'!$AY$1:$AY$437,'Master Data HO &amp; Site'!$F$1:$F$437,'Summary to Mgmt'!$D46,'Master Data HO &amp; Site'!$H$1:$H$437,'Summary to Mgmt'!$E46,'Master Data HO &amp; Site'!$Y$1:$Y$437,"Open",'Master Data HO &amp; Site'!$N$1:$N$437,$H$2),SUMIFS('Master Data HO &amp; Site'!$AY$1:$AY$437,'Master Data HO &amp; Site'!$S$1:$S$437,'Summary to Mgmt'!$C46,'Master Data HO &amp; Site'!$Y$1:$Y$437,"Open",'Master Data HO &amp; Site'!$N$1:$N$437,$H$2))))</f>
        <v>0</v>
      </c>
      <c r="AH46" s="222">
        <f>IF($H$2="All",IF(C46="Jakarta",SUMIFS('Master Data HO &amp; Site'!$AZ$1:$AZ$437,'Master Data HO &amp; Site'!$F$1:$F$437,'Summary to Mgmt'!$D46,'Master Data HO &amp; Site'!$H$1:$H$437,'Summary to Mgmt'!$E46,'Master Data HO &amp; Site'!$Y$1:$Y$437,"Open"),SUMIFS('Master Data HO &amp; Site'!$AZ$1:$AZ$437,'Master Data HO &amp; Site'!$S$1:$S$437,'Summary to Mgmt'!$C46,'Master Data HO &amp; Site'!$Y$1:$Y$437,"Open")),IF($H$2="Urgent",IF(C46="Jakarta",SUMIFS('Master Data HO &amp; Site'!$AZ$1:$AZ$437,'Master Data HO &amp; Site'!$F$1:$F$437,'Summary to Mgmt'!$D46,'Master Data HO &amp; Site'!$H$1:$H$437,'Summary to Mgmt'!$E46,'Master Data HO &amp; Site'!$Y$1:$Y$437,"Open",'Master Data HO &amp; Site'!$N$1:$N$437,$H$2),SUMIFS('Master Data HO &amp; Site'!$AZ$1:$AZ$437,'Master Data HO &amp; Site'!$S$1:$S$437,'Summary to Mgmt'!$C46,'Master Data HO &amp; Site'!$Y$1:$Y$437,"Open",'Master Data HO &amp; Site'!$N$1:$N$437,$H$2)),IF(C46="Jakarta",SUMIFS('Master Data HO &amp; Site'!$AZ$1:$AZ$437,'Master Data HO &amp; Site'!$F$1:$F$437,'Summary to Mgmt'!$D46,'Master Data HO &amp; Site'!$H$1:$H$437,'Summary to Mgmt'!$E46,'Master Data HO &amp; Site'!$Y$1:$Y$437,"Open",'Master Data HO &amp; Site'!$N$1:$N$437,$H$2),SUMIFS('Master Data HO &amp; Site'!$AZ$1:$AZ$437,'Master Data HO &amp; Site'!$S$1:$S$437,'Summary to Mgmt'!$C46,'Master Data HO &amp; Site'!$Y$1:$Y$437,"Open",'Master Data HO &amp; Site'!$N$1:$N$437,$H$2))))</f>
        <v>0</v>
      </c>
      <c r="AI46" s="222">
        <f>IF($H$2="All",IF(C46="Jakarta",SUMIFS('Master Data HO &amp; Site'!$AZ$1:$AZ$437,'Master Data HO &amp; Site'!$F$1:$F$437,'Summary to Mgmt'!$D46,'Master Data HO &amp; Site'!$H$1:$H$437,'Summary to Mgmt'!$E46,'Master Data HO &amp; Site'!$Y$1:$Y$437,"Open"),SUMIFS('Master Data HO &amp; Site'!$AZ$1:$AZ$437,'Master Data HO &amp; Site'!$S$1:$S$437,'Summary to Mgmt'!$C46,'Master Data HO &amp; Site'!$Y$1:$Y$437,"Open")),IF($H$2="Urgent",IF(C46="Jakarta",SUMIFS('Master Data HO &amp; Site'!$AZ$1:$AZ$437,'Master Data HO &amp; Site'!$F$1:$F$437,'Summary to Mgmt'!$D46,'Master Data HO &amp; Site'!$H$1:$H$437,'Summary to Mgmt'!$E46,'Master Data HO &amp; Site'!$Y$1:$Y$437,"Open",'Master Data HO &amp; Site'!$N$1:$N$437,$H$2),SUMIFS('Master Data HO &amp; Site'!$AZ$1:$AZ$437,'Master Data HO &amp; Site'!$S$1:$S$437,'Summary to Mgmt'!$C46,'Master Data HO &amp; Site'!$Y$1:$Y$437,"Open",'Master Data HO &amp; Site'!$N$1:$N$437,$H$2)),IF(C46="Jakarta",SUMIFS('Master Data HO &amp; Site'!$AZ$1:$AZ$437,'Master Data HO &amp; Site'!$F$1:$F$437,'Summary to Mgmt'!$D46,'Master Data HO &amp; Site'!$H$1:$H$437,'Summary to Mgmt'!$E46,'Master Data HO &amp; Site'!$Y$1:$Y$437,"Open",'Master Data HO &amp; Site'!$N$1:$N$437,$H$2),SUMIFS('Master Data HO &amp; Site'!$AZ$1:$AZ$437,'Master Data HO &amp; Site'!$S$1:$S$437,'Summary to Mgmt'!$C46,'Master Data HO &amp; Site'!$Y$1:$Y$437,"Open",'Master Data HO &amp; Site'!$N$1:$N$437,$H$2))))</f>
        <v>0</v>
      </c>
      <c r="AJ46" s="222">
        <f>IF($H$2="All",IF(C46="Jakarta",SUMIFS('Master Data HO &amp; Site'!$BB$1:$BB$437,'Master Data HO &amp; Site'!$F$1:$F$437,'Summary to Mgmt'!$D46,'Master Data HO &amp; Site'!$H$1:$H$437,'Summary to Mgmt'!$E46,'Master Data HO &amp; Site'!$Y$1:$Y$437,"Open"),SUMIFS('Master Data HO &amp; Site'!$BB$1:$BB$437,'Master Data HO &amp; Site'!$S$1:$S$437,'Summary to Mgmt'!$C46,'Master Data HO &amp; Site'!$Y$1:$Y$437,"Open")),IF($H$2="Urgent",IF(C46="Jakarta",SUMIFS('Master Data HO &amp; Site'!$BB$1:$BB$437,'Master Data HO &amp; Site'!$F$1:$F$437,'Summary to Mgmt'!$D46,'Master Data HO &amp; Site'!$H$1:$H$437,'Summary to Mgmt'!$E46,'Master Data HO &amp; Site'!$Y$1:$Y$437,"Open",'Master Data HO &amp; Site'!$N$1:$N$437,$H$2),SUMIFS('Master Data HO &amp; Site'!$BB$1:$BB$437,'Master Data HO &amp; Site'!$S$1:$S$437,'Summary to Mgmt'!$C46,'Master Data HO &amp; Site'!$Y$1:$Y$437,"Open",'Master Data HO &amp; Site'!$N$1:$N$437,$H$2)),IF(C46="Jakarta",SUMIFS('Master Data HO &amp; Site'!$BB$1:$BB$437,'Master Data HO &amp; Site'!$F$1:$F$437,'Summary to Mgmt'!$D46,'Master Data HO &amp; Site'!$H$1:$H$437,'Summary to Mgmt'!$E46,'Master Data HO &amp; Site'!$Y$1:$Y$437,"Open",'Master Data HO &amp; Site'!$N$1:$N$437,$H$2),SUMIFS('Master Data HO &amp; Site'!$BB$1:$BB$437,'Master Data HO &amp; Site'!$S$1:$S$437,'Summary to Mgmt'!$C46,'Master Data HO &amp; Site'!$Y$1:$Y$437,"Open",'Master Data HO &amp; Site'!$N$1:$N$437,$H$2))))</f>
        <v>0</v>
      </c>
      <c r="AK46" s="222">
        <f>IF($H$2="All",IF(C46="Jakarta",SUMIFS('Master Data HO &amp; Site'!$BC$1:$BC$437,'Master Data HO &amp; Site'!$F$1:$F$437,'Summary to Mgmt'!$D46,'Master Data HO &amp; Site'!$H$1:$H$437,'Summary to Mgmt'!$E46,'Master Data HO &amp; Site'!$Y$1:$Y$437,"Open"),SUMIFS('Master Data HO &amp; Site'!$BC$1:$BC$437,'Master Data HO &amp; Site'!$S$1:$S$437,'Summary to Mgmt'!$C46,'Master Data HO &amp; Site'!$Y$1:$Y$437,"Open")),IF($H$2="Urgent",IF(C46="Jakarta",SUMIFS('Master Data HO &amp; Site'!$BC$1:$BC$437,'Master Data HO &amp; Site'!$F$1:$F$437,'Summary to Mgmt'!$D46,'Master Data HO &amp; Site'!$H$1:$H$437,'Summary to Mgmt'!$E46,'Master Data HO &amp; Site'!$Y$1:$Y$437,"Open",'Master Data HO &amp; Site'!$N$1:$N$437,$H$2),SUMIFS('Master Data HO &amp; Site'!$BC$1:$BC$437,'Master Data HO &amp; Site'!$S$1:$S$437,'Summary to Mgmt'!$C46,'Master Data HO &amp; Site'!$Y$1:$Y$437,"Open",'Master Data HO &amp; Site'!$N$1:$N$437,$H$2)),IF(C46="Jakarta",SUMIFS('Master Data HO &amp; Site'!$BC$1:$BC$437,'Master Data HO &amp; Site'!$F$1:$F$437,'Summary to Mgmt'!$D46,'Master Data HO &amp; Site'!$H$1:$H$437,'Summary to Mgmt'!$E46,'Master Data HO &amp; Site'!$Y$1:$Y$437,"Open",'Master Data HO &amp; Site'!$N$1:$N$437,$H$2),SUMIFS('Master Data HO &amp; Site'!$BC$1:$BC$437,'Master Data HO &amp; Site'!$S$1:$S$437,'Summary to Mgmt'!$C46,'Master Data HO &amp; Site'!$Y$1:$Y$437,"Open",'Master Data HO &amp; Site'!$N$1:$N$437,$H$2))))</f>
        <v>0</v>
      </c>
      <c r="AL46" s="222">
        <f>IF($H$2="All",IF(C46="Jakarta",SUMIFS('Master Data HO &amp; Site'!$BD$1:$BD$437,'Master Data HO &amp; Site'!$F$1:$F$437,'Summary to Mgmt'!$D46,'Master Data HO &amp; Site'!$H$1:$H$437,'Summary to Mgmt'!$E46,'Master Data HO &amp; Site'!$Y$1:$Y$437,"Open"),SUMIFS('Master Data HO &amp; Site'!$BD$1:$BD$437,'Master Data HO &amp; Site'!$S$1:$S$437,'Summary to Mgmt'!$C46,'Master Data HO &amp; Site'!$Y$1:$Y$437,"Open")),IF($H$2="Urgent",IF(C46="Jakarta",SUMIFS('Master Data HO &amp; Site'!$BD$1:$BD$437,'Master Data HO &amp; Site'!$F$1:$F$437,'Summary to Mgmt'!$D46,'Master Data HO &amp; Site'!$H$1:$H$437,'Summary to Mgmt'!$E46,'Master Data HO &amp; Site'!$Y$1:$Y$437,"Open",'Master Data HO &amp; Site'!$N$1:$N$437,$H$2),SUMIFS('Master Data HO &amp; Site'!$BD$1:$BD$437,'Master Data HO &amp; Site'!$S$1:$S$437,'Summary to Mgmt'!$C46,'Master Data HO &amp; Site'!$Y$1:$Y$437,"Open",'Master Data HO &amp; Site'!$N$1:$N$437,$H$2)),IF(C46="Jakarta",SUMIFS('Master Data HO &amp; Site'!$BD$1:$BD$437,'Master Data HO &amp; Site'!$F$1:$F$437,'Summary to Mgmt'!$D46,'Master Data HO &amp; Site'!$H$1:$H$437,'Summary to Mgmt'!$E46,'Master Data HO &amp; Site'!$Y$1:$Y$437,"Open",'Master Data HO &amp; Site'!$N$1:$N$437,$H$2),SUMIFS('Master Data HO &amp; Site'!$BD$1:$BD$437,'Master Data HO &amp; Site'!$S$1:$S$437,'Summary to Mgmt'!$C46,'Master Data HO &amp; Site'!$Y$1:$Y$437,"Open",'Master Data HO &amp; Site'!$N$1:$N$437,$H$2))))</f>
        <v>0</v>
      </c>
      <c r="AM46" s="222">
        <f>IF($H$2="All",IF(C46="Jakarta",SUMIFS('Master Data HO &amp; Site'!$BE$1:$BE$437,'Master Data HO &amp; Site'!$S$1:$S$437,'Summary to Mgmt'!$C46,'Master Data HO &amp; Site'!$F$1:$F$437,'Summary to Mgmt'!$D46,'Master Data HO &amp; Site'!$H$1:$H$437,'Summary to Mgmt'!$E46,'Master Data HO &amp; Site'!$Y$1:$Y$437,"Open"),SUMIFS('Master Data HO &amp; Site'!$BE$1:$BE$437,'Master Data HO &amp; Site'!$S$1:$S$437,'Summary to Mgmt'!$C46,'Master Data HO &amp; Site'!$Y$1:$Y$437,"Open")),IF($H$2="Urgent",IF(C46="Jakarta",SUMIFS('Master Data HO &amp; Site'!$BE$1:$BE$437,'Master Data HO &amp; Site'!$F$1:$F$437,'Summary to Mgmt'!$D46,'Master Data HO &amp; Site'!$H$1:$H$437,'Summary to Mgmt'!$E46,'Master Data HO &amp; Site'!$Y$1:$Y$437,"Open",'Master Data HO &amp; Site'!$N$1:$N$437,$H$2),SUMIFS('Master Data HO &amp; Site'!$BE$1:$BE$437,'Master Data HO &amp; Site'!$S$1:$S$437,'Summary to Mgmt'!$C46,'Master Data HO &amp; Site'!$Y$1:$Y$437,"Open",'Master Data HO &amp; Site'!$N$1:$N$437,$H$2)),IF(C46="Jakarta",SUMIFS('Master Data HO &amp; Site'!$BE$1:$BE$437,'Master Data HO &amp; Site'!$F$1:$F$437,'Summary to Mgmt'!$D46,'Master Data HO &amp; Site'!$H$1:$H$437,'Summary to Mgmt'!$E46,'Master Data HO &amp; Site'!$Y$1:$Y$437,"Open",'Master Data HO &amp; Site'!$N$1:$N$437,$H$2),SUMIFS('Master Data HO &amp; Site'!$BE$1:$BE$437,'Master Data HO &amp; Site'!$S$1:$S$437,'Summary to Mgmt'!$C46,'Master Data HO &amp; Site'!$Y$1:$Y$437,"Open",'Master Data HO &amp; Site'!$N$1:$N$437,$H$2))))</f>
        <v>0</v>
      </c>
      <c r="AN46" s="222">
        <f>IF($H$2="All",IF(C46="Jakarta",SUMIFS('Master Data HO &amp; Site'!$BF$1:$BF$437,'Master Data HO &amp; Site'!$F$1:$F$437,'Summary to Mgmt'!$D46,'Master Data HO &amp; Site'!$H$1:$H$437,'Summary to Mgmt'!$E46,'Master Data HO &amp; Site'!$Y$1:$Y$437,"Open"),SUMIFS('Master Data HO &amp; Site'!$BF$1:$BF$437,'Master Data HO &amp; Site'!$S$1:$S$437,'Summary to Mgmt'!$C46,'Master Data HO &amp; Site'!$Y$1:$Y$437,"Open")),IF($H$2="Urgent",IF(C46="Jakarta",SUMIFS('Master Data HO &amp; Site'!$BF$1:$BF$437,'Master Data HO &amp; Site'!$F$1:$F$437,'Summary to Mgmt'!$D46,'Master Data HO &amp; Site'!$H$1:$H$437,'Summary to Mgmt'!$E46,'Master Data HO &amp; Site'!$Y$1:$Y$437,"Open",'Master Data HO &amp; Site'!$N$1:$N$437,$H$2),SUMIFS('Master Data HO &amp; Site'!$BF$1:$BF$437,'Master Data HO &amp; Site'!$S$1:$S$437,'Summary to Mgmt'!$C46,'Master Data HO &amp; Site'!$Y$1:$Y$437,"Open",'Master Data HO &amp; Site'!$N$1:$N$437,$H$2)),IF(C46="Jakarta",SUMIFS('Master Data HO &amp; Site'!$BF$1:$BF$437,'Master Data HO &amp; Site'!$F$1:$F$437,'Summary to Mgmt'!$D46,'Master Data HO &amp; Site'!$H$1:$H$437,'Summary to Mgmt'!$E46,'Master Data HO &amp; Site'!$Y$1:$Y$437,"Open",'Master Data HO &amp; Site'!$N$1:$N$437,$H$2),SUMIFS('Master Data HO &amp; Site'!$BF$1:$BF$437,'Master Data HO &amp; Site'!$S$1:$S$437,'Summary to Mgmt'!$C46,'Master Data HO &amp; Site'!$Y$1:$Y$437,"Open",'Master Data HO &amp; Site'!$N$1:$N$437,$H$2))))</f>
        <v>0</v>
      </c>
      <c r="AO46" s="222">
        <f>IF($H$2="All",IF(C46="Jakarta",SUMIFS('Master Data HO &amp; Site'!$BG$1:$BG$437,'Master Data HO &amp; Site'!$F$1:$F$437,'Summary to Mgmt'!$D46,'Master Data HO &amp; Site'!$H$1:$H$437,'Summary to Mgmt'!$E46,'Master Data HO &amp; Site'!$Y$1:$Y$437,"Open"),SUMIFS('Master Data HO &amp; Site'!$BG$1:$BG$437,'Master Data HO &amp; Site'!$S$1:$S$437,'Summary to Mgmt'!$C46,'Master Data HO &amp; Site'!$Y$1:$Y$437,"Open")),IF($H$2="Urgent",IF(C46="Jakarta",SUMIFS('Master Data HO &amp; Site'!$BG$1:$BG$437,'Master Data HO &amp; Site'!$F$1:$F$437,'Summary to Mgmt'!$D46,'Master Data HO &amp; Site'!$H$1:$H$437,'Summary to Mgmt'!$E46,'Master Data HO &amp; Site'!$Y$1:$Y$437,"Open",'Master Data HO &amp; Site'!$N$1:$N$437,$H$2),SUMIFS('Master Data HO &amp; Site'!$BG$1:$BG$437,'Master Data HO &amp; Site'!$S$1:$S$437,'Summary to Mgmt'!$C46,'Master Data HO &amp; Site'!$Y$1:$Y$437,"Open",'Master Data HO &amp; Site'!$N$1:$N$437,$H$2)),IF(C46="Jakarta",SUMIFS('Master Data HO &amp; Site'!$BG$1:$BG$437,'Master Data HO &amp; Site'!$F$1:$F$437,'Summary to Mgmt'!$D46,'Master Data HO &amp; Site'!$H$1:$H$437,'Summary to Mgmt'!$E46,'Master Data HO &amp; Site'!$Y$1:$Y$437,"Open",'Master Data HO &amp; Site'!$N$1:$N$437,$H$2),SUMIFS('Master Data HO &amp; Site'!$BG$1:$BG$437,'Master Data HO &amp; Site'!$S$1:$S$437,'Summary to Mgmt'!$C46,'Master Data HO &amp; Site'!$Y$1:$Y$437,"Open",'Master Data HO &amp; Site'!$N$1:$N$437,$H$2))))</f>
        <v>0</v>
      </c>
      <c r="AP46" s="222">
        <f>IF($H$2="All",IF(C46="Jakarta",SUMIFS('Master Data HO &amp; Site'!$BH$1:$BH$437,'Master Data HO &amp; Site'!$F$1:$F$437,'Summary to Mgmt'!$D46,'Master Data HO &amp; Site'!$H$1:$H$437,'Summary to Mgmt'!$E46,'Master Data HO &amp; Site'!$Y$1:$Y$437,"Open"),SUMIFS('Master Data HO &amp; Site'!$BH$1:$BH$437,'Master Data HO &amp; Site'!$S$1:$S$437,'Summary to Mgmt'!$C46,'Master Data HO &amp; Site'!$Y$1:$Y$437,"Open")),IF($H$2="Urgent",IF(C46="Jakarta",SUMIFS('Master Data HO &amp; Site'!$BH$1:$BH$437,'Master Data HO &amp; Site'!$F$1:$F$437,'Summary to Mgmt'!$D46,'Master Data HO &amp; Site'!$H$1:$H$437,'Summary to Mgmt'!$E46,'Master Data HO &amp; Site'!$Y$1:$Y$437,"Open",'Master Data HO &amp; Site'!$N$1:$N$437,$H$2),SUMIFS('Master Data HO &amp; Site'!$BH$1:$BH$437,'Master Data HO &amp; Site'!$S$1:$S$437,'Summary to Mgmt'!$C46,'Master Data HO &amp; Site'!$Y$1:$Y$437,"Open",'Master Data HO &amp; Site'!$N$1:$N$437,$H$2)),IF(C46="Jakarta",SUMIFS('Master Data HO &amp; Site'!$BH$1:$BH$437,'Master Data HO &amp; Site'!$F$1:$F$437,'Summary to Mgmt'!$D46,'Master Data HO &amp; Site'!$H$1:$H$437,'Summary to Mgmt'!$E46,'Master Data HO &amp; Site'!$Y$1:$Y$437,"Open",'Master Data HO &amp; Site'!$N$1:$N$437,$H$2),SUMIFS('Master Data HO &amp; Site'!$BH$1:$BH$437,'Master Data HO &amp; Site'!$S$1:$S$437,'Summary to Mgmt'!$C46,'Master Data HO &amp; Site'!$Y$1:$Y$437,"Open",'Master Data HO &amp; Site'!$N$1:$N$437,$H$2))))</f>
        <v>0</v>
      </c>
      <c r="AQ46" s="222">
        <f>IF($H$2="All",IF(C46="Jakarta",SUMIFS('Master Data HO &amp; Site'!$BI$1:$BI$437,'Master Data HO &amp; Site'!$F$1:$F$437,'Summary to Mgmt'!$D46,'Master Data HO &amp; Site'!$H$1:$H$437,'Summary to Mgmt'!$E46,'Master Data HO &amp; Site'!$Y$1:$Y$437,"Open"),SUMIFS('Master Data HO &amp; Site'!$BI$1:$BI$437,'Master Data HO &amp; Site'!$S$1:$S$437,'Summary to Mgmt'!$C46,'Master Data HO &amp; Site'!$Y$1:$Y$437,"Open")),IF($H$2="Urgent",IF(C46="Jakarta",SUMIFS('Master Data HO &amp; Site'!$BI$1:$BI$437,'Master Data HO &amp; Site'!$F$1:$F$437,'Summary to Mgmt'!$D46,'Master Data HO &amp; Site'!$H$1:$H$437,'Summary to Mgmt'!$E46,'Master Data HO &amp; Site'!$Y$1:$Y$437,"Open",'Master Data HO &amp; Site'!$N$1:$N$437,$H$2),SUMIFS('Master Data HO &amp; Site'!$BI$1:$BI$437,'Master Data HO &amp; Site'!$S$1:$S$437,'Summary to Mgmt'!$C46,'Master Data HO &amp; Site'!$Y$1:$Y$437,"Open",'Master Data HO &amp; Site'!$N$1:$N$437,$H$2)),IF(C46="Jakarta",SUMIFS('Master Data HO &amp; Site'!$BI$1:$BI$437,'Master Data HO &amp; Site'!$F$1:$F$437,'Summary to Mgmt'!$D46,'Master Data HO &amp; Site'!$H$1:$H$437,'Summary to Mgmt'!$E46,'Master Data HO &amp; Site'!$Y$1:$Y$437,"Open",'Master Data HO &amp; Site'!$N$1:$N$437,$H$2),SUMIFS('Master Data HO &amp; Site'!$BI$1:$BI$437,'Master Data HO &amp; Site'!$S$1:$S$437,'Summary to Mgmt'!$C46,'Master Data HO &amp; Site'!$Y$1:$Y$437,"Open",'Master Data HO &amp; Site'!$N$1:$N$437,$H$2))))</f>
        <v>0</v>
      </c>
      <c r="AR46" s="222">
        <f>IF($H$2="All",IF(C46="Jakarta",SUMIFS('Master Data HO &amp; Site'!$BJ$1:$BJ$437,'Master Data HO &amp; Site'!$F$1:$F$437,'Summary to Mgmt'!$D46,'Master Data HO &amp; Site'!$H$1:$H$437,'Summary to Mgmt'!$E46,'Master Data HO &amp; Site'!$Y$1:$Y$437,"Open"),SUMIFS('Master Data HO &amp; Site'!$BJ$1:$BJ$437,'Master Data HO &amp; Site'!$S$1:$S$437,'Summary to Mgmt'!$C46,'Master Data HO &amp; Site'!$Y$1:$Y$437,"Open")),IF($H$2="Urgent",IF(C46="Jakarta",SUMIFS('Master Data HO &amp; Site'!$BJ$1:$BJ$437,'Master Data HO &amp; Site'!$F$1:$F$437,'Summary to Mgmt'!$D46,'Master Data HO &amp; Site'!$H$1:$H$437,'Summary to Mgmt'!$E46,'Master Data HO &amp; Site'!$Y$1:$Y$437,"Open",'Master Data HO &amp; Site'!$N$1:$N$437,$H$2),SUMIFS('Master Data HO &amp; Site'!$BJ$1:$BJ$437,'Master Data HO &amp; Site'!$S$1:$S$437,'Summary to Mgmt'!$C46,'Master Data HO &amp; Site'!$Y$1:$Y$437,"Open",'Master Data HO &amp; Site'!$N$1:$N$437,$H$2)),IF(C46="Jakarta",SUMIFS('Master Data HO &amp; Site'!$BJ$1:$BJ$437,'Master Data HO &amp; Site'!$F$1:$F$437,'Summary to Mgmt'!$D46,'Master Data HO &amp; Site'!$H$1:$H$437,'Summary to Mgmt'!$E46,'Master Data HO &amp; Site'!$Y$1:$Y$437,"Open",'Master Data HO &amp; Site'!$N$1:$N$437,$H$2),SUMIFS('Master Data HO &amp; Site'!$BJ$1:$BJ$437,'Master Data HO &amp; Site'!$S$1:$S$437,'Summary to Mgmt'!$C46,'Master Data HO &amp; Site'!$Y$1:$Y$437,"Open",'Master Data HO &amp; Site'!$N$1:$N$437,$H$2))))</f>
        <v>0</v>
      </c>
      <c r="AS46" s="222">
        <f>IF($H$2="All",IF(C46="Jakarta",SUMIFS('Master Data HO &amp; Site'!$BK$1:$BK$437,'Master Data HO &amp; Site'!$S$1:$S$437,'Summary to Mgmt'!$C46,'Master Data HO &amp; Site'!$F$1:$F$437,'Summary to Mgmt'!$D46,'Master Data HO &amp; Site'!$H$1:$H$437,'Summary to Mgmt'!$E46,'Master Data HO &amp; Site'!$Y$1:$Y$437,"Open"),SUMIFS('Master Data HO &amp; Site'!$BK$1:$BK$437,'Master Data HO &amp; Site'!$S$1:$S$437,'Summary to Mgmt'!$C46,'Master Data HO &amp; Site'!$Y$1:$Y$437,"Open")),IF($H$2="Urgent",IF(C46="Jakarta",SUMIFS('Master Data HO &amp; Site'!$BK$1:$BK$437,'Master Data HO &amp; Site'!$F$1:$F$437,'Summary to Mgmt'!$D46,'Master Data HO &amp; Site'!$H$1:$H$437,'Summary to Mgmt'!$E46,'Master Data HO &amp; Site'!$Y$1:$Y$437,"Open",'Master Data HO &amp; Site'!$N$1:$N$437,$H$2),SUMIFS('Master Data HO &amp; Site'!$BK$1:$BK$437,'Master Data HO &amp; Site'!$S$1:$S$437,'Summary to Mgmt'!$C46,'Master Data HO &amp; Site'!$Y$1:$Y$437,"Open",'Master Data HO &amp; Site'!$N$1:$N$437,$H$2)),IF(C46="Jakarta",SUMIFS('Master Data HO &amp; Site'!$BK$1:$BK$437,'Master Data HO &amp; Site'!$F$1:$F$437,'Summary to Mgmt'!$D46,'Master Data HO &amp; Site'!$H$1:$H$437,'Summary to Mgmt'!$E46,'Master Data HO &amp; Site'!$Y$1:$Y$437,"Open",'Master Data HO &amp; Site'!$N$1:$N$437,$H$2),SUMIFS('Master Data HO &amp; Site'!$BK$1:$BK$437,'Master Data HO &amp; Site'!$S$1:$S$437,'Summary to Mgmt'!$C46,'Master Data HO &amp; Site'!$Y$1:$Y$437,"Open",'Master Data HO &amp; Site'!$N$1:$N$437,$H$2))))</f>
        <v>0</v>
      </c>
      <c r="AU46" s="224">
        <f ca="1">IF($H$2="All",IF(C46="Jakarta",COUNTIFS('Master Data HO &amp; Site'!$F$1:$F$437,'Summary to Mgmt'!$D46,'Master Data HO &amp; Site'!$H$1:$H$437,'Summary to Mgmt'!$E46,'Master Data HO &amp; Site'!$Y$1:$Y$437,"Open",'Master Data HO &amp; Site'!$BZ$1:$BZ$437,'Summary to Mgmt'!$AU$4),COUNTIFS('Master Data HO &amp; Site'!$S$1:$S$437,'Summary to Mgmt'!$C46,'Master Data HO &amp; Site'!$Y$1:$Y$437,"Open",'Master Data HO &amp; Site'!$BZ$1:$BZ$437,'Summary to Mgmt'!$AU$4)),IF($H$2="Urgent",IF(C46="Jakarta",COUNTIFS('Master Data HO &amp; Site'!$F$1:$F$437,'Summary to Mgmt'!$D46,'Master Data HO &amp; Site'!$H$1:$H$437,'Summary to Mgmt'!$E46,'Master Data HO &amp; Site'!$Y$1:$Y$437,"Open",'Master Data HO &amp; Site'!$BZ$1:$BZ$437,'Summary to Mgmt'!$AU$4,'Master Data HO &amp; Site'!$N$1:$N$437,$H$2),COUNTIFS('Master Data HO &amp; Site'!$S$1:$S$437,'Summary to Mgmt'!$C46,'Master Data HO &amp; Site'!$Y$1:$Y$437,"Open",'Master Data HO &amp; Site'!$BZ$1:$BZ$437,'Summary to Mgmt'!$AU$4,'Master Data HO &amp; Site'!$N$1:$N$437,$H$2)),IF(C46="Jakarta",COUNTIFS('Master Data HO &amp; Site'!$F$1:$F$437,'Summary to Mgmt'!$D46,'Master Data HO &amp; Site'!$H$1:$H$437,'Summary to Mgmt'!$E46,'Master Data HO &amp; Site'!$Y$1:$Y$437,"Open",'Master Data HO &amp; Site'!$BZ$1:$BZ$437,'Summary to Mgmt'!$AU$4,'Master Data HO &amp; Site'!$N$1:$N$437,$H$2),COUNTIFS('Master Data HO &amp; Site'!$S$1:$S$437,'Summary to Mgmt'!$C46,'Master Data HO &amp; Site'!$Y$1:$Y$437,"Open",'Master Data HO &amp; Site'!$BZ$1:$BZ$437,'Summary to Mgmt'!$AU$4,'Master Data HO &amp; Site'!$N$1:$N$437,$H$2))))</f>
        <v>0</v>
      </c>
      <c r="AV46" s="224">
        <f ca="1">IF($H$2="All",IF(C46="Jakarta",COUNTIFS('Master Data HO &amp; Site'!$F$1:$F$437,'Summary to Mgmt'!$D46,'Master Data HO &amp; Site'!$H$1:$H$437,'Summary to Mgmt'!$E46,'Master Data HO &amp; Site'!$Y$1:$Y$437,"Open",'Master Data HO &amp; Site'!$BZ$1:$BZ$437,'Summary to Mgmt'!$AV$4),COUNTIFS('Master Data HO &amp; Site'!$S$1:$S$437,'Summary to Mgmt'!$C46,'Master Data HO &amp; Site'!$Y$1:$Y$437,"Open",'Master Data HO &amp; Site'!$BZ$1:$BZ$437,'Summary to Mgmt'!$AV$4)),IF($H$2="Urgent",IF(C46="Jakarta",COUNTIFS('Master Data HO &amp; Site'!$F$1:$F$437,'Summary to Mgmt'!$D46,'Master Data HO &amp; Site'!$H$1:$H$437,'Summary to Mgmt'!$E46,'Master Data HO &amp; Site'!$Y$1:$Y$437,"Open",'Master Data HO &amp; Site'!$BZ$1:$BZ$437,'Summary to Mgmt'!$AV$4,'Master Data HO &amp; Site'!$N$1:$N$437,$H$2),COUNTIFS('Master Data HO &amp; Site'!$S$1:$S$437,'Summary to Mgmt'!$C46,'Master Data HO &amp; Site'!$Y$1:$Y$437,"Open",'Master Data HO &amp; Site'!$BZ$1:$BZ$437,'Summary to Mgmt'!$AV$4,'Master Data HO &amp; Site'!$N$1:$N$437,$H$2)),IF(C46="Jakarta",COUNTIFS('Master Data HO &amp; Site'!$F$1:$F$437,'Summary to Mgmt'!$D46,'Master Data HO &amp; Site'!$H$1:$H$437,'Summary to Mgmt'!$E46,'Master Data HO &amp; Site'!$Y$1:$Y$437,"Open",'Master Data HO &amp; Site'!$BZ$1:$BZ$437,'Summary to Mgmt'!$AV$4,'Master Data HO &amp; Site'!$N$1:$N$437,$H$2),COUNTIFS('Master Data HO &amp; Site'!$S$1:$S$437,'Summary to Mgmt'!$C46,'Master Data HO &amp; Site'!$Y$1:$Y$437,"Open",'Master Data HO &amp; Site'!$BZ$1:$BZ$437,'Summary to Mgmt'!$AV$4,'Master Data HO &amp; Site'!$N$1:$N$437,$H$2))))</f>
        <v>0</v>
      </c>
      <c r="AW46" s="224">
        <f ca="1">IF($H$2="All",IF(C46="Jakarta",COUNTIFS('Master Data HO &amp; Site'!$F$1:$F$437,'Summary to Mgmt'!$D46,'Master Data HO &amp; Site'!$H$1:$H$437,'Summary to Mgmt'!$E46,'Master Data HO &amp; Site'!$Y$1:$Y$437,"Open",'Master Data HO &amp; Site'!$BZ$1:$BZ$437,'Summary to Mgmt'!$AW$4),COUNTIFS('Master Data HO &amp; Site'!$S$1:$S$437,'Summary to Mgmt'!$C46,'Master Data HO &amp; Site'!$Y$1:$Y$437,"Open",'Master Data HO &amp; Site'!$BZ$1:$BZ$437,'Summary to Mgmt'!$AW$4)),IF($H$2="Urgent",IF(C46="Jakarta",COUNTIFS('Master Data HO &amp; Site'!$F$1:$F$437,'Summary to Mgmt'!$D46,'Master Data HO &amp; Site'!$H$1:$H$437,'Summary to Mgmt'!$E46,'Master Data HO &amp; Site'!$Y$1:$Y$437,"Open",'Master Data HO &amp; Site'!$BZ$1:$BZ$437,'Summary to Mgmt'!$AW$4,'Master Data HO &amp; Site'!$N$1:$N$437,$H$2),COUNTIFS('Master Data HO &amp; Site'!$S$1:$S$437,'Summary to Mgmt'!$C46,'Master Data HO &amp; Site'!$Y$1:$Y$437,"Open",'Master Data HO &amp; Site'!$BZ$1:$BZ$437,'Summary to Mgmt'!$AW$4,'Master Data HO &amp; Site'!$N$1:$N$437,$H$2)),IF(C46="Jakarta",COUNTIFS('Master Data HO &amp; Site'!$F$1:$F$437,'Summary to Mgmt'!$D46,'Master Data HO &amp; Site'!$H$1:$H$437,'Summary to Mgmt'!$E46,'Master Data HO &amp; Site'!$Y$1:$Y$437,"Open",'Master Data HO &amp; Site'!$BZ$1:$BZ$437,'Summary to Mgmt'!$AW$4,'Master Data HO &amp; Site'!$N$1:$N$437,$H$2),COUNTIFS('Master Data HO &amp; Site'!$S$1:$S$437,'Summary to Mgmt'!$C46,'Master Data HO &amp; Site'!$Y$1:$Y$437,"Open",'Master Data HO &amp; Site'!$BZ$1:$BZ$437,'Summary to Mgmt'!$AW$4,'Master Data HO &amp; Site'!$N$1:$N$437,$H$2))))</f>
        <v>0</v>
      </c>
      <c r="AX46" s="224">
        <f ca="1">IF($H$2="All",IF(C46="Jakarta",COUNTIFS('Master Data HO &amp; Site'!$F$1:$F$437,'Summary to Mgmt'!$D46,'Master Data HO &amp; Site'!$H$1:$H$437,'Summary to Mgmt'!$E46,'Master Data HO &amp; Site'!$Y$1:$Y$437,"Open",'Master Data HO &amp; Site'!$BZ$1:$BZ$437,'Summary to Mgmt'!$AX$4),COUNTIFS('Master Data HO &amp; Site'!$S$1:$S$437,'Summary to Mgmt'!$C46,'Master Data HO &amp; Site'!$Y$1:$Y$437,"Open",'Master Data HO &amp; Site'!$BZ$1:$BZ$437,'Summary to Mgmt'!$AX$4)),IF($H$2="Urgent",IF(C46="Jakarta",COUNTIFS('Master Data HO &amp; Site'!$F$1:$F$437,'Summary to Mgmt'!$D46,'Master Data HO &amp; Site'!$H$1:$H$437,'Summary to Mgmt'!$E46,'Master Data HO &amp; Site'!$Y$1:$Y$437,"Open",'Master Data HO &amp; Site'!$BZ$1:$BZ$437,'Summary to Mgmt'!$AX$4,'Master Data HO &amp; Site'!$N$1:$N$437,$H$2),COUNTIFS('Master Data HO &amp; Site'!$S$1:$S$437,'Summary to Mgmt'!$C46,'Master Data HO &amp; Site'!$Y$1:$Y$437,"Open",'Master Data HO &amp; Site'!$BZ$1:$BZ$437,'Summary to Mgmt'!$AX$4,'Master Data HO &amp; Site'!$N$1:$N$437,$H$2)),IF(C46="Jakarta",COUNTIFS('Master Data HO &amp; Site'!$F$1:$F$437,'Summary to Mgmt'!$D46,'Master Data HO &amp; Site'!$H$1:$H$437,'Summary to Mgmt'!$E46,'Master Data HO &amp; Site'!$Y$1:$Y$437,"Open",'Master Data HO &amp; Site'!$BZ$1:$BZ$437,'Summary to Mgmt'!$AX$4,'Master Data HO &amp; Site'!$N$1:$N$437,$H$2),COUNTIFS('Master Data HO &amp; Site'!$S$1:$S$437,'Summary to Mgmt'!$C46,'Master Data HO &amp; Site'!$Y$1:$Y$437,"Open",'Master Data HO &amp; Site'!$BZ$1:$BZ$437,'Summary to Mgmt'!$AX$4,'Master Data HO &amp; Site'!$N$1:$N$437,$H$2))))</f>
        <v>1</v>
      </c>
    </row>
    <row r="47" spans="3:50" outlineLevel="1" x14ac:dyDescent="0.35">
      <c r="C47" t="s">
        <v>151</v>
      </c>
      <c r="D47" t="s">
        <v>1876</v>
      </c>
      <c r="E47" t="s">
        <v>1876</v>
      </c>
      <c r="F47" s="223">
        <f t="shared" ref="F47" si="9">G47+H47</f>
        <v>2</v>
      </c>
      <c r="G47" s="224">
        <f>IF($H$2="All",IF(C47="Jakarta",SUMIFS('Master Data HO &amp; Site'!$BM$1:$BM$437,'Master Data HO &amp; Site'!$S$1:$S$437,'Summary to Mgmt'!C47,'Master Data HO &amp; Site'!$F$1:$F$437,'Summary to Mgmt'!$D47,'Master Data HO &amp; Site'!$H$1:$H$437,'Summary to Mgmt'!$E47,'Master Data HO &amp; Site'!$Y$1:$Y$437,"Closed"),SUMIFS('Master Data HO &amp; Site'!$BM$1:$BM$437,'Master Data HO &amp; Site'!$S$1:$S$437,'Summary to Mgmt'!C47,'Master Data HO &amp; Site'!$Y$1:$Y$437,"Closed")),IF(C47="Jakarta",SUMIFS('Master Data HO &amp; Site'!$BM$1:$BM$437,'Master Data HO &amp; Site'!$S$1:$S$437,'Summary to Mgmt'!C47,'Master Data HO &amp; Site'!$F$1:$F$437,'Summary to Mgmt'!$D47,'Master Data HO &amp; Site'!$H$1:$H$437,'Summary to Mgmt'!E47,'Master Data HO &amp; Site'!$N$1:$N$437,'Summary to Mgmt'!$H$2,'Master Data HO &amp; Site'!$Y$1:$Y$437,"Closed"),SUMIFS('Master Data HO &amp; Site'!$BM$1:$BM$437,'Master Data HO &amp; Site'!$S$1:$S$437,'Summary to Mgmt'!C47,'Master Data HO &amp; Site'!$N$1:$N$437,'Summary to Mgmt'!$H$2,'Master Data HO &amp; Site'!$Y$1:$Y$437,"Closed")))</f>
        <v>0</v>
      </c>
      <c r="H47" s="222">
        <f>IF($H$2="All",IF(C47="Jakarta",COUNTIFS('Master Data HO &amp; Site'!$S$1:$S$437,'Summary to Mgmt'!$C47,'Master Data HO &amp; Site'!$F$1:$F$437,'Summary to Mgmt'!$D47,'Master Data HO &amp; Site'!$H$1:$H$437,'Summary to Mgmt'!$E47,'Master Data HO &amp; Site'!$Y$1:$Y$437,"Open"),COUNTIFS('Master Data HO &amp; Site'!$S$1:$S$437,'Summary to Mgmt'!$C47,'Master Data HO &amp; Site'!$Y$1:$Y$437,"Open")),IF($H$2="Urgent",IF(C47="Jakarta",COUNTIFS('Master Data HO &amp; Site'!$S$1:$S$437,'Summary to Mgmt'!$C47,'Master Data HO &amp; Site'!$F$1:$F$437,'Summary to Mgmt'!$D47,'Master Data HO &amp; Site'!$H$1:$H$437,'Summary to Mgmt'!$E47,'Master Data HO &amp; Site'!$Y$1:$Y$437,"Open",'Master Data HO &amp; Site'!$N$1:$N$437,$H$2),COUNTIFS('Master Data HO &amp; Site'!$S$1:$S$437,'Summary to Mgmt'!$C47,'Master Data HO &amp; Site'!$Y$1:$Y$437,"Open",'Master Data HO &amp; Site'!$N$1:$N$437,$H$2)),IF(C47="Jakarta",COUNTIFS('Master Data HO &amp; Site'!$F$1:$F$437,'Summary to Mgmt'!$D47,'Master Data HO &amp; Site'!$H$1:$H$437,'Summary to Mgmt'!$E47,'Master Data HO &amp; Site'!$Y$1:$Y$437,"Open",'Master Data HO &amp; Site'!$N$1:$N$437,$H$2),COUNTIFS('Master Data HO &amp; Site'!$S$1:$S$437,'Summary to Mgmt'!$C47,'Master Data HO &amp; Site'!$Y$1:$Y$437,"Open",'Master Data HO &amp; Site'!$N$1:$N$437,$H$2))))</f>
        <v>2</v>
      </c>
      <c r="I47" s="222">
        <f>IF($H$2="All",IF(C47="Jakarta",COUNTIFS('Master Data HO &amp; Site'!$F$1:$F$437,'Summary to Mgmt'!$D47,'Master Data HO &amp; Site'!$H$1:$H$437,'Summary to Mgmt'!$E47,'Master Data HO &amp; Site'!$Y$1:$Y$437,"Open",'Master Data HO &amp; Site'!$D$1:$D$437,"pending FKTK"),COUNTIFS('Master Data HO &amp; Site'!$S$1:$S$437,'Summary to Mgmt'!$C47,'Master Data HO &amp; Site'!$Y$1:$Y$437,"Open",'Master Data HO &amp; Site'!$D$1:$D$437,"pending FKTK")),IF($H$2="Urgent",IF(C47="Jakarta",COUNTIFS('Master Data HO &amp; Site'!$F$1:$F$437,'Summary to Mgmt'!$D47,'Master Data HO &amp; Site'!$H$1:$H$437,'Summary to Mgmt'!$E47,'Master Data HO &amp; Site'!$Y$1:$Y$437,"Open",'Master Data HO &amp; Site'!$N$1:$N$437,$H$2,'Master Data HO &amp; Site'!$D$1:$D$437,"pending FKTK"),COUNTIFS('Master Data HO &amp; Site'!$S$1:$S$437,'Summary to Mgmt'!$C47,'Master Data HO &amp; Site'!$Y$1:$Y$437,"Open",'Master Data HO &amp; Site'!$N$1:$N$437,$H$2,'Master Data HO &amp; Site'!$D$1:$D$437,"pending FKTK")),IF(C47="Jakarta",COUNTIFS('Master Data HO &amp; Site'!$F$1:$F$437,'Summary to Mgmt'!$D47,'Master Data HO &amp; Site'!$H$1:$H$437,'Summary to Mgmt'!$E47,'Master Data HO &amp; Site'!$Y$1:$Y$437,"Open",'Master Data HO &amp; Site'!$N$1:$N$437,$H$2,'Master Data HO &amp; Site'!$D$1:$D$437,"pending FKTK"),COUNTIFS('Master Data HO &amp; Site'!$S$1:$S$437,'Summary to Mgmt'!$C47,'Master Data HO &amp; Site'!$Y$1:$Y$437,"Open",'Master Data HO &amp; Site'!$N$1:$N$437,$H$2,'Master Data HO &amp; Site'!$D$1:$D$437,"pending FKTK"))))</f>
        <v>2</v>
      </c>
      <c r="J47" s="222">
        <f>IF($H$2="All",IF(C47="Jakarta",SUMIFS('Master Data HO &amp; Site'!$AB$1:$AB$437,'Master Data HO &amp; Site'!$F$1:$F$437,'Summary to Mgmt'!$D47,'Master Data HO &amp; Site'!$H$1:$H$437,'Summary to Mgmt'!$E47,'Master Data HO &amp; Site'!$Y$1:$Y$437,"Open"),SUMIFS('Master Data HO &amp; Site'!$AB$1:$AB$437,'Master Data HO &amp; Site'!$S$1:$S$437,'Summary to Mgmt'!$C47,'Master Data HO &amp; Site'!$Y$1:$Y$437,"Open")),IF($H$2="Urgent",IF(C47="Jakarta",SUMIFS('Master Data HO &amp; Site'!$AB$1:$AB$437,'Master Data HO &amp; Site'!$F$1:$F$437,'Summary to Mgmt'!$D47,'Master Data HO &amp; Site'!$H$1:$H$437,'Summary to Mgmt'!$E47,'Master Data HO &amp; Site'!$Y$1:$Y$437,"Open",'Master Data HO &amp; Site'!$N$1:$N$437,$H$2),SUMIFS('Master Data HO &amp; Site'!$AB$1:$AB$437,'Master Data HO &amp; Site'!$S$1:$S$437,'Summary to Mgmt'!$C47,'Master Data HO &amp; Site'!$Y$1:$Y$437,"Open",'Master Data HO &amp; Site'!$N$1:$N$437,$H$2)),IF(C47="Jakarta",SUMIFS('Master Data HO &amp; Site'!$AB$1:$AB$437,'Master Data HO &amp; Site'!$F$1:$F$437,'Summary to Mgmt'!$D47,'Master Data HO &amp; Site'!$H$1:$H$437,'Summary to Mgmt'!$E47,'Master Data HO &amp; Site'!$Y$1:$Y$437,"Open",'Master Data HO &amp; Site'!$N$1:$N$437,$H$2),SUMIFS('Master Data HO &amp; Site'!$AB$1:$AB$437,'Master Data HO &amp; Site'!$S$1:$S$437,'Summary to Mgmt'!$C47,'Master Data HO &amp; Site'!$Y$1:$Y$437,"Open",'Master Data HO &amp; Site'!$N$1:$N$437,$H$2))))</f>
        <v>0</v>
      </c>
      <c r="K47" s="222">
        <f>IF($H$2="All",IF(C47="Jakarta",SUMIFS('Master Data HO &amp; Site'!$AC$1:$AC$437,'Master Data HO &amp; Site'!$F$1:$F$437,'Summary to Mgmt'!$D47,'Master Data HO &amp; Site'!$H$1:$H$437,'Summary to Mgmt'!$E47,'Master Data HO &amp; Site'!$Y$1:$Y$437,"Open"),SUMIFS('Master Data HO &amp; Site'!$AC$1:$AC$437,'Master Data HO &amp; Site'!$S$1:$S$437,'Summary to Mgmt'!$C47,'Master Data HO &amp; Site'!$Y$1:$Y$437,"Open")),IF($H$2="Urgent",IF(C47="Jakarta",SUMIFS('Master Data HO &amp; Site'!$AC$1:$AC$437,'Master Data HO &amp; Site'!$F$1:$F$437,'Summary to Mgmt'!$D47,'Master Data HO &amp; Site'!$H$1:$H$437,'Summary to Mgmt'!$E47,'Master Data HO &amp; Site'!$Y$1:$Y$437,"Open",'Master Data HO &amp; Site'!$N$1:$N$437,$H$2),SUMIFS('Master Data HO &amp; Site'!$AC$1:$AC$437,'Master Data HO &amp; Site'!$S$1:$S$437,'Summary to Mgmt'!$C47,'Master Data HO &amp; Site'!$Y$1:$Y$437,"Open",'Master Data HO &amp; Site'!$N$1:$N$437,$H$2)),IF(C47="Jakarta",SUMIFS('Master Data HO &amp; Site'!$AC$1:$AC$437,'Master Data HO &amp; Site'!$F$1:$F$437,'Summary to Mgmt'!$D47,'Master Data HO &amp; Site'!$H$1:$H$437,'Summary to Mgmt'!$E47,'Master Data HO &amp; Site'!$Y$1:$Y$437,"Open",'Master Data HO &amp; Site'!$N$1:$N$437,$H$2),SUMIFS('Master Data HO &amp; Site'!$AC$1:$AC$437,'Master Data HO &amp; Site'!$S$1:$S$437,'Summary to Mgmt'!$C47,'Master Data HO &amp; Site'!$Y$1:$Y$437,"Open",'Master Data HO &amp; Site'!$N$1:$N$437,$H$2))))</f>
        <v>0</v>
      </c>
      <c r="L47" s="222">
        <f>IF($H$2="All",IF(C47="Jakarta",SUMIFS('Master Data HO &amp; Site'!$AD$1:$AD$437,'Master Data HO &amp; Site'!$F$1:$F$437,'Summary to Mgmt'!$D47,'Master Data HO &amp; Site'!$H$1:$H$437,'Summary to Mgmt'!$E47,'Master Data HO &amp; Site'!$Y$1:$Y$437,"Open"),SUMIFS('Master Data HO &amp; Site'!$AD$1:$AD$437,'Master Data HO &amp; Site'!$S$1:$S$437,'Summary to Mgmt'!$C47,'Master Data HO &amp; Site'!$Y$1:$Y$437,"Open")),IF($H$2="Urgent",IF(C47="Jakarta",SUMIFS('Master Data HO &amp; Site'!$AD$1:$AD$437,'Master Data HO &amp; Site'!$F$1:$F$437,'Summary to Mgmt'!$D47,'Master Data HO &amp; Site'!$H$1:$H$437,'Summary to Mgmt'!$E47,'Master Data HO &amp; Site'!$Y$1:$Y$437,"Open",'Master Data HO &amp; Site'!$N$1:$N$437,$H$2),SUMIFS('Master Data HO &amp; Site'!$AD$1:$AD$437,'Master Data HO &amp; Site'!$S$1:$S$437,'Summary to Mgmt'!$C47,'Master Data HO &amp; Site'!$Y$1:$Y$437,"Open",'Master Data HO &amp; Site'!$N$1:$N$437,$H$2)),IF(C47="Jakarta",SUMIFS('Master Data HO &amp; Site'!$AD$1:$AD$437,'Master Data HO &amp; Site'!$F$1:$F$437,'Summary to Mgmt'!$D47,'Master Data HO &amp; Site'!$H$1:$H$437,'Summary to Mgmt'!$E47,'Master Data HO &amp; Site'!$Y$1:$Y$437,"Open",'Master Data HO &amp; Site'!$N$1:$N$437,$H$2),SUMIFS('Master Data HO &amp; Site'!$AD$1:$AD$437,'Master Data HO &amp; Site'!$S$1:$S$437,'Summary to Mgmt'!$C47,'Master Data HO &amp; Site'!$Y$1:$Y$437,"Open",'Master Data HO &amp; Site'!$N$1:$N$437,$H$2))))</f>
        <v>0</v>
      </c>
      <c r="M47" s="222">
        <f>IF($H$2="All",IF(C47="Jakarta",SUMIFS('Master Data HO &amp; Site'!$AE$1:$AE$437,'Master Data HO &amp; Site'!$F$1:$F$437,'Summary to Mgmt'!$D47,'Master Data HO &amp; Site'!$H$1:$H$437,'Summary to Mgmt'!$E47,'Master Data HO &amp; Site'!$Y$1:$Y$437,"Open"),SUMIFS('Master Data HO &amp; Site'!$AE$1:$AE$437,'Master Data HO &amp; Site'!$S$1:$S$437,'Summary to Mgmt'!$C47,'Master Data HO &amp; Site'!$Y$1:$Y$437,"Open")),IF($H$2="Urgent",IF(C47="Jakarta",SUMIFS('Master Data HO &amp; Site'!$AE$1:$AE$437,'Master Data HO &amp; Site'!$F$1:$F$437,'Summary to Mgmt'!$D47,'Master Data HO &amp; Site'!$H$1:$H$437,'Summary to Mgmt'!$E47,'Master Data HO &amp; Site'!$Y$1:$Y$437,"Open",'Master Data HO &amp; Site'!$N$1:$N$437,$H$2),SUMIFS('Master Data HO &amp; Site'!$AE$1:$AE$437,'Master Data HO &amp; Site'!$S$1:$S$437,'Summary to Mgmt'!$C47,'Master Data HO &amp; Site'!$Y$1:$Y$437,"Open",'Master Data HO &amp; Site'!$N$1:$N$437,$H$2)),IF(C47="Jakarta",SUMIFS('Master Data HO &amp; Site'!$AE$1:$AE$437,'Master Data HO &amp; Site'!$F$1:$F$437,'Summary to Mgmt'!$D47,'Master Data HO &amp; Site'!$H$1:$H$437,'Summary to Mgmt'!$E47,'Master Data HO &amp; Site'!$Y$1:$Y$437,"Open",'Master Data HO &amp; Site'!$N$1:$N$437,$H$2),SUMIFS('Master Data HO &amp; Site'!$AE$1:$AE$437,'Master Data HO &amp; Site'!$S$1:$S$437,'Summary to Mgmt'!$C47,'Master Data HO &amp; Site'!$Y$1:$Y$437,"Open",'Master Data HO &amp; Site'!$N$1:$N$437,$H$2))))</f>
        <v>0</v>
      </c>
      <c r="N47" s="222">
        <f>IF($H$2="All",IF(C47="Jakarta",SUMIFS('Master Data HO &amp; Site'!$AF$1:$AF$437,'Master Data HO &amp; Site'!$F$1:$F$437,'Summary to Mgmt'!$D47,'Master Data HO &amp; Site'!$H$1:$H$437,'Summary to Mgmt'!$E47,'Master Data HO &amp; Site'!$Y$1:$Y$437,"Open"),SUMIFS('Master Data HO &amp; Site'!$AF$1:$AF$437,'Master Data HO &amp; Site'!$S$1:$S$437,'Summary to Mgmt'!$C47,'Master Data HO &amp; Site'!$Y$1:$Y$437,"Open")),IF($H$2="Urgent",IF(C47="Jakarta",SUMIFS('Master Data HO &amp; Site'!$AF$1:$AF$437,'Master Data HO &amp; Site'!$F$1:$F$437,'Summary to Mgmt'!$D47,'Master Data HO &amp; Site'!$H$1:$H$437,'Summary to Mgmt'!$E47,'Master Data HO &amp; Site'!$Y$1:$Y$437,"Open",'Master Data HO &amp; Site'!$N$1:$N$437,$H$2),SUMIFS('Master Data HO &amp; Site'!$AF$1:$AF$437,'Master Data HO &amp; Site'!$S$1:$S$437,'Summary to Mgmt'!$C47,'Master Data HO &amp; Site'!$Y$1:$Y$437,"Open",'Master Data HO &amp; Site'!$N$1:$N$437,$H$2)),IF(C47="Jakarta",SUMIFS('Master Data HO &amp; Site'!$AF$1:$AF$437,'Master Data HO &amp; Site'!$F$1:$F$437,'Summary to Mgmt'!$D47,'Master Data HO &amp; Site'!$H$1:$H$437,'Summary to Mgmt'!$E47,'Master Data HO &amp; Site'!$Y$1:$Y$437,"Open",'Master Data HO &amp; Site'!$N$1:$N$437,$H$2),SUMIFS('Master Data HO &amp; Site'!$AF$1:$AF$437,'Master Data HO &amp; Site'!$S$1:$S$437,'Summary to Mgmt'!$C47,'Master Data HO &amp; Site'!$Y$1:$Y$437,"Open",'Master Data HO &amp; Site'!$N$1:$N$437,$H$2))))</f>
        <v>0</v>
      </c>
      <c r="O47" s="224">
        <f>IF($H$2="All",IF(C47="Jakarta",SUMIFS('Master Data HO &amp; Site'!$AG$1:$AG$437,'Master Data HO &amp; Site'!$S$1:$S$437,'Summary to Mgmt'!$C47,'Master Data HO &amp; Site'!$F$1:$F$437,'Summary to Mgmt'!$D47,'Master Data HO &amp; Site'!$H$1:$H$437,'Summary to Mgmt'!$E47,'Master Data HO &amp; Site'!$Y$1:$Y$437,"Open"),SUMIFS('Master Data HO &amp; Site'!$AG$1:$AG$437,'Master Data HO &amp; Site'!$S$1:$S$437,'Summary to Mgmt'!$C47,'Master Data HO &amp; Site'!$Y$1:$Y$437,"Open")),IF($H$2="Urgent",IF(C47="Jakarta",SUMIFS('Master Data HO &amp; Site'!$AG$1:$AG$437,'Master Data HO &amp; Site'!$F$1:$F$437,'Summary to Mgmt'!$D47,'Master Data HO &amp; Site'!$H$1:$H$437,'Summary to Mgmt'!$E47,'Master Data HO &amp; Site'!$Y$1:$Y$437,"Open",'Master Data HO &amp; Site'!$N$1:$N$437,$H$2),SUMIFS('Master Data HO &amp; Site'!$AG$1:$AG$437,'Master Data HO &amp; Site'!$S$1:$S$437,'Summary to Mgmt'!$C47,'Master Data HO &amp; Site'!$Y$1:$Y$437,"Open",'Master Data HO &amp; Site'!$N$1:$N$437,$H$2)),IF(C47="Jakarta",SUMIFS('Master Data HO &amp; Site'!$AG$1:$AG$437,'Master Data HO &amp; Site'!$F$1:$F$437,'Summary to Mgmt'!$D47,'Master Data HO &amp; Site'!$H$1:$H$437,'Summary to Mgmt'!$E47,'Master Data HO &amp; Site'!$Y$1:$Y$437,"Open",'Master Data HO &amp; Site'!$N$1:$N$437,$H$2),SUMIFS('Master Data HO &amp; Site'!$AG$1:$AG$437,'Master Data HO &amp; Site'!$S$1:$S$437,'Summary to Mgmt'!$C47,'Master Data HO &amp; Site'!$Y$1:$Y$437,"Open",'Master Data HO &amp; Site'!$N$1:$N$437,$H$2))))</f>
        <v>0</v>
      </c>
      <c r="P47" s="222">
        <f>IF($H$2="All",IF(C47="Jakarta",SUMIFS('Master Data HO &amp; Site'!$AH$1:$AH$437,'Master Data HO &amp; Site'!$F$1:$F$437,'Summary to Mgmt'!$D47,'Master Data HO &amp; Site'!$H$1:$H$437,'Summary to Mgmt'!$E47,'Master Data HO &amp; Site'!$Y$1:$Y$437,"Open"),SUMIFS('Master Data HO &amp; Site'!$AH$1:$AH$437,'Master Data HO &amp; Site'!$S$1:$S$437,'Summary to Mgmt'!$C47,'Master Data HO &amp; Site'!$Y$1:$Y$437,"Open")),IF($H$2="Urgent",IF(C47="Jakarta",SUMIFS('Master Data HO &amp; Site'!$AH$1:$AH$437,'Master Data HO &amp; Site'!$F$1:$F$437,'Summary to Mgmt'!$D47,'Master Data HO &amp; Site'!$H$1:$H$437,'Summary to Mgmt'!$E47,'Master Data HO &amp; Site'!$Y$1:$Y$437,"Open",'Master Data HO &amp; Site'!$N$1:$N$437,$H$2),SUMIFS('Master Data HO &amp; Site'!$AH$1:$AH$437,'Master Data HO &amp; Site'!$S$1:$S$437,'Summary to Mgmt'!$C47,'Master Data HO &amp; Site'!$Y$1:$Y$437,"Open",'Master Data HO &amp; Site'!$N$1:$N$437,$H$2)),IF(C47="Jakarta",SUMIFS('Master Data HO &amp; Site'!$AH$1:$AH$437,'Master Data HO &amp; Site'!$F$1:$F$437,'Summary to Mgmt'!$D47,'Master Data HO &amp; Site'!$H$1:$H$437,'Summary to Mgmt'!$E47,'Master Data HO &amp; Site'!$Y$1:$Y$437,"Open",'Master Data HO &amp; Site'!$N$1:$N$437,$H$2),SUMIFS('Master Data HO &amp; Site'!$AH$1:$AH$437,'Master Data HO &amp; Site'!$S$1:$S$437,'Summary to Mgmt'!$C47,'Master Data HO &amp; Site'!$Y$1:$Y$437,"Open",'Master Data HO &amp; Site'!$N$1:$N$437,$H$2))))</f>
        <v>0</v>
      </c>
      <c r="Q47" s="222">
        <f>IF($H$2="All",IF(C47="Jakarta",SUMIFS('Master Data HO &amp; Site'!$AI$1:$AI$437,'Master Data HO &amp; Site'!$F$1:$F$437,'Summary to Mgmt'!$D47,'Master Data HO &amp; Site'!$H$1:$H$437,'Summary to Mgmt'!$E47,'Master Data HO &amp; Site'!$Y$1:$Y$437,"Open"),SUMIFS('Master Data HO &amp; Site'!$AI$1:$AI$437,'Master Data HO &amp; Site'!$S$1:$S$437,'Summary to Mgmt'!$C47,'Master Data HO &amp; Site'!$Y$1:$Y$437,"Open")),IF($H$2="Urgent",IF(C47="Jakarta",SUMIFS('Master Data HO &amp; Site'!$AI$1:$AI$437,'Master Data HO &amp; Site'!$F$1:$F$437,'Summary to Mgmt'!$D47,'Master Data HO &amp; Site'!$H$1:$H$437,'Summary to Mgmt'!$E47,'Master Data HO &amp; Site'!$Y$1:$Y$437,"Open",'Master Data HO &amp; Site'!$N$1:$N$437,$H$2),SUMIFS('Master Data HO &amp; Site'!$AI$1:$AI$437,'Master Data HO &amp; Site'!$S$1:$S$437,'Summary to Mgmt'!$C47,'Master Data HO &amp; Site'!$Y$1:$Y$437,"Open",'Master Data HO &amp; Site'!$N$1:$N$437,$H$2)),IF(C47="Jakarta",SUMIFS('Master Data HO &amp; Site'!$AI$1:$AI$437,'Master Data HO &amp; Site'!$F$1:$F$437,'Summary to Mgmt'!$D47,'Master Data HO &amp; Site'!$H$1:$H$437,'Summary to Mgmt'!$E47,'Master Data HO &amp; Site'!$Y$1:$Y$437,"Open",'Master Data HO &amp; Site'!$N$1:$N$437,$H$2),SUMIFS('Master Data HO &amp; Site'!$AI$1:$AI$437,'Master Data HO &amp; Site'!$S$1:$S$437,'Summary to Mgmt'!$C47,'Master Data HO &amp; Site'!$Y$1:$Y$437,"Open",'Master Data HO &amp; Site'!$N$1:$N$437,$H$2))))</f>
        <v>0</v>
      </c>
      <c r="R47" s="222">
        <f>IF($H$2="All",IF(C47="Jakarta",SUMIFS('Master Data HO &amp; Site'!$AJ$1:$AJ$437,'Master Data HO &amp; Site'!$F$1:$F$437,'Summary to Mgmt'!$D47,'Master Data HO &amp; Site'!$H$1:$H$437,'Summary to Mgmt'!$E47,'Master Data HO &amp; Site'!$Y$1:$Y$437,"Open"),SUMIFS('Master Data HO &amp; Site'!$AJ$1:$AJ$437,'Master Data HO &amp; Site'!$S$1:$S$437,'Summary to Mgmt'!$C47,'Master Data HO &amp; Site'!$Y$1:$Y$437,"Open")),IF($H$2="Urgent",IF(C47="Jakarta",SUMIFS('Master Data HO &amp; Site'!$AJ$1:$AJ$437,'Master Data HO &amp; Site'!$F$1:$F$437,'Summary to Mgmt'!$D47,'Master Data HO &amp; Site'!$H$1:$H$437,'Summary to Mgmt'!$E47,'Master Data HO &amp; Site'!$Y$1:$Y$437,"Open",'Master Data HO &amp; Site'!$N$1:$N$437,$H$2),SUMIFS('Master Data HO &amp; Site'!$AJ$1:$AJ$437,'Master Data HO &amp; Site'!$S$1:$S$437,'Summary to Mgmt'!$C47,'Master Data HO &amp; Site'!$Y$1:$Y$437,"Open",'Master Data HO &amp; Site'!$N$1:$N$437,$H$2)),IF(C47="Jakarta",SUMIFS('Master Data HO &amp; Site'!$AJ$1:$AJ$437,'Master Data HO &amp; Site'!$F$1:$F$437,'Summary to Mgmt'!$D47,'Master Data HO &amp; Site'!$H$1:$H$437,'Summary to Mgmt'!$E47,'Master Data HO &amp; Site'!$Y$1:$Y$437,"Open",'Master Data HO &amp; Site'!$N$1:$N$437,$H$2),SUMIFS('Master Data HO &amp; Site'!$AJ$1:$AJ$437,'Master Data HO &amp; Site'!$S$1:$S$437,'Summary to Mgmt'!$C47,'Master Data HO &amp; Site'!$Y$1:$Y$437,"Open",'Master Data HO &amp; Site'!$N$1:$N$437,$H$2))))</f>
        <v>0</v>
      </c>
      <c r="S47" s="222">
        <f>IF($H$2="All",IF(C47="Jakarta",SUMIFS('Master Data HO &amp; Site'!$AK$1:$AK$437,'Master Data HO &amp; Site'!$F$1:$F$437,'Summary to Mgmt'!$D47,'Master Data HO &amp; Site'!$H$1:$H$437,'Summary to Mgmt'!$E47,'Master Data HO &amp; Site'!$Y$1:$Y$437,"Open"),SUMIFS('Master Data HO &amp; Site'!$AK$1:$AK$437,'Master Data HO &amp; Site'!$S$1:$S$437,'Summary to Mgmt'!$C47,'Master Data HO &amp; Site'!$Y$1:$Y$437,"Open")),IF($H$2="Urgent",IF(C47="Jakarta",SUMIFS('Master Data HO &amp; Site'!$AK$1:$AK$437,'Master Data HO &amp; Site'!$F$1:$F$437,'Summary to Mgmt'!$D47,'Master Data HO &amp; Site'!$H$1:$H$437,'Summary to Mgmt'!$E47,'Master Data HO &amp; Site'!$Y$1:$Y$437,"Open",'Master Data HO &amp; Site'!$N$1:$N$437,$H$2),SUMIFS('Master Data HO &amp; Site'!$AK$1:$AK$437,'Master Data HO &amp; Site'!$S$1:$S$437,'Summary to Mgmt'!$C47,'Master Data HO &amp; Site'!$Y$1:$Y$437,"Open",'Master Data HO &amp; Site'!$N$1:$N$437,$H$2)),IF(C47="Jakarta",SUMIFS('Master Data HO &amp; Site'!$AK$1:$AK$437,'Master Data HO &amp; Site'!$F$1:$F$437,'Summary to Mgmt'!$D47,'Master Data HO &amp; Site'!$H$1:$H$437,'Summary to Mgmt'!$E47,'Master Data HO &amp; Site'!$Y$1:$Y$437,"Open",'Master Data HO &amp; Site'!$N$1:$N$437,$H$2),SUMIFS('Master Data HO &amp; Site'!$AK$1:$AK$437,'Master Data HO &amp; Site'!$S$1:$S$437,'Summary to Mgmt'!$C47,'Master Data HO &amp; Site'!$Y$1:$Y$437,"Open",'Master Data HO &amp; Site'!$N$1:$N$437,$H$2))))</f>
        <v>0</v>
      </c>
      <c r="T47" s="222">
        <f>IF($H$2="All",IF(C47="Jakarta",SUMIFS('Master Data HO &amp; Site'!$AL$1:$AL$437,'Master Data HO &amp; Site'!$F$1:$F$437,'Summary to Mgmt'!$D47,'Master Data HO &amp; Site'!$H$1:$H$437,'Summary to Mgmt'!$E47,'Master Data HO &amp; Site'!$Y$1:$Y$437,"Open"),SUMIFS('Master Data HO &amp; Site'!$AL$1:$AL$437,'Master Data HO &amp; Site'!$S$1:$S$437,'Summary to Mgmt'!$C47,'Master Data HO &amp; Site'!$Y$1:$Y$437,"Open")),IF($H$2="Urgent",IF(C47="Jakarta",SUMIFS('Master Data HO &amp; Site'!$AL$1:$AL$437,'Master Data HO &amp; Site'!$F$1:$F$437,'Summary to Mgmt'!$D47,'Master Data HO &amp; Site'!$H$1:$H$437,'Summary to Mgmt'!$E47,'Master Data HO &amp; Site'!$Y$1:$Y$437,"Open",'Master Data HO &amp; Site'!$N$1:$N$437,$H$2),SUMIFS('Master Data HO &amp; Site'!$AL$1:$AL$437,'Master Data HO &amp; Site'!$S$1:$S$437,'Summary to Mgmt'!$C47,'Master Data HO &amp; Site'!$Y$1:$Y$437,"Open",'Master Data HO &amp; Site'!$N$1:$N$437,$H$2)),IF(C47="Jakarta",SUMIFS('Master Data HO &amp; Site'!$AL$1:$AL$437,'Master Data HO &amp; Site'!$F$1:$F$437,'Summary to Mgmt'!$D47,'Master Data HO &amp; Site'!$H$1:$H$437,'Summary to Mgmt'!$E47,'Master Data HO &amp; Site'!$Y$1:$Y$437,"Open",'Master Data HO &amp; Site'!$N$1:$N$437,$H$2),SUMIFS('Master Data HO &amp; Site'!$AL$1:$AL$437,'Master Data HO &amp; Site'!$S$1:$S$437,'Summary to Mgmt'!$C47,'Master Data HO &amp; Site'!$Y$1:$Y$437,"Open",'Master Data HO &amp; Site'!$N$1:$N$437,$H$2))))</f>
        <v>0</v>
      </c>
      <c r="U47" s="222">
        <f>IF($H$2="All",IF(C47="Jakarta",SUMIFS('Master Data HO &amp; Site'!$AM$1:$AM$437,'Master Data HO &amp; Site'!$S$1:$S$437,'Summary to Mgmt'!$C47,'Master Data HO &amp; Site'!$F$1:$F$437,'Summary to Mgmt'!$D47,'Master Data HO &amp; Site'!$H$1:$H$437,'Summary to Mgmt'!$E47,'Master Data HO &amp; Site'!$Y$1:$Y$437,"Open"),SUMIFS('Master Data HO &amp; Site'!$AM$1:$AM$437,'Master Data HO &amp; Site'!$S$1:$S$437,'Summary to Mgmt'!$C47,'Master Data HO &amp; Site'!$Y$1:$Y$437,"Open")),IF($H$2="Urgent",IF(C47="Jakarta",SUMIFS('Master Data HO &amp; Site'!$AM$1:$AM$437,'Master Data HO &amp; Site'!$F$1:$F$437,'Summary to Mgmt'!$D47,'Master Data HO &amp; Site'!$H$1:$H$437,'Summary to Mgmt'!$E47,'Master Data HO &amp; Site'!$Y$1:$Y$437,"Open",'Master Data HO &amp; Site'!$N$1:$N$437,$H$2),SUMIFS('Master Data HO &amp; Site'!$AM$1:$AM$437,'Master Data HO &amp; Site'!$S$1:$S$437,'Summary to Mgmt'!$C47,'Master Data HO &amp; Site'!$Y$1:$Y$437,"Open",'Master Data HO &amp; Site'!$N$1:$N$437,$H$2)),IF(C47="Jakarta",SUMIFS('Master Data HO &amp; Site'!$AM$1:$AM$437,'Master Data HO &amp; Site'!$F$1:$F$437,'Summary to Mgmt'!$D47,'Master Data HO &amp; Site'!$H$1:$H$437,'Summary to Mgmt'!$E47,'Master Data HO &amp; Site'!$Y$1:$Y$437,"Open",'Master Data HO &amp; Site'!$N$1:$N$437,$H$2),SUMIFS('Master Data HO &amp; Site'!$AM$1:$AM$437,'Master Data HO &amp; Site'!$S$1:$S$437,'Summary to Mgmt'!$C47,'Master Data HO &amp; Site'!$Y$1:$Y$437,"Open",'Master Data HO &amp; Site'!$N$1:$N$437,$H$2))))</f>
        <v>0</v>
      </c>
      <c r="V47" s="222">
        <f>IF($H$2="All",IF(C47="Jakarta",SUMIFS('Master Data HO &amp; Site'!$AN$1:$AN$437,'Master Data HO &amp; Site'!$F$1:$F$437,'Summary to Mgmt'!$D47,'Master Data HO &amp; Site'!$H$1:$H$437,'Summary to Mgmt'!$E47,'Master Data HO &amp; Site'!$Y$1:$Y$437,"Open"),SUMIFS('Master Data HO &amp; Site'!$AN$1:$AN$437,'Master Data HO &amp; Site'!$S$1:$S$437,'Summary to Mgmt'!$C47,'Master Data HO &amp; Site'!$Y$1:$Y$437,"Open")),IF($H$2="Urgent",IF(C47="Jakarta",SUMIFS('Master Data HO &amp; Site'!$AN$1:$AN$437,'Master Data HO &amp; Site'!$F$1:$F$437,'Summary to Mgmt'!$D47,'Master Data HO &amp; Site'!$H$1:$H$437,'Summary to Mgmt'!$E47,'Master Data HO &amp; Site'!$Y$1:$Y$437,"Open",'Master Data HO &amp; Site'!$N$1:$N$437,$H$2),SUMIFS('Master Data HO &amp; Site'!$AN$1:$AN$437,'Master Data HO &amp; Site'!$S$1:$S$437,'Summary to Mgmt'!$C47,'Master Data HO &amp; Site'!$Y$1:$Y$437,"Open",'Master Data HO &amp; Site'!$N$1:$N$437,$H$2)),IF(C47="Jakarta",SUMIFS('Master Data HO &amp; Site'!$AN$1:$AN$437,'Master Data HO &amp; Site'!$F$1:$F$437,'Summary to Mgmt'!$D47,'Master Data HO &amp; Site'!$H$1:$H$437,'Summary to Mgmt'!$E47,'Master Data HO &amp; Site'!$Y$1:$Y$437,"Open",'Master Data HO &amp; Site'!$N$1:$N$437,$H$2),SUMIFS('Master Data HO &amp; Site'!$AN$1:$AN$437,'Master Data HO &amp; Site'!$S$1:$S$437,'Summary to Mgmt'!$C47,'Master Data HO &amp; Site'!$Y$1:$Y$437,"Open",'Master Data HO &amp; Site'!$N$1:$N$437,$H$2))))</f>
        <v>0</v>
      </c>
      <c r="W47" s="222">
        <f>IF($H$2="All",IF(C47="Jakarta",SUMIFS('Master Data HO &amp; Site'!$AO$1:$AO$437,'Master Data HO &amp; Site'!$F$1:$F$437,'Summary to Mgmt'!$D47,'Master Data HO &amp; Site'!$H$1:$H$437,'Summary to Mgmt'!$E47,'Master Data HO &amp; Site'!$Y$1:$Y$437,"Open"),SUMIFS('Master Data HO &amp; Site'!$AO$1:$AO$437,'Master Data HO &amp; Site'!$S$1:$S$437,'Summary to Mgmt'!$C47,'Master Data HO &amp; Site'!$Y$1:$Y$437,"Open")),IF($H$2="Urgent",IF(C47="Jakarta",SUMIFS('Master Data HO &amp; Site'!$AO$1:$AO$437,'Master Data HO &amp; Site'!$F$1:$F$437,'Summary to Mgmt'!$D47,'Master Data HO &amp; Site'!$H$1:$H$437,'Summary to Mgmt'!$E47,'Master Data HO &amp; Site'!$Y$1:$Y$437,"Open",'Master Data HO &amp; Site'!$N$1:$N$437,$H$2),SUMIFS('Master Data HO &amp; Site'!$AO$1:$AO$437,'Master Data HO &amp; Site'!$S$1:$S$437,'Summary to Mgmt'!$C47,'Master Data HO &amp; Site'!$Y$1:$Y$437,"Open",'Master Data HO &amp; Site'!$N$1:$N$437,$H$2)),IF(C47="Jakarta",SUMIFS('Master Data HO &amp; Site'!$AO$1:$AO$437,'Master Data HO &amp; Site'!$F$1:$F$437,'Summary to Mgmt'!$D47,'Master Data HO &amp; Site'!$H$1:$H$437,'Summary to Mgmt'!$E47,'Master Data HO &amp; Site'!$Y$1:$Y$437,"Open",'Master Data HO &amp; Site'!$N$1:$N$437,$H$2),SUMIFS('Master Data HO &amp; Site'!$AO$1:$AO$437,'Master Data HO &amp; Site'!$S$1:$S$437,'Summary to Mgmt'!$C47,'Master Data HO &amp; Site'!$Y$1:$Y$437,"Open",'Master Data HO &amp; Site'!$N$1:$N$437,$H$2))))</f>
        <v>0</v>
      </c>
      <c r="X47" s="222">
        <f>IF($H$2="All",IF(C47="Jakarta",SUMIFS('Master Data HO &amp; Site'!$AP$1:$AP$437,'Master Data HO &amp; Site'!$F$1:$F$437,'Summary to Mgmt'!$D47,'Master Data HO &amp; Site'!$H$1:$H$437,'Summary to Mgmt'!$E47,'Master Data HO &amp; Site'!$Y$1:$Y$437,"Open"),SUMIFS('Master Data HO &amp; Site'!$AP$1:$AP$437,'Master Data HO &amp; Site'!$S$1:$S$437,'Summary to Mgmt'!$C47,'Master Data HO &amp; Site'!$Y$1:$Y$437,"Open")),IF($H$2="Urgent",IF(C47="Jakarta",SUMIFS('Master Data HO &amp; Site'!$AP$1:$AP$437,'Master Data HO &amp; Site'!$F$1:$F$437,'Summary to Mgmt'!$D47,'Master Data HO &amp; Site'!$H$1:$H$437,'Summary to Mgmt'!$E47,'Master Data HO &amp; Site'!$Y$1:$Y$437,"Open",'Master Data HO &amp; Site'!$N$1:$N$437,$H$2),SUMIFS('Master Data HO &amp; Site'!$AP$1:$AP$437,'Master Data HO &amp; Site'!$S$1:$S$437,'Summary to Mgmt'!$C47,'Master Data HO &amp; Site'!$Y$1:$Y$437,"Open",'Master Data HO &amp; Site'!$N$1:$N$437,$H$2)),IF(C47="Jakarta",SUMIFS('Master Data HO &amp; Site'!$AP$1:$AP$437,'Master Data HO &amp; Site'!$F$1:$F$437,'Summary to Mgmt'!$D47,'Master Data HO &amp; Site'!$H$1:$H$437,'Summary to Mgmt'!$E47,'Master Data HO &amp; Site'!$Y$1:$Y$437,"Open",'Master Data HO &amp; Site'!$N$1:$N$437,$H$2),SUMIFS('Master Data HO &amp; Site'!$AP$1:$AP$437,'Master Data HO &amp; Site'!$S$1:$S$437,'Summary to Mgmt'!$C47,'Master Data HO &amp; Site'!$Y$1:$Y$437,"Open",'Master Data HO &amp; Site'!$N$1:$N$437,$H$2))))</f>
        <v>0</v>
      </c>
      <c r="Y47" s="222">
        <f>IF($H$2="All",IF(C47="Jakarta",SUMIFS('Master Data HO &amp; Site'!$AQ$1:$AQ$437,'Master Data HO &amp; Site'!$F$1:$F$437,'Summary to Mgmt'!$D47,'Master Data HO &amp; Site'!$H$1:$H$437,'Summary to Mgmt'!$E47,'Master Data HO &amp; Site'!$Y$1:$Y$437,"Open"),SUMIFS('Master Data HO &amp; Site'!$AQ$1:$AQ$437,'Master Data HO &amp; Site'!$S$1:$S$437,'Summary to Mgmt'!$C47,'Master Data HO &amp; Site'!$Y$1:$Y$437,"Open")),IF($H$2="Urgent",IF(C47="Jakarta",SUMIFS('Master Data HO &amp; Site'!$AQ$1:$AQ$437,'Master Data HO &amp; Site'!$F$1:$F$437,'Summary to Mgmt'!$D47,'Master Data HO &amp; Site'!$H$1:$H$437,'Summary to Mgmt'!$E47,'Master Data HO &amp; Site'!$Y$1:$Y$437,"Open",'Master Data HO &amp; Site'!$N$1:$N$437,$H$2),SUMIFS('Master Data HO &amp; Site'!$AQ$1:$AQ$437,'Master Data HO &amp; Site'!$S$1:$S$437,'Summary to Mgmt'!$C47,'Master Data HO &amp; Site'!$Y$1:$Y$437,"Open",'Master Data HO &amp; Site'!$N$1:$N$437,$H$2)),IF(C47="Jakarta",SUMIFS('Master Data HO &amp; Site'!$AQ$1:$AQ$437,'Master Data HO &amp; Site'!$F$1:$F$437,'Summary to Mgmt'!$D47,'Master Data HO &amp; Site'!$H$1:$H$437,'Summary to Mgmt'!$E47,'Master Data HO &amp; Site'!$Y$1:$Y$437,"Open",'Master Data HO &amp; Site'!$N$1:$N$437,$H$2),SUMIFS('Master Data HO &amp; Site'!$AQ$1:$AQ$437,'Master Data HO &amp; Site'!$S$1:$S$437,'Summary to Mgmt'!$C47,'Master Data HO &amp; Site'!$Y$1:$Y$437,"Open",'Master Data HO &amp; Site'!$N$1:$N$437,$H$2))))</f>
        <v>0</v>
      </c>
      <c r="Z47" s="222">
        <f>IF($H$2="All",IF(C47="Jakarta",SUMIFS('Master Data HO &amp; Site'!$AR$1:$AR$437,'Master Data HO &amp; Site'!$F$1:$F$437,'Summary to Mgmt'!$D47,'Master Data HO &amp; Site'!$H$1:$H$437,'Summary to Mgmt'!$E47,'Master Data HO &amp; Site'!$Y$1:$Y$437,"Open"),SUMIFS('Master Data HO &amp; Site'!$AR$1:$AR$437,'Master Data HO &amp; Site'!$S$1:$S$437,'Summary to Mgmt'!$C47,'Master Data HO &amp; Site'!$Y$1:$Y$437,"Open")),IF($H$2="Urgent",IF(C47="Jakarta",SUMIFS('Master Data HO &amp; Site'!$AR$1:$AR$437,'Master Data HO &amp; Site'!$F$1:$F$437,'Summary to Mgmt'!$D47,'Master Data HO &amp; Site'!$H$1:$H$437,'Summary to Mgmt'!$E47,'Master Data HO &amp; Site'!$Y$1:$Y$437,"Open",'Master Data HO &amp; Site'!$N$1:$N$437,$H$2),SUMIFS('Master Data HO &amp; Site'!$AR$1:$AR$437,'Master Data HO &amp; Site'!$S$1:$S$437,'Summary to Mgmt'!$C47,'Master Data HO &amp; Site'!$Y$1:$Y$437,"Open",'Master Data HO &amp; Site'!$N$1:$N$437,$H$2)),IF(C47="Jakarta",SUMIFS('Master Data HO &amp; Site'!$AR$1:$AR$437,'Master Data HO &amp; Site'!$F$1:$F$437,'Summary to Mgmt'!$D47,'Master Data HO &amp; Site'!$H$1:$H$437,'Summary to Mgmt'!$E47,'Master Data HO &amp; Site'!$Y$1:$Y$437,"Open",'Master Data HO &amp; Site'!$N$1:$N$437,$H$2),SUMIFS('Master Data HO &amp; Site'!$AR$1:$AR$437,'Master Data HO &amp; Site'!$S$1:$S$437,'Summary to Mgmt'!$C47,'Master Data HO &amp; Site'!$Y$1:$Y$437,"Open",'Master Data HO &amp; Site'!$N$1:$N$437,$H$2))))</f>
        <v>0</v>
      </c>
      <c r="AA47" s="222">
        <f>IF($H$2="All",IF(C47="Jakarta",SUMIFS('Master Data HO &amp; Site'!$AS$1:$AS$437,'Master Data HO &amp; Site'!$S$1:$S$437,'Summary to Mgmt'!$C47,'Master Data HO &amp; Site'!$F$1:$F$437,'Summary to Mgmt'!$D47,'Master Data HO &amp; Site'!$H$1:$H$437,'Summary to Mgmt'!$E47,'Master Data HO &amp; Site'!$Y$1:$Y$437,"Open"),SUMIFS('Master Data HO &amp; Site'!$AS$1:$AS$437,'Master Data HO &amp; Site'!$S$1:$S$437,'Summary to Mgmt'!$C47,'Master Data HO &amp; Site'!$Y$1:$Y$437,"Open")),IF($H$2="Urgent",IF(C47="Jakarta",SUMIFS('Master Data HO &amp; Site'!$AS$1:$AS$437,'Master Data HO &amp; Site'!$F$1:$F$437,'Summary to Mgmt'!$D47,'Master Data HO &amp; Site'!$H$1:$H$437,'Summary to Mgmt'!$E47,'Master Data HO &amp; Site'!$Y$1:$Y$437,"Open",'Master Data HO &amp; Site'!$N$1:$N$437,$H$2),SUMIFS('Master Data HO &amp; Site'!$AS$1:$AS$437,'Master Data HO &amp; Site'!$S$1:$S$437,'Summary to Mgmt'!$C47,'Master Data HO &amp; Site'!$Y$1:$Y$437,"Open",'Master Data HO &amp; Site'!$N$1:$N$437,$H$2)),IF(C47="Jakarta",SUMIFS('Master Data HO &amp; Site'!$AS$1:$AS$437,'Master Data HO &amp; Site'!$F$1:$F$437,'Summary to Mgmt'!$D47,'Master Data HO &amp; Site'!$H$1:$H$437,'Summary to Mgmt'!$E47,'Master Data HO &amp; Site'!$Y$1:$Y$437,"Open",'Master Data HO &amp; Site'!$N$1:$N$437,$H$2),SUMIFS('Master Data HO &amp; Site'!$AS$1:$AS$437,'Master Data HO &amp; Site'!$S$1:$S$437,'Summary to Mgmt'!$C47,'Master Data HO &amp; Site'!$Y$1:$Y$437,"Open",'Master Data HO &amp; Site'!$N$1:$N$437,$H$2))))</f>
        <v>0</v>
      </c>
      <c r="AB47" s="222">
        <f>IF($H$2="All",IF(C47="Jakarta",SUMIFS('Master Data HO &amp; Site'!$AT$1:$AT$437,'Master Data HO &amp; Site'!$F$1:$F$437,'Summary to Mgmt'!$D47,'Master Data HO &amp; Site'!$H$1:$H$437,'Summary to Mgmt'!$E47,'Master Data HO &amp; Site'!$Y$1:$Y$437,"Open"),SUMIFS('Master Data HO &amp; Site'!$AT$1:$AT$437,'Master Data HO &amp; Site'!$S$1:$S$437,'Summary to Mgmt'!$C47,'Master Data HO &amp; Site'!$Y$1:$Y$437,"Open")),IF($H$2="Urgent",IF(C47="Jakarta",SUMIFS('Master Data HO &amp; Site'!$AT$1:$AT$437,'Master Data HO &amp; Site'!$F$1:$F$437,'Summary to Mgmt'!$D47,'Master Data HO &amp; Site'!$H$1:$H$437,'Summary to Mgmt'!$E47,'Master Data HO &amp; Site'!$Y$1:$Y$437,"Open",'Master Data HO &amp; Site'!$N$1:$N$437,$H$2),SUMIFS('Master Data HO &amp; Site'!$AT$1:$AT$437,'Master Data HO &amp; Site'!$S$1:$S$437,'Summary to Mgmt'!$C47,'Master Data HO &amp; Site'!$Y$1:$Y$437,"Open",'Master Data HO &amp; Site'!$N$1:$N$437,$H$2)),IF(C47="Jakarta",SUMIFS('Master Data HO &amp; Site'!$AT$1:$AT$437,'Master Data HO &amp; Site'!$F$1:$F$437,'Summary to Mgmt'!$D47,'Master Data HO &amp; Site'!$H$1:$H$437,'Summary to Mgmt'!$E47,'Master Data HO &amp; Site'!$Y$1:$Y$437,"Open",'Master Data HO &amp; Site'!$N$1:$N$437,$H$2),SUMIFS('Master Data HO &amp; Site'!$AT$1:$AT$437,'Master Data HO &amp; Site'!$S$1:$S$437,'Summary to Mgmt'!$C47,'Master Data HO &amp; Site'!$Y$1:$Y$437,"Open",'Master Data HO &amp; Site'!$N$1:$N$437,$H$2))))</f>
        <v>0</v>
      </c>
      <c r="AC47" s="222">
        <f>IF($H$2="All",IF(C47="Jakarta",SUMIFS('Master Data HO &amp; Site'!$AU$1:$AU$437,'Master Data HO &amp; Site'!$F$1:$F$437,'Summary to Mgmt'!$D47,'Master Data HO &amp; Site'!$H$1:$H$437,'Summary to Mgmt'!$E47,'Master Data HO &amp; Site'!$Y$1:$Y$437,"Open"),SUMIFS('Master Data HO &amp; Site'!$AU$1:$AU$437,'Master Data HO &amp; Site'!$S$1:$S$437,'Summary to Mgmt'!$C47,'Master Data HO &amp; Site'!$Y$1:$Y$437,"Open")),IF($H$2="Urgent",IF(C47="Jakarta",SUMIFS('Master Data HO &amp; Site'!$AU$1:$AU$437,'Master Data HO &amp; Site'!$F$1:$F$437,'Summary to Mgmt'!$D47,'Master Data HO &amp; Site'!$H$1:$H$437,'Summary to Mgmt'!$E47,'Master Data HO &amp; Site'!$Y$1:$Y$437,"Open",'Master Data HO &amp; Site'!$N$1:$N$437,$H$2),SUMIFS('Master Data HO &amp; Site'!$AU$1:$AU$437,'Master Data HO &amp; Site'!$S$1:$S$437,'Summary to Mgmt'!$C47,'Master Data HO &amp; Site'!$Y$1:$Y$437,"Open",'Master Data HO &amp; Site'!$N$1:$N$437,$H$2)),IF(C47="Jakarta",SUMIFS('Master Data HO &amp; Site'!$AU$1:$AU$437,'Master Data HO &amp; Site'!$F$1:$F$437,'Summary to Mgmt'!$D47,'Master Data HO &amp; Site'!$H$1:$H$437,'Summary to Mgmt'!$E47,'Master Data HO &amp; Site'!$Y$1:$Y$437,"Open",'Master Data HO &amp; Site'!$N$1:$N$437,$H$2),SUMIFS('Master Data HO &amp; Site'!$AU$1:$AU$437,'Master Data HO &amp; Site'!$S$1:$S$437,'Summary to Mgmt'!$C47,'Master Data HO &amp; Site'!$Y$1:$Y$437,"Open",'Master Data HO &amp; Site'!$N$1:$N$437,$H$2))))</f>
        <v>0</v>
      </c>
      <c r="AD47" s="222">
        <f>IF($H$2="All",IF(C47="Jakarta",SUMIFS('Master Data HO &amp; Site'!$AV$1:$AV$437,'Master Data HO &amp; Site'!$F$1:$F$437,'Summary to Mgmt'!$D47,'Master Data HO &amp; Site'!$H$1:$H$437,'Summary to Mgmt'!$E47,'Master Data HO &amp; Site'!$Y$1:$Y$437,"Open"),SUMIFS('Master Data HO &amp; Site'!$AV$1:$AV$437,'Master Data HO &amp; Site'!$S$1:$S$437,'Summary to Mgmt'!$C47,'Master Data HO &amp; Site'!$Y$1:$Y$437,"Open")),IF($H$2="Urgent",IF(C47="Jakarta",SUMIFS('Master Data HO &amp; Site'!$AV$1:$AV$437,'Master Data HO &amp; Site'!$F$1:$F$437,'Summary to Mgmt'!$D47,'Master Data HO &amp; Site'!$H$1:$H$437,'Summary to Mgmt'!$E47,'Master Data HO &amp; Site'!$Y$1:$Y$437,"Open",'Master Data HO &amp; Site'!$N$1:$N$437,$H$2),SUMIFS('Master Data HO &amp; Site'!$AV$1:$AV$437,'Master Data HO &amp; Site'!$S$1:$S$437,'Summary to Mgmt'!$C47,'Master Data HO &amp; Site'!$Y$1:$Y$437,"Open",'Master Data HO &amp; Site'!$N$1:$N$437,$H$2)),IF(C47="Jakarta",SUMIFS('Master Data HO &amp; Site'!$AV$1:$AV$437,'Master Data HO &amp; Site'!$F$1:$F$437,'Summary to Mgmt'!$D47,'Master Data HO &amp; Site'!$H$1:$H$437,'Summary to Mgmt'!$E47,'Master Data HO &amp; Site'!$Y$1:$Y$437,"Open",'Master Data HO &amp; Site'!$N$1:$N$437,$H$2),SUMIFS('Master Data HO &amp; Site'!$AV$1:$AV$437,'Master Data HO &amp; Site'!$S$1:$S$437,'Summary to Mgmt'!$C47,'Master Data HO &amp; Site'!$Y$1:$Y$437,"Open",'Master Data HO &amp; Site'!$N$1:$N$437,$H$2))))</f>
        <v>0</v>
      </c>
      <c r="AE47" s="222">
        <f>IF($H$2="All",IF(C47="Jakarta",SUMIFS('Master Data HO &amp; Site'!$AW$1:$AW$437,'Master Data HO &amp; Site'!$F$1:$F$437,'Summary to Mgmt'!$D47,'Master Data HO &amp; Site'!$H$1:$H$437,'Summary to Mgmt'!$E47,'Master Data HO &amp; Site'!$Y$1:$Y$437,"Open"),SUMIFS('Master Data HO &amp; Site'!$AW$1:$AW$437,'Master Data HO &amp; Site'!$S$1:$S$437,'Summary to Mgmt'!$C47,'Master Data HO &amp; Site'!$Y$1:$Y$437,"Open")),IF($H$2="Urgent",IF(C47="Jakarta",SUMIFS('Master Data HO &amp; Site'!$AW$1:$AW$437,'Master Data HO &amp; Site'!$F$1:$F$437,'Summary to Mgmt'!$D47,'Master Data HO &amp; Site'!$H$1:$H$437,'Summary to Mgmt'!$E47,'Master Data HO &amp; Site'!$Y$1:$Y$437,"Open",'Master Data HO &amp; Site'!$N$1:$N$437,$H$2),SUMIFS('Master Data HO &amp; Site'!$AW$1:$AW$437,'Master Data HO &amp; Site'!$S$1:$S$437,'Summary to Mgmt'!$C47,'Master Data HO &amp; Site'!$Y$1:$Y$437,"Open",'Master Data HO &amp; Site'!$N$1:$N$437,$H$2)),IF(C47="Jakarta",SUMIFS('Master Data HO &amp; Site'!$AW$1:$AW$437,'Master Data HO &amp; Site'!$F$1:$F$437,'Summary to Mgmt'!$D47,'Master Data HO &amp; Site'!$H$1:$H$437,'Summary to Mgmt'!$E47,'Master Data HO &amp; Site'!$Y$1:$Y$437,"Open",'Master Data HO &amp; Site'!$N$1:$N$437,$H$2),SUMIFS('Master Data HO &amp; Site'!$AW$1:$AW$437,'Master Data HO &amp; Site'!$S$1:$S$437,'Summary to Mgmt'!$C47,'Master Data HO &amp; Site'!$Y$1:$Y$437,"Open",'Master Data HO &amp; Site'!$N$1:$N$437,$H$2))))</f>
        <v>0</v>
      </c>
      <c r="AF47" s="222">
        <f>IF($H$2="All",IF(C47="Jakarta",SUMIFS('Master Data HO &amp; Site'!$AX$1:$AX$437,'Master Data HO &amp; Site'!$F$1:$F$437,'Summary to Mgmt'!$D47,'Master Data HO &amp; Site'!$H$1:$H$437,'Summary to Mgmt'!$E47,'Master Data HO &amp; Site'!$Y$1:$Y$437,"Open"),SUMIFS('Master Data HO &amp; Site'!$AX$1:$AX$437,'Master Data HO &amp; Site'!$S$1:$S$437,'Summary to Mgmt'!$C47,'Master Data HO &amp; Site'!$Y$1:$Y$437,"Open")),IF($H$2="Urgent",IF(C47="Jakarta",SUMIFS('Master Data HO &amp; Site'!$AX$1:$AX$437,'Master Data HO &amp; Site'!$F$1:$F$437,'Summary to Mgmt'!$D47,'Master Data HO &amp; Site'!$H$1:$H$437,'Summary to Mgmt'!$E47,'Master Data HO &amp; Site'!$Y$1:$Y$437,"Open",'Master Data HO &amp; Site'!$N$1:$N$437,$H$2),SUMIFS('Master Data HO &amp; Site'!$AX$1:$AX$437,'Master Data HO &amp; Site'!$S$1:$S$437,'Summary to Mgmt'!$C47,'Master Data HO &amp; Site'!$Y$1:$Y$437,"Open",'Master Data HO &amp; Site'!$N$1:$N$437,$H$2)),IF(C47="Jakarta",SUMIFS('Master Data HO &amp; Site'!$AX$1:$AX$437,'Master Data HO &amp; Site'!$F$1:$F$437,'Summary to Mgmt'!$D47,'Master Data HO &amp; Site'!$H$1:$H$437,'Summary to Mgmt'!$E47,'Master Data HO &amp; Site'!$Y$1:$Y$437,"Open",'Master Data HO &amp; Site'!$N$1:$N$437,$H$2),SUMIFS('Master Data HO &amp; Site'!$AX$1:$AX$437,'Master Data HO &amp; Site'!$S$1:$S$437,'Summary to Mgmt'!$C47,'Master Data HO &amp; Site'!$Y$1:$Y$437,"Open",'Master Data HO &amp; Site'!$N$1:$N$437,$H$2))))</f>
        <v>0</v>
      </c>
      <c r="AG47" s="222">
        <f>IF($H$2="All",IF(C47="Jakarta",SUMIFS('Master Data HO &amp; Site'!$AY$1:$AY$437,'Master Data HO &amp; Site'!$S$1:$S$437,'Summary to Mgmt'!$C47,'Master Data HO &amp; Site'!$F$1:$F$437,'Summary to Mgmt'!$D47,'Master Data HO &amp; Site'!$H$1:$H$437,'Summary to Mgmt'!$E47,'Master Data HO &amp; Site'!$Y$1:$Y$437,"Open"),SUMIFS('Master Data HO &amp; Site'!$AY$1:$AY$437,'Master Data HO &amp; Site'!$S$1:$S$437,'Summary to Mgmt'!$C47,'Master Data HO &amp; Site'!$Y$1:$Y$437,"Open")),IF($H$2="Urgent",IF(C47="Jakarta",SUMIFS('Master Data HO &amp; Site'!$AY$1:$AY$437,'Master Data HO &amp; Site'!$F$1:$F$437,'Summary to Mgmt'!$D47,'Master Data HO &amp; Site'!$H$1:$H$437,'Summary to Mgmt'!$E47,'Master Data HO &amp; Site'!$Y$1:$Y$437,"Open",'Master Data HO &amp; Site'!$N$1:$N$437,$H$2),SUMIFS('Master Data HO &amp; Site'!$AY$1:$AY$437,'Master Data HO &amp; Site'!$S$1:$S$437,'Summary to Mgmt'!$C47,'Master Data HO &amp; Site'!$Y$1:$Y$437,"Open",'Master Data HO &amp; Site'!$N$1:$N$437,$H$2)),IF(C47="Jakarta",SUMIFS('Master Data HO &amp; Site'!$AY$1:$AY$437,'Master Data HO &amp; Site'!$F$1:$F$437,'Summary to Mgmt'!$D47,'Master Data HO &amp; Site'!$H$1:$H$437,'Summary to Mgmt'!$E47,'Master Data HO &amp; Site'!$Y$1:$Y$437,"Open",'Master Data HO &amp; Site'!$N$1:$N$437,$H$2),SUMIFS('Master Data HO &amp; Site'!$AY$1:$AY$437,'Master Data HO &amp; Site'!$S$1:$S$437,'Summary to Mgmt'!$C47,'Master Data HO &amp; Site'!$Y$1:$Y$437,"Open",'Master Data HO &amp; Site'!$N$1:$N$437,$H$2))))</f>
        <v>0</v>
      </c>
      <c r="AH47" s="222">
        <f>IF($H$2="All",IF(C47="Jakarta",SUMIFS('Master Data HO &amp; Site'!$AZ$1:$AZ$437,'Master Data HO &amp; Site'!$F$1:$F$437,'Summary to Mgmt'!$D47,'Master Data HO &amp; Site'!$H$1:$H$437,'Summary to Mgmt'!$E47,'Master Data HO &amp; Site'!$Y$1:$Y$437,"Open"),SUMIFS('Master Data HO &amp; Site'!$AZ$1:$AZ$437,'Master Data HO &amp; Site'!$S$1:$S$437,'Summary to Mgmt'!$C47,'Master Data HO &amp; Site'!$Y$1:$Y$437,"Open")),IF($H$2="Urgent",IF(C47="Jakarta",SUMIFS('Master Data HO &amp; Site'!$AZ$1:$AZ$437,'Master Data HO &amp; Site'!$F$1:$F$437,'Summary to Mgmt'!$D47,'Master Data HO &amp; Site'!$H$1:$H$437,'Summary to Mgmt'!$E47,'Master Data HO &amp; Site'!$Y$1:$Y$437,"Open",'Master Data HO &amp; Site'!$N$1:$N$437,$H$2),SUMIFS('Master Data HO &amp; Site'!$AZ$1:$AZ$437,'Master Data HO &amp; Site'!$S$1:$S$437,'Summary to Mgmt'!$C47,'Master Data HO &amp; Site'!$Y$1:$Y$437,"Open",'Master Data HO &amp; Site'!$N$1:$N$437,$H$2)),IF(C47="Jakarta",SUMIFS('Master Data HO &amp; Site'!$AZ$1:$AZ$437,'Master Data HO &amp; Site'!$F$1:$F$437,'Summary to Mgmt'!$D47,'Master Data HO &amp; Site'!$H$1:$H$437,'Summary to Mgmt'!$E47,'Master Data HO &amp; Site'!$Y$1:$Y$437,"Open",'Master Data HO &amp; Site'!$N$1:$N$437,$H$2),SUMIFS('Master Data HO &amp; Site'!$AZ$1:$AZ$437,'Master Data HO &amp; Site'!$S$1:$S$437,'Summary to Mgmt'!$C47,'Master Data HO &amp; Site'!$Y$1:$Y$437,"Open",'Master Data HO &amp; Site'!$N$1:$N$437,$H$2))))</f>
        <v>0</v>
      </c>
      <c r="AI47" s="222">
        <f>IF($H$2="All",IF(C47="Jakarta",SUMIFS('Master Data HO &amp; Site'!$AZ$1:$AZ$437,'Master Data HO &amp; Site'!$F$1:$F$437,'Summary to Mgmt'!$D47,'Master Data HO &amp; Site'!$H$1:$H$437,'Summary to Mgmt'!$E47,'Master Data HO &amp; Site'!$Y$1:$Y$437,"Open"),SUMIFS('Master Data HO &amp; Site'!$AZ$1:$AZ$437,'Master Data HO &amp; Site'!$S$1:$S$437,'Summary to Mgmt'!$C47,'Master Data HO &amp; Site'!$Y$1:$Y$437,"Open")),IF($H$2="Urgent",IF(C47="Jakarta",SUMIFS('Master Data HO &amp; Site'!$AZ$1:$AZ$437,'Master Data HO &amp; Site'!$F$1:$F$437,'Summary to Mgmt'!$D47,'Master Data HO &amp; Site'!$H$1:$H$437,'Summary to Mgmt'!$E47,'Master Data HO &amp; Site'!$Y$1:$Y$437,"Open",'Master Data HO &amp; Site'!$N$1:$N$437,$H$2),SUMIFS('Master Data HO &amp; Site'!$AZ$1:$AZ$437,'Master Data HO &amp; Site'!$S$1:$S$437,'Summary to Mgmt'!$C47,'Master Data HO &amp; Site'!$Y$1:$Y$437,"Open",'Master Data HO &amp; Site'!$N$1:$N$437,$H$2)),IF(C47="Jakarta",SUMIFS('Master Data HO &amp; Site'!$AZ$1:$AZ$437,'Master Data HO &amp; Site'!$F$1:$F$437,'Summary to Mgmt'!$D47,'Master Data HO &amp; Site'!$H$1:$H$437,'Summary to Mgmt'!$E47,'Master Data HO &amp; Site'!$Y$1:$Y$437,"Open",'Master Data HO &amp; Site'!$N$1:$N$437,$H$2),SUMIFS('Master Data HO &amp; Site'!$AZ$1:$AZ$437,'Master Data HO &amp; Site'!$S$1:$S$437,'Summary to Mgmt'!$C47,'Master Data HO &amp; Site'!$Y$1:$Y$437,"Open",'Master Data HO &amp; Site'!$N$1:$N$437,$H$2))))</f>
        <v>0</v>
      </c>
      <c r="AJ47" s="222">
        <f>IF($H$2="All",IF(C47="Jakarta",SUMIFS('Master Data HO &amp; Site'!$BB$1:$BB$437,'Master Data HO &amp; Site'!$F$1:$F$437,'Summary to Mgmt'!$D47,'Master Data HO &amp; Site'!$H$1:$H$437,'Summary to Mgmt'!$E47,'Master Data HO &amp; Site'!$Y$1:$Y$437,"Open"),SUMIFS('Master Data HO &amp; Site'!$BB$1:$BB$437,'Master Data HO &amp; Site'!$S$1:$S$437,'Summary to Mgmt'!$C47,'Master Data HO &amp; Site'!$Y$1:$Y$437,"Open")),IF($H$2="Urgent",IF(C47="Jakarta",SUMIFS('Master Data HO &amp; Site'!$BB$1:$BB$437,'Master Data HO &amp; Site'!$F$1:$F$437,'Summary to Mgmt'!$D47,'Master Data HO &amp; Site'!$H$1:$H$437,'Summary to Mgmt'!$E47,'Master Data HO &amp; Site'!$Y$1:$Y$437,"Open",'Master Data HO &amp; Site'!$N$1:$N$437,$H$2),SUMIFS('Master Data HO &amp; Site'!$BB$1:$BB$437,'Master Data HO &amp; Site'!$S$1:$S$437,'Summary to Mgmt'!$C47,'Master Data HO &amp; Site'!$Y$1:$Y$437,"Open",'Master Data HO &amp; Site'!$N$1:$N$437,$H$2)),IF(C47="Jakarta",SUMIFS('Master Data HO &amp; Site'!$BB$1:$BB$437,'Master Data HO &amp; Site'!$F$1:$F$437,'Summary to Mgmt'!$D47,'Master Data HO &amp; Site'!$H$1:$H$437,'Summary to Mgmt'!$E47,'Master Data HO &amp; Site'!$Y$1:$Y$437,"Open",'Master Data HO &amp; Site'!$N$1:$N$437,$H$2),SUMIFS('Master Data HO &amp; Site'!$BB$1:$BB$437,'Master Data HO &amp; Site'!$S$1:$S$437,'Summary to Mgmt'!$C47,'Master Data HO &amp; Site'!$Y$1:$Y$437,"Open",'Master Data HO &amp; Site'!$N$1:$N$437,$H$2))))</f>
        <v>0</v>
      </c>
      <c r="AK47" s="222">
        <f>IF($H$2="All",IF(C47="Jakarta",SUMIFS('Master Data HO &amp; Site'!$BC$1:$BC$437,'Master Data HO &amp; Site'!$F$1:$F$437,'Summary to Mgmt'!$D47,'Master Data HO &amp; Site'!$H$1:$H$437,'Summary to Mgmt'!$E47,'Master Data HO &amp; Site'!$Y$1:$Y$437,"Open"),SUMIFS('Master Data HO &amp; Site'!$BC$1:$BC$437,'Master Data HO &amp; Site'!$S$1:$S$437,'Summary to Mgmt'!$C47,'Master Data HO &amp; Site'!$Y$1:$Y$437,"Open")),IF($H$2="Urgent",IF(C47="Jakarta",SUMIFS('Master Data HO &amp; Site'!$BC$1:$BC$437,'Master Data HO &amp; Site'!$F$1:$F$437,'Summary to Mgmt'!$D47,'Master Data HO &amp; Site'!$H$1:$H$437,'Summary to Mgmt'!$E47,'Master Data HO &amp; Site'!$Y$1:$Y$437,"Open",'Master Data HO &amp; Site'!$N$1:$N$437,$H$2),SUMIFS('Master Data HO &amp; Site'!$BC$1:$BC$437,'Master Data HO &amp; Site'!$S$1:$S$437,'Summary to Mgmt'!$C47,'Master Data HO &amp; Site'!$Y$1:$Y$437,"Open",'Master Data HO &amp; Site'!$N$1:$N$437,$H$2)),IF(C47="Jakarta",SUMIFS('Master Data HO &amp; Site'!$BC$1:$BC$437,'Master Data HO &amp; Site'!$F$1:$F$437,'Summary to Mgmt'!$D47,'Master Data HO &amp; Site'!$H$1:$H$437,'Summary to Mgmt'!$E47,'Master Data HO &amp; Site'!$Y$1:$Y$437,"Open",'Master Data HO &amp; Site'!$N$1:$N$437,$H$2),SUMIFS('Master Data HO &amp; Site'!$BC$1:$BC$437,'Master Data HO &amp; Site'!$S$1:$S$437,'Summary to Mgmt'!$C47,'Master Data HO &amp; Site'!$Y$1:$Y$437,"Open",'Master Data HO &amp; Site'!$N$1:$N$437,$H$2))))</f>
        <v>0</v>
      </c>
      <c r="AL47" s="222">
        <f>IF($H$2="All",IF(C47="Jakarta",SUMIFS('Master Data HO &amp; Site'!$BD$1:$BD$437,'Master Data HO &amp; Site'!$F$1:$F$437,'Summary to Mgmt'!$D47,'Master Data HO &amp; Site'!$H$1:$H$437,'Summary to Mgmt'!$E47,'Master Data HO &amp; Site'!$Y$1:$Y$437,"Open"),SUMIFS('Master Data HO &amp; Site'!$BD$1:$BD$437,'Master Data HO &amp; Site'!$S$1:$S$437,'Summary to Mgmt'!$C47,'Master Data HO &amp; Site'!$Y$1:$Y$437,"Open")),IF($H$2="Urgent",IF(C47="Jakarta",SUMIFS('Master Data HO &amp; Site'!$BD$1:$BD$437,'Master Data HO &amp; Site'!$F$1:$F$437,'Summary to Mgmt'!$D47,'Master Data HO &amp; Site'!$H$1:$H$437,'Summary to Mgmt'!$E47,'Master Data HO &amp; Site'!$Y$1:$Y$437,"Open",'Master Data HO &amp; Site'!$N$1:$N$437,$H$2),SUMIFS('Master Data HO &amp; Site'!$BD$1:$BD$437,'Master Data HO &amp; Site'!$S$1:$S$437,'Summary to Mgmt'!$C47,'Master Data HO &amp; Site'!$Y$1:$Y$437,"Open",'Master Data HO &amp; Site'!$N$1:$N$437,$H$2)),IF(C47="Jakarta",SUMIFS('Master Data HO &amp; Site'!$BD$1:$BD$437,'Master Data HO &amp; Site'!$F$1:$F$437,'Summary to Mgmt'!$D47,'Master Data HO &amp; Site'!$H$1:$H$437,'Summary to Mgmt'!$E47,'Master Data HO &amp; Site'!$Y$1:$Y$437,"Open",'Master Data HO &amp; Site'!$N$1:$N$437,$H$2),SUMIFS('Master Data HO &amp; Site'!$BD$1:$BD$437,'Master Data HO &amp; Site'!$S$1:$S$437,'Summary to Mgmt'!$C47,'Master Data HO &amp; Site'!$Y$1:$Y$437,"Open",'Master Data HO &amp; Site'!$N$1:$N$437,$H$2))))</f>
        <v>0</v>
      </c>
      <c r="AM47" s="222">
        <f>IF($H$2="All",IF(C47="Jakarta",SUMIFS('Master Data HO &amp; Site'!$BE$1:$BE$437,'Master Data HO &amp; Site'!$S$1:$S$437,'Summary to Mgmt'!$C47,'Master Data HO &amp; Site'!$F$1:$F$437,'Summary to Mgmt'!$D47,'Master Data HO &amp; Site'!$H$1:$H$437,'Summary to Mgmt'!$E47,'Master Data HO &amp; Site'!$Y$1:$Y$437,"Open"),SUMIFS('Master Data HO &amp; Site'!$BE$1:$BE$437,'Master Data HO &amp; Site'!$S$1:$S$437,'Summary to Mgmt'!$C47,'Master Data HO &amp; Site'!$Y$1:$Y$437,"Open")),IF($H$2="Urgent",IF(C47="Jakarta",SUMIFS('Master Data HO &amp; Site'!$BE$1:$BE$437,'Master Data HO &amp; Site'!$F$1:$F$437,'Summary to Mgmt'!$D47,'Master Data HO &amp; Site'!$H$1:$H$437,'Summary to Mgmt'!$E47,'Master Data HO &amp; Site'!$Y$1:$Y$437,"Open",'Master Data HO &amp; Site'!$N$1:$N$437,$H$2),SUMIFS('Master Data HO &amp; Site'!$BE$1:$BE$437,'Master Data HO &amp; Site'!$S$1:$S$437,'Summary to Mgmt'!$C47,'Master Data HO &amp; Site'!$Y$1:$Y$437,"Open",'Master Data HO &amp; Site'!$N$1:$N$437,$H$2)),IF(C47="Jakarta",SUMIFS('Master Data HO &amp; Site'!$BE$1:$BE$437,'Master Data HO &amp; Site'!$F$1:$F$437,'Summary to Mgmt'!$D47,'Master Data HO &amp; Site'!$H$1:$H$437,'Summary to Mgmt'!$E47,'Master Data HO &amp; Site'!$Y$1:$Y$437,"Open",'Master Data HO &amp; Site'!$N$1:$N$437,$H$2),SUMIFS('Master Data HO &amp; Site'!$BE$1:$BE$437,'Master Data HO &amp; Site'!$S$1:$S$437,'Summary to Mgmt'!$C47,'Master Data HO &amp; Site'!$Y$1:$Y$437,"Open",'Master Data HO &amp; Site'!$N$1:$N$437,$H$2))))</f>
        <v>0</v>
      </c>
      <c r="AN47" s="222">
        <f>IF($H$2="All",IF(C47="Jakarta",SUMIFS('Master Data HO &amp; Site'!$BF$1:$BF$437,'Master Data HO &amp; Site'!$F$1:$F$437,'Summary to Mgmt'!$D47,'Master Data HO &amp; Site'!$H$1:$H$437,'Summary to Mgmt'!$E47,'Master Data HO &amp; Site'!$Y$1:$Y$437,"Open"),SUMIFS('Master Data HO &amp; Site'!$BF$1:$BF$437,'Master Data HO &amp; Site'!$S$1:$S$437,'Summary to Mgmt'!$C47,'Master Data HO &amp; Site'!$Y$1:$Y$437,"Open")),IF($H$2="Urgent",IF(C47="Jakarta",SUMIFS('Master Data HO &amp; Site'!$BF$1:$BF$437,'Master Data HO &amp; Site'!$F$1:$F$437,'Summary to Mgmt'!$D47,'Master Data HO &amp; Site'!$H$1:$H$437,'Summary to Mgmt'!$E47,'Master Data HO &amp; Site'!$Y$1:$Y$437,"Open",'Master Data HO &amp; Site'!$N$1:$N$437,$H$2),SUMIFS('Master Data HO &amp; Site'!$BF$1:$BF$437,'Master Data HO &amp; Site'!$S$1:$S$437,'Summary to Mgmt'!$C47,'Master Data HO &amp; Site'!$Y$1:$Y$437,"Open",'Master Data HO &amp; Site'!$N$1:$N$437,$H$2)),IF(C47="Jakarta",SUMIFS('Master Data HO &amp; Site'!$BF$1:$BF$437,'Master Data HO &amp; Site'!$F$1:$F$437,'Summary to Mgmt'!$D47,'Master Data HO &amp; Site'!$H$1:$H$437,'Summary to Mgmt'!$E47,'Master Data HO &amp; Site'!$Y$1:$Y$437,"Open",'Master Data HO &amp; Site'!$N$1:$N$437,$H$2),SUMIFS('Master Data HO &amp; Site'!$BF$1:$BF$437,'Master Data HO &amp; Site'!$S$1:$S$437,'Summary to Mgmt'!$C47,'Master Data HO &amp; Site'!$Y$1:$Y$437,"Open",'Master Data HO &amp; Site'!$N$1:$N$437,$H$2))))</f>
        <v>0</v>
      </c>
      <c r="AO47" s="222">
        <f>IF($H$2="All",IF(C47="Jakarta",SUMIFS('Master Data HO &amp; Site'!$BG$1:$BG$437,'Master Data HO &amp; Site'!$F$1:$F$437,'Summary to Mgmt'!$D47,'Master Data HO &amp; Site'!$H$1:$H$437,'Summary to Mgmt'!$E47,'Master Data HO &amp; Site'!$Y$1:$Y$437,"Open"),SUMIFS('Master Data HO &amp; Site'!$BG$1:$BG$437,'Master Data HO &amp; Site'!$S$1:$S$437,'Summary to Mgmt'!$C47,'Master Data HO &amp; Site'!$Y$1:$Y$437,"Open")),IF($H$2="Urgent",IF(C47="Jakarta",SUMIFS('Master Data HO &amp; Site'!$BG$1:$BG$437,'Master Data HO &amp; Site'!$F$1:$F$437,'Summary to Mgmt'!$D47,'Master Data HO &amp; Site'!$H$1:$H$437,'Summary to Mgmt'!$E47,'Master Data HO &amp; Site'!$Y$1:$Y$437,"Open",'Master Data HO &amp; Site'!$N$1:$N$437,$H$2),SUMIFS('Master Data HO &amp; Site'!$BG$1:$BG$437,'Master Data HO &amp; Site'!$S$1:$S$437,'Summary to Mgmt'!$C47,'Master Data HO &amp; Site'!$Y$1:$Y$437,"Open",'Master Data HO &amp; Site'!$N$1:$N$437,$H$2)),IF(C47="Jakarta",SUMIFS('Master Data HO &amp; Site'!$BG$1:$BG$437,'Master Data HO &amp; Site'!$F$1:$F$437,'Summary to Mgmt'!$D47,'Master Data HO &amp; Site'!$H$1:$H$437,'Summary to Mgmt'!$E47,'Master Data HO &amp; Site'!$Y$1:$Y$437,"Open",'Master Data HO &amp; Site'!$N$1:$N$437,$H$2),SUMIFS('Master Data HO &amp; Site'!$BG$1:$BG$437,'Master Data HO &amp; Site'!$S$1:$S$437,'Summary to Mgmt'!$C47,'Master Data HO &amp; Site'!$Y$1:$Y$437,"Open",'Master Data HO &amp; Site'!$N$1:$N$437,$H$2))))</f>
        <v>0</v>
      </c>
      <c r="AP47" s="222">
        <f>IF($H$2="All",IF(C47="Jakarta",SUMIFS('Master Data HO &amp; Site'!$BH$1:$BH$437,'Master Data HO &amp; Site'!$F$1:$F$437,'Summary to Mgmt'!$D47,'Master Data HO &amp; Site'!$H$1:$H$437,'Summary to Mgmt'!$E47,'Master Data HO &amp; Site'!$Y$1:$Y$437,"Open"),SUMIFS('Master Data HO &amp; Site'!$BH$1:$BH$437,'Master Data HO &amp; Site'!$S$1:$S$437,'Summary to Mgmt'!$C47,'Master Data HO &amp; Site'!$Y$1:$Y$437,"Open")),IF($H$2="Urgent",IF(C47="Jakarta",SUMIFS('Master Data HO &amp; Site'!$BH$1:$BH$437,'Master Data HO &amp; Site'!$F$1:$F$437,'Summary to Mgmt'!$D47,'Master Data HO &amp; Site'!$H$1:$H$437,'Summary to Mgmt'!$E47,'Master Data HO &amp; Site'!$Y$1:$Y$437,"Open",'Master Data HO &amp; Site'!$N$1:$N$437,$H$2),SUMIFS('Master Data HO &amp; Site'!$BH$1:$BH$437,'Master Data HO &amp; Site'!$S$1:$S$437,'Summary to Mgmt'!$C47,'Master Data HO &amp; Site'!$Y$1:$Y$437,"Open",'Master Data HO &amp; Site'!$N$1:$N$437,$H$2)),IF(C47="Jakarta",SUMIFS('Master Data HO &amp; Site'!$BH$1:$BH$437,'Master Data HO &amp; Site'!$F$1:$F$437,'Summary to Mgmt'!$D47,'Master Data HO &amp; Site'!$H$1:$H$437,'Summary to Mgmt'!$E47,'Master Data HO &amp; Site'!$Y$1:$Y$437,"Open",'Master Data HO &amp; Site'!$N$1:$N$437,$H$2),SUMIFS('Master Data HO &amp; Site'!$BH$1:$BH$437,'Master Data HO &amp; Site'!$S$1:$S$437,'Summary to Mgmt'!$C47,'Master Data HO &amp; Site'!$Y$1:$Y$437,"Open",'Master Data HO &amp; Site'!$N$1:$N$437,$H$2))))</f>
        <v>0</v>
      </c>
      <c r="AQ47" s="222">
        <f>IF($H$2="All",IF(C47="Jakarta",SUMIFS('Master Data HO &amp; Site'!$BI$1:$BI$437,'Master Data HO &amp; Site'!$F$1:$F$437,'Summary to Mgmt'!$D47,'Master Data HO &amp; Site'!$H$1:$H$437,'Summary to Mgmt'!$E47,'Master Data HO &amp; Site'!$Y$1:$Y$437,"Open"),SUMIFS('Master Data HO &amp; Site'!$BI$1:$BI$437,'Master Data HO &amp; Site'!$S$1:$S$437,'Summary to Mgmt'!$C47,'Master Data HO &amp; Site'!$Y$1:$Y$437,"Open")),IF($H$2="Urgent",IF(C47="Jakarta",SUMIFS('Master Data HO &amp; Site'!$BI$1:$BI$437,'Master Data HO &amp; Site'!$F$1:$F$437,'Summary to Mgmt'!$D47,'Master Data HO &amp; Site'!$H$1:$H$437,'Summary to Mgmt'!$E47,'Master Data HO &amp; Site'!$Y$1:$Y$437,"Open",'Master Data HO &amp; Site'!$N$1:$N$437,$H$2),SUMIFS('Master Data HO &amp; Site'!$BI$1:$BI$437,'Master Data HO &amp; Site'!$S$1:$S$437,'Summary to Mgmt'!$C47,'Master Data HO &amp; Site'!$Y$1:$Y$437,"Open",'Master Data HO &amp; Site'!$N$1:$N$437,$H$2)),IF(C47="Jakarta",SUMIFS('Master Data HO &amp; Site'!$BI$1:$BI$437,'Master Data HO &amp; Site'!$F$1:$F$437,'Summary to Mgmt'!$D47,'Master Data HO &amp; Site'!$H$1:$H$437,'Summary to Mgmt'!$E47,'Master Data HO &amp; Site'!$Y$1:$Y$437,"Open",'Master Data HO &amp; Site'!$N$1:$N$437,$H$2),SUMIFS('Master Data HO &amp; Site'!$BI$1:$BI$437,'Master Data HO &amp; Site'!$S$1:$S$437,'Summary to Mgmt'!$C47,'Master Data HO &amp; Site'!$Y$1:$Y$437,"Open",'Master Data HO &amp; Site'!$N$1:$N$437,$H$2))))</f>
        <v>0</v>
      </c>
      <c r="AR47" s="222">
        <f>IF($H$2="All",IF(C47="Jakarta",SUMIFS('Master Data HO &amp; Site'!$BJ$1:$BJ$437,'Master Data HO &amp; Site'!$F$1:$F$437,'Summary to Mgmt'!$D47,'Master Data HO &amp; Site'!$H$1:$H$437,'Summary to Mgmt'!$E47,'Master Data HO &amp; Site'!$Y$1:$Y$437,"Open"),SUMIFS('Master Data HO &amp; Site'!$BJ$1:$BJ$437,'Master Data HO &amp; Site'!$S$1:$S$437,'Summary to Mgmt'!$C47,'Master Data HO &amp; Site'!$Y$1:$Y$437,"Open")),IF($H$2="Urgent",IF(C47="Jakarta",SUMIFS('Master Data HO &amp; Site'!$BJ$1:$BJ$437,'Master Data HO &amp; Site'!$F$1:$F$437,'Summary to Mgmt'!$D47,'Master Data HO &amp; Site'!$H$1:$H$437,'Summary to Mgmt'!$E47,'Master Data HO &amp; Site'!$Y$1:$Y$437,"Open",'Master Data HO &amp; Site'!$N$1:$N$437,$H$2),SUMIFS('Master Data HO &amp; Site'!$BJ$1:$BJ$437,'Master Data HO &amp; Site'!$S$1:$S$437,'Summary to Mgmt'!$C47,'Master Data HO &amp; Site'!$Y$1:$Y$437,"Open",'Master Data HO &amp; Site'!$N$1:$N$437,$H$2)),IF(C47="Jakarta",SUMIFS('Master Data HO &amp; Site'!$BJ$1:$BJ$437,'Master Data HO &amp; Site'!$F$1:$F$437,'Summary to Mgmt'!$D47,'Master Data HO &amp; Site'!$H$1:$H$437,'Summary to Mgmt'!$E47,'Master Data HO &amp; Site'!$Y$1:$Y$437,"Open",'Master Data HO &amp; Site'!$N$1:$N$437,$H$2),SUMIFS('Master Data HO &amp; Site'!$BJ$1:$BJ$437,'Master Data HO &amp; Site'!$S$1:$S$437,'Summary to Mgmt'!$C47,'Master Data HO &amp; Site'!$Y$1:$Y$437,"Open",'Master Data HO &amp; Site'!$N$1:$N$437,$H$2))))</f>
        <v>0</v>
      </c>
      <c r="AS47" s="222">
        <f>IF($H$2="All",IF(C47="Jakarta",SUMIFS('Master Data HO &amp; Site'!$BK$1:$BK$437,'Master Data HO &amp; Site'!$S$1:$S$437,'Summary to Mgmt'!$C47,'Master Data HO &amp; Site'!$F$1:$F$437,'Summary to Mgmt'!$D47,'Master Data HO &amp; Site'!$H$1:$H$437,'Summary to Mgmt'!$E47,'Master Data HO &amp; Site'!$Y$1:$Y$437,"Open"),SUMIFS('Master Data HO &amp; Site'!$BK$1:$BK$437,'Master Data HO &amp; Site'!$S$1:$S$437,'Summary to Mgmt'!$C47,'Master Data HO &amp; Site'!$Y$1:$Y$437,"Open")),IF($H$2="Urgent",IF(C47="Jakarta",SUMIFS('Master Data HO &amp; Site'!$BK$1:$BK$437,'Master Data HO &amp; Site'!$F$1:$F$437,'Summary to Mgmt'!$D47,'Master Data HO &amp; Site'!$H$1:$H$437,'Summary to Mgmt'!$E47,'Master Data HO &amp; Site'!$Y$1:$Y$437,"Open",'Master Data HO &amp; Site'!$N$1:$N$437,$H$2),SUMIFS('Master Data HO &amp; Site'!$BK$1:$BK$437,'Master Data HO &amp; Site'!$S$1:$S$437,'Summary to Mgmt'!$C47,'Master Data HO &amp; Site'!$Y$1:$Y$437,"Open",'Master Data HO &amp; Site'!$N$1:$N$437,$H$2)),IF(C47="Jakarta",SUMIFS('Master Data HO &amp; Site'!$BK$1:$BK$437,'Master Data HO &amp; Site'!$F$1:$F$437,'Summary to Mgmt'!$D47,'Master Data HO &amp; Site'!$H$1:$H$437,'Summary to Mgmt'!$E47,'Master Data HO &amp; Site'!$Y$1:$Y$437,"Open",'Master Data HO &amp; Site'!$N$1:$N$437,$H$2),SUMIFS('Master Data HO &amp; Site'!$BK$1:$BK$437,'Master Data HO &amp; Site'!$S$1:$S$437,'Summary to Mgmt'!$C47,'Master Data HO &amp; Site'!$Y$1:$Y$437,"Open",'Master Data HO &amp; Site'!$N$1:$N$437,$H$2))))</f>
        <v>0</v>
      </c>
      <c r="AU47" s="224">
        <f ca="1">IF($H$2="All",IF(C47="Jakarta",COUNTIFS('Master Data HO &amp; Site'!$F$1:$F$437,'Summary to Mgmt'!$D47,'Master Data HO &amp; Site'!$H$1:$H$437,'Summary to Mgmt'!$E47,'Master Data HO &amp; Site'!$Y$1:$Y$437,"Open",'Master Data HO &amp; Site'!$BZ$1:$BZ$437,'Summary to Mgmt'!$AU$4),COUNTIFS('Master Data HO &amp; Site'!$S$1:$S$437,'Summary to Mgmt'!$C47,'Master Data HO &amp; Site'!$Y$1:$Y$437,"Open",'Master Data HO &amp; Site'!$BZ$1:$BZ$437,'Summary to Mgmt'!$AU$4)),IF($H$2="Urgent",IF(C47="Jakarta",COUNTIFS('Master Data HO &amp; Site'!$F$1:$F$437,'Summary to Mgmt'!$D47,'Master Data HO &amp; Site'!$H$1:$H$437,'Summary to Mgmt'!$E47,'Master Data HO &amp; Site'!$Y$1:$Y$437,"Open",'Master Data HO &amp; Site'!$BZ$1:$BZ$437,'Summary to Mgmt'!$AU$4,'Master Data HO &amp; Site'!$N$1:$N$437,$H$2),COUNTIFS('Master Data HO &amp; Site'!$S$1:$S$437,'Summary to Mgmt'!$C47,'Master Data HO &amp; Site'!$Y$1:$Y$437,"Open",'Master Data HO &amp; Site'!$BZ$1:$BZ$437,'Summary to Mgmt'!$AU$4,'Master Data HO &amp; Site'!$N$1:$N$437,$H$2)),IF(C47="Jakarta",COUNTIFS('Master Data HO &amp; Site'!$F$1:$F$437,'Summary to Mgmt'!$D47,'Master Data HO &amp; Site'!$H$1:$H$437,'Summary to Mgmt'!$E47,'Master Data HO &amp; Site'!$Y$1:$Y$437,"Open",'Master Data HO &amp; Site'!$BZ$1:$BZ$437,'Summary to Mgmt'!$AU$4,'Master Data HO &amp; Site'!$N$1:$N$437,$H$2),COUNTIFS('Master Data HO &amp; Site'!$S$1:$S$437,'Summary to Mgmt'!$C47,'Master Data HO &amp; Site'!$Y$1:$Y$437,"Open",'Master Data HO &amp; Site'!$BZ$1:$BZ$437,'Summary to Mgmt'!$AU$4,'Master Data HO &amp; Site'!$N$1:$N$437,$H$2))))</f>
        <v>0</v>
      </c>
      <c r="AV47" s="224">
        <f ca="1">IF($H$2="All",IF(C47="Jakarta",COUNTIFS('Master Data HO &amp; Site'!$F$1:$F$437,'Summary to Mgmt'!$D47,'Master Data HO &amp; Site'!$H$1:$H$437,'Summary to Mgmt'!$E47,'Master Data HO &amp; Site'!$Y$1:$Y$437,"Open",'Master Data HO &amp; Site'!$BZ$1:$BZ$437,'Summary to Mgmt'!$AV$4),COUNTIFS('Master Data HO &amp; Site'!$S$1:$S$437,'Summary to Mgmt'!$C47,'Master Data HO &amp; Site'!$Y$1:$Y$437,"Open",'Master Data HO &amp; Site'!$BZ$1:$BZ$437,'Summary to Mgmt'!$AV$4)),IF($H$2="Urgent",IF(C47="Jakarta",COUNTIFS('Master Data HO &amp; Site'!$F$1:$F$437,'Summary to Mgmt'!$D47,'Master Data HO &amp; Site'!$H$1:$H$437,'Summary to Mgmt'!$E47,'Master Data HO &amp; Site'!$Y$1:$Y$437,"Open",'Master Data HO &amp; Site'!$BZ$1:$BZ$437,'Summary to Mgmt'!$AV$4,'Master Data HO &amp; Site'!$N$1:$N$437,$H$2),COUNTIFS('Master Data HO &amp; Site'!$S$1:$S$437,'Summary to Mgmt'!$C47,'Master Data HO &amp; Site'!$Y$1:$Y$437,"Open",'Master Data HO &amp; Site'!$BZ$1:$BZ$437,'Summary to Mgmt'!$AV$4,'Master Data HO &amp; Site'!$N$1:$N$437,$H$2)),IF(C47="Jakarta",COUNTIFS('Master Data HO &amp; Site'!$F$1:$F$437,'Summary to Mgmt'!$D47,'Master Data HO &amp; Site'!$H$1:$H$437,'Summary to Mgmt'!$E47,'Master Data HO &amp; Site'!$Y$1:$Y$437,"Open",'Master Data HO &amp; Site'!$BZ$1:$BZ$437,'Summary to Mgmt'!$AV$4,'Master Data HO &amp; Site'!$N$1:$N$437,$H$2),COUNTIFS('Master Data HO &amp; Site'!$S$1:$S$437,'Summary to Mgmt'!$C47,'Master Data HO &amp; Site'!$Y$1:$Y$437,"Open",'Master Data HO &amp; Site'!$BZ$1:$BZ$437,'Summary to Mgmt'!$AV$4,'Master Data HO &amp; Site'!$N$1:$N$437,$H$2))))</f>
        <v>0</v>
      </c>
      <c r="AW47" s="224">
        <f ca="1">IF($H$2="All",IF(C47="Jakarta",COUNTIFS('Master Data HO &amp; Site'!$F$1:$F$437,'Summary to Mgmt'!$D47,'Master Data HO &amp; Site'!$H$1:$H$437,'Summary to Mgmt'!$E47,'Master Data HO &amp; Site'!$Y$1:$Y$437,"Open",'Master Data HO &amp; Site'!$BZ$1:$BZ$437,'Summary to Mgmt'!$AW$4),COUNTIFS('Master Data HO &amp; Site'!$S$1:$S$437,'Summary to Mgmt'!$C47,'Master Data HO &amp; Site'!$Y$1:$Y$437,"Open",'Master Data HO &amp; Site'!$BZ$1:$BZ$437,'Summary to Mgmt'!$AW$4)),IF($H$2="Urgent",IF(C47="Jakarta",COUNTIFS('Master Data HO &amp; Site'!$F$1:$F$437,'Summary to Mgmt'!$D47,'Master Data HO &amp; Site'!$H$1:$H$437,'Summary to Mgmt'!$E47,'Master Data HO &amp; Site'!$Y$1:$Y$437,"Open",'Master Data HO &amp; Site'!$BZ$1:$BZ$437,'Summary to Mgmt'!$AW$4,'Master Data HO &amp; Site'!$N$1:$N$437,$H$2),COUNTIFS('Master Data HO &amp; Site'!$S$1:$S$437,'Summary to Mgmt'!$C47,'Master Data HO &amp; Site'!$Y$1:$Y$437,"Open",'Master Data HO &amp; Site'!$BZ$1:$BZ$437,'Summary to Mgmt'!$AW$4,'Master Data HO &amp; Site'!$N$1:$N$437,$H$2)),IF(C47="Jakarta",COUNTIFS('Master Data HO &amp; Site'!$F$1:$F$437,'Summary to Mgmt'!$D47,'Master Data HO &amp; Site'!$H$1:$H$437,'Summary to Mgmt'!$E47,'Master Data HO &amp; Site'!$Y$1:$Y$437,"Open",'Master Data HO &amp; Site'!$BZ$1:$BZ$437,'Summary to Mgmt'!$AW$4,'Master Data HO &amp; Site'!$N$1:$N$437,$H$2),COUNTIFS('Master Data HO &amp; Site'!$S$1:$S$437,'Summary to Mgmt'!$C47,'Master Data HO &amp; Site'!$Y$1:$Y$437,"Open",'Master Data HO &amp; Site'!$BZ$1:$BZ$437,'Summary to Mgmt'!$AW$4,'Master Data HO &amp; Site'!$N$1:$N$437,$H$2))))</f>
        <v>0</v>
      </c>
      <c r="AX47" s="224">
        <f ca="1">IF($H$2="All",IF(C47="Jakarta",COUNTIFS('Master Data HO &amp; Site'!$F$1:$F$437,'Summary to Mgmt'!$D47,'Master Data HO &amp; Site'!$H$1:$H$437,'Summary to Mgmt'!$E47,'Master Data HO &amp; Site'!$Y$1:$Y$437,"Open",'Master Data HO &amp; Site'!$BZ$1:$BZ$437,'Summary to Mgmt'!$AX$4),COUNTIFS('Master Data HO &amp; Site'!$S$1:$S$437,'Summary to Mgmt'!$C47,'Master Data HO &amp; Site'!$Y$1:$Y$437,"Open",'Master Data HO &amp; Site'!$BZ$1:$BZ$437,'Summary to Mgmt'!$AX$4)),IF($H$2="Urgent",IF(C47="Jakarta",COUNTIFS('Master Data HO &amp; Site'!$F$1:$F$437,'Summary to Mgmt'!$D47,'Master Data HO &amp; Site'!$H$1:$H$437,'Summary to Mgmt'!$E47,'Master Data HO &amp; Site'!$Y$1:$Y$437,"Open",'Master Data HO &amp; Site'!$BZ$1:$BZ$437,'Summary to Mgmt'!$AX$4,'Master Data HO &amp; Site'!$N$1:$N$437,$H$2),COUNTIFS('Master Data HO &amp; Site'!$S$1:$S$437,'Summary to Mgmt'!$C47,'Master Data HO &amp; Site'!$Y$1:$Y$437,"Open",'Master Data HO &amp; Site'!$BZ$1:$BZ$437,'Summary to Mgmt'!$AX$4,'Master Data HO &amp; Site'!$N$1:$N$437,$H$2)),IF(C47="Jakarta",COUNTIFS('Master Data HO &amp; Site'!$F$1:$F$437,'Summary to Mgmt'!$D47,'Master Data HO &amp; Site'!$H$1:$H$437,'Summary to Mgmt'!$E47,'Master Data HO &amp; Site'!$Y$1:$Y$437,"Open",'Master Data HO &amp; Site'!$BZ$1:$BZ$437,'Summary to Mgmt'!$AX$4,'Master Data HO &amp; Site'!$N$1:$N$437,$H$2),COUNTIFS('Master Data HO &amp; Site'!$S$1:$S$437,'Summary to Mgmt'!$C47,'Master Data HO &amp; Site'!$Y$1:$Y$437,"Open",'Master Data HO &amp; Site'!$BZ$1:$BZ$437,'Summary to Mgmt'!$AX$4,'Master Data HO &amp; Site'!$N$1:$N$437,$H$2))))</f>
        <v>2</v>
      </c>
    </row>
    <row r="48" spans="3:50" outlineLevel="1" x14ac:dyDescent="0.35">
      <c r="C48" t="s">
        <v>151</v>
      </c>
      <c r="D48" t="s">
        <v>162</v>
      </c>
      <c r="E48" t="s">
        <v>1077</v>
      </c>
      <c r="F48" s="223">
        <f t="shared" si="1"/>
        <v>1</v>
      </c>
      <c r="G48" s="224">
        <f>IF($H$2="All",IF(C48="Jakarta",SUMIFS('Master Data HO &amp; Site'!$BM$1:$BM$437,'Master Data HO &amp; Site'!$S$1:$S$437,'Summary to Mgmt'!C48,'Master Data HO &amp; Site'!$F$1:$F$437,'Summary to Mgmt'!$D48,'Master Data HO &amp; Site'!$H$1:$H$437,'Summary to Mgmt'!$E48,'Master Data HO &amp; Site'!$Y$1:$Y$437,"Closed"),SUMIFS('Master Data HO &amp; Site'!$BM$1:$BM$437,'Master Data HO &amp; Site'!$S$1:$S$437,'Summary to Mgmt'!C48,'Master Data HO &amp; Site'!$Y$1:$Y$437,"Closed")),IF(C48="Jakarta",SUMIFS('Master Data HO &amp; Site'!$BM$1:$BM$437,'Master Data HO &amp; Site'!$S$1:$S$437,'Summary to Mgmt'!C48,'Master Data HO &amp; Site'!$F$1:$F$437,'Summary to Mgmt'!$D48,'Master Data HO &amp; Site'!$H$1:$H$437,'Summary to Mgmt'!E48,'Master Data HO &amp; Site'!$N$1:$N$437,'Summary to Mgmt'!$H$2,'Master Data HO &amp; Site'!$Y$1:$Y$437,"Closed"),SUMIFS('Master Data HO &amp; Site'!$BM$1:$BM$437,'Master Data HO &amp; Site'!$S$1:$S$437,'Summary to Mgmt'!C48,'Master Data HO &amp; Site'!$N$1:$N$437,'Summary to Mgmt'!$H$2,'Master Data HO &amp; Site'!$Y$1:$Y$437,"Closed")))</f>
        <v>1</v>
      </c>
      <c r="H48" s="222">
        <f>IF($H$2="All",IF(C48="Jakarta",COUNTIFS('Master Data HO &amp; Site'!$S$1:$S$437,'Summary to Mgmt'!$C48,'Master Data HO &amp; Site'!$F$1:$F$437,'Summary to Mgmt'!$D48,'Master Data HO &amp; Site'!$H$1:$H$437,'Summary to Mgmt'!$E48,'Master Data HO &amp; Site'!$Y$1:$Y$437,"Open"),COUNTIFS('Master Data HO &amp; Site'!$S$1:$S$437,'Summary to Mgmt'!$C48,'Master Data HO &amp; Site'!$Y$1:$Y$437,"Open")),IF($H$2="Urgent",IF(C48="Jakarta",COUNTIFS('Master Data HO &amp; Site'!$S$1:$S$437,'Summary to Mgmt'!$C48,'Master Data HO &amp; Site'!$F$1:$F$437,'Summary to Mgmt'!$D48,'Master Data HO &amp; Site'!$H$1:$H$437,'Summary to Mgmt'!$E48,'Master Data HO &amp; Site'!$Y$1:$Y$437,"Open",'Master Data HO &amp; Site'!$N$1:$N$437,$H$2),COUNTIFS('Master Data HO &amp; Site'!$S$1:$S$437,'Summary to Mgmt'!$C48,'Master Data HO &amp; Site'!$Y$1:$Y$437,"Open",'Master Data HO &amp; Site'!$N$1:$N$437,$H$2)),IF(C48="Jakarta",COUNTIFS('Master Data HO &amp; Site'!$F$1:$F$437,'Summary to Mgmt'!$D48,'Master Data HO &amp; Site'!$H$1:$H$437,'Summary to Mgmt'!$E48,'Master Data HO &amp; Site'!$Y$1:$Y$437,"Open",'Master Data HO &amp; Site'!$N$1:$N$437,$H$2),COUNTIFS('Master Data HO &amp; Site'!$S$1:$S$437,'Summary to Mgmt'!$C48,'Master Data HO &amp; Site'!$Y$1:$Y$437,"Open",'Master Data HO &amp; Site'!$N$1:$N$437,$H$2))))</f>
        <v>0</v>
      </c>
      <c r="I48" s="222">
        <f>IF($H$2="All",IF(C48="Jakarta",COUNTIFS('Master Data HO &amp; Site'!$F$1:$F$437,'Summary to Mgmt'!$D48,'Master Data HO &amp; Site'!$H$1:$H$437,'Summary to Mgmt'!$E48,'Master Data HO &amp; Site'!$Y$1:$Y$437,"Open",'Master Data HO &amp; Site'!$D$1:$D$437,"pending FKTK"),COUNTIFS('Master Data HO &amp; Site'!$S$1:$S$437,'Summary to Mgmt'!$C48,'Master Data HO &amp; Site'!$Y$1:$Y$437,"Open",'Master Data HO &amp; Site'!$D$1:$D$437,"pending FKTK")),IF($H$2="Urgent",IF(C48="Jakarta",COUNTIFS('Master Data HO &amp; Site'!$F$1:$F$437,'Summary to Mgmt'!$D48,'Master Data HO &amp; Site'!$H$1:$H$437,'Summary to Mgmt'!$E48,'Master Data HO &amp; Site'!$Y$1:$Y$437,"Open",'Master Data HO &amp; Site'!$N$1:$N$437,$H$2,'Master Data HO &amp; Site'!$D$1:$D$437,"pending FKTK"),COUNTIFS('Master Data HO &amp; Site'!$S$1:$S$437,'Summary to Mgmt'!$C48,'Master Data HO &amp; Site'!$Y$1:$Y$437,"Open",'Master Data HO &amp; Site'!$N$1:$N$437,$H$2,'Master Data HO &amp; Site'!$D$1:$D$437,"pending FKTK")),IF(C48="Jakarta",COUNTIFS('Master Data HO &amp; Site'!$F$1:$F$437,'Summary to Mgmt'!$D48,'Master Data HO &amp; Site'!$H$1:$H$437,'Summary to Mgmt'!$E48,'Master Data HO &amp; Site'!$Y$1:$Y$437,"Open",'Master Data HO &amp; Site'!$N$1:$N$437,$H$2,'Master Data HO &amp; Site'!$D$1:$D$437,"pending FKTK"),COUNTIFS('Master Data HO &amp; Site'!$S$1:$S$437,'Summary to Mgmt'!$C48,'Master Data HO &amp; Site'!$Y$1:$Y$437,"Open",'Master Data HO &amp; Site'!$N$1:$N$437,$H$2,'Master Data HO &amp; Site'!$D$1:$D$437,"pending FKTK"))))</f>
        <v>0</v>
      </c>
      <c r="J48" s="222">
        <f>IF($H$2="All",IF(C48="Jakarta",SUMIFS('Master Data HO &amp; Site'!$AB$1:$AB$437,'Master Data HO &amp; Site'!$F$1:$F$437,'Summary to Mgmt'!$D48,'Master Data HO &amp; Site'!$H$1:$H$437,'Summary to Mgmt'!$E48,'Master Data HO &amp; Site'!$Y$1:$Y$437,"Open"),SUMIFS('Master Data HO &amp; Site'!$AB$1:$AB$437,'Master Data HO &amp; Site'!$S$1:$S$437,'Summary to Mgmt'!$C48,'Master Data HO &amp; Site'!$Y$1:$Y$437,"Open")),IF($H$2="Urgent",IF(C48="Jakarta",SUMIFS('Master Data HO &amp; Site'!$AB$1:$AB$437,'Master Data HO &amp; Site'!$F$1:$F$437,'Summary to Mgmt'!$D48,'Master Data HO &amp; Site'!$H$1:$H$437,'Summary to Mgmt'!$E48,'Master Data HO &amp; Site'!$Y$1:$Y$437,"Open",'Master Data HO &amp; Site'!$N$1:$N$437,$H$2),SUMIFS('Master Data HO &amp; Site'!$AB$1:$AB$437,'Master Data HO &amp; Site'!$S$1:$S$437,'Summary to Mgmt'!$C48,'Master Data HO &amp; Site'!$Y$1:$Y$437,"Open",'Master Data HO &amp; Site'!$N$1:$N$437,$H$2)),IF(C48="Jakarta",SUMIFS('Master Data HO &amp; Site'!$AB$1:$AB$437,'Master Data HO &amp; Site'!$F$1:$F$437,'Summary to Mgmt'!$D48,'Master Data HO &amp; Site'!$H$1:$H$437,'Summary to Mgmt'!$E48,'Master Data HO &amp; Site'!$Y$1:$Y$437,"Open",'Master Data HO &amp; Site'!$N$1:$N$437,$H$2),SUMIFS('Master Data HO &amp; Site'!$AB$1:$AB$437,'Master Data HO &amp; Site'!$S$1:$S$437,'Summary to Mgmt'!$C48,'Master Data HO &amp; Site'!$Y$1:$Y$437,"Open",'Master Data HO &amp; Site'!$N$1:$N$437,$H$2))))</f>
        <v>0</v>
      </c>
      <c r="K48" s="222">
        <f>IF($H$2="All",IF(C48="Jakarta",SUMIFS('Master Data HO &amp; Site'!$AC$1:$AC$437,'Master Data HO &amp; Site'!$F$1:$F$437,'Summary to Mgmt'!$D48,'Master Data HO &amp; Site'!$H$1:$H$437,'Summary to Mgmt'!$E48,'Master Data HO &amp; Site'!$Y$1:$Y$437,"Open"),SUMIFS('Master Data HO &amp; Site'!$AC$1:$AC$437,'Master Data HO &amp; Site'!$S$1:$S$437,'Summary to Mgmt'!$C48,'Master Data HO &amp; Site'!$Y$1:$Y$437,"Open")),IF($H$2="Urgent",IF(C48="Jakarta",SUMIFS('Master Data HO &amp; Site'!$AC$1:$AC$437,'Master Data HO &amp; Site'!$F$1:$F$437,'Summary to Mgmt'!$D48,'Master Data HO &amp; Site'!$H$1:$H$437,'Summary to Mgmt'!$E48,'Master Data HO &amp; Site'!$Y$1:$Y$437,"Open",'Master Data HO &amp; Site'!$N$1:$N$437,$H$2),SUMIFS('Master Data HO &amp; Site'!$AC$1:$AC$437,'Master Data HO &amp; Site'!$S$1:$S$437,'Summary to Mgmt'!$C48,'Master Data HO &amp; Site'!$Y$1:$Y$437,"Open",'Master Data HO &amp; Site'!$N$1:$N$437,$H$2)),IF(C48="Jakarta",SUMIFS('Master Data HO &amp; Site'!$AC$1:$AC$437,'Master Data HO &amp; Site'!$F$1:$F$437,'Summary to Mgmt'!$D48,'Master Data HO &amp; Site'!$H$1:$H$437,'Summary to Mgmt'!$E48,'Master Data HO &amp; Site'!$Y$1:$Y$437,"Open",'Master Data HO &amp; Site'!$N$1:$N$437,$H$2),SUMIFS('Master Data HO &amp; Site'!$AC$1:$AC$437,'Master Data HO &amp; Site'!$S$1:$S$437,'Summary to Mgmt'!$C48,'Master Data HO &amp; Site'!$Y$1:$Y$437,"Open",'Master Data HO &amp; Site'!$N$1:$N$437,$H$2))))</f>
        <v>0</v>
      </c>
      <c r="L48" s="222">
        <f>IF($H$2="All",IF(C48="Jakarta",SUMIFS('Master Data HO &amp; Site'!$AD$1:$AD$437,'Master Data HO &amp; Site'!$F$1:$F$437,'Summary to Mgmt'!$D48,'Master Data HO &amp; Site'!$H$1:$H$437,'Summary to Mgmt'!$E48,'Master Data HO &amp; Site'!$Y$1:$Y$437,"Open"),SUMIFS('Master Data HO &amp; Site'!$AD$1:$AD$437,'Master Data HO &amp; Site'!$S$1:$S$437,'Summary to Mgmt'!$C48,'Master Data HO &amp; Site'!$Y$1:$Y$437,"Open")),IF($H$2="Urgent",IF(C48="Jakarta",SUMIFS('Master Data HO &amp; Site'!$AD$1:$AD$437,'Master Data HO &amp; Site'!$F$1:$F$437,'Summary to Mgmt'!$D48,'Master Data HO &amp; Site'!$H$1:$H$437,'Summary to Mgmt'!$E48,'Master Data HO &amp; Site'!$Y$1:$Y$437,"Open",'Master Data HO &amp; Site'!$N$1:$N$437,$H$2),SUMIFS('Master Data HO &amp; Site'!$AD$1:$AD$437,'Master Data HO &amp; Site'!$S$1:$S$437,'Summary to Mgmt'!$C48,'Master Data HO &amp; Site'!$Y$1:$Y$437,"Open",'Master Data HO &amp; Site'!$N$1:$N$437,$H$2)),IF(C48="Jakarta",SUMIFS('Master Data HO &amp; Site'!$AD$1:$AD$437,'Master Data HO &amp; Site'!$F$1:$F$437,'Summary to Mgmt'!$D48,'Master Data HO &amp; Site'!$H$1:$H$437,'Summary to Mgmt'!$E48,'Master Data HO &amp; Site'!$Y$1:$Y$437,"Open",'Master Data HO &amp; Site'!$N$1:$N$437,$H$2),SUMIFS('Master Data HO &amp; Site'!$AD$1:$AD$437,'Master Data HO &amp; Site'!$S$1:$S$437,'Summary to Mgmt'!$C48,'Master Data HO &amp; Site'!$Y$1:$Y$437,"Open",'Master Data HO &amp; Site'!$N$1:$N$437,$H$2))))</f>
        <v>0</v>
      </c>
      <c r="M48" s="222">
        <f>IF($H$2="All",IF(C48="Jakarta",SUMIFS('Master Data HO &amp; Site'!$AE$1:$AE$437,'Master Data HO &amp; Site'!$F$1:$F$437,'Summary to Mgmt'!$D48,'Master Data HO &amp; Site'!$H$1:$H$437,'Summary to Mgmt'!$E48,'Master Data HO &amp; Site'!$Y$1:$Y$437,"Open"),SUMIFS('Master Data HO &amp; Site'!$AE$1:$AE$437,'Master Data HO &amp; Site'!$S$1:$S$437,'Summary to Mgmt'!$C48,'Master Data HO &amp; Site'!$Y$1:$Y$437,"Open")),IF($H$2="Urgent",IF(C48="Jakarta",SUMIFS('Master Data HO &amp; Site'!$AE$1:$AE$437,'Master Data HO &amp; Site'!$F$1:$F$437,'Summary to Mgmt'!$D48,'Master Data HO &amp; Site'!$H$1:$H$437,'Summary to Mgmt'!$E48,'Master Data HO &amp; Site'!$Y$1:$Y$437,"Open",'Master Data HO &amp; Site'!$N$1:$N$437,$H$2),SUMIFS('Master Data HO &amp; Site'!$AE$1:$AE$437,'Master Data HO &amp; Site'!$S$1:$S$437,'Summary to Mgmt'!$C48,'Master Data HO &amp; Site'!$Y$1:$Y$437,"Open",'Master Data HO &amp; Site'!$N$1:$N$437,$H$2)),IF(C48="Jakarta",SUMIFS('Master Data HO &amp; Site'!$AE$1:$AE$437,'Master Data HO &amp; Site'!$F$1:$F$437,'Summary to Mgmt'!$D48,'Master Data HO &amp; Site'!$H$1:$H$437,'Summary to Mgmt'!$E48,'Master Data HO &amp; Site'!$Y$1:$Y$437,"Open",'Master Data HO &amp; Site'!$N$1:$N$437,$H$2),SUMIFS('Master Data HO &amp; Site'!$AE$1:$AE$437,'Master Data HO &amp; Site'!$S$1:$S$437,'Summary to Mgmt'!$C48,'Master Data HO &amp; Site'!$Y$1:$Y$437,"Open",'Master Data HO &amp; Site'!$N$1:$N$437,$H$2))))</f>
        <v>0</v>
      </c>
      <c r="N48" s="222">
        <f>IF($H$2="All",IF(C48="Jakarta",SUMIFS('Master Data HO &amp; Site'!$AF$1:$AF$437,'Master Data HO &amp; Site'!$F$1:$F$437,'Summary to Mgmt'!$D48,'Master Data HO &amp; Site'!$H$1:$H$437,'Summary to Mgmt'!$E48,'Master Data HO &amp; Site'!$Y$1:$Y$437,"Open"),SUMIFS('Master Data HO &amp; Site'!$AF$1:$AF$437,'Master Data HO &amp; Site'!$S$1:$S$437,'Summary to Mgmt'!$C48,'Master Data HO &amp; Site'!$Y$1:$Y$437,"Open")),IF($H$2="Urgent",IF(C48="Jakarta",SUMIFS('Master Data HO &amp; Site'!$AF$1:$AF$437,'Master Data HO &amp; Site'!$F$1:$F$437,'Summary to Mgmt'!$D48,'Master Data HO &amp; Site'!$H$1:$H$437,'Summary to Mgmt'!$E48,'Master Data HO &amp; Site'!$Y$1:$Y$437,"Open",'Master Data HO &amp; Site'!$N$1:$N$437,$H$2),SUMIFS('Master Data HO &amp; Site'!$AF$1:$AF$437,'Master Data HO &amp; Site'!$S$1:$S$437,'Summary to Mgmt'!$C48,'Master Data HO &amp; Site'!$Y$1:$Y$437,"Open",'Master Data HO &amp; Site'!$N$1:$N$437,$H$2)),IF(C48="Jakarta",SUMIFS('Master Data HO &amp; Site'!$AF$1:$AF$437,'Master Data HO &amp; Site'!$F$1:$F$437,'Summary to Mgmt'!$D48,'Master Data HO &amp; Site'!$H$1:$H$437,'Summary to Mgmt'!$E48,'Master Data HO &amp; Site'!$Y$1:$Y$437,"Open",'Master Data HO &amp; Site'!$N$1:$N$437,$H$2),SUMIFS('Master Data HO &amp; Site'!$AF$1:$AF$437,'Master Data HO &amp; Site'!$S$1:$S$437,'Summary to Mgmt'!$C48,'Master Data HO &amp; Site'!$Y$1:$Y$437,"Open",'Master Data HO &amp; Site'!$N$1:$N$437,$H$2))))</f>
        <v>0</v>
      </c>
      <c r="O48" s="224">
        <f>IF($H$2="All",IF(C48="Jakarta",SUMIFS('Master Data HO &amp; Site'!$AG$1:$AG$437,'Master Data HO &amp; Site'!$S$1:$S$437,'Summary to Mgmt'!$C48,'Master Data HO &amp; Site'!$F$1:$F$437,'Summary to Mgmt'!$D48,'Master Data HO &amp; Site'!$H$1:$H$437,'Summary to Mgmt'!$E48,'Master Data HO &amp; Site'!$Y$1:$Y$437,"Open"),SUMIFS('Master Data HO &amp; Site'!$AG$1:$AG$437,'Master Data HO &amp; Site'!$S$1:$S$437,'Summary to Mgmt'!$C48,'Master Data HO &amp; Site'!$Y$1:$Y$437,"Open")),IF($H$2="Urgent",IF(C48="Jakarta",SUMIFS('Master Data HO &amp; Site'!$AG$1:$AG$437,'Master Data HO &amp; Site'!$F$1:$F$437,'Summary to Mgmt'!$D48,'Master Data HO &amp; Site'!$H$1:$H$437,'Summary to Mgmt'!$E48,'Master Data HO &amp; Site'!$Y$1:$Y$437,"Open",'Master Data HO &amp; Site'!$N$1:$N$437,$H$2),SUMIFS('Master Data HO &amp; Site'!$AG$1:$AG$437,'Master Data HO &amp; Site'!$S$1:$S$437,'Summary to Mgmt'!$C48,'Master Data HO &amp; Site'!$Y$1:$Y$437,"Open",'Master Data HO &amp; Site'!$N$1:$N$437,$H$2)),IF(C48="Jakarta",SUMIFS('Master Data HO &amp; Site'!$AG$1:$AG$437,'Master Data HO &amp; Site'!$F$1:$F$437,'Summary to Mgmt'!$D48,'Master Data HO &amp; Site'!$H$1:$H$437,'Summary to Mgmt'!$E48,'Master Data HO &amp; Site'!$Y$1:$Y$437,"Open",'Master Data HO &amp; Site'!$N$1:$N$437,$H$2),SUMIFS('Master Data HO &amp; Site'!$AG$1:$AG$437,'Master Data HO &amp; Site'!$S$1:$S$437,'Summary to Mgmt'!$C48,'Master Data HO &amp; Site'!$Y$1:$Y$437,"Open",'Master Data HO &amp; Site'!$N$1:$N$437,$H$2))))</f>
        <v>0</v>
      </c>
      <c r="P48" s="222">
        <f>IF($H$2="All",IF(C48="Jakarta",SUMIFS('Master Data HO &amp; Site'!$AH$1:$AH$437,'Master Data HO &amp; Site'!$F$1:$F$437,'Summary to Mgmt'!$D48,'Master Data HO &amp; Site'!$H$1:$H$437,'Summary to Mgmt'!$E48,'Master Data HO &amp; Site'!$Y$1:$Y$437,"Open"),SUMIFS('Master Data HO &amp; Site'!$AH$1:$AH$437,'Master Data HO &amp; Site'!$S$1:$S$437,'Summary to Mgmt'!$C48,'Master Data HO &amp; Site'!$Y$1:$Y$437,"Open")),IF($H$2="Urgent",IF(C48="Jakarta",SUMIFS('Master Data HO &amp; Site'!$AH$1:$AH$437,'Master Data HO &amp; Site'!$F$1:$F$437,'Summary to Mgmt'!$D48,'Master Data HO &amp; Site'!$H$1:$H$437,'Summary to Mgmt'!$E48,'Master Data HO &amp; Site'!$Y$1:$Y$437,"Open",'Master Data HO &amp; Site'!$N$1:$N$437,$H$2),SUMIFS('Master Data HO &amp; Site'!$AH$1:$AH$437,'Master Data HO &amp; Site'!$S$1:$S$437,'Summary to Mgmt'!$C48,'Master Data HO &amp; Site'!$Y$1:$Y$437,"Open",'Master Data HO &amp; Site'!$N$1:$N$437,$H$2)),IF(C48="Jakarta",SUMIFS('Master Data HO &amp; Site'!$AH$1:$AH$437,'Master Data HO &amp; Site'!$F$1:$F$437,'Summary to Mgmt'!$D48,'Master Data HO &amp; Site'!$H$1:$H$437,'Summary to Mgmt'!$E48,'Master Data HO &amp; Site'!$Y$1:$Y$437,"Open",'Master Data HO &amp; Site'!$N$1:$N$437,$H$2),SUMIFS('Master Data HO &amp; Site'!$AH$1:$AH$437,'Master Data HO &amp; Site'!$S$1:$S$437,'Summary to Mgmt'!$C48,'Master Data HO &amp; Site'!$Y$1:$Y$437,"Open",'Master Data HO &amp; Site'!$N$1:$N$437,$H$2))))</f>
        <v>0</v>
      </c>
      <c r="Q48" s="222">
        <f>IF($H$2="All",IF(C48="Jakarta",SUMIFS('Master Data HO &amp; Site'!$AI$1:$AI$437,'Master Data HO &amp; Site'!$F$1:$F$437,'Summary to Mgmt'!$D48,'Master Data HO &amp; Site'!$H$1:$H$437,'Summary to Mgmt'!$E48,'Master Data HO &amp; Site'!$Y$1:$Y$437,"Open"),SUMIFS('Master Data HO &amp; Site'!$AI$1:$AI$437,'Master Data HO &amp; Site'!$S$1:$S$437,'Summary to Mgmt'!$C48,'Master Data HO &amp; Site'!$Y$1:$Y$437,"Open")),IF($H$2="Urgent",IF(C48="Jakarta",SUMIFS('Master Data HO &amp; Site'!$AI$1:$AI$437,'Master Data HO &amp; Site'!$F$1:$F$437,'Summary to Mgmt'!$D48,'Master Data HO &amp; Site'!$H$1:$H$437,'Summary to Mgmt'!$E48,'Master Data HO &amp; Site'!$Y$1:$Y$437,"Open",'Master Data HO &amp; Site'!$N$1:$N$437,$H$2),SUMIFS('Master Data HO &amp; Site'!$AI$1:$AI$437,'Master Data HO &amp; Site'!$S$1:$S$437,'Summary to Mgmt'!$C48,'Master Data HO &amp; Site'!$Y$1:$Y$437,"Open",'Master Data HO &amp; Site'!$N$1:$N$437,$H$2)),IF(C48="Jakarta",SUMIFS('Master Data HO &amp; Site'!$AI$1:$AI$437,'Master Data HO &amp; Site'!$F$1:$F$437,'Summary to Mgmt'!$D48,'Master Data HO &amp; Site'!$H$1:$H$437,'Summary to Mgmt'!$E48,'Master Data HO &amp; Site'!$Y$1:$Y$437,"Open",'Master Data HO &amp; Site'!$N$1:$N$437,$H$2),SUMIFS('Master Data HO &amp; Site'!$AI$1:$AI$437,'Master Data HO &amp; Site'!$S$1:$S$437,'Summary to Mgmt'!$C48,'Master Data HO &amp; Site'!$Y$1:$Y$437,"Open",'Master Data HO &amp; Site'!$N$1:$N$437,$H$2))))</f>
        <v>0</v>
      </c>
      <c r="R48" s="222">
        <f>IF($H$2="All",IF(C48="Jakarta",SUMIFS('Master Data HO &amp; Site'!$AJ$1:$AJ$437,'Master Data HO &amp; Site'!$F$1:$F$437,'Summary to Mgmt'!$D48,'Master Data HO &amp; Site'!$H$1:$H$437,'Summary to Mgmt'!$E48,'Master Data HO &amp; Site'!$Y$1:$Y$437,"Open"),SUMIFS('Master Data HO &amp; Site'!$AJ$1:$AJ$437,'Master Data HO &amp; Site'!$S$1:$S$437,'Summary to Mgmt'!$C48,'Master Data HO &amp; Site'!$Y$1:$Y$437,"Open")),IF($H$2="Urgent",IF(C48="Jakarta",SUMIFS('Master Data HO &amp; Site'!$AJ$1:$AJ$437,'Master Data HO &amp; Site'!$F$1:$F$437,'Summary to Mgmt'!$D48,'Master Data HO &amp; Site'!$H$1:$H$437,'Summary to Mgmt'!$E48,'Master Data HO &amp; Site'!$Y$1:$Y$437,"Open",'Master Data HO &amp; Site'!$N$1:$N$437,$H$2),SUMIFS('Master Data HO &amp; Site'!$AJ$1:$AJ$437,'Master Data HO &amp; Site'!$S$1:$S$437,'Summary to Mgmt'!$C48,'Master Data HO &amp; Site'!$Y$1:$Y$437,"Open",'Master Data HO &amp; Site'!$N$1:$N$437,$H$2)),IF(C48="Jakarta",SUMIFS('Master Data HO &amp; Site'!$AJ$1:$AJ$437,'Master Data HO &amp; Site'!$F$1:$F$437,'Summary to Mgmt'!$D48,'Master Data HO &amp; Site'!$H$1:$H$437,'Summary to Mgmt'!$E48,'Master Data HO &amp; Site'!$Y$1:$Y$437,"Open",'Master Data HO &amp; Site'!$N$1:$N$437,$H$2),SUMIFS('Master Data HO &amp; Site'!$AJ$1:$AJ$437,'Master Data HO &amp; Site'!$S$1:$S$437,'Summary to Mgmt'!$C48,'Master Data HO &amp; Site'!$Y$1:$Y$437,"Open",'Master Data HO &amp; Site'!$N$1:$N$437,$H$2))))</f>
        <v>0</v>
      </c>
      <c r="S48" s="222">
        <f>IF($H$2="All",IF(C48="Jakarta",SUMIFS('Master Data HO &amp; Site'!$AK$1:$AK$437,'Master Data HO &amp; Site'!$F$1:$F$437,'Summary to Mgmt'!$D48,'Master Data HO &amp; Site'!$H$1:$H$437,'Summary to Mgmt'!$E48,'Master Data HO &amp; Site'!$Y$1:$Y$437,"Open"),SUMIFS('Master Data HO &amp; Site'!$AK$1:$AK$437,'Master Data HO &amp; Site'!$S$1:$S$437,'Summary to Mgmt'!$C48,'Master Data HO &amp; Site'!$Y$1:$Y$437,"Open")),IF($H$2="Urgent",IF(C48="Jakarta",SUMIFS('Master Data HO &amp; Site'!$AK$1:$AK$437,'Master Data HO &amp; Site'!$F$1:$F$437,'Summary to Mgmt'!$D48,'Master Data HO &amp; Site'!$H$1:$H$437,'Summary to Mgmt'!$E48,'Master Data HO &amp; Site'!$Y$1:$Y$437,"Open",'Master Data HO &amp; Site'!$N$1:$N$437,$H$2),SUMIFS('Master Data HO &amp; Site'!$AK$1:$AK$437,'Master Data HO &amp; Site'!$S$1:$S$437,'Summary to Mgmt'!$C48,'Master Data HO &amp; Site'!$Y$1:$Y$437,"Open",'Master Data HO &amp; Site'!$N$1:$N$437,$H$2)),IF(C48="Jakarta",SUMIFS('Master Data HO &amp; Site'!$AK$1:$AK$437,'Master Data HO &amp; Site'!$F$1:$F$437,'Summary to Mgmt'!$D48,'Master Data HO &amp; Site'!$H$1:$H$437,'Summary to Mgmt'!$E48,'Master Data HO &amp; Site'!$Y$1:$Y$437,"Open",'Master Data HO &amp; Site'!$N$1:$N$437,$H$2),SUMIFS('Master Data HO &amp; Site'!$AK$1:$AK$437,'Master Data HO &amp; Site'!$S$1:$S$437,'Summary to Mgmt'!$C48,'Master Data HO &amp; Site'!$Y$1:$Y$437,"Open",'Master Data HO &amp; Site'!$N$1:$N$437,$H$2))))</f>
        <v>0</v>
      </c>
      <c r="T48" s="222">
        <f>IF($H$2="All",IF(C48="Jakarta",SUMIFS('Master Data HO &amp; Site'!$AL$1:$AL$437,'Master Data HO &amp; Site'!$F$1:$F$437,'Summary to Mgmt'!$D48,'Master Data HO &amp; Site'!$H$1:$H$437,'Summary to Mgmt'!$E48,'Master Data HO &amp; Site'!$Y$1:$Y$437,"Open"),SUMIFS('Master Data HO &amp; Site'!$AL$1:$AL$437,'Master Data HO &amp; Site'!$S$1:$S$437,'Summary to Mgmt'!$C48,'Master Data HO &amp; Site'!$Y$1:$Y$437,"Open")),IF($H$2="Urgent",IF(C48="Jakarta",SUMIFS('Master Data HO &amp; Site'!$AL$1:$AL$437,'Master Data HO &amp; Site'!$F$1:$F$437,'Summary to Mgmt'!$D48,'Master Data HO &amp; Site'!$H$1:$H$437,'Summary to Mgmt'!$E48,'Master Data HO &amp; Site'!$Y$1:$Y$437,"Open",'Master Data HO &amp; Site'!$N$1:$N$437,$H$2),SUMIFS('Master Data HO &amp; Site'!$AL$1:$AL$437,'Master Data HO &amp; Site'!$S$1:$S$437,'Summary to Mgmt'!$C48,'Master Data HO &amp; Site'!$Y$1:$Y$437,"Open",'Master Data HO &amp; Site'!$N$1:$N$437,$H$2)),IF(C48="Jakarta",SUMIFS('Master Data HO &amp; Site'!$AL$1:$AL$437,'Master Data HO &amp; Site'!$F$1:$F$437,'Summary to Mgmt'!$D48,'Master Data HO &amp; Site'!$H$1:$H$437,'Summary to Mgmt'!$E48,'Master Data HO &amp; Site'!$Y$1:$Y$437,"Open",'Master Data HO &amp; Site'!$N$1:$N$437,$H$2),SUMIFS('Master Data HO &amp; Site'!$AL$1:$AL$437,'Master Data HO &amp; Site'!$S$1:$S$437,'Summary to Mgmt'!$C48,'Master Data HO &amp; Site'!$Y$1:$Y$437,"Open",'Master Data HO &amp; Site'!$N$1:$N$437,$H$2))))</f>
        <v>0</v>
      </c>
      <c r="U48" s="222">
        <f>IF($H$2="All",IF(C48="Jakarta",SUMIFS('Master Data HO &amp; Site'!$AM$1:$AM$437,'Master Data HO &amp; Site'!$S$1:$S$437,'Summary to Mgmt'!$C48,'Master Data HO &amp; Site'!$F$1:$F$437,'Summary to Mgmt'!$D48,'Master Data HO &amp; Site'!$H$1:$H$437,'Summary to Mgmt'!$E48,'Master Data HO &amp; Site'!$Y$1:$Y$437,"Open"),SUMIFS('Master Data HO &amp; Site'!$AM$1:$AM$437,'Master Data HO &amp; Site'!$S$1:$S$437,'Summary to Mgmt'!$C48,'Master Data HO &amp; Site'!$Y$1:$Y$437,"Open")),IF($H$2="Urgent",IF(C48="Jakarta",SUMIFS('Master Data HO &amp; Site'!$AM$1:$AM$437,'Master Data HO &amp; Site'!$F$1:$F$437,'Summary to Mgmt'!$D48,'Master Data HO &amp; Site'!$H$1:$H$437,'Summary to Mgmt'!$E48,'Master Data HO &amp; Site'!$Y$1:$Y$437,"Open",'Master Data HO &amp; Site'!$N$1:$N$437,$H$2),SUMIFS('Master Data HO &amp; Site'!$AM$1:$AM$437,'Master Data HO &amp; Site'!$S$1:$S$437,'Summary to Mgmt'!$C48,'Master Data HO &amp; Site'!$Y$1:$Y$437,"Open",'Master Data HO &amp; Site'!$N$1:$N$437,$H$2)),IF(C48="Jakarta",SUMIFS('Master Data HO &amp; Site'!$AM$1:$AM$437,'Master Data HO &amp; Site'!$F$1:$F$437,'Summary to Mgmt'!$D48,'Master Data HO &amp; Site'!$H$1:$H$437,'Summary to Mgmt'!$E48,'Master Data HO &amp; Site'!$Y$1:$Y$437,"Open",'Master Data HO &amp; Site'!$N$1:$N$437,$H$2),SUMIFS('Master Data HO &amp; Site'!$AM$1:$AM$437,'Master Data HO &amp; Site'!$S$1:$S$437,'Summary to Mgmt'!$C48,'Master Data HO &amp; Site'!$Y$1:$Y$437,"Open",'Master Data HO &amp; Site'!$N$1:$N$437,$H$2))))</f>
        <v>0</v>
      </c>
      <c r="V48" s="222">
        <f>IF($H$2="All",IF(C48="Jakarta",SUMIFS('Master Data HO &amp; Site'!$AN$1:$AN$437,'Master Data HO &amp; Site'!$F$1:$F$437,'Summary to Mgmt'!$D48,'Master Data HO &amp; Site'!$H$1:$H$437,'Summary to Mgmt'!$E48,'Master Data HO &amp; Site'!$Y$1:$Y$437,"Open"),SUMIFS('Master Data HO &amp; Site'!$AN$1:$AN$437,'Master Data HO &amp; Site'!$S$1:$S$437,'Summary to Mgmt'!$C48,'Master Data HO &amp; Site'!$Y$1:$Y$437,"Open")),IF($H$2="Urgent",IF(C48="Jakarta",SUMIFS('Master Data HO &amp; Site'!$AN$1:$AN$437,'Master Data HO &amp; Site'!$F$1:$F$437,'Summary to Mgmt'!$D48,'Master Data HO &amp; Site'!$H$1:$H$437,'Summary to Mgmt'!$E48,'Master Data HO &amp; Site'!$Y$1:$Y$437,"Open",'Master Data HO &amp; Site'!$N$1:$N$437,$H$2),SUMIFS('Master Data HO &amp; Site'!$AN$1:$AN$437,'Master Data HO &amp; Site'!$S$1:$S$437,'Summary to Mgmt'!$C48,'Master Data HO &amp; Site'!$Y$1:$Y$437,"Open",'Master Data HO &amp; Site'!$N$1:$N$437,$H$2)),IF(C48="Jakarta",SUMIFS('Master Data HO &amp; Site'!$AN$1:$AN$437,'Master Data HO &amp; Site'!$F$1:$F$437,'Summary to Mgmt'!$D48,'Master Data HO &amp; Site'!$H$1:$H$437,'Summary to Mgmt'!$E48,'Master Data HO &amp; Site'!$Y$1:$Y$437,"Open",'Master Data HO &amp; Site'!$N$1:$N$437,$H$2),SUMIFS('Master Data HO &amp; Site'!$AN$1:$AN$437,'Master Data HO &amp; Site'!$S$1:$S$437,'Summary to Mgmt'!$C48,'Master Data HO &amp; Site'!$Y$1:$Y$437,"Open",'Master Data HO &amp; Site'!$N$1:$N$437,$H$2))))</f>
        <v>0</v>
      </c>
      <c r="W48" s="222">
        <f>IF($H$2="All",IF(C48="Jakarta",SUMIFS('Master Data HO &amp; Site'!$AO$1:$AO$437,'Master Data HO &amp; Site'!$F$1:$F$437,'Summary to Mgmt'!$D48,'Master Data HO &amp; Site'!$H$1:$H$437,'Summary to Mgmt'!$E48,'Master Data HO &amp; Site'!$Y$1:$Y$437,"Open"),SUMIFS('Master Data HO &amp; Site'!$AO$1:$AO$437,'Master Data HO &amp; Site'!$S$1:$S$437,'Summary to Mgmt'!$C48,'Master Data HO &amp; Site'!$Y$1:$Y$437,"Open")),IF($H$2="Urgent",IF(C48="Jakarta",SUMIFS('Master Data HO &amp; Site'!$AO$1:$AO$437,'Master Data HO &amp; Site'!$F$1:$F$437,'Summary to Mgmt'!$D48,'Master Data HO &amp; Site'!$H$1:$H$437,'Summary to Mgmt'!$E48,'Master Data HO &amp; Site'!$Y$1:$Y$437,"Open",'Master Data HO &amp; Site'!$N$1:$N$437,$H$2),SUMIFS('Master Data HO &amp; Site'!$AO$1:$AO$437,'Master Data HO &amp; Site'!$S$1:$S$437,'Summary to Mgmt'!$C48,'Master Data HO &amp; Site'!$Y$1:$Y$437,"Open",'Master Data HO &amp; Site'!$N$1:$N$437,$H$2)),IF(C48="Jakarta",SUMIFS('Master Data HO &amp; Site'!$AO$1:$AO$437,'Master Data HO &amp; Site'!$F$1:$F$437,'Summary to Mgmt'!$D48,'Master Data HO &amp; Site'!$H$1:$H$437,'Summary to Mgmt'!$E48,'Master Data HO &amp; Site'!$Y$1:$Y$437,"Open",'Master Data HO &amp; Site'!$N$1:$N$437,$H$2),SUMIFS('Master Data HO &amp; Site'!$AO$1:$AO$437,'Master Data HO &amp; Site'!$S$1:$S$437,'Summary to Mgmt'!$C48,'Master Data HO &amp; Site'!$Y$1:$Y$437,"Open",'Master Data HO &amp; Site'!$N$1:$N$437,$H$2))))</f>
        <v>0</v>
      </c>
      <c r="X48" s="222">
        <f>IF($H$2="All",IF(C48="Jakarta",SUMIFS('Master Data HO &amp; Site'!$AP$1:$AP$437,'Master Data HO &amp; Site'!$F$1:$F$437,'Summary to Mgmt'!$D48,'Master Data HO &amp; Site'!$H$1:$H$437,'Summary to Mgmt'!$E48,'Master Data HO &amp; Site'!$Y$1:$Y$437,"Open"),SUMIFS('Master Data HO &amp; Site'!$AP$1:$AP$437,'Master Data HO &amp; Site'!$S$1:$S$437,'Summary to Mgmt'!$C48,'Master Data HO &amp; Site'!$Y$1:$Y$437,"Open")),IF($H$2="Urgent",IF(C48="Jakarta",SUMIFS('Master Data HO &amp; Site'!$AP$1:$AP$437,'Master Data HO &amp; Site'!$F$1:$F$437,'Summary to Mgmt'!$D48,'Master Data HO &amp; Site'!$H$1:$H$437,'Summary to Mgmt'!$E48,'Master Data HO &amp; Site'!$Y$1:$Y$437,"Open",'Master Data HO &amp; Site'!$N$1:$N$437,$H$2),SUMIFS('Master Data HO &amp; Site'!$AP$1:$AP$437,'Master Data HO &amp; Site'!$S$1:$S$437,'Summary to Mgmt'!$C48,'Master Data HO &amp; Site'!$Y$1:$Y$437,"Open",'Master Data HO &amp; Site'!$N$1:$N$437,$H$2)),IF(C48="Jakarta",SUMIFS('Master Data HO &amp; Site'!$AP$1:$AP$437,'Master Data HO &amp; Site'!$F$1:$F$437,'Summary to Mgmt'!$D48,'Master Data HO &amp; Site'!$H$1:$H$437,'Summary to Mgmt'!$E48,'Master Data HO &amp; Site'!$Y$1:$Y$437,"Open",'Master Data HO &amp; Site'!$N$1:$N$437,$H$2),SUMIFS('Master Data HO &amp; Site'!$AP$1:$AP$437,'Master Data HO &amp; Site'!$S$1:$S$437,'Summary to Mgmt'!$C48,'Master Data HO &amp; Site'!$Y$1:$Y$437,"Open",'Master Data HO &amp; Site'!$N$1:$N$437,$H$2))))</f>
        <v>0</v>
      </c>
      <c r="Y48" s="222">
        <f>IF($H$2="All",IF(C48="Jakarta",SUMIFS('Master Data HO &amp; Site'!$AQ$1:$AQ$437,'Master Data HO &amp; Site'!$F$1:$F$437,'Summary to Mgmt'!$D48,'Master Data HO &amp; Site'!$H$1:$H$437,'Summary to Mgmt'!$E48,'Master Data HO &amp; Site'!$Y$1:$Y$437,"Open"),SUMIFS('Master Data HO &amp; Site'!$AQ$1:$AQ$437,'Master Data HO &amp; Site'!$S$1:$S$437,'Summary to Mgmt'!$C48,'Master Data HO &amp; Site'!$Y$1:$Y$437,"Open")),IF($H$2="Urgent",IF(C48="Jakarta",SUMIFS('Master Data HO &amp; Site'!$AQ$1:$AQ$437,'Master Data HO &amp; Site'!$F$1:$F$437,'Summary to Mgmt'!$D48,'Master Data HO &amp; Site'!$H$1:$H$437,'Summary to Mgmt'!$E48,'Master Data HO &amp; Site'!$Y$1:$Y$437,"Open",'Master Data HO &amp; Site'!$N$1:$N$437,$H$2),SUMIFS('Master Data HO &amp; Site'!$AQ$1:$AQ$437,'Master Data HO &amp; Site'!$S$1:$S$437,'Summary to Mgmt'!$C48,'Master Data HO &amp; Site'!$Y$1:$Y$437,"Open",'Master Data HO &amp; Site'!$N$1:$N$437,$H$2)),IF(C48="Jakarta",SUMIFS('Master Data HO &amp; Site'!$AQ$1:$AQ$437,'Master Data HO &amp; Site'!$F$1:$F$437,'Summary to Mgmt'!$D48,'Master Data HO &amp; Site'!$H$1:$H$437,'Summary to Mgmt'!$E48,'Master Data HO &amp; Site'!$Y$1:$Y$437,"Open",'Master Data HO &amp; Site'!$N$1:$N$437,$H$2),SUMIFS('Master Data HO &amp; Site'!$AQ$1:$AQ$437,'Master Data HO &amp; Site'!$S$1:$S$437,'Summary to Mgmt'!$C48,'Master Data HO &amp; Site'!$Y$1:$Y$437,"Open",'Master Data HO &amp; Site'!$N$1:$N$437,$H$2))))</f>
        <v>0</v>
      </c>
      <c r="Z48" s="222">
        <f>IF($H$2="All",IF(C48="Jakarta",SUMIFS('Master Data HO &amp; Site'!$AR$1:$AR$437,'Master Data HO &amp; Site'!$F$1:$F$437,'Summary to Mgmt'!$D48,'Master Data HO &amp; Site'!$H$1:$H$437,'Summary to Mgmt'!$E48,'Master Data HO &amp; Site'!$Y$1:$Y$437,"Open"),SUMIFS('Master Data HO &amp; Site'!$AR$1:$AR$437,'Master Data HO &amp; Site'!$S$1:$S$437,'Summary to Mgmt'!$C48,'Master Data HO &amp; Site'!$Y$1:$Y$437,"Open")),IF($H$2="Urgent",IF(C48="Jakarta",SUMIFS('Master Data HO &amp; Site'!$AR$1:$AR$437,'Master Data HO &amp; Site'!$F$1:$F$437,'Summary to Mgmt'!$D48,'Master Data HO &amp; Site'!$H$1:$H$437,'Summary to Mgmt'!$E48,'Master Data HO &amp; Site'!$Y$1:$Y$437,"Open",'Master Data HO &amp; Site'!$N$1:$N$437,$H$2),SUMIFS('Master Data HO &amp; Site'!$AR$1:$AR$437,'Master Data HO &amp; Site'!$S$1:$S$437,'Summary to Mgmt'!$C48,'Master Data HO &amp; Site'!$Y$1:$Y$437,"Open",'Master Data HO &amp; Site'!$N$1:$N$437,$H$2)),IF(C48="Jakarta",SUMIFS('Master Data HO &amp; Site'!$AR$1:$AR$437,'Master Data HO &amp; Site'!$F$1:$F$437,'Summary to Mgmt'!$D48,'Master Data HO &amp; Site'!$H$1:$H$437,'Summary to Mgmt'!$E48,'Master Data HO &amp; Site'!$Y$1:$Y$437,"Open",'Master Data HO &amp; Site'!$N$1:$N$437,$H$2),SUMIFS('Master Data HO &amp; Site'!$AR$1:$AR$437,'Master Data HO &amp; Site'!$S$1:$S$437,'Summary to Mgmt'!$C48,'Master Data HO &amp; Site'!$Y$1:$Y$437,"Open",'Master Data HO &amp; Site'!$N$1:$N$437,$H$2))))</f>
        <v>0</v>
      </c>
      <c r="AA48" s="222">
        <f>IF($H$2="All",IF(C48="Jakarta",SUMIFS('Master Data HO &amp; Site'!$AS$1:$AS$437,'Master Data HO &amp; Site'!$S$1:$S$437,'Summary to Mgmt'!$C48,'Master Data HO &amp; Site'!$F$1:$F$437,'Summary to Mgmt'!$D48,'Master Data HO &amp; Site'!$H$1:$H$437,'Summary to Mgmt'!$E48,'Master Data HO &amp; Site'!$Y$1:$Y$437,"Open"),SUMIFS('Master Data HO &amp; Site'!$AS$1:$AS$437,'Master Data HO &amp; Site'!$S$1:$S$437,'Summary to Mgmt'!$C48,'Master Data HO &amp; Site'!$Y$1:$Y$437,"Open")),IF($H$2="Urgent",IF(C48="Jakarta",SUMIFS('Master Data HO &amp; Site'!$AS$1:$AS$437,'Master Data HO &amp; Site'!$F$1:$F$437,'Summary to Mgmt'!$D48,'Master Data HO &amp; Site'!$H$1:$H$437,'Summary to Mgmt'!$E48,'Master Data HO &amp; Site'!$Y$1:$Y$437,"Open",'Master Data HO &amp; Site'!$N$1:$N$437,$H$2),SUMIFS('Master Data HO &amp; Site'!$AS$1:$AS$437,'Master Data HO &amp; Site'!$S$1:$S$437,'Summary to Mgmt'!$C48,'Master Data HO &amp; Site'!$Y$1:$Y$437,"Open",'Master Data HO &amp; Site'!$N$1:$N$437,$H$2)),IF(C48="Jakarta",SUMIFS('Master Data HO &amp; Site'!$AS$1:$AS$437,'Master Data HO &amp; Site'!$F$1:$F$437,'Summary to Mgmt'!$D48,'Master Data HO &amp; Site'!$H$1:$H$437,'Summary to Mgmt'!$E48,'Master Data HO &amp; Site'!$Y$1:$Y$437,"Open",'Master Data HO &amp; Site'!$N$1:$N$437,$H$2),SUMIFS('Master Data HO &amp; Site'!$AS$1:$AS$437,'Master Data HO &amp; Site'!$S$1:$S$437,'Summary to Mgmt'!$C48,'Master Data HO &amp; Site'!$Y$1:$Y$437,"Open",'Master Data HO &amp; Site'!$N$1:$N$437,$H$2))))</f>
        <v>0</v>
      </c>
      <c r="AB48" s="222">
        <f>IF($H$2="All",IF(C48="Jakarta",SUMIFS('Master Data HO &amp; Site'!$AT$1:$AT$437,'Master Data HO &amp; Site'!$F$1:$F$437,'Summary to Mgmt'!$D48,'Master Data HO &amp; Site'!$H$1:$H$437,'Summary to Mgmt'!$E48,'Master Data HO &amp; Site'!$Y$1:$Y$437,"Open"),SUMIFS('Master Data HO &amp; Site'!$AT$1:$AT$437,'Master Data HO &amp; Site'!$S$1:$S$437,'Summary to Mgmt'!$C48,'Master Data HO &amp; Site'!$Y$1:$Y$437,"Open")),IF($H$2="Urgent",IF(C48="Jakarta",SUMIFS('Master Data HO &amp; Site'!$AT$1:$AT$437,'Master Data HO &amp; Site'!$F$1:$F$437,'Summary to Mgmt'!$D48,'Master Data HO &amp; Site'!$H$1:$H$437,'Summary to Mgmt'!$E48,'Master Data HO &amp; Site'!$Y$1:$Y$437,"Open",'Master Data HO &amp; Site'!$N$1:$N$437,$H$2),SUMIFS('Master Data HO &amp; Site'!$AT$1:$AT$437,'Master Data HO &amp; Site'!$S$1:$S$437,'Summary to Mgmt'!$C48,'Master Data HO &amp; Site'!$Y$1:$Y$437,"Open",'Master Data HO &amp; Site'!$N$1:$N$437,$H$2)),IF(C48="Jakarta",SUMIFS('Master Data HO &amp; Site'!$AT$1:$AT$437,'Master Data HO &amp; Site'!$F$1:$F$437,'Summary to Mgmt'!$D48,'Master Data HO &amp; Site'!$H$1:$H$437,'Summary to Mgmt'!$E48,'Master Data HO &amp; Site'!$Y$1:$Y$437,"Open",'Master Data HO &amp; Site'!$N$1:$N$437,$H$2),SUMIFS('Master Data HO &amp; Site'!$AT$1:$AT$437,'Master Data HO &amp; Site'!$S$1:$S$437,'Summary to Mgmt'!$C48,'Master Data HO &amp; Site'!$Y$1:$Y$437,"Open",'Master Data HO &amp; Site'!$N$1:$N$437,$H$2))))</f>
        <v>0</v>
      </c>
      <c r="AC48" s="222">
        <f>IF($H$2="All",IF(C48="Jakarta",SUMIFS('Master Data HO &amp; Site'!$AU$1:$AU$437,'Master Data HO &amp; Site'!$F$1:$F$437,'Summary to Mgmt'!$D48,'Master Data HO &amp; Site'!$H$1:$H$437,'Summary to Mgmt'!$E48,'Master Data HO &amp; Site'!$Y$1:$Y$437,"Open"),SUMIFS('Master Data HO &amp; Site'!$AU$1:$AU$437,'Master Data HO &amp; Site'!$S$1:$S$437,'Summary to Mgmt'!$C48,'Master Data HO &amp; Site'!$Y$1:$Y$437,"Open")),IF($H$2="Urgent",IF(C48="Jakarta",SUMIFS('Master Data HO &amp; Site'!$AU$1:$AU$437,'Master Data HO &amp; Site'!$F$1:$F$437,'Summary to Mgmt'!$D48,'Master Data HO &amp; Site'!$H$1:$H$437,'Summary to Mgmt'!$E48,'Master Data HO &amp; Site'!$Y$1:$Y$437,"Open",'Master Data HO &amp; Site'!$N$1:$N$437,$H$2),SUMIFS('Master Data HO &amp; Site'!$AU$1:$AU$437,'Master Data HO &amp; Site'!$S$1:$S$437,'Summary to Mgmt'!$C48,'Master Data HO &amp; Site'!$Y$1:$Y$437,"Open",'Master Data HO &amp; Site'!$N$1:$N$437,$H$2)),IF(C48="Jakarta",SUMIFS('Master Data HO &amp; Site'!$AU$1:$AU$437,'Master Data HO &amp; Site'!$F$1:$F$437,'Summary to Mgmt'!$D48,'Master Data HO &amp; Site'!$H$1:$H$437,'Summary to Mgmt'!$E48,'Master Data HO &amp; Site'!$Y$1:$Y$437,"Open",'Master Data HO &amp; Site'!$N$1:$N$437,$H$2),SUMIFS('Master Data HO &amp; Site'!$AU$1:$AU$437,'Master Data HO &amp; Site'!$S$1:$S$437,'Summary to Mgmt'!$C48,'Master Data HO &amp; Site'!$Y$1:$Y$437,"Open",'Master Data HO &amp; Site'!$N$1:$N$437,$H$2))))</f>
        <v>0</v>
      </c>
      <c r="AD48" s="222">
        <f>IF($H$2="All",IF(C48="Jakarta",SUMIFS('Master Data HO &amp; Site'!$AV$1:$AV$437,'Master Data HO &amp; Site'!$F$1:$F$437,'Summary to Mgmt'!$D48,'Master Data HO &amp; Site'!$H$1:$H$437,'Summary to Mgmt'!$E48,'Master Data HO &amp; Site'!$Y$1:$Y$437,"Open"),SUMIFS('Master Data HO &amp; Site'!$AV$1:$AV$437,'Master Data HO &amp; Site'!$S$1:$S$437,'Summary to Mgmt'!$C48,'Master Data HO &amp; Site'!$Y$1:$Y$437,"Open")),IF($H$2="Urgent",IF(C48="Jakarta",SUMIFS('Master Data HO &amp; Site'!$AV$1:$AV$437,'Master Data HO &amp; Site'!$F$1:$F$437,'Summary to Mgmt'!$D48,'Master Data HO &amp; Site'!$H$1:$H$437,'Summary to Mgmt'!$E48,'Master Data HO &amp; Site'!$Y$1:$Y$437,"Open",'Master Data HO &amp; Site'!$N$1:$N$437,$H$2),SUMIFS('Master Data HO &amp; Site'!$AV$1:$AV$437,'Master Data HO &amp; Site'!$S$1:$S$437,'Summary to Mgmt'!$C48,'Master Data HO &amp; Site'!$Y$1:$Y$437,"Open",'Master Data HO &amp; Site'!$N$1:$N$437,$H$2)),IF(C48="Jakarta",SUMIFS('Master Data HO &amp; Site'!$AV$1:$AV$437,'Master Data HO &amp; Site'!$F$1:$F$437,'Summary to Mgmt'!$D48,'Master Data HO &amp; Site'!$H$1:$H$437,'Summary to Mgmt'!$E48,'Master Data HO &amp; Site'!$Y$1:$Y$437,"Open",'Master Data HO &amp; Site'!$N$1:$N$437,$H$2),SUMIFS('Master Data HO &amp; Site'!$AV$1:$AV$437,'Master Data HO &amp; Site'!$S$1:$S$437,'Summary to Mgmt'!$C48,'Master Data HO &amp; Site'!$Y$1:$Y$437,"Open",'Master Data HO &amp; Site'!$N$1:$N$437,$H$2))))</f>
        <v>0</v>
      </c>
      <c r="AE48" s="222">
        <f>IF($H$2="All",IF(C48="Jakarta",SUMIFS('Master Data HO &amp; Site'!$AW$1:$AW$437,'Master Data HO &amp; Site'!$F$1:$F$437,'Summary to Mgmt'!$D48,'Master Data HO &amp; Site'!$H$1:$H$437,'Summary to Mgmt'!$E48,'Master Data HO &amp; Site'!$Y$1:$Y$437,"Open"),SUMIFS('Master Data HO &amp; Site'!$AW$1:$AW$437,'Master Data HO &amp; Site'!$S$1:$S$437,'Summary to Mgmt'!$C48,'Master Data HO &amp; Site'!$Y$1:$Y$437,"Open")),IF($H$2="Urgent",IF(C48="Jakarta",SUMIFS('Master Data HO &amp; Site'!$AW$1:$AW$437,'Master Data HO &amp; Site'!$F$1:$F$437,'Summary to Mgmt'!$D48,'Master Data HO &amp; Site'!$H$1:$H$437,'Summary to Mgmt'!$E48,'Master Data HO &amp; Site'!$Y$1:$Y$437,"Open",'Master Data HO &amp; Site'!$N$1:$N$437,$H$2),SUMIFS('Master Data HO &amp; Site'!$AW$1:$AW$437,'Master Data HO &amp; Site'!$S$1:$S$437,'Summary to Mgmt'!$C48,'Master Data HO &amp; Site'!$Y$1:$Y$437,"Open",'Master Data HO &amp; Site'!$N$1:$N$437,$H$2)),IF(C48="Jakarta",SUMIFS('Master Data HO &amp; Site'!$AW$1:$AW$437,'Master Data HO &amp; Site'!$F$1:$F$437,'Summary to Mgmt'!$D48,'Master Data HO &amp; Site'!$H$1:$H$437,'Summary to Mgmt'!$E48,'Master Data HO &amp; Site'!$Y$1:$Y$437,"Open",'Master Data HO &amp; Site'!$N$1:$N$437,$H$2),SUMIFS('Master Data HO &amp; Site'!$AW$1:$AW$437,'Master Data HO &amp; Site'!$S$1:$S$437,'Summary to Mgmt'!$C48,'Master Data HO &amp; Site'!$Y$1:$Y$437,"Open",'Master Data HO &amp; Site'!$N$1:$N$437,$H$2))))</f>
        <v>0</v>
      </c>
      <c r="AF48" s="222">
        <f>IF($H$2="All",IF(C48="Jakarta",SUMIFS('Master Data HO &amp; Site'!$AX$1:$AX$437,'Master Data HO &amp; Site'!$F$1:$F$437,'Summary to Mgmt'!$D48,'Master Data HO &amp; Site'!$H$1:$H$437,'Summary to Mgmt'!$E48,'Master Data HO &amp; Site'!$Y$1:$Y$437,"Open"),SUMIFS('Master Data HO &amp; Site'!$AX$1:$AX$437,'Master Data HO &amp; Site'!$S$1:$S$437,'Summary to Mgmt'!$C48,'Master Data HO &amp; Site'!$Y$1:$Y$437,"Open")),IF($H$2="Urgent",IF(C48="Jakarta",SUMIFS('Master Data HO &amp; Site'!$AX$1:$AX$437,'Master Data HO &amp; Site'!$F$1:$F$437,'Summary to Mgmt'!$D48,'Master Data HO &amp; Site'!$H$1:$H$437,'Summary to Mgmt'!$E48,'Master Data HO &amp; Site'!$Y$1:$Y$437,"Open",'Master Data HO &amp; Site'!$N$1:$N$437,$H$2),SUMIFS('Master Data HO &amp; Site'!$AX$1:$AX$437,'Master Data HO &amp; Site'!$S$1:$S$437,'Summary to Mgmt'!$C48,'Master Data HO &amp; Site'!$Y$1:$Y$437,"Open",'Master Data HO &amp; Site'!$N$1:$N$437,$H$2)),IF(C48="Jakarta",SUMIFS('Master Data HO &amp; Site'!$AX$1:$AX$437,'Master Data HO &amp; Site'!$F$1:$F$437,'Summary to Mgmt'!$D48,'Master Data HO &amp; Site'!$H$1:$H$437,'Summary to Mgmt'!$E48,'Master Data HO &amp; Site'!$Y$1:$Y$437,"Open",'Master Data HO &amp; Site'!$N$1:$N$437,$H$2),SUMIFS('Master Data HO &amp; Site'!$AX$1:$AX$437,'Master Data HO &amp; Site'!$S$1:$S$437,'Summary to Mgmt'!$C48,'Master Data HO &amp; Site'!$Y$1:$Y$437,"Open",'Master Data HO &amp; Site'!$N$1:$N$437,$H$2))))</f>
        <v>0</v>
      </c>
      <c r="AG48" s="222">
        <f>IF($H$2="All",IF(C48="Jakarta",SUMIFS('Master Data HO &amp; Site'!$AY$1:$AY$437,'Master Data HO &amp; Site'!$S$1:$S$437,'Summary to Mgmt'!$C48,'Master Data HO &amp; Site'!$F$1:$F$437,'Summary to Mgmt'!$D48,'Master Data HO &amp; Site'!$H$1:$H$437,'Summary to Mgmt'!$E48,'Master Data HO &amp; Site'!$Y$1:$Y$437,"Open"),SUMIFS('Master Data HO &amp; Site'!$AY$1:$AY$437,'Master Data HO &amp; Site'!$S$1:$S$437,'Summary to Mgmt'!$C48,'Master Data HO &amp; Site'!$Y$1:$Y$437,"Open")),IF($H$2="Urgent",IF(C48="Jakarta",SUMIFS('Master Data HO &amp; Site'!$AY$1:$AY$437,'Master Data HO &amp; Site'!$F$1:$F$437,'Summary to Mgmt'!$D48,'Master Data HO &amp; Site'!$H$1:$H$437,'Summary to Mgmt'!$E48,'Master Data HO &amp; Site'!$Y$1:$Y$437,"Open",'Master Data HO &amp; Site'!$N$1:$N$437,$H$2),SUMIFS('Master Data HO &amp; Site'!$AY$1:$AY$437,'Master Data HO &amp; Site'!$S$1:$S$437,'Summary to Mgmt'!$C48,'Master Data HO &amp; Site'!$Y$1:$Y$437,"Open",'Master Data HO &amp; Site'!$N$1:$N$437,$H$2)),IF(C48="Jakarta",SUMIFS('Master Data HO &amp; Site'!$AY$1:$AY$437,'Master Data HO &amp; Site'!$F$1:$F$437,'Summary to Mgmt'!$D48,'Master Data HO &amp; Site'!$H$1:$H$437,'Summary to Mgmt'!$E48,'Master Data HO &amp; Site'!$Y$1:$Y$437,"Open",'Master Data HO &amp; Site'!$N$1:$N$437,$H$2),SUMIFS('Master Data HO &amp; Site'!$AY$1:$AY$437,'Master Data HO &amp; Site'!$S$1:$S$437,'Summary to Mgmt'!$C48,'Master Data HO &amp; Site'!$Y$1:$Y$437,"Open",'Master Data HO &amp; Site'!$N$1:$N$437,$H$2))))</f>
        <v>0</v>
      </c>
      <c r="AH48" s="222">
        <f>IF($H$2="All",IF(C48="Jakarta",SUMIFS('Master Data HO &amp; Site'!$AZ$1:$AZ$437,'Master Data HO &amp; Site'!$F$1:$F$437,'Summary to Mgmt'!$D48,'Master Data HO &amp; Site'!$H$1:$H$437,'Summary to Mgmt'!$E48,'Master Data HO &amp; Site'!$Y$1:$Y$437,"Open"),SUMIFS('Master Data HO &amp; Site'!$AZ$1:$AZ$437,'Master Data HO &amp; Site'!$S$1:$S$437,'Summary to Mgmt'!$C48,'Master Data HO &amp; Site'!$Y$1:$Y$437,"Open")),IF($H$2="Urgent",IF(C48="Jakarta",SUMIFS('Master Data HO &amp; Site'!$AZ$1:$AZ$437,'Master Data HO &amp; Site'!$F$1:$F$437,'Summary to Mgmt'!$D48,'Master Data HO &amp; Site'!$H$1:$H$437,'Summary to Mgmt'!$E48,'Master Data HO &amp; Site'!$Y$1:$Y$437,"Open",'Master Data HO &amp; Site'!$N$1:$N$437,$H$2),SUMIFS('Master Data HO &amp; Site'!$AZ$1:$AZ$437,'Master Data HO &amp; Site'!$S$1:$S$437,'Summary to Mgmt'!$C48,'Master Data HO &amp; Site'!$Y$1:$Y$437,"Open",'Master Data HO &amp; Site'!$N$1:$N$437,$H$2)),IF(C48="Jakarta",SUMIFS('Master Data HO &amp; Site'!$AZ$1:$AZ$437,'Master Data HO &amp; Site'!$F$1:$F$437,'Summary to Mgmt'!$D48,'Master Data HO &amp; Site'!$H$1:$H$437,'Summary to Mgmt'!$E48,'Master Data HO &amp; Site'!$Y$1:$Y$437,"Open",'Master Data HO &amp; Site'!$N$1:$N$437,$H$2),SUMIFS('Master Data HO &amp; Site'!$AZ$1:$AZ$437,'Master Data HO &amp; Site'!$S$1:$S$437,'Summary to Mgmt'!$C48,'Master Data HO &amp; Site'!$Y$1:$Y$437,"Open",'Master Data HO &amp; Site'!$N$1:$N$437,$H$2))))</f>
        <v>0</v>
      </c>
      <c r="AI48" s="222">
        <f>IF($H$2="All",IF(C48="Jakarta",SUMIFS('Master Data HO &amp; Site'!$AZ$1:$AZ$437,'Master Data HO &amp; Site'!$F$1:$F$437,'Summary to Mgmt'!$D48,'Master Data HO &amp; Site'!$H$1:$H$437,'Summary to Mgmt'!$E48,'Master Data HO &amp; Site'!$Y$1:$Y$437,"Open"),SUMIFS('Master Data HO &amp; Site'!$AZ$1:$AZ$437,'Master Data HO &amp; Site'!$S$1:$S$437,'Summary to Mgmt'!$C48,'Master Data HO &amp; Site'!$Y$1:$Y$437,"Open")),IF($H$2="Urgent",IF(C48="Jakarta",SUMIFS('Master Data HO &amp; Site'!$AZ$1:$AZ$437,'Master Data HO &amp; Site'!$F$1:$F$437,'Summary to Mgmt'!$D48,'Master Data HO &amp; Site'!$H$1:$H$437,'Summary to Mgmt'!$E48,'Master Data HO &amp; Site'!$Y$1:$Y$437,"Open",'Master Data HO &amp; Site'!$N$1:$N$437,$H$2),SUMIFS('Master Data HO &amp; Site'!$AZ$1:$AZ$437,'Master Data HO &amp; Site'!$S$1:$S$437,'Summary to Mgmt'!$C48,'Master Data HO &amp; Site'!$Y$1:$Y$437,"Open",'Master Data HO &amp; Site'!$N$1:$N$437,$H$2)),IF(C48="Jakarta",SUMIFS('Master Data HO &amp; Site'!$AZ$1:$AZ$437,'Master Data HO &amp; Site'!$F$1:$F$437,'Summary to Mgmt'!$D48,'Master Data HO &amp; Site'!$H$1:$H$437,'Summary to Mgmt'!$E48,'Master Data HO &amp; Site'!$Y$1:$Y$437,"Open",'Master Data HO &amp; Site'!$N$1:$N$437,$H$2),SUMIFS('Master Data HO &amp; Site'!$AZ$1:$AZ$437,'Master Data HO &amp; Site'!$S$1:$S$437,'Summary to Mgmt'!$C48,'Master Data HO &amp; Site'!$Y$1:$Y$437,"Open",'Master Data HO &amp; Site'!$N$1:$N$437,$H$2))))</f>
        <v>0</v>
      </c>
      <c r="AJ48" s="222">
        <f>IF($H$2="All",IF(C48="Jakarta",SUMIFS('Master Data HO &amp; Site'!$BB$1:$BB$437,'Master Data HO &amp; Site'!$F$1:$F$437,'Summary to Mgmt'!$D48,'Master Data HO &amp; Site'!$H$1:$H$437,'Summary to Mgmt'!$E48,'Master Data HO &amp; Site'!$Y$1:$Y$437,"Open"),SUMIFS('Master Data HO &amp; Site'!$BB$1:$BB$437,'Master Data HO &amp; Site'!$S$1:$S$437,'Summary to Mgmt'!$C48,'Master Data HO &amp; Site'!$Y$1:$Y$437,"Open")),IF($H$2="Urgent",IF(C48="Jakarta",SUMIFS('Master Data HO &amp; Site'!$BB$1:$BB$437,'Master Data HO &amp; Site'!$F$1:$F$437,'Summary to Mgmt'!$D48,'Master Data HO &amp; Site'!$H$1:$H$437,'Summary to Mgmt'!$E48,'Master Data HO &amp; Site'!$Y$1:$Y$437,"Open",'Master Data HO &amp; Site'!$N$1:$N$437,$H$2),SUMIFS('Master Data HO &amp; Site'!$BB$1:$BB$437,'Master Data HO &amp; Site'!$S$1:$S$437,'Summary to Mgmt'!$C48,'Master Data HO &amp; Site'!$Y$1:$Y$437,"Open",'Master Data HO &amp; Site'!$N$1:$N$437,$H$2)),IF(C48="Jakarta",SUMIFS('Master Data HO &amp; Site'!$BB$1:$BB$437,'Master Data HO &amp; Site'!$F$1:$F$437,'Summary to Mgmt'!$D48,'Master Data HO &amp; Site'!$H$1:$H$437,'Summary to Mgmt'!$E48,'Master Data HO &amp; Site'!$Y$1:$Y$437,"Open",'Master Data HO &amp; Site'!$N$1:$N$437,$H$2),SUMIFS('Master Data HO &amp; Site'!$BB$1:$BB$437,'Master Data HO &amp; Site'!$S$1:$S$437,'Summary to Mgmt'!$C48,'Master Data HO &amp; Site'!$Y$1:$Y$437,"Open",'Master Data HO &amp; Site'!$N$1:$N$437,$H$2))))</f>
        <v>0</v>
      </c>
      <c r="AK48" s="222">
        <f>IF($H$2="All",IF(C48="Jakarta",SUMIFS('Master Data HO &amp; Site'!$BC$1:$BC$437,'Master Data HO &amp; Site'!$F$1:$F$437,'Summary to Mgmt'!$D48,'Master Data HO &amp; Site'!$H$1:$H$437,'Summary to Mgmt'!$E48,'Master Data HO &amp; Site'!$Y$1:$Y$437,"Open"),SUMIFS('Master Data HO &amp; Site'!$BC$1:$BC$437,'Master Data HO &amp; Site'!$S$1:$S$437,'Summary to Mgmt'!$C48,'Master Data HO &amp; Site'!$Y$1:$Y$437,"Open")),IF($H$2="Urgent",IF(C48="Jakarta",SUMIFS('Master Data HO &amp; Site'!$BC$1:$BC$437,'Master Data HO &amp; Site'!$F$1:$F$437,'Summary to Mgmt'!$D48,'Master Data HO &amp; Site'!$H$1:$H$437,'Summary to Mgmt'!$E48,'Master Data HO &amp; Site'!$Y$1:$Y$437,"Open",'Master Data HO &amp; Site'!$N$1:$N$437,$H$2),SUMIFS('Master Data HO &amp; Site'!$BC$1:$BC$437,'Master Data HO &amp; Site'!$S$1:$S$437,'Summary to Mgmt'!$C48,'Master Data HO &amp; Site'!$Y$1:$Y$437,"Open",'Master Data HO &amp; Site'!$N$1:$N$437,$H$2)),IF(C48="Jakarta",SUMIFS('Master Data HO &amp; Site'!$BC$1:$BC$437,'Master Data HO &amp; Site'!$F$1:$F$437,'Summary to Mgmt'!$D48,'Master Data HO &amp; Site'!$H$1:$H$437,'Summary to Mgmt'!$E48,'Master Data HO &amp; Site'!$Y$1:$Y$437,"Open",'Master Data HO &amp; Site'!$N$1:$N$437,$H$2),SUMIFS('Master Data HO &amp; Site'!$BC$1:$BC$437,'Master Data HO &amp; Site'!$S$1:$S$437,'Summary to Mgmt'!$C48,'Master Data HO &amp; Site'!$Y$1:$Y$437,"Open",'Master Data HO &amp; Site'!$N$1:$N$437,$H$2))))</f>
        <v>0</v>
      </c>
      <c r="AL48" s="222">
        <f>IF($H$2="All",IF(C48="Jakarta",SUMIFS('Master Data HO &amp; Site'!$BD$1:$BD$437,'Master Data HO &amp; Site'!$F$1:$F$437,'Summary to Mgmt'!$D48,'Master Data HO &amp; Site'!$H$1:$H$437,'Summary to Mgmt'!$E48,'Master Data HO &amp; Site'!$Y$1:$Y$437,"Open"),SUMIFS('Master Data HO &amp; Site'!$BD$1:$BD$437,'Master Data HO &amp; Site'!$S$1:$S$437,'Summary to Mgmt'!$C48,'Master Data HO &amp; Site'!$Y$1:$Y$437,"Open")),IF($H$2="Urgent",IF(C48="Jakarta",SUMIFS('Master Data HO &amp; Site'!$BD$1:$BD$437,'Master Data HO &amp; Site'!$F$1:$F$437,'Summary to Mgmt'!$D48,'Master Data HO &amp; Site'!$H$1:$H$437,'Summary to Mgmt'!$E48,'Master Data HO &amp; Site'!$Y$1:$Y$437,"Open",'Master Data HO &amp; Site'!$N$1:$N$437,$H$2),SUMIFS('Master Data HO &amp; Site'!$BD$1:$BD$437,'Master Data HO &amp; Site'!$S$1:$S$437,'Summary to Mgmt'!$C48,'Master Data HO &amp; Site'!$Y$1:$Y$437,"Open",'Master Data HO &amp; Site'!$N$1:$N$437,$H$2)),IF(C48="Jakarta",SUMIFS('Master Data HO &amp; Site'!$BD$1:$BD$437,'Master Data HO &amp; Site'!$F$1:$F$437,'Summary to Mgmt'!$D48,'Master Data HO &amp; Site'!$H$1:$H$437,'Summary to Mgmt'!$E48,'Master Data HO &amp; Site'!$Y$1:$Y$437,"Open",'Master Data HO &amp; Site'!$N$1:$N$437,$H$2),SUMIFS('Master Data HO &amp; Site'!$BD$1:$BD$437,'Master Data HO &amp; Site'!$S$1:$S$437,'Summary to Mgmt'!$C48,'Master Data HO &amp; Site'!$Y$1:$Y$437,"Open",'Master Data HO &amp; Site'!$N$1:$N$437,$H$2))))</f>
        <v>0</v>
      </c>
      <c r="AM48" s="222">
        <f>IF($H$2="All",IF(C48="Jakarta",SUMIFS('Master Data HO &amp; Site'!$BE$1:$BE$437,'Master Data HO &amp; Site'!$S$1:$S$437,'Summary to Mgmt'!$C48,'Master Data HO &amp; Site'!$F$1:$F$437,'Summary to Mgmt'!$D48,'Master Data HO &amp; Site'!$H$1:$H$437,'Summary to Mgmt'!$E48,'Master Data HO &amp; Site'!$Y$1:$Y$437,"Open"),SUMIFS('Master Data HO &amp; Site'!$BE$1:$BE$437,'Master Data HO &amp; Site'!$S$1:$S$437,'Summary to Mgmt'!$C48,'Master Data HO &amp; Site'!$Y$1:$Y$437,"Open")),IF($H$2="Urgent",IF(C48="Jakarta",SUMIFS('Master Data HO &amp; Site'!$BE$1:$BE$437,'Master Data HO &amp; Site'!$F$1:$F$437,'Summary to Mgmt'!$D48,'Master Data HO &amp; Site'!$H$1:$H$437,'Summary to Mgmt'!$E48,'Master Data HO &amp; Site'!$Y$1:$Y$437,"Open",'Master Data HO &amp; Site'!$N$1:$N$437,$H$2),SUMIFS('Master Data HO &amp; Site'!$BE$1:$BE$437,'Master Data HO &amp; Site'!$S$1:$S$437,'Summary to Mgmt'!$C48,'Master Data HO &amp; Site'!$Y$1:$Y$437,"Open",'Master Data HO &amp; Site'!$N$1:$N$437,$H$2)),IF(C48="Jakarta",SUMIFS('Master Data HO &amp; Site'!$BE$1:$BE$437,'Master Data HO &amp; Site'!$F$1:$F$437,'Summary to Mgmt'!$D48,'Master Data HO &amp; Site'!$H$1:$H$437,'Summary to Mgmt'!$E48,'Master Data HO &amp; Site'!$Y$1:$Y$437,"Open",'Master Data HO &amp; Site'!$N$1:$N$437,$H$2),SUMIFS('Master Data HO &amp; Site'!$BE$1:$BE$437,'Master Data HO &amp; Site'!$S$1:$S$437,'Summary to Mgmt'!$C48,'Master Data HO &amp; Site'!$Y$1:$Y$437,"Open",'Master Data HO &amp; Site'!$N$1:$N$437,$H$2))))</f>
        <v>0</v>
      </c>
      <c r="AN48" s="222">
        <f>IF($H$2="All",IF(C48="Jakarta",SUMIFS('Master Data HO &amp; Site'!$BF$1:$BF$437,'Master Data HO &amp; Site'!$F$1:$F$437,'Summary to Mgmt'!$D48,'Master Data HO &amp; Site'!$H$1:$H$437,'Summary to Mgmt'!$E48,'Master Data HO &amp; Site'!$Y$1:$Y$437,"Open"),SUMIFS('Master Data HO &amp; Site'!$BF$1:$BF$437,'Master Data HO &amp; Site'!$S$1:$S$437,'Summary to Mgmt'!$C48,'Master Data HO &amp; Site'!$Y$1:$Y$437,"Open")),IF($H$2="Urgent",IF(C48="Jakarta",SUMIFS('Master Data HO &amp; Site'!$BF$1:$BF$437,'Master Data HO &amp; Site'!$F$1:$F$437,'Summary to Mgmt'!$D48,'Master Data HO &amp; Site'!$H$1:$H$437,'Summary to Mgmt'!$E48,'Master Data HO &amp; Site'!$Y$1:$Y$437,"Open",'Master Data HO &amp; Site'!$N$1:$N$437,$H$2),SUMIFS('Master Data HO &amp; Site'!$BF$1:$BF$437,'Master Data HO &amp; Site'!$S$1:$S$437,'Summary to Mgmt'!$C48,'Master Data HO &amp; Site'!$Y$1:$Y$437,"Open",'Master Data HO &amp; Site'!$N$1:$N$437,$H$2)),IF(C48="Jakarta",SUMIFS('Master Data HO &amp; Site'!$BF$1:$BF$437,'Master Data HO &amp; Site'!$F$1:$F$437,'Summary to Mgmt'!$D48,'Master Data HO &amp; Site'!$H$1:$H$437,'Summary to Mgmt'!$E48,'Master Data HO &amp; Site'!$Y$1:$Y$437,"Open",'Master Data HO &amp; Site'!$N$1:$N$437,$H$2),SUMIFS('Master Data HO &amp; Site'!$BF$1:$BF$437,'Master Data HO &amp; Site'!$S$1:$S$437,'Summary to Mgmt'!$C48,'Master Data HO &amp; Site'!$Y$1:$Y$437,"Open",'Master Data HO &amp; Site'!$N$1:$N$437,$H$2))))</f>
        <v>0</v>
      </c>
      <c r="AO48" s="222">
        <f>IF($H$2="All",IF(C48="Jakarta",SUMIFS('Master Data HO &amp; Site'!$BG$1:$BG$437,'Master Data HO &amp; Site'!$F$1:$F$437,'Summary to Mgmt'!$D48,'Master Data HO &amp; Site'!$H$1:$H$437,'Summary to Mgmt'!$E48,'Master Data HO &amp; Site'!$Y$1:$Y$437,"Open"),SUMIFS('Master Data HO &amp; Site'!$BG$1:$BG$437,'Master Data HO &amp; Site'!$S$1:$S$437,'Summary to Mgmt'!$C48,'Master Data HO &amp; Site'!$Y$1:$Y$437,"Open")),IF($H$2="Urgent",IF(C48="Jakarta",SUMIFS('Master Data HO &amp; Site'!$BG$1:$BG$437,'Master Data HO &amp; Site'!$F$1:$F$437,'Summary to Mgmt'!$D48,'Master Data HO &amp; Site'!$H$1:$H$437,'Summary to Mgmt'!$E48,'Master Data HO &amp; Site'!$Y$1:$Y$437,"Open",'Master Data HO &amp; Site'!$N$1:$N$437,$H$2),SUMIFS('Master Data HO &amp; Site'!$BG$1:$BG$437,'Master Data HO &amp; Site'!$S$1:$S$437,'Summary to Mgmt'!$C48,'Master Data HO &amp; Site'!$Y$1:$Y$437,"Open",'Master Data HO &amp; Site'!$N$1:$N$437,$H$2)),IF(C48="Jakarta",SUMIFS('Master Data HO &amp; Site'!$BG$1:$BG$437,'Master Data HO &amp; Site'!$F$1:$F$437,'Summary to Mgmt'!$D48,'Master Data HO &amp; Site'!$H$1:$H$437,'Summary to Mgmt'!$E48,'Master Data HO &amp; Site'!$Y$1:$Y$437,"Open",'Master Data HO &amp; Site'!$N$1:$N$437,$H$2),SUMIFS('Master Data HO &amp; Site'!$BG$1:$BG$437,'Master Data HO &amp; Site'!$S$1:$S$437,'Summary to Mgmt'!$C48,'Master Data HO &amp; Site'!$Y$1:$Y$437,"Open",'Master Data HO &amp; Site'!$N$1:$N$437,$H$2))))</f>
        <v>0</v>
      </c>
      <c r="AP48" s="222">
        <f>IF($H$2="All",IF(C48="Jakarta",SUMIFS('Master Data HO &amp; Site'!$BH$1:$BH$437,'Master Data HO &amp; Site'!$F$1:$F$437,'Summary to Mgmt'!$D48,'Master Data HO &amp; Site'!$H$1:$H$437,'Summary to Mgmt'!$E48,'Master Data HO &amp; Site'!$Y$1:$Y$437,"Open"),SUMIFS('Master Data HO &amp; Site'!$BH$1:$BH$437,'Master Data HO &amp; Site'!$S$1:$S$437,'Summary to Mgmt'!$C48,'Master Data HO &amp; Site'!$Y$1:$Y$437,"Open")),IF($H$2="Urgent",IF(C48="Jakarta",SUMIFS('Master Data HO &amp; Site'!$BH$1:$BH$437,'Master Data HO &amp; Site'!$F$1:$F$437,'Summary to Mgmt'!$D48,'Master Data HO &amp; Site'!$H$1:$H$437,'Summary to Mgmt'!$E48,'Master Data HO &amp; Site'!$Y$1:$Y$437,"Open",'Master Data HO &amp; Site'!$N$1:$N$437,$H$2),SUMIFS('Master Data HO &amp; Site'!$BH$1:$BH$437,'Master Data HO &amp; Site'!$S$1:$S$437,'Summary to Mgmt'!$C48,'Master Data HO &amp; Site'!$Y$1:$Y$437,"Open",'Master Data HO &amp; Site'!$N$1:$N$437,$H$2)),IF(C48="Jakarta",SUMIFS('Master Data HO &amp; Site'!$BH$1:$BH$437,'Master Data HO &amp; Site'!$F$1:$F$437,'Summary to Mgmt'!$D48,'Master Data HO &amp; Site'!$H$1:$H$437,'Summary to Mgmt'!$E48,'Master Data HO &amp; Site'!$Y$1:$Y$437,"Open",'Master Data HO &amp; Site'!$N$1:$N$437,$H$2),SUMIFS('Master Data HO &amp; Site'!$BH$1:$BH$437,'Master Data HO &amp; Site'!$S$1:$S$437,'Summary to Mgmt'!$C48,'Master Data HO &amp; Site'!$Y$1:$Y$437,"Open",'Master Data HO &amp; Site'!$N$1:$N$437,$H$2))))</f>
        <v>0</v>
      </c>
      <c r="AQ48" s="222">
        <f>IF($H$2="All",IF(C48="Jakarta",SUMIFS('Master Data HO &amp; Site'!$BI$1:$BI$437,'Master Data HO &amp; Site'!$F$1:$F$437,'Summary to Mgmt'!$D48,'Master Data HO &amp; Site'!$H$1:$H$437,'Summary to Mgmt'!$E48,'Master Data HO &amp; Site'!$Y$1:$Y$437,"Open"),SUMIFS('Master Data HO &amp; Site'!$BI$1:$BI$437,'Master Data HO &amp; Site'!$S$1:$S$437,'Summary to Mgmt'!$C48,'Master Data HO &amp; Site'!$Y$1:$Y$437,"Open")),IF($H$2="Urgent",IF(C48="Jakarta",SUMIFS('Master Data HO &amp; Site'!$BI$1:$BI$437,'Master Data HO &amp; Site'!$F$1:$F$437,'Summary to Mgmt'!$D48,'Master Data HO &amp; Site'!$H$1:$H$437,'Summary to Mgmt'!$E48,'Master Data HO &amp; Site'!$Y$1:$Y$437,"Open",'Master Data HO &amp; Site'!$N$1:$N$437,$H$2),SUMIFS('Master Data HO &amp; Site'!$BI$1:$BI$437,'Master Data HO &amp; Site'!$S$1:$S$437,'Summary to Mgmt'!$C48,'Master Data HO &amp; Site'!$Y$1:$Y$437,"Open",'Master Data HO &amp; Site'!$N$1:$N$437,$H$2)),IF(C48="Jakarta",SUMIFS('Master Data HO &amp; Site'!$BI$1:$BI$437,'Master Data HO &amp; Site'!$F$1:$F$437,'Summary to Mgmt'!$D48,'Master Data HO &amp; Site'!$H$1:$H$437,'Summary to Mgmt'!$E48,'Master Data HO &amp; Site'!$Y$1:$Y$437,"Open",'Master Data HO &amp; Site'!$N$1:$N$437,$H$2),SUMIFS('Master Data HO &amp; Site'!$BI$1:$BI$437,'Master Data HO &amp; Site'!$S$1:$S$437,'Summary to Mgmt'!$C48,'Master Data HO &amp; Site'!$Y$1:$Y$437,"Open",'Master Data HO &amp; Site'!$N$1:$N$437,$H$2))))</f>
        <v>0</v>
      </c>
      <c r="AR48" s="222">
        <f>IF($H$2="All",IF(C48="Jakarta",SUMIFS('Master Data HO &amp; Site'!$BJ$1:$BJ$437,'Master Data HO &amp; Site'!$F$1:$F$437,'Summary to Mgmt'!$D48,'Master Data HO &amp; Site'!$H$1:$H$437,'Summary to Mgmt'!$E48,'Master Data HO &amp; Site'!$Y$1:$Y$437,"Open"),SUMIFS('Master Data HO &amp; Site'!$BJ$1:$BJ$437,'Master Data HO &amp; Site'!$S$1:$S$437,'Summary to Mgmt'!$C48,'Master Data HO &amp; Site'!$Y$1:$Y$437,"Open")),IF($H$2="Urgent",IF(C48="Jakarta",SUMIFS('Master Data HO &amp; Site'!$BJ$1:$BJ$437,'Master Data HO &amp; Site'!$F$1:$F$437,'Summary to Mgmt'!$D48,'Master Data HO &amp; Site'!$H$1:$H$437,'Summary to Mgmt'!$E48,'Master Data HO &amp; Site'!$Y$1:$Y$437,"Open",'Master Data HO &amp; Site'!$N$1:$N$437,$H$2),SUMIFS('Master Data HO &amp; Site'!$BJ$1:$BJ$437,'Master Data HO &amp; Site'!$S$1:$S$437,'Summary to Mgmt'!$C48,'Master Data HO &amp; Site'!$Y$1:$Y$437,"Open",'Master Data HO &amp; Site'!$N$1:$N$437,$H$2)),IF(C48="Jakarta",SUMIFS('Master Data HO &amp; Site'!$BJ$1:$BJ$437,'Master Data HO &amp; Site'!$F$1:$F$437,'Summary to Mgmt'!$D48,'Master Data HO &amp; Site'!$H$1:$H$437,'Summary to Mgmt'!$E48,'Master Data HO &amp; Site'!$Y$1:$Y$437,"Open",'Master Data HO &amp; Site'!$N$1:$N$437,$H$2),SUMIFS('Master Data HO &amp; Site'!$BJ$1:$BJ$437,'Master Data HO &amp; Site'!$S$1:$S$437,'Summary to Mgmt'!$C48,'Master Data HO &amp; Site'!$Y$1:$Y$437,"Open",'Master Data HO &amp; Site'!$N$1:$N$437,$H$2))))</f>
        <v>0</v>
      </c>
      <c r="AS48" s="222">
        <f>IF($H$2="All",IF(C48="Jakarta",SUMIFS('Master Data HO &amp; Site'!$BK$1:$BK$437,'Master Data HO &amp; Site'!$S$1:$S$437,'Summary to Mgmt'!$C48,'Master Data HO &amp; Site'!$F$1:$F$437,'Summary to Mgmt'!$D48,'Master Data HO &amp; Site'!$H$1:$H$437,'Summary to Mgmt'!$E48,'Master Data HO &amp; Site'!$Y$1:$Y$437,"Open"),SUMIFS('Master Data HO &amp; Site'!$BK$1:$BK$437,'Master Data HO &amp; Site'!$S$1:$S$437,'Summary to Mgmt'!$C48,'Master Data HO &amp; Site'!$Y$1:$Y$437,"Open")),IF($H$2="Urgent",IF(C48="Jakarta",SUMIFS('Master Data HO &amp; Site'!$BK$1:$BK$437,'Master Data HO &amp; Site'!$F$1:$F$437,'Summary to Mgmt'!$D48,'Master Data HO &amp; Site'!$H$1:$H$437,'Summary to Mgmt'!$E48,'Master Data HO &amp; Site'!$Y$1:$Y$437,"Open",'Master Data HO &amp; Site'!$N$1:$N$437,$H$2),SUMIFS('Master Data HO &amp; Site'!$BK$1:$BK$437,'Master Data HO &amp; Site'!$S$1:$S$437,'Summary to Mgmt'!$C48,'Master Data HO &amp; Site'!$Y$1:$Y$437,"Open",'Master Data HO &amp; Site'!$N$1:$N$437,$H$2)),IF(C48="Jakarta",SUMIFS('Master Data HO &amp; Site'!$BK$1:$BK$437,'Master Data HO &amp; Site'!$F$1:$F$437,'Summary to Mgmt'!$D48,'Master Data HO &amp; Site'!$H$1:$H$437,'Summary to Mgmt'!$E48,'Master Data HO &amp; Site'!$Y$1:$Y$437,"Open",'Master Data HO &amp; Site'!$N$1:$N$437,$H$2),SUMIFS('Master Data HO &amp; Site'!$BK$1:$BK$437,'Master Data HO &amp; Site'!$S$1:$S$437,'Summary to Mgmt'!$C48,'Master Data HO &amp; Site'!$Y$1:$Y$437,"Open",'Master Data HO &amp; Site'!$N$1:$N$437,$H$2))))</f>
        <v>0</v>
      </c>
      <c r="AU48" s="224">
        <f>IF($H$2="All",IF(C48="Jakarta",COUNTIFS('Master Data HO &amp; Site'!$F$1:$F$437,'Summary to Mgmt'!$D48,'Master Data HO &amp; Site'!$H$1:$H$437,'Summary to Mgmt'!$E48,'Master Data HO &amp; Site'!$Y$1:$Y$437,"Open",'Master Data HO &amp; Site'!$BZ$1:$BZ$437,'Summary to Mgmt'!$AU$4),COUNTIFS('Master Data HO &amp; Site'!$S$1:$S$437,'Summary to Mgmt'!$C48,'Master Data HO &amp; Site'!$Y$1:$Y$437,"Open",'Master Data HO &amp; Site'!$BZ$1:$BZ$437,'Summary to Mgmt'!$AU$4)),IF($H$2="Urgent",IF(C48="Jakarta",COUNTIFS('Master Data HO &amp; Site'!$F$1:$F$437,'Summary to Mgmt'!$D48,'Master Data HO &amp; Site'!$H$1:$H$437,'Summary to Mgmt'!$E48,'Master Data HO &amp; Site'!$Y$1:$Y$437,"Open",'Master Data HO &amp; Site'!$BZ$1:$BZ$437,'Summary to Mgmt'!$AU$4,'Master Data HO &amp; Site'!$N$1:$N$437,$H$2),COUNTIFS('Master Data HO &amp; Site'!$S$1:$S$437,'Summary to Mgmt'!$C48,'Master Data HO &amp; Site'!$Y$1:$Y$437,"Open",'Master Data HO &amp; Site'!$BZ$1:$BZ$437,'Summary to Mgmt'!$AU$4,'Master Data HO &amp; Site'!$N$1:$N$437,$H$2)),IF(C48="Jakarta",COUNTIFS('Master Data HO &amp; Site'!$F$1:$F$437,'Summary to Mgmt'!$D48,'Master Data HO &amp; Site'!$H$1:$H$437,'Summary to Mgmt'!$E48,'Master Data HO &amp; Site'!$Y$1:$Y$437,"Open",'Master Data HO &amp; Site'!$BZ$1:$BZ$437,'Summary to Mgmt'!$AU$4,'Master Data HO &amp; Site'!$N$1:$N$437,$H$2),COUNTIFS('Master Data HO &amp; Site'!$S$1:$S$437,'Summary to Mgmt'!$C48,'Master Data HO &amp; Site'!$Y$1:$Y$437,"Open",'Master Data HO &amp; Site'!$BZ$1:$BZ$437,'Summary to Mgmt'!$AU$4,'Master Data HO &amp; Site'!$N$1:$N$437,$H$2))))</f>
        <v>0</v>
      </c>
      <c r="AV48" s="224">
        <f>IF($H$2="All",IF(C48="Jakarta",COUNTIFS('Master Data HO &amp; Site'!$F$1:$F$437,'Summary to Mgmt'!$D48,'Master Data HO &amp; Site'!$H$1:$H$437,'Summary to Mgmt'!$E48,'Master Data HO &amp; Site'!$Y$1:$Y$437,"Open",'Master Data HO &amp; Site'!$BZ$1:$BZ$437,'Summary to Mgmt'!$AV$4),COUNTIFS('Master Data HO &amp; Site'!$S$1:$S$437,'Summary to Mgmt'!$C48,'Master Data HO &amp; Site'!$Y$1:$Y$437,"Open",'Master Data HO &amp; Site'!$BZ$1:$BZ$437,'Summary to Mgmt'!$AV$4)),IF($H$2="Urgent",IF(C48="Jakarta",COUNTIFS('Master Data HO &amp; Site'!$F$1:$F$437,'Summary to Mgmt'!$D48,'Master Data HO &amp; Site'!$H$1:$H$437,'Summary to Mgmt'!$E48,'Master Data HO &amp; Site'!$Y$1:$Y$437,"Open",'Master Data HO &amp; Site'!$BZ$1:$BZ$437,'Summary to Mgmt'!$AV$4,'Master Data HO &amp; Site'!$N$1:$N$437,$H$2),COUNTIFS('Master Data HO &amp; Site'!$S$1:$S$437,'Summary to Mgmt'!$C48,'Master Data HO &amp; Site'!$Y$1:$Y$437,"Open",'Master Data HO &amp; Site'!$BZ$1:$BZ$437,'Summary to Mgmt'!$AV$4,'Master Data HO &amp; Site'!$N$1:$N$437,$H$2)),IF(C48="Jakarta",COUNTIFS('Master Data HO &amp; Site'!$F$1:$F$437,'Summary to Mgmt'!$D48,'Master Data HO &amp; Site'!$H$1:$H$437,'Summary to Mgmt'!$E48,'Master Data HO &amp; Site'!$Y$1:$Y$437,"Open",'Master Data HO &amp; Site'!$BZ$1:$BZ$437,'Summary to Mgmt'!$AV$4,'Master Data HO &amp; Site'!$N$1:$N$437,$H$2),COUNTIFS('Master Data HO &amp; Site'!$S$1:$S$437,'Summary to Mgmt'!$C48,'Master Data HO &amp; Site'!$Y$1:$Y$437,"Open",'Master Data HO &amp; Site'!$BZ$1:$BZ$437,'Summary to Mgmt'!$AV$4,'Master Data HO &amp; Site'!$N$1:$N$437,$H$2))))</f>
        <v>0</v>
      </c>
      <c r="AW48" s="224">
        <f>IF($H$2="All",IF(C48="Jakarta",COUNTIFS('Master Data HO &amp; Site'!$F$1:$F$437,'Summary to Mgmt'!$D48,'Master Data HO &amp; Site'!$H$1:$H$437,'Summary to Mgmt'!$E48,'Master Data HO &amp; Site'!$Y$1:$Y$437,"Open",'Master Data HO &amp; Site'!$BZ$1:$BZ$437,'Summary to Mgmt'!$AW$4),COUNTIFS('Master Data HO &amp; Site'!$S$1:$S$437,'Summary to Mgmt'!$C48,'Master Data HO &amp; Site'!$Y$1:$Y$437,"Open",'Master Data HO &amp; Site'!$BZ$1:$BZ$437,'Summary to Mgmt'!$AW$4)),IF($H$2="Urgent",IF(C48="Jakarta",COUNTIFS('Master Data HO &amp; Site'!$F$1:$F$437,'Summary to Mgmt'!$D48,'Master Data HO &amp; Site'!$H$1:$H$437,'Summary to Mgmt'!$E48,'Master Data HO &amp; Site'!$Y$1:$Y$437,"Open",'Master Data HO &amp; Site'!$BZ$1:$BZ$437,'Summary to Mgmt'!$AW$4,'Master Data HO &amp; Site'!$N$1:$N$437,$H$2),COUNTIFS('Master Data HO &amp; Site'!$S$1:$S$437,'Summary to Mgmt'!$C48,'Master Data HO &amp; Site'!$Y$1:$Y$437,"Open",'Master Data HO &amp; Site'!$BZ$1:$BZ$437,'Summary to Mgmt'!$AW$4,'Master Data HO &amp; Site'!$N$1:$N$437,$H$2)),IF(C48="Jakarta",COUNTIFS('Master Data HO &amp; Site'!$F$1:$F$437,'Summary to Mgmt'!$D48,'Master Data HO &amp; Site'!$H$1:$H$437,'Summary to Mgmt'!$E48,'Master Data HO &amp; Site'!$Y$1:$Y$437,"Open",'Master Data HO &amp; Site'!$BZ$1:$BZ$437,'Summary to Mgmt'!$AW$4,'Master Data HO &amp; Site'!$N$1:$N$437,$H$2),COUNTIFS('Master Data HO &amp; Site'!$S$1:$S$437,'Summary to Mgmt'!$C48,'Master Data HO &amp; Site'!$Y$1:$Y$437,"Open",'Master Data HO &amp; Site'!$BZ$1:$BZ$437,'Summary to Mgmt'!$AW$4,'Master Data HO &amp; Site'!$N$1:$N$437,$H$2))))</f>
        <v>0</v>
      </c>
      <c r="AX48" s="224">
        <f>IF($H$2="All",IF(C48="Jakarta",COUNTIFS('Master Data HO &amp; Site'!$F$1:$F$437,'Summary to Mgmt'!$D48,'Master Data HO &amp; Site'!$H$1:$H$437,'Summary to Mgmt'!$E48,'Master Data HO &amp; Site'!$Y$1:$Y$437,"Open",'Master Data HO &amp; Site'!$BZ$1:$BZ$437,'Summary to Mgmt'!$AX$4),COUNTIFS('Master Data HO &amp; Site'!$S$1:$S$437,'Summary to Mgmt'!$C48,'Master Data HO &amp; Site'!$Y$1:$Y$437,"Open",'Master Data HO &amp; Site'!$BZ$1:$BZ$437,'Summary to Mgmt'!$AX$4)),IF($H$2="Urgent",IF(C48="Jakarta",COUNTIFS('Master Data HO &amp; Site'!$F$1:$F$437,'Summary to Mgmt'!$D48,'Master Data HO &amp; Site'!$H$1:$H$437,'Summary to Mgmt'!$E48,'Master Data HO &amp; Site'!$Y$1:$Y$437,"Open",'Master Data HO &amp; Site'!$BZ$1:$BZ$437,'Summary to Mgmt'!$AX$4,'Master Data HO &amp; Site'!$N$1:$N$437,$H$2),COUNTIFS('Master Data HO &amp; Site'!$S$1:$S$437,'Summary to Mgmt'!$C48,'Master Data HO &amp; Site'!$Y$1:$Y$437,"Open",'Master Data HO &amp; Site'!$BZ$1:$BZ$437,'Summary to Mgmt'!$AX$4,'Master Data HO &amp; Site'!$N$1:$N$437,$H$2)),IF(C48="Jakarta",COUNTIFS('Master Data HO &amp; Site'!$F$1:$F$437,'Summary to Mgmt'!$D48,'Master Data HO &amp; Site'!$H$1:$H$437,'Summary to Mgmt'!$E48,'Master Data HO &amp; Site'!$Y$1:$Y$437,"Open",'Master Data HO &amp; Site'!$BZ$1:$BZ$437,'Summary to Mgmt'!$AX$4,'Master Data HO &amp; Site'!$N$1:$N$437,$H$2),COUNTIFS('Master Data HO &amp; Site'!$S$1:$S$437,'Summary to Mgmt'!$C48,'Master Data HO &amp; Site'!$Y$1:$Y$437,"Open",'Master Data HO &amp; Site'!$BZ$1:$BZ$437,'Summary to Mgmt'!$AX$4,'Master Data HO &amp; Site'!$N$1:$N$437,$H$2))))</f>
        <v>0</v>
      </c>
    </row>
    <row r="49" spans="2:50" outlineLevel="1" x14ac:dyDescent="0.35">
      <c r="C49" t="s">
        <v>151</v>
      </c>
      <c r="D49" t="s">
        <v>162</v>
      </c>
      <c r="E49" t="s">
        <v>183</v>
      </c>
      <c r="F49" s="223">
        <f t="shared" si="1"/>
        <v>2</v>
      </c>
      <c r="G49" s="224">
        <f>IF($H$2="All",IF(C49="Jakarta",SUMIFS('Master Data HO &amp; Site'!$BM$1:$BM$437,'Master Data HO &amp; Site'!$S$1:$S$437,'Summary to Mgmt'!C49,'Master Data HO &amp; Site'!$F$1:$F$437,'Summary to Mgmt'!$D49,'Master Data HO &amp; Site'!$H$1:$H$437,'Summary to Mgmt'!$E49,'Master Data HO &amp; Site'!$Y$1:$Y$437,"Closed"),SUMIFS('Master Data HO &amp; Site'!$BM$1:$BM$437,'Master Data HO &amp; Site'!$S$1:$S$437,'Summary to Mgmt'!C49,'Master Data HO &amp; Site'!$Y$1:$Y$437,"Closed")),IF(C49="Jakarta",SUMIFS('Master Data HO &amp; Site'!$BM$1:$BM$437,'Master Data HO &amp; Site'!$S$1:$S$437,'Summary to Mgmt'!C49,'Master Data HO &amp; Site'!$F$1:$F$437,'Summary to Mgmt'!$D49,'Master Data HO &amp; Site'!$H$1:$H$437,'Summary to Mgmt'!E49,'Master Data HO &amp; Site'!$N$1:$N$437,'Summary to Mgmt'!$H$2,'Master Data HO &amp; Site'!$Y$1:$Y$437,"Closed"),SUMIFS('Master Data HO &amp; Site'!$BM$1:$BM$437,'Master Data HO &amp; Site'!$S$1:$S$437,'Summary to Mgmt'!C49,'Master Data HO &amp; Site'!$N$1:$N$437,'Summary to Mgmt'!$H$2,'Master Data HO &amp; Site'!$Y$1:$Y$437,"Closed")))</f>
        <v>0</v>
      </c>
      <c r="H49" s="222">
        <f>IF($H$2="All",IF(C49="Jakarta",COUNTIFS('Master Data HO &amp; Site'!$S$1:$S$437,'Summary to Mgmt'!$C49,'Master Data HO &amp; Site'!$F$1:$F$437,'Summary to Mgmt'!$D49,'Master Data HO &amp; Site'!$H$1:$H$437,'Summary to Mgmt'!$E49,'Master Data HO &amp; Site'!$Y$1:$Y$437,"Open"),COUNTIFS('Master Data HO &amp; Site'!$S$1:$S$437,'Summary to Mgmt'!$C49,'Master Data HO &amp; Site'!$Y$1:$Y$437,"Open")),IF($H$2="Urgent",IF(C49="Jakarta",COUNTIFS('Master Data HO &amp; Site'!$S$1:$S$437,'Summary to Mgmt'!$C49,'Master Data HO &amp; Site'!$F$1:$F$437,'Summary to Mgmt'!$D49,'Master Data HO &amp; Site'!$H$1:$H$437,'Summary to Mgmt'!$E49,'Master Data HO &amp; Site'!$Y$1:$Y$437,"Open",'Master Data HO &amp; Site'!$N$1:$N$437,$H$2),COUNTIFS('Master Data HO &amp; Site'!$S$1:$S$437,'Summary to Mgmt'!$C49,'Master Data HO &amp; Site'!$Y$1:$Y$437,"Open",'Master Data HO &amp; Site'!$N$1:$N$437,$H$2)),IF(C49="Jakarta",COUNTIFS('Master Data HO &amp; Site'!$F$1:$F$437,'Summary to Mgmt'!$D49,'Master Data HO &amp; Site'!$H$1:$H$437,'Summary to Mgmt'!$E49,'Master Data HO &amp; Site'!$Y$1:$Y$437,"Open",'Master Data HO &amp; Site'!$N$1:$N$437,$H$2),COUNTIFS('Master Data HO &amp; Site'!$S$1:$S$437,'Summary to Mgmt'!$C49,'Master Data HO &amp; Site'!$Y$1:$Y$437,"Open",'Master Data HO &amp; Site'!$N$1:$N$437,$H$2))))</f>
        <v>2</v>
      </c>
      <c r="I49" s="222">
        <f>IF($H$2="All",IF(C49="Jakarta",COUNTIFS('Master Data HO &amp; Site'!$F$1:$F$437,'Summary to Mgmt'!$D49,'Master Data HO &amp; Site'!$H$1:$H$437,'Summary to Mgmt'!$E49,'Master Data HO &amp; Site'!$Y$1:$Y$437,"Open",'Master Data HO &amp; Site'!$D$1:$D$437,"pending FKTK"),COUNTIFS('Master Data HO &amp; Site'!$S$1:$S$437,'Summary to Mgmt'!$C49,'Master Data HO &amp; Site'!$Y$1:$Y$437,"Open",'Master Data HO &amp; Site'!$D$1:$D$437,"pending FKTK")),IF($H$2="Urgent",IF(C49="Jakarta",COUNTIFS('Master Data HO &amp; Site'!$F$1:$F$437,'Summary to Mgmt'!$D49,'Master Data HO &amp; Site'!$H$1:$H$437,'Summary to Mgmt'!$E49,'Master Data HO &amp; Site'!$Y$1:$Y$437,"Open",'Master Data HO &amp; Site'!$N$1:$N$437,$H$2,'Master Data HO &amp; Site'!$D$1:$D$437,"pending FKTK"),COUNTIFS('Master Data HO &amp; Site'!$S$1:$S$437,'Summary to Mgmt'!$C49,'Master Data HO &amp; Site'!$Y$1:$Y$437,"Open",'Master Data HO &amp; Site'!$N$1:$N$437,$H$2,'Master Data HO &amp; Site'!$D$1:$D$437,"pending FKTK")),IF(C49="Jakarta",COUNTIFS('Master Data HO &amp; Site'!$F$1:$F$437,'Summary to Mgmt'!$D49,'Master Data HO &amp; Site'!$H$1:$H$437,'Summary to Mgmt'!$E49,'Master Data HO &amp; Site'!$Y$1:$Y$437,"Open",'Master Data HO &amp; Site'!$N$1:$N$437,$H$2,'Master Data HO &amp; Site'!$D$1:$D$437,"pending FKTK"),COUNTIFS('Master Data HO &amp; Site'!$S$1:$S$437,'Summary to Mgmt'!$C49,'Master Data HO &amp; Site'!$Y$1:$Y$437,"Open",'Master Data HO &amp; Site'!$N$1:$N$437,$H$2,'Master Data HO &amp; Site'!$D$1:$D$437,"pending FKTK"))))</f>
        <v>2</v>
      </c>
      <c r="J49" s="222">
        <f>IF($H$2="All",IF(C49="Jakarta",SUMIFS('Master Data HO &amp; Site'!$AB$1:$AB$437,'Master Data HO &amp; Site'!$F$1:$F$437,'Summary to Mgmt'!$D49,'Master Data HO &amp; Site'!$H$1:$H$437,'Summary to Mgmt'!$E49,'Master Data HO &amp; Site'!$Y$1:$Y$437,"Open"),SUMIFS('Master Data HO &amp; Site'!$AB$1:$AB$437,'Master Data HO &amp; Site'!$S$1:$S$437,'Summary to Mgmt'!$C49,'Master Data HO &amp; Site'!$Y$1:$Y$437,"Open")),IF($H$2="Urgent",IF(C49="Jakarta",SUMIFS('Master Data HO &amp; Site'!$AB$1:$AB$437,'Master Data HO &amp; Site'!$F$1:$F$437,'Summary to Mgmt'!$D49,'Master Data HO &amp; Site'!$H$1:$H$437,'Summary to Mgmt'!$E49,'Master Data HO &amp; Site'!$Y$1:$Y$437,"Open",'Master Data HO &amp; Site'!$N$1:$N$437,$H$2),SUMIFS('Master Data HO &amp; Site'!$AB$1:$AB$437,'Master Data HO &amp; Site'!$S$1:$S$437,'Summary to Mgmt'!$C49,'Master Data HO &amp; Site'!$Y$1:$Y$437,"Open",'Master Data HO &amp; Site'!$N$1:$N$437,$H$2)),IF(C49="Jakarta",SUMIFS('Master Data HO &amp; Site'!$AB$1:$AB$437,'Master Data HO &amp; Site'!$F$1:$F$437,'Summary to Mgmt'!$D49,'Master Data HO &amp; Site'!$H$1:$H$437,'Summary to Mgmt'!$E49,'Master Data HO &amp; Site'!$Y$1:$Y$437,"Open",'Master Data HO &amp; Site'!$N$1:$N$437,$H$2),SUMIFS('Master Data HO &amp; Site'!$AB$1:$AB$437,'Master Data HO &amp; Site'!$S$1:$S$437,'Summary to Mgmt'!$C49,'Master Data HO &amp; Site'!$Y$1:$Y$437,"Open",'Master Data HO &amp; Site'!$N$1:$N$437,$H$2))))</f>
        <v>0</v>
      </c>
      <c r="K49" s="222">
        <f>IF($H$2="All",IF(C49="Jakarta",SUMIFS('Master Data HO &amp; Site'!$AC$1:$AC$437,'Master Data HO &amp; Site'!$F$1:$F$437,'Summary to Mgmt'!$D49,'Master Data HO &amp; Site'!$H$1:$H$437,'Summary to Mgmt'!$E49,'Master Data HO &amp; Site'!$Y$1:$Y$437,"Open"),SUMIFS('Master Data HO &amp; Site'!$AC$1:$AC$437,'Master Data HO &amp; Site'!$S$1:$S$437,'Summary to Mgmt'!$C49,'Master Data HO &amp; Site'!$Y$1:$Y$437,"Open")),IF($H$2="Urgent",IF(C49="Jakarta",SUMIFS('Master Data HO &amp; Site'!$AC$1:$AC$437,'Master Data HO &amp; Site'!$F$1:$F$437,'Summary to Mgmt'!$D49,'Master Data HO &amp; Site'!$H$1:$H$437,'Summary to Mgmt'!$E49,'Master Data HO &amp; Site'!$Y$1:$Y$437,"Open",'Master Data HO &amp; Site'!$N$1:$N$437,$H$2),SUMIFS('Master Data HO &amp; Site'!$AC$1:$AC$437,'Master Data HO &amp; Site'!$S$1:$S$437,'Summary to Mgmt'!$C49,'Master Data HO &amp; Site'!$Y$1:$Y$437,"Open",'Master Data HO &amp; Site'!$N$1:$N$437,$H$2)),IF(C49="Jakarta",SUMIFS('Master Data HO &amp; Site'!$AC$1:$AC$437,'Master Data HO &amp; Site'!$F$1:$F$437,'Summary to Mgmt'!$D49,'Master Data HO &amp; Site'!$H$1:$H$437,'Summary to Mgmt'!$E49,'Master Data HO &amp; Site'!$Y$1:$Y$437,"Open",'Master Data HO &amp; Site'!$N$1:$N$437,$H$2),SUMIFS('Master Data HO &amp; Site'!$AC$1:$AC$437,'Master Data HO &amp; Site'!$S$1:$S$437,'Summary to Mgmt'!$C49,'Master Data HO &amp; Site'!$Y$1:$Y$437,"Open",'Master Data HO &amp; Site'!$N$1:$N$437,$H$2))))</f>
        <v>0</v>
      </c>
      <c r="L49" s="222">
        <f>IF($H$2="All",IF(C49="Jakarta",SUMIFS('Master Data HO &amp; Site'!$AD$1:$AD$437,'Master Data HO &amp; Site'!$F$1:$F$437,'Summary to Mgmt'!$D49,'Master Data HO &amp; Site'!$H$1:$H$437,'Summary to Mgmt'!$E49,'Master Data HO &amp; Site'!$Y$1:$Y$437,"Open"),SUMIFS('Master Data HO &amp; Site'!$AD$1:$AD$437,'Master Data HO &amp; Site'!$S$1:$S$437,'Summary to Mgmt'!$C49,'Master Data HO &amp; Site'!$Y$1:$Y$437,"Open")),IF($H$2="Urgent",IF(C49="Jakarta",SUMIFS('Master Data HO &amp; Site'!$AD$1:$AD$437,'Master Data HO &amp; Site'!$F$1:$F$437,'Summary to Mgmt'!$D49,'Master Data HO &amp; Site'!$H$1:$H$437,'Summary to Mgmt'!$E49,'Master Data HO &amp; Site'!$Y$1:$Y$437,"Open",'Master Data HO &amp; Site'!$N$1:$N$437,$H$2),SUMIFS('Master Data HO &amp; Site'!$AD$1:$AD$437,'Master Data HO &amp; Site'!$S$1:$S$437,'Summary to Mgmt'!$C49,'Master Data HO &amp; Site'!$Y$1:$Y$437,"Open",'Master Data HO &amp; Site'!$N$1:$N$437,$H$2)),IF(C49="Jakarta",SUMIFS('Master Data HO &amp; Site'!$AD$1:$AD$437,'Master Data HO &amp; Site'!$F$1:$F$437,'Summary to Mgmt'!$D49,'Master Data HO &amp; Site'!$H$1:$H$437,'Summary to Mgmt'!$E49,'Master Data HO &amp; Site'!$Y$1:$Y$437,"Open",'Master Data HO &amp; Site'!$N$1:$N$437,$H$2),SUMIFS('Master Data HO &amp; Site'!$AD$1:$AD$437,'Master Data HO &amp; Site'!$S$1:$S$437,'Summary to Mgmt'!$C49,'Master Data HO &amp; Site'!$Y$1:$Y$437,"Open",'Master Data HO &amp; Site'!$N$1:$N$437,$H$2))))</f>
        <v>0</v>
      </c>
      <c r="M49" s="222">
        <f>IF($H$2="All",IF(C49="Jakarta",SUMIFS('Master Data HO &amp; Site'!$AE$1:$AE$437,'Master Data HO &amp; Site'!$F$1:$F$437,'Summary to Mgmt'!$D49,'Master Data HO &amp; Site'!$H$1:$H$437,'Summary to Mgmt'!$E49,'Master Data HO &amp; Site'!$Y$1:$Y$437,"Open"),SUMIFS('Master Data HO &amp; Site'!$AE$1:$AE$437,'Master Data HO &amp; Site'!$S$1:$S$437,'Summary to Mgmt'!$C49,'Master Data HO &amp; Site'!$Y$1:$Y$437,"Open")),IF($H$2="Urgent",IF(C49="Jakarta",SUMIFS('Master Data HO &amp; Site'!$AE$1:$AE$437,'Master Data HO &amp; Site'!$F$1:$F$437,'Summary to Mgmt'!$D49,'Master Data HO &amp; Site'!$H$1:$H$437,'Summary to Mgmt'!$E49,'Master Data HO &amp; Site'!$Y$1:$Y$437,"Open",'Master Data HO &amp; Site'!$N$1:$N$437,$H$2),SUMIFS('Master Data HO &amp; Site'!$AE$1:$AE$437,'Master Data HO &amp; Site'!$S$1:$S$437,'Summary to Mgmt'!$C49,'Master Data HO &amp; Site'!$Y$1:$Y$437,"Open",'Master Data HO &amp; Site'!$N$1:$N$437,$H$2)),IF(C49="Jakarta",SUMIFS('Master Data HO &amp; Site'!$AE$1:$AE$437,'Master Data HO &amp; Site'!$F$1:$F$437,'Summary to Mgmt'!$D49,'Master Data HO &amp; Site'!$H$1:$H$437,'Summary to Mgmt'!$E49,'Master Data HO &amp; Site'!$Y$1:$Y$437,"Open",'Master Data HO &amp; Site'!$N$1:$N$437,$H$2),SUMIFS('Master Data HO &amp; Site'!$AE$1:$AE$437,'Master Data HO &amp; Site'!$S$1:$S$437,'Summary to Mgmt'!$C49,'Master Data HO &amp; Site'!$Y$1:$Y$437,"Open",'Master Data HO &amp; Site'!$N$1:$N$437,$H$2))))</f>
        <v>0</v>
      </c>
      <c r="N49" s="222">
        <f>IF($H$2="All",IF(C49="Jakarta",SUMIFS('Master Data HO &amp; Site'!$AF$1:$AF$437,'Master Data HO &amp; Site'!$F$1:$F$437,'Summary to Mgmt'!$D49,'Master Data HO &amp; Site'!$H$1:$H$437,'Summary to Mgmt'!$E49,'Master Data HO &amp; Site'!$Y$1:$Y$437,"Open"),SUMIFS('Master Data HO &amp; Site'!$AF$1:$AF$437,'Master Data HO &amp; Site'!$S$1:$S$437,'Summary to Mgmt'!$C49,'Master Data HO &amp; Site'!$Y$1:$Y$437,"Open")),IF($H$2="Urgent",IF(C49="Jakarta",SUMIFS('Master Data HO &amp; Site'!$AF$1:$AF$437,'Master Data HO &amp; Site'!$F$1:$F$437,'Summary to Mgmt'!$D49,'Master Data HO &amp; Site'!$H$1:$H$437,'Summary to Mgmt'!$E49,'Master Data HO &amp; Site'!$Y$1:$Y$437,"Open",'Master Data HO &amp; Site'!$N$1:$N$437,$H$2),SUMIFS('Master Data HO &amp; Site'!$AF$1:$AF$437,'Master Data HO &amp; Site'!$S$1:$S$437,'Summary to Mgmt'!$C49,'Master Data HO &amp; Site'!$Y$1:$Y$437,"Open",'Master Data HO &amp; Site'!$N$1:$N$437,$H$2)),IF(C49="Jakarta",SUMIFS('Master Data HO &amp; Site'!$AF$1:$AF$437,'Master Data HO &amp; Site'!$F$1:$F$437,'Summary to Mgmt'!$D49,'Master Data HO &amp; Site'!$H$1:$H$437,'Summary to Mgmt'!$E49,'Master Data HO &amp; Site'!$Y$1:$Y$437,"Open",'Master Data HO &amp; Site'!$N$1:$N$437,$H$2),SUMIFS('Master Data HO &amp; Site'!$AF$1:$AF$437,'Master Data HO &amp; Site'!$S$1:$S$437,'Summary to Mgmt'!$C49,'Master Data HO &amp; Site'!$Y$1:$Y$437,"Open",'Master Data HO &amp; Site'!$N$1:$N$437,$H$2))))</f>
        <v>0</v>
      </c>
      <c r="O49" s="224">
        <f>IF($H$2="All",IF(C49="Jakarta",SUMIFS('Master Data HO &amp; Site'!$AG$1:$AG$437,'Master Data HO &amp; Site'!$S$1:$S$437,'Summary to Mgmt'!$C49,'Master Data HO &amp; Site'!$F$1:$F$437,'Summary to Mgmt'!$D49,'Master Data HO &amp; Site'!$H$1:$H$437,'Summary to Mgmt'!$E49,'Master Data HO &amp; Site'!$Y$1:$Y$437,"Open"),SUMIFS('Master Data HO &amp; Site'!$AG$1:$AG$437,'Master Data HO &amp; Site'!$S$1:$S$437,'Summary to Mgmt'!$C49,'Master Data HO &amp; Site'!$Y$1:$Y$437,"Open")),IF($H$2="Urgent",IF(C49="Jakarta",SUMIFS('Master Data HO &amp; Site'!$AG$1:$AG$437,'Master Data HO &amp; Site'!$F$1:$F$437,'Summary to Mgmt'!$D49,'Master Data HO &amp; Site'!$H$1:$H$437,'Summary to Mgmt'!$E49,'Master Data HO &amp; Site'!$Y$1:$Y$437,"Open",'Master Data HO &amp; Site'!$N$1:$N$437,$H$2),SUMIFS('Master Data HO &amp; Site'!$AG$1:$AG$437,'Master Data HO &amp; Site'!$S$1:$S$437,'Summary to Mgmt'!$C49,'Master Data HO &amp; Site'!$Y$1:$Y$437,"Open",'Master Data HO &amp; Site'!$N$1:$N$437,$H$2)),IF(C49="Jakarta",SUMIFS('Master Data HO &amp; Site'!$AG$1:$AG$437,'Master Data HO &amp; Site'!$F$1:$F$437,'Summary to Mgmt'!$D49,'Master Data HO &amp; Site'!$H$1:$H$437,'Summary to Mgmt'!$E49,'Master Data HO &amp; Site'!$Y$1:$Y$437,"Open",'Master Data HO &amp; Site'!$N$1:$N$437,$H$2),SUMIFS('Master Data HO &amp; Site'!$AG$1:$AG$437,'Master Data HO &amp; Site'!$S$1:$S$437,'Summary to Mgmt'!$C49,'Master Data HO &amp; Site'!$Y$1:$Y$437,"Open",'Master Data HO &amp; Site'!$N$1:$N$437,$H$2))))</f>
        <v>0</v>
      </c>
      <c r="P49" s="222">
        <f>IF($H$2="All",IF(C49="Jakarta",SUMIFS('Master Data HO &amp; Site'!$AH$1:$AH$437,'Master Data HO &amp; Site'!$F$1:$F$437,'Summary to Mgmt'!$D49,'Master Data HO &amp; Site'!$H$1:$H$437,'Summary to Mgmt'!$E49,'Master Data HO &amp; Site'!$Y$1:$Y$437,"Open"),SUMIFS('Master Data HO &amp; Site'!$AH$1:$AH$437,'Master Data HO &amp; Site'!$S$1:$S$437,'Summary to Mgmt'!$C49,'Master Data HO &amp; Site'!$Y$1:$Y$437,"Open")),IF($H$2="Urgent",IF(C49="Jakarta",SUMIFS('Master Data HO &amp; Site'!$AH$1:$AH$437,'Master Data HO &amp; Site'!$F$1:$F$437,'Summary to Mgmt'!$D49,'Master Data HO &amp; Site'!$H$1:$H$437,'Summary to Mgmt'!$E49,'Master Data HO &amp; Site'!$Y$1:$Y$437,"Open",'Master Data HO &amp; Site'!$N$1:$N$437,$H$2),SUMIFS('Master Data HO &amp; Site'!$AH$1:$AH$437,'Master Data HO &amp; Site'!$S$1:$S$437,'Summary to Mgmt'!$C49,'Master Data HO &amp; Site'!$Y$1:$Y$437,"Open",'Master Data HO &amp; Site'!$N$1:$N$437,$H$2)),IF(C49="Jakarta",SUMIFS('Master Data HO &amp; Site'!$AH$1:$AH$437,'Master Data HO &amp; Site'!$F$1:$F$437,'Summary to Mgmt'!$D49,'Master Data HO &amp; Site'!$H$1:$H$437,'Summary to Mgmt'!$E49,'Master Data HO &amp; Site'!$Y$1:$Y$437,"Open",'Master Data HO &amp; Site'!$N$1:$N$437,$H$2),SUMIFS('Master Data HO &amp; Site'!$AH$1:$AH$437,'Master Data HO &amp; Site'!$S$1:$S$437,'Summary to Mgmt'!$C49,'Master Data HO &amp; Site'!$Y$1:$Y$437,"Open",'Master Data HO &amp; Site'!$N$1:$N$437,$H$2))))</f>
        <v>0</v>
      </c>
      <c r="Q49" s="222">
        <f>IF($H$2="All",IF(C49="Jakarta",SUMIFS('Master Data HO &amp; Site'!$AI$1:$AI$437,'Master Data HO &amp; Site'!$F$1:$F$437,'Summary to Mgmt'!$D49,'Master Data HO &amp; Site'!$H$1:$H$437,'Summary to Mgmt'!$E49,'Master Data HO &amp; Site'!$Y$1:$Y$437,"Open"),SUMIFS('Master Data HO &amp; Site'!$AI$1:$AI$437,'Master Data HO &amp; Site'!$S$1:$S$437,'Summary to Mgmt'!$C49,'Master Data HO &amp; Site'!$Y$1:$Y$437,"Open")),IF($H$2="Urgent",IF(C49="Jakarta",SUMIFS('Master Data HO &amp; Site'!$AI$1:$AI$437,'Master Data HO &amp; Site'!$F$1:$F$437,'Summary to Mgmt'!$D49,'Master Data HO &amp; Site'!$H$1:$H$437,'Summary to Mgmt'!$E49,'Master Data HO &amp; Site'!$Y$1:$Y$437,"Open",'Master Data HO &amp; Site'!$N$1:$N$437,$H$2),SUMIFS('Master Data HO &amp; Site'!$AI$1:$AI$437,'Master Data HO &amp; Site'!$S$1:$S$437,'Summary to Mgmt'!$C49,'Master Data HO &amp; Site'!$Y$1:$Y$437,"Open",'Master Data HO &amp; Site'!$N$1:$N$437,$H$2)),IF(C49="Jakarta",SUMIFS('Master Data HO &amp; Site'!$AI$1:$AI$437,'Master Data HO &amp; Site'!$F$1:$F$437,'Summary to Mgmt'!$D49,'Master Data HO &amp; Site'!$H$1:$H$437,'Summary to Mgmt'!$E49,'Master Data HO &amp; Site'!$Y$1:$Y$437,"Open",'Master Data HO &amp; Site'!$N$1:$N$437,$H$2),SUMIFS('Master Data HO &amp; Site'!$AI$1:$AI$437,'Master Data HO &amp; Site'!$S$1:$S$437,'Summary to Mgmt'!$C49,'Master Data HO &amp; Site'!$Y$1:$Y$437,"Open",'Master Data HO &amp; Site'!$N$1:$N$437,$H$2))))</f>
        <v>0</v>
      </c>
      <c r="R49" s="222">
        <f>IF($H$2="All",IF(C49="Jakarta",SUMIFS('Master Data HO &amp; Site'!$AJ$1:$AJ$437,'Master Data HO &amp; Site'!$F$1:$F$437,'Summary to Mgmt'!$D49,'Master Data HO &amp; Site'!$H$1:$H$437,'Summary to Mgmt'!$E49,'Master Data HO &amp; Site'!$Y$1:$Y$437,"Open"),SUMIFS('Master Data HO &amp; Site'!$AJ$1:$AJ$437,'Master Data HO &amp; Site'!$S$1:$S$437,'Summary to Mgmt'!$C49,'Master Data HO &amp; Site'!$Y$1:$Y$437,"Open")),IF($H$2="Urgent",IF(C49="Jakarta",SUMIFS('Master Data HO &amp; Site'!$AJ$1:$AJ$437,'Master Data HO &amp; Site'!$F$1:$F$437,'Summary to Mgmt'!$D49,'Master Data HO &amp; Site'!$H$1:$H$437,'Summary to Mgmt'!$E49,'Master Data HO &amp; Site'!$Y$1:$Y$437,"Open",'Master Data HO &amp; Site'!$N$1:$N$437,$H$2),SUMIFS('Master Data HO &amp; Site'!$AJ$1:$AJ$437,'Master Data HO &amp; Site'!$S$1:$S$437,'Summary to Mgmt'!$C49,'Master Data HO &amp; Site'!$Y$1:$Y$437,"Open",'Master Data HO &amp; Site'!$N$1:$N$437,$H$2)),IF(C49="Jakarta",SUMIFS('Master Data HO &amp; Site'!$AJ$1:$AJ$437,'Master Data HO &amp; Site'!$F$1:$F$437,'Summary to Mgmt'!$D49,'Master Data HO &amp; Site'!$H$1:$H$437,'Summary to Mgmt'!$E49,'Master Data HO &amp; Site'!$Y$1:$Y$437,"Open",'Master Data HO &amp; Site'!$N$1:$N$437,$H$2),SUMIFS('Master Data HO &amp; Site'!$AJ$1:$AJ$437,'Master Data HO &amp; Site'!$S$1:$S$437,'Summary to Mgmt'!$C49,'Master Data HO &amp; Site'!$Y$1:$Y$437,"Open",'Master Data HO &amp; Site'!$N$1:$N$437,$H$2))))</f>
        <v>0</v>
      </c>
      <c r="S49" s="222">
        <f>IF($H$2="All",IF(C49="Jakarta",SUMIFS('Master Data HO &amp; Site'!$AK$1:$AK$437,'Master Data HO &amp; Site'!$F$1:$F$437,'Summary to Mgmt'!$D49,'Master Data HO &amp; Site'!$H$1:$H$437,'Summary to Mgmt'!$E49,'Master Data HO &amp; Site'!$Y$1:$Y$437,"Open"),SUMIFS('Master Data HO &amp; Site'!$AK$1:$AK$437,'Master Data HO &amp; Site'!$S$1:$S$437,'Summary to Mgmt'!$C49,'Master Data HO &amp; Site'!$Y$1:$Y$437,"Open")),IF($H$2="Urgent",IF(C49="Jakarta",SUMIFS('Master Data HO &amp; Site'!$AK$1:$AK$437,'Master Data HO &amp; Site'!$F$1:$F$437,'Summary to Mgmt'!$D49,'Master Data HO &amp; Site'!$H$1:$H$437,'Summary to Mgmt'!$E49,'Master Data HO &amp; Site'!$Y$1:$Y$437,"Open",'Master Data HO &amp; Site'!$N$1:$N$437,$H$2),SUMIFS('Master Data HO &amp; Site'!$AK$1:$AK$437,'Master Data HO &amp; Site'!$S$1:$S$437,'Summary to Mgmt'!$C49,'Master Data HO &amp; Site'!$Y$1:$Y$437,"Open",'Master Data HO &amp; Site'!$N$1:$N$437,$H$2)),IF(C49="Jakarta",SUMIFS('Master Data HO &amp; Site'!$AK$1:$AK$437,'Master Data HO &amp; Site'!$F$1:$F$437,'Summary to Mgmt'!$D49,'Master Data HO &amp; Site'!$H$1:$H$437,'Summary to Mgmt'!$E49,'Master Data HO &amp; Site'!$Y$1:$Y$437,"Open",'Master Data HO &amp; Site'!$N$1:$N$437,$H$2),SUMIFS('Master Data HO &amp; Site'!$AK$1:$AK$437,'Master Data HO &amp; Site'!$S$1:$S$437,'Summary to Mgmt'!$C49,'Master Data HO &amp; Site'!$Y$1:$Y$437,"Open",'Master Data HO &amp; Site'!$N$1:$N$437,$H$2))))</f>
        <v>0</v>
      </c>
      <c r="T49" s="222">
        <f>IF($H$2="All",IF(C49="Jakarta",SUMIFS('Master Data HO &amp; Site'!$AL$1:$AL$437,'Master Data HO &amp; Site'!$F$1:$F$437,'Summary to Mgmt'!$D49,'Master Data HO &amp; Site'!$H$1:$H$437,'Summary to Mgmt'!$E49,'Master Data HO &amp; Site'!$Y$1:$Y$437,"Open"),SUMIFS('Master Data HO &amp; Site'!$AL$1:$AL$437,'Master Data HO &amp; Site'!$S$1:$S$437,'Summary to Mgmt'!$C49,'Master Data HO &amp; Site'!$Y$1:$Y$437,"Open")),IF($H$2="Urgent",IF(C49="Jakarta",SUMIFS('Master Data HO &amp; Site'!$AL$1:$AL$437,'Master Data HO &amp; Site'!$F$1:$F$437,'Summary to Mgmt'!$D49,'Master Data HO &amp; Site'!$H$1:$H$437,'Summary to Mgmt'!$E49,'Master Data HO &amp; Site'!$Y$1:$Y$437,"Open",'Master Data HO &amp; Site'!$N$1:$N$437,$H$2),SUMIFS('Master Data HO &amp; Site'!$AL$1:$AL$437,'Master Data HO &amp; Site'!$S$1:$S$437,'Summary to Mgmt'!$C49,'Master Data HO &amp; Site'!$Y$1:$Y$437,"Open",'Master Data HO &amp; Site'!$N$1:$N$437,$H$2)),IF(C49="Jakarta",SUMIFS('Master Data HO &amp; Site'!$AL$1:$AL$437,'Master Data HO &amp; Site'!$F$1:$F$437,'Summary to Mgmt'!$D49,'Master Data HO &amp; Site'!$H$1:$H$437,'Summary to Mgmt'!$E49,'Master Data HO &amp; Site'!$Y$1:$Y$437,"Open",'Master Data HO &amp; Site'!$N$1:$N$437,$H$2),SUMIFS('Master Data HO &amp; Site'!$AL$1:$AL$437,'Master Data HO &amp; Site'!$S$1:$S$437,'Summary to Mgmt'!$C49,'Master Data HO &amp; Site'!$Y$1:$Y$437,"Open",'Master Data HO &amp; Site'!$N$1:$N$437,$H$2))))</f>
        <v>0</v>
      </c>
      <c r="U49" s="222">
        <f>IF($H$2="All",IF(C49="Jakarta",SUMIFS('Master Data HO &amp; Site'!$AM$1:$AM$437,'Master Data HO &amp; Site'!$S$1:$S$437,'Summary to Mgmt'!$C49,'Master Data HO &amp; Site'!$F$1:$F$437,'Summary to Mgmt'!$D49,'Master Data HO &amp; Site'!$H$1:$H$437,'Summary to Mgmt'!$E49,'Master Data HO &amp; Site'!$Y$1:$Y$437,"Open"),SUMIFS('Master Data HO &amp; Site'!$AM$1:$AM$437,'Master Data HO &amp; Site'!$S$1:$S$437,'Summary to Mgmt'!$C49,'Master Data HO &amp; Site'!$Y$1:$Y$437,"Open")),IF($H$2="Urgent",IF(C49="Jakarta",SUMIFS('Master Data HO &amp; Site'!$AM$1:$AM$437,'Master Data HO &amp; Site'!$F$1:$F$437,'Summary to Mgmt'!$D49,'Master Data HO &amp; Site'!$H$1:$H$437,'Summary to Mgmt'!$E49,'Master Data HO &amp; Site'!$Y$1:$Y$437,"Open",'Master Data HO &amp; Site'!$N$1:$N$437,$H$2),SUMIFS('Master Data HO &amp; Site'!$AM$1:$AM$437,'Master Data HO &amp; Site'!$S$1:$S$437,'Summary to Mgmt'!$C49,'Master Data HO &amp; Site'!$Y$1:$Y$437,"Open",'Master Data HO &amp; Site'!$N$1:$N$437,$H$2)),IF(C49="Jakarta",SUMIFS('Master Data HO &amp; Site'!$AM$1:$AM$437,'Master Data HO &amp; Site'!$F$1:$F$437,'Summary to Mgmt'!$D49,'Master Data HO &amp; Site'!$H$1:$H$437,'Summary to Mgmt'!$E49,'Master Data HO &amp; Site'!$Y$1:$Y$437,"Open",'Master Data HO &amp; Site'!$N$1:$N$437,$H$2),SUMIFS('Master Data HO &amp; Site'!$AM$1:$AM$437,'Master Data HO &amp; Site'!$S$1:$S$437,'Summary to Mgmt'!$C49,'Master Data HO &amp; Site'!$Y$1:$Y$437,"Open",'Master Data HO &amp; Site'!$N$1:$N$437,$H$2))))</f>
        <v>0</v>
      </c>
      <c r="V49" s="222">
        <f>IF($H$2="All",IF(C49="Jakarta",SUMIFS('Master Data HO &amp; Site'!$AN$1:$AN$437,'Master Data HO &amp; Site'!$F$1:$F$437,'Summary to Mgmt'!$D49,'Master Data HO &amp; Site'!$H$1:$H$437,'Summary to Mgmt'!$E49,'Master Data HO &amp; Site'!$Y$1:$Y$437,"Open"),SUMIFS('Master Data HO &amp; Site'!$AN$1:$AN$437,'Master Data HO &amp; Site'!$S$1:$S$437,'Summary to Mgmt'!$C49,'Master Data HO &amp; Site'!$Y$1:$Y$437,"Open")),IF($H$2="Urgent",IF(C49="Jakarta",SUMIFS('Master Data HO &amp; Site'!$AN$1:$AN$437,'Master Data HO &amp; Site'!$F$1:$F$437,'Summary to Mgmt'!$D49,'Master Data HO &amp; Site'!$H$1:$H$437,'Summary to Mgmt'!$E49,'Master Data HO &amp; Site'!$Y$1:$Y$437,"Open",'Master Data HO &amp; Site'!$N$1:$N$437,$H$2),SUMIFS('Master Data HO &amp; Site'!$AN$1:$AN$437,'Master Data HO &amp; Site'!$S$1:$S$437,'Summary to Mgmt'!$C49,'Master Data HO &amp; Site'!$Y$1:$Y$437,"Open",'Master Data HO &amp; Site'!$N$1:$N$437,$H$2)),IF(C49="Jakarta",SUMIFS('Master Data HO &amp; Site'!$AN$1:$AN$437,'Master Data HO &amp; Site'!$F$1:$F$437,'Summary to Mgmt'!$D49,'Master Data HO &amp; Site'!$H$1:$H$437,'Summary to Mgmt'!$E49,'Master Data HO &amp; Site'!$Y$1:$Y$437,"Open",'Master Data HO &amp; Site'!$N$1:$N$437,$H$2),SUMIFS('Master Data HO &amp; Site'!$AN$1:$AN$437,'Master Data HO &amp; Site'!$S$1:$S$437,'Summary to Mgmt'!$C49,'Master Data HO &amp; Site'!$Y$1:$Y$437,"Open",'Master Data HO &amp; Site'!$N$1:$N$437,$H$2))))</f>
        <v>0</v>
      </c>
      <c r="W49" s="222">
        <f>IF($H$2="All",IF(C49="Jakarta",SUMIFS('Master Data HO &amp; Site'!$AO$1:$AO$437,'Master Data HO &amp; Site'!$F$1:$F$437,'Summary to Mgmt'!$D49,'Master Data HO &amp; Site'!$H$1:$H$437,'Summary to Mgmt'!$E49,'Master Data HO &amp; Site'!$Y$1:$Y$437,"Open"),SUMIFS('Master Data HO &amp; Site'!$AO$1:$AO$437,'Master Data HO &amp; Site'!$S$1:$S$437,'Summary to Mgmt'!$C49,'Master Data HO &amp; Site'!$Y$1:$Y$437,"Open")),IF($H$2="Urgent",IF(C49="Jakarta",SUMIFS('Master Data HO &amp; Site'!$AO$1:$AO$437,'Master Data HO &amp; Site'!$F$1:$F$437,'Summary to Mgmt'!$D49,'Master Data HO &amp; Site'!$H$1:$H$437,'Summary to Mgmt'!$E49,'Master Data HO &amp; Site'!$Y$1:$Y$437,"Open",'Master Data HO &amp; Site'!$N$1:$N$437,$H$2),SUMIFS('Master Data HO &amp; Site'!$AO$1:$AO$437,'Master Data HO &amp; Site'!$S$1:$S$437,'Summary to Mgmt'!$C49,'Master Data HO &amp; Site'!$Y$1:$Y$437,"Open",'Master Data HO &amp; Site'!$N$1:$N$437,$H$2)),IF(C49="Jakarta",SUMIFS('Master Data HO &amp; Site'!$AO$1:$AO$437,'Master Data HO &amp; Site'!$F$1:$F$437,'Summary to Mgmt'!$D49,'Master Data HO &amp; Site'!$H$1:$H$437,'Summary to Mgmt'!$E49,'Master Data HO &amp; Site'!$Y$1:$Y$437,"Open",'Master Data HO &amp; Site'!$N$1:$N$437,$H$2),SUMIFS('Master Data HO &amp; Site'!$AO$1:$AO$437,'Master Data HO &amp; Site'!$S$1:$S$437,'Summary to Mgmt'!$C49,'Master Data HO &amp; Site'!$Y$1:$Y$437,"Open",'Master Data HO &amp; Site'!$N$1:$N$437,$H$2))))</f>
        <v>0</v>
      </c>
      <c r="X49" s="222">
        <f>IF($H$2="All",IF(C49="Jakarta",SUMIFS('Master Data HO &amp; Site'!$AP$1:$AP$437,'Master Data HO &amp; Site'!$F$1:$F$437,'Summary to Mgmt'!$D49,'Master Data HO &amp; Site'!$H$1:$H$437,'Summary to Mgmt'!$E49,'Master Data HO &amp; Site'!$Y$1:$Y$437,"Open"),SUMIFS('Master Data HO &amp; Site'!$AP$1:$AP$437,'Master Data HO &amp; Site'!$S$1:$S$437,'Summary to Mgmt'!$C49,'Master Data HO &amp; Site'!$Y$1:$Y$437,"Open")),IF($H$2="Urgent",IF(C49="Jakarta",SUMIFS('Master Data HO &amp; Site'!$AP$1:$AP$437,'Master Data HO &amp; Site'!$F$1:$F$437,'Summary to Mgmt'!$D49,'Master Data HO &amp; Site'!$H$1:$H$437,'Summary to Mgmt'!$E49,'Master Data HO &amp; Site'!$Y$1:$Y$437,"Open",'Master Data HO &amp; Site'!$N$1:$N$437,$H$2),SUMIFS('Master Data HO &amp; Site'!$AP$1:$AP$437,'Master Data HO &amp; Site'!$S$1:$S$437,'Summary to Mgmt'!$C49,'Master Data HO &amp; Site'!$Y$1:$Y$437,"Open",'Master Data HO &amp; Site'!$N$1:$N$437,$H$2)),IF(C49="Jakarta",SUMIFS('Master Data HO &amp; Site'!$AP$1:$AP$437,'Master Data HO &amp; Site'!$F$1:$F$437,'Summary to Mgmt'!$D49,'Master Data HO &amp; Site'!$H$1:$H$437,'Summary to Mgmt'!$E49,'Master Data HO &amp; Site'!$Y$1:$Y$437,"Open",'Master Data HO &amp; Site'!$N$1:$N$437,$H$2),SUMIFS('Master Data HO &amp; Site'!$AP$1:$AP$437,'Master Data HO &amp; Site'!$S$1:$S$437,'Summary to Mgmt'!$C49,'Master Data HO &amp; Site'!$Y$1:$Y$437,"Open",'Master Data HO &amp; Site'!$N$1:$N$437,$H$2))))</f>
        <v>0</v>
      </c>
      <c r="Y49" s="222">
        <f>IF($H$2="All",IF(C49="Jakarta",SUMIFS('Master Data HO &amp; Site'!$AQ$1:$AQ$437,'Master Data HO &amp; Site'!$F$1:$F$437,'Summary to Mgmt'!$D49,'Master Data HO &amp; Site'!$H$1:$H$437,'Summary to Mgmt'!$E49,'Master Data HO &amp; Site'!$Y$1:$Y$437,"Open"),SUMIFS('Master Data HO &amp; Site'!$AQ$1:$AQ$437,'Master Data HO &amp; Site'!$S$1:$S$437,'Summary to Mgmt'!$C49,'Master Data HO &amp; Site'!$Y$1:$Y$437,"Open")),IF($H$2="Urgent",IF(C49="Jakarta",SUMIFS('Master Data HO &amp; Site'!$AQ$1:$AQ$437,'Master Data HO &amp; Site'!$F$1:$F$437,'Summary to Mgmt'!$D49,'Master Data HO &amp; Site'!$H$1:$H$437,'Summary to Mgmt'!$E49,'Master Data HO &amp; Site'!$Y$1:$Y$437,"Open",'Master Data HO &amp; Site'!$N$1:$N$437,$H$2),SUMIFS('Master Data HO &amp; Site'!$AQ$1:$AQ$437,'Master Data HO &amp; Site'!$S$1:$S$437,'Summary to Mgmt'!$C49,'Master Data HO &amp; Site'!$Y$1:$Y$437,"Open",'Master Data HO &amp; Site'!$N$1:$N$437,$H$2)),IF(C49="Jakarta",SUMIFS('Master Data HO &amp; Site'!$AQ$1:$AQ$437,'Master Data HO &amp; Site'!$F$1:$F$437,'Summary to Mgmt'!$D49,'Master Data HO &amp; Site'!$H$1:$H$437,'Summary to Mgmt'!$E49,'Master Data HO &amp; Site'!$Y$1:$Y$437,"Open",'Master Data HO &amp; Site'!$N$1:$N$437,$H$2),SUMIFS('Master Data HO &amp; Site'!$AQ$1:$AQ$437,'Master Data HO &amp; Site'!$S$1:$S$437,'Summary to Mgmt'!$C49,'Master Data HO &amp; Site'!$Y$1:$Y$437,"Open",'Master Data HO &amp; Site'!$N$1:$N$437,$H$2))))</f>
        <v>0</v>
      </c>
      <c r="Z49" s="222">
        <f>IF($H$2="All",IF(C49="Jakarta",SUMIFS('Master Data HO &amp; Site'!$AR$1:$AR$437,'Master Data HO &amp; Site'!$F$1:$F$437,'Summary to Mgmt'!$D49,'Master Data HO &amp; Site'!$H$1:$H$437,'Summary to Mgmt'!$E49,'Master Data HO &amp; Site'!$Y$1:$Y$437,"Open"),SUMIFS('Master Data HO &amp; Site'!$AR$1:$AR$437,'Master Data HO &amp; Site'!$S$1:$S$437,'Summary to Mgmt'!$C49,'Master Data HO &amp; Site'!$Y$1:$Y$437,"Open")),IF($H$2="Urgent",IF(C49="Jakarta",SUMIFS('Master Data HO &amp; Site'!$AR$1:$AR$437,'Master Data HO &amp; Site'!$F$1:$F$437,'Summary to Mgmt'!$D49,'Master Data HO &amp; Site'!$H$1:$H$437,'Summary to Mgmt'!$E49,'Master Data HO &amp; Site'!$Y$1:$Y$437,"Open",'Master Data HO &amp; Site'!$N$1:$N$437,$H$2),SUMIFS('Master Data HO &amp; Site'!$AR$1:$AR$437,'Master Data HO &amp; Site'!$S$1:$S$437,'Summary to Mgmt'!$C49,'Master Data HO &amp; Site'!$Y$1:$Y$437,"Open",'Master Data HO &amp; Site'!$N$1:$N$437,$H$2)),IF(C49="Jakarta",SUMIFS('Master Data HO &amp; Site'!$AR$1:$AR$437,'Master Data HO &amp; Site'!$F$1:$F$437,'Summary to Mgmt'!$D49,'Master Data HO &amp; Site'!$H$1:$H$437,'Summary to Mgmt'!$E49,'Master Data HO &amp; Site'!$Y$1:$Y$437,"Open",'Master Data HO &amp; Site'!$N$1:$N$437,$H$2),SUMIFS('Master Data HO &amp; Site'!$AR$1:$AR$437,'Master Data HO &amp; Site'!$S$1:$S$437,'Summary to Mgmt'!$C49,'Master Data HO &amp; Site'!$Y$1:$Y$437,"Open",'Master Data HO &amp; Site'!$N$1:$N$437,$H$2))))</f>
        <v>0</v>
      </c>
      <c r="AA49" s="222">
        <f>IF($H$2="All",IF(C49="Jakarta",SUMIFS('Master Data HO &amp; Site'!$AS$1:$AS$437,'Master Data HO &amp; Site'!$S$1:$S$437,'Summary to Mgmt'!$C49,'Master Data HO &amp; Site'!$F$1:$F$437,'Summary to Mgmt'!$D49,'Master Data HO &amp; Site'!$H$1:$H$437,'Summary to Mgmt'!$E49,'Master Data HO &amp; Site'!$Y$1:$Y$437,"Open"),SUMIFS('Master Data HO &amp; Site'!$AS$1:$AS$437,'Master Data HO &amp; Site'!$S$1:$S$437,'Summary to Mgmt'!$C49,'Master Data HO &amp; Site'!$Y$1:$Y$437,"Open")),IF($H$2="Urgent",IF(C49="Jakarta",SUMIFS('Master Data HO &amp; Site'!$AS$1:$AS$437,'Master Data HO &amp; Site'!$F$1:$F$437,'Summary to Mgmt'!$D49,'Master Data HO &amp; Site'!$H$1:$H$437,'Summary to Mgmt'!$E49,'Master Data HO &amp; Site'!$Y$1:$Y$437,"Open",'Master Data HO &amp; Site'!$N$1:$N$437,$H$2),SUMIFS('Master Data HO &amp; Site'!$AS$1:$AS$437,'Master Data HO &amp; Site'!$S$1:$S$437,'Summary to Mgmt'!$C49,'Master Data HO &amp; Site'!$Y$1:$Y$437,"Open",'Master Data HO &amp; Site'!$N$1:$N$437,$H$2)),IF(C49="Jakarta",SUMIFS('Master Data HO &amp; Site'!$AS$1:$AS$437,'Master Data HO &amp; Site'!$F$1:$F$437,'Summary to Mgmt'!$D49,'Master Data HO &amp; Site'!$H$1:$H$437,'Summary to Mgmt'!$E49,'Master Data HO &amp; Site'!$Y$1:$Y$437,"Open",'Master Data HO &amp; Site'!$N$1:$N$437,$H$2),SUMIFS('Master Data HO &amp; Site'!$AS$1:$AS$437,'Master Data HO &amp; Site'!$S$1:$S$437,'Summary to Mgmt'!$C49,'Master Data HO &amp; Site'!$Y$1:$Y$437,"Open",'Master Data HO &amp; Site'!$N$1:$N$437,$H$2))))</f>
        <v>0</v>
      </c>
      <c r="AB49" s="222">
        <f>IF($H$2="All",IF(C49="Jakarta",SUMIFS('Master Data HO &amp; Site'!$AT$1:$AT$437,'Master Data HO &amp; Site'!$F$1:$F$437,'Summary to Mgmt'!$D49,'Master Data HO &amp; Site'!$H$1:$H$437,'Summary to Mgmt'!$E49,'Master Data HO &amp; Site'!$Y$1:$Y$437,"Open"),SUMIFS('Master Data HO &amp; Site'!$AT$1:$AT$437,'Master Data HO &amp; Site'!$S$1:$S$437,'Summary to Mgmt'!$C49,'Master Data HO &amp; Site'!$Y$1:$Y$437,"Open")),IF($H$2="Urgent",IF(C49="Jakarta",SUMIFS('Master Data HO &amp; Site'!$AT$1:$AT$437,'Master Data HO &amp; Site'!$F$1:$F$437,'Summary to Mgmt'!$D49,'Master Data HO &amp; Site'!$H$1:$H$437,'Summary to Mgmt'!$E49,'Master Data HO &amp; Site'!$Y$1:$Y$437,"Open",'Master Data HO &amp; Site'!$N$1:$N$437,$H$2),SUMIFS('Master Data HO &amp; Site'!$AT$1:$AT$437,'Master Data HO &amp; Site'!$S$1:$S$437,'Summary to Mgmt'!$C49,'Master Data HO &amp; Site'!$Y$1:$Y$437,"Open",'Master Data HO &amp; Site'!$N$1:$N$437,$H$2)),IF(C49="Jakarta",SUMIFS('Master Data HO &amp; Site'!$AT$1:$AT$437,'Master Data HO &amp; Site'!$F$1:$F$437,'Summary to Mgmt'!$D49,'Master Data HO &amp; Site'!$H$1:$H$437,'Summary to Mgmt'!$E49,'Master Data HO &amp; Site'!$Y$1:$Y$437,"Open",'Master Data HO &amp; Site'!$N$1:$N$437,$H$2),SUMIFS('Master Data HO &amp; Site'!$AT$1:$AT$437,'Master Data HO &amp; Site'!$S$1:$S$437,'Summary to Mgmt'!$C49,'Master Data HO &amp; Site'!$Y$1:$Y$437,"Open",'Master Data HO &amp; Site'!$N$1:$N$437,$H$2))))</f>
        <v>0</v>
      </c>
      <c r="AC49" s="222">
        <f>IF($H$2="All",IF(C49="Jakarta",SUMIFS('Master Data HO &amp; Site'!$AU$1:$AU$437,'Master Data HO &amp; Site'!$F$1:$F$437,'Summary to Mgmt'!$D49,'Master Data HO &amp; Site'!$H$1:$H$437,'Summary to Mgmt'!$E49,'Master Data HO &amp; Site'!$Y$1:$Y$437,"Open"),SUMIFS('Master Data HO &amp; Site'!$AU$1:$AU$437,'Master Data HO &amp; Site'!$S$1:$S$437,'Summary to Mgmt'!$C49,'Master Data HO &amp; Site'!$Y$1:$Y$437,"Open")),IF($H$2="Urgent",IF(C49="Jakarta",SUMIFS('Master Data HO &amp; Site'!$AU$1:$AU$437,'Master Data HO &amp; Site'!$F$1:$F$437,'Summary to Mgmt'!$D49,'Master Data HO &amp; Site'!$H$1:$H$437,'Summary to Mgmt'!$E49,'Master Data HO &amp; Site'!$Y$1:$Y$437,"Open",'Master Data HO &amp; Site'!$N$1:$N$437,$H$2),SUMIFS('Master Data HO &amp; Site'!$AU$1:$AU$437,'Master Data HO &amp; Site'!$S$1:$S$437,'Summary to Mgmt'!$C49,'Master Data HO &amp; Site'!$Y$1:$Y$437,"Open",'Master Data HO &amp; Site'!$N$1:$N$437,$H$2)),IF(C49="Jakarta",SUMIFS('Master Data HO &amp; Site'!$AU$1:$AU$437,'Master Data HO &amp; Site'!$F$1:$F$437,'Summary to Mgmt'!$D49,'Master Data HO &amp; Site'!$H$1:$H$437,'Summary to Mgmt'!$E49,'Master Data HO &amp; Site'!$Y$1:$Y$437,"Open",'Master Data HO &amp; Site'!$N$1:$N$437,$H$2),SUMIFS('Master Data HO &amp; Site'!$AU$1:$AU$437,'Master Data HO &amp; Site'!$S$1:$S$437,'Summary to Mgmt'!$C49,'Master Data HO &amp; Site'!$Y$1:$Y$437,"Open",'Master Data HO &amp; Site'!$N$1:$N$437,$H$2))))</f>
        <v>0</v>
      </c>
      <c r="AD49" s="222">
        <f>IF($H$2="All",IF(C49="Jakarta",SUMIFS('Master Data HO &amp; Site'!$AV$1:$AV$437,'Master Data HO &amp; Site'!$F$1:$F$437,'Summary to Mgmt'!$D49,'Master Data HO &amp; Site'!$H$1:$H$437,'Summary to Mgmt'!$E49,'Master Data HO &amp; Site'!$Y$1:$Y$437,"Open"),SUMIFS('Master Data HO &amp; Site'!$AV$1:$AV$437,'Master Data HO &amp; Site'!$S$1:$S$437,'Summary to Mgmt'!$C49,'Master Data HO &amp; Site'!$Y$1:$Y$437,"Open")),IF($H$2="Urgent",IF(C49="Jakarta",SUMIFS('Master Data HO &amp; Site'!$AV$1:$AV$437,'Master Data HO &amp; Site'!$F$1:$F$437,'Summary to Mgmt'!$D49,'Master Data HO &amp; Site'!$H$1:$H$437,'Summary to Mgmt'!$E49,'Master Data HO &amp; Site'!$Y$1:$Y$437,"Open",'Master Data HO &amp; Site'!$N$1:$N$437,$H$2),SUMIFS('Master Data HO &amp; Site'!$AV$1:$AV$437,'Master Data HO &amp; Site'!$S$1:$S$437,'Summary to Mgmt'!$C49,'Master Data HO &amp; Site'!$Y$1:$Y$437,"Open",'Master Data HO &amp; Site'!$N$1:$N$437,$H$2)),IF(C49="Jakarta",SUMIFS('Master Data HO &amp; Site'!$AV$1:$AV$437,'Master Data HO &amp; Site'!$F$1:$F$437,'Summary to Mgmt'!$D49,'Master Data HO &amp; Site'!$H$1:$H$437,'Summary to Mgmt'!$E49,'Master Data HO &amp; Site'!$Y$1:$Y$437,"Open",'Master Data HO &amp; Site'!$N$1:$N$437,$H$2),SUMIFS('Master Data HO &amp; Site'!$AV$1:$AV$437,'Master Data HO &amp; Site'!$S$1:$S$437,'Summary to Mgmt'!$C49,'Master Data HO &amp; Site'!$Y$1:$Y$437,"Open",'Master Data HO &amp; Site'!$N$1:$N$437,$H$2))))</f>
        <v>0</v>
      </c>
      <c r="AE49" s="222">
        <f>IF($H$2="All",IF(C49="Jakarta",SUMIFS('Master Data HO &amp; Site'!$AW$1:$AW$437,'Master Data HO &amp; Site'!$F$1:$F$437,'Summary to Mgmt'!$D49,'Master Data HO &amp; Site'!$H$1:$H$437,'Summary to Mgmt'!$E49,'Master Data HO &amp; Site'!$Y$1:$Y$437,"Open"),SUMIFS('Master Data HO &amp; Site'!$AW$1:$AW$437,'Master Data HO &amp; Site'!$S$1:$S$437,'Summary to Mgmt'!$C49,'Master Data HO &amp; Site'!$Y$1:$Y$437,"Open")),IF($H$2="Urgent",IF(C49="Jakarta",SUMIFS('Master Data HO &amp; Site'!$AW$1:$AW$437,'Master Data HO &amp; Site'!$F$1:$F$437,'Summary to Mgmt'!$D49,'Master Data HO &amp; Site'!$H$1:$H$437,'Summary to Mgmt'!$E49,'Master Data HO &amp; Site'!$Y$1:$Y$437,"Open",'Master Data HO &amp; Site'!$N$1:$N$437,$H$2),SUMIFS('Master Data HO &amp; Site'!$AW$1:$AW$437,'Master Data HO &amp; Site'!$S$1:$S$437,'Summary to Mgmt'!$C49,'Master Data HO &amp; Site'!$Y$1:$Y$437,"Open",'Master Data HO &amp; Site'!$N$1:$N$437,$H$2)),IF(C49="Jakarta",SUMIFS('Master Data HO &amp; Site'!$AW$1:$AW$437,'Master Data HO &amp; Site'!$F$1:$F$437,'Summary to Mgmt'!$D49,'Master Data HO &amp; Site'!$H$1:$H$437,'Summary to Mgmt'!$E49,'Master Data HO &amp; Site'!$Y$1:$Y$437,"Open",'Master Data HO &amp; Site'!$N$1:$N$437,$H$2),SUMIFS('Master Data HO &amp; Site'!$AW$1:$AW$437,'Master Data HO &amp; Site'!$S$1:$S$437,'Summary to Mgmt'!$C49,'Master Data HO &amp; Site'!$Y$1:$Y$437,"Open",'Master Data HO &amp; Site'!$N$1:$N$437,$H$2))))</f>
        <v>0</v>
      </c>
      <c r="AF49" s="222">
        <f>IF($H$2="All",IF(C49="Jakarta",SUMIFS('Master Data HO &amp; Site'!$AX$1:$AX$437,'Master Data HO &amp; Site'!$F$1:$F$437,'Summary to Mgmt'!$D49,'Master Data HO &amp; Site'!$H$1:$H$437,'Summary to Mgmt'!$E49,'Master Data HO &amp; Site'!$Y$1:$Y$437,"Open"),SUMIFS('Master Data HO &amp; Site'!$AX$1:$AX$437,'Master Data HO &amp; Site'!$S$1:$S$437,'Summary to Mgmt'!$C49,'Master Data HO &amp; Site'!$Y$1:$Y$437,"Open")),IF($H$2="Urgent",IF(C49="Jakarta",SUMIFS('Master Data HO &amp; Site'!$AX$1:$AX$437,'Master Data HO &amp; Site'!$F$1:$F$437,'Summary to Mgmt'!$D49,'Master Data HO &amp; Site'!$H$1:$H$437,'Summary to Mgmt'!$E49,'Master Data HO &amp; Site'!$Y$1:$Y$437,"Open",'Master Data HO &amp; Site'!$N$1:$N$437,$H$2),SUMIFS('Master Data HO &amp; Site'!$AX$1:$AX$437,'Master Data HO &amp; Site'!$S$1:$S$437,'Summary to Mgmt'!$C49,'Master Data HO &amp; Site'!$Y$1:$Y$437,"Open",'Master Data HO &amp; Site'!$N$1:$N$437,$H$2)),IF(C49="Jakarta",SUMIFS('Master Data HO &amp; Site'!$AX$1:$AX$437,'Master Data HO &amp; Site'!$F$1:$F$437,'Summary to Mgmt'!$D49,'Master Data HO &amp; Site'!$H$1:$H$437,'Summary to Mgmt'!$E49,'Master Data HO &amp; Site'!$Y$1:$Y$437,"Open",'Master Data HO &amp; Site'!$N$1:$N$437,$H$2),SUMIFS('Master Data HO &amp; Site'!$AX$1:$AX$437,'Master Data HO &amp; Site'!$S$1:$S$437,'Summary to Mgmt'!$C49,'Master Data HO &amp; Site'!$Y$1:$Y$437,"Open",'Master Data HO &amp; Site'!$N$1:$N$437,$H$2))))</f>
        <v>0</v>
      </c>
      <c r="AG49" s="222">
        <f>IF($H$2="All",IF(C49="Jakarta",SUMIFS('Master Data HO &amp; Site'!$AY$1:$AY$437,'Master Data HO &amp; Site'!$S$1:$S$437,'Summary to Mgmt'!$C49,'Master Data HO &amp; Site'!$F$1:$F$437,'Summary to Mgmt'!$D49,'Master Data HO &amp; Site'!$H$1:$H$437,'Summary to Mgmt'!$E49,'Master Data HO &amp; Site'!$Y$1:$Y$437,"Open"),SUMIFS('Master Data HO &amp; Site'!$AY$1:$AY$437,'Master Data HO &amp; Site'!$S$1:$S$437,'Summary to Mgmt'!$C49,'Master Data HO &amp; Site'!$Y$1:$Y$437,"Open")),IF($H$2="Urgent",IF(C49="Jakarta",SUMIFS('Master Data HO &amp; Site'!$AY$1:$AY$437,'Master Data HO &amp; Site'!$F$1:$F$437,'Summary to Mgmt'!$D49,'Master Data HO &amp; Site'!$H$1:$H$437,'Summary to Mgmt'!$E49,'Master Data HO &amp; Site'!$Y$1:$Y$437,"Open",'Master Data HO &amp; Site'!$N$1:$N$437,$H$2),SUMIFS('Master Data HO &amp; Site'!$AY$1:$AY$437,'Master Data HO &amp; Site'!$S$1:$S$437,'Summary to Mgmt'!$C49,'Master Data HO &amp; Site'!$Y$1:$Y$437,"Open",'Master Data HO &amp; Site'!$N$1:$N$437,$H$2)),IF(C49="Jakarta",SUMIFS('Master Data HO &amp; Site'!$AY$1:$AY$437,'Master Data HO &amp; Site'!$F$1:$F$437,'Summary to Mgmt'!$D49,'Master Data HO &amp; Site'!$H$1:$H$437,'Summary to Mgmt'!$E49,'Master Data HO &amp; Site'!$Y$1:$Y$437,"Open",'Master Data HO &amp; Site'!$N$1:$N$437,$H$2),SUMIFS('Master Data HO &amp; Site'!$AY$1:$AY$437,'Master Data HO &amp; Site'!$S$1:$S$437,'Summary to Mgmt'!$C49,'Master Data HO &amp; Site'!$Y$1:$Y$437,"Open",'Master Data HO &amp; Site'!$N$1:$N$437,$H$2))))</f>
        <v>0</v>
      </c>
      <c r="AH49" s="222">
        <f>IF($H$2="All",IF(C49="Jakarta",SUMIFS('Master Data HO &amp; Site'!$AZ$1:$AZ$437,'Master Data HO &amp; Site'!$F$1:$F$437,'Summary to Mgmt'!$D49,'Master Data HO &amp; Site'!$H$1:$H$437,'Summary to Mgmt'!$E49,'Master Data HO &amp; Site'!$Y$1:$Y$437,"Open"),SUMIFS('Master Data HO &amp; Site'!$AZ$1:$AZ$437,'Master Data HO &amp; Site'!$S$1:$S$437,'Summary to Mgmt'!$C49,'Master Data HO &amp; Site'!$Y$1:$Y$437,"Open")),IF($H$2="Urgent",IF(C49="Jakarta",SUMIFS('Master Data HO &amp; Site'!$AZ$1:$AZ$437,'Master Data HO &amp; Site'!$F$1:$F$437,'Summary to Mgmt'!$D49,'Master Data HO &amp; Site'!$H$1:$H$437,'Summary to Mgmt'!$E49,'Master Data HO &amp; Site'!$Y$1:$Y$437,"Open",'Master Data HO &amp; Site'!$N$1:$N$437,$H$2),SUMIFS('Master Data HO &amp; Site'!$AZ$1:$AZ$437,'Master Data HO &amp; Site'!$S$1:$S$437,'Summary to Mgmt'!$C49,'Master Data HO &amp; Site'!$Y$1:$Y$437,"Open",'Master Data HO &amp; Site'!$N$1:$N$437,$H$2)),IF(C49="Jakarta",SUMIFS('Master Data HO &amp; Site'!$AZ$1:$AZ$437,'Master Data HO &amp; Site'!$F$1:$F$437,'Summary to Mgmt'!$D49,'Master Data HO &amp; Site'!$H$1:$H$437,'Summary to Mgmt'!$E49,'Master Data HO &amp; Site'!$Y$1:$Y$437,"Open",'Master Data HO &amp; Site'!$N$1:$N$437,$H$2),SUMIFS('Master Data HO &amp; Site'!$AZ$1:$AZ$437,'Master Data HO &amp; Site'!$S$1:$S$437,'Summary to Mgmt'!$C49,'Master Data HO &amp; Site'!$Y$1:$Y$437,"Open",'Master Data HO &amp; Site'!$N$1:$N$437,$H$2))))</f>
        <v>0</v>
      </c>
      <c r="AI49" s="222">
        <f>IF($H$2="All",IF(C49="Jakarta",SUMIFS('Master Data HO &amp; Site'!$AZ$1:$AZ$437,'Master Data HO &amp; Site'!$F$1:$F$437,'Summary to Mgmt'!$D49,'Master Data HO &amp; Site'!$H$1:$H$437,'Summary to Mgmt'!$E49,'Master Data HO &amp; Site'!$Y$1:$Y$437,"Open"),SUMIFS('Master Data HO &amp; Site'!$AZ$1:$AZ$437,'Master Data HO &amp; Site'!$S$1:$S$437,'Summary to Mgmt'!$C49,'Master Data HO &amp; Site'!$Y$1:$Y$437,"Open")),IF($H$2="Urgent",IF(C49="Jakarta",SUMIFS('Master Data HO &amp; Site'!$AZ$1:$AZ$437,'Master Data HO &amp; Site'!$F$1:$F$437,'Summary to Mgmt'!$D49,'Master Data HO &amp; Site'!$H$1:$H$437,'Summary to Mgmt'!$E49,'Master Data HO &amp; Site'!$Y$1:$Y$437,"Open",'Master Data HO &amp; Site'!$N$1:$N$437,$H$2),SUMIFS('Master Data HO &amp; Site'!$AZ$1:$AZ$437,'Master Data HO &amp; Site'!$S$1:$S$437,'Summary to Mgmt'!$C49,'Master Data HO &amp; Site'!$Y$1:$Y$437,"Open",'Master Data HO &amp; Site'!$N$1:$N$437,$H$2)),IF(C49="Jakarta",SUMIFS('Master Data HO &amp; Site'!$AZ$1:$AZ$437,'Master Data HO &amp; Site'!$F$1:$F$437,'Summary to Mgmt'!$D49,'Master Data HO &amp; Site'!$H$1:$H$437,'Summary to Mgmt'!$E49,'Master Data HO &amp; Site'!$Y$1:$Y$437,"Open",'Master Data HO &amp; Site'!$N$1:$N$437,$H$2),SUMIFS('Master Data HO &amp; Site'!$AZ$1:$AZ$437,'Master Data HO &amp; Site'!$S$1:$S$437,'Summary to Mgmt'!$C49,'Master Data HO &amp; Site'!$Y$1:$Y$437,"Open",'Master Data HO &amp; Site'!$N$1:$N$437,$H$2))))</f>
        <v>0</v>
      </c>
      <c r="AJ49" s="222">
        <f>IF($H$2="All",IF(C49="Jakarta",SUMIFS('Master Data HO &amp; Site'!$BB$1:$BB$437,'Master Data HO &amp; Site'!$F$1:$F$437,'Summary to Mgmt'!$D49,'Master Data HO &amp; Site'!$H$1:$H$437,'Summary to Mgmt'!$E49,'Master Data HO &amp; Site'!$Y$1:$Y$437,"Open"),SUMIFS('Master Data HO &amp; Site'!$BB$1:$BB$437,'Master Data HO &amp; Site'!$S$1:$S$437,'Summary to Mgmt'!$C49,'Master Data HO &amp; Site'!$Y$1:$Y$437,"Open")),IF($H$2="Urgent",IF(C49="Jakarta",SUMIFS('Master Data HO &amp; Site'!$BB$1:$BB$437,'Master Data HO &amp; Site'!$F$1:$F$437,'Summary to Mgmt'!$D49,'Master Data HO &amp; Site'!$H$1:$H$437,'Summary to Mgmt'!$E49,'Master Data HO &amp; Site'!$Y$1:$Y$437,"Open",'Master Data HO &amp; Site'!$N$1:$N$437,$H$2),SUMIFS('Master Data HO &amp; Site'!$BB$1:$BB$437,'Master Data HO &amp; Site'!$S$1:$S$437,'Summary to Mgmt'!$C49,'Master Data HO &amp; Site'!$Y$1:$Y$437,"Open",'Master Data HO &amp; Site'!$N$1:$N$437,$H$2)),IF(C49="Jakarta",SUMIFS('Master Data HO &amp; Site'!$BB$1:$BB$437,'Master Data HO &amp; Site'!$F$1:$F$437,'Summary to Mgmt'!$D49,'Master Data HO &amp; Site'!$H$1:$H$437,'Summary to Mgmt'!$E49,'Master Data HO &amp; Site'!$Y$1:$Y$437,"Open",'Master Data HO &amp; Site'!$N$1:$N$437,$H$2),SUMIFS('Master Data HO &amp; Site'!$BB$1:$BB$437,'Master Data HO &amp; Site'!$S$1:$S$437,'Summary to Mgmt'!$C49,'Master Data HO &amp; Site'!$Y$1:$Y$437,"Open",'Master Data HO &amp; Site'!$N$1:$N$437,$H$2))))</f>
        <v>0</v>
      </c>
      <c r="AK49" s="222">
        <f>IF($H$2="All",IF(C49="Jakarta",SUMIFS('Master Data HO &amp; Site'!$BC$1:$BC$437,'Master Data HO &amp; Site'!$F$1:$F$437,'Summary to Mgmt'!$D49,'Master Data HO &amp; Site'!$H$1:$H$437,'Summary to Mgmt'!$E49,'Master Data HO &amp; Site'!$Y$1:$Y$437,"Open"),SUMIFS('Master Data HO &amp; Site'!$BC$1:$BC$437,'Master Data HO &amp; Site'!$S$1:$S$437,'Summary to Mgmt'!$C49,'Master Data HO &amp; Site'!$Y$1:$Y$437,"Open")),IF($H$2="Urgent",IF(C49="Jakarta",SUMIFS('Master Data HO &amp; Site'!$BC$1:$BC$437,'Master Data HO &amp; Site'!$F$1:$F$437,'Summary to Mgmt'!$D49,'Master Data HO &amp; Site'!$H$1:$H$437,'Summary to Mgmt'!$E49,'Master Data HO &amp; Site'!$Y$1:$Y$437,"Open",'Master Data HO &amp; Site'!$N$1:$N$437,$H$2),SUMIFS('Master Data HO &amp; Site'!$BC$1:$BC$437,'Master Data HO &amp; Site'!$S$1:$S$437,'Summary to Mgmt'!$C49,'Master Data HO &amp; Site'!$Y$1:$Y$437,"Open",'Master Data HO &amp; Site'!$N$1:$N$437,$H$2)),IF(C49="Jakarta",SUMIFS('Master Data HO &amp; Site'!$BC$1:$BC$437,'Master Data HO &amp; Site'!$F$1:$F$437,'Summary to Mgmt'!$D49,'Master Data HO &amp; Site'!$H$1:$H$437,'Summary to Mgmt'!$E49,'Master Data HO &amp; Site'!$Y$1:$Y$437,"Open",'Master Data HO &amp; Site'!$N$1:$N$437,$H$2),SUMIFS('Master Data HO &amp; Site'!$BC$1:$BC$437,'Master Data HO &amp; Site'!$S$1:$S$437,'Summary to Mgmt'!$C49,'Master Data HO &amp; Site'!$Y$1:$Y$437,"Open",'Master Data HO &amp; Site'!$N$1:$N$437,$H$2))))</f>
        <v>0</v>
      </c>
      <c r="AL49" s="222">
        <f>IF($H$2="All",IF(C49="Jakarta",SUMIFS('Master Data HO &amp; Site'!$BD$1:$BD$437,'Master Data HO &amp; Site'!$F$1:$F$437,'Summary to Mgmt'!$D49,'Master Data HO &amp; Site'!$H$1:$H$437,'Summary to Mgmt'!$E49,'Master Data HO &amp; Site'!$Y$1:$Y$437,"Open"),SUMIFS('Master Data HO &amp; Site'!$BD$1:$BD$437,'Master Data HO &amp; Site'!$S$1:$S$437,'Summary to Mgmt'!$C49,'Master Data HO &amp; Site'!$Y$1:$Y$437,"Open")),IF($H$2="Urgent",IF(C49="Jakarta",SUMIFS('Master Data HO &amp; Site'!$BD$1:$BD$437,'Master Data HO &amp; Site'!$F$1:$F$437,'Summary to Mgmt'!$D49,'Master Data HO &amp; Site'!$H$1:$H$437,'Summary to Mgmt'!$E49,'Master Data HO &amp; Site'!$Y$1:$Y$437,"Open",'Master Data HO &amp; Site'!$N$1:$N$437,$H$2),SUMIFS('Master Data HO &amp; Site'!$BD$1:$BD$437,'Master Data HO &amp; Site'!$S$1:$S$437,'Summary to Mgmt'!$C49,'Master Data HO &amp; Site'!$Y$1:$Y$437,"Open",'Master Data HO &amp; Site'!$N$1:$N$437,$H$2)),IF(C49="Jakarta",SUMIFS('Master Data HO &amp; Site'!$BD$1:$BD$437,'Master Data HO &amp; Site'!$F$1:$F$437,'Summary to Mgmt'!$D49,'Master Data HO &amp; Site'!$H$1:$H$437,'Summary to Mgmt'!$E49,'Master Data HO &amp; Site'!$Y$1:$Y$437,"Open",'Master Data HO &amp; Site'!$N$1:$N$437,$H$2),SUMIFS('Master Data HO &amp; Site'!$BD$1:$BD$437,'Master Data HO &amp; Site'!$S$1:$S$437,'Summary to Mgmt'!$C49,'Master Data HO &amp; Site'!$Y$1:$Y$437,"Open",'Master Data HO &amp; Site'!$N$1:$N$437,$H$2))))</f>
        <v>0</v>
      </c>
      <c r="AM49" s="222">
        <f>IF($H$2="All",IF(C49="Jakarta",SUMIFS('Master Data HO &amp; Site'!$BE$1:$BE$437,'Master Data HO &amp; Site'!$S$1:$S$437,'Summary to Mgmt'!$C49,'Master Data HO &amp; Site'!$F$1:$F$437,'Summary to Mgmt'!$D49,'Master Data HO &amp; Site'!$H$1:$H$437,'Summary to Mgmt'!$E49,'Master Data HO &amp; Site'!$Y$1:$Y$437,"Open"),SUMIFS('Master Data HO &amp; Site'!$BE$1:$BE$437,'Master Data HO &amp; Site'!$S$1:$S$437,'Summary to Mgmt'!$C49,'Master Data HO &amp; Site'!$Y$1:$Y$437,"Open")),IF($H$2="Urgent",IF(C49="Jakarta",SUMIFS('Master Data HO &amp; Site'!$BE$1:$BE$437,'Master Data HO &amp; Site'!$F$1:$F$437,'Summary to Mgmt'!$D49,'Master Data HO &amp; Site'!$H$1:$H$437,'Summary to Mgmt'!$E49,'Master Data HO &amp; Site'!$Y$1:$Y$437,"Open",'Master Data HO &amp; Site'!$N$1:$N$437,$H$2),SUMIFS('Master Data HO &amp; Site'!$BE$1:$BE$437,'Master Data HO &amp; Site'!$S$1:$S$437,'Summary to Mgmt'!$C49,'Master Data HO &amp; Site'!$Y$1:$Y$437,"Open",'Master Data HO &amp; Site'!$N$1:$N$437,$H$2)),IF(C49="Jakarta",SUMIFS('Master Data HO &amp; Site'!$BE$1:$BE$437,'Master Data HO &amp; Site'!$F$1:$F$437,'Summary to Mgmt'!$D49,'Master Data HO &amp; Site'!$H$1:$H$437,'Summary to Mgmt'!$E49,'Master Data HO &amp; Site'!$Y$1:$Y$437,"Open",'Master Data HO &amp; Site'!$N$1:$N$437,$H$2),SUMIFS('Master Data HO &amp; Site'!$BE$1:$BE$437,'Master Data HO &amp; Site'!$S$1:$S$437,'Summary to Mgmt'!$C49,'Master Data HO &amp; Site'!$Y$1:$Y$437,"Open",'Master Data HO &amp; Site'!$N$1:$N$437,$H$2))))</f>
        <v>0</v>
      </c>
      <c r="AN49" s="222">
        <f>IF($H$2="All",IF(C49="Jakarta",SUMIFS('Master Data HO &amp; Site'!$BF$1:$BF$437,'Master Data HO &amp; Site'!$F$1:$F$437,'Summary to Mgmt'!$D49,'Master Data HO &amp; Site'!$H$1:$H$437,'Summary to Mgmt'!$E49,'Master Data HO &amp; Site'!$Y$1:$Y$437,"Open"),SUMIFS('Master Data HO &amp; Site'!$BF$1:$BF$437,'Master Data HO &amp; Site'!$S$1:$S$437,'Summary to Mgmt'!$C49,'Master Data HO &amp; Site'!$Y$1:$Y$437,"Open")),IF($H$2="Urgent",IF(C49="Jakarta",SUMIFS('Master Data HO &amp; Site'!$BF$1:$BF$437,'Master Data HO &amp; Site'!$F$1:$F$437,'Summary to Mgmt'!$D49,'Master Data HO &amp; Site'!$H$1:$H$437,'Summary to Mgmt'!$E49,'Master Data HO &amp; Site'!$Y$1:$Y$437,"Open",'Master Data HO &amp; Site'!$N$1:$N$437,$H$2),SUMIFS('Master Data HO &amp; Site'!$BF$1:$BF$437,'Master Data HO &amp; Site'!$S$1:$S$437,'Summary to Mgmt'!$C49,'Master Data HO &amp; Site'!$Y$1:$Y$437,"Open",'Master Data HO &amp; Site'!$N$1:$N$437,$H$2)),IF(C49="Jakarta",SUMIFS('Master Data HO &amp; Site'!$BF$1:$BF$437,'Master Data HO &amp; Site'!$F$1:$F$437,'Summary to Mgmt'!$D49,'Master Data HO &amp; Site'!$H$1:$H$437,'Summary to Mgmt'!$E49,'Master Data HO &amp; Site'!$Y$1:$Y$437,"Open",'Master Data HO &amp; Site'!$N$1:$N$437,$H$2),SUMIFS('Master Data HO &amp; Site'!$BF$1:$BF$437,'Master Data HO &amp; Site'!$S$1:$S$437,'Summary to Mgmt'!$C49,'Master Data HO &amp; Site'!$Y$1:$Y$437,"Open",'Master Data HO &amp; Site'!$N$1:$N$437,$H$2))))</f>
        <v>0</v>
      </c>
      <c r="AO49" s="222">
        <f>IF($H$2="All",IF(C49="Jakarta",SUMIFS('Master Data HO &amp; Site'!$BG$1:$BG$437,'Master Data HO &amp; Site'!$F$1:$F$437,'Summary to Mgmt'!$D49,'Master Data HO &amp; Site'!$H$1:$H$437,'Summary to Mgmt'!$E49,'Master Data HO &amp; Site'!$Y$1:$Y$437,"Open"),SUMIFS('Master Data HO &amp; Site'!$BG$1:$BG$437,'Master Data HO &amp; Site'!$S$1:$S$437,'Summary to Mgmt'!$C49,'Master Data HO &amp; Site'!$Y$1:$Y$437,"Open")),IF($H$2="Urgent",IF(C49="Jakarta",SUMIFS('Master Data HO &amp; Site'!$BG$1:$BG$437,'Master Data HO &amp; Site'!$F$1:$F$437,'Summary to Mgmt'!$D49,'Master Data HO &amp; Site'!$H$1:$H$437,'Summary to Mgmt'!$E49,'Master Data HO &amp; Site'!$Y$1:$Y$437,"Open",'Master Data HO &amp; Site'!$N$1:$N$437,$H$2),SUMIFS('Master Data HO &amp; Site'!$BG$1:$BG$437,'Master Data HO &amp; Site'!$S$1:$S$437,'Summary to Mgmt'!$C49,'Master Data HO &amp; Site'!$Y$1:$Y$437,"Open",'Master Data HO &amp; Site'!$N$1:$N$437,$H$2)),IF(C49="Jakarta",SUMIFS('Master Data HO &amp; Site'!$BG$1:$BG$437,'Master Data HO &amp; Site'!$F$1:$F$437,'Summary to Mgmt'!$D49,'Master Data HO &amp; Site'!$H$1:$H$437,'Summary to Mgmt'!$E49,'Master Data HO &amp; Site'!$Y$1:$Y$437,"Open",'Master Data HO &amp; Site'!$N$1:$N$437,$H$2),SUMIFS('Master Data HO &amp; Site'!$BG$1:$BG$437,'Master Data HO &amp; Site'!$S$1:$S$437,'Summary to Mgmt'!$C49,'Master Data HO &amp; Site'!$Y$1:$Y$437,"Open",'Master Data HO &amp; Site'!$N$1:$N$437,$H$2))))</f>
        <v>0</v>
      </c>
      <c r="AP49" s="222">
        <f>IF($H$2="All",IF(C49="Jakarta",SUMIFS('Master Data HO &amp; Site'!$BH$1:$BH$437,'Master Data HO &amp; Site'!$F$1:$F$437,'Summary to Mgmt'!$D49,'Master Data HO &amp; Site'!$H$1:$H$437,'Summary to Mgmt'!$E49,'Master Data HO &amp; Site'!$Y$1:$Y$437,"Open"),SUMIFS('Master Data HO &amp; Site'!$BH$1:$BH$437,'Master Data HO &amp; Site'!$S$1:$S$437,'Summary to Mgmt'!$C49,'Master Data HO &amp; Site'!$Y$1:$Y$437,"Open")),IF($H$2="Urgent",IF(C49="Jakarta",SUMIFS('Master Data HO &amp; Site'!$BH$1:$BH$437,'Master Data HO &amp; Site'!$F$1:$F$437,'Summary to Mgmt'!$D49,'Master Data HO &amp; Site'!$H$1:$H$437,'Summary to Mgmt'!$E49,'Master Data HO &amp; Site'!$Y$1:$Y$437,"Open",'Master Data HO &amp; Site'!$N$1:$N$437,$H$2),SUMIFS('Master Data HO &amp; Site'!$BH$1:$BH$437,'Master Data HO &amp; Site'!$S$1:$S$437,'Summary to Mgmt'!$C49,'Master Data HO &amp; Site'!$Y$1:$Y$437,"Open",'Master Data HO &amp; Site'!$N$1:$N$437,$H$2)),IF(C49="Jakarta",SUMIFS('Master Data HO &amp; Site'!$BH$1:$BH$437,'Master Data HO &amp; Site'!$F$1:$F$437,'Summary to Mgmt'!$D49,'Master Data HO &amp; Site'!$H$1:$H$437,'Summary to Mgmt'!$E49,'Master Data HO &amp; Site'!$Y$1:$Y$437,"Open",'Master Data HO &amp; Site'!$N$1:$N$437,$H$2),SUMIFS('Master Data HO &amp; Site'!$BH$1:$BH$437,'Master Data HO &amp; Site'!$S$1:$S$437,'Summary to Mgmt'!$C49,'Master Data HO &amp; Site'!$Y$1:$Y$437,"Open",'Master Data HO &amp; Site'!$N$1:$N$437,$H$2))))</f>
        <v>0</v>
      </c>
      <c r="AQ49" s="222">
        <f>IF($H$2="All",IF(C49="Jakarta",SUMIFS('Master Data HO &amp; Site'!$BI$1:$BI$437,'Master Data HO &amp; Site'!$F$1:$F$437,'Summary to Mgmt'!$D49,'Master Data HO &amp; Site'!$H$1:$H$437,'Summary to Mgmt'!$E49,'Master Data HO &amp; Site'!$Y$1:$Y$437,"Open"),SUMIFS('Master Data HO &amp; Site'!$BI$1:$BI$437,'Master Data HO &amp; Site'!$S$1:$S$437,'Summary to Mgmt'!$C49,'Master Data HO &amp; Site'!$Y$1:$Y$437,"Open")),IF($H$2="Urgent",IF(C49="Jakarta",SUMIFS('Master Data HO &amp; Site'!$BI$1:$BI$437,'Master Data HO &amp; Site'!$F$1:$F$437,'Summary to Mgmt'!$D49,'Master Data HO &amp; Site'!$H$1:$H$437,'Summary to Mgmt'!$E49,'Master Data HO &amp; Site'!$Y$1:$Y$437,"Open",'Master Data HO &amp; Site'!$N$1:$N$437,$H$2),SUMIFS('Master Data HO &amp; Site'!$BI$1:$BI$437,'Master Data HO &amp; Site'!$S$1:$S$437,'Summary to Mgmt'!$C49,'Master Data HO &amp; Site'!$Y$1:$Y$437,"Open",'Master Data HO &amp; Site'!$N$1:$N$437,$H$2)),IF(C49="Jakarta",SUMIFS('Master Data HO &amp; Site'!$BI$1:$BI$437,'Master Data HO &amp; Site'!$F$1:$F$437,'Summary to Mgmt'!$D49,'Master Data HO &amp; Site'!$H$1:$H$437,'Summary to Mgmt'!$E49,'Master Data HO &amp; Site'!$Y$1:$Y$437,"Open",'Master Data HO &amp; Site'!$N$1:$N$437,$H$2),SUMIFS('Master Data HO &amp; Site'!$BI$1:$BI$437,'Master Data HO &amp; Site'!$S$1:$S$437,'Summary to Mgmt'!$C49,'Master Data HO &amp; Site'!$Y$1:$Y$437,"Open",'Master Data HO &amp; Site'!$N$1:$N$437,$H$2))))</f>
        <v>0</v>
      </c>
      <c r="AR49" s="222">
        <f>IF($H$2="All",IF(C49="Jakarta",SUMIFS('Master Data HO &amp; Site'!$BJ$1:$BJ$437,'Master Data HO &amp; Site'!$F$1:$F$437,'Summary to Mgmt'!$D49,'Master Data HO &amp; Site'!$H$1:$H$437,'Summary to Mgmt'!$E49,'Master Data HO &amp; Site'!$Y$1:$Y$437,"Open"),SUMIFS('Master Data HO &amp; Site'!$BJ$1:$BJ$437,'Master Data HO &amp; Site'!$S$1:$S$437,'Summary to Mgmt'!$C49,'Master Data HO &amp; Site'!$Y$1:$Y$437,"Open")),IF($H$2="Urgent",IF(C49="Jakarta",SUMIFS('Master Data HO &amp; Site'!$BJ$1:$BJ$437,'Master Data HO &amp; Site'!$F$1:$F$437,'Summary to Mgmt'!$D49,'Master Data HO &amp; Site'!$H$1:$H$437,'Summary to Mgmt'!$E49,'Master Data HO &amp; Site'!$Y$1:$Y$437,"Open",'Master Data HO &amp; Site'!$N$1:$N$437,$H$2),SUMIFS('Master Data HO &amp; Site'!$BJ$1:$BJ$437,'Master Data HO &amp; Site'!$S$1:$S$437,'Summary to Mgmt'!$C49,'Master Data HO &amp; Site'!$Y$1:$Y$437,"Open",'Master Data HO &amp; Site'!$N$1:$N$437,$H$2)),IF(C49="Jakarta",SUMIFS('Master Data HO &amp; Site'!$BJ$1:$BJ$437,'Master Data HO &amp; Site'!$F$1:$F$437,'Summary to Mgmt'!$D49,'Master Data HO &amp; Site'!$H$1:$H$437,'Summary to Mgmt'!$E49,'Master Data HO &amp; Site'!$Y$1:$Y$437,"Open",'Master Data HO &amp; Site'!$N$1:$N$437,$H$2),SUMIFS('Master Data HO &amp; Site'!$BJ$1:$BJ$437,'Master Data HO &amp; Site'!$S$1:$S$437,'Summary to Mgmt'!$C49,'Master Data HO &amp; Site'!$Y$1:$Y$437,"Open",'Master Data HO &amp; Site'!$N$1:$N$437,$H$2))))</f>
        <v>0</v>
      </c>
      <c r="AS49" s="222">
        <f>IF($H$2="All",IF(C49="Jakarta",SUMIFS('Master Data HO &amp; Site'!$BK$1:$BK$437,'Master Data HO &amp; Site'!$S$1:$S$437,'Summary to Mgmt'!$C49,'Master Data HO &amp; Site'!$F$1:$F$437,'Summary to Mgmt'!$D49,'Master Data HO &amp; Site'!$H$1:$H$437,'Summary to Mgmt'!$E49,'Master Data HO &amp; Site'!$Y$1:$Y$437,"Open"),SUMIFS('Master Data HO &amp; Site'!$BK$1:$BK$437,'Master Data HO &amp; Site'!$S$1:$S$437,'Summary to Mgmt'!$C49,'Master Data HO &amp; Site'!$Y$1:$Y$437,"Open")),IF($H$2="Urgent",IF(C49="Jakarta",SUMIFS('Master Data HO &amp; Site'!$BK$1:$BK$437,'Master Data HO &amp; Site'!$F$1:$F$437,'Summary to Mgmt'!$D49,'Master Data HO &amp; Site'!$H$1:$H$437,'Summary to Mgmt'!$E49,'Master Data HO &amp; Site'!$Y$1:$Y$437,"Open",'Master Data HO &amp; Site'!$N$1:$N$437,$H$2),SUMIFS('Master Data HO &amp; Site'!$BK$1:$BK$437,'Master Data HO &amp; Site'!$S$1:$S$437,'Summary to Mgmt'!$C49,'Master Data HO &amp; Site'!$Y$1:$Y$437,"Open",'Master Data HO &amp; Site'!$N$1:$N$437,$H$2)),IF(C49="Jakarta",SUMIFS('Master Data HO &amp; Site'!$BK$1:$BK$437,'Master Data HO &amp; Site'!$F$1:$F$437,'Summary to Mgmt'!$D49,'Master Data HO &amp; Site'!$H$1:$H$437,'Summary to Mgmt'!$E49,'Master Data HO &amp; Site'!$Y$1:$Y$437,"Open",'Master Data HO &amp; Site'!$N$1:$N$437,$H$2),SUMIFS('Master Data HO &amp; Site'!$BK$1:$BK$437,'Master Data HO &amp; Site'!$S$1:$S$437,'Summary to Mgmt'!$C49,'Master Data HO &amp; Site'!$Y$1:$Y$437,"Open",'Master Data HO &amp; Site'!$N$1:$N$437,$H$2))))</f>
        <v>0</v>
      </c>
      <c r="AU49" s="224">
        <f ca="1">IF($H$2="All",IF(C49="Jakarta",COUNTIFS('Master Data HO &amp; Site'!$F$1:$F$437,'Summary to Mgmt'!$D49,'Master Data HO &amp; Site'!$H$1:$H$437,'Summary to Mgmt'!$E49,'Master Data HO &amp; Site'!$Y$1:$Y$437,"Open",'Master Data HO &amp; Site'!$BZ$1:$BZ$437,'Summary to Mgmt'!$AU$4),COUNTIFS('Master Data HO &amp; Site'!$S$1:$S$437,'Summary to Mgmt'!$C49,'Master Data HO &amp; Site'!$Y$1:$Y$437,"Open",'Master Data HO &amp; Site'!$BZ$1:$BZ$437,'Summary to Mgmt'!$AU$4)),IF($H$2="Urgent",IF(C49="Jakarta",COUNTIFS('Master Data HO &amp; Site'!$F$1:$F$437,'Summary to Mgmt'!$D49,'Master Data HO &amp; Site'!$H$1:$H$437,'Summary to Mgmt'!$E49,'Master Data HO &amp; Site'!$Y$1:$Y$437,"Open",'Master Data HO &amp; Site'!$BZ$1:$BZ$437,'Summary to Mgmt'!$AU$4,'Master Data HO &amp; Site'!$N$1:$N$437,$H$2),COUNTIFS('Master Data HO &amp; Site'!$S$1:$S$437,'Summary to Mgmt'!$C49,'Master Data HO &amp; Site'!$Y$1:$Y$437,"Open",'Master Data HO &amp; Site'!$BZ$1:$BZ$437,'Summary to Mgmt'!$AU$4,'Master Data HO &amp; Site'!$N$1:$N$437,$H$2)),IF(C49="Jakarta",COUNTIFS('Master Data HO &amp; Site'!$F$1:$F$437,'Summary to Mgmt'!$D49,'Master Data HO &amp; Site'!$H$1:$H$437,'Summary to Mgmt'!$E49,'Master Data HO &amp; Site'!$Y$1:$Y$437,"Open",'Master Data HO &amp; Site'!$BZ$1:$BZ$437,'Summary to Mgmt'!$AU$4,'Master Data HO &amp; Site'!$N$1:$N$437,$H$2),COUNTIFS('Master Data HO &amp; Site'!$S$1:$S$437,'Summary to Mgmt'!$C49,'Master Data HO &amp; Site'!$Y$1:$Y$437,"Open",'Master Data HO &amp; Site'!$BZ$1:$BZ$437,'Summary to Mgmt'!$AU$4,'Master Data HO &amp; Site'!$N$1:$N$437,$H$2))))</f>
        <v>0</v>
      </c>
      <c r="AV49" s="224">
        <f ca="1">IF($H$2="All",IF(C49="Jakarta",COUNTIFS('Master Data HO &amp; Site'!$F$1:$F$437,'Summary to Mgmt'!$D49,'Master Data HO &amp; Site'!$H$1:$H$437,'Summary to Mgmt'!$E49,'Master Data HO &amp; Site'!$Y$1:$Y$437,"Open",'Master Data HO &amp; Site'!$BZ$1:$BZ$437,'Summary to Mgmt'!$AV$4),COUNTIFS('Master Data HO &amp; Site'!$S$1:$S$437,'Summary to Mgmt'!$C49,'Master Data HO &amp; Site'!$Y$1:$Y$437,"Open",'Master Data HO &amp; Site'!$BZ$1:$BZ$437,'Summary to Mgmt'!$AV$4)),IF($H$2="Urgent",IF(C49="Jakarta",COUNTIFS('Master Data HO &amp; Site'!$F$1:$F$437,'Summary to Mgmt'!$D49,'Master Data HO &amp; Site'!$H$1:$H$437,'Summary to Mgmt'!$E49,'Master Data HO &amp; Site'!$Y$1:$Y$437,"Open",'Master Data HO &amp; Site'!$BZ$1:$BZ$437,'Summary to Mgmt'!$AV$4,'Master Data HO &amp; Site'!$N$1:$N$437,$H$2),COUNTIFS('Master Data HO &amp; Site'!$S$1:$S$437,'Summary to Mgmt'!$C49,'Master Data HO &amp; Site'!$Y$1:$Y$437,"Open",'Master Data HO &amp; Site'!$BZ$1:$BZ$437,'Summary to Mgmt'!$AV$4,'Master Data HO &amp; Site'!$N$1:$N$437,$H$2)),IF(C49="Jakarta",COUNTIFS('Master Data HO &amp; Site'!$F$1:$F$437,'Summary to Mgmt'!$D49,'Master Data HO &amp; Site'!$H$1:$H$437,'Summary to Mgmt'!$E49,'Master Data HO &amp; Site'!$Y$1:$Y$437,"Open",'Master Data HO &amp; Site'!$BZ$1:$BZ$437,'Summary to Mgmt'!$AV$4,'Master Data HO &amp; Site'!$N$1:$N$437,$H$2),COUNTIFS('Master Data HO &amp; Site'!$S$1:$S$437,'Summary to Mgmt'!$C49,'Master Data HO &amp; Site'!$Y$1:$Y$437,"Open",'Master Data HO &amp; Site'!$BZ$1:$BZ$437,'Summary to Mgmt'!$AV$4,'Master Data HO &amp; Site'!$N$1:$N$437,$H$2))))</f>
        <v>0</v>
      </c>
      <c r="AW49" s="224">
        <f ca="1">IF($H$2="All",IF(C49="Jakarta",COUNTIFS('Master Data HO &amp; Site'!$F$1:$F$437,'Summary to Mgmt'!$D49,'Master Data HO &amp; Site'!$H$1:$H$437,'Summary to Mgmt'!$E49,'Master Data HO &amp; Site'!$Y$1:$Y$437,"Open",'Master Data HO &amp; Site'!$BZ$1:$BZ$437,'Summary to Mgmt'!$AW$4),COUNTIFS('Master Data HO &amp; Site'!$S$1:$S$437,'Summary to Mgmt'!$C49,'Master Data HO &amp; Site'!$Y$1:$Y$437,"Open",'Master Data HO &amp; Site'!$BZ$1:$BZ$437,'Summary to Mgmt'!$AW$4)),IF($H$2="Urgent",IF(C49="Jakarta",COUNTIFS('Master Data HO &amp; Site'!$F$1:$F$437,'Summary to Mgmt'!$D49,'Master Data HO &amp; Site'!$H$1:$H$437,'Summary to Mgmt'!$E49,'Master Data HO &amp; Site'!$Y$1:$Y$437,"Open",'Master Data HO &amp; Site'!$BZ$1:$BZ$437,'Summary to Mgmt'!$AW$4,'Master Data HO &amp; Site'!$N$1:$N$437,$H$2),COUNTIFS('Master Data HO &amp; Site'!$S$1:$S$437,'Summary to Mgmt'!$C49,'Master Data HO &amp; Site'!$Y$1:$Y$437,"Open",'Master Data HO &amp; Site'!$BZ$1:$BZ$437,'Summary to Mgmt'!$AW$4,'Master Data HO &amp; Site'!$N$1:$N$437,$H$2)),IF(C49="Jakarta",COUNTIFS('Master Data HO &amp; Site'!$F$1:$F$437,'Summary to Mgmt'!$D49,'Master Data HO &amp; Site'!$H$1:$H$437,'Summary to Mgmt'!$E49,'Master Data HO &amp; Site'!$Y$1:$Y$437,"Open",'Master Data HO &amp; Site'!$BZ$1:$BZ$437,'Summary to Mgmt'!$AW$4,'Master Data HO &amp; Site'!$N$1:$N$437,$H$2),COUNTIFS('Master Data HO &amp; Site'!$S$1:$S$437,'Summary to Mgmt'!$C49,'Master Data HO &amp; Site'!$Y$1:$Y$437,"Open",'Master Data HO &amp; Site'!$BZ$1:$BZ$437,'Summary to Mgmt'!$AW$4,'Master Data HO &amp; Site'!$N$1:$N$437,$H$2))))</f>
        <v>0</v>
      </c>
      <c r="AX49" s="224">
        <f ca="1">IF($H$2="All",IF(C49="Jakarta",COUNTIFS('Master Data HO &amp; Site'!$F$1:$F$437,'Summary to Mgmt'!$D49,'Master Data HO &amp; Site'!$H$1:$H$437,'Summary to Mgmt'!$E49,'Master Data HO &amp; Site'!$Y$1:$Y$437,"Open",'Master Data HO &amp; Site'!$BZ$1:$BZ$437,'Summary to Mgmt'!$AX$4),COUNTIFS('Master Data HO &amp; Site'!$S$1:$S$437,'Summary to Mgmt'!$C49,'Master Data HO &amp; Site'!$Y$1:$Y$437,"Open",'Master Data HO &amp; Site'!$BZ$1:$BZ$437,'Summary to Mgmt'!$AX$4)),IF($H$2="Urgent",IF(C49="Jakarta",COUNTIFS('Master Data HO &amp; Site'!$F$1:$F$437,'Summary to Mgmt'!$D49,'Master Data HO &amp; Site'!$H$1:$H$437,'Summary to Mgmt'!$E49,'Master Data HO &amp; Site'!$Y$1:$Y$437,"Open",'Master Data HO &amp; Site'!$BZ$1:$BZ$437,'Summary to Mgmt'!$AX$4,'Master Data HO &amp; Site'!$N$1:$N$437,$H$2),COUNTIFS('Master Data HO &amp; Site'!$S$1:$S$437,'Summary to Mgmt'!$C49,'Master Data HO &amp; Site'!$Y$1:$Y$437,"Open",'Master Data HO &amp; Site'!$BZ$1:$BZ$437,'Summary to Mgmt'!$AX$4,'Master Data HO &amp; Site'!$N$1:$N$437,$H$2)),IF(C49="Jakarta",COUNTIFS('Master Data HO &amp; Site'!$F$1:$F$437,'Summary to Mgmt'!$D49,'Master Data HO &amp; Site'!$H$1:$H$437,'Summary to Mgmt'!$E49,'Master Data HO &amp; Site'!$Y$1:$Y$437,"Open",'Master Data HO &amp; Site'!$BZ$1:$BZ$437,'Summary to Mgmt'!$AX$4,'Master Data HO &amp; Site'!$N$1:$N$437,$H$2),COUNTIFS('Master Data HO &amp; Site'!$S$1:$S$437,'Summary to Mgmt'!$C49,'Master Data HO &amp; Site'!$Y$1:$Y$437,"Open",'Master Data HO &amp; Site'!$BZ$1:$BZ$437,'Summary to Mgmt'!$AX$4,'Master Data HO &amp; Site'!$N$1:$N$437,$H$2))))</f>
        <v>2</v>
      </c>
    </row>
    <row r="50" spans="2:50" outlineLevel="1" x14ac:dyDescent="0.35">
      <c r="C50" t="s">
        <v>151</v>
      </c>
      <c r="D50" t="s">
        <v>162</v>
      </c>
      <c r="E50" t="s">
        <v>162</v>
      </c>
      <c r="F50" s="223">
        <f t="shared" ref="F50" si="10">G50+H50</f>
        <v>7</v>
      </c>
      <c r="G50" s="224">
        <f>IF($H$2="All",IF(C50="Jakarta",SUMIFS('Master Data HO &amp; Site'!$BM$1:$BM$437,'Master Data HO &amp; Site'!$S$1:$S$437,'Summary to Mgmt'!C50,'Master Data HO &amp; Site'!$F$1:$F$437,'Summary to Mgmt'!$D50,'Master Data HO &amp; Site'!$H$1:$H$437,'Summary to Mgmt'!$E50,'Master Data HO &amp; Site'!$Y$1:$Y$437,"Closed"),SUMIFS('Master Data HO &amp; Site'!$BM$1:$BM$437,'Master Data HO &amp; Site'!$S$1:$S$437,'Summary to Mgmt'!C50,'Master Data HO &amp; Site'!$Y$1:$Y$437,"Closed")),IF(C50="Jakarta",SUMIFS('Master Data HO &amp; Site'!$BM$1:$BM$437,'Master Data HO &amp; Site'!$S$1:$S$437,'Summary to Mgmt'!C50,'Master Data HO &amp; Site'!$F$1:$F$437,'Summary to Mgmt'!$D50,'Master Data HO &amp; Site'!$H$1:$H$437,'Summary to Mgmt'!E50,'Master Data HO &amp; Site'!$N$1:$N$437,'Summary to Mgmt'!$H$2,'Master Data HO &amp; Site'!$Y$1:$Y$437,"Closed"),SUMIFS('Master Data HO &amp; Site'!$BM$1:$BM$437,'Master Data HO &amp; Site'!$S$1:$S$437,'Summary to Mgmt'!C50,'Master Data HO &amp; Site'!$N$1:$N$437,'Summary to Mgmt'!$H$2,'Master Data HO &amp; Site'!$Y$1:$Y$437,"Closed")))</f>
        <v>4</v>
      </c>
      <c r="H50" s="222">
        <f>IF($H$2="All",IF(C50="Jakarta",COUNTIFS('Master Data HO &amp; Site'!$S$1:$S$437,'Summary to Mgmt'!$C50,'Master Data HO &amp; Site'!$F$1:$F$437,'Summary to Mgmt'!$D50,'Master Data HO &amp; Site'!$H$1:$H$437,'Summary to Mgmt'!$E50,'Master Data HO &amp; Site'!$Y$1:$Y$437,"Open"),COUNTIFS('Master Data HO &amp; Site'!$S$1:$S$437,'Summary to Mgmt'!$C50,'Master Data HO &amp; Site'!$Y$1:$Y$437,"Open")),IF($H$2="Urgent",IF(C50="Jakarta",COUNTIFS('Master Data HO &amp; Site'!$S$1:$S$437,'Summary to Mgmt'!$C50,'Master Data HO &amp; Site'!$F$1:$F$437,'Summary to Mgmt'!$D50,'Master Data HO &amp; Site'!$H$1:$H$437,'Summary to Mgmt'!$E50,'Master Data HO &amp; Site'!$Y$1:$Y$437,"Open",'Master Data HO &amp; Site'!$N$1:$N$437,$H$2),COUNTIFS('Master Data HO &amp; Site'!$S$1:$S$437,'Summary to Mgmt'!$C50,'Master Data HO &amp; Site'!$Y$1:$Y$437,"Open",'Master Data HO &amp; Site'!$N$1:$N$437,$H$2)),IF(C50="Jakarta",COUNTIFS('Master Data HO &amp; Site'!$F$1:$F$437,'Summary to Mgmt'!$D50,'Master Data HO &amp; Site'!$H$1:$H$437,'Summary to Mgmt'!$E50,'Master Data HO &amp; Site'!$Y$1:$Y$437,"Open",'Master Data HO &amp; Site'!$N$1:$N$437,$H$2),COUNTIFS('Master Data HO &amp; Site'!$S$1:$S$437,'Summary to Mgmt'!$C50,'Master Data HO &amp; Site'!$Y$1:$Y$437,"Open",'Master Data HO &amp; Site'!$N$1:$N$437,$H$2))))</f>
        <v>3</v>
      </c>
      <c r="I50" s="222">
        <f>IF($H$2="All",IF(C50="Jakarta",COUNTIFS('Master Data HO &amp; Site'!$F$1:$F$437,'Summary to Mgmt'!$D50,'Master Data HO &amp; Site'!$H$1:$H$437,'Summary to Mgmt'!$E50,'Master Data HO &amp; Site'!$Y$1:$Y$437,"Open",'Master Data HO &amp; Site'!$D$1:$D$437,"pending FKTK"),COUNTIFS('Master Data HO &amp; Site'!$S$1:$S$437,'Summary to Mgmt'!$C50,'Master Data HO &amp; Site'!$Y$1:$Y$437,"Open",'Master Data HO &amp; Site'!$D$1:$D$437,"pending FKTK")),IF($H$2="Urgent",IF(C50="Jakarta",COUNTIFS('Master Data HO &amp; Site'!$F$1:$F$437,'Summary to Mgmt'!$D50,'Master Data HO &amp; Site'!$H$1:$H$437,'Summary to Mgmt'!$E50,'Master Data HO &amp; Site'!$Y$1:$Y$437,"Open",'Master Data HO &amp; Site'!$N$1:$N$437,$H$2,'Master Data HO &amp; Site'!$D$1:$D$437,"pending FKTK"),COUNTIFS('Master Data HO &amp; Site'!$S$1:$S$437,'Summary to Mgmt'!$C50,'Master Data HO &amp; Site'!$Y$1:$Y$437,"Open",'Master Data HO &amp; Site'!$N$1:$N$437,$H$2,'Master Data HO &amp; Site'!$D$1:$D$437,"pending FKTK")),IF(C50="Jakarta",COUNTIFS('Master Data HO &amp; Site'!$F$1:$F$437,'Summary to Mgmt'!$D50,'Master Data HO &amp; Site'!$H$1:$H$437,'Summary to Mgmt'!$E50,'Master Data HO &amp; Site'!$Y$1:$Y$437,"Open",'Master Data HO &amp; Site'!$N$1:$N$437,$H$2,'Master Data HO &amp; Site'!$D$1:$D$437,"pending FKTK"),COUNTIFS('Master Data HO &amp; Site'!$S$1:$S$437,'Summary to Mgmt'!$C50,'Master Data HO &amp; Site'!$Y$1:$Y$437,"Open",'Master Data HO &amp; Site'!$N$1:$N$437,$H$2,'Master Data HO &amp; Site'!$D$1:$D$437,"pending FKTK"))))</f>
        <v>2</v>
      </c>
      <c r="J50" s="222">
        <f>IF($H$2="All",IF(C50="Jakarta",SUMIFS('Master Data HO &amp; Site'!$AB$1:$AB$437,'Master Data HO &amp; Site'!$F$1:$F$437,'Summary to Mgmt'!$D50,'Master Data HO &amp; Site'!$H$1:$H$437,'Summary to Mgmt'!$E50,'Master Data HO &amp; Site'!$Y$1:$Y$437,"Open"),SUMIFS('Master Data HO &amp; Site'!$AB$1:$AB$437,'Master Data HO &amp; Site'!$S$1:$S$437,'Summary to Mgmt'!$C50,'Master Data HO &amp; Site'!$Y$1:$Y$437,"Open")),IF($H$2="Urgent",IF(C50="Jakarta",SUMIFS('Master Data HO &amp; Site'!$AB$1:$AB$437,'Master Data HO &amp; Site'!$F$1:$F$437,'Summary to Mgmt'!$D50,'Master Data HO &amp; Site'!$H$1:$H$437,'Summary to Mgmt'!$E50,'Master Data HO &amp; Site'!$Y$1:$Y$437,"Open",'Master Data HO &amp; Site'!$N$1:$N$437,$H$2),SUMIFS('Master Data HO &amp; Site'!$AB$1:$AB$437,'Master Data HO &amp; Site'!$S$1:$S$437,'Summary to Mgmt'!$C50,'Master Data HO &amp; Site'!$Y$1:$Y$437,"Open",'Master Data HO &amp; Site'!$N$1:$N$437,$H$2)),IF(C50="Jakarta",SUMIFS('Master Data HO &amp; Site'!$AB$1:$AB$437,'Master Data HO &amp; Site'!$F$1:$F$437,'Summary to Mgmt'!$D50,'Master Data HO &amp; Site'!$H$1:$H$437,'Summary to Mgmt'!$E50,'Master Data HO &amp; Site'!$Y$1:$Y$437,"Open",'Master Data HO &amp; Site'!$N$1:$N$437,$H$2),SUMIFS('Master Data HO &amp; Site'!$AB$1:$AB$437,'Master Data HO &amp; Site'!$S$1:$S$437,'Summary to Mgmt'!$C50,'Master Data HO &amp; Site'!$Y$1:$Y$437,"Open",'Master Data HO &amp; Site'!$N$1:$N$437,$H$2))))</f>
        <v>0</v>
      </c>
      <c r="K50" s="222">
        <f>IF($H$2="All",IF(C50="Jakarta",SUMIFS('Master Data HO &amp; Site'!$AC$1:$AC$437,'Master Data HO &amp; Site'!$F$1:$F$437,'Summary to Mgmt'!$D50,'Master Data HO &amp; Site'!$H$1:$H$437,'Summary to Mgmt'!$E50,'Master Data HO &amp; Site'!$Y$1:$Y$437,"Open"),SUMIFS('Master Data HO &amp; Site'!$AC$1:$AC$437,'Master Data HO &amp; Site'!$S$1:$S$437,'Summary to Mgmt'!$C50,'Master Data HO &amp; Site'!$Y$1:$Y$437,"Open")),IF($H$2="Urgent",IF(C50="Jakarta",SUMIFS('Master Data HO &amp; Site'!$AC$1:$AC$437,'Master Data HO &amp; Site'!$F$1:$F$437,'Summary to Mgmt'!$D50,'Master Data HO &amp; Site'!$H$1:$H$437,'Summary to Mgmt'!$E50,'Master Data HO &amp; Site'!$Y$1:$Y$437,"Open",'Master Data HO &amp; Site'!$N$1:$N$437,$H$2),SUMIFS('Master Data HO &amp; Site'!$AC$1:$AC$437,'Master Data HO &amp; Site'!$S$1:$S$437,'Summary to Mgmt'!$C50,'Master Data HO &amp; Site'!$Y$1:$Y$437,"Open",'Master Data HO &amp; Site'!$N$1:$N$437,$H$2)),IF(C50="Jakarta",SUMIFS('Master Data HO &amp; Site'!$AC$1:$AC$437,'Master Data HO &amp; Site'!$F$1:$F$437,'Summary to Mgmt'!$D50,'Master Data HO &amp; Site'!$H$1:$H$437,'Summary to Mgmt'!$E50,'Master Data HO &amp; Site'!$Y$1:$Y$437,"Open",'Master Data HO &amp; Site'!$N$1:$N$437,$H$2),SUMIFS('Master Data HO &amp; Site'!$AC$1:$AC$437,'Master Data HO &amp; Site'!$S$1:$S$437,'Summary to Mgmt'!$C50,'Master Data HO &amp; Site'!$Y$1:$Y$437,"Open",'Master Data HO &amp; Site'!$N$1:$N$437,$H$2))))</f>
        <v>1</v>
      </c>
      <c r="L50" s="222">
        <f>IF($H$2="All",IF(C50="Jakarta",SUMIFS('Master Data HO &amp; Site'!$AD$1:$AD$437,'Master Data HO &amp; Site'!$F$1:$F$437,'Summary to Mgmt'!$D50,'Master Data HO &amp; Site'!$H$1:$H$437,'Summary to Mgmt'!$E50,'Master Data HO &amp; Site'!$Y$1:$Y$437,"Open"),SUMIFS('Master Data HO &amp; Site'!$AD$1:$AD$437,'Master Data HO &amp; Site'!$S$1:$S$437,'Summary to Mgmt'!$C50,'Master Data HO &amp; Site'!$Y$1:$Y$437,"Open")),IF($H$2="Urgent",IF(C50="Jakarta",SUMIFS('Master Data HO &amp; Site'!$AD$1:$AD$437,'Master Data HO &amp; Site'!$F$1:$F$437,'Summary to Mgmt'!$D50,'Master Data HO &amp; Site'!$H$1:$H$437,'Summary to Mgmt'!$E50,'Master Data HO &amp; Site'!$Y$1:$Y$437,"Open",'Master Data HO &amp; Site'!$N$1:$N$437,$H$2),SUMIFS('Master Data HO &amp; Site'!$AD$1:$AD$437,'Master Data HO &amp; Site'!$S$1:$S$437,'Summary to Mgmt'!$C50,'Master Data HO &amp; Site'!$Y$1:$Y$437,"Open",'Master Data HO &amp; Site'!$N$1:$N$437,$H$2)),IF(C50="Jakarta",SUMIFS('Master Data HO &amp; Site'!$AD$1:$AD$437,'Master Data HO &amp; Site'!$F$1:$F$437,'Summary to Mgmt'!$D50,'Master Data HO &amp; Site'!$H$1:$H$437,'Summary to Mgmt'!$E50,'Master Data HO &amp; Site'!$Y$1:$Y$437,"Open",'Master Data HO &amp; Site'!$N$1:$N$437,$H$2),SUMIFS('Master Data HO &amp; Site'!$AD$1:$AD$437,'Master Data HO &amp; Site'!$S$1:$S$437,'Summary to Mgmt'!$C50,'Master Data HO &amp; Site'!$Y$1:$Y$437,"Open",'Master Data HO &amp; Site'!$N$1:$N$437,$H$2))))</f>
        <v>2</v>
      </c>
      <c r="M50" s="222">
        <f>IF($H$2="All",IF(C50="Jakarta",SUMIFS('Master Data HO &amp; Site'!$AE$1:$AE$437,'Master Data HO &amp; Site'!$F$1:$F$437,'Summary to Mgmt'!$D50,'Master Data HO &amp; Site'!$H$1:$H$437,'Summary to Mgmt'!$E50,'Master Data HO &amp; Site'!$Y$1:$Y$437,"Open"),SUMIFS('Master Data HO &amp; Site'!$AE$1:$AE$437,'Master Data HO &amp; Site'!$S$1:$S$437,'Summary to Mgmt'!$C50,'Master Data HO &amp; Site'!$Y$1:$Y$437,"Open")),IF($H$2="Urgent",IF(C50="Jakarta",SUMIFS('Master Data HO &amp; Site'!$AE$1:$AE$437,'Master Data HO &amp; Site'!$F$1:$F$437,'Summary to Mgmt'!$D50,'Master Data HO &amp; Site'!$H$1:$H$437,'Summary to Mgmt'!$E50,'Master Data HO &amp; Site'!$Y$1:$Y$437,"Open",'Master Data HO &amp; Site'!$N$1:$N$437,$H$2),SUMIFS('Master Data HO &amp; Site'!$AE$1:$AE$437,'Master Data HO &amp; Site'!$S$1:$S$437,'Summary to Mgmt'!$C50,'Master Data HO &amp; Site'!$Y$1:$Y$437,"Open",'Master Data HO &amp; Site'!$N$1:$N$437,$H$2)),IF(C50="Jakarta",SUMIFS('Master Data HO &amp; Site'!$AE$1:$AE$437,'Master Data HO &amp; Site'!$F$1:$F$437,'Summary to Mgmt'!$D50,'Master Data HO &amp; Site'!$H$1:$H$437,'Summary to Mgmt'!$E50,'Master Data HO &amp; Site'!$Y$1:$Y$437,"Open",'Master Data HO &amp; Site'!$N$1:$N$437,$H$2),SUMIFS('Master Data HO &amp; Site'!$AE$1:$AE$437,'Master Data HO &amp; Site'!$S$1:$S$437,'Summary to Mgmt'!$C50,'Master Data HO &amp; Site'!$Y$1:$Y$437,"Open",'Master Data HO &amp; Site'!$N$1:$N$437,$H$2))))</f>
        <v>0</v>
      </c>
      <c r="N50" s="222">
        <f>IF($H$2="All",IF(C50="Jakarta",SUMIFS('Master Data HO &amp; Site'!$AF$1:$AF$437,'Master Data HO &amp; Site'!$F$1:$F$437,'Summary to Mgmt'!$D50,'Master Data HO &amp; Site'!$H$1:$H$437,'Summary to Mgmt'!$E50,'Master Data HO &amp; Site'!$Y$1:$Y$437,"Open"),SUMIFS('Master Data HO &amp; Site'!$AF$1:$AF$437,'Master Data HO &amp; Site'!$S$1:$S$437,'Summary to Mgmt'!$C50,'Master Data HO &amp; Site'!$Y$1:$Y$437,"Open")),IF($H$2="Urgent",IF(C50="Jakarta",SUMIFS('Master Data HO &amp; Site'!$AF$1:$AF$437,'Master Data HO &amp; Site'!$F$1:$F$437,'Summary to Mgmt'!$D50,'Master Data HO &amp; Site'!$H$1:$H$437,'Summary to Mgmt'!$E50,'Master Data HO &amp; Site'!$Y$1:$Y$437,"Open",'Master Data HO &amp; Site'!$N$1:$N$437,$H$2),SUMIFS('Master Data HO &amp; Site'!$AF$1:$AF$437,'Master Data HO &amp; Site'!$S$1:$S$437,'Summary to Mgmt'!$C50,'Master Data HO &amp; Site'!$Y$1:$Y$437,"Open",'Master Data HO &amp; Site'!$N$1:$N$437,$H$2)),IF(C50="Jakarta",SUMIFS('Master Data HO &amp; Site'!$AF$1:$AF$437,'Master Data HO &amp; Site'!$F$1:$F$437,'Summary to Mgmt'!$D50,'Master Data HO &amp; Site'!$H$1:$H$437,'Summary to Mgmt'!$E50,'Master Data HO &amp; Site'!$Y$1:$Y$437,"Open",'Master Data HO &amp; Site'!$N$1:$N$437,$H$2),SUMIFS('Master Data HO &amp; Site'!$AF$1:$AF$437,'Master Data HO &amp; Site'!$S$1:$S$437,'Summary to Mgmt'!$C50,'Master Data HO &amp; Site'!$Y$1:$Y$437,"Open",'Master Data HO &amp; Site'!$N$1:$N$437,$H$2))))</f>
        <v>0</v>
      </c>
      <c r="O50" s="224">
        <f>IF($H$2="All",IF(C50="Jakarta",SUMIFS('Master Data HO &amp; Site'!$AG$1:$AG$437,'Master Data HO &amp; Site'!$S$1:$S$437,'Summary to Mgmt'!$C50,'Master Data HO &amp; Site'!$F$1:$F$437,'Summary to Mgmt'!$D50,'Master Data HO &amp; Site'!$H$1:$H$437,'Summary to Mgmt'!$E50,'Master Data HO &amp; Site'!$Y$1:$Y$437,"Open"),SUMIFS('Master Data HO &amp; Site'!$AG$1:$AG$437,'Master Data HO &amp; Site'!$S$1:$S$437,'Summary to Mgmt'!$C50,'Master Data HO &amp; Site'!$Y$1:$Y$437,"Open")),IF($H$2="Urgent",IF(C50="Jakarta",SUMIFS('Master Data HO &amp; Site'!$AG$1:$AG$437,'Master Data HO &amp; Site'!$F$1:$F$437,'Summary to Mgmt'!$D50,'Master Data HO &amp; Site'!$H$1:$H$437,'Summary to Mgmt'!$E50,'Master Data HO &amp; Site'!$Y$1:$Y$437,"Open",'Master Data HO &amp; Site'!$N$1:$N$437,$H$2),SUMIFS('Master Data HO &amp; Site'!$AG$1:$AG$437,'Master Data HO &amp; Site'!$S$1:$S$437,'Summary to Mgmt'!$C50,'Master Data HO &amp; Site'!$Y$1:$Y$437,"Open",'Master Data HO &amp; Site'!$N$1:$N$437,$H$2)),IF(C50="Jakarta",SUMIFS('Master Data HO &amp; Site'!$AG$1:$AG$437,'Master Data HO &amp; Site'!$F$1:$F$437,'Summary to Mgmt'!$D50,'Master Data HO &amp; Site'!$H$1:$H$437,'Summary to Mgmt'!$E50,'Master Data HO &amp; Site'!$Y$1:$Y$437,"Open",'Master Data HO &amp; Site'!$N$1:$N$437,$H$2),SUMIFS('Master Data HO &amp; Site'!$AG$1:$AG$437,'Master Data HO &amp; Site'!$S$1:$S$437,'Summary to Mgmt'!$C50,'Master Data HO &amp; Site'!$Y$1:$Y$437,"Open",'Master Data HO &amp; Site'!$N$1:$N$437,$H$2))))</f>
        <v>2</v>
      </c>
      <c r="P50" s="222">
        <f>IF($H$2="All",IF(C50="Jakarta",SUMIFS('Master Data HO &amp; Site'!$AH$1:$AH$437,'Master Data HO &amp; Site'!$F$1:$F$437,'Summary to Mgmt'!$D50,'Master Data HO &amp; Site'!$H$1:$H$437,'Summary to Mgmt'!$E50,'Master Data HO &amp; Site'!$Y$1:$Y$437,"Open"),SUMIFS('Master Data HO &amp; Site'!$AH$1:$AH$437,'Master Data HO &amp; Site'!$S$1:$S$437,'Summary to Mgmt'!$C50,'Master Data HO &amp; Site'!$Y$1:$Y$437,"Open")),IF($H$2="Urgent",IF(C50="Jakarta",SUMIFS('Master Data HO &amp; Site'!$AH$1:$AH$437,'Master Data HO &amp; Site'!$F$1:$F$437,'Summary to Mgmt'!$D50,'Master Data HO &amp; Site'!$H$1:$H$437,'Summary to Mgmt'!$E50,'Master Data HO &amp; Site'!$Y$1:$Y$437,"Open",'Master Data HO &amp; Site'!$N$1:$N$437,$H$2),SUMIFS('Master Data HO &amp; Site'!$AH$1:$AH$437,'Master Data HO &amp; Site'!$S$1:$S$437,'Summary to Mgmt'!$C50,'Master Data HO &amp; Site'!$Y$1:$Y$437,"Open",'Master Data HO &amp; Site'!$N$1:$N$437,$H$2)),IF(C50="Jakarta",SUMIFS('Master Data HO &amp; Site'!$AH$1:$AH$437,'Master Data HO &amp; Site'!$F$1:$F$437,'Summary to Mgmt'!$D50,'Master Data HO &amp; Site'!$H$1:$H$437,'Summary to Mgmt'!$E50,'Master Data HO &amp; Site'!$Y$1:$Y$437,"Open",'Master Data HO &amp; Site'!$N$1:$N$437,$H$2),SUMIFS('Master Data HO &amp; Site'!$AH$1:$AH$437,'Master Data HO &amp; Site'!$S$1:$S$437,'Summary to Mgmt'!$C50,'Master Data HO &amp; Site'!$Y$1:$Y$437,"Open",'Master Data HO &amp; Site'!$N$1:$N$437,$H$2))))</f>
        <v>0</v>
      </c>
      <c r="Q50" s="222">
        <f>IF($H$2="All",IF(C50="Jakarta",SUMIFS('Master Data HO &amp; Site'!$AI$1:$AI$437,'Master Data HO &amp; Site'!$F$1:$F$437,'Summary to Mgmt'!$D50,'Master Data HO &amp; Site'!$H$1:$H$437,'Summary to Mgmt'!$E50,'Master Data HO &amp; Site'!$Y$1:$Y$437,"Open"),SUMIFS('Master Data HO &amp; Site'!$AI$1:$AI$437,'Master Data HO &amp; Site'!$S$1:$S$437,'Summary to Mgmt'!$C50,'Master Data HO &amp; Site'!$Y$1:$Y$437,"Open")),IF($H$2="Urgent",IF(C50="Jakarta",SUMIFS('Master Data HO &amp; Site'!$AI$1:$AI$437,'Master Data HO &amp; Site'!$F$1:$F$437,'Summary to Mgmt'!$D50,'Master Data HO &amp; Site'!$H$1:$H$437,'Summary to Mgmt'!$E50,'Master Data HO &amp; Site'!$Y$1:$Y$437,"Open",'Master Data HO &amp; Site'!$N$1:$N$437,$H$2),SUMIFS('Master Data HO &amp; Site'!$AI$1:$AI$437,'Master Data HO &amp; Site'!$S$1:$S$437,'Summary to Mgmt'!$C50,'Master Data HO &amp; Site'!$Y$1:$Y$437,"Open",'Master Data HO &amp; Site'!$N$1:$N$437,$H$2)),IF(C50="Jakarta",SUMIFS('Master Data HO &amp; Site'!$AI$1:$AI$437,'Master Data HO &amp; Site'!$F$1:$F$437,'Summary to Mgmt'!$D50,'Master Data HO &amp; Site'!$H$1:$H$437,'Summary to Mgmt'!$E50,'Master Data HO &amp; Site'!$Y$1:$Y$437,"Open",'Master Data HO &amp; Site'!$N$1:$N$437,$H$2),SUMIFS('Master Data HO &amp; Site'!$AI$1:$AI$437,'Master Data HO &amp; Site'!$S$1:$S$437,'Summary to Mgmt'!$C50,'Master Data HO &amp; Site'!$Y$1:$Y$437,"Open",'Master Data HO &amp; Site'!$N$1:$N$437,$H$2))))</f>
        <v>0</v>
      </c>
      <c r="R50" s="222">
        <f>IF($H$2="All",IF(C50="Jakarta",SUMIFS('Master Data HO &amp; Site'!$AJ$1:$AJ$437,'Master Data HO &amp; Site'!$F$1:$F$437,'Summary to Mgmt'!$D50,'Master Data HO &amp; Site'!$H$1:$H$437,'Summary to Mgmt'!$E50,'Master Data HO &amp; Site'!$Y$1:$Y$437,"Open"),SUMIFS('Master Data HO &amp; Site'!$AJ$1:$AJ$437,'Master Data HO &amp; Site'!$S$1:$S$437,'Summary to Mgmt'!$C50,'Master Data HO &amp; Site'!$Y$1:$Y$437,"Open")),IF($H$2="Urgent",IF(C50="Jakarta",SUMIFS('Master Data HO &amp; Site'!$AJ$1:$AJ$437,'Master Data HO &amp; Site'!$F$1:$F$437,'Summary to Mgmt'!$D50,'Master Data HO &amp; Site'!$H$1:$H$437,'Summary to Mgmt'!$E50,'Master Data HO &amp; Site'!$Y$1:$Y$437,"Open",'Master Data HO &amp; Site'!$N$1:$N$437,$H$2),SUMIFS('Master Data HO &amp; Site'!$AJ$1:$AJ$437,'Master Data HO &amp; Site'!$S$1:$S$437,'Summary to Mgmt'!$C50,'Master Data HO &amp; Site'!$Y$1:$Y$437,"Open",'Master Data HO &amp; Site'!$N$1:$N$437,$H$2)),IF(C50="Jakarta",SUMIFS('Master Data HO &amp; Site'!$AJ$1:$AJ$437,'Master Data HO &amp; Site'!$F$1:$F$437,'Summary to Mgmt'!$D50,'Master Data HO &amp; Site'!$H$1:$H$437,'Summary to Mgmt'!$E50,'Master Data HO &amp; Site'!$Y$1:$Y$437,"Open",'Master Data HO &amp; Site'!$N$1:$N$437,$H$2),SUMIFS('Master Data HO &amp; Site'!$AJ$1:$AJ$437,'Master Data HO &amp; Site'!$S$1:$S$437,'Summary to Mgmt'!$C50,'Master Data HO &amp; Site'!$Y$1:$Y$437,"Open",'Master Data HO &amp; Site'!$N$1:$N$437,$H$2))))</f>
        <v>0</v>
      </c>
      <c r="S50" s="222">
        <f>IF($H$2="All",IF(C50="Jakarta",SUMIFS('Master Data HO &amp; Site'!$AK$1:$AK$437,'Master Data HO &amp; Site'!$F$1:$F$437,'Summary to Mgmt'!$D50,'Master Data HO &amp; Site'!$H$1:$H$437,'Summary to Mgmt'!$E50,'Master Data HO &amp; Site'!$Y$1:$Y$437,"Open"),SUMIFS('Master Data HO &amp; Site'!$AK$1:$AK$437,'Master Data HO &amp; Site'!$S$1:$S$437,'Summary to Mgmt'!$C50,'Master Data HO &amp; Site'!$Y$1:$Y$437,"Open")),IF($H$2="Urgent",IF(C50="Jakarta",SUMIFS('Master Data HO &amp; Site'!$AK$1:$AK$437,'Master Data HO &amp; Site'!$F$1:$F$437,'Summary to Mgmt'!$D50,'Master Data HO &amp; Site'!$H$1:$H$437,'Summary to Mgmt'!$E50,'Master Data HO &amp; Site'!$Y$1:$Y$437,"Open",'Master Data HO &amp; Site'!$N$1:$N$437,$H$2),SUMIFS('Master Data HO &amp; Site'!$AK$1:$AK$437,'Master Data HO &amp; Site'!$S$1:$S$437,'Summary to Mgmt'!$C50,'Master Data HO &amp; Site'!$Y$1:$Y$437,"Open",'Master Data HO &amp; Site'!$N$1:$N$437,$H$2)),IF(C50="Jakarta",SUMIFS('Master Data HO &amp; Site'!$AK$1:$AK$437,'Master Data HO &amp; Site'!$F$1:$F$437,'Summary to Mgmt'!$D50,'Master Data HO &amp; Site'!$H$1:$H$437,'Summary to Mgmt'!$E50,'Master Data HO &amp; Site'!$Y$1:$Y$437,"Open",'Master Data HO &amp; Site'!$N$1:$N$437,$H$2),SUMIFS('Master Data HO &amp; Site'!$AK$1:$AK$437,'Master Data HO &amp; Site'!$S$1:$S$437,'Summary to Mgmt'!$C50,'Master Data HO &amp; Site'!$Y$1:$Y$437,"Open",'Master Data HO &amp; Site'!$N$1:$N$437,$H$2))))</f>
        <v>0</v>
      </c>
      <c r="T50" s="222">
        <f>IF($H$2="All",IF(C50="Jakarta",SUMIFS('Master Data HO &amp; Site'!$AL$1:$AL$437,'Master Data HO &amp; Site'!$F$1:$F$437,'Summary to Mgmt'!$D50,'Master Data HO &amp; Site'!$H$1:$H$437,'Summary to Mgmt'!$E50,'Master Data HO &amp; Site'!$Y$1:$Y$437,"Open"),SUMIFS('Master Data HO &amp; Site'!$AL$1:$AL$437,'Master Data HO &amp; Site'!$S$1:$S$437,'Summary to Mgmt'!$C50,'Master Data HO &amp; Site'!$Y$1:$Y$437,"Open")),IF($H$2="Urgent",IF(C50="Jakarta",SUMIFS('Master Data HO &amp; Site'!$AL$1:$AL$437,'Master Data HO &amp; Site'!$F$1:$F$437,'Summary to Mgmt'!$D50,'Master Data HO &amp; Site'!$H$1:$H$437,'Summary to Mgmt'!$E50,'Master Data HO &amp; Site'!$Y$1:$Y$437,"Open",'Master Data HO &amp; Site'!$N$1:$N$437,$H$2),SUMIFS('Master Data HO &amp; Site'!$AL$1:$AL$437,'Master Data HO &amp; Site'!$S$1:$S$437,'Summary to Mgmt'!$C50,'Master Data HO &amp; Site'!$Y$1:$Y$437,"Open",'Master Data HO &amp; Site'!$N$1:$N$437,$H$2)),IF(C50="Jakarta",SUMIFS('Master Data HO &amp; Site'!$AL$1:$AL$437,'Master Data HO &amp; Site'!$F$1:$F$437,'Summary to Mgmt'!$D50,'Master Data HO &amp; Site'!$H$1:$H$437,'Summary to Mgmt'!$E50,'Master Data HO &amp; Site'!$Y$1:$Y$437,"Open",'Master Data HO &amp; Site'!$N$1:$N$437,$H$2),SUMIFS('Master Data HO &amp; Site'!$AL$1:$AL$437,'Master Data HO &amp; Site'!$S$1:$S$437,'Summary to Mgmt'!$C50,'Master Data HO &amp; Site'!$Y$1:$Y$437,"Open",'Master Data HO &amp; Site'!$N$1:$N$437,$H$2))))</f>
        <v>2</v>
      </c>
      <c r="U50" s="222">
        <f>IF($H$2="All",IF(C50="Jakarta",SUMIFS('Master Data HO &amp; Site'!$AM$1:$AM$437,'Master Data HO &amp; Site'!$S$1:$S$437,'Summary to Mgmt'!$C50,'Master Data HO &amp; Site'!$F$1:$F$437,'Summary to Mgmt'!$D50,'Master Data HO &amp; Site'!$H$1:$H$437,'Summary to Mgmt'!$E50,'Master Data HO &amp; Site'!$Y$1:$Y$437,"Open"),SUMIFS('Master Data HO &amp; Site'!$AM$1:$AM$437,'Master Data HO &amp; Site'!$S$1:$S$437,'Summary to Mgmt'!$C50,'Master Data HO &amp; Site'!$Y$1:$Y$437,"Open")),IF($H$2="Urgent",IF(C50="Jakarta",SUMIFS('Master Data HO &amp; Site'!$AM$1:$AM$437,'Master Data HO &amp; Site'!$F$1:$F$437,'Summary to Mgmt'!$D50,'Master Data HO &amp; Site'!$H$1:$H$437,'Summary to Mgmt'!$E50,'Master Data HO &amp; Site'!$Y$1:$Y$437,"Open",'Master Data HO &amp; Site'!$N$1:$N$437,$H$2),SUMIFS('Master Data HO &amp; Site'!$AM$1:$AM$437,'Master Data HO &amp; Site'!$S$1:$S$437,'Summary to Mgmt'!$C50,'Master Data HO &amp; Site'!$Y$1:$Y$437,"Open",'Master Data HO &amp; Site'!$N$1:$N$437,$H$2)),IF(C50="Jakarta",SUMIFS('Master Data HO &amp; Site'!$AM$1:$AM$437,'Master Data HO &amp; Site'!$F$1:$F$437,'Summary to Mgmt'!$D50,'Master Data HO &amp; Site'!$H$1:$H$437,'Summary to Mgmt'!$E50,'Master Data HO &amp; Site'!$Y$1:$Y$437,"Open",'Master Data HO &amp; Site'!$N$1:$N$437,$H$2),SUMIFS('Master Data HO &amp; Site'!$AM$1:$AM$437,'Master Data HO &amp; Site'!$S$1:$S$437,'Summary to Mgmt'!$C50,'Master Data HO &amp; Site'!$Y$1:$Y$437,"Open",'Master Data HO &amp; Site'!$N$1:$N$437,$H$2))))</f>
        <v>2</v>
      </c>
      <c r="V50" s="222">
        <f>IF($H$2="All",IF(C50="Jakarta",SUMIFS('Master Data HO &amp; Site'!$AN$1:$AN$437,'Master Data HO &amp; Site'!$F$1:$F$437,'Summary to Mgmt'!$D50,'Master Data HO &amp; Site'!$H$1:$H$437,'Summary to Mgmt'!$E50,'Master Data HO &amp; Site'!$Y$1:$Y$437,"Open"),SUMIFS('Master Data HO &amp; Site'!$AN$1:$AN$437,'Master Data HO &amp; Site'!$S$1:$S$437,'Summary to Mgmt'!$C50,'Master Data HO &amp; Site'!$Y$1:$Y$437,"Open")),IF($H$2="Urgent",IF(C50="Jakarta",SUMIFS('Master Data HO &amp; Site'!$AN$1:$AN$437,'Master Data HO &amp; Site'!$F$1:$F$437,'Summary to Mgmt'!$D50,'Master Data HO &amp; Site'!$H$1:$H$437,'Summary to Mgmt'!$E50,'Master Data HO &amp; Site'!$Y$1:$Y$437,"Open",'Master Data HO &amp; Site'!$N$1:$N$437,$H$2),SUMIFS('Master Data HO &amp; Site'!$AN$1:$AN$437,'Master Data HO &amp; Site'!$S$1:$S$437,'Summary to Mgmt'!$C50,'Master Data HO &amp; Site'!$Y$1:$Y$437,"Open",'Master Data HO &amp; Site'!$N$1:$N$437,$H$2)),IF(C50="Jakarta",SUMIFS('Master Data HO &amp; Site'!$AN$1:$AN$437,'Master Data HO &amp; Site'!$F$1:$F$437,'Summary to Mgmt'!$D50,'Master Data HO &amp; Site'!$H$1:$H$437,'Summary to Mgmt'!$E50,'Master Data HO &amp; Site'!$Y$1:$Y$437,"Open",'Master Data HO &amp; Site'!$N$1:$N$437,$H$2),SUMIFS('Master Data HO &amp; Site'!$AN$1:$AN$437,'Master Data HO &amp; Site'!$S$1:$S$437,'Summary to Mgmt'!$C50,'Master Data HO &amp; Site'!$Y$1:$Y$437,"Open",'Master Data HO &amp; Site'!$N$1:$N$437,$H$2))))</f>
        <v>0</v>
      </c>
      <c r="W50" s="222">
        <f>IF($H$2="All",IF(C50="Jakarta",SUMIFS('Master Data HO &amp; Site'!$AO$1:$AO$437,'Master Data HO &amp; Site'!$F$1:$F$437,'Summary to Mgmt'!$D50,'Master Data HO &amp; Site'!$H$1:$H$437,'Summary to Mgmt'!$E50,'Master Data HO &amp; Site'!$Y$1:$Y$437,"Open"),SUMIFS('Master Data HO &amp; Site'!$AO$1:$AO$437,'Master Data HO &amp; Site'!$S$1:$S$437,'Summary to Mgmt'!$C50,'Master Data HO &amp; Site'!$Y$1:$Y$437,"Open")),IF($H$2="Urgent",IF(C50="Jakarta",SUMIFS('Master Data HO &amp; Site'!$AO$1:$AO$437,'Master Data HO &amp; Site'!$F$1:$F$437,'Summary to Mgmt'!$D50,'Master Data HO &amp; Site'!$H$1:$H$437,'Summary to Mgmt'!$E50,'Master Data HO &amp; Site'!$Y$1:$Y$437,"Open",'Master Data HO &amp; Site'!$N$1:$N$437,$H$2),SUMIFS('Master Data HO &amp; Site'!$AO$1:$AO$437,'Master Data HO &amp; Site'!$S$1:$S$437,'Summary to Mgmt'!$C50,'Master Data HO &amp; Site'!$Y$1:$Y$437,"Open",'Master Data HO &amp; Site'!$N$1:$N$437,$H$2)),IF(C50="Jakarta",SUMIFS('Master Data HO &amp; Site'!$AO$1:$AO$437,'Master Data HO &amp; Site'!$F$1:$F$437,'Summary to Mgmt'!$D50,'Master Data HO &amp; Site'!$H$1:$H$437,'Summary to Mgmt'!$E50,'Master Data HO &amp; Site'!$Y$1:$Y$437,"Open",'Master Data HO &amp; Site'!$N$1:$N$437,$H$2),SUMIFS('Master Data HO &amp; Site'!$AO$1:$AO$437,'Master Data HO &amp; Site'!$S$1:$S$437,'Summary to Mgmt'!$C50,'Master Data HO &amp; Site'!$Y$1:$Y$437,"Open",'Master Data HO &amp; Site'!$N$1:$N$437,$H$2))))</f>
        <v>0</v>
      </c>
      <c r="X50" s="222">
        <f>IF($H$2="All",IF(C50="Jakarta",SUMIFS('Master Data HO &amp; Site'!$AP$1:$AP$437,'Master Data HO &amp; Site'!$F$1:$F$437,'Summary to Mgmt'!$D50,'Master Data HO &amp; Site'!$H$1:$H$437,'Summary to Mgmt'!$E50,'Master Data HO &amp; Site'!$Y$1:$Y$437,"Open"),SUMIFS('Master Data HO &amp; Site'!$AP$1:$AP$437,'Master Data HO &amp; Site'!$S$1:$S$437,'Summary to Mgmt'!$C50,'Master Data HO &amp; Site'!$Y$1:$Y$437,"Open")),IF($H$2="Urgent",IF(C50="Jakarta",SUMIFS('Master Data HO &amp; Site'!$AP$1:$AP$437,'Master Data HO &amp; Site'!$F$1:$F$437,'Summary to Mgmt'!$D50,'Master Data HO &amp; Site'!$H$1:$H$437,'Summary to Mgmt'!$E50,'Master Data HO &amp; Site'!$Y$1:$Y$437,"Open",'Master Data HO &amp; Site'!$N$1:$N$437,$H$2),SUMIFS('Master Data HO &amp; Site'!$AP$1:$AP$437,'Master Data HO &amp; Site'!$S$1:$S$437,'Summary to Mgmt'!$C50,'Master Data HO &amp; Site'!$Y$1:$Y$437,"Open",'Master Data HO &amp; Site'!$N$1:$N$437,$H$2)),IF(C50="Jakarta",SUMIFS('Master Data HO &amp; Site'!$AP$1:$AP$437,'Master Data HO &amp; Site'!$F$1:$F$437,'Summary to Mgmt'!$D50,'Master Data HO &amp; Site'!$H$1:$H$437,'Summary to Mgmt'!$E50,'Master Data HO &amp; Site'!$Y$1:$Y$437,"Open",'Master Data HO &amp; Site'!$N$1:$N$437,$H$2),SUMIFS('Master Data HO &amp; Site'!$AP$1:$AP$437,'Master Data HO &amp; Site'!$S$1:$S$437,'Summary to Mgmt'!$C50,'Master Data HO &amp; Site'!$Y$1:$Y$437,"Open",'Master Data HO &amp; Site'!$N$1:$N$437,$H$2))))</f>
        <v>0</v>
      </c>
      <c r="Y50" s="222">
        <f>IF($H$2="All",IF(C50="Jakarta",SUMIFS('Master Data HO &amp; Site'!$AQ$1:$AQ$437,'Master Data HO &amp; Site'!$F$1:$F$437,'Summary to Mgmt'!$D50,'Master Data HO &amp; Site'!$H$1:$H$437,'Summary to Mgmt'!$E50,'Master Data HO &amp; Site'!$Y$1:$Y$437,"Open"),SUMIFS('Master Data HO &amp; Site'!$AQ$1:$AQ$437,'Master Data HO &amp; Site'!$S$1:$S$437,'Summary to Mgmt'!$C50,'Master Data HO &amp; Site'!$Y$1:$Y$437,"Open")),IF($H$2="Urgent",IF(C50="Jakarta",SUMIFS('Master Data HO &amp; Site'!$AQ$1:$AQ$437,'Master Data HO &amp; Site'!$F$1:$F$437,'Summary to Mgmt'!$D50,'Master Data HO &amp; Site'!$H$1:$H$437,'Summary to Mgmt'!$E50,'Master Data HO &amp; Site'!$Y$1:$Y$437,"Open",'Master Data HO &amp; Site'!$N$1:$N$437,$H$2),SUMIFS('Master Data HO &amp; Site'!$AQ$1:$AQ$437,'Master Data HO &amp; Site'!$S$1:$S$437,'Summary to Mgmt'!$C50,'Master Data HO &amp; Site'!$Y$1:$Y$437,"Open",'Master Data HO &amp; Site'!$N$1:$N$437,$H$2)),IF(C50="Jakarta",SUMIFS('Master Data HO &amp; Site'!$AQ$1:$AQ$437,'Master Data HO &amp; Site'!$F$1:$F$437,'Summary to Mgmt'!$D50,'Master Data HO &amp; Site'!$H$1:$H$437,'Summary to Mgmt'!$E50,'Master Data HO &amp; Site'!$Y$1:$Y$437,"Open",'Master Data HO &amp; Site'!$N$1:$N$437,$H$2),SUMIFS('Master Data HO &amp; Site'!$AQ$1:$AQ$437,'Master Data HO &amp; Site'!$S$1:$S$437,'Summary to Mgmt'!$C50,'Master Data HO &amp; Site'!$Y$1:$Y$437,"Open",'Master Data HO &amp; Site'!$N$1:$N$437,$H$2))))</f>
        <v>0</v>
      </c>
      <c r="Z50" s="222">
        <f>IF($H$2="All",IF(C50="Jakarta",SUMIFS('Master Data HO &amp; Site'!$AR$1:$AR$437,'Master Data HO &amp; Site'!$F$1:$F$437,'Summary to Mgmt'!$D50,'Master Data HO &amp; Site'!$H$1:$H$437,'Summary to Mgmt'!$E50,'Master Data HO &amp; Site'!$Y$1:$Y$437,"Open"),SUMIFS('Master Data HO &amp; Site'!$AR$1:$AR$437,'Master Data HO &amp; Site'!$S$1:$S$437,'Summary to Mgmt'!$C50,'Master Data HO &amp; Site'!$Y$1:$Y$437,"Open")),IF($H$2="Urgent",IF(C50="Jakarta",SUMIFS('Master Data HO &amp; Site'!$AR$1:$AR$437,'Master Data HO &amp; Site'!$F$1:$F$437,'Summary to Mgmt'!$D50,'Master Data HO &amp; Site'!$H$1:$H$437,'Summary to Mgmt'!$E50,'Master Data HO &amp; Site'!$Y$1:$Y$437,"Open",'Master Data HO &amp; Site'!$N$1:$N$437,$H$2),SUMIFS('Master Data HO &amp; Site'!$AR$1:$AR$437,'Master Data HO &amp; Site'!$S$1:$S$437,'Summary to Mgmt'!$C50,'Master Data HO &amp; Site'!$Y$1:$Y$437,"Open",'Master Data HO &amp; Site'!$N$1:$N$437,$H$2)),IF(C50="Jakarta",SUMIFS('Master Data HO &amp; Site'!$AR$1:$AR$437,'Master Data HO &amp; Site'!$F$1:$F$437,'Summary to Mgmt'!$D50,'Master Data HO &amp; Site'!$H$1:$H$437,'Summary to Mgmt'!$E50,'Master Data HO &amp; Site'!$Y$1:$Y$437,"Open",'Master Data HO &amp; Site'!$N$1:$N$437,$H$2),SUMIFS('Master Data HO &amp; Site'!$AR$1:$AR$437,'Master Data HO &amp; Site'!$S$1:$S$437,'Summary to Mgmt'!$C50,'Master Data HO &amp; Site'!$Y$1:$Y$437,"Open",'Master Data HO &amp; Site'!$N$1:$N$437,$H$2))))</f>
        <v>0</v>
      </c>
      <c r="AA50" s="222">
        <f>IF($H$2="All",IF(C50="Jakarta",SUMIFS('Master Data HO &amp; Site'!$AS$1:$AS$437,'Master Data HO &amp; Site'!$S$1:$S$437,'Summary to Mgmt'!$C50,'Master Data HO &amp; Site'!$F$1:$F$437,'Summary to Mgmt'!$D50,'Master Data HO &amp; Site'!$H$1:$H$437,'Summary to Mgmt'!$E50,'Master Data HO &amp; Site'!$Y$1:$Y$437,"Open"),SUMIFS('Master Data HO &amp; Site'!$AS$1:$AS$437,'Master Data HO &amp; Site'!$S$1:$S$437,'Summary to Mgmt'!$C50,'Master Data HO &amp; Site'!$Y$1:$Y$437,"Open")),IF($H$2="Urgent",IF(C50="Jakarta",SUMIFS('Master Data HO &amp; Site'!$AS$1:$AS$437,'Master Data HO &amp; Site'!$F$1:$F$437,'Summary to Mgmt'!$D50,'Master Data HO &amp; Site'!$H$1:$H$437,'Summary to Mgmt'!$E50,'Master Data HO &amp; Site'!$Y$1:$Y$437,"Open",'Master Data HO &amp; Site'!$N$1:$N$437,$H$2),SUMIFS('Master Data HO &amp; Site'!$AS$1:$AS$437,'Master Data HO &amp; Site'!$S$1:$S$437,'Summary to Mgmt'!$C50,'Master Data HO &amp; Site'!$Y$1:$Y$437,"Open",'Master Data HO &amp; Site'!$N$1:$N$437,$H$2)),IF(C50="Jakarta",SUMIFS('Master Data HO &amp; Site'!$AS$1:$AS$437,'Master Data HO &amp; Site'!$F$1:$F$437,'Summary to Mgmt'!$D50,'Master Data HO &amp; Site'!$H$1:$H$437,'Summary to Mgmt'!$E50,'Master Data HO &amp; Site'!$Y$1:$Y$437,"Open",'Master Data HO &amp; Site'!$N$1:$N$437,$H$2),SUMIFS('Master Data HO &amp; Site'!$AS$1:$AS$437,'Master Data HO &amp; Site'!$S$1:$S$437,'Summary to Mgmt'!$C50,'Master Data HO &amp; Site'!$Y$1:$Y$437,"Open",'Master Data HO &amp; Site'!$N$1:$N$437,$H$2))))</f>
        <v>0</v>
      </c>
      <c r="AB50" s="222">
        <f>IF($H$2="All",IF(C50="Jakarta",SUMIFS('Master Data HO &amp; Site'!$AT$1:$AT$437,'Master Data HO &amp; Site'!$F$1:$F$437,'Summary to Mgmt'!$D50,'Master Data HO &amp; Site'!$H$1:$H$437,'Summary to Mgmt'!$E50,'Master Data HO &amp; Site'!$Y$1:$Y$437,"Open"),SUMIFS('Master Data HO &amp; Site'!$AT$1:$AT$437,'Master Data HO &amp; Site'!$S$1:$S$437,'Summary to Mgmt'!$C50,'Master Data HO &amp; Site'!$Y$1:$Y$437,"Open")),IF($H$2="Urgent",IF(C50="Jakarta",SUMIFS('Master Data HO &amp; Site'!$AT$1:$AT$437,'Master Data HO &amp; Site'!$F$1:$F$437,'Summary to Mgmt'!$D50,'Master Data HO &amp; Site'!$H$1:$H$437,'Summary to Mgmt'!$E50,'Master Data HO &amp; Site'!$Y$1:$Y$437,"Open",'Master Data HO &amp; Site'!$N$1:$N$437,$H$2),SUMIFS('Master Data HO &amp; Site'!$AT$1:$AT$437,'Master Data HO &amp; Site'!$S$1:$S$437,'Summary to Mgmt'!$C50,'Master Data HO &amp; Site'!$Y$1:$Y$437,"Open",'Master Data HO &amp; Site'!$N$1:$N$437,$H$2)),IF(C50="Jakarta",SUMIFS('Master Data HO &amp; Site'!$AT$1:$AT$437,'Master Data HO &amp; Site'!$F$1:$F$437,'Summary to Mgmt'!$D50,'Master Data HO &amp; Site'!$H$1:$H$437,'Summary to Mgmt'!$E50,'Master Data HO &amp; Site'!$Y$1:$Y$437,"Open",'Master Data HO &amp; Site'!$N$1:$N$437,$H$2),SUMIFS('Master Data HO &amp; Site'!$AT$1:$AT$437,'Master Data HO &amp; Site'!$S$1:$S$437,'Summary to Mgmt'!$C50,'Master Data HO &amp; Site'!$Y$1:$Y$437,"Open",'Master Data HO &amp; Site'!$N$1:$N$437,$H$2))))</f>
        <v>0</v>
      </c>
      <c r="AC50" s="222">
        <f>IF($H$2="All",IF(C50="Jakarta",SUMIFS('Master Data HO &amp; Site'!$AU$1:$AU$437,'Master Data HO &amp; Site'!$F$1:$F$437,'Summary to Mgmt'!$D50,'Master Data HO &amp; Site'!$H$1:$H$437,'Summary to Mgmt'!$E50,'Master Data HO &amp; Site'!$Y$1:$Y$437,"Open"),SUMIFS('Master Data HO &amp; Site'!$AU$1:$AU$437,'Master Data HO &amp; Site'!$S$1:$S$437,'Summary to Mgmt'!$C50,'Master Data HO &amp; Site'!$Y$1:$Y$437,"Open")),IF($H$2="Urgent",IF(C50="Jakarta",SUMIFS('Master Data HO &amp; Site'!$AU$1:$AU$437,'Master Data HO &amp; Site'!$F$1:$F$437,'Summary to Mgmt'!$D50,'Master Data HO &amp; Site'!$H$1:$H$437,'Summary to Mgmt'!$E50,'Master Data HO &amp; Site'!$Y$1:$Y$437,"Open",'Master Data HO &amp; Site'!$N$1:$N$437,$H$2),SUMIFS('Master Data HO &amp; Site'!$AU$1:$AU$437,'Master Data HO &amp; Site'!$S$1:$S$437,'Summary to Mgmt'!$C50,'Master Data HO &amp; Site'!$Y$1:$Y$437,"Open",'Master Data HO &amp; Site'!$N$1:$N$437,$H$2)),IF(C50="Jakarta",SUMIFS('Master Data HO &amp; Site'!$AU$1:$AU$437,'Master Data HO &amp; Site'!$F$1:$F$437,'Summary to Mgmt'!$D50,'Master Data HO &amp; Site'!$H$1:$H$437,'Summary to Mgmt'!$E50,'Master Data HO &amp; Site'!$Y$1:$Y$437,"Open",'Master Data HO &amp; Site'!$N$1:$N$437,$H$2),SUMIFS('Master Data HO &amp; Site'!$AU$1:$AU$437,'Master Data HO &amp; Site'!$S$1:$S$437,'Summary to Mgmt'!$C50,'Master Data HO &amp; Site'!$Y$1:$Y$437,"Open",'Master Data HO &amp; Site'!$N$1:$N$437,$H$2))))</f>
        <v>0</v>
      </c>
      <c r="AD50" s="222">
        <f>IF($H$2="All",IF(C50="Jakarta",SUMIFS('Master Data HO &amp; Site'!$AV$1:$AV$437,'Master Data HO &amp; Site'!$F$1:$F$437,'Summary to Mgmt'!$D50,'Master Data HO &amp; Site'!$H$1:$H$437,'Summary to Mgmt'!$E50,'Master Data HO &amp; Site'!$Y$1:$Y$437,"Open"),SUMIFS('Master Data HO &amp; Site'!$AV$1:$AV$437,'Master Data HO &amp; Site'!$S$1:$S$437,'Summary to Mgmt'!$C50,'Master Data HO &amp; Site'!$Y$1:$Y$437,"Open")),IF($H$2="Urgent",IF(C50="Jakarta",SUMIFS('Master Data HO &amp; Site'!$AV$1:$AV$437,'Master Data HO &amp; Site'!$F$1:$F$437,'Summary to Mgmt'!$D50,'Master Data HO &amp; Site'!$H$1:$H$437,'Summary to Mgmt'!$E50,'Master Data HO &amp; Site'!$Y$1:$Y$437,"Open",'Master Data HO &amp; Site'!$N$1:$N$437,$H$2),SUMIFS('Master Data HO &amp; Site'!$AV$1:$AV$437,'Master Data HO &amp; Site'!$S$1:$S$437,'Summary to Mgmt'!$C50,'Master Data HO &amp; Site'!$Y$1:$Y$437,"Open",'Master Data HO &amp; Site'!$N$1:$N$437,$H$2)),IF(C50="Jakarta",SUMIFS('Master Data HO &amp; Site'!$AV$1:$AV$437,'Master Data HO &amp; Site'!$F$1:$F$437,'Summary to Mgmt'!$D50,'Master Data HO &amp; Site'!$H$1:$H$437,'Summary to Mgmt'!$E50,'Master Data HO &amp; Site'!$Y$1:$Y$437,"Open",'Master Data HO &amp; Site'!$N$1:$N$437,$H$2),SUMIFS('Master Data HO &amp; Site'!$AV$1:$AV$437,'Master Data HO &amp; Site'!$S$1:$S$437,'Summary to Mgmt'!$C50,'Master Data HO &amp; Site'!$Y$1:$Y$437,"Open",'Master Data HO &amp; Site'!$N$1:$N$437,$H$2))))</f>
        <v>0</v>
      </c>
      <c r="AE50" s="222">
        <f>IF($H$2="All",IF(C50="Jakarta",SUMIFS('Master Data HO &amp; Site'!$AW$1:$AW$437,'Master Data HO &amp; Site'!$F$1:$F$437,'Summary to Mgmt'!$D50,'Master Data HO &amp; Site'!$H$1:$H$437,'Summary to Mgmt'!$E50,'Master Data HO &amp; Site'!$Y$1:$Y$437,"Open"),SUMIFS('Master Data HO &amp; Site'!$AW$1:$AW$437,'Master Data HO &amp; Site'!$S$1:$S$437,'Summary to Mgmt'!$C50,'Master Data HO &amp; Site'!$Y$1:$Y$437,"Open")),IF($H$2="Urgent",IF(C50="Jakarta",SUMIFS('Master Data HO &amp; Site'!$AW$1:$AW$437,'Master Data HO &amp; Site'!$F$1:$F$437,'Summary to Mgmt'!$D50,'Master Data HO &amp; Site'!$H$1:$H$437,'Summary to Mgmt'!$E50,'Master Data HO &amp; Site'!$Y$1:$Y$437,"Open",'Master Data HO &amp; Site'!$N$1:$N$437,$H$2),SUMIFS('Master Data HO &amp; Site'!$AW$1:$AW$437,'Master Data HO &amp; Site'!$S$1:$S$437,'Summary to Mgmt'!$C50,'Master Data HO &amp; Site'!$Y$1:$Y$437,"Open",'Master Data HO &amp; Site'!$N$1:$N$437,$H$2)),IF(C50="Jakarta",SUMIFS('Master Data HO &amp; Site'!$AW$1:$AW$437,'Master Data HO &amp; Site'!$F$1:$F$437,'Summary to Mgmt'!$D50,'Master Data HO &amp; Site'!$H$1:$H$437,'Summary to Mgmt'!$E50,'Master Data HO &amp; Site'!$Y$1:$Y$437,"Open",'Master Data HO &amp; Site'!$N$1:$N$437,$H$2),SUMIFS('Master Data HO &amp; Site'!$AW$1:$AW$437,'Master Data HO &amp; Site'!$S$1:$S$437,'Summary to Mgmt'!$C50,'Master Data HO &amp; Site'!$Y$1:$Y$437,"Open",'Master Data HO &amp; Site'!$N$1:$N$437,$H$2))))</f>
        <v>0</v>
      </c>
      <c r="AF50" s="222">
        <f>IF($H$2="All",IF(C50="Jakarta",SUMIFS('Master Data HO &amp; Site'!$AX$1:$AX$437,'Master Data HO &amp; Site'!$F$1:$F$437,'Summary to Mgmt'!$D50,'Master Data HO &amp; Site'!$H$1:$H$437,'Summary to Mgmt'!$E50,'Master Data HO &amp; Site'!$Y$1:$Y$437,"Open"),SUMIFS('Master Data HO &amp; Site'!$AX$1:$AX$437,'Master Data HO &amp; Site'!$S$1:$S$437,'Summary to Mgmt'!$C50,'Master Data HO &amp; Site'!$Y$1:$Y$437,"Open")),IF($H$2="Urgent",IF(C50="Jakarta",SUMIFS('Master Data HO &amp; Site'!$AX$1:$AX$437,'Master Data HO &amp; Site'!$F$1:$F$437,'Summary to Mgmt'!$D50,'Master Data HO &amp; Site'!$H$1:$H$437,'Summary to Mgmt'!$E50,'Master Data HO &amp; Site'!$Y$1:$Y$437,"Open",'Master Data HO &amp; Site'!$N$1:$N$437,$H$2),SUMIFS('Master Data HO &amp; Site'!$AX$1:$AX$437,'Master Data HO &amp; Site'!$S$1:$S$437,'Summary to Mgmt'!$C50,'Master Data HO &amp; Site'!$Y$1:$Y$437,"Open",'Master Data HO &amp; Site'!$N$1:$N$437,$H$2)),IF(C50="Jakarta",SUMIFS('Master Data HO &amp; Site'!$AX$1:$AX$437,'Master Data HO &amp; Site'!$F$1:$F$437,'Summary to Mgmt'!$D50,'Master Data HO &amp; Site'!$H$1:$H$437,'Summary to Mgmt'!$E50,'Master Data HO &amp; Site'!$Y$1:$Y$437,"Open",'Master Data HO &amp; Site'!$N$1:$N$437,$H$2),SUMIFS('Master Data HO &amp; Site'!$AX$1:$AX$437,'Master Data HO &amp; Site'!$S$1:$S$437,'Summary to Mgmt'!$C50,'Master Data HO &amp; Site'!$Y$1:$Y$437,"Open",'Master Data HO &amp; Site'!$N$1:$N$437,$H$2))))</f>
        <v>0</v>
      </c>
      <c r="AG50" s="222">
        <f>IF($H$2="All",IF(C50="Jakarta",SUMIFS('Master Data HO &amp; Site'!$AY$1:$AY$437,'Master Data HO &amp; Site'!$S$1:$S$437,'Summary to Mgmt'!$C50,'Master Data HO &amp; Site'!$F$1:$F$437,'Summary to Mgmt'!$D50,'Master Data HO &amp; Site'!$H$1:$H$437,'Summary to Mgmt'!$E50,'Master Data HO &amp; Site'!$Y$1:$Y$437,"Open"),SUMIFS('Master Data HO &amp; Site'!$AY$1:$AY$437,'Master Data HO &amp; Site'!$S$1:$S$437,'Summary to Mgmt'!$C50,'Master Data HO &amp; Site'!$Y$1:$Y$437,"Open")),IF($H$2="Urgent",IF(C50="Jakarta",SUMIFS('Master Data HO &amp; Site'!$AY$1:$AY$437,'Master Data HO &amp; Site'!$F$1:$F$437,'Summary to Mgmt'!$D50,'Master Data HO &amp; Site'!$H$1:$H$437,'Summary to Mgmt'!$E50,'Master Data HO &amp; Site'!$Y$1:$Y$437,"Open",'Master Data HO &amp; Site'!$N$1:$N$437,$H$2),SUMIFS('Master Data HO &amp; Site'!$AY$1:$AY$437,'Master Data HO &amp; Site'!$S$1:$S$437,'Summary to Mgmt'!$C50,'Master Data HO &amp; Site'!$Y$1:$Y$437,"Open",'Master Data HO &amp; Site'!$N$1:$N$437,$H$2)),IF(C50="Jakarta",SUMIFS('Master Data HO &amp; Site'!$AY$1:$AY$437,'Master Data HO &amp; Site'!$F$1:$F$437,'Summary to Mgmt'!$D50,'Master Data HO &amp; Site'!$H$1:$H$437,'Summary to Mgmt'!$E50,'Master Data HO &amp; Site'!$Y$1:$Y$437,"Open",'Master Data HO &amp; Site'!$N$1:$N$437,$H$2),SUMIFS('Master Data HO &amp; Site'!$AY$1:$AY$437,'Master Data HO &amp; Site'!$S$1:$S$437,'Summary to Mgmt'!$C50,'Master Data HO &amp; Site'!$Y$1:$Y$437,"Open",'Master Data HO &amp; Site'!$N$1:$N$437,$H$2))))</f>
        <v>0</v>
      </c>
      <c r="AH50" s="222">
        <f>IF($H$2="All",IF(C50="Jakarta",SUMIFS('Master Data HO &amp; Site'!$AZ$1:$AZ$437,'Master Data HO &amp; Site'!$F$1:$F$437,'Summary to Mgmt'!$D50,'Master Data HO &amp; Site'!$H$1:$H$437,'Summary to Mgmt'!$E50,'Master Data HO &amp; Site'!$Y$1:$Y$437,"Open"),SUMIFS('Master Data HO &amp; Site'!$AZ$1:$AZ$437,'Master Data HO &amp; Site'!$S$1:$S$437,'Summary to Mgmt'!$C50,'Master Data HO &amp; Site'!$Y$1:$Y$437,"Open")),IF($H$2="Urgent",IF(C50="Jakarta",SUMIFS('Master Data HO &amp; Site'!$AZ$1:$AZ$437,'Master Data HO &amp; Site'!$F$1:$F$437,'Summary to Mgmt'!$D50,'Master Data HO &amp; Site'!$H$1:$H$437,'Summary to Mgmt'!$E50,'Master Data HO &amp; Site'!$Y$1:$Y$437,"Open",'Master Data HO &amp; Site'!$N$1:$N$437,$H$2),SUMIFS('Master Data HO &amp; Site'!$AZ$1:$AZ$437,'Master Data HO &amp; Site'!$S$1:$S$437,'Summary to Mgmt'!$C50,'Master Data HO &amp; Site'!$Y$1:$Y$437,"Open",'Master Data HO &amp; Site'!$N$1:$N$437,$H$2)),IF(C50="Jakarta",SUMIFS('Master Data HO &amp; Site'!$AZ$1:$AZ$437,'Master Data HO &amp; Site'!$F$1:$F$437,'Summary to Mgmt'!$D50,'Master Data HO &amp; Site'!$H$1:$H$437,'Summary to Mgmt'!$E50,'Master Data HO &amp; Site'!$Y$1:$Y$437,"Open",'Master Data HO &amp; Site'!$N$1:$N$437,$H$2),SUMIFS('Master Data HO &amp; Site'!$AZ$1:$AZ$437,'Master Data HO &amp; Site'!$S$1:$S$437,'Summary to Mgmt'!$C50,'Master Data HO &amp; Site'!$Y$1:$Y$437,"Open",'Master Data HO &amp; Site'!$N$1:$N$437,$H$2))))</f>
        <v>0</v>
      </c>
      <c r="AI50" s="222">
        <f>IF($H$2="All",IF(C50="Jakarta",SUMIFS('Master Data HO &amp; Site'!$AZ$1:$AZ$437,'Master Data HO &amp; Site'!$F$1:$F$437,'Summary to Mgmt'!$D50,'Master Data HO &amp; Site'!$H$1:$H$437,'Summary to Mgmt'!$E50,'Master Data HO &amp; Site'!$Y$1:$Y$437,"Open"),SUMIFS('Master Data HO &amp; Site'!$AZ$1:$AZ$437,'Master Data HO &amp; Site'!$S$1:$S$437,'Summary to Mgmt'!$C50,'Master Data HO &amp; Site'!$Y$1:$Y$437,"Open")),IF($H$2="Urgent",IF(C50="Jakarta",SUMIFS('Master Data HO &amp; Site'!$AZ$1:$AZ$437,'Master Data HO &amp; Site'!$F$1:$F$437,'Summary to Mgmt'!$D50,'Master Data HO &amp; Site'!$H$1:$H$437,'Summary to Mgmt'!$E50,'Master Data HO &amp; Site'!$Y$1:$Y$437,"Open",'Master Data HO &amp; Site'!$N$1:$N$437,$H$2),SUMIFS('Master Data HO &amp; Site'!$AZ$1:$AZ$437,'Master Data HO &amp; Site'!$S$1:$S$437,'Summary to Mgmt'!$C50,'Master Data HO &amp; Site'!$Y$1:$Y$437,"Open",'Master Data HO &amp; Site'!$N$1:$N$437,$H$2)),IF(C50="Jakarta",SUMIFS('Master Data HO &amp; Site'!$AZ$1:$AZ$437,'Master Data HO &amp; Site'!$F$1:$F$437,'Summary to Mgmt'!$D50,'Master Data HO &amp; Site'!$H$1:$H$437,'Summary to Mgmt'!$E50,'Master Data HO &amp; Site'!$Y$1:$Y$437,"Open",'Master Data HO &amp; Site'!$N$1:$N$437,$H$2),SUMIFS('Master Data HO &amp; Site'!$AZ$1:$AZ$437,'Master Data HO &amp; Site'!$S$1:$S$437,'Summary to Mgmt'!$C50,'Master Data HO &amp; Site'!$Y$1:$Y$437,"Open",'Master Data HO &amp; Site'!$N$1:$N$437,$H$2))))</f>
        <v>0</v>
      </c>
      <c r="AJ50" s="222">
        <f>IF($H$2="All",IF(C50="Jakarta",SUMIFS('Master Data HO &amp; Site'!$BB$1:$BB$437,'Master Data HO &amp; Site'!$F$1:$F$437,'Summary to Mgmt'!$D50,'Master Data HO &amp; Site'!$H$1:$H$437,'Summary to Mgmt'!$E50,'Master Data HO &amp; Site'!$Y$1:$Y$437,"Open"),SUMIFS('Master Data HO &amp; Site'!$BB$1:$BB$437,'Master Data HO &amp; Site'!$S$1:$S$437,'Summary to Mgmt'!$C50,'Master Data HO &amp; Site'!$Y$1:$Y$437,"Open")),IF($H$2="Urgent",IF(C50="Jakarta",SUMIFS('Master Data HO &amp; Site'!$BB$1:$BB$437,'Master Data HO &amp; Site'!$F$1:$F$437,'Summary to Mgmt'!$D50,'Master Data HO &amp; Site'!$H$1:$H$437,'Summary to Mgmt'!$E50,'Master Data HO &amp; Site'!$Y$1:$Y$437,"Open",'Master Data HO &amp; Site'!$N$1:$N$437,$H$2),SUMIFS('Master Data HO &amp; Site'!$BB$1:$BB$437,'Master Data HO &amp; Site'!$S$1:$S$437,'Summary to Mgmt'!$C50,'Master Data HO &amp; Site'!$Y$1:$Y$437,"Open",'Master Data HO &amp; Site'!$N$1:$N$437,$H$2)),IF(C50="Jakarta",SUMIFS('Master Data HO &amp; Site'!$BB$1:$BB$437,'Master Data HO &amp; Site'!$F$1:$F$437,'Summary to Mgmt'!$D50,'Master Data HO &amp; Site'!$H$1:$H$437,'Summary to Mgmt'!$E50,'Master Data HO &amp; Site'!$Y$1:$Y$437,"Open",'Master Data HO &amp; Site'!$N$1:$N$437,$H$2),SUMIFS('Master Data HO &amp; Site'!$BB$1:$BB$437,'Master Data HO &amp; Site'!$S$1:$S$437,'Summary to Mgmt'!$C50,'Master Data HO &amp; Site'!$Y$1:$Y$437,"Open",'Master Data HO &amp; Site'!$N$1:$N$437,$H$2))))</f>
        <v>0</v>
      </c>
      <c r="AK50" s="222">
        <f>IF($H$2="All",IF(C50="Jakarta",SUMIFS('Master Data HO &amp; Site'!$BC$1:$BC$437,'Master Data HO &amp; Site'!$F$1:$F$437,'Summary to Mgmt'!$D50,'Master Data HO &amp; Site'!$H$1:$H$437,'Summary to Mgmt'!$E50,'Master Data HO &amp; Site'!$Y$1:$Y$437,"Open"),SUMIFS('Master Data HO &amp; Site'!$BC$1:$BC$437,'Master Data HO &amp; Site'!$S$1:$S$437,'Summary to Mgmt'!$C50,'Master Data HO &amp; Site'!$Y$1:$Y$437,"Open")),IF($H$2="Urgent",IF(C50="Jakarta",SUMIFS('Master Data HO &amp; Site'!$BC$1:$BC$437,'Master Data HO &amp; Site'!$F$1:$F$437,'Summary to Mgmt'!$D50,'Master Data HO &amp; Site'!$H$1:$H$437,'Summary to Mgmt'!$E50,'Master Data HO &amp; Site'!$Y$1:$Y$437,"Open",'Master Data HO &amp; Site'!$N$1:$N$437,$H$2),SUMIFS('Master Data HO &amp; Site'!$BC$1:$BC$437,'Master Data HO &amp; Site'!$S$1:$S$437,'Summary to Mgmt'!$C50,'Master Data HO &amp; Site'!$Y$1:$Y$437,"Open",'Master Data HO &amp; Site'!$N$1:$N$437,$H$2)),IF(C50="Jakarta",SUMIFS('Master Data HO &amp; Site'!$BC$1:$BC$437,'Master Data HO &amp; Site'!$F$1:$F$437,'Summary to Mgmt'!$D50,'Master Data HO &amp; Site'!$H$1:$H$437,'Summary to Mgmt'!$E50,'Master Data HO &amp; Site'!$Y$1:$Y$437,"Open",'Master Data HO &amp; Site'!$N$1:$N$437,$H$2),SUMIFS('Master Data HO &amp; Site'!$BC$1:$BC$437,'Master Data HO &amp; Site'!$S$1:$S$437,'Summary to Mgmt'!$C50,'Master Data HO &amp; Site'!$Y$1:$Y$437,"Open",'Master Data HO &amp; Site'!$N$1:$N$437,$H$2))))</f>
        <v>0</v>
      </c>
      <c r="AL50" s="222">
        <f>IF($H$2="All",IF(C50="Jakarta",SUMIFS('Master Data HO &amp; Site'!$BD$1:$BD$437,'Master Data HO &amp; Site'!$F$1:$F$437,'Summary to Mgmt'!$D50,'Master Data HO &amp; Site'!$H$1:$H$437,'Summary to Mgmt'!$E50,'Master Data HO &amp; Site'!$Y$1:$Y$437,"Open"),SUMIFS('Master Data HO &amp; Site'!$BD$1:$BD$437,'Master Data HO &amp; Site'!$S$1:$S$437,'Summary to Mgmt'!$C50,'Master Data HO &amp; Site'!$Y$1:$Y$437,"Open")),IF($H$2="Urgent",IF(C50="Jakarta",SUMIFS('Master Data HO &amp; Site'!$BD$1:$BD$437,'Master Data HO &amp; Site'!$F$1:$F$437,'Summary to Mgmt'!$D50,'Master Data HO &amp; Site'!$H$1:$H$437,'Summary to Mgmt'!$E50,'Master Data HO &amp; Site'!$Y$1:$Y$437,"Open",'Master Data HO &amp; Site'!$N$1:$N$437,$H$2),SUMIFS('Master Data HO &amp; Site'!$BD$1:$BD$437,'Master Data HO &amp; Site'!$S$1:$S$437,'Summary to Mgmt'!$C50,'Master Data HO &amp; Site'!$Y$1:$Y$437,"Open",'Master Data HO &amp; Site'!$N$1:$N$437,$H$2)),IF(C50="Jakarta",SUMIFS('Master Data HO &amp; Site'!$BD$1:$BD$437,'Master Data HO &amp; Site'!$F$1:$F$437,'Summary to Mgmt'!$D50,'Master Data HO &amp; Site'!$H$1:$H$437,'Summary to Mgmt'!$E50,'Master Data HO &amp; Site'!$Y$1:$Y$437,"Open",'Master Data HO &amp; Site'!$N$1:$N$437,$H$2),SUMIFS('Master Data HO &amp; Site'!$BD$1:$BD$437,'Master Data HO &amp; Site'!$S$1:$S$437,'Summary to Mgmt'!$C50,'Master Data HO &amp; Site'!$Y$1:$Y$437,"Open",'Master Data HO &amp; Site'!$N$1:$N$437,$H$2))))</f>
        <v>0</v>
      </c>
      <c r="AM50" s="222">
        <f>IF($H$2="All",IF(C50="Jakarta",SUMIFS('Master Data HO &amp; Site'!$BE$1:$BE$437,'Master Data HO &amp; Site'!$S$1:$S$437,'Summary to Mgmt'!$C50,'Master Data HO &amp; Site'!$F$1:$F$437,'Summary to Mgmt'!$D50,'Master Data HO &amp; Site'!$H$1:$H$437,'Summary to Mgmt'!$E50,'Master Data HO &amp; Site'!$Y$1:$Y$437,"Open"),SUMIFS('Master Data HO &amp; Site'!$BE$1:$BE$437,'Master Data HO &amp; Site'!$S$1:$S$437,'Summary to Mgmt'!$C50,'Master Data HO &amp; Site'!$Y$1:$Y$437,"Open")),IF($H$2="Urgent",IF(C50="Jakarta",SUMIFS('Master Data HO &amp; Site'!$BE$1:$BE$437,'Master Data HO &amp; Site'!$F$1:$F$437,'Summary to Mgmt'!$D50,'Master Data HO &amp; Site'!$H$1:$H$437,'Summary to Mgmt'!$E50,'Master Data HO &amp; Site'!$Y$1:$Y$437,"Open",'Master Data HO &amp; Site'!$N$1:$N$437,$H$2),SUMIFS('Master Data HO &amp; Site'!$BE$1:$BE$437,'Master Data HO &amp; Site'!$S$1:$S$437,'Summary to Mgmt'!$C50,'Master Data HO &amp; Site'!$Y$1:$Y$437,"Open",'Master Data HO &amp; Site'!$N$1:$N$437,$H$2)),IF(C50="Jakarta",SUMIFS('Master Data HO &amp; Site'!$BE$1:$BE$437,'Master Data HO &amp; Site'!$F$1:$F$437,'Summary to Mgmt'!$D50,'Master Data HO &amp; Site'!$H$1:$H$437,'Summary to Mgmt'!$E50,'Master Data HO &amp; Site'!$Y$1:$Y$437,"Open",'Master Data HO &amp; Site'!$N$1:$N$437,$H$2),SUMIFS('Master Data HO &amp; Site'!$BE$1:$BE$437,'Master Data HO &amp; Site'!$S$1:$S$437,'Summary to Mgmt'!$C50,'Master Data HO &amp; Site'!$Y$1:$Y$437,"Open",'Master Data HO &amp; Site'!$N$1:$N$437,$H$2))))</f>
        <v>1</v>
      </c>
      <c r="AN50" s="222">
        <f>IF($H$2="All",IF(C50="Jakarta",SUMIFS('Master Data HO &amp; Site'!$BF$1:$BF$437,'Master Data HO &amp; Site'!$F$1:$F$437,'Summary to Mgmt'!$D50,'Master Data HO &amp; Site'!$H$1:$H$437,'Summary to Mgmt'!$E50,'Master Data HO &amp; Site'!$Y$1:$Y$437,"Open"),SUMIFS('Master Data HO &amp; Site'!$BF$1:$BF$437,'Master Data HO &amp; Site'!$S$1:$S$437,'Summary to Mgmt'!$C50,'Master Data HO &amp; Site'!$Y$1:$Y$437,"Open")),IF($H$2="Urgent",IF(C50="Jakarta",SUMIFS('Master Data HO &amp; Site'!$BF$1:$BF$437,'Master Data HO &amp; Site'!$F$1:$F$437,'Summary to Mgmt'!$D50,'Master Data HO &amp; Site'!$H$1:$H$437,'Summary to Mgmt'!$E50,'Master Data HO &amp; Site'!$Y$1:$Y$437,"Open",'Master Data HO &amp; Site'!$N$1:$N$437,$H$2),SUMIFS('Master Data HO &amp; Site'!$BF$1:$BF$437,'Master Data HO &amp; Site'!$S$1:$S$437,'Summary to Mgmt'!$C50,'Master Data HO &amp; Site'!$Y$1:$Y$437,"Open",'Master Data HO &amp; Site'!$N$1:$N$437,$H$2)),IF(C50="Jakarta",SUMIFS('Master Data HO &amp; Site'!$BF$1:$BF$437,'Master Data HO &amp; Site'!$F$1:$F$437,'Summary to Mgmt'!$D50,'Master Data HO &amp; Site'!$H$1:$H$437,'Summary to Mgmt'!$E50,'Master Data HO &amp; Site'!$Y$1:$Y$437,"Open",'Master Data HO &amp; Site'!$N$1:$N$437,$H$2),SUMIFS('Master Data HO &amp; Site'!$BF$1:$BF$437,'Master Data HO &amp; Site'!$S$1:$S$437,'Summary to Mgmt'!$C50,'Master Data HO &amp; Site'!$Y$1:$Y$437,"Open",'Master Data HO &amp; Site'!$N$1:$N$437,$H$2))))</f>
        <v>0</v>
      </c>
      <c r="AO50" s="222">
        <f>IF($H$2="All",IF(C50="Jakarta",SUMIFS('Master Data HO &amp; Site'!$BG$1:$BG$437,'Master Data HO &amp; Site'!$F$1:$F$437,'Summary to Mgmt'!$D50,'Master Data HO &amp; Site'!$H$1:$H$437,'Summary to Mgmt'!$E50,'Master Data HO &amp; Site'!$Y$1:$Y$437,"Open"),SUMIFS('Master Data HO &amp; Site'!$BG$1:$BG$437,'Master Data HO &amp; Site'!$S$1:$S$437,'Summary to Mgmt'!$C50,'Master Data HO &amp; Site'!$Y$1:$Y$437,"Open")),IF($H$2="Urgent",IF(C50="Jakarta",SUMIFS('Master Data HO &amp; Site'!$BG$1:$BG$437,'Master Data HO &amp; Site'!$F$1:$F$437,'Summary to Mgmt'!$D50,'Master Data HO &amp; Site'!$H$1:$H$437,'Summary to Mgmt'!$E50,'Master Data HO &amp; Site'!$Y$1:$Y$437,"Open",'Master Data HO &amp; Site'!$N$1:$N$437,$H$2),SUMIFS('Master Data HO &amp; Site'!$BG$1:$BG$437,'Master Data HO &amp; Site'!$S$1:$S$437,'Summary to Mgmt'!$C50,'Master Data HO &amp; Site'!$Y$1:$Y$437,"Open",'Master Data HO &amp; Site'!$N$1:$N$437,$H$2)),IF(C50="Jakarta",SUMIFS('Master Data HO &amp; Site'!$BG$1:$BG$437,'Master Data HO &amp; Site'!$F$1:$F$437,'Summary to Mgmt'!$D50,'Master Data HO &amp; Site'!$H$1:$H$437,'Summary to Mgmt'!$E50,'Master Data HO &amp; Site'!$Y$1:$Y$437,"Open",'Master Data HO &amp; Site'!$N$1:$N$437,$H$2),SUMIFS('Master Data HO &amp; Site'!$BG$1:$BG$437,'Master Data HO &amp; Site'!$S$1:$S$437,'Summary to Mgmt'!$C50,'Master Data HO &amp; Site'!$Y$1:$Y$437,"Open",'Master Data HO &amp; Site'!$N$1:$N$437,$H$2))))</f>
        <v>0</v>
      </c>
      <c r="AP50" s="222">
        <f>IF($H$2="All",IF(C50="Jakarta",SUMIFS('Master Data HO &amp; Site'!$BH$1:$BH$437,'Master Data HO &amp; Site'!$F$1:$F$437,'Summary to Mgmt'!$D50,'Master Data HO &amp; Site'!$H$1:$H$437,'Summary to Mgmt'!$E50,'Master Data HO &amp; Site'!$Y$1:$Y$437,"Open"),SUMIFS('Master Data HO &amp; Site'!$BH$1:$BH$437,'Master Data HO &amp; Site'!$S$1:$S$437,'Summary to Mgmt'!$C50,'Master Data HO &amp; Site'!$Y$1:$Y$437,"Open")),IF($H$2="Urgent",IF(C50="Jakarta",SUMIFS('Master Data HO &amp; Site'!$BH$1:$BH$437,'Master Data HO &amp; Site'!$F$1:$F$437,'Summary to Mgmt'!$D50,'Master Data HO &amp; Site'!$H$1:$H$437,'Summary to Mgmt'!$E50,'Master Data HO &amp; Site'!$Y$1:$Y$437,"Open",'Master Data HO &amp; Site'!$N$1:$N$437,$H$2),SUMIFS('Master Data HO &amp; Site'!$BH$1:$BH$437,'Master Data HO &amp; Site'!$S$1:$S$437,'Summary to Mgmt'!$C50,'Master Data HO &amp; Site'!$Y$1:$Y$437,"Open",'Master Data HO &amp; Site'!$N$1:$N$437,$H$2)),IF(C50="Jakarta",SUMIFS('Master Data HO &amp; Site'!$BH$1:$BH$437,'Master Data HO &amp; Site'!$F$1:$F$437,'Summary to Mgmt'!$D50,'Master Data HO &amp; Site'!$H$1:$H$437,'Summary to Mgmt'!$E50,'Master Data HO &amp; Site'!$Y$1:$Y$437,"Open",'Master Data HO &amp; Site'!$N$1:$N$437,$H$2),SUMIFS('Master Data HO &amp; Site'!$BH$1:$BH$437,'Master Data HO &amp; Site'!$S$1:$S$437,'Summary to Mgmt'!$C50,'Master Data HO &amp; Site'!$Y$1:$Y$437,"Open",'Master Data HO &amp; Site'!$N$1:$N$437,$H$2))))</f>
        <v>0</v>
      </c>
      <c r="AQ50" s="222">
        <f>IF($H$2="All",IF(C50="Jakarta",SUMIFS('Master Data HO &amp; Site'!$BI$1:$BI$437,'Master Data HO &amp; Site'!$F$1:$F$437,'Summary to Mgmt'!$D50,'Master Data HO &amp; Site'!$H$1:$H$437,'Summary to Mgmt'!$E50,'Master Data HO &amp; Site'!$Y$1:$Y$437,"Open"),SUMIFS('Master Data HO &amp; Site'!$BI$1:$BI$437,'Master Data HO &amp; Site'!$S$1:$S$437,'Summary to Mgmt'!$C50,'Master Data HO &amp; Site'!$Y$1:$Y$437,"Open")),IF($H$2="Urgent",IF(C50="Jakarta",SUMIFS('Master Data HO &amp; Site'!$BI$1:$BI$437,'Master Data HO &amp; Site'!$F$1:$F$437,'Summary to Mgmt'!$D50,'Master Data HO &amp; Site'!$H$1:$H$437,'Summary to Mgmt'!$E50,'Master Data HO &amp; Site'!$Y$1:$Y$437,"Open",'Master Data HO &amp; Site'!$N$1:$N$437,$H$2),SUMIFS('Master Data HO &amp; Site'!$BI$1:$BI$437,'Master Data HO &amp; Site'!$S$1:$S$437,'Summary to Mgmt'!$C50,'Master Data HO &amp; Site'!$Y$1:$Y$437,"Open",'Master Data HO &amp; Site'!$N$1:$N$437,$H$2)),IF(C50="Jakarta",SUMIFS('Master Data HO &amp; Site'!$BI$1:$BI$437,'Master Data HO &amp; Site'!$F$1:$F$437,'Summary to Mgmt'!$D50,'Master Data HO &amp; Site'!$H$1:$H$437,'Summary to Mgmt'!$E50,'Master Data HO &amp; Site'!$Y$1:$Y$437,"Open",'Master Data HO &amp; Site'!$N$1:$N$437,$H$2),SUMIFS('Master Data HO &amp; Site'!$BI$1:$BI$437,'Master Data HO &amp; Site'!$S$1:$S$437,'Summary to Mgmt'!$C50,'Master Data HO &amp; Site'!$Y$1:$Y$437,"Open",'Master Data HO &amp; Site'!$N$1:$N$437,$H$2))))</f>
        <v>0</v>
      </c>
      <c r="AR50" s="222">
        <f>IF($H$2="All",IF(C50="Jakarta",SUMIFS('Master Data HO &amp; Site'!$BJ$1:$BJ$437,'Master Data HO &amp; Site'!$F$1:$F$437,'Summary to Mgmt'!$D50,'Master Data HO &amp; Site'!$H$1:$H$437,'Summary to Mgmt'!$E50,'Master Data HO &amp; Site'!$Y$1:$Y$437,"Open"),SUMIFS('Master Data HO &amp; Site'!$BJ$1:$BJ$437,'Master Data HO &amp; Site'!$S$1:$S$437,'Summary to Mgmt'!$C50,'Master Data HO &amp; Site'!$Y$1:$Y$437,"Open")),IF($H$2="Urgent",IF(C50="Jakarta",SUMIFS('Master Data HO &amp; Site'!$BJ$1:$BJ$437,'Master Data HO &amp; Site'!$F$1:$F$437,'Summary to Mgmt'!$D50,'Master Data HO &amp; Site'!$H$1:$H$437,'Summary to Mgmt'!$E50,'Master Data HO &amp; Site'!$Y$1:$Y$437,"Open",'Master Data HO &amp; Site'!$N$1:$N$437,$H$2),SUMIFS('Master Data HO &amp; Site'!$BJ$1:$BJ$437,'Master Data HO &amp; Site'!$S$1:$S$437,'Summary to Mgmt'!$C50,'Master Data HO &amp; Site'!$Y$1:$Y$437,"Open",'Master Data HO &amp; Site'!$N$1:$N$437,$H$2)),IF(C50="Jakarta",SUMIFS('Master Data HO &amp; Site'!$BJ$1:$BJ$437,'Master Data HO &amp; Site'!$F$1:$F$437,'Summary to Mgmt'!$D50,'Master Data HO &amp; Site'!$H$1:$H$437,'Summary to Mgmt'!$E50,'Master Data HO &amp; Site'!$Y$1:$Y$437,"Open",'Master Data HO &amp; Site'!$N$1:$N$437,$H$2),SUMIFS('Master Data HO &amp; Site'!$BJ$1:$BJ$437,'Master Data HO &amp; Site'!$S$1:$S$437,'Summary to Mgmt'!$C50,'Master Data HO &amp; Site'!$Y$1:$Y$437,"Open",'Master Data HO &amp; Site'!$N$1:$N$437,$H$2))))</f>
        <v>0</v>
      </c>
      <c r="AS50" s="222">
        <f>IF($H$2="All",IF(C50="Jakarta",SUMIFS('Master Data HO &amp; Site'!$BK$1:$BK$437,'Master Data HO &amp; Site'!$S$1:$S$437,'Summary to Mgmt'!$C50,'Master Data HO &amp; Site'!$F$1:$F$437,'Summary to Mgmt'!$D50,'Master Data HO &amp; Site'!$H$1:$H$437,'Summary to Mgmt'!$E50,'Master Data HO &amp; Site'!$Y$1:$Y$437,"Open"),SUMIFS('Master Data HO &amp; Site'!$BK$1:$BK$437,'Master Data HO &amp; Site'!$S$1:$S$437,'Summary to Mgmt'!$C50,'Master Data HO &amp; Site'!$Y$1:$Y$437,"Open")),IF($H$2="Urgent",IF(C50="Jakarta",SUMIFS('Master Data HO &amp; Site'!$BK$1:$BK$437,'Master Data HO &amp; Site'!$F$1:$F$437,'Summary to Mgmt'!$D50,'Master Data HO &amp; Site'!$H$1:$H$437,'Summary to Mgmt'!$E50,'Master Data HO &amp; Site'!$Y$1:$Y$437,"Open",'Master Data HO &amp; Site'!$N$1:$N$437,$H$2),SUMIFS('Master Data HO &amp; Site'!$BK$1:$BK$437,'Master Data HO &amp; Site'!$S$1:$S$437,'Summary to Mgmt'!$C50,'Master Data HO &amp; Site'!$Y$1:$Y$437,"Open",'Master Data HO &amp; Site'!$N$1:$N$437,$H$2)),IF(C50="Jakarta",SUMIFS('Master Data HO &amp; Site'!$BK$1:$BK$437,'Master Data HO &amp; Site'!$F$1:$F$437,'Summary to Mgmt'!$D50,'Master Data HO &amp; Site'!$H$1:$H$437,'Summary to Mgmt'!$E50,'Master Data HO &amp; Site'!$Y$1:$Y$437,"Open",'Master Data HO &amp; Site'!$N$1:$N$437,$H$2),SUMIFS('Master Data HO &amp; Site'!$BK$1:$BK$437,'Master Data HO &amp; Site'!$S$1:$S$437,'Summary to Mgmt'!$C50,'Master Data HO &amp; Site'!$Y$1:$Y$437,"Open",'Master Data HO &amp; Site'!$N$1:$N$437,$H$2))))</f>
        <v>0</v>
      </c>
      <c r="AU50" s="224">
        <f ca="1">IF($H$2="All",IF(C50="Jakarta",COUNTIFS('Master Data HO &amp; Site'!$F$1:$F$437,'Summary to Mgmt'!$D50,'Master Data HO &amp; Site'!$H$1:$H$437,'Summary to Mgmt'!$E50,'Master Data HO &amp; Site'!$Y$1:$Y$437,"Open",'Master Data HO &amp; Site'!$BZ$1:$BZ$437,'Summary to Mgmt'!$AU$4),COUNTIFS('Master Data HO &amp; Site'!$S$1:$S$437,'Summary to Mgmt'!$C50,'Master Data HO &amp; Site'!$Y$1:$Y$437,"Open",'Master Data HO &amp; Site'!$BZ$1:$BZ$437,'Summary to Mgmt'!$AU$4)),IF($H$2="Urgent",IF(C50="Jakarta",COUNTIFS('Master Data HO &amp; Site'!$F$1:$F$437,'Summary to Mgmt'!$D50,'Master Data HO &amp; Site'!$H$1:$H$437,'Summary to Mgmt'!$E50,'Master Data HO &amp; Site'!$Y$1:$Y$437,"Open",'Master Data HO &amp; Site'!$BZ$1:$BZ$437,'Summary to Mgmt'!$AU$4,'Master Data HO &amp; Site'!$N$1:$N$437,$H$2),COUNTIFS('Master Data HO &amp; Site'!$S$1:$S$437,'Summary to Mgmt'!$C50,'Master Data HO &amp; Site'!$Y$1:$Y$437,"Open",'Master Data HO &amp; Site'!$BZ$1:$BZ$437,'Summary to Mgmt'!$AU$4,'Master Data HO &amp; Site'!$N$1:$N$437,$H$2)),IF(C50="Jakarta",COUNTIFS('Master Data HO &amp; Site'!$F$1:$F$437,'Summary to Mgmt'!$D50,'Master Data HO &amp; Site'!$H$1:$H$437,'Summary to Mgmt'!$E50,'Master Data HO &amp; Site'!$Y$1:$Y$437,"Open",'Master Data HO &amp; Site'!$BZ$1:$BZ$437,'Summary to Mgmt'!$AU$4,'Master Data HO &amp; Site'!$N$1:$N$437,$H$2),COUNTIFS('Master Data HO &amp; Site'!$S$1:$S$437,'Summary to Mgmt'!$C50,'Master Data HO &amp; Site'!$Y$1:$Y$437,"Open",'Master Data HO &amp; Site'!$BZ$1:$BZ$437,'Summary to Mgmt'!$AU$4,'Master Data HO &amp; Site'!$N$1:$N$437,$H$2))))</f>
        <v>0</v>
      </c>
      <c r="AV50" s="224">
        <f ca="1">IF($H$2="All",IF(C50="Jakarta",COUNTIFS('Master Data HO &amp; Site'!$F$1:$F$437,'Summary to Mgmt'!$D50,'Master Data HO &amp; Site'!$H$1:$H$437,'Summary to Mgmt'!$E50,'Master Data HO &amp; Site'!$Y$1:$Y$437,"Open",'Master Data HO &amp; Site'!$BZ$1:$BZ$437,'Summary to Mgmt'!$AV$4),COUNTIFS('Master Data HO &amp; Site'!$S$1:$S$437,'Summary to Mgmt'!$C50,'Master Data HO &amp; Site'!$Y$1:$Y$437,"Open",'Master Data HO &amp; Site'!$BZ$1:$BZ$437,'Summary to Mgmt'!$AV$4)),IF($H$2="Urgent",IF(C50="Jakarta",COUNTIFS('Master Data HO &amp; Site'!$F$1:$F$437,'Summary to Mgmt'!$D50,'Master Data HO &amp; Site'!$H$1:$H$437,'Summary to Mgmt'!$E50,'Master Data HO &amp; Site'!$Y$1:$Y$437,"Open",'Master Data HO &amp; Site'!$BZ$1:$BZ$437,'Summary to Mgmt'!$AV$4,'Master Data HO &amp; Site'!$N$1:$N$437,$H$2),COUNTIFS('Master Data HO &amp; Site'!$S$1:$S$437,'Summary to Mgmt'!$C50,'Master Data HO &amp; Site'!$Y$1:$Y$437,"Open",'Master Data HO &amp; Site'!$BZ$1:$BZ$437,'Summary to Mgmt'!$AV$4,'Master Data HO &amp; Site'!$N$1:$N$437,$H$2)),IF(C50="Jakarta",COUNTIFS('Master Data HO &amp; Site'!$F$1:$F$437,'Summary to Mgmt'!$D50,'Master Data HO &amp; Site'!$H$1:$H$437,'Summary to Mgmt'!$E50,'Master Data HO &amp; Site'!$Y$1:$Y$437,"Open",'Master Data HO &amp; Site'!$BZ$1:$BZ$437,'Summary to Mgmt'!$AV$4,'Master Data HO &amp; Site'!$N$1:$N$437,$H$2),COUNTIFS('Master Data HO &amp; Site'!$S$1:$S$437,'Summary to Mgmt'!$C50,'Master Data HO &amp; Site'!$Y$1:$Y$437,"Open",'Master Data HO &amp; Site'!$BZ$1:$BZ$437,'Summary to Mgmt'!$AV$4,'Master Data HO &amp; Site'!$N$1:$N$437,$H$2))))</f>
        <v>0</v>
      </c>
      <c r="AW50" s="224">
        <f ca="1">IF($H$2="All",IF(C50="Jakarta",COUNTIFS('Master Data HO &amp; Site'!$F$1:$F$437,'Summary to Mgmt'!$D50,'Master Data HO &amp; Site'!$H$1:$H$437,'Summary to Mgmt'!$E50,'Master Data HO &amp; Site'!$Y$1:$Y$437,"Open",'Master Data HO &amp; Site'!$BZ$1:$BZ$437,'Summary to Mgmt'!$AW$4),COUNTIFS('Master Data HO &amp; Site'!$S$1:$S$437,'Summary to Mgmt'!$C50,'Master Data HO &amp; Site'!$Y$1:$Y$437,"Open",'Master Data HO &amp; Site'!$BZ$1:$BZ$437,'Summary to Mgmt'!$AW$4)),IF($H$2="Urgent",IF(C50="Jakarta",COUNTIFS('Master Data HO &amp; Site'!$F$1:$F$437,'Summary to Mgmt'!$D50,'Master Data HO &amp; Site'!$H$1:$H$437,'Summary to Mgmt'!$E50,'Master Data HO &amp; Site'!$Y$1:$Y$437,"Open",'Master Data HO &amp; Site'!$BZ$1:$BZ$437,'Summary to Mgmt'!$AW$4,'Master Data HO &amp; Site'!$N$1:$N$437,$H$2),COUNTIFS('Master Data HO &amp; Site'!$S$1:$S$437,'Summary to Mgmt'!$C50,'Master Data HO &amp; Site'!$Y$1:$Y$437,"Open",'Master Data HO &amp; Site'!$BZ$1:$BZ$437,'Summary to Mgmt'!$AW$4,'Master Data HO &amp; Site'!$N$1:$N$437,$H$2)),IF(C50="Jakarta",COUNTIFS('Master Data HO &amp; Site'!$F$1:$F$437,'Summary to Mgmt'!$D50,'Master Data HO &amp; Site'!$H$1:$H$437,'Summary to Mgmt'!$E50,'Master Data HO &amp; Site'!$Y$1:$Y$437,"Open",'Master Data HO &amp; Site'!$BZ$1:$BZ$437,'Summary to Mgmt'!$AW$4,'Master Data HO &amp; Site'!$N$1:$N$437,$H$2),COUNTIFS('Master Data HO &amp; Site'!$S$1:$S$437,'Summary to Mgmt'!$C50,'Master Data HO &amp; Site'!$Y$1:$Y$437,"Open",'Master Data HO &amp; Site'!$BZ$1:$BZ$437,'Summary to Mgmt'!$AW$4,'Master Data HO &amp; Site'!$N$1:$N$437,$H$2))))</f>
        <v>0</v>
      </c>
      <c r="AX50" s="224">
        <f ca="1">IF($H$2="All",IF(C50="Jakarta",COUNTIFS('Master Data HO &amp; Site'!$F$1:$F$437,'Summary to Mgmt'!$D50,'Master Data HO &amp; Site'!$H$1:$H$437,'Summary to Mgmt'!$E50,'Master Data HO &amp; Site'!$Y$1:$Y$437,"Open",'Master Data HO &amp; Site'!$BZ$1:$BZ$437,'Summary to Mgmt'!$AX$4),COUNTIFS('Master Data HO &amp; Site'!$S$1:$S$437,'Summary to Mgmt'!$C50,'Master Data HO &amp; Site'!$Y$1:$Y$437,"Open",'Master Data HO &amp; Site'!$BZ$1:$BZ$437,'Summary to Mgmt'!$AX$4)),IF($H$2="Urgent",IF(C50="Jakarta",COUNTIFS('Master Data HO &amp; Site'!$F$1:$F$437,'Summary to Mgmt'!$D50,'Master Data HO &amp; Site'!$H$1:$H$437,'Summary to Mgmt'!$E50,'Master Data HO &amp; Site'!$Y$1:$Y$437,"Open",'Master Data HO &amp; Site'!$BZ$1:$BZ$437,'Summary to Mgmt'!$AX$4,'Master Data HO &amp; Site'!$N$1:$N$437,$H$2),COUNTIFS('Master Data HO &amp; Site'!$S$1:$S$437,'Summary to Mgmt'!$C50,'Master Data HO &amp; Site'!$Y$1:$Y$437,"Open",'Master Data HO &amp; Site'!$BZ$1:$BZ$437,'Summary to Mgmt'!$AX$4,'Master Data HO &amp; Site'!$N$1:$N$437,$H$2)),IF(C50="Jakarta",COUNTIFS('Master Data HO &amp; Site'!$F$1:$F$437,'Summary to Mgmt'!$D50,'Master Data HO &amp; Site'!$H$1:$H$437,'Summary to Mgmt'!$E50,'Master Data HO &amp; Site'!$Y$1:$Y$437,"Open",'Master Data HO &amp; Site'!$BZ$1:$BZ$437,'Summary to Mgmt'!$AX$4,'Master Data HO &amp; Site'!$N$1:$N$437,$H$2),COUNTIFS('Master Data HO &amp; Site'!$S$1:$S$437,'Summary to Mgmt'!$C50,'Master Data HO &amp; Site'!$Y$1:$Y$437,"Open",'Master Data HO &amp; Site'!$BZ$1:$BZ$437,'Summary to Mgmt'!$AX$4,'Master Data HO &amp; Site'!$N$1:$N$437,$H$2))))</f>
        <v>3</v>
      </c>
    </row>
    <row r="51" spans="2:50" x14ac:dyDescent="0.35">
      <c r="B51">
        <v>2</v>
      </c>
      <c r="C51" t="s">
        <v>52</v>
      </c>
      <c r="F51" s="223">
        <f t="shared" si="1"/>
        <v>40</v>
      </c>
      <c r="G51" s="224">
        <f>IF($H$2="All",IF(C51="Jakarta",SUMIFS('Master Data HO &amp; Site'!$BM$1:$BM$437,'Master Data HO &amp; Site'!$S$1:$S$437,'Summary to Mgmt'!C51,'Master Data HO &amp; Site'!$F$1:$F$437,'Summary to Mgmt'!$D51,'Master Data HO &amp; Site'!$H$1:$H$437,'Summary to Mgmt'!$E51,'Master Data HO &amp; Site'!$Y$1:$Y$437,"Closed"),SUMIFS('Master Data HO &amp; Site'!$BM$1:$BM$437,'Master Data HO &amp; Site'!$S$1:$S$437,'Summary to Mgmt'!C51,'Master Data HO &amp; Site'!$Y$1:$Y$437,"Closed")),IF(C51="Jakarta",SUMIFS('Master Data HO &amp; Site'!$BM$1:$BM$437,'Master Data HO &amp; Site'!$S$1:$S$437,'Summary to Mgmt'!C51,'Master Data HO &amp; Site'!$F$1:$F$437,'Summary to Mgmt'!$D51,'Master Data HO &amp; Site'!$H$1:$H$437,'Summary to Mgmt'!E51,'Master Data HO &amp; Site'!$N$1:$N$437,'Summary to Mgmt'!$H$2,'Master Data HO &amp; Site'!$Y$1:$Y$437,"Closed"),SUMIFS('Master Data HO &amp; Site'!$BM$1:$BM$437,'Master Data HO &amp; Site'!$S$1:$S$437,'Summary to Mgmt'!C51,'Master Data HO &amp; Site'!$N$1:$N$437,'Summary to Mgmt'!$H$2,'Master Data HO &amp; Site'!$Y$1:$Y$437,"Closed")))</f>
        <v>32</v>
      </c>
      <c r="H51" s="222">
        <f>IF($H$2="All",IF(C51="Jakarta",COUNTIFS('Master Data HO &amp; Site'!$S$1:$S$437,'Summary to Mgmt'!$C51,'Master Data HO &amp; Site'!$F$1:$F$437,'Summary to Mgmt'!$D51,'Master Data HO &amp; Site'!$H$1:$H$437,'Summary to Mgmt'!$E51,'Master Data HO &amp; Site'!$Y$1:$Y$437,"Open"),COUNTIFS('Master Data HO &amp; Site'!$S$1:$S$437,'Summary to Mgmt'!$C51,'Master Data HO &amp; Site'!$Y$1:$Y$437,"Open")),IF($H$2="Urgent",IF(C51="Jakarta",COUNTIFS('Master Data HO &amp; Site'!$F$1:$F$437,'Summary to Mgmt'!$D51,'Master Data HO &amp; Site'!$H$1:$H$437,'Summary to Mgmt'!$E51,'Master Data HO &amp; Site'!$Y$1:$Y$437,"Open",'Master Data HO &amp; Site'!$N$1:$N$437,$H$2),COUNTIFS('Master Data HO &amp; Site'!$S$1:$S$437,'Summary to Mgmt'!$C51,'Master Data HO &amp; Site'!$Y$1:$Y$437,"Open",'Master Data HO &amp; Site'!$N$1:$N$437,$H$2)),IF(C51="Jakarta",COUNTIFS('Master Data HO &amp; Site'!$F$1:$F$437,'Summary to Mgmt'!$D51,'Master Data HO &amp; Site'!$H$1:$H$437,'Summary to Mgmt'!$E51,'Master Data HO &amp; Site'!$Y$1:$Y$437,"Open",'Master Data HO &amp; Site'!$N$1:$N$437,$H$2),COUNTIFS('Master Data HO &amp; Site'!$S$1:$S$437,'Summary to Mgmt'!$C51,'Master Data HO &amp; Site'!$Y$1:$Y$437,"Open",'Master Data HO &amp; Site'!$N$1:$N$437,$H$2))))</f>
        <v>8</v>
      </c>
      <c r="I51" s="222">
        <f>IF($H$2="All",IF(C51="Jakarta",COUNTIFS('Master Data HO &amp; Site'!$F$1:$F$437,'Summary to Mgmt'!$D51,'Master Data HO &amp; Site'!$H$1:$H$437,'Summary to Mgmt'!$E51,'Master Data HO &amp; Site'!$Y$1:$Y$437,"Open",'Master Data HO &amp; Site'!$D$1:$D$437,"pending FKTK"),COUNTIFS('Master Data HO &amp; Site'!$S$1:$S$437,'Summary to Mgmt'!$C51,'Master Data HO &amp; Site'!$Y$1:$Y$437,"Open",'Master Data HO &amp; Site'!$D$1:$D$437,"pending FKTK")),IF($H$2="Urgent",IF(C51="Jakarta",COUNTIFS('Master Data HO &amp; Site'!$F$1:$F$437,'Summary to Mgmt'!$D51,'Master Data HO &amp; Site'!$H$1:$H$437,'Summary to Mgmt'!$E51,'Master Data HO &amp; Site'!$Y$1:$Y$437,"Open",'Master Data HO &amp; Site'!$N$1:$N$437,$H$2,'Master Data HO &amp; Site'!$D$1:$D$437,"pending FKTK"),COUNTIFS('Master Data HO &amp; Site'!$S$1:$S$437,'Summary to Mgmt'!$C51,'Master Data HO &amp; Site'!$Y$1:$Y$437,"Open",'Master Data HO &amp; Site'!$N$1:$N$437,$H$2,'Master Data HO &amp; Site'!$D$1:$D$437,"pending FKTK")),IF(C51="Jakarta",COUNTIFS('Master Data HO &amp; Site'!$F$1:$F$437,'Summary to Mgmt'!$D51,'Master Data HO &amp; Site'!$H$1:$H$437,'Summary to Mgmt'!$E51,'Master Data HO &amp; Site'!$Y$1:$Y$437,"Open",'Master Data HO &amp; Site'!$N$1:$N$437,$H$2,'Master Data HO &amp; Site'!$D$1:$D$437,"pending FKTK"),COUNTIFS('Master Data HO &amp; Site'!$S$1:$S$437,'Summary to Mgmt'!$C51,'Master Data HO &amp; Site'!$Y$1:$Y$437,"Open",'Master Data HO &amp; Site'!$N$1:$N$437,$H$2,'Master Data HO &amp; Site'!$D$1:$D$437,"pending FKTK"))))</f>
        <v>0</v>
      </c>
      <c r="J51" s="222">
        <f>IF($H$2="All",IF(C51="Jakarta",SUMIFS('Master Data HO &amp; Site'!$AB$1:$AB$437,'Master Data HO &amp; Site'!$F$1:$F$437,'Summary to Mgmt'!$D51,'Master Data HO &amp; Site'!$H$1:$H$437,'Summary to Mgmt'!$E51,'Master Data HO &amp; Site'!$Y$1:$Y$437,"Open"),SUMIFS('Master Data HO &amp; Site'!$AB$1:$AB$437,'Master Data HO &amp; Site'!$S$1:$S$437,'Summary to Mgmt'!$C51,'Master Data HO &amp; Site'!$Y$1:$Y$437,"Open")),IF($H$2="Urgent",IF(C51="Jakarta",SUMIFS('Master Data HO &amp; Site'!$AB$1:$AB$437,'Master Data HO &amp; Site'!$F$1:$F$437,'Summary to Mgmt'!$D51,'Master Data HO &amp; Site'!$H$1:$H$437,'Summary to Mgmt'!$E51,'Master Data HO &amp; Site'!$Y$1:$Y$437,"Open",'Master Data HO &amp; Site'!$N$1:$N$437,$H$2),SUMIFS('Master Data HO &amp; Site'!$AB$1:$AB$437,'Master Data HO &amp; Site'!$S$1:$S$437,'Summary to Mgmt'!$C51,'Master Data HO &amp; Site'!$Y$1:$Y$437,"Open",'Master Data HO &amp; Site'!$N$1:$N$437,$H$2)),IF(C51="Jakarta",SUMIFS('Master Data HO &amp; Site'!$AB$1:$AB$437,'Master Data HO &amp; Site'!$F$1:$F$437,'Summary to Mgmt'!$D51,'Master Data HO &amp; Site'!$H$1:$H$437,'Summary to Mgmt'!$E51,'Master Data HO &amp; Site'!$Y$1:$Y$437,"Open",'Master Data HO &amp; Site'!$N$1:$N$437,$H$2),SUMIFS('Master Data HO &amp; Site'!$AB$1:$AB$437,'Master Data HO &amp; Site'!$S$1:$S$437,'Summary to Mgmt'!$C51,'Master Data HO &amp; Site'!$Y$1:$Y$437,"Open",'Master Data HO &amp; Site'!$N$1:$N$437,$H$2))))</f>
        <v>4</v>
      </c>
      <c r="K51" s="222">
        <f>IF($H$2="All",IF(C51="Jakarta",SUMIFS('Master Data HO &amp; Site'!$AC$1:$AC$437,'Master Data HO &amp; Site'!$F$1:$F$437,'Summary to Mgmt'!$D51,'Master Data HO &amp; Site'!$H$1:$H$437,'Summary to Mgmt'!$E51,'Master Data HO &amp; Site'!$Y$1:$Y$437,"Open"),SUMIFS('Master Data HO &amp; Site'!$AC$1:$AC$437,'Master Data HO &amp; Site'!$S$1:$S$437,'Summary to Mgmt'!$C51,'Master Data HO &amp; Site'!$Y$1:$Y$437,"Open")),IF($H$2="Urgent",IF(C51="Jakarta",SUMIFS('Master Data HO &amp; Site'!$AC$1:$AC$437,'Master Data HO &amp; Site'!$F$1:$F$437,'Summary to Mgmt'!$D51,'Master Data HO &amp; Site'!$H$1:$H$437,'Summary to Mgmt'!$E51,'Master Data HO &amp; Site'!$Y$1:$Y$437,"Open",'Master Data HO &amp; Site'!$N$1:$N$437,$H$2),SUMIFS('Master Data HO &amp; Site'!$AC$1:$AC$437,'Master Data HO &amp; Site'!$S$1:$S$437,'Summary to Mgmt'!$C51,'Master Data HO &amp; Site'!$Y$1:$Y$437,"Open",'Master Data HO &amp; Site'!$N$1:$N$437,$H$2)),IF(C51="Jakarta",SUMIFS('Master Data HO &amp; Site'!$AC$1:$AC$437,'Master Data HO &amp; Site'!$F$1:$F$437,'Summary to Mgmt'!$D51,'Master Data HO &amp; Site'!$H$1:$H$437,'Summary to Mgmt'!$E51,'Master Data HO &amp; Site'!$Y$1:$Y$437,"Open",'Master Data HO &amp; Site'!$N$1:$N$437,$H$2),SUMIFS('Master Data HO &amp; Site'!$AC$1:$AC$437,'Master Data HO &amp; Site'!$S$1:$S$437,'Summary to Mgmt'!$C51,'Master Data HO &amp; Site'!$Y$1:$Y$437,"Open",'Master Data HO &amp; Site'!$N$1:$N$437,$H$2))))</f>
        <v>4</v>
      </c>
      <c r="L51" s="222">
        <f>IF($H$2="All",IF(C51="Jakarta",SUMIFS('Master Data HO &amp; Site'!$AD$1:$AD$437,'Master Data HO &amp; Site'!$F$1:$F$437,'Summary to Mgmt'!$D51,'Master Data HO &amp; Site'!$H$1:$H$437,'Summary to Mgmt'!$E51,'Master Data HO &amp; Site'!$Y$1:$Y$437,"Open"),SUMIFS('Master Data HO &amp; Site'!$AD$1:$AD$437,'Master Data HO &amp; Site'!$S$1:$S$437,'Summary to Mgmt'!$C51,'Master Data HO &amp; Site'!$Y$1:$Y$437,"Open")),IF($H$2="Urgent",IF(C51="Jakarta",SUMIFS('Master Data HO &amp; Site'!$AD$1:$AD$437,'Master Data HO &amp; Site'!$F$1:$F$437,'Summary to Mgmt'!$D51,'Master Data HO &amp; Site'!$H$1:$H$437,'Summary to Mgmt'!$E51,'Master Data HO &amp; Site'!$Y$1:$Y$437,"Open",'Master Data HO &amp; Site'!$N$1:$N$437,$H$2),SUMIFS('Master Data HO &amp; Site'!$AD$1:$AD$437,'Master Data HO &amp; Site'!$S$1:$S$437,'Summary to Mgmt'!$C51,'Master Data HO &amp; Site'!$Y$1:$Y$437,"Open",'Master Data HO &amp; Site'!$N$1:$N$437,$H$2)),IF(C51="Jakarta",SUMIFS('Master Data HO &amp; Site'!$AD$1:$AD$437,'Master Data HO &amp; Site'!$F$1:$F$437,'Summary to Mgmt'!$D51,'Master Data HO &amp; Site'!$H$1:$H$437,'Summary to Mgmt'!$E51,'Master Data HO &amp; Site'!$Y$1:$Y$437,"Open",'Master Data HO &amp; Site'!$N$1:$N$437,$H$2),SUMIFS('Master Data HO &amp; Site'!$AD$1:$AD$437,'Master Data HO &amp; Site'!$S$1:$S$437,'Summary to Mgmt'!$C51,'Master Data HO &amp; Site'!$Y$1:$Y$437,"Open",'Master Data HO &amp; Site'!$N$1:$N$437,$H$2))))</f>
        <v>0</v>
      </c>
      <c r="M51" s="222">
        <f>IF($H$2="All",IF(C51="Jakarta",SUMIFS('Master Data HO &amp; Site'!$AE$1:$AE$437,'Master Data HO &amp; Site'!$F$1:$F$437,'Summary to Mgmt'!$D51,'Master Data HO &amp; Site'!$H$1:$H$437,'Summary to Mgmt'!$E51,'Master Data HO &amp; Site'!$Y$1:$Y$437,"Open"),SUMIFS('Master Data HO &amp; Site'!$AE$1:$AE$437,'Master Data HO &amp; Site'!$S$1:$S$437,'Summary to Mgmt'!$C51,'Master Data HO &amp; Site'!$Y$1:$Y$437,"Open")),IF($H$2="Urgent",IF(C51="Jakarta",SUMIFS('Master Data HO &amp; Site'!$AE$1:$AE$437,'Master Data HO &amp; Site'!$F$1:$F$437,'Summary to Mgmt'!$D51,'Master Data HO &amp; Site'!$H$1:$H$437,'Summary to Mgmt'!$E51,'Master Data HO &amp; Site'!$Y$1:$Y$437,"Open",'Master Data HO &amp; Site'!$N$1:$N$437,$H$2),SUMIFS('Master Data HO &amp; Site'!$AE$1:$AE$437,'Master Data HO &amp; Site'!$S$1:$S$437,'Summary to Mgmt'!$C51,'Master Data HO &amp; Site'!$Y$1:$Y$437,"Open",'Master Data HO &amp; Site'!$N$1:$N$437,$H$2)),IF(C51="Jakarta",SUMIFS('Master Data HO &amp; Site'!$AE$1:$AE$437,'Master Data HO &amp; Site'!$F$1:$F$437,'Summary to Mgmt'!$D51,'Master Data HO &amp; Site'!$H$1:$H$437,'Summary to Mgmt'!$E51,'Master Data HO &amp; Site'!$Y$1:$Y$437,"Open",'Master Data HO &amp; Site'!$N$1:$N$437,$H$2),SUMIFS('Master Data HO &amp; Site'!$AE$1:$AE$437,'Master Data HO &amp; Site'!$S$1:$S$437,'Summary to Mgmt'!$C51,'Master Data HO &amp; Site'!$Y$1:$Y$437,"Open",'Master Data HO &amp; Site'!$N$1:$N$437,$H$2))))</f>
        <v>0</v>
      </c>
      <c r="N51" s="222">
        <f>IF($H$2="All",IF(C51="Jakarta",SUMIFS('Master Data HO &amp; Site'!$AF$1:$AF$437,'Master Data HO &amp; Site'!$F$1:$F$437,'Summary to Mgmt'!$D51,'Master Data HO &amp; Site'!$H$1:$H$437,'Summary to Mgmt'!$E51,'Master Data HO &amp; Site'!$Y$1:$Y$437,"Open"),SUMIFS('Master Data HO &amp; Site'!$AF$1:$AF$437,'Master Data HO &amp; Site'!$S$1:$S$437,'Summary to Mgmt'!$C51,'Master Data HO &amp; Site'!$Y$1:$Y$437,"Open")),IF($H$2="Urgent",IF(C51="Jakarta",SUMIFS('Master Data HO &amp; Site'!$AF$1:$AF$437,'Master Data HO &amp; Site'!$F$1:$F$437,'Summary to Mgmt'!$D51,'Master Data HO &amp; Site'!$H$1:$H$437,'Summary to Mgmt'!$E51,'Master Data HO &amp; Site'!$Y$1:$Y$437,"Open",'Master Data HO &amp; Site'!$N$1:$N$437,$H$2),SUMIFS('Master Data HO &amp; Site'!$AF$1:$AF$437,'Master Data HO &amp; Site'!$S$1:$S$437,'Summary to Mgmt'!$C51,'Master Data HO &amp; Site'!$Y$1:$Y$437,"Open",'Master Data HO &amp; Site'!$N$1:$N$437,$H$2)),IF(C51="Jakarta",SUMIFS('Master Data HO &amp; Site'!$AF$1:$AF$437,'Master Data HO &amp; Site'!$F$1:$F$437,'Summary to Mgmt'!$D51,'Master Data HO &amp; Site'!$H$1:$H$437,'Summary to Mgmt'!$E51,'Master Data HO &amp; Site'!$Y$1:$Y$437,"Open",'Master Data HO &amp; Site'!$N$1:$N$437,$H$2),SUMIFS('Master Data HO &amp; Site'!$AF$1:$AF$437,'Master Data HO &amp; Site'!$S$1:$S$437,'Summary to Mgmt'!$C51,'Master Data HO &amp; Site'!$Y$1:$Y$437,"Open",'Master Data HO &amp; Site'!$N$1:$N$437,$H$2))))</f>
        <v>0</v>
      </c>
      <c r="O51" s="224">
        <f>IF($H$2="All",IF(C51="Jakarta",SUMIFS('Master Data HO &amp; Site'!$AG$1:$AG$437,'Master Data HO &amp; Site'!$S$1:$S$437,'Summary to Mgmt'!$C51,'Master Data HO &amp; Site'!$F$1:$F$437,'Summary to Mgmt'!$D51,'Master Data HO &amp; Site'!$H$1:$H$437,'Summary to Mgmt'!$E51,'Master Data HO &amp; Site'!$Y$1:$Y$437,"Open"),SUMIFS('Master Data HO &amp; Site'!$AG$1:$AG$437,'Master Data HO &amp; Site'!$S$1:$S$437,'Summary to Mgmt'!$C51,'Master Data HO &amp; Site'!$Y$1:$Y$437,"Open")),IF($H$2="Urgent",IF(C51="Jakarta",SUMIFS('Master Data HO &amp; Site'!$AG$1:$AG$437,'Master Data HO &amp; Site'!$F$1:$F$437,'Summary to Mgmt'!$D51,'Master Data HO &amp; Site'!$H$1:$H$437,'Summary to Mgmt'!$E51,'Master Data HO &amp; Site'!$Y$1:$Y$437,"Open",'Master Data HO &amp; Site'!$N$1:$N$437,$H$2),SUMIFS('Master Data HO &amp; Site'!$AG$1:$AG$437,'Master Data HO &amp; Site'!$S$1:$S$437,'Summary to Mgmt'!$C51,'Master Data HO &amp; Site'!$Y$1:$Y$437,"Open",'Master Data HO &amp; Site'!$N$1:$N$437,$H$2)),IF(C51="Jakarta",SUMIFS('Master Data HO &amp; Site'!$AG$1:$AG$437,'Master Data HO &amp; Site'!$F$1:$F$437,'Summary to Mgmt'!$D51,'Master Data HO &amp; Site'!$H$1:$H$437,'Summary to Mgmt'!$E51,'Master Data HO &amp; Site'!$Y$1:$Y$437,"Open",'Master Data HO &amp; Site'!$N$1:$N$437,$H$2),SUMIFS('Master Data HO &amp; Site'!$AG$1:$AG$437,'Master Data HO &amp; Site'!$S$1:$S$437,'Summary to Mgmt'!$C51,'Master Data HO &amp; Site'!$Y$1:$Y$437,"Open",'Master Data HO &amp; Site'!$N$1:$N$437,$H$2))))</f>
        <v>7</v>
      </c>
      <c r="P51" s="222">
        <f>IF($H$2="All",IF(C51="Jakarta",SUMIFS('Master Data HO &amp; Site'!$AH$1:$AH$437,'Master Data HO &amp; Site'!$F$1:$F$437,'Summary to Mgmt'!$D51,'Master Data HO &amp; Site'!$H$1:$H$437,'Summary to Mgmt'!$E51,'Master Data HO &amp; Site'!$Y$1:$Y$437,"Open"),SUMIFS('Master Data HO &amp; Site'!$AH$1:$AH$437,'Master Data HO &amp; Site'!$S$1:$S$437,'Summary to Mgmt'!$C51,'Master Data HO &amp; Site'!$Y$1:$Y$437,"Open")),IF($H$2="Urgent",IF(C51="Jakarta",SUMIFS('Master Data HO &amp; Site'!$AH$1:$AH$437,'Master Data HO &amp; Site'!$F$1:$F$437,'Summary to Mgmt'!$D51,'Master Data HO &amp; Site'!$H$1:$H$437,'Summary to Mgmt'!$E51,'Master Data HO &amp; Site'!$Y$1:$Y$437,"Open",'Master Data HO &amp; Site'!$N$1:$N$437,$H$2),SUMIFS('Master Data HO &amp; Site'!$AH$1:$AH$437,'Master Data HO &amp; Site'!$S$1:$S$437,'Summary to Mgmt'!$C51,'Master Data HO &amp; Site'!$Y$1:$Y$437,"Open",'Master Data HO &amp; Site'!$N$1:$N$437,$H$2)),IF(C51="Jakarta",SUMIFS('Master Data HO &amp; Site'!$AH$1:$AH$437,'Master Data HO &amp; Site'!$F$1:$F$437,'Summary to Mgmt'!$D51,'Master Data HO &amp; Site'!$H$1:$H$437,'Summary to Mgmt'!$E51,'Master Data HO &amp; Site'!$Y$1:$Y$437,"Open",'Master Data HO &amp; Site'!$N$1:$N$437,$H$2),SUMIFS('Master Data HO &amp; Site'!$AH$1:$AH$437,'Master Data HO &amp; Site'!$S$1:$S$437,'Summary to Mgmt'!$C51,'Master Data HO &amp; Site'!$Y$1:$Y$437,"Open",'Master Data HO &amp; Site'!$N$1:$N$437,$H$2))))</f>
        <v>0</v>
      </c>
      <c r="Q51" s="222">
        <f>IF($H$2="All",IF(C51="Jakarta",SUMIFS('Master Data HO &amp; Site'!$AI$1:$AI$437,'Master Data HO &amp; Site'!$F$1:$F$437,'Summary to Mgmt'!$D51,'Master Data HO &amp; Site'!$H$1:$H$437,'Summary to Mgmt'!$E51,'Master Data HO &amp; Site'!$Y$1:$Y$437,"Open"),SUMIFS('Master Data HO &amp; Site'!$AI$1:$AI$437,'Master Data HO &amp; Site'!$S$1:$S$437,'Summary to Mgmt'!$C51,'Master Data HO &amp; Site'!$Y$1:$Y$437,"Open")),IF($H$2="Urgent",IF(C51="Jakarta",SUMIFS('Master Data HO &amp; Site'!$AI$1:$AI$437,'Master Data HO &amp; Site'!$F$1:$F$437,'Summary to Mgmt'!$D51,'Master Data HO &amp; Site'!$H$1:$H$437,'Summary to Mgmt'!$E51,'Master Data HO &amp; Site'!$Y$1:$Y$437,"Open",'Master Data HO &amp; Site'!$N$1:$N$437,$H$2),SUMIFS('Master Data HO &amp; Site'!$AI$1:$AI$437,'Master Data HO &amp; Site'!$S$1:$S$437,'Summary to Mgmt'!$C51,'Master Data HO &amp; Site'!$Y$1:$Y$437,"Open",'Master Data HO &amp; Site'!$N$1:$N$437,$H$2)),IF(C51="Jakarta",SUMIFS('Master Data HO &amp; Site'!$AI$1:$AI$437,'Master Data HO &amp; Site'!$F$1:$F$437,'Summary to Mgmt'!$D51,'Master Data HO &amp; Site'!$H$1:$H$437,'Summary to Mgmt'!$E51,'Master Data HO &amp; Site'!$Y$1:$Y$437,"Open",'Master Data HO &amp; Site'!$N$1:$N$437,$H$2),SUMIFS('Master Data HO &amp; Site'!$AI$1:$AI$437,'Master Data HO &amp; Site'!$S$1:$S$437,'Summary to Mgmt'!$C51,'Master Data HO &amp; Site'!$Y$1:$Y$437,"Open",'Master Data HO &amp; Site'!$N$1:$N$437,$H$2))))</f>
        <v>1</v>
      </c>
      <c r="R51" s="222">
        <f>IF($H$2="All",IF(C51="Jakarta",SUMIFS('Master Data HO &amp; Site'!$AJ$1:$AJ$437,'Master Data HO &amp; Site'!$F$1:$F$437,'Summary to Mgmt'!$D51,'Master Data HO &amp; Site'!$H$1:$H$437,'Summary to Mgmt'!$E51,'Master Data HO &amp; Site'!$Y$1:$Y$437,"Open"),SUMIFS('Master Data HO &amp; Site'!$AJ$1:$AJ$437,'Master Data HO &amp; Site'!$S$1:$S$437,'Summary to Mgmt'!$C51,'Master Data HO &amp; Site'!$Y$1:$Y$437,"Open")),IF($H$2="Urgent",IF(C51="Jakarta",SUMIFS('Master Data HO &amp; Site'!$AJ$1:$AJ$437,'Master Data HO &amp; Site'!$F$1:$F$437,'Summary to Mgmt'!$D51,'Master Data HO &amp; Site'!$H$1:$H$437,'Summary to Mgmt'!$E51,'Master Data HO &amp; Site'!$Y$1:$Y$437,"Open",'Master Data HO &amp; Site'!$N$1:$N$437,$H$2),SUMIFS('Master Data HO &amp; Site'!$AJ$1:$AJ$437,'Master Data HO &amp; Site'!$S$1:$S$437,'Summary to Mgmt'!$C51,'Master Data HO &amp; Site'!$Y$1:$Y$437,"Open",'Master Data HO &amp; Site'!$N$1:$N$437,$H$2)),IF(C51="Jakarta",SUMIFS('Master Data HO &amp; Site'!$AJ$1:$AJ$437,'Master Data HO &amp; Site'!$F$1:$F$437,'Summary to Mgmt'!$D51,'Master Data HO &amp; Site'!$H$1:$H$437,'Summary to Mgmt'!$E51,'Master Data HO &amp; Site'!$Y$1:$Y$437,"Open",'Master Data HO &amp; Site'!$N$1:$N$437,$H$2),SUMIFS('Master Data HO &amp; Site'!$AJ$1:$AJ$437,'Master Data HO &amp; Site'!$S$1:$S$437,'Summary to Mgmt'!$C51,'Master Data HO &amp; Site'!$Y$1:$Y$437,"Open",'Master Data HO &amp; Site'!$N$1:$N$437,$H$2))))</f>
        <v>1</v>
      </c>
      <c r="S51" s="222">
        <f>IF($H$2="All",IF(C51="Jakarta",SUMIFS('Master Data HO &amp; Site'!$AK$1:$AK$437,'Master Data HO &amp; Site'!$F$1:$F$437,'Summary to Mgmt'!$D51,'Master Data HO &amp; Site'!$H$1:$H$437,'Summary to Mgmt'!$E51,'Master Data HO &amp; Site'!$Y$1:$Y$437,"Open"),SUMIFS('Master Data HO &amp; Site'!$AK$1:$AK$437,'Master Data HO &amp; Site'!$S$1:$S$437,'Summary to Mgmt'!$C51,'Master Data HO &amp; Site'!$Y$1:$Y$437,"Open")),IF($H$2="Urgent",IF(C51="Jakarta",SUMIFS('Master Data HO &amp; Site'!$AK$1:$AK$437,'Master Data HO &amp; Site'!$F$1:$F$437,'Summary to Mgmt'!$D51,'Master Data HO &amp; Site'!$H$1:$H$437,'Summary to Mgmt'!$E51,'Master Data HO &amp; Site'!$Y$1:$Y$437,"Open",'Master Data HO &amp; Site'!$N$1:$N$437,$H$2),SUMIFS('Master Data HO &amp; Site'!$AK$1:$AK$437,'Master Data HO &amp; Site'!$S$1:$S$437,'Summary to Mgmt'!$C51,'Master Data HO &amp; Site'!$Y$1:$Y$437,"Open",'Master Data HO &amp; Site'!$N$1:$N$437,$H$2)),IF(C51="Jakarta",SUMIFS('Master Data HO &amp; Site'!$AK$1:$AK$437,'Master Data HO &amp; Site'!$F$1:$F$437,'Summary to Mgmt'!$D51,'Master Data HO &amp; Site'!$H$1:$H$437,'Summary to Mgmt'!$E51,'Master Data HO &amp; Site'!$Y$1:$Y$437,"Open",'Master Data HO &amp; Site'!$N$1:$N$437,$H$2),SUMIFS('Master Data HO &amp; Site'!$AK$1:$AK$437,'Master Data HO &amp; Site'!$S$1:$S$437,'Summary to Mgmt'!$C51,'Master Data HO &amp; Site'!$Y$1:$Y$437,"Open",'Master Data HO &amp; Site'!$N$1:$N$437,$H$2))))</f>
        <v>0</v>
      </c>
      <c r="T51" s="222">
        <f>IF($H$2="All",IF(C51="Jakarta",SUMIFS('Master Data HO &amp; Site'!$AL$1:$AL$437,'Master Data HO &amp; Site'!$F$1:$F$437,'Summary to Mgmt'!$D51,'Master Data HO &amp; Site'!$H$1:$H$437,'Summary to Mgmt'!$E51,'Master Data HO &amp; Site'!$Y$1:$Y$437,"Open"),SUMIFS('Master Data HO &amp; Site'!$AL$1:$AL$437,'Master Data HO &amp; Site'!$S$1:$S$437,'Summary to Mgmt'!$C51,'Master Data HO &amp; Site'!$Y$1:$Y$437,"Open")),IF($H$2="Urgent",IF(C51="Jakarta",SUMIFS('Master Data HO &amp; Site'!$AL$1:$AL$437,'Master Data HO &amp; Site'!$F$1:$F$437,'Summary to Mgmt'!$D51,'Master Data HO &amp; Site'!$H$1:$H$437,'Summary to Mgmt'!$E51,'Master Data HO &amp; Site'!$Y$1:$Y$437,"Open",'Master Data HO &amp; Site'!$N$1:$N$437,$H$2),SUMIFS('Master Data HO &amp; Site'!$AL$1:$AL$437,'Master Data HO &amp; Site'!$S$1:$S$437,'Summary to Mgmt'!$C51,'Master Data HO &amp; Site'!$Y$1:$Y$437,"Open",'Master Data HO &amp; Site'!$N$1:$N$437,$H$2)),IF(C51="Jakarta",SUMIFS('Master Data HO &amp; Site'!$AL$1:$AL$437,'Master Data HO &amp; Site'!$F$1:$F$437,'Summary to Mgmt'!$D51,'Master Data HO &amp; Site'!$H$1:$H$437,'Summary to Mgmt'!$E51,'Master Data HO &amp; Site'!$Y$1:$Y$437,"Open",'Master Data HO &amp; Site'!$N$1:$N$437,$H$2),SUMIFS('Master Data HO &amp; Site'!$AL$1:$AL$437,'Master Data HO &amp; Site'!$S$1:$S$437,'Summary to Mgmt'!$C51,'Master Data HO &amp; Site'!$Y$1:$Y$437,"Open",'Master Data HO &amp; Site'!$N$1:$N$437,$H$2))))</f>
        <v>0</v>
      </c>
      <c r="U51" s="222">
        <f>IF($H$2="All",IF(C51="Jakarta",SUMIFS('Master Data HO &amp; Site'!$AM$1:$AM$437,'Master Data HO &amp; Site'!$S$1:$S$437,'Summary to Mgmt'!$C51,'Master Data HO &amp; Site'!$F$1:$F$437,'Summary to Mgmt'!$D51,'Master Data HO &amp; Site'!$H$1:$H$437,'Summary to Mgmt'!$E51,'Master Data HO &amp; Site'!$Y$1:$Y$437,"Open"),SUMIFS('Master Data HO &amp; Site'!$AM$1:$AM$437,'Master Data HO &amp; Site'!$S$1:$S$437,'Summary to Mgmt'!$C51,'Master Data HO &amp; Site'!$Y$1:$Y$437,"Open")),IF($H$2="Urgent",IF(C51="Jakarta",SUMIFS('Master Data HO &amp; Site'!$AM$1:$AM$437,'Master Data HO &amp; Site'!$F$1:$F$437,'Summary to Mgmt'!$D51,'Master Data HO &amp; Site'!$H$1:$H$437,'Summary to Mgmt'!$E51,'Master Data HO &amp; Site'!$Y$1:$Y$437,"Open",'Master Data HO &amp; Site'!$N$1:$N$437,$H$2),SUMIFS('Master Data HO &amp; Site'!$AM$1:$AM$437,'Master Data HO &amp; Site'!$S$1:$S$437,'Summary to Mgmt'!$C51,'Master Data HO &amp; Site'!$Y$1:$Y$437,"Open",'Master Data HO &amp; Site'!$N$1:$N$437,$H$2)),IF(C51="Jakarta",SUMIFS('Master Data HO &amp; Site'!$AM$1:$AM$437,'Master Data HO &amp; Site'!$F$1:$F$437,'Summary to Mgmt'!$D51,'Master Data HO &amp; Site'!$H$1:$H$437,'Summary to Mgmt'!$E51,'Master Data HO &amp; Site'!$Y$1:$Y$437,"Open",'Master Data HO &amp; Site'!$N$1:$N$437,$H$2),SUMIFS('Master Data HO &amp; Site'!$AM$1:$AM$437,'Master Data HO &amp; Site'!$S$1:$S$437,'Summary to Mgmt'!$C51,'Master Data HO &amp; Site'!$Y$1:$Y$437,"Open",'Master Data HO &amp; Site'!$N$1:$N$437,$H$2))))</f>
        <v>2</v>
      </c>
      <c r="V51" s="222">
        <f>IF($H$2="All",IF(C51="Jakarta",SUMIFS('Master Data HO &amp; Site'!$AN$1:$AN$437,'Master Data HO &amp; Site'!$F$1:$F$437,'Summary to Mgmt'!$D51,'Master Data HO &amp; Site'!$H$1:$H$437,'Summary to Mgmt'!$E51,'Master Data HO &amp; Site'!$Y$1:$Y$437,"Open"),SUMIFS('Master Data HO &amp; Site'!$AN$1:$AN$437,'Master Data HO &amp; Site'!$S$1:$S$437,'Summary to Mgmt'!$C51,'Master Data HO &amp; Site'!$Y$1:$Y$437,"Open")),IF($H$2="Urgent",IF(C51="Jakarta",SUMIFS('Master Data HO &amp; Site'!$AN$1:$AN$437,'Master Data HO &amp; Site'!$F$1:$F$437,'Summary to Mgmt'!$D51,'Master Data HO &amp; Site'!$H$1:$H$437,'Summary to Mgmt'!$E51,'Master Data HO &amp; Site'!$Y$1:$Y$437,"Open",'Master Data HO &amp; Site'!$N$1:$N$437,$H$2),SUMIFS('Master Data HO &amp; Site'!$AN$1:$AN$437,'Master Data HO &amp; Site'!$S$1:$S$437,'Summary to Mgmt'!$C51,'Master Data HO &amp; Site'!$Y$1:$Y$437,"Open",'Master Data HO &amp; Site'!$N$1:$N$437,$H$2)),IF(C51="Jakarta",SUMIFS('Master Data HO &amp; Site'!$AN$1:$AN$437,'Master Data HO &amp; Site'!$F$1:$F$437,'Summary to Mgmt'!$D51,'Master Data HO &amp; Site'!$H$1:$H$437,'Summary to Mgmt'!$E51,'Master Data HO &amp; Site'!$Y$1:$Y$437,"Open",'Master Data HO &amp; Site'!$N$1:$N$437,$H$2),SUMIFS('Master Data HO &amp; Site'!$AN$1:$AN$437,'Master Data HO &amp; Site'!$S$1:$S$437,'Summary to Mgmt'!$C51,'Master Data HO &amp; Site'!$Y$1:$Y$437,"Open",'Master Data HO &amp; Site'!$N$1:$N$437,$H$2))))</f>
        <v>0</v>
      </c>
      <c r="W51" s="222">
        <f>IF($H$2="All",IF(C51="Jakarta",SUMIFS('Master Data HO &amp; Site'!$AO$1:$AO$437,'Master Data HO &amp; Site'!$F$1:$F$437,'Summary to Mgmt'!$D51,'Master Data HO &amp; Site'!$H$1:$H$437,'Summary to Mgmt'!$E51,'Master Data HO &amp; Site'!$Y$1:$Y$437,"Open"),SUMIFS('Master Data HO &amp; Site'!$AO$1:$AO$437,'Master Data HO &amp; Site'!$S$1:$S$437,'Summary to Mgmt'!$C51,'Master Data HO &amp; Site'!$Y$1:$Y$437,"Open")),IF($H$2="Urgent",IF(C51="Jakarta",SUMIFS('Master Data HO &amp; Site'!$AO$1:$AO$437,'Master Data HO &amp; Site'!$F$1:$F$437,'Summary to Mgmt'!$D51,'Master Data HO &amp; Site'!$H$1:$H$437,'Summary to Mgmt'!$E51,'Master Data HO &amp; Site'!$Y$1:$Y$437,"Open",'Master Data HO &amp; Site'!$N$1:$N$437,$H$2),SUMIFS('Master Data HO &amp; Site'!$AO$1:$AO$437,'Master Data HO &amp; Site'!$S$1:$S$437,'Summary to Mgmt'!$C51,'Master Data HO &amp; Site'!$Y$1:$Y$437,"Open",'Master Data HO &amp; Site'!$N$1:$N$437,$H$2)),IF(C51="Jakarta",SUMIFS('Master Data HO &amp; Site'!$AO$1:$AO$437,'Master Data HO &amp; Site'!$F$1:$F$437,'Summary to Mgmt'!$D51,'Master Data HO &amp; Site'!$H$1:$H$437,'Summary to Mgmt'!$E51,'Master Data HO &amp; Site'!$Y$1:$Y$437,"Open",'Master Data HO &amp; Site'!$N$1:$N$437,$H$2),SUMIFS('Master Data HO &amp; Site'!$AO$1:$AO$437,'Master Data HO &amp; Site'!$S$1:$S$437,'Summary to Mgmt'!$C51,'Master Data HO &amp; Site'!$Y$1:$Y$437,"Open",'Master Data HO &amp; Site'!$N$1:$N$437,$H$2))))</f>
        <v>0</v>
      </c>
      <c r="X51" s="222">
        <f>IF($H$2="All",IF(C51="Jakarta",SUMIFS('Master Data HO &amp; Site'!$AP$1:$AP$437,'Master Data HO &amp; Site'!$F$1:$F$437,'Summary to Mgmt'!$D51,'Master Data HO &amp; Site'!$H$1:$H$437,'Summary to Mgmt'!$E51,'Master Data HO &amp; Site'!$Y$1:$Y$437,"Open"),SUMIFS('Master Data HO &amp; Site'!$AP$1:$AP$437,'Master Data HO &amp; Site'!$S$1:$S$437,'Summary to Mgmt'!$C51,'Master Data HO &amp; Site'!$Y$1:$Y$437,"Open")),IF($H$2="Urgent",IF(C51="Jakarta",SUMIFS('Master Data HO &amp; Site'!$AP$1:$AP$437,'Master Data HO &amp; Site'!$F$1:$F$437,'Summary to Mgmt'!$D51,'Master Data HO &amp; Site'!$H$1:$H$437,'Summary to Mgmt'!$E51,'Master Data HO &amp; Site'!$Y$1:$Y$437,"Open",'Master Data HO &amp; Site'!$N$1:$N$437,$H$2),SUMIFS('Master Data HO &amp; Site'!$AP$1:$AP$437,'Master Data HO &amp; Site'!$S$1:$S$437,'Summary to Mgmt'!$C51,'Master Data HO &amp; Site'!$Y$1:$Y$437,"Open",'Master Data HO &amp; Site'!$N$1:$N$437,$H$2)),IF(C51="Jakarta",SUMIFS('Master Data HO &amp; Site'!$AP$1:$AP$437,'Master Data HO &amp; Site'!$F$1:$F$437,'Summary to Mgmt'!$D51,'Master Data HO &amp; Site'!$H$1:$H$437,'Summary to Mgmt'!$E51,'Master Data HO &amp; Site'!$Y$1:$Y$437,"Open",'Master Data HO &amp; Site'!$N$1:$N$437,$H$2),SUMIFS('Master Data HO &amp; Site'!$AP$1:$AP$437,'Master Data HO &amp; Site'!$S$1:$S$437,'Summary to Mgmt'!$C51,'Master Data HO &amp; Site'!$Y$1:$Y$437,"Open",'Master Data HO &amp; Site'!$N$1:$N$437,$H$2))))</f>
        <v>0</v>
      </c>
      <c r="Y51" s="222">
        <f>IF($H$2="All",IF(C51="Jakarta",SUMIFS('Master Data HO &amp; Site'!$AQ$1:$AQ$437,'Master Data HO &amp; Site'!$F$1:$F$437,'Summary to Mgmt'!$D51,'Master Data HO &amp; Site'!$H$1:$H$437,'Summary to Mgmt'!$E51,'Master Data HO &amp; Site'!$Y$1:$Y$437,"Open"),SUMIFS('Master Data HO &amp; Site'!$AQ$1:$AQ$437,'Master Data HO &amp; Site'!$S$1:$S$437,'Summary to Mgmt'!$C51,'Master Data HO &amp; Site'!$Y$1:$Y$437,"Open")),IF($H$2="Urgent",IF(C51="Jakarta",SUMIFS('Master Data HO &amp; Site'!$AQ$1:$AQ$437,'Master Data HO &amp; Site'!$F$1:$F$437,'Summary to Mgmt'!$D51,'Master Data HO &amp; Site'!$H$1:$H$437,'Summary to Mgmt'!$E51,'Master Data HO &amp; Site'!$Y$1:$Y$437,"Open",'Master Data HO &amp; Site'!$N$1:$N$437,$H$2),SUMIFS('Master Data HO &amp; Site'!$AQ$1:$AQ$437,'Master Data HO &amp; Site'!$S$1:$S$437,'Summary to Mgmt'!$C51,'Master Data HO &amp; Site'!$Y$1:$Y$437,"Open",'Master Data HO &amp; Site'!$N$1:$N$437,$H$2)),IF(C51="Jakarta",SUMIFS('Master Data HO &amp; Site'!$AQ$1:$AQ$437,'Master Data HO &amp; Site'!$F$1:$F$437,'Summary to Mgmt'!$D51,'Master Data HO &amp; Site'!$H$1:$H$437,'Summary to Mgmt'!$E51,'Master Data HO &amp; Site'!$Y$1:$Y$437,"Open",'Master Data HO &amp; Site'!$N$1:$N$437,$H$2),SUMIFS('Master Data HO &amp; Site'!$AQ$1:$AQ$437,'Master Data HO &amp; Site'!$S$1:$S$437,'Summary to Mgmt'!$C51,'Master Data HO &amp; Site'!$Y$1:$Y$437,"Open",'Master Data HO &amp; Site'!$N$1:$N$437,$H$2))))</f>
        <v>0</v>
      </c>
      <c r="Z51" s="222">
        <f>IF($H$2="All",IF(C51="Jakarta",SUMIFS('Master Data HO &amp; Site'!$AR$1:$AR$437,'Master Data HO &amp; Site'!$F$1:$F$437,'Summary to Mgmt'!$D51,'Master Data HO &amp; Site'!$H$1:$H$437,'Summary to Mgmt'!$E51,'Master Data HO &amp; Site'!$Y$1:$Y$437,"Open"),SUMIFS('Master Data HO &amp; Site'!$AR$1:$AR$437,'Master Data HO &amp; Site'!$S$1:$S$437,'Summary to Mgmt'!$C51,'Master Data HO &amp; Site'!$Y$1:$Y$437,"Open")),IF($H$2="Urgent",IF(C51="Jakarta",SUMIFS('Master Data HO &amp; Site'!$AR$1:$AR$437,'Master Data HO &amp; Site'!$F$1:$F$437,'Summary to Mgmt'!$D51,'Master Data HO &amp; Site'!$H$1:$H$437,'Summary to Mgmt'!$E51,'Master Data HO &amp; Site'!$Y$1:$Y$437,"Open",'Master Data HO &amp; Site'!$N$1:$N$437,$H$2),SUMIFS('Master Data HO &amp; Site'!$AR$1:$AR$437,'Master Data HO &amp; Site'!$S$1:$S$437,'Summary to Mgmt'!$C51,'Master Data HO &amp; Site'!$Y$1:$Y$437,"Open",'Master Data HO &amp; Site'!$N$1:$N$437,$H$2)),IF(C51="Jakarta",SUMIFS('Master Data HO &amp; Site'!$AR$1:$AR$437,'Master Data HO &amp; Site'!$F$1:$F$437,'Summary to Mgmt'!$D51,'Master Data HO &amp; Site'!$H$1:$H$437,'Summary to Mgmt'!$E51,'Master Data HO &amp; Site'!$Y$1:$Y$437,"Open",'Master Data HO &amp; Site'!$N$1:$N$437,$H$2),SUMIFS('Master Data HO &amp; Site'!$AR$1:$AR$437,'Master Data HO &amp; Site'!$S$1:$S$437,'Summary to Mgmt'!$C51,'Master Data HO &amp; Site'!$Y$1:$Y$437,"Open",'Master Data HO &amp; Site'!$N$1:$N$437,$H$2))))</f>
        <v>0</v>
      </c>
      <c r="AA51" s="222">
        <f>IF($H$2="All",IF(C51="Jakarta",SUMIFS('Master Data HO &amp; Site'!$AS$1:$AS$437,'Master Data HO &amp; Site'!$S$1:$S$437,'Summary to Mgmt'!$C51,'Master Data HO &amp; Site'!$F$1:$F$437,'Summary to Mgmt'!$D51,'Master Data HO &amp; Site'!$H$1:$H$437,'Summary to Mgmt'!$E51,'Master Data HO &amp; Site'!$Y$1:$Y$437,"Open"),SUMIFS('Master Data HO &amp; Site'!$AS$1:$AS$437,'Master Data HO &amp; Site'!$S$1:$S$437,'Summary to Mgmt'!$C51,'Master Data HO &amp; Site'!$Y$1:$Y$437,"Open")),IF($H$2="Urgent",IF(C51="Jakarta",SUMIFS('Master Data HO &amp; Site'!$AS$1:$AS$437,'Master Data HO &amp; Site'!$F$1:$F$437,'Summary to Mgmt'!$D51,'Master Data HO &amp; Site'!$H$1:$H$437,'Summary to Mgmt'!$E51,'Master Data HO &amp; Site'!$Y$1:$Y$437,"Open",'Master Data HO &amp; Site'!$N$1:$N$437,$H$2),SUMIFS('Master Data HO &amp; Site'!$AS$1:$AS$437,'Master Data HO &amp; Site'!$S$1:$S$437,'Summary to Mgmt'!$C51,'Master Data HO &amp; Site'!$Y$1:$Y$437,"Open",'Master Data HO &amp; Site'!$N$1:$N$437,$H$2)),IF(C51="Jakarta",SUMIFS('Master Data HO &amp; Site'!$AS$1:$AS$437,'Master Data HO &amp; Site'!$F$1:$F$437,'Summary to Mgmt'!$D51,'Master Data HO &amp; Site'!$H$1:$H$437,'Summary to Mgmt'!$E51,'Master Data HO &amp; Site'!$Y$1:$Y$437,"Open",'Master Data HO &amp; Site'!$N$1:$N$437,$H$2),SUMIFS('Master Data HO &amp; Site'!$AS$1:$AS$437,'Master Data HO &amp; Site'!$S$1:$S$437,'Summary to Mgmt'!$C51,'Master Data HO &amp; Site'!$Y$1:$Y$437,"Open",'Master Data HO &amp; Site'!$N$1:$N$437,$H$2))))</f>
        <v>0</v>
      </c>
      <c r="AB51" s="222">
        <f>IF($H$2="All",IF(C51="Jakarta",SUMIFS('Master Data HO &amp; Site'!$AT$1:$AT$437,'Master Data HO &amp; Site'!$F$1:$F$437,'Summary to Mgmt'!$D51,'Master Data HO &amp; Site'!$H$1:$H$437,'Summary to Mgmt'!$E51,'Master Data HO &amp; Site'!$Y$1:$Y$437,"Open"),SUMIFS('Master Data HO &amp; Site'!$AT$1:$AT$437,'Master Data HO &amp; Site'!$S$1:$S$437,'Summary to Mgmt'!$C51,'Master Data HO &amp; Site'!$Y$1:$Y$437,"Open")),IF($H$2="Urgent",IF(C51="Jakarta",SUMIFS('Master Data HO &amp; Site'!$AT$1:$AT$437,'Master Data HO &amp; Site'!$F$1:$F$437,'Summary to Mgmt'!$D51,'Master Data HO &amp; Site'!$H$1:$H$437,'Summary to Mgmt'!$E51,'Master Data HO &amp; Site'!$Y$1:$Y$437,"Open",'Master Data HO &amp; Site'!$N$1:$N$437,$H$2),SUMIFS('Master Data HO &amp; Site'!$AT$1:$AT$437,'Master Data HO &amp; Site'!$S$1:$S$437,'Summary to Mgmt'!$C51,'Master Data HO &amp; Site'!$Y$1:$Y$437,"Open",'Master Data HO &amp; Site'!$N$1:$N$437,$H$2)),IF(C51="Jakarta",SUMIFS('Master Data HO &amp; Site'!$AT$1:$AT$437,'Master Data HO &amp; Site'!$F$1:$F$437,'Summary to Mgmt'!$D51,'Master Data HO &amp; Site'!$H$1:$H$437,'Summary to Mgmt'!$E51,'Master Data HO &amp; Site'!$Y$1:$Y$437,"Open",'Master Data HO &amp; Site'!$N$1:$N$437,$H$2),SUMIFS('Master Data HO &amp; Site'!$AT$1:$AT$437,'Master Data HO &amp; Site'!$S$1:$S$437,'Summary to Mgmt'!$C51,'Master Data HO &amp; Site'!$Y$1:$Y$437,"Open",'Master Data HO &amp; Site'!$N$1:$N$437,$H$2))))</f>
        <v>0</v>
      </c>
      <c r="AC51" s="222">
        <f>IF($H$2="All",IF(C51="Jakarta",SUMIFS('Master Data HO &amp; Site'!$AU$1:$AU$437,'Master Data HO &amp; Site'!$F$1:$F$437,'Summary to Mgmt'!$D51,'Master Data HO &amp; Site'!$H$1:$H$437,'Summary to Mgmt'!$E51,'Master Data HO &amp; Site'!$Y$1:$Y$437,"Open"),SUMIFS('Master Data HO &amp; Site'!$AU$1:$AU$437,'Master Data HO &amp; Site'!$S$1:$S$437,'Summary to Mgmt'!$C51,'Master Data HO &amp; Site'!$Y$1:$Y$437,"Open")),IF($H$2="Urgent",IF(C51="Jakarta",SUMIFS('Master Data HO &amp; Site'!$AU$1:$AU$437,'Master Data HO &amp; Site'!$F$1:$F$437,'Summary to Mgmt'!$D51,'Master Data HO &amp; Site'!$H$1:$H$437,'Summary to Mgmt'!$E51,'Master Data HO &amp; Site'!$Y$1:$Y$437,"Open",'Master Data HO &amp; Site'!$N$1:$N$437,$H$2),SUMIFS('Master Data HO &amp; Site'!$AU$1:$AU$437,'Master Data HO &amp; Site'!$S$1:$S$437,'Summary to Mgmt'!$C51,'Master Data HO &amp; Site'!$Y$1:$Y$437,"Open",'Master Data HO &amp; Site'!$N$1:$N$437,$H$2)),IF(C51="Jakarta",SUMIFS('Master Data HO &amp; Site'!$AU$1:$AU$437,'Master Data HO &amp; Site'!$F$1:$F$437,'Summary to Mgmt'!$D51,'Master Data HO &amp; Site'!$H$1:$H$437,'Summary to Mgmt'!$E51,'Master Data HO &amp; Site'!$Y$1:$Y$437,"Open",'Master Data HO &amp; Site'!$N$1:$N$437,$H$2),SUMIFS('Master Data HO &amp; Site'!$AU$1:$AU$437,'Master Data HO &amp; Site'!$S$1:$S$437,'Summary to Mgmt'!$C51,'Master Data HO &amp; Site'!$Y$1:$Y$437,"Open",'Master Data HO &amp; Site'!$N$1:$N$437,$H$2))))</f>
        <v>0</v>
      </c>
      <c r="AD51" s="222">
        <f>IF($H$2="All",IF(C51="Jakarta",SUMIFS('Master Data HO &amp; Site'!$AV$1:$AV$437,'Master Data HO &amp; Site'!$F$1:$F$437,'Summary to Mgmt'!$D51,'Master Data HO &amp; Site'!$H$1:$H$437,'Summary to Mgmt'!$E51,'Master Data HO &amp; Site'!$Y$1:$Y$437,"Open"),SUMIFS('Master Data HO &amp; Site'!$AV$1:$AV$437,'Master Data HO &amp; Site'!$S$1:$S$437,'Summary to Mgmt'!$C51,'Master Data HO &amp; Site'!$Y$1:$Y$437,"Open")),IF($H$2="Urgent",IF(C51="Jakarta",SUMIFS('Master Data HO &amp; Site'!$AV$1:$AV$437,'Master Data HO &amp; Site'!$F$1:$F$437,'Summary to Mgmt'!$D51,'Master Data HO &amp; Site'!$H$1:$H$437,'Summary to Mgmt'!$E51,'Master Data HO &amp; Site'!$Y$1:$Y$437,"Open",'Master Data HO &amp; Site'!$N$1:$N$437,$H$2),SUMIFS('Master Data HO &amp; Site'!$AV$1:$AV$437,'Master Data HO &amp; Site'!$S$1:$S$437,'Summary to Mgmt'!$C51,'Master Data HO &amp; Site'!$Y$1:$Y$437,"Open",'Master Data HO &amp; Site'!$N$1:$N$437,$H$2)),IF(C51="Jakarta",SUMIFS('Master Data HO &amp; Site'!$AV$1:$AV$437,'Master Data HO &amp; Site'!$F$1:$F$437,'Summary to Mgmt'!$D51,'Master Data HO &amp; Site'!$H$1:$H$437,'Summary to Mgmt'!$E51,'Master Data HO &amp; Site'!$Y$1:$Y$437,"Open",'Master Data HO &amp; Site'!$N$1:$N$437,$H$2),SUMIFS('Master Data HO &amp; Site'!$AV$1:$AV$437,'Master Data HO &amp; Site'!$S$1:$S$437,'Summary to Mgmt'!$C51,'Master Data HO &amp; Site'!$Y$1:$Y$437,"Open",'Master Data HO &amp; Site'!$N$1:$N$437,$H$2))))</f>
        <v>0</v>
      </c>
      <c r="AE51" s="222">
        <f>IF($H$2="All",IF(C51="Jakarta",SUMIFS('Master Data HO &amp; Site'!$AW$1:$AW$437,'Master Data HO &amp; Site'!$F$1:$F$437,'Summary to Mgmt'!$D51,'Master Data HO &amp; Site'!$H$1:$H$437,'Summary to Mgmt'!$E51,'Master Data HO &amp; Site'!$Y$1:$Y$437,"Open"),SUMIFS('Master Data HO &amp; Site'!$AW$1:$AW$437,'Master Data HO &amp; Site'!$S$1:$S$437,'Summary to Mgmt'!$C51,'Master Data HO &amp; Site'!$Y$1:$Y$437,"Open")),IF($H$2="Urgent",IF(C51="Jakarta",SUMIFS('Master Data HO &amp; Site'!$AW$1:$AW$437,'Master Data HO &amp; Site'!$F$1:$F$437,'Summary to Mgmt'!$D51,'Master Data HO &amp; Site'!$H$1:$H$437,'Summary to Mgmt'!$E51,'Master Data HO &amp; Site'!$Y$1:$Y$437,"Open",'Master Data HO &amp; Site'!$N$1:$N$437,$H$2),SUMIFS('Master Data HO &amp; Site'!$AW$1:$AW$437,'Master Data HO &amp; Site'!$S$1:$S$437,'Summary to Mgmt'!$C51,'Master Data HO &amp; Site'!$Y$1:$Y$437,"Open",'Master Data HO &amp; Site'!$N$1:$N$437,$H$2)),IF(C51="Jakarta",SUMIFS('Master Data HO &amp; Site'!$AW$1:$AW$437,'Master Data HO &amp; Site'!$F$1:$F$437,'Summary to Mgmt'!$D51,'Master Data HO &amp; Site'!$H$1:$H$437,'Summary to Mgmt'!$E51,'Master Data HO &amp; Site'!$Y$1:$Y$437,"Open",'Master Data HO &amp; Site'!$N$1:$N$437,$H$2),SUMIFS('Master Data HO &amp; Site'!$AW$1:$AW$437,'Master Data HO &amp; Site'!$S$1:$S$437,'Summary to Mgmt'!$C51,'Master Data HO &amp; Site'!$Y$1:$Y$437,"Open",'Master Data HO &amp; Site'!$N$1:$N$437,$H$2))))</f>
        <v>0</v>
      </c>
      <c r="AF51" s="222">
        <f>IF($H$2="All",IF(C51="Jakarta",SUMIFS('Master Data HO &amp; Site'!$AX$1:$AX$437,'Master Data HO &amp; Site'!$F$1:$F$437,'Summary to Mgmt'!$D51,'Master Data HO &amp; Site'!$H$1:$H$437,'Summary to Mgmt'!$E51,'Master Data HO &amp; Site'!$Y$1:$Y$437,"Open"),SUMIFS('Master Data HO &amp; Site'!$AX$1:$AX$437,'Master Data HO &amp; Site'!$S$1:$S$437,'Summary to Mgmt'!$C51,'Master Data HO &amp; Site'!$Y$1:$Y$437,"Open")),IF($H$2="Urgent",IF(C51="Jakarta",SUMIFS('Master Data HO &amp; Site'!$AX$1:$AX$437,'Master Data HO &amp; Site'!$F$1:$F$437,'Summary to Mgmt'!$D51,'Master Data HO &amp; Site'!$H$1:$H$437,'Summary to Mgmt'!$E51,'Master Data HO &amp; Site'!$Y$1:$Y$437,"Open",'Master Data HO &amp; Site'!$N$1:$N$437,$H$2),SUMIFS('Master Data HO &amp; Site'!$AX$1:$AX$437,'Master Data HO &amp; Site'!$S$1:$S$437,'Summary to Mgmt'!$C51,'Master Data HO &amp; Site'!$Y$1:$Y$437,"Open",'Master Data HO &amp; Site'!$N$1:$N$437,$H$2)),IF(C51="Jakarta",SUMIFS('Master Data HO &amp; Site'!$AX$1:$AX$437,'Master Data HO &amp; Site'!$F$1:$F$437,'Summary to Mgmt'!$D51,'Master Data HO &amp; Site'!$H$1:$H$437,'Summary to Mgmt'!$E51,'Master Data HO &amp; Site'!$Y$1:$Y$437,"Open",'Master Data HO &amp; Site'!$N$1:$N$437,$H$2),SUMIFS('Master Data HO &amp; Site'!$AX$1:$AX$437,'Master Data HO &amp; Site'!$S$1:$S$437,'Summary to Mgmt'!$C51,'Master Data HO &amp; Site'!$Y$1:$Y$437,"Open",'Master Data HO &amp; Site'!$N$1:$N$437,$H$2))))</f>
        <v>0</v>
      </c>
      <c r="AG51" s="222">
        <f>IF($H$2="All",IF(C51="Jakarta",SUMIFS('Master Data HO &amp; Site'!$AY$1:$AY$437,'Master Data HO &amp; Site'!$S$1:$S$437,'Summary to Mgmt'!$C51,'Master Data HO &amp; Site'!$F$1:$F$437,'Summary to Mgmt'!$D51,'Master Data HO &amp; Site'!$H$1:$H$437,'Summary to Mgmt'!$E51,'Master Data HO &amp; Site'!$Y$1:$Y$437,"Open"),SUMIFS('Master Data HO &amp; Site'!$AY$1:$AY$437,'Master Data HO &amp; Site'!$S$1:$S$437,'Summary to Mgmt'!$C51,'Master Data HO &amp; Site'!$Y$1:$Y$437,"Open")),IF($H$2="Urgent",IF(C51="Jakarta",SUMIFS('Master Data HO &amp; Site'!$AY$1:$AY$437,'Master Data HO &amp; Site'!$F$1:$F$437,'Summary to Mgmt'!$D51,'Master Data HO &amp; Site'!$H$1:$H$437,'Summary to Mgmt'!$E51,'Master Data HO &amp; Site'!$Y$1:$Y$437,"Open",'Master Data HO &amp; Site'!$N$1:$N$437,$H$2),SUMIFS('Master Data HO &amp; Site'!$AY$1:$AY$437,'Master Data HO &amp; Site'!$S$1:$S$437,'Summary to Mgmt'!$C51,'Master Data HO &amp; Site'!$Y$1:$Y$437,"Open",'Master Data HO &amp; Site'!$N$1:$N$437,$H$2)),IF(C51="Jakarta",SUMIFS('Master Data HO &amp; Site'!$AY$1:$AY$437,'Master Data HO &amp; Site'!$F$1:$F$437,'Summary to Mgmt'!$D51,'Master Data HO &amp; Site'!$H$1:$H$437,'Summary to Mgmt'!$E51,'Master Data HO &amp; Site'!$Y$1:$Y$437,"Open",'Master Data HO &amp; Site'!$N$1:$N$437,$H$2),SUMIFS('Master Data HO &amp; Site'!$AY$1:$AY$437,'Master Data HO &amp; Site'!$S$1:$S$437,'Summary to Mgmt'!$C51,'Master Data HO &amp; Site'!$Y$1:$Y$437,"Open",'Master Data HO &amp; Site'!$N$1:$N$437,$H$2))))</f>
        <v>0</v>
      </c>
      <c r="AH51" s="222">
        <f>IF($H$2="All",IF(C51="Jakarta",SUMIFS('Master Data HO &amp; Site'!$AZ$1:$AZ$437,'Master Data HO &amp; Site'!$F$1:$F$437,'Summary to Mgmt'!$D51,'Master Data HO &amp; Site'!$H$1:$H$437,'Summary to Mgmt'!$E51,'Master Data HO &amp; Site'!$Y$1:$Y$437,"Open"),SUMIFS('Master Data HO &amp; Site'!$AZ$1:$AZ$437,'Master Data HO &amp; Site'!$S$1:$S$437,'Summary to Mgmt'!$C51,'Master Data HO &amp; Site'!$Y$1:$Y$437,"Open")),IF($H$2="Urgent",IF(C51="Jakarta",SUMIFS('Master Data HO &amp; Site'!$AZ$1:$AZ$437,'Master Data HO &amp; Site'!$F$1:$F$437,'Summary to Mgmt'!$D51,'Master Data HO &amp; Site'!$H$1:$H$437,'Summary to Mgmt'!$E51,'Master Data HO &amp; Site'!$Y$1:$Y$437,"Open",'Master Data HO &amp; Site'!$N$1:$N$437,$H$2),SUMIFS('Master Data HO &amp; Site'!$AZ$1:$AZ$437,'Master Data HO &amp; Site'!$S$1:$S$437,'Summary to Mgmt'!$C51,'Master Data HO &amp; Site'!$Y$1:$Y$437,"Open",'Master Data HO &amp; Site'!$N$1:$N$437,$H$2)),IF(C51="Jakarta",SUMIFS('Master Data HO &amp; Site'!$AZ$1:$AZ$437,'Master Data HO &amp; Site'!$F$1:$F$437,'Summary to Mgmt'!$D51,'Master Data HO &amp; Site'!$H$1:$H$437,'Summary to Mgmt'!$E51,'Master Data HO &amp; Site'!$Y$1:$Y$437,"Open",'Master Data HO &amp; Site'!$N$1:$N$437,$H$2),SUMIFS('Master Data HO &amp; Site'!$AZ$1:$AZ$437,'Master Data HO &amp; Site'!$S$1:$S$437,'Summary to Mgmt'!$C51,'Master Data HO &amp; Site'!$Y$1:$Y$437,"Open",'Master Data HO &amp; Site'!$N$1:$N$437,$H$2))))</f>
        <v>0</v>
      </c>
      <c r="AI51" s="222">
        <f>IF($H$2="All",IF(C51="Jakarta",SUMIFS('Master Data HO &amp; Site'!$AZ$1:$AZ$437,'Master Data HO &amp; Site'!$F$1:$F$437,'Summary to Mgmt'!$D51,'Master Data HO &amp; Site'!$H$1:$H$437,'Summary to Mgmt'!$E51,'Master Data HO &amp; Site'!$Y$1:$Y$437,"Open"),SUMIFS('Master Data HO &amp; Site'!$AZ$1:$AZ$437,'Master Data HO &amp; Site'!$S$1:$S$437,'Summary to Mgmt'!$C51,'Master Data HO &amp; Site'!$Y$1:$Y$437,"Open")),IF($H$2="Urgent",IF(C51="Jakarta",SUMIFS('Master Data HO &amp; Site'!$AZ$1:$AZ$437,'Master Data HO &amp; Site'!$F$1:$F$437,'Summary to Mgmt'!$D51,'Master Data HO &amp; Site'!$H$1:$H$437,'Summary to Mgmt'!$E51,'Master Data HO &amp; Site'!$Y$1:$Y$437,"Open",'Master Data HO &amp; Site'!$N$1:$N$437,$H$2),SUMIFS('Master Data HO &amp; Site'!$AZ$1:$AZ$437,'Master Data HO &amp; Site'!$S$1:$S$437,'Summary to Mgmt'!$C51,'Master Data HO &amp; Site'!$Y$1:$Y$437,"Open",'Master Data HO &amp; Site'!$N$1:$N$437,$H$2)),IF(C51="Jakarta",SUMIFS('Master Data HO &amp; Site'!$AZ$1:$AZ$437,'Master Data HO &amp; Site'!$F$1:$F$437,'Summary to Mgmt'!$D51,'Master Data HO &amp; Site'!$H$1:$H$437,'Summary to Mgmt'!$E51,'Master Data HO &amp; Site'!$Y$1:$Y$437,"Open",'Master Data HO &amp; Site'!$N$1:$N$437,$H$2),SUMIFS('Master Data HO &amp; Site'!$AZ$1:$AZ$437,'Master Data HO &amp; Site'!$S$1:$S$437,'Summary to Mgmt'!$C51,'Master Data HO &amp; Site'!$Y$1:$Y$437,"Open",'Master Data HO &amp; Site'!$N$1:$N$437,$H$2))))</f>
        <v>0</v>
      </c>
      <c r="AJ51" s="222">
        <f>IF($H$2="All",IF(C51="Jakarta",SUMIFS('Master Data HO &amp; Site'!$BB$1:$BB$437,'Master Data HO &amp; Site'!$F$1:$F$437,'Summary to Mgmt'!$D51,'Master Data HO &amp; Site'!$H$1:$H$437,'Summary to Mgmt'!$E51,'Master Data HO &amp; Site'!$Y$1:$Y$437,"Open"),SUMIFS('Master Data HO &amp; Site'!$BB$1:$BB$437,'Master Data HO &amp; Site'!$S$1:$S$437,'Summary to Mgmt'!$C51,'Master Data HO &amp; Site'!$Y$1:$Y$437,"Open")),IF($H$2="Urgent",IF(C51="Jakarta",SUMIFS('Master Data HO &amp; Site'!$BB$1:$BB$437,'Master Data HO &amp; Site'!$F$1:$F$437,'Summary to Mgmt'!$D51,'Master Data HO &amp; Site'!$H$1:$H$437,'Summary to Mgmt'!$E51,'Master Data HO &amp; Site'!$Y$1:$Y$437,"Open",'Master Data HO &amp; Site'!$N$1:$N$437,$H$2),SUMIFS('Master Data HO &amp; Site'!$BB$1:$BB$437,'Master Data HO &amp; Site'!$S$1:$S$437,'Summary to Mgmt'!$C51,'Master Data HO &amp; Site'!$Y$1:$Y$437,"Open",'Master Data HO &amp; Site'!$N$1:$N$437,$H$2)),IF(C51="Jakarta",SUMIFS('Master Data HO &amp; Site'!$BB$1:$BB$437,'Master Data HO &amp; Site'!$F$1:$F$437,'Summary to Mgmt'!$D51,'Master Data HO &amp; Site'!$H$1:$H$437,'Summary to Mgmt'!$E51,'Master Data HO &amp; Site'!$Y$1:$Y$437,"Open",'Master Data HO &amp; Site'!$N$1:$N$437,$H$2),SUMIFS('Master Data HO &amp; Site'!$BB$1:$BB$437,'Master Data HO &amp; Site'!$S$1:$S$437,'Summary to Mgmt'!$C51,'Master Data HO &amp; Site'!$Y$1:$Y$437,"Open",'Master Data HO &amp; Site'!$N$1:$N$437,$H$2))))</f>
        <v>0</v>
      </c>
      <c r="AK51" s="222">
        <f>IF($H$2="All",IF(C51="Jakarta",SUMIFS('Master Data HO &amp; Site'!$BC$1:$BC$437,'Master Data HO &amp; Site'!$F$1:$F$437,'Summary to Mgmt'!$D51,'Master Data HO &amp; Site'!$H$1:$H$437,'Summary to Mgmt'!$E51,'Master Data HO &amp; Site'!$Y$1:$Y$437,"Open"),SUMIFS('Master Data HO &amp; Site'!$BC$1:$BC$437,'Master Data HO &amp; Site'!$S$1:$S$437,'Summary to Mgmt'!$C51,'Master Data HO &amp; Site'!$Y$1:$Y$437,"Open")),IF($H$2="Urgent",IF(C51="Jakarta",SUMIFS('Master Data HO &amp; Site'!$BC$1:$BC$437,'Master Data HO &amp; Site'!$F$1:$F$437,'Summary to Mgmt'!$D51,'Master Data HO &amp; Site'!$H$1:$H$437,'Summary to Mgmt'!$E51,'Master Data HO &amp; Site'!$Y$1:$Y$437,"Open",'Master Data HO &amp; Site'!$N$1:$N$437,$H$2),SUMIFS('Master Data HO &amp; Site'!$BC$1:$BC$437,'Master Data HO &amp; Site'!$S$1:$S$437,'Summary to Mgmt'!$C51,'Master Data HO &amp; Site'!$Y$1:$Y$437,"Open",'Master Data HO &amp; Site'!$N$1:$N$437,$H$2)),IF(C51="Jakarta",SUMIFS('Master Data HO &amp; Site'!$BC$1:$BC$437,'Master Data HO &amp; Site'!$F$1:$F$437,'Summary to Mgmt'!$D51,'Master Data HO &amp; Site'!$H$1:$H$437,'Summary to Mgmt'!$E51,'Master Data HO &amp; Site'!$Y$1:$Y$437,"Open",'Master Data HO &amp; Site'!$N$1:$N$437,$H$2),SUMIFS('Master Data HO &amp; Site'!$BC$1:$BC$437,'Master Data HO &amp; Site'!$S$1:$S$437,'Summary to Mgmt'!$C51,'Master Data HO &amp; Site'!$Y$1:$Y$437,"Open",'Master Data HO &amp; Site'!$N$1:$N$437,$H$2))))</f>
        <v>1</v>
      </c>
      <c r="AL51" s="222">
        <f>IF($H$2="All",IF(C51="Jakarta",SUMIFS('Master Data HO &amp; Site'!$BD$1:$BD$437,'Master Data HO &amp; Site'!$F$1:$F$437,'Summary to Mgmt'!$D51,'Master Data HO &amp; Site'!$H$1:$H$437,'Summary to Mgmt'!$E51,'Master Data HO &amp; Site'!$Y$1:$Y$437,"Open"),SUMIFS('Master Data HO &amp; Site'!$BD$1:$BD$437,'Master Data HO &amp; Site'!$S$1:$S$437,'Summary to Mgmt'!$C51,'Master Data HO &amp; Site'!$Y$1:$Y$437,"Open")),IF($H$2="Urgent",IF(C51="Jakarta",SUMIFS('Master Data HO &amp; Site'!$BD$1:$BD$437,'Master Data HO &amp; Site'!$F$1:$F$437,'Summary to Mgmt'!$D51,'Master Data HO &amp; Site'!$H$1:$H$437,'Summary to Mgmt'!$E51,'Master Data HO &amp; Site'!$Y$1:$Y$437,"Open",'Master Data HO &amp; Site'!$N$1:$N$437,$H$2),SUMIFS('Master Data HO &amp; Site'!$BD$1:$BD$437,'Master Data HO &amp; Site'!$S$1:$S$437,'Summary to Mgmt'!$C51,'Master Data HO &amp; Site'!$Y$1:$Y$437,"Open",'Master Data HO &amp; Site'!$N$1:$N$437,$H$2)),IF(C51="Jakarta",SUMIFS('Master Data HO &amp; Site'!$BD$1:$BD$437,'Master Data HO &amp; Site'!$F$1:$F$437,'Summary to Mgmt'!$D51,'Master Data HO &amp; Site'!$H$1:$H$437,'Summary to Mgmt'!$E51,'Master Data HO &amp; Site'!$Y$1:$Y$437,"Open",'Master Data HO &amp; Site'!$N$1:$N$437,$H$2),SUMIFS('Master Data HO &amp; Site'!$BD$1:$BD$437,'Master Data HO &amp; Site'!$S$1:$S$437,'Summary to Mgmt'!$C51,'Master Data HO &amp; Site'!$Y$1:$Y$437,"Open",'Master Data HO &amp; Site'!$N$1:$N$437,$H$2))))</f>
        <v>0</v>
      </c>
      <c r="AM51" s="222">
        <f>IF($H$2="All",IF(C51="Jakarta",SUMIFS('Master Data HO &amp; Site'!$BE$1:$BE$437,'Master Data HO &amp; Site'!$S$1:$S$437,'Summary to Mgmt'!$C51,'Master Data HO &amp; Site'!$F$1:$F$437,'Summary to Mgmt'!$D51,'Master Data HO &amp; Site'!$H$1:$H$437,'Summary to Mgmt'!$E51,'Master Data HO &amp; Site'!$Y$1:$Y$437,"Open"),SUMIFS('Master Data HO &amp; Site'!$BE$1:$BE$437,'Master Data HO &amp; Site'!$S$1:$S$437,'Summary to Mgmt'!$C51,'Master Data HO &amp; Site'!$Y$1:$Y$437,"Open")),IF($H$2="Urgent",IF(C51="Jakarta",SUMIFS('Master Data HO &amp; Site'!$BE$1:$BE$437,'Master Data HO &amp; Site'!$F$1:$F$437,'Summary to Mgmt'!$D51,'Master Data HO &amp; Site'!$H$1:$H$437,'Summary to Mgmt'!$E51,'Master Data HO &amp; Site'!$Y$1:$Y$437,"Open",'Master Data HO &amp; Site'!$N$1:$N$437,$H$2),SUMIFS('Master Data HO &amp; Site'!$BE$1:$BE$437,'Master Data HO &amp; Site'!$S$1:$S$437,'Summary to Mgmt'!$C51,'Master Data HO &amp; Site'!$Y$1:$Y$437,"Open",'Master Data HO &amp; Site'!$N$1:$N$437,$H$2)),IF(C51="Jakarta",SUMIFS('Master Data HO &amp; Site'!$BE$1:$BE$437,'Master Data HO &amp; Site'!$F$1:$F$437,'Summary to Mgmt'!$D51,'Master Data HO &amp; Site'!$H$1:$H$437,'Summary to Mgmt'!$E51,'Master Data HO &amp; Site'!$Y$1:$Y$437,"Open",'Master Data HO &amp; Site'!$N$1:$N$437,$H$2),SUMIFS('Master Data HO &amp; Site'!$BE$1:$BE$437,'Master Data HO &amp; Site'!$S$1:$S$437,'Summary to Mgmt'!$C51,'Master Data HO &amp; Site'!$Y$1:$Y$437,"Open",'Master Data HO &amp; Site'!$N$1:$N$437,$H$2))))</f>
        <v>1</v>
      </c>
      <c r="AN51" s="222">
        <f>IF($H$2="All",IF(C51="Jakarta",SUMIFS('Master Data HO &amp; Site'!$BF$1:$BF$437,'Master Data HO &amp; Site'!$F$1:$F$437,'Summary to Mgmt'!$D51,'Master Data HO &amp; Site'!$H$1:$H$437,'Summary to Mgmt'!$E51,'Master Data HO &amp; Site'!$Y$1:$Y$437,"Open"),SUMIFS('Master Data HO &amp; Site'!$BF$1:$BF$437,'Master Data HO &amp; Site'!$S$1:$S$437,'Summary to Mgmt'!$C51,'Master Data HO &amp; Site'!$Y$1:$Y$437,"Open")),IF($H$2="Urgent",IF(C51="Jakarta",SUMIFS('Master Data HO &amp; Site'!$BF$1:$BF$437,'Master Data HO &amp; Site'!$F$1:$F$437,'Summary to Mgmt'!$D51,'Master Data HO &amp; Site'!$H$1:$H$437,'Summary to Mgmt'!$E51,'Master Data HO &amp; Site'!$Y$1:$Y$437,"Open",'Master Data HO &amp; Site'!$N$1:$N$437,$H$2),SUMIFS('Master Data HO &amp; Site'!$BF$1:$BF$437,'Master Data HO &amp; Site'!$S$1:$S$437,'Summary to Mgmt'!$C51,'Master Data HO &amp; Site'!$Y$1:$Y$437,"Open",'Master Data HO &amp; Site'!$N$1:$N$437,$H$2)),IF(C51="Jakarta",SUMIFS('Master Data HO &amp; Site'!$BF$1:$BF$437,'Master Data HO &amp; Site'!$F$1:$F$437,'Summary to Mgmt'!$D51,'Master Data HO &amp; Site'!$H$1:$H$437,'Summary to Mgmt'!$E51,'Master Data HO &amp; Site'!$Y$1:$Y$437,"Open",'Master Data HO &amp; Site'!$N$1:$N$437,$H$2),SUMIFS('Master Data HO &amp; Site'!$BF$1:$BF$437,'Master Data HO &amp; Site'!$S$1:$S$437,'Summary to Mgmt'!$C51,'Master Data HO &amp; Site'!$Y$1:$Y$437,"Open",'Master Data HO &amp; Site'!$N$1:$N$437,$H$2))))</f>
        <v>0</v>
      </c>
      <c r="AO51" s="222">
        <f>IF($H$2="All",IF(C51="Jakarta",SUMIFS('Master Data HO &amp; Site'!$BG$1:$BG$437,'Master Data HO &amp; Site'!$F$1:$F$437,'Summary to Mgmt'!$D51,'Master Data HO &amp; Site'!$H$1:$H$437,'Summary to Mgmt'!$E51,'Master Data HO &amp; Site'!$Y$1:$Y$437,"Open"),SUMIFS('Master Data HO &amp; Site'!$BG$1:$BG$437,'Master Data HO &amp; Site'!$S$1:$S$437,'Summary to Mgmt'!$C51,'Master Data HO &amp; Site'!$Y$1:$Y$437,"Open")),IF($H$2="Urgent",IF(C51="Jakarta",SUMIFS('Master Data HO &amp; Site'!$BG$1:$BG$437,'Master Data HO &amp; Site'!$F$1:$F$437,'Summary to Mgmt'!$D51,'Master Data HO &amp; Site'!$H$1:$H$437,'Summary to Mgmt'!$E51,'Master Data HO &amp; Site'!$Y$1:$Y$437,"Open",'Master Data HO &amp; Site'!$N$1:$N$437,$H$2),SUMIFS('Master Data HO &amp; Site'!$BG$1:$BG$437,'Master Data HO &amp; Site'!$S$1:$S$437,'Summary to Mgmt'!$C51,'Master Data HO &amp; Site'!$Y$1:$Y$437,"Open",'Master Data HO &amp; Site'!$N$1:$N$437,$H$2)),IF(C51="Jakarta",SUMIFS('Master Data HO &amp; Site'!$BG$1:$BG$437,'Master Data HO &amp; Site'!$F$1:$F$437,'Summary to Mgmt'!$D51,'Master Data HO &amp; Site'!$H$1:$H$437,'Summary to Mgmt'!$E51,'Master Data HO &amp; Site'!$Y$1:$Y$437,"Open",'Master Data HO &amp; Site'!$N$1:$N$437,$H$2),SUMIFS('Master Data HO &amp; Site'!$BG$1:$BG$437,'Master Data HO &amp; Site'!$S$1:$S$437,'Summary to Mgmt'!$C51,'Master Data HO &amp; Site'!$Y$1:$Y$437,"Open",'Master Data HO &amp; Site'!$N$1:$N$437,$H$2))))</f>
        <v>0</v>
      </c>
      <c r="AP51" s="222">
        <f>IF($H$2="All",IF(C51="Jakarta",SUMIFS('Master Data HO &amp; Site'!$BH$1:$BH$437,'Master Data HO &amp; Site'!$F$1:$F$437,'Summary to Mgmt'!$D51,'Master Data HO &amp; Site'!$H$1:$H$437,'Summary to Mgmt'!$E51,'Master Data HO &amp; Site'!$Y$1:$Y$437,"Open"),SUMIFS('Master Data HO &amp; Site'!$BH$1:$BH$437,'Master Data HO &amp; Site'!$S$1:$S$437,'Summary to Mgmt'!$C51,'Master Data HO &amp; Site'!$Y$1:$Y$437,"Open")),IF($H$2="Urgent",IF(C51="Jakarta",SUMIFS('Master Data HO &amp; Site'!$BH$1:$BH$437,'Master Data HO &amp; Site'!$F$1:$F$437,'Summary to Mgmt'!$D51,'Master Data HO &amp; Site'!$H$1:$H$437,'Summary to Mgmt'!$E51,'Master Data HO &amp; Site'!$Y$1:$Y$437,"Open",'Master Data HO &amp; Site'!$N$1:$N$437,$H$2),SUMIFS('Master Data HO &amp; Site'!$BH$1:$BH$437,'Master Data HO &amp; Site'!$S$1:$S$437,'Summary to Mgmt'!$C51,'Master Data HO &amp; Site'!$Y$1:$Y$437,"Open",'Master Data HO &amp; Site'!$N$1:$N$437,$H$2)),IF(C51="Jakarta",SUMIFS('Master Data HO &amp; Site'!$BH$1:$BH$437,'Master Data HO &amp; Site'!$F$1:$F$437,'Summary to Mgmt'!$D51,'Master Data HO &amp; Site'!$H$1:$H$437,'Summary to Mgmt'!$E51,'Master Data HO &amp; Site'!$Y$1:$Y$437,"Open",'Master Data HO &amp; Site'!$N$1:$N$437,$H$2),SUMIFS('Master Data HO &amp; Site'!$BH$1:$BH$437,'Master Data HO &amp; Site'!$S$1:$S$437,'Summary to Mgmt'!$C51,'Master Data HO &amp; Site'!$Y$1:$Y$437,"Open",'Master Data HO &amp; Site'!$N$1:$N$437,$H$2))))</f>
        <v>0</v>
      </c>
      <c r="AQ51" s="222">
        <f>IF($H$2="All",IF(C51="Jakarta",SUMIFS('Master Data HO &amp; Site'!$BI$1:$BI$437,'Master Data HO &amp; Site'!$F$1:$F$437,'Summary to Mgmt'!$D51,'Master Data HO &amp; Site'!$H$1:$H$437,'Summary to Mgmt'!$E51,'Master Data HO &amp; Site'!$Y$1:$Y$437,"Open"),SUMIFS('Master Data HO &amp; Site'!$BI$1:$BI$437,'Master Data HO &amp; Site'!$S$1:$S$437,'Summary to Mgmt'!$C51,'Master Data HO &amp; Site'!$Y$1:$Y$437,"Open")),IF($H$2="Urgent",IF(C51="Jakarta",SUMIFS('Master Data HO &amp; Site'!$BI$1:$BI$437,'Master Data HO &amp; Site'!$F$1:$F$437,'Summary to Mgmt'!$D51,'Master Data HO &amp; Site'!$H$1:$H$437,'Summary to Mgmt'!$E51,'Master Data HO &amp; Site'!$Y$1:$Y$437,"Open",'Master Data HO &amp; Site'!$N$1:$N$437,$H$2),SUMIFS('Master Data HO &amp; Site'!$BI$1:$BI$437,'Master Data HO &amp; Site'!$S$1:$S$437,'Summary to Mgmt'!$C51,'Master Data HO &amp; Site'!$Y$1:$Y$437,"Open",'Master Data HO &amp; Site'!$N$1:$N$437,$H$2)),IF(C51="Jakarta",SUMIFS('Master Data HO &amp; Site'!$BI$1:$BI$437,'Master Data HO &amp; Site'!$F$1:$F$437,'Summary to Mgmt'!$D51,'Master Data HO &amp; Site'!$H$1:$H$437,'Summary to Mgmt'!$E51,'Master Data HO &amp; Site'!$Y$1:$Y$437,"Open",'Master Data HO &amp; Site'!$N$1:$N$437,$H$2),SUMIFS('Master Data HO &amp; Site'!$BI$1:$BI$437,'Master Data HO &amp; Site'!$S$1:$S$437,'Summary to Mgmt'!$C51,'Master Data HO &amp; Site'!$Y$1:$Y$437,"Open",'Master Data HO &amp; Site'!$N$1:$N$437,$H$2))))</f>
        <v>0</v>
      </c>
      <c r="AR51" s="222">
        <f>IF($H$2="All",IF(C51="Jakarta",SUMIFS('Master Data HO &amp; Site'!$BJ$1:$BJ$437,'Master Data HO &amp; Site'!$F$1:$F$437,'Summary to Mgmt'!$D51,'Master Data HO &amp; Site'!$H$1:$H$437,'Summary to Mgmt'!$E51,'Master Data HO &amp; Site'!$Y$1:$Y$437,"Open"),SUMIFS('Master Data HO &amp; Site'!$BJ$1:$BJ$437,'Master Data HO &amp; Site'!$S$1:$S$437,'Summary to Mgmt'!$C51,'Master Data HO &amp; Site'!$Y$1:$Y$437,"Open")),IF($H$2="Urgent",IF(C51="Jakarta",SUMIFS('Master Data HO &amp; Site'!$BJ$1:$BJ$437,'Master Data HO &amp; Site'!$F$1:$F$437,'Summary to Mgmt'!$D51,'Master Data HO &amp; Site'!$H$1:$H$437,'Summary to Mgmt'!$E51,'Master Data HO &amp; Site'!$Y$1:$Y$437,"Open",'Master Data HO &amp; Site'!$N$1:$N$437,$H$2),SUMIFS('Master Data HO &amp; Site'!$BJ$1:$BJ$437,'Master Data HO &amp; Site'!$S$1:$S$437,'Summary to Mgmt'!$C51,'Master Data HO &amp; Site'!$Y$1:$Y$437,"Open",'Master Data HO &amp; Site'!$N$1:$N$437,$H$2)),IF(C51="Jakarta",SUMIFS('Master Data HO &amp; Site'!$BJ$1:$BJ$437,'Master Data HO &amp; Site'!$F$1:$F$437,'Summary to Mgmt'!$D51,'Master Data HO &amp; Site'!$H$1:$H$437,'Summary to Mgmt'!$E51,'Master Data HO &amp; Site'!$Y$1:$Y$437,"Open",'Master Data HO &amp; Site'!$N$1:$N$437,$H$2),SUMIFS('Master Data HO &amp; Site'!$BJ$1:$BJ$437,'Master Data HO &amp; Site'!$S$1:$S$437,'Summary to Mgmt'!$C51,'Master Data HO &amp; Site'!$Y$1:$Y$437,"Open",'Master Data HO &amp; Site'!$N$1:$N$437,$H$2))))</f>
        <v>0</v>
      </c>
      <c r="AS51" s="222">
        <f>IF($H$2="All",IF(C51="Jakarta",SUMIFS('Master Data HO &amp; Site'!$BK$1:$BK$437,'Master Data HO &amp; Site'!$S$1:$S$437,'Summary to Mgmt'!$C51,'Master Data HO &amp; Site'!$F$1:$F$437,'Summary to Mgmt'!$D51,'Master Data HO &amp; Site'!$H$1:$H$437,'Summary to Mgmt'!$E51,'Master Data HO &amp; Site'!$Y$1:$Y$437,"Open"),SUMIFS('Master Data HO &amp; Site'!$BK$1:$BK$437,'Master Data HO &amp; Site'!$S$1:$S$437,'Summary to Mgmt'!$C51,'Master Data HO &amp; Site'!$Y$1:$Y$437,"Open")),IF($H$2="Urgent",IF(C51="Jakarta",SUMIFS('Master Data HO &amp; Site'!$BK$1:$BK$437,'Master Data HO &amp; Site'!$F$1:$F$437,'Summary to Mgmt'!$D51,'Master Data HO &amp; Site'!$H$1:$H$437,'Summary to Mgmt'!$E51,'Master Data HO &amp; Site'!$Y$1:$Y$437,"Open",'Master Data HO &amp; Site'!$N$1:$N$437,$H$2),SUMIFS('Master Data HO &amp; Site'!$BK$1:$BK$437,'Master Data HO &amp; Site'!$S$1:$S$437,'Summary to Mgmt'!$C51,'Master Data HO &amp; Site'!$Y$1:$Y$437,"Open",'Master Data HO &amp; Site'!$N$1:$N$437,$H$2)),IF(C51="Jakarta",SUMIFS('Master Data HO &amp; Site'!$BK$1:$BK$437,'Master Data HO &amp; Site'!$F$1:$F$437,'Summary to Mgmt'!$D51,'Master Data HO &amp; Site'!$H$1:$H$437,'Summary to Mgmt'!$E51,'Master Data HO &amp; Site'!$Y$1:$Y$437,"Open",'Master Data HO &amp; Site'!$N$1:$N$437,$H$2),SUMIFS('Master Data HO &amp; Site'!$BK$1:$BK$437,'Master Data HO &amp; Site'!$S$1:$S$437,'Summary to Mgmt'!$C51,'Master Data HO &amp; Site'!$Y$1:$Y$437,"Open",'Master Data HO &amp; Site'!$N$1:$N$437,$H$2))))</f>
        <v>0</v>
      </c>
      <c r="AU51" s="224">
        <f ca="1">IF($H$2="All",IF(C51="Jakarta",COUNTIFS('Master Data HO &amp; Site'!$F$1:$F$437,'Summary to Mgmt'!$D51,'Master Data HO &amp; Site'!$H$1:$H$437,'Summary to Mgmt'!$E51,'Master Data HO &amp; Site'!$Y$1:$Y$437,"Open",'Master Data HO &amp; Site'!$BZ$1:$BZ$437,'Summary to Mgmt'!$AU$4),COUNTIFS('Master Data HO &amp; Site'!$S$1:$S$437,'Summary to Mgmt'!$C51,'Master Data HO &amp; Site'!$Y$1:$Y$437,"Open",'Master Data HO &amp; Site'!$BZ$1:$BZ$437,'Summary to Mgmt'!$AU$4)),IF($H$2="Urgent",IF(C51="Jakarta",COUNTIFS('Master Data HO &amp; Site'!$F$1:$F$437,'Summary to Mgmt'!$D51,'Master Data HO &amp; Site'!$H$1:$H$437,'Summary to Mgmt'!$E51,'Master Data HO &amp; Site'!$Y$1:$Y$437,"Open",'Master Data HO &amp; Site'!$BZ$1:$BZ$437,'Summary to Mgmt'!$AU$4,'Master Data HO &amp; Site'!$N$1:$N$437,$H$2),COUNTIFS('Master Data HO &amp; Site'!$S$1:$S$437,'Summary to Mgmt'!$C51,'Master Data HO &amp; Site'!$Y$1:$Y$437,"Open",'Master Data HO &amp; Site'!$BZ$1:$BZ$437,'Summary to Mgmt'!$AU$4,'Master Data HO &amp; Site'!$N$1:$N$437,$H$2)),IF(C51="Jakarta",COUNTIFS('Master Data HO &amp; Site'!$F$1:$F$437,'Summary to Mgmt'!$D51,'Master Data HO &amp; Site'!$H$1:$H$437,'Summary to Mgmt'!$E51,'Master Data HO &amp; Site'!$Y$1:$Y$437,"Open",'Master Data HO &amp; Site'!$BZ$1:$BZ$437,'Summary to Mgmt'!$AU$4,'Master Data HO &amp; Site'!$N$1:$N$437,$H$2),COUNTIFS('Master Data HO &amp; Site'!$S$1:$S$437,'Summary to Mgmt'!$C51,'Master Data HO &amp; Site'!$Y$1:$Y$437,"Open",'Master Data HO &amp; Site'!$BZ$1:$BZ$437,'Summary to Mgmt'!$AU$4,'Master Data HO &amp; Site'!$N$1:$N$437,$H$2))))</f>
        <v>0</v>
      </c>
      <c r="AV51" s="224">
        <f ca="1">IF($H$2="All",IF(C51="Jakarta",COUNTIFS('Master Data HO &amp; Site'!$F$1:$F$437,'Summary to Mgmt'!$D51,'Master Data HO &amp; Site'!$H$1:$H$437,'Summary to Mgmt'!$E51,'Master Data HO &amp; Site'!$Y$1:$Y$437,"Open",'Master Data HO &amp; Site'!$BZ$1:$BZ$437,'Summary to Mgmt'!$AV$4),COUNTIFS('Master Data HO &amp; Site'!$S$1:$S$437,'Summary to Mgmt'!$C51,'Master Data HO &amp; Site'!$Y$1:$Y$437,"Open",'Master Data HO &amp; Site'!$BZ$1:$BZ$437,'Summary to Mgmt'!$AV$4)),IF($H$2="Urgent",IF(C51="Jakarta",COUNTIFS('Master Data HO &amp; Site'!$F$1:$F$437,'Summary to Mgmt'!$D51,'Master Data HO &amp; Site'!$H$1:$H$437,'Summary to Mgmt'!$E51,'Master Data HO &amp; Site'!$Y$1:$Y$437,"Open",'Master Data HO &amp; Site'!$BZ$1:$BZ$437,'Summary to Mgmt'!$AV$4,'Master Data HO &amp; Site'!$N$1:$N$437,$H$2),COUNTIFS('Master Data HO &amp; Site'!$S$1:$S$437,'Summary to Mgmt'!$C51,'Master Data HO &amp; Site'!$Y$1:$Y$437,"Open",'Master Data HO &amp; Site'!$BZ$1:$BZ$437,'Summary to Mgmt'!$AV$4,'Master Data HO &amp; Site'!$N$1:$N$437,$H$2)),IF(C51="Jakarta",COUNTIFS('Master Data HO &amp; Site'!$F$1:$F$437,'Summary to Mgmt'!$D51,'Master Data HO &amp; Site'!$H$1:$H$437,'Summary to Mgmt'!$E51,'Master Data HO &amp; Site'!$Y$1:$Y$437,"Open",'Master Data HO &amp; Site'!$BZ$1:$BZ$437,'Summary to Mgmt'!$AV$4,'Master Data HO &amp; Site'!$N$1:$N$437,$H$2),COUNTIFS('Master Data HO &amp; Site'!$S$1:$S$437,'Summary to Mgmt'!$C51,'Master Data HO &amp; Site'!$Y$1:$Y$437,"Open",'Master Data HO &amp; Site'!$BZ$1:$BZ$437,'Summary to Mgmt'!$AV$4,'Master Data HO &amp; Site'!$N$1:$N$437,$H$2))))</f>
        <v>0</v>
      </c>
      <c r="AW51" s="224">
        <f ca="1">IF($H$2="All",IF(C51="Jakarta",COUNTIFS('Master Data HO &amp; Site'!$F$1:$F$437,'Summary to Mgmt'!$D51,'Master Data HO &amp; Site'!$H$1:$H$437,'Summary to Mgmt'!$E51,'Master Data HO &amp; Site'!$Y$1:$Y$437,"Open",'Master Data HO &amp; Site'!$BZ$1:$BZ$437,'Summary to Mgmt'!$AW$4),COUNTIFS('Master Data HO &amp; Site'!$S$1:$S$437,'Summary to Mgmt'!$C51,'Master Data HO &amp; Site'!$Y$1:$Y$437,"Open",'Master Data HO &amp; Site'!$BZ$1:$BZ$437,'Summary to Mgmt'!$AW$4)),IF($H$2="Urgent",IF(C51="Jakarta",COUNTIFS('Master Data HO &amp; Site'!$F$1:$F$437,'Summary to Mgmt'!$D51,'Master Data HO &amp; Site'!$H$1:$H$437,'Summary to Mgmt'!$E51,'Master Data HO &amp; Site'!$Y$1:$Y$437,"Open",'Master Data HO &amp; Site'!$BZ$1:$BZ$437,'Summary to Mgmt'!$AW$4,'Master Data HO &amp; Site'!$N$1:$N$437,$H$2),COUNTIFS('Master Data HO &amp; Site'!$S$1:$S$437,'Summary to Mgmt'!$C51,'Master Data HO &amp; Site'!$Y$1:$Y$437,"Open",'Master Data HO &amp; Site'!$BZ$1:$BZ$437,'Summary to Mgmt'!$AW$4,'Master Data HO &amp; Site'!$N$1:$N$437,$H$2)),IF(C51="Jakarta",COUNTIFS('Master Data HO &amp; Site'!$F$1:$F$437,'Summary to Mgmt'!$D51,'Master Data HO &amp; Site'!$H$1:$H$437,'Summary to Mgmt'!$E51,'Master Data HO &amp; Site'!$Y$1:$Y$437,"Open",'Master Data HO &amp; Site'!$BZ$1:$BZ$437,'Summary to Mgmt'!$AW$4,'Master Data HO &amp; Site'!$N$1:$N$437,$H$2),COUNTIFS('Master Data HO &amp; Site'!$S$1:$S$437,'Summary to Mgmt'!$C51,'Master Data HO &amp; Site'!$Y$1:$Y$437,"Open",'Master Data HO &amp; Site'!$BZ$1:$BZ$437,'Summary to Mgmt'!$AW$4,'Master Data HO &amp; Site'!$N$1:$N$437,$H$2))))</f>
        <v>1</v>
      </c>
      <c r="AX51" s="224">
        <f ca="1">IF($H$2="All",IF(C51="Jakarta",COUNTIFS('Master Data HO &amp; Site'!$F$1:$F$437,'Summary to Mgmt'!$D51,'Master Data HO &amp; Site'!$H$1:$H$437,'Summary to Mgmt'!$E51,'Master Data HO &amp; Site'!$Y$1:$Y$437,"Open",'Master Data HO &amp; Site'!$BZ$1:$BZ$437,'Summary to Mgmt'!$AX$4),COUNTIFS('Master Data HO &amp; Site'!$S$1:$S$437,'Summary to Mgmt'!$C51,'Master Data HO &amp; Site'!$Y$1:$Y$437,"Open",'Master Data HO &amp; Site'!$BZ$1:$BZ$437,'Summary to Mgmt'!$AX$4)),IF($H$2="Urgent",IF(C51="Jakarta",COUNTIFS('Master Data HO &amp; Site'!$F$1:$F$437,'Summary to Mgmt'!$D51,'Master Data HO &amp; Site'!$H$1:$H$437,'Summary to Mgmt'!$E51,'Master Data HO &amp; Site'!$Y$1:$Y$437,"Open",'Master Data HO &amp; Site'!$BZ$1:$BZ$437,'Summary to Mgmt'!$AX$4,'Master Data HO &amp; Site'!$N$1:$N$437,$H$2),COUNTIFS('Master Data HO &amp; Site'!$S$1:$S$437,'Summary to Mgmt'!$C51,'Master Data HO &amp; Site'!$Y$1:$Y$437,"Open",'Master Data HO &amp; Site'!$BZ$1:$BZ$437,'Summary to Mgmt'!$AX$4,'Master Data HO &amp; Site'!$N$1:$N$437,$H$2)),IF(C51="Jakarta",COUNTIFS('Master Data HO &amp; Site'!$F$1:$F$437,'Summary to Mgmt'!$D51,'Master Data HO &amp; Site'!$H$1:$H$437,'Summary to Mgmt'!$E51,'Master Data HO &amp; Site'!$Y$1:$Y$437,"Open",'Master Data HO &amp; Site'!$BZ$1:$BZ$437,'Summary to Mgmt'!$AX$4,'Master Data HO &amp; Site'!$N$1:$N$437,$H$2),COUNTIFS('Master Data HO &amp; Site'!$S$1:$S$437,'Summary to Mgmt'!$C51,'Master Data HO &amp; Site'!$Y$1:$Y$437,"Open",'Master Data HO &amp; Site'!$BZ$1:$BZ$437,'Summary to Mgmt'!$AX$4,'Master Data HO &amp; Site'!$N$1:$N$437,$H$2))))</f>
        <v>6</v>
      </c>
    </row>
    <row r="52" spans="2:50" x14ac:dyDescent="0.35">
      <c r="B52">
        <v>3</v>
      </c>
      <c r="C52" t="s">
        <v>864</v>
      </c>
      <c r="F52" s="223">
        <f t="shared" si="1"/>
        <v>29</v>
      </c>
      <c r="G52" s="224">
        <f>IF($H$2="All",IF(C52="Jakarta",SUMIFS('Master Data HO &amp; Site'!$BM$1:$BM$437,'Master Data HO &amp; Site'!$S$1:$S$437,'Summary to Mgmt'!C52,'Master Data HO &amp; Site'!$F$1:$F$437,'Summary to Mgmt'!$D52,'Master Data HO &amp; Site'!$H$1:$H$437,'Summary to Mgmt'!$E52,'Master Data HO &amp; Site'!$Y$1:$Y$437,"Closed"),SUMIFS('Master Data HO &amp; Site'!$BM$1:$BM$437,'Master Data HO &amp; Site'!$S$1:$S$437,'Summary to Mgmt'!C52,'Master Data HO &amp; Site'!$Y$1:$Y$437,"Closed")),IF(C52="Jakarta",SUMIFS('Master Data HO &amp; Site'!$BM$1:$BM$437,'Master Data HO &amp; Site'!$S$1:$S$437,'Summary to Mgmt'!C52,'Master Data HO &amp; Site'!$F$1:$F$437,'Summary to Mgmt'!$D52,'Master Data HO &amp; Site'!$H$1:$H$437,'Summary to Mgmt'!E52,'Master Data HO &amp; Site'!$N$1:$N$437,'Summary to Mgmt'!$H$2,'Master Data HO &amp; Site'!$Y$1:$Y$437,"Closed"),SUMIFS('Master Data HO &amp; Site'!$BM$1:$BM$437,'Master Data HO &amp; Site'!$S$1:$S$437,'Summary to Mgmt'!C52,'Master Data HO &amp; Site'!$N$1:$N$437,'Summary to Mgmt'!$H$2,'Master Data HO &amp; Site'!$Y$1:$Y$437,"Closed")))</f>
        <v>22</v>
      </c>
      <c r="H52" s="222">
        <f>IF($H$2="All",IF(C52="Jakarta",COUNTIFS('Master Data HO &amp; Site'!$S$1:$S$437,'Summary to Mgmt'!$C52,'Master Data HO &amp; Site'!$F$1:$F$437,'Summary to Mgmt'!$D52,'Master Data HO &amp; Site'!$H$1:$H$437,'Summary to Mgmt'!$E52,'Master Data HO &amp; Site'!$Y$1:$Y$437,"Open"),COUNTIFS('Master Data HO &amp; Site'!$S$1:$S$437,'Summary to Mgmt'!$C52,'Master Data HO &amp; Site'!$Y$1:$Y$437,"Open")),IF($H$2="Urgent",IF(C52="Jakarta",COUNTIFS('Master Data HO &amp; Site'!$F$1:$F$437,'Summary to Mgmt'!$D52,'Master Data HO &amp; Site'!$H$1:$H$437,'Summary to Mgmt'!$E52,'Master Data HO &amp; Site'!$Y$1:$Y$437,"Open",'Master Data HO &amp; Site'!$N$1:$N$437,$H$2),COUNTIFS('Master Data HO &amp; Site'!$S$1:$S$437,'Summary to Mgmt'!$C52,'Master Data HO &amp; Site'!$Y$1:$Y$437,"Open",'Master Data HO &amp; Site'!$N$1:$N$437,$H$2)),IF(C52="Jakarta",COUNTIFS('Master Data HO &amp; Site'!$F$1:$F$437,'Summary to Mgmt'!$D52,'Master Data HO &amp; Site'!$H$1:$H$437,'Summary to Mgmt'!$E52,'Master Data HO &amp; Site'!$Y$1:$Y$437,"Open",'Master Data HO &amp; Site'!$N$1:$N$437,$H$2),COUNTIFS('Master Data HO &amp; Site'!$S$1:$S$437,'Summary to Mgmt'!$C52,'Master Data HO &amp; Site'!$Y$1:$Y$437,"Open",'Master Data HO &amp; Site'!$N$1:$N$437,$H$2))))</f>
        <v>7</v>
      </c>
      <c r="I52" s="222">
        <f>IF($H$2="All",IF(C52="Jakarta",COUNTIFS('Master Data HO &amp; Site'!$F$1:$F$437,'Summary to Mgmt'!$D52,'Master Data HO &amp; Site'!$H$1:$H$437,'Summary to Mgmt'!$E52,'Master Data HO &amp; Site'!$Y$1:$Y$437,"Open",'Master Data HO &amp; Site'!$D$1:$D$437,"pending FKTK"),COUNTIFS('Master Data HO &amp; Site'!$S$1:$S$437,'Summary to Mgmt'!$C52,'Master Data HO &amp; Site'!$Y$1:$Y$437,"Open",'Master Data HO &amp; Site'!$D$1:$D$437,"pending FKTK")),IF($H$2="Urgent",IF(C52="Jakarta",COUNTIFS('Master Data HO &amp; Site'!$F$1:$F$437,'Summary to Mgmt'!$D52,'Master Data HO &amp; Site'!$H$1:$H$437,'Summary to Mgmt'!$E52,'Master Data HO &amp; Site'!$Y$1:$Y$437,"Open",'Master Data HO &amp; Site'!$N$1:$N$437,$H$2,'Master Data HO &amp; Site'!$D$1:$D$437,"pending FKTK"),COUNTIFS('Master Data HO &amp; Site'!$S$1:$S$437,'Summary to Mgmt'!$C52,'Master Data HO &amp; Site'!$Y$1:$Y$437,"Open",'Master Data HO &amp; Site'!$N$1:$N$437,$H$2,'Master Data HO &amp; Site'!$D$1:$D$437,"pending FKTK")),IF(C52="Jakarta",COUNTIFS('Master Data HO &amp; Site'!$F$1:$F$437,'Summary to Mgmt'!$D52,'Master Data HO &amp; Site'!$H$1:$H$437,'Summary to Mgmt'!$E52,'Master Data HO &amp; Site'!$Y$1:$Y$437,"Open",'Master Data HO &amp; Site'!$N$1:$N$437,$H$2,'Master Data HO &amp; Site'!$D$1:$D$437,"pending FKTK"),COUNTIFS('Master Data HO &amp; Site'!$S$1:$S$437,'Summary to Mgmt'!$C52,'Master Data HO &amp; Site'!$Y$1:$Y$437,"Open",'Master Data HO &amp; Site'!$N$1:$N$437,$H$2,'Master Data HO &amp; Site'!$D$1:$D$437,"pending FKTK"))))</f>
        <v>1</v>
      </c>
      <c r="J52" s="222">
        <f>IF($H$2="All",IF(C52="Jakarta",SUMIFS('Master Data HO &amp; Site'!$AB$1:$AB$437,'Master Data HO &amp; Site'!$F$1:$F$437,'Summary to Mgmt'!$D52,'Master Data HO &amp; Site'!$H$1:$H$437,'Summary to Mgmt'!$E52,'Master Data HO &amp; Site'!$Y$1:$Y$437,"Open"),SUMIFS('Master Data HO &amp; Site'!$AB$1:$AB$437,'Master Data HO &amp; Site'!$S$1:$S$437,'Summary to Mgmt'!$C52,'Master Data HO &amp; Site'!$Y$1:$Y$437,"Open")),IF($H$2="Urgent",IF(C52="Jakarta",SUMIFS('Master Data HO &amp; Site'!$AB$1:$AB$437,'Master Data HO &amp; Site'!$F$1:$F$437,'Summary to Mgmt'!$D52,'Master Data HO &amp; Site'!$H$1:$H$437,'Summary to Mgmt'!$E52,'Master Data HO &amp; Site'!$Y$1:$Y$437,"Open",'Master Data HO &amp; Site'!$N$1:$N$437,$H$2),SUMIFS('Master Data HO &amp; Site'!$AB$1:$AB$437,'Master Data HO &amp; Site'!$S$1:$S$437,'Summary to Mgmt'!$C52,'Master Data HO &amp; Site'!$Y$1:$Y$437,"Open",'Master Data HO &amp; Site'!$N$1:$N$437,$H$2)),IF(C52="Jakarta",SUMIFS('Master Data HO &amp; Site'!$AB$1:$AB$437,'Master Data HO &amp; Site'!$F$1:$F$437,'Summary to Mgmt'!$D52,'Master Data HO &amp; Site'!$H$1:$H$437,'Summary to Mgmt'!$E52,'Master Data HO &amp; Site'!$Y$1:$Y$437,"Open",'Master Data HO &amp; Site'!$N$1:$N$437,$H$2),SUMIFS('Master Data HO &amp; Site'!$AB$1:$AB$437,'Master Data HO &amp; Site'!$S$1:$S$437,'Summary to Mgmt'!$C52,'Master Data HO &amp; Site'!$Y$1:$Y$437,"Open",'Master Data HO &amp; Site'!$N$1:$N$437,$H$2))))</f>
        <v>0</v>
      </c>
      <c r="K52" s="222">
        <f>IF($H$2="All",IF(C52="Jakarta",SUMIFS('Master Data HO &amp; Site'!$AC$1:$AC$437,'Master Data HO &amp; Site'!$F$1:$F$437,'Summary to Mgmt'!$D52,'Master Data HO &amp; Site'!$H$1:$H$437,'Summary to Mgmt'!$E52,'Master Data HO &amp; Site'!$Y$1:$Y$437,"Open"),SUMIFS('Master Data HO &amp; Site'!$AC$1:$AC$437,'Master Data HO &amp; Site'!$S$1:$S$437,'Summary to Mgmt'!$C52,'Master Data HO &amp; Site'!$Y$1:$Y$437,"Open")),IF($H$2="Urgent",IF(C52="Jakarta",SUMIFS('Master Data HO &amp; Site'!$AC$1:$AC$437,'Master Data HO &amp; Site'!$F$1:$F$437,'Summary to Mgmt'!$D52,'Master Data HO &amp; Site'!$H$1:$H$437,'Summary to Mgmt'!$E52,'Master Data HO &amp; Site'!$Y$1:$Y$437,"Open",'Master Data HO &amp; Site'!$N$1:$N$437,$H$2),SUMIFS('Master Data HO &amp; Site'!$AC$1:$AC$437,'Master Data HO &amp; Site'!$S$1:$S$437,'Summary to Mgmt'!$C52,'Master Data HO &amp; Site'!$Y$1:$Y$437,"Open",'Master Data HO &amp; Site'!$N$1:$N$437,$H$2)),IF(C52="Jakarta",SUMIFS('Master Data HO &amp; Site'!$AC$1:$AC$437,'Master Data HO &amp; Site'!$F$1:$F$437,'Summary to Mgmt'!$D52,'Master Data HO &amp; Site'!$H$1:$H$437,'Summary to Mgmt'!$E52,'Master Data HO &amp; Site'!$Y$1:$Y$437,"Open",'Master Data HO &amp; Site'!$N$1:$N$437,$H$2),SUMIFS('Master Data HO &amp; Site'!$AC$1:$AC$437,'Master Data HO &amp; Site'!$S$1:$S$437,'Summary to Mgmt'!$C52,'Master Data HO &amp; Site'!$Y$1:$Y$437,"Open",'Master Data HO &amp; Site'!$N$1:$N$437,$H$2))))</f>
        <v>8</v>
      </c>
      <c r="L52" s="222">
        <f>IF($H$2="All",IF(C52="Jakarta",SUMIFS('Master Data HO &amp; Site'!$AD$1:$AD$437,'Master Data HO &amp; Site'!$F$1:$F$437,'Summary to Mgmt'!$D52,'Master Data HO &amp; Site'!$H$1:$H$437,'Summary to Mgmt'!$E52,'Master Data HO &amp; Site'!$Y$1:$Y$437,"Open"),SUMIFS('Master Data HO &amp; Site'!$AD$1:$AD$437,'Master Data HO &amp; Site'!$S$1:$S$437,'Summary to Mgmt'!$C52,'Master Data HO &amp; Site'!$Y$1:$Y$437,"Open")),IF($H$2="Urgent",IF(C52="Jakarta",SUMIFS('Master Data HO &amp; Site'!$AD$1:$AD$437,'Master Data HO &amp; Site'!$F$1:$F$437,'Summary to Mgmt'!$D52,'Master Data HO &amp; Site'!$H$1:$H$437,'Summary to Mgmt'!$E52,'Master Data HO &amp; Site'!$Y$1:$Y$437,"Open",'Master Data HO &amp; Site'!$N$1:$N$437,$H$2),SUMIFS('Master Data HO &amp; Site'!$AD$1:$AD$437,'Master Data HO &amp; Site'!$S$1:$S$437,'Summary to Mgmt'!$C52,'Master Data HO &amp; Site'!$Y$1:$Y$437,"Open",'Master Data HO &amp; Site'!$N$1:$N$437,$H$2)),IF(C52="Jakarta",SUMIFS('Master Data HO &amp; Site'!$AD$1:$AD$437,'Master Data HO &amp; Site'!$F$1:$F$437,'Summary to Mgmt'!$D52,'Master Data HO &amp; Site'!$H$1:$H$437,'Summary to Mgmt'!$E52,'Master Data HO &amp; Site'!$Y$1:$Y$437,"Open",'Master Data HO &amp; Site'!$N$1:$N$437,$H$2),SUMIFS('Master Data HO &amp; Site'!$AD$1:$AD$437,'Master Data HO &amp; Site'!$S$1:$S$437,'Summary to Mgmt'!$C52,'Master Data HO &amp; Site'!$Y$1:$Y$437,"Open",'Master Data HO &amp; Site'!$N$1:$N$437,$H$2))))</f>
        <v>0</v>
      </c>
      <c r="M52" s="222">
        <f>IF($H$2="All",IF(C52="Jakarta",SUMIFS('Master Data HO &amp; Site'!$AE$1:$AE$437,'Master Data HO &amp; Site'!$F$1:$F$437,'Summary to Mgmt'!$D52,'Master Data HO &amp; Site'!$H$1:$H$437,'Summary to Mgmt'!$E52,'Master Data HO &amp; Site'!$Y$1:$Y$437,"Open"),SUMIFS('Master Data HO &amp; Site'!$AE$1:$AE$437,'Master Data HO &amp; Site'!$S$1:$S$437,'Summary to Mgmt'!$C52,'Master Data HO &amp; Site'!$Y$1:$Y$437,"Open")),IF($H$2="Urgent",IF(C52="Jakarta",SUMIFS('Master Data HO &amp; Site'!$AE$1:$AE$437,'Master Data HO &amp; Site'!$F$1:$F$437,'Summary to Mgmt'!$D52,'Master Data HO &amp; Site'!$H$1:$H$437,'Summary to Mgmt'!$E52,'Master Data HO &amp; Site'!$Y$1:$Y$437,"Open",'Master Data HO &amp; Site'!$N$1:$N$437,$H$2),SUMIFS('Master Data HO &amp; Site'!$AE$1:$AE$437,'Master Data HO &amp; Site'!$S$1:$S$437,'Summary to Mgmt'!$C52,'Master Data HO &amp; Site'!$Y$1:$Y$437,"Open",'Master Data HO &amp; Site'!$N$1:$N$437,$H$2)),IF(C52="Jakarta",SUMIFS('Master Data HO &amp; Site'!$AE$1:$AE$437,'Master Data HO &amp; Site'!$F$1:$F$437,'Summary to Mgmt'!$D52,'Master Data HO &amp; Site'!$H$1:$H$437,'Summary to Mgmt'!$E52,'Master Data HO &amp; Site'!$Y$1:$Y$437,"Open",'Master Data HO &amp; Site'!$N$1:$N$437,$H$2),SUMIFS('Master Data HO &amp; Site'!$AE$1:$AE$437,'Master Data HO &amp; Site'!$S$1:$S$437,'Summary to Mgmt'!$C52,'Master Data HO &amp; Site'!$Y$1:$Y$437,"Open",'Master Data HO &amp; Site'!$N$1:$N$437,$H$2))))</f>
        <v>4</v>
      </c>
      <c r="N52" s="222">
        <f>IF($H$2="All",IF(C52="Jakarta",SUMIFS('Master Data HO &amp; Site'!$AF$1:$AF$437,'Master Data HO &amp; Site'!$F$1:$F$437,'Summary to Mgmt'!$D52,'Master Data HO &amp; Site'!$H$1:$H$437,'Summary to Mgmt'!$E52,'Master Data HO &amp; Site'!$Y$1:$Y$437,"Open"),SUMIFS('Master Data HO &amp; Site'!$AF$1:$AF$437,'Master Data HO &amp; Site'!$S$1:$S$437,'Summary to Mgmt'!$C52,'Master Data HO &amp; Site'!$Y$1:$Y$437,"Open")),IF($H$2="Urgent",IF(C52="Jakarta",SUMIFS('Master Data HO &amp; Site'!$AF$1:$AF$437,'Master Data HO &amp; Site'!$F$1:$F$437,'Summary to Mgmt'!$D52,'Master Data HO &amp; Site'!$H$1:$H$437,'Summary to Mgmt'!$E52,'Master Data HO &amp; Site'!$Y$1:$Y$437,"Open",'Master Data HO &amp; Site'!$N$1:$N$437,$H$2),SUMIFS('Master Data HO &amp; Site'!$AF$1:$AF$437,'Master Data HO &amp; Site'!$S$1:$S$437,'Summary to Mgmt'!$C52,'Master Data HO &amp; Site'!$Y$1:$Y$437,"Open",'Master Data HO &amp; Site'!$N$1:$N$437,$H$2)),IF(C52="Jakarta",SUMIFS('Master Data HO &amp; Site'!$AF$1:$AF$437,'Master Data HO &amp; Site'!$F$1:$F$437,'Summary to Mgmt'!$D52,'Master Data HO &amp; Site'!$H$1:$H$437,'Summary to Mgmt'!$E52,'Master Data HO &amp; Site'!$Y$1:$Y$437,"Open",'Master Data HO &amp; Site'!$N$1:$N$437,$H$2),SUMIFS('Master Data HO &amp; Site'!$AF$1:$AF$437,'Master Data HO &amp; Site'!$S$1:$S$437,'Summary to Mgmt'!$C52,'Master Data HO &amp; Site'!$Y$1:$Y$437,"Open",'Master Data HO &amp; Site'!$N$1:$N$437,$H$2))))</f>
        <v>0</v>
      </c>
      <c r="O52" s="224">
        <f>IF($H$2="All",IF(C52="Jakarta",SUMIFS('Master Data HO &amp; Site'!$AG$1:$AG$437,'Master Data HO &amp; Site'!$S$1:$S$437,'Summary to Mgmt'!$C52,'Master Data HO &amp; Site'!$F$1:$F$437,'Summary to Mgmt'!$D52,'Master Data HO &amp; Site'!$H$1:$H$437,'Summary to Mgmt'!$E52,'Master Data HO &amp; Site'!$Y$1:$Y$437,"Open"),SUMIFS('Master Data HO &amp; Site'!$AG$1:$AG$437,'Master Data HO &amp; Site'!$S$1:$S$437,'Summary to Mgmt'!$C52,'Master Data HO &amp; Site'!$Y$1:$Y$437,"Open")),IF($H$2="Urgent",IF(C52="Jakarta",SUMIFS('Master Data HO &amp; Site'!$AG$1:$AG$437,'Master Data HO &amp; Site'!$F$1:$F$437,'Summary to Mgmt'!$D52,'Master Data HO &amp; Site'!$H$1:$H$437,'Summary to Mgmt'!$E52,'Master Data HO &amp; Site'!$Y$1:$Y$437,"Open",'Master Data HO &amp; Site'!$N$1:$N$437,$H$2),SUMIFS('Master Data HO &amp; Site'!$AG$1:$AG$437,'Master Data HO &amp; Site'!$S$1:$S$437,'Summary to Mgmt'!$C52,'Master Data HO &amp; Site'!$Y$1:$Y$437,"Open",'Master Data HO &amp; Site'!$N$1:$N$437,$H$2)),IF(C52="Jakarta",SUMIFS('Master Data HO &amp; Site'!$AG$1:$AG$437,'Master Data HO &amp; Site'!$F$1:$F$437,'Summary to Mgmt'!$D52,'Master Data HO &amp; Site'!$H$1:$H$437,'Summary to Mgmt'!$E52,'Master Data HO &amp; Site'!$Y$1:$Y$437,"Open",'Master Data HO &amp; Site'!$N$1:$N$437,$H$2),SUMIFS('Master Data HO &amp; Site'!$AG$1:$AG$437,'Master Data HO &amp; Site'!$S$1:$S$437,'Summary to Mgmt'!$C52,'Master Data HO &amp; Site'!$Y$1:$Y$437,"Open",'Master Data HO &amp; Site'!$N$1:$N$437,$H$2))))</f>
        <v>15</v>
      </c>
      <c r="P52" s="222">
        <f>IF($H$2="All",IF(C52="Jakarta",SUMIFS('Master Data HO &amp; Site'!$AH$1:$AH$437,'Master Data HO &amp; Site'!$F$1:$F$437,'Summary to Mgmt'!$D52,'Master Data HO &amp; Site'!$H$1:$H$437,'Summary to Mgmt'!$E52,'Master Data HO &amp; Site'!$Y$1:$Y$437,"Open"),SUMIFS('Master Data HO &amp; Site'!$AH$1:$AH$437,'Master Data HO &amp; Site'!$S$1:$S$437,'Summary to Mgmt'!$C52,'Master Data HO &amp; Site'!$Y$1:$Y$437,"Open")),IF($H$2="Urgent",IF(C52="Jakarta",SUMIFS('Master Data HO &amp; Site'!$AH$1:$AH$437,'Master Data HO &amp; Site'!$F$1:$F$437,'Summary to Mgmt'!$D52,'Master Data HO &amp; Site'!$H$1:$H$437,'Summary to Mgmt'!$E52,'Master Data HO &amp; Site'!$Y$1:$Y$437,"Open",'Master Data HO &amp; Site'!$N$1:$N$437,$H$2),SUMIFS('Master Data HO &amp; Site'!$AH$1:$AH$437,'Master Data HO &amp; Site'!$S$1:$S$437,'Summary to Mgmt'!$C52,'Master Data HO &amp; Site'!$Y$1:$Y$437,"Open",'Master Data HO &amp; Site'!$N$1:$N$437,$H$2)),IF(C52="Jakarta",SUMIFS('Master Data HO &amp; Site'!$AH$1:$AH$437,'Master Data HO &amp; Site'!$F$1:$F$437,'Summary to Mgmt'!$D52,'Master Data HO &amp; Site'!$H$1:$H$437,'Summary to Mgmt'!$E52,'Master Data HO &amp; Site'!$Y$1:$Y$437,"Open",'Master Data HO &amp; Site'!$N$1:$N$437,$H$2),SUMIFS('Master Data HO &amp; Site'!$AH$1:$AH$437,'Master Data HO &amp; Site'!$S$1:$S$437,'Summary to Mgmt'!$C52,'Master Data HO &amp; Site'!$Y$1:$Y$437,"Open",'Master Data HO &amp; Site'!$N$1:$N$437,$H$2))))</f>
        <v>0</v>
      </c>
      <c r="Q52" s="222">
        <f>IF($H$2="All",IF(C52="Jakarta",SUMIFS('Master Data HO &amp; Site'!$AI$1:$AI$437,'Master Data HO &amp; Site'!$F$1:$F$437,'Summary to Mgmt'!$D52,'Master Data HO &amp; Site'!$H$1:$H$437,'Summary to Mgmt'!$E52,'Master Data HO &amp; Site'!$Y$1:$Y$437,"Open"),SUMIFS('Master Data HO &amp; Site'!$AI$1:$AI$437,'Master Data HO &amp; Site'!$S$1:$S$437,'Summary to Mgmt'!$C52,'Master Data HO &amp; Site'!$Y$1:$Y$437,"Open")),IF($H$2="Urgent",IF(C52="Jakarta",SUMIFS('Master Data HO &amp; Site'!$AI$1:$AI$437,'Master Data HO &amp; Site'!$F$1:$F$437,'Summary to Mgmt'!$D52,'Master Data HO &amp; Site'!$H$1:$H$437,'Summary to Mgmt'!$E52,'Master Data HO &amp; Site'!$Y$1:$Y$437,"Open",'Master Data HO &amp; Site'!$N$1:$N$437,$H$2),SUMIFS('Master Data HO &amp; Site'!$AI$1:$AI$437,'Master Data HO &amp; Site'!$S$1:$S$437,'Summary to Mgmt'!$C52,'Master Data HO &amp; Site'!$Y$1:$Y$437,"Open",'Master Data HO &amp; Site'!$N$1:$N$437,$H$2)),IF(C52="Jakarta",SUMIFS('Master Data HO &amp; Site'!$AI$1:$AI$437,'Master Data HO &amp; Site'!$F$1:$F$437,'Summary to Mgmt'!$D52,'Master Data HO &amp; Site'!$H$1:$H$437,'Summary to Mgmt'!$E52,'Master Data HO &amp; Site'!$Y$1:$Y$437,"Open",'Master Data HO &amp; Site'!$N$1:$N$437,$H$2),SUMIFS('Master Data HO &amp; Site'!$AI$1:$AI$437,'Master Data HO &amp; Site'!$S$1:$S$437,'Summary to Mgmt'!$C52,'Master Data HO &amp; Site'!$Y$1:$Y$437,"Open",'Master Data HO &amp; Site'!$N$1:$N$437,$H$2))))</f>
        <v>4</v>
      </c>
      <c r="R52" s="222">
        <f>IF($H$2="All",IF(C52="Jakarta",SUMIFS('Master Data HO &amp; Site'!$AJ$1:$AJ$437,'Master Data HO &amp; Site'!$F$1:$F$437,'Summary to Mgmt'!$D52,'Master Data HO &amp; Site'!$H$1:$H$437,'Summary to Mgmt'!$E52,'Master Data HO &amp; Site'!$Y$1:$Y$437,"Open"),SUMIFS('Master Data HO &amp; Site'!$AJ$1:$AJ$437,'Master Data HO &amp; Site'!$S$1:$S$437,'Summary to Mgmt'!$C52,'Master Data HO &amp; Site'!$Y$1:$Y$437,"Open")),IF($H$2="Urgent",IF(C52="Jakarta",SUMIFS('Master Data HO &amp; Site'!$AJ$1:$AJ$437,'Master Data HO &amp; Site'!$F$1:$F$437,'Summary to Mgmt'!$D52,'Master Data HO &amp; Site'!$H$1:$H$437,'Summary to Mgmt'!$E52,'Master Data HO &amp; Site'!$Y$1:$Y$437,"Open",'Master Data HO &amp; Site'!$N$1:$N$437,$H$2),SUMIFS('Master Data HO &amp; Site'!$AJ$1:$AJ$437,'Master Data HO &amp; Site'!$S$1:$S$437,'Summary to Mgmt'!$C52,'Master Data HO &amp; Site'!$Y$1:$Y$437,"Open",'Master Data HO &amp; Site'!$N$1:$N$437,$H$2)),IF(C52="Jakarta",SUMIFS('Master Data HO &amp; Site'!$AJ$1:$AJ$437,'Master Data HO &amp; Site'!$F$1:$F$437,'Summary to Mgmt'!$D52,'Master Data HO &amp; Site'!$H$1:$H$437,'Summary to Mgmt'!$E52,'Master Data HO &amp; Site'!$Y$1:$Y$437,"Open",'Master Data HO &amp; Site'!$N$1:$N$437,$H$2),SUMIFS('Master Data HO &amp; Site'!$AJ$1:$AJ$437,'Master Data HO &amp; Site'!$S$1:$S$437,'Summary to Mgmt'!$C52,'Master Data HO &amp; Site'!$Y$1:$Y$437,"Open",'Master Data HO &amp; Site'!$N$1:$N$437,$H$2))))</f>
        <v>3</v>
      </c>
      <c r="S52" s="222">
        <f>IF($H$2="All",IF(C52="Jakarta",SUMIFS('Master Data HO &amp; Site'!$AK$1:$AK$437,'Master Data HO &amp; Site'!$F$1:$F$437,'Summary to Mgmt'!$D52,'Master Data HO &amp; Site'!$H$1:$H$437,'Summary to Mgmt'!$E52,'Master Data HO &amp; Site'!$Y$1:$Y$437,"Open"),SUMIFS('Master Data HO &amp; Site'!$AK$1:$AK$437,'Master Data HO &amp; Site'!$S$1:$S$437,'Summary to Mgmt'!$C52,'Master Data HO &amp; Site'!$Y$1:$Y$437,"Open")),IF($H$2="Urgent",IF(C52="Jakarta",SUMIFS('Master Data HO &amp; Site'!$AK$1:$AK$437,'Master Data HO &amp; Site'!$F$1:$F$437,'Summary to Mgmt'!$D52,'Master Data HO &amp; Site'!$H$1:$H$437,'Summary to Mgmt'!$E52,'Master Data HO &amp; Site'!$Y$1:$Y$437,"Open",'Master Data HO &amp; Site'!$N$1:$N$437,$H$2),SUMIFS('Master Data HO &amp; Site'!$AK$1:$AK$437,'Master Data HO &amp; Site'!$S$1:$S$437,'Summary to Mgmt'!$C52,'Master Data HO &amp; Site'!$Y$1:$Y$437,"Open",'Master Data HO &amp; Site'!$N$1:$N$437,$H$2)),IF(C52="Jakarta",SUMIFS('Master Data HO &amp; Site'!$AK$1:$AK$437,'Master Data HO &amp; Site'!$F$1:$F$437,'Summary to Mgmt'!$D52,'Master Data HO &amp; Site'!$H$1:$H$437,'Summary to Mgmt'!$E52,'Master Data HO &amp; Site'!$Y$1:$Y$437,"Open",'Master Data HO &amp; Site'!$N$1:$N$437,$H$2),SUMIFS('Master Data HO &amp; Site'!$AK$1:$AK$437,'Master Data HO &amp; Site'!$S$1:$S$437,'Summary to Mgmt'!$C52,'Master Data HO &amp; Site'!$Y$1:$Y$437,"Open",'Master Data HO &amp; Site'!$N$1:$N$437,$H$2))))</f>
        <v>4</v>
      </c>
      <c r="T52" s="222">
        <f>IF($H$2="All",IF(C52="Jakarta",SUMIFS('Master Data HO &amp; Site'!$AL$1:$AL$437,'Master Data HO &amp; Site'!$F$1:$F$437,'Summary to Mgmt'!$D52,'Master Data HO &amp; Site'!$H$1:$H$437,'Summary to Mgmt'!$E52,'Master Data HO &amp; Site'!$Y$1:$Y$437,"Open"),SUMIFS('Master Data HO &amp; Site'!$AL$1:$AL$437,'Master Data HO &amp; Site'!$S$1:$S$437,'Summary to Mgmt'!$C52,'Master Data HO &amp; Site'!$Y$1:$Y$437,"Open")),IF($H$2="Urgent",IF(C52="Jakarta",SUMIFS('Master Data HO &amp; Site'!$AL$1:$AL$437,'Master Data HO &amp; Site'!$F$1:$F$437,'Summary to Mgmt'!$D52,'Master Data HO &amp; Site'!$H$1:$H$437,'Summary to Mgmt'!$E52,'Master Data HO &amp; Site'!$Y$1:$Y$437,"Open",'Master Data HO &amp; Site'!$N$1:$N$437,$H$2),SUMIFS('Master Data HO &amp; Site'!$AL$1:$AL$437,'Master Data HO &amp; Site'!$S$1:$S$437,'Summary to Mgmt'!$C52,'Master Data HO &amp; Site'!$Y$1:$Y$437,"Open",'Master Data HO &amp; Site'!$N$1:$N$437,$H$2)),IF(C52="Jakarta",SUMIFS('Master Data HO &amp; Site'!$AL$1:$AL$437,'Master Data HO &amp; Site'!$F$1:$F$437,'Summary to Mgmt'!$D52,'Master Data HO &amp; Site'!$H$1:$H$437,'Summary to Mgmt'!$E52,'Master Data HO &amp; Site'!$Y$1:$Y$437,"Open",'Master Data HO &amp; Site'!$N$1:$N$437,$H$2),SUMIFS('Master Data HO &amp; Site'!$AL$1:$AL$437,'Master Data HO &amp; Site'!$S$1:$S$437,'Summary to Mgmt'!$C52,'Master Data HO &amp; Site'!$Y$1:$Y$437,"Open",'Master Data HO &amp; Site'!$N$1:$N$437,$H$2))))</f>
        <v>0</v>
      </c>
      <c r="U52" s="222">
        <f>IF($H$2="All",IF(C52="Jakarta",SUMIFS('Master Data HO &amp; Site'!$AM$1:$AM$437,'Master Data HO &amp; Site'!$S$1:$S$437,'Summary to Mgmt'!$C52,'Master Data HO &amp; Site'!$F$1:$F$437,'Summary to Mgmt'!$D52,'Master Data HO &amp; Site'!$H$1:$H$437,'Summary to Mgmt'!$E52,'Master Data HO &amp; Site'!$Y$1:$Y$437,"Open"),SUMIFS('Master Data HO &amp; Site'!$AM$1:$AM$437,'Master Data HO &amp; Site'!$S$1:$S$437,'Summary to Mgmt'!$C52,'Master Data HO &amp; Site'!$Y$1:$Y$437,"Open")),IF($H$2="Urgent",IF(C52="Jakarta",SUMIFS('Master Data HO &amp; Site'!$AM$1:$AM$437,'Master Data HO &amp; Site'!$F$1:$F$437,'Summary to Mgmt'!$D52,'Master Data HO &amp; Site'!$H$1:$H$437,'Summary to Mgmt'!$E52,'Master Data HO &amp; Site'!$Y$1:$Y$437,"Open",'Master Data HO &amp; Site'!$N$1:$N$437,$H$2),SUMIFS('Master Data HO &amp; Site'!$AM$1:$AM$437,'Master Data HO &amp; Site'!$S$1:$S$437,'Summary to Mgmt'!$C52,'Master Data HO &amp; Site'!$Y$1:$Y$437,"Open",'Master Data HO &amp; Site'!$N$1:$N$437,$H$2)),IF(C52="Jakarta",SUMIFS('Master Data HO &amp; Site'!$AM$1:$AM$437,'Master Data HO &amp; Site'!$F$1:$F$437,'Summary to Mgmt'!$D52,'Master Data HO &amp; Site'!$H$1:$H$437,'Summary to Mgmt'!$E52,'Master Data HO &amp; Site'!$Y$1:$Y$437,"Open",'Master Data HO &amp; Site'!$N$1:$N$437,$H$2),SUMIFS('Master Data HO &amp; Site'!$AM$1:$AM$437,'Master Data HO &amp; Site'!$S$1:$S$437,'Summary to Mgmt'!$C52,'Master Data HO &amp; Site'!$Y$1:$Y$437,"Open",'Master Data HO &amp; Site'!$N$1:$N$437,$H$2))))</f>
        <v>14</v>
      </c>
      <c r="V52" s="222">
        <f>IF($H$2="All",IF(C52="Jakarta",SUMIFS('Master Data HO &amp; Site'!$AN$1:$AN$437,'Master Data HO &amp; Site'!$F$1:$F$437,'Summary to Mgmt'!$D52,'Master Data HO &amp; Site'!$H$1:$H$437,'Summary to Mgmt'!$E52,'Master Data HO &amp; Site'!$Y$1:$Y$437,"Open"),SUMIFS('Master Data HO &amp; Site'!$AN$1:$AN$437,'Master Data HO &amp; Site'!$S$1:$S$437,'Summary to Mgmt'!$C52,'Master Data HO &amp; Site'!$Y$1:$Y$437,"Open")),IF($H$2="Urgent",IF(C52="Jakarta",SUMIFS('Master Data HO &amp; Site'!$AN$1:$AN$437,'Master Data HO &amp; Site'!$F$1:$F$437,'Summary to Mgmt'!$D52,'Master Data HO &amp; Site'!$H$1:$H$437,'Summary to Mgmt'!$E52,'Master Data HO &amp; Site'!$Y$1:$Y$437,"Open",'Master Data HO &amp; Site'!$N$1:$N$437,$H$2),SUMIFS('Master Data HO &amp; Site'!$AN$1:$AN$437,'Master Data HO &amp; Site'!$S$1:$S$437,'Summary to Mgmt'!$C52,'Master Data HO &amp; Site'!$Y$1:$Y$437,"Open",'Master Data HO &amp; Site'!$N$1:$N$437,$H$2)),IF(C52="Jakarta",SUMIFS('Master Data HO &amp; Site'!$AN$1:$AN$437,'Master Data HO &amp; Site'!$F$1:$F$437,'Summary to Mgmt'!$D52,'Master Data HO &amp; Site'!$H$1:$H$437,'Summary to Mgmt'!$E52,'Master Data HO &amp; Site'!$Y$1:$Y$437,"Open",'Master Data HO &amp; Site'!$N$1:$N$437,$H$2),SUMIFS('Master Data HO &amp; Site'!$AN$1:$AN$437,'Master Data HO &amp; Site'!$S$1:$S$437,'Summary to Mgmt'!$C52,'Master Data HO &amp; Site'!$Y$1:$Y$437,"Open",'Master Data HO &amp; Site'!$N$1:$N$437,$H$2))))</f>
        <v>0</v>
      </c>
      <c r="W52" s="222">
        <f>IF($H$2="All",IF(C52="Jakarta",SUMIFS('Master Data HO &amp; Site'!$AO$1:$AO$437,'Master Data HO &amp; Site'!$F$1:$F$437,'Summary to Mgmt'!$D52,'Master Data HO &amp; Site'!$H$1:$H$437,'Summary to Mgmt'!$E52,'Master Data HO &amp; Site'!$Y$1:$Y$437,"Open"),SUMIFS('Master Data HO &amp; Site'!$AO$1:$AO$437,'Master Data HO &amp; Site'!$S$1:$S$437,'Summary to Mgmt'!$C52,'Master Data HO &amp; Site'!$Y$1:$Y$437,"Open")),IF($H$2="Urgent",IF(C52="Jakarta",SUMIFS('Master Data HO &amp; Site'!$AO$1:$AO$437,'Master Data HO &amp; Site'!$F$1:$F$437,'Summary to Mgmt'!$D52,'Master Data HO &amp; Site'!$H$1:$H$437,'Summary to Mgmt'!$E52,'Master Data HO &amp; Site'!$Y$1:$Y$437,"Open",'Master Data HO &amp; Site'!$N$1:$N$437,$H$2),SUMIFS('Master Data HO &amp; Site'!$AO$1:$AO$437,'Master Data HO &amp; Site'!$S$1:$S$437,'Summary to Mgmt'!$C52,'Master Data HO &amp; Site'!$Y$1:$Y$437,"Open",'Master Data HO &amp; Site'!$N$1:$N$437,$H$2)),IF(C52="Jakarta",SUMIFS('Master Data HO &amp; Site'!$AO$1:$AO$437,'Master Data HO &amp; Site'!$F$1:$F$437,'Summary to Mgmt'!$D52,'Master Data HO &amp; Site'!$H$1:$H$437,'Summary to Mgmt'!$E52,'Master Data HO &amp; Site'!$Y$1:$Y$437,"Open",'Master Data HO &amp; Site'!$N$1:$N$437,$H$2),SUMIFS('Master Data HO &amp; Site'!$AO$1:$AO$437,'Master Data HO &amp; Site'!$S$1:$S$437,'Summary to Mgmt'!$C52,'Master Data HO &amp; Site'!$Y$1:$Y$437,"Open",'Master Data HO &amp; Site'!$N$1:$N$437,$H$2))))</f>
        <v>0</v>
      </c>
      <c r="X52" s="222">
        <f>IF($H$2="All",IF(C52="Jakarta",SUMIFS('Master Data HO &amp; Site'!$AP$1:$AP$437,'Master Data HO &amp; Site'!$F$1:$F$437,'Summary to Mgmt'!$D52,'Master Data HO &amp; Site'!$H$1:$H$437,'Summary to Mgmt'!$E52,'Master Data HO &amp; Site'!$Y$1:$Y$437,"Open"),SUMIFS('Master Data HO &amp; Site'!$AP$1:$AP$437,'Master Data HO &amp; Site'!$S$1:$S$437,'Summary to Mgmt'!$C52,'Master Data HO &amp; Site'!$Y$1:$Y$437,"Open")),IF($H$2="Urgent",IF(C52="Jakarta",SUMIFS('Master Data HO &amp; Site'!$AP$1:$AP$437,'Master Data HO &amp; Site'!$F$1:$F$437,'Summary to Mgmt'!$D52,'Master Data HO &amp; Site'!$H$1:$H$437,'Summary to Mgmt'!$E52,'Master Data HO &amp; Site'!$Y$1:$Y$437,"Open",'Master Data HO &amp; Site'!$N$1:$N$437,$H$2),SUMIFS('Master Data HO &amp; Site'!$AP$1:$AP$437,'Master Data HO &amp; Site'!$S$1:$S$437,'Summary to Mgmt'!$C52,'Master Data HO &amp; Site'!$Y$1:$Y$437,"Open",'Master Data HO &amp; Site'!$N$1:$N$437,$H$2)),IF(C52="Jakarta",SUMIFS('Master Data HO &amp; Site'!$AP$1:$AP$437,'Master Data HO &amp; Site'!$F$1:$F$437,'Summary to Mgmt'!$D52,'Master Data HO &amp; Site'!$H$1:$H$437,'Summary to Mgmt'!$E52,'Master Data HO &amp; Site'!$Y$1:$Y$437,"Open",'Master Data HO &amp; Site'!$N$1:$N$437,$H$2),SUMIFS('Master Data HO &amp; Site'!$AP$1:$AP$437,'Master Data HO &amp; Site'!$S$1:$S$437,'Summary to Mgmt'!$C52,'Master Data HO &amp; Site'!$Y$1:$Y$437,"Open",'Master Data HO &amp; Site'!$N$1:$N$437,$H$2))))</f>
        <v>0</v>
      </c>
      <c r="Y52" s="222">
        <f>IF($H$2="All",IF(C52="Jakarta",SUMIFS('Master Data HO &amp; Site'!$AQ$1:$AQ$437,'Master Data HO &amp; Site'!$F$1:$F$437,'Summary to Mgmt'!$D52,'Master Data HO &amp; Site'!$H$1:$H$437,'Summary to Mgmt'!$E52,'Master Data HO &amp; Site'!$Y$1:$Y$437,"Open"),SUMIFS('Master Data HO &amp; Site'!$AQ$1:$AQ$437,'Master Data HO &amp; Site'!$S$1:$S$437,'Summary to Mgmt'!$C52,'Master Data HO &amp; Site'!$Y$1:$Y$437,"Open")),IF($H$2="Urgent",IF(C52="Jakarta",SUMIFS('Master Data HO &amp; Site'!$AQ$1:$AQ$437,'Master Data HO &amp; Site'!$F$1:$F$437,'Summary to Mgmt'!$D52,'Master Data HO &amp; Site'!$H$1:$H$437,'Summary to Mgmt'!$E52,'Master Data HO &amp; Site'!$Y$1:$Y$437,"Open",'Master Data HO &amp; Site'!$N$1:$N$437,$H$2),SUMIFS('Master Data HO &amp; Site'!$AQ$1:$AQ$437,'Master Data HO &amp; Site'!$S$1:$S$437,'Summary to Mgmt'!$C52,'Master Data HO &amp; Site'!$Y$1:$Y$437,"Open",'Master Data HO &amp; Site'!$N$1:$N$437,$H$2)),IF(C52="Jakarta",SUMIFS('Master Data HO &amp; Site'!$AQ$1:$AQ$437,'Master Data HO &amp; Site'!$F$1:$F$437,'Summary to Mgmt'!$D52,'Master Data HO &amp; Site'!$H$1:$H$437,'Summary to Mgmt'!$E52,'Master Data HO &amp; Site'!$Y$1:$Y$437,"Open",'Master Data HO &amp; Site'!$N$1:$N$437,$H$2),SUMIFS('Master Data HO &amp; Site'!$AQ$1:$AQ$437,'Master Data HO &amp; Site'!$S$1:$S$437,'Summary to Mgmt'!$C52,'Master Data HO &amp; Site'!$Y$1:$Y$437,"Open",'Master Data HO &amp; Site'!$N$1:$N$437,$H$2))))</f>
        <v>1</v>
      </c>
      <c r="Z52" s="222">
        <f>IF($H$2="All",IF(C52="Jakarta",SUMIFS('Master Data HO &amp; Site'!$AR$1:$AR$437,'Master Data HO &amp; Site'!$F$1:$F$437,'Summary to Mgmt'!$D52,'Master Data HO &amp; Site'!$H$1:$H$437,'Summary to Mgmt'!$E52,'Master Data HO &amp; Site'!$Y$1:$Y$437,"Open"),SUMIFS('Master Data HO &amp; Site'!$AR$1:$AR$437,'Master Data HO &amp; Site'!$S$1:$S$437,'Summary to Mgmt'!$C52,'Master Data HO &amp; Site'!$Y$1:$Y$437,"Open")),IF($H$2="Urgent",IF(C52="Jakarta",SUMIFS('Master Data HO &amp; Site'!$AR$1:$AR$437,'Master Data HO &amp; Site'!$F$1:$F$437,'Summary to Mgmt'!$D52,'Master Data HO &amp; Site'!$H$1:$H$437,'Summary to Mgmt'!$E52,'Master Data HO &amp; Site'!$Y$1:$Y$437,"Open",'Master Data HO &amp; Site'!$N$1:$N$437,$H$2),SUMIFS('Master Data HO &amp; Site'!$AR$1:$AR$437,'Master Data HO &amp; Site'!$S$1:$S$437,'Summary to Mgmt'!$C52,'Master Data HO &amp; Site'!$Y$1:$Y$437,"Open",'Master Data HO &amp; Site'!$N$1:$N$437,$H$2)),IF(C52="Jakarta",SUMIFS('Master Data HO &amp; Site'!$AR$1:$AR$437,'Master Data HO &amp; Site'!$F$1:$F$437,'Summary to Mgmt'!$D52,'Master Data HO &amp; Site'!$H$1:$H$437,'Summary to Mgmt'!$E52,'Master Data HO &amp; Site'!$Y$1:$Y$437,"Open",'Master Data HO &amp; Site'!$N$1:$N$437,$H$2),SUMIFS('Master Data HO &amp; Site'!$AR$1:$AR$437,'Master Data HO &amp; Site'!$S$1:$S$437,'Summary to Mgmt'!$C52,'Master Data HO &amp; Site'!$Y$1:$Y$437,"Open",'Master Data HO &amp; Site'!$N$1:$N$437,$H$2))))</f>
        <v>0</v>
      </c>
      <c r="AA52" s="222">
        <f>IF($H$2="All",IF(C52="Jakarta",SUMIFS('Master Data HO &amp; Site'!$AS$1:$AS$437,'Master Data HO &amp; Site'!$S$1:$S$437,'Summary to Mgmt'!$C52,'Master Data HO &amp; Site'!$F$1:$F$437,'Summary to Mgmt'!$D52,'Master Data HO &amp; Site'!$H$1:$H$437,'Summary to Mgmt'!$E52,'Master Data HO &amp; Site'!$Y$1:$Y$437,"Open"),SUMIFS('Master Data HO &amp; Site'!$AS$1:$AS$437,'Master Data HO &amp; Site'!$S$1:$S$437,'Summary to Mgmt'!$C52,'Master Data HO &amp; Site'!$Y$1:$Y$437,"Open")),IF($H$2="Urgent",IF(C52="Jakarta",SUMIFS('Master Data HO &amp; Site'!$AS$1:$AS$437,'Master Data HO &amp; Site'!$F$1:$F$437,'Summary to Mgmt'!$D52,'Master Data HO &amp; Site'!$H$1:$H$437,'Summary to Mgmt'!$E52,'Master Data HO &amp; Site'!$Y$1:$Y$437,"Open",'Master Data HO &amp; Site'!$N$1:$N$437,$H$2),SUMIFS('Master Data HO &amp; Site'!$AS$1:$AS$437,'Master Data HO &amp; Site'!$S$1:$S$437,'Summary to Mgmt'!$C52,'Master Data HO &amp; Site'!$Y$1:$Y$437,"Open",'Master Data HO &amp; Site'!$N$1:$N$437,$H$2)),IF(C52="Jakarta",SUMIFS('Master Data HO &amp; Site'!$AS$1:$AS$437,'Master Data HO &amp; Site'!$F$1:$F$437,'Summary to Mgmt'!$D52,'Master Data HO &amp; Site'!$H$1:$H$437,'Summary to Mgmt'!$E52,'Master Data HO &amp; Site'!$Y$1:$Y$437,"Open",'Master Data HO &amp; Site'!$N$1:$N$437,$H$2),SUMIFS('Master Data HO &amp; Site'!$AS$1:$AS$437,'Master Data HO &amp; Site'!$S$1:$S$437,'Summary to Mgmt'!$C52,'Master Data HO &amp; Site'!$Y$1:$Y$437,"Open",'Master Data HO &amp; Site'!$N$1:$N$437,$H$2))))</f>
        <v>0</v>
      </c>
      <c r="AB52" s="222">
        <f>IF($H$2="All",IF(C52="Jakarta",SUMIFS('Master Data HO &amp; Site'!$AT$1:$AT$437,'Master Data HO &amp; Site'!$F$1:$F$437,'Summary to Mgmt'!$D52,'Master Data HO &amp; Site'!$H$1:$H$437,'Summary to Mgmt'!$E52,'Master Data HO &amp; Site'!$Y$1:$Y$437,"Open"),SUMIFS('Master Data HO &amp; Site'!$AT$1:$AT$437,'Master Data HO &amp; Site'!$S$1:$S$437,'Summary to Mgmt'!$C52,'Master Data HO &amp; Site'!$Y$1:$Y$437,"Open")),IF($H$2="Urgent",IF(C52="Jakarta",SUMIFS('Master Data HO &amp; Site'!$AT$1:$AT$437,'Master Data HO &amp; Site'!$F$1:$F$437,'Summary to Mgmt'!$D52,'Master Data HO &amp; Site'!$H$1:$H$437,'Summary to Mgmt'!$E52,'Master Data HO &amp; Site'!$Y$1:$Y$437,"Open",'Master Data HO &amp; Site'!$N$1:$N$437,$H$2),SUMIFS('Master Data HO &amp; Site'!$AT$1:$AT$437,'Master Data HO &amp; Site'!$S$1:$S$437,'Summary to Mgmt'!$C52,'Master Data HO &amp; Site'!$Y$1:$Y$437,"Open",'Master Data HO &amp; Site'!$N$1:$N$437,$H$2)),IF(C52="Jakarta",SUMIFS('Master Data HO &amp; Site'!$AT$1:$AT$437,'Master Data HO &amp; Site'!$F$1:$F$437,'Summary to Mgmt'!$D52,'Master Data HO &amp; Site'!$H$1:$H$437,'Summary to Mgmt'!$E52,'Master Data HO &amp; Site'!$Y$1:$Y$437,"Open",'Master Data HO &amp; Site'!$N$1:$N$437,$H$2),SUMIFS('Master Data HO &amp; Site'!$AT$1:$AT$437,'Master Data HO &amp; Site'!$S$1:$S$437,'Summary to Mgmt'!$C52,'Master Data HO &amp; Site'!$Y$1:$Y$437,"Open",'Master Data HO &amp; Site'!$N$1:$N$437,$H$2))))</f>
        <v>0</v>
      </c>
      <c r="AC52" s="222">
        <f>IF($H$2="All",IF(C52="Jakarta",SUMIFS('Master Data HO &amp; Site'!$AU$1:$AU$437,'Master Data HO &amp; Site'!$F$1:$F$437,'Summary to Mgmt'!$D52,'Master Data HO &amp; Site'!$H$1:$H$437,'Summary to Mgmt'!$E52,'Master Data HO &amp; Site'!$Y$1:$Y$437,"Open"),SUMIFS('Master Data HO &amp; Site'!$AU$1:$AU$437,'Master Data HO &amp; Site'!$S$1:$S$437,'Summary to Mgmt'!$C52,'Master Data HO &amp; Site'!$Y$1:$Y$437,"Open")),IF($H$2="Urgent",IF(C52="Jakarta",SUMIFS('Master Data HO &amp; Site'!$AU$1:$AU$437,'Master Data HO &amp; Site'!$F$1:$F$437,'Summary to Mgmt'!$D52,'Master Data HO &amp; Site'!$H$1:$H$437,'Summary to Mgmt'!$E52,'Master Data HO &amp; Site'!$Y$1:$Y$437,"Open",'Master Data HO &amp; Site'!$N$1:$N$437,$H$2),SUMIFS('Master Data HO &amp; Site'!$AU$1:$AU$437,'Master Data HO &amp; Site'!$S$1:$S$437,'Summary to Mgmt'!$C52,'Master Data HO &amp; Site'!$Y$1:$Y$437,"Open",'Master Data HO &amp; Site'!$N$1:$N$437,$H$2)),IF(C52="Jakarta",SUMIFS('Master Data HO &amp; Site'!$AU$1:$AU$437,'Master Data HO &amp; Site'!$F$1:$F$437,'Summary to Mgmt'!$D52,'Master Data HO &amp; Site'!$H$1:$H$437,'Summary to Mgmt'!$E52,'Master Data HO &amp; Site'!$Y$1:$Y$437,"Open",'Master Data HO &amp; Site'!$N$1:$N$437,$H$2),SUMIFS('Master Data HO &amp; Site'!$AU$1:$AU$437,'Master Data HO &amp; Site'!$S$1:$S$437,'Summary to Mgmt'!$C52,'Master Data HO &amp; Site'!$Y$1:$Y$437,"Open",'Master Data HO &amp; Site'!$N$1:$N$437,$H$2))))</f>
        <v>0</v>
      </c>
      <c r="AD52" s="222">
        <f>IF($H$2="All",IF(C52="Jakarta",SUMIFS('Master Data HO &amp; Site'!$AV$1:$AV$437,'Master Data HO &amp; Site'!$F$1:$F$437,'Summary to Mgmt'!$D52,'Master Data HO &amp; Site'!$H$1:$H$437,'Summary to Mgmt'!$E52,'Master Data HO &amp; Site'!$Y$1:$Y$437,"Open"),SUMIFS('Master Data HO &amp; Site'!$AV$1:$AV$437,'Master Data HO &amp; Site'!$S$1:$S$437,'Summary to Mgmt'!$C52,'Master Data HO &amp; Site'!$Y$1:$Y$437,"Open")),IF($H$2="Urgent",IF(C52="Jakarta",SUMIFS('Master Data HO &amp; Site'!$AV$1:$AV$437,'Master Data HO &amp; Site'!$F$1:$F$437,'Summary to Mgmt'!$D52,'Master Data HO &amp; Site'!$H$1:$H$437,'Summary to Mgmt'!$E52,'Master Data HO &amp; Site'!$Y$1:$Y$437,"Open",'Master Data HO &amp; Site'!$N$1:$N$437,$H$2),SUMIFS('Master Data HO &amp; Site'!$AV$1:$AV$437,'Master Data HO &amp; Site'!$S$1:$S$437,'Summary to Mgmt'!$C52,'Master Data HO &amp; Site'!$Y$1:$Y$437,"Open",'Master Data HO &amp; Site'!$N$1:$N$437,$H$2)),IF(C52="Jakarta",SUMIFS('Master Data HO &amp; Site'!$AV$1:$AV$437,'Master Data HO &amp; Site'!$F$1:$F$437,'Summary to Mgmt'!$D52,'Master Data HO &amp; Site'!$H$1:$H$437,'Summary to Mgmt'!$E52,'Master Data HO &amp; Site'!$Y$1:$Y$437,"Open",'Master Data HO &amp; Site'!$N$1:$N$437,$H$2),SUMIFS('Master Data HO &amp; Site'!$AV$1:$AV$437,'Master Data HO &amp; Site'!$S$1:$S$437,'Summary to Mgmt'!$C52,'Master Data HO &amp; Site'!$Y$1:$Y$437,"Open",'Master Data HO &amp; Site'!$N$1:$N$437,$H$2))))</f>
        <v>0</v>
      </c>
      <c r="AE52" s="222">
        <f>IF($H$2="All",IF(C52="Jakarta",SUMIFS('Master Data HO &amp; Site'!$AW$1:$AW$437,'Master Data HO &amp; Site'!$F$1:$F$437,'Summary to Mgmt'!$D52,'Master Data HO &amp; Site'!$H$1:$H$437,'Summary to Mgmt'!$E52,'Master Data HO &amp; Site'!$Y$1:$Y$437,"Open"),SUMIFS('Master Data HO &amp; Site'!$AW$1:$AW$437,'Master Data HO &amp; Site'!$S$1:$S$437,'Summary to Mgmt'!$C52,'Master Data HO &amp; Site'!$Y$1:$Y$437,"Open")),IF($H$2="Urgent",IF(C52="Jakarta",SUMIFS('Master Data HO &amp; Site'!$AW$1:$AW$437,'Master Data HO &amp; Site'!$F$1:$F$437,'Summary to Mgmt'!$D52,'Master Data HO &amp; Site'!$H$1:$H$437,'Summary to Mgmt'!$E52,'Master Data HO &amp; Site'!$Y$1:$Y$437,"Open",'Master Data HO &amp; Site'!$N$1:$N$437,$H$2),SUMIFS('Master Data HO &amp; Site'!$AW$1:$AW$437,'Master Data HO &amp; Site'!$S$1:$S$437,'Summary to Mgmt'!$C52,'Master Data HO &amp; Site'!$Y$1:$Y$437,"Open",'Master Data HO &amp; Site'!$N$1:$N$437,$H$2)),IF(C52="Jakarta",SUMIFS('Master Data HO &amp; Site'!$AW$1:$AW$437,'Master Data HO &amp; Site'!$F$1:$F$437,'Summary to Mgmt'!$D52,'Master Data HO &amp; Site'!$H$1:$H$437,'Summary to Mgmt'!$E52,'Master Data HO &amp; Site'!$Y$1:$Y$437,"Open",'Master Data HO &amp; Site'!$N$1:$N$437,$H$2),SUMIFS('Master Data HO &amp; Site'!$AW$1:$AW$437,'Master Data HO &amp; Site'!$S$1:$S$437,'Summary to Mgmt'!$C52,'Master Data HO &amp; Site'!$Y$1:$Y$437,"Open",'Master Data HO &amp; Site'!$N$1:$N$437,$H$2))))</f>
        <v>0</v>
      </c>
      <c r="AF52" s="222">
        <f>IF($H$2="All",IF(C52="Jakarta",SUMIFS('Master Data HO &amp; Site'!$AX$1:$AX$437,'Master Data HO &amp; Site'!$F$1:$F$437,'Summary to Mgmt'!$D52,'Master Data HO &amp; Site'!$H$1:$H$437,'Summary to Mgmt'!$E52,'Master Data HO &amp; Site'!$Y$1:$Y$437,"Open"),SUMIFS('Master Data HO &amp; Site'!$AX$1:$AX$437,'Master Data HO &amp; Site'!$S$1:$S$437,'Summary to Mgmt'!$C52,'Master Data HO &amp; Site'!$Y$1:$Y$437,"Open")),IF($H$2="Urgent",IF(C52="Jakarta",SUMIFS('Master Data HO &amp; Site'!$AX$1:$AX$437,'Master Data HO &amp; Site'!$F$1:$F$437,'Summary to Mgmt'!$D52,'Master Data HO &amp; Site'!$H$1:$H$437,'Summary to Mgmt'!$E52,'Master Data HO &amp; Site'!$Y$1:$Y$437,"Open",'Master Data HO &amp; Site'!$N$1:$N$437,$H$2),SUMIFS('Master Data HO &amp; Site'!$AX$1:$AX$437,'Master Data HO &amp; Site'!$S$1:$S$437,'Summary to Mgmt'!$C52,'Master Data HO &amp; Site'!$Y$1:$Y$437,"Open",'Master Data HO &amp; Site'!$N$1:$N$437,$H$2)),IF(C52="Jakarta",SUMIFS('Master Data HO &amp; Site'!$AX$1:$AX$437,'Master Data HO &amp; Site'!$F$1:$F$437,'Summary to Mgmt'!$D52,'Master Data HO &amp; Site'!$H$1:$H$437,'Summary to Mgmt'!$E52,'Master Data HO &amp; Site'!$Y$1:$Y$437,"Open",'Master Data HO &amp; Site'!$N$1:$N$437,$H$2),SUMIFS('Master Data HO &amp; Site'!$AX$1:$AX$437,'Master Data HO &amp; Site'!$S$1:$S$437,'Summary to Mgmt'!$C52,'Master Data HO &amp; Site'!$Y$1:$Y$437,"Open",'Master Data HO &amp; Site'!$N$1:$N$437,$H$2))))</f>
        <v>0</v>
      </c>
      <c r="AG52" s="222">
        <f>IF($H$2="All",IF(C52="Jakarta",SUMIFS('Master Data HO &amp; Site'!$AY$1:$AY$437,'Master Data HO &amp; Site'!$S$1:$S$437,'Summary to Mgmt'!$C52,'Master Data HO &amp; Site'!$F$1:$F$437,'Summary to Mgmt'!$D52,'Master Data HO &amp; Site'!$H$1:$H$437,'Summary to Mgmt'!$E52,'Master Data HO &amp; Site'!$Y$1:$Y$437,"Open"),SUMIFS('Master Data HO &amp; Site'!$AY$1:$AY$437,'Master Data HO &amp; Site'!$S$1:$S$437,'Summary to Mgmt'!$C52,'Master Data HO &amp; Site'!$Y$1:$Y$437,"Open")),IF($H$2="Urgent",IF(C52="Jakarta",SUMIFS('Master Data HO &amp; Site'!$AY$1:$AY$437,'Master Data HO &amp; Site'!$F$1:$F$437,'Summary to Mgmt'!$D52,'Master Data HO &amp; Site'!$H$1:$H$437,'Summary to Mgmt'!$E52,'Master Data HO &amp; Site'!$Y$1:$Y$437,"Open",'Master Data HO &amp; Site'!$N$1:$N$437,$H$2),SUMIFS('Master Data HO &amp; Site'!$AY$1:$AY$437,'Master Data HO &amp; Site'!$S$1:$S$437,'Summary to Mgmt'!$C52,'Master Data HO &amp; Site'!$Y$1:$Y$437,"Open",'Master Data HO &amp; Site'!$N$1:$N$437,$H$2)),IF(C52="Jakarta",SUMIFS('Master Data HO &amp; Site'!$AY$1:$AY$437,'Master Data HO &amp; Site'!$F$1:$F$437,'Summary to Mgmt'!$D52,'Master Data HO &amp; Site'!$H$1:$H$437,'Summary to Mgmt'!$E52,'Master Data HO &amp; Site'!$Y$1:$Y$437,"Open",'Master Data HO &amp; Site'!$N$1:$N$437,$H$2),SUMIFS('Master Data HO &amp; Site'!$AY$1:$AY$437,'Master Data HO &amp; Site'!$S$1:$S$437,'Summary to Mgmt'!$C52,'Master Data HO &amp; Site'!$Y$1:$Y$437,"Open",'Master Data HO &amp; Site'!$N$1:$N$437,$H$2))))</f>
        <v>0</v>
      </c>
      <c r="AH52" s="222">
        <f>IF($H$2="All",IF(C52="Jakarta",SUMIFS('Master Data HO &amp; Site'!$AZ$1:$AZ$437,'Master Data HO &amp; Site'!$F$1:$F$437,'Summary to Mgmt'!$D52,'Master Data HO &amp; Site'!$H$1:$H$437,'Summary to Mgmt'!$E52,'Master Data HO &amp; Site'!$Y$1:$Y$437,"Open"),SUMIFS('Master Data HO &amp; Site'!$AZ$1:$AZ$437,'Master Data HO &amp; Site'!$S$1:$S$437,'Summary to Mgmt'!$C52,'Master Data HO &amp; Site'!$Y$1:$Y$437,"Open")),IF($H$2="Urgent",IF(C52="Jakarta",SUMIFS('Master Data HO &amp; Site'!$AZ$1:$AZ$437,'Master Data HO &amp; Site'!$F$1:$F$437,'Summary to Mgmt'!$D52,'Master Data HO &amp; Site'!$H$1:$H$437,'Summary to Mgmt'!$E52,'Master Data HO &amp; Site'!$Y$1:$Y$437,"Open",'Master Data HO &amp; Site'!$N$1:$N$437,$H$2),SUMIFS('Master Data HO &amp; Site'!$AZ$1:$AZ$437,'Master Data HO &amp; Site'!$S$1:$S$437,'Summary to Mgmt'!$C52,'Master Data HO &amp; Site'!$Y$1:$Y$437,"Open",'Master Data HO &amp; Site'!$N$1:$N$437,$H$2)),IF(C52="Jakarta",SUMIFS('Master Data HO &amp; Site'!$AZ$1:$AZ$437,'Master Data HO &amp; Site'!$F$1:$F$437,'Summary to Mgmt'!$D52,'Master Data HO &amp; Site'!$H$1:$H$437,'Summary to Mgmt'!$E52,'Master Data HO &amp; Site'!$Y$1:$Y$437,"Open",'Master Data HO &amp; Site'!$N$1:$N$437,$H$2),SUMIFS('Master Data HO &amp; Site'!$AZ$1:$AZ$437,'Master Data HO &amp; Site'!$S$1:$S$437,'Summary to Mgmt'!$C52,'Master Data HO &amp; Site'!$Y$1:$Y$437,"Open",'Master Data HO &amp; Site'!$N$1:$N$437,$H$2))))</f>
        <v>0</v>
      </c>
      <c r="AI52" s="222">
        <f>IF($H$2="All",IF(C52="Jakarta",SUMIFS('Master Data HO &amp; Site'!$AZ$1:$AZ$437,'Master Data HO &amp; Site'!$F$1:$F$437,'Summary to Mgmt'!$D52,'Master Data HO &amp; Site'!$H$1:$H$437,'Summary to Mgmt'!$E52,'Master Data HO &amp; Site'!$Y$1:$Y$437,"Open"),SUMIFS('Master Data HO &amp; Site'!$AZ$1:$AZ$437,'Master Data HO &amp; Site'!$S$1:$S$437,'Summary to Mgmt'!$C52,'Master Data HO &amp; Site'!$Y$1:$Y$437,"Open")),IF($H$2="Urgent",IF(C52="Jakarta",SUMIFS('Master Data HO &amp; Site'!$AZ$1:$AZ$437,'Master Data HO &amp; Site'!$F$1:$F$437,'Summary to Mgmt'!$D52,'Master Data HO &amp; Site'!$H$1:$H$437,'Summary to Mgmt'!$E52,'Master Data HO &amp; Site'!$Y$1:$Y$437,"Open",'Master Data HO &amp; Site'!$N$1:$N$437,$H$2),SUMIFS('Master Data HO &amp; Site'!$AZ$1:$AZ$437,'Master Data HO &amp; Site'!$S$1:$S$437,'Summary to Mgmt'!$C52,'Master Data HO &amp; Site'!$Y$1:$Y$437,"Open",'Master Data HO &amp; Site'!$N$1:$N$437,$H$2)),IF(C52="Jakarta",SUMIFS('Master Data HO &amp; Site'!$AZ$1:$AZ$437,'Master Data HO &amp; Site'!$F$1:$F$437,'Summary to Mgmt'!$D52,'Master Data HO &amp; Site'!$H$1:$H$437,'Summary to Mgmt'!$E52,'Master Data HO &amp; Site'!$Y$1:$Y$437,"Open",'Master Data HO &amp; Site'!$N$1:$N$437,$H$2),SUMIFS('Master Data HO &amp; Site'!$AZ$1:$AZ$437,'Master Data HO &amp; Site'!$S$1:$S$437,'Summary to Mgmt'!$C52,'Master Data HO &amp; Site'!$Y$1:$Y$437,"Open",'Master Data HO &amp; Site'!$N$1:$N$437,$H$2))))</f>
        <v>0</v>
      </c>
      <c r="AJ52" s="222">
        <f>IF($H$2="All",IF(C52="Jakarta",SUMIFS('Master Data HO &amp; Site'!$BB$1:$BB$437,'Master Data HO &amp; Site'!$F$1:$F$437,'Summary to Mgmt'!$D52,'Master Data HO &amp; Site'!$H$1:$H$437,'Summary to Mgmt'!$E52,'Master Data HO &amp; Site'!$Y$1:$Y$437,"Open"),SUMIFS('Master Data HO &amp; Site'!$BB$1:$BB$437,'Master Data HO &amp; Site'!$S$1:$S$437,'Summary to Mgmt'!$C52,'Master Data HO &amp; Site'!$Y$1:$Y$437,"Open")),IF($H$2="Urgent",IF(C52="Jakarta",SUMIFS('Master Data HO &amp; Site'!$BB$1:$BB$437,'Master Data HO &amp; Site'!$F$1:$F$437,'Summary to Mgmt'!$D52,'Master Data HO &amp; Site'!$H$1:$H$437,'Summary to Mgmt'!$E52,'Master Data HO &amp; Site'!$Y$1:$Y$437,"Open",'Master Data HO &amp; Site'!$N$1:$N$437,$H$2),SUMIFS('Master Data HO &amp; Site'!$BB$1:$BB$437,'Master Data HO &amp; Site'!$S$1:$S$437,'Summary to Mgmt'!$C52,'Master Data HO &amp; Site'!$Y$1:$Y$437,"Open",'Master Data HO &amp; Site'!$N$1:$N$437,$H$2)),IF(C52="Jakarta",SUMIFS('Master Data HO &amp; Site'!$BB$1:$BB$437,'Master Data HO &amp; Site'!$F$1:$F$437,'Summary to Mgmt'!$D52,'Master Data HO &amp; Site'!$H$1:$H$437,'Summary to Mgmt'!$E52,'Master Data HO &amp; Site'!$Y$1:$Y$437,"Open",'Master Data HO &amp; Site'!$N$1:$N$437,$H$2),SUMIFS('Master Data HO &amp; Site'!$BB$1:$BB$437,'Master Data HO &amp; Site'!$S$1:$S$437,'Summary to Mgmt'!$C52,'Master Data HO &amp; Site'!$Y$1:$Y$437,"Open",'Master Data HO &amp; Site'!$N$1:$N$437,$H$2))))</f>
        <v>0</v>
      </c>
      <c r="AK52" s="222">
        <f>IF($H$2="All",IF(C52="Jakarta",SUMIFS('Master Data HO &amp; Site'!$BC$1:$BC$437,'Master Data HO &amp; Site'!$F$1:$F$437,'Summary to Mgmt'!$D52,'Master Data HO &amp; Site'!$H$1:$H$437,'Summary to Mgmt'!$E52,'Master Data HO &amp; Site'!$Y$1:$Y$437,"Open"),SUMIFS('Master Data HO &amp; Site'!$BC$1:$BC$437,'Master Data HO &amp; Site'!$S$1:$S$437,'Summary to Mgmt'!$C52,'Master Data HO &amp; Site'!$Y$1:$Y$437,"Open")),IF($H$2="Urgent",IF(C52="Jakarta",SUMIFS('Master Data HO &amp; Site'!$BC$1:$BC$437,'Master Data HO &amp; Site'!$F$1:$F$437,'Summary to Mgmt'!$D52,'Master Data HO &amp; Site'!$H$1:$H$437,'Summary to Mgmt'!$E52,'Master Data HO &amp; Site'!$Y$1:$Y$437,"Open",'Master Data HO &amp; Site'!$N$1:$N$437,$H$2),SUMIFS('Master Data HO &amp; Site'!$BC$1:$BC$437,'Master Data HO &amp; Site'!$S$1:$S$437,'Summary to Mgmt'!$C52,'Master Data HO &amp; Site'!$Y$1:$Y$437,"Open",'Master Data HO &amp; Site'!$N$1:$N$437,$H$2)),IF(C52="Jakarta",SUMIFS('Master Data HO &amp; Site'!$BC$1:$BC$437,'Master Data HO &amp; Site'!$F$1:$F$437,'Summary to Mgmt'!$D52,'Master Data HO &amp; Site'!$H$1:$H$437,'Summary to Mgmt'!$E52,'Master Data HO &amp; Site'!$Y$1:$Y$437,"Open",'Master Data HO &amp; Site'!$N$1:$N$437,$H$2),SUMIFS('Master Data HO &amp; Site'!$BC$1:$BC$437,'Master Data HO &amp; Site'!$S$1:$S$437,'Summary to Mgmt'!$C52,'Master Data HO &amp; Site'!$Y$1:$Y$437,"Open",'Master Data HO &amp; Site'!$N$1:$N$437,$H$2))))</f>
        <v>0</v>
      </c>
      <c r="AL52" s="222">
        <f>IF($H$2="All",IF(C52="Jakarta",SUMIFS('Master Data HO &amp; Site'!$BD$1:$BD$437,'Master Data HO &amp; Site'!$F$1:$F$437,'Summary to Mgmt'!$D52,'Master Data HO &amp; Site'!$H$1:$H$437,'Summary to Mgmt'!$E52,'Master Data HO &amp; Site'!$Y$1:$Y$437,"Open"),SUMIFS('Master Data HO &amp; Site'!$BD$1:$BD$437,'Master Data HO &amp; Site'!$S$1:$S$437,'Summary to Mgmt'!$C52,'Master Data HO &amp; Site'!$Y$1:$Y$437,"Open")),IF($H$2="Urgent",IF(C52="Jakarta",SUMIFS('Master Data HO &amp; Site'!$BD$1:$BD$437,'Master Data HO &amp; Site'!$F$1:$F$437,'Summary to Mgmt'!$D52,'Master Data HO &amp; Site'!$H$1:$H$437,'Summary to Mgmt'!$E52,'Master Data HO &amp; Site'!$Y$1:$Y$437,"Open",'Master Data HO &amp; Site'!$N$1:$N$437,$H$2),SUMIFS('Master Data HO &amp; Site'!$BD$1:$BD$437,'Master Data HO &amp; Site'!$S$1:$S$437,'Summary to Mgmt'!$C52,'Master Data HO &amp; Site'!$Y$1:$Y$437,"Open",'Master Data HO &amp; Site'!$N$1:$N$437,$H$2)),IF(C52="Jakarta",SUMIFS('Master Data HO &amp; Site'!$BD$1:$BD$437,'Master Data HO &amp; Site'!$F$1:$F$437,'Summary to Mgmt'!$D52,'Master Data HO &amp; Site'!$H$1:$H$437,'Summary to Mgmt'!$E52,'Master Data HO &amp; Site'!$Y$1:$Y$437,"Open",'Master Data HO &amp; Site'!$N$1:$N$437,$H$2),SUMIFS('Master Data HO &amp; Site'!$BD$1:$BD$437,'Master Data HO &amp; Site'!$S$1:$S$437,'Summary to Mgmt'!$C52,'Master Data HO &amp; Site'!$Y$1:$Y$437,"Open",'Master Data HO &amp; Site'!$N$1:$N$437,$H$2))))</f>
        <v>0</v>
      </c>
      <c r="AM52" s="222">
        <f>IF($H$2="All",IF(C52="Jakarta",SUMIFS('Master Data HO &amp; Site'!$BE$1:$BE$437,'Master Data HO &amp; Site'!$S$1:$S$437,'Summary to Mgmt'!$C52,'Master Data HO &amp; Site'!$F$1:$F$437,'Summary to Mgmt'!$D52,'Master Data HO &amp; Site'!$H$1:$H$437,'Summary to Mgmt'!$E52,'Master Data HO &amp; Site'!$Y$1:$Y$437,"Open"),SUMIFS('Master Data HO &amp; Site'!$BE$1:$BE$437,'Master Data HO &amp; Site'!$S$1:$S$437,'Summary to Mgmt'!$C52,'Master Data HO &amp; Site'!$Y$1:$Y$437,"Open")),IF($H$2="Urgent",IF(C52="Jakarta",SUMIFS('Master Data HO &amp; Site'!$BE$1:$BE$437,'Master Data HO &amp; Site'!$F$1:$F$437,'Summary to Mgmt'!$D52,'Master Data HO &amp; Site'!$H$1:$H$437,'Summary to Mgmt'!$E52,'Master Data HO &amp; Site'!$Y$1:$Y$437,"Open",'Master Data HO &amp; Site'!$N$1:$N$437,$H$2),SUMIFS('Master Data HO &amp; Site'!$BE$1:$BE$437,'Master Data HO &amp; Site'!$S$1:$S$437,'Summary to Mgmt'!$C52,'Master Data HO &amp; Site'!$Y$1:$Y$437,"Open",'Master Data HO &amp; Site'!$N$1:$N$437,$H$2)),IF(C52="Jakarta",SUMIFS('Master Data HO &amp; Site'!$BE$1:$BE$437,'Master Data HO &amp; Site'!$F$1:$F$437,'Summary to Mgmt'!$D52,'Master Data HO &amp; Site'!$H$1:$H$437,'Summary to Mgmt'!$E52,'Master Data HO &amp; Site'!$Y$1:$Y$437,"Open",'Master Data HO &amp; Site'!$N$1:$N$437,$H$2),SUMIFS('Master Data HO &amp; Site'!$BE$1:$BE$437,'Master Data HO &amp; Site'!$S$1:$S$437,'Summary to Mgmt'!$C52,'Master Data HO &amp; Site'!$Y$1:$Y$437,"Open",'Master Data HO &amp; Site'!$N$1:$N$437,$H$2))))</f>
        <v>1</v>
      </c>
      <c r="AN52" s="222">
        <f>IF($H$2="All",IF(C52="Jakarta",SUMIFS('Master Data HO &amp; Site'!$BF$1:$BF$437,'Master Data HO &amp; Site'!$F$1:$F$437,'Summary to Mgmt'!$D52,'Master Data HO &amp; Site'!$H$1:$H$437,'Summary to Mgmt'!$E52,'Master Data HO &amp; Site'!$Y$1:$Y$437,"Open"),SUMIFS('Master Data HO &amp; Site'!$BF$1:$BF$437,'Master Data HO &amp; Site'!$S$1:$S$437,'Summary to Mgmt'!$C52,'Master Data HO &amp; Site'!$Y$1:$Y$437,"Open")),IF($H$2="Urgent",IF(C52="Jakarta",SUMIFS('Master Data HO &amp; Site'!$BF$1:$BF$437,'Master Data HO &amp; Site'!$F$1:$F$437,'Summary to Mgmt'!$D52,'Master Data HO &amp; Site'!$H$1:$H$437,'Summary to Mgmt'!$E52,'Master Data HO &amp; Site'!$Y$1:$Y$437,"Open",'Master Data HO &amp; Site'!$N$1:$N$437,$H$2),SUMIFS('Master Data HO &amp; Site'!$BF$1:$BF$437,'Master Data HO &amp; Site'!$S$1:$S$437,'Summary to Mgmt'!$C52,'Master Data HO &amp; Site'!$Y$1:$Y$437,"Open",'Master Data HO &amp; Site'!$N$1:$N$437,$H$2)),IF(C52="Jakarta",SUMIFS('Master Data HO &amp; Site'!$BF$1:$BF$437,'Master Data HO &amp; Site'!$F$1:$F$437,'Summary to Mgmt'!$D52,'Master Data HO &amp; Site'!$H$1:$H$437,'Summary to Mgmt'!$E52,'Master Data HO &amp; Site'!$Y$1:$Y$437,"Open",'Master Data HO &amp; Site'!$N$1:$N$437,$H$2),SUMIFS('Master Data HO &amp; Site'!$BF$1:$BF$437,'Master Data HO &amp; Site'!$S$1:$S$437,'Summary to Mgmt'!$C52,'Master Data HO &amp; Site'!$Y$1:$Y$437,"Open",'Master Data HO &amp; Site'!$N$1:$N$437,$H$2))))</f>
        <v>0</v>
      </c>
      <c r="AO52" s="222">
        <f>IF($H$2="All",IF(C52="Jakarta",SUMIFS('Master Data HO &amp; Site'!$BG$1:$BG$437,'Master Data HO &amp; Site'!$F$1:$F$437,'Summary to Mgmt'!$D52,'Master Data HO &amp; Site'!$H$1:$H$437,'Summary to Mgmt'!$E52,'Master Data HO &amp; Site'!$Y$1:$Y$437,"Open"),SUMIFS('Master Data HO &amp; Site'!$BG$1:$BG$437,'Master Data HO &amp; Site'!$S$1:$S$437,'Summary to Mgmt'!$C52,'Master Data HO &amp; Site'!$Y$1:$Y$437,"Open")),IF($H$2="Urgent",IF(C52="Jakarta",SUMIFS('Master Data HO &amp; Site'!$BG$1:$BG$437,'Master Data HO &amp; Site'!$F$1:$F$437,'Summary to Mgmt'!$D52,'Master Data HO &amp; Site'!$H$1:$H$437,'Summary to Mgmt'!$E52,'Master Data HO &amp; Site'!$Y$1:$Y$437,"Open",'Master Data HO &amp; Site'!$N$1:$N$437,$H$2),SUMIFS('Master Data HO &amp; Site'!$BG$1:$BG$437,'Master Data HO &amp; Site'!$S$1:$S$437,'Summary to Mgmt'!$C52,'Master Data HO &amp; Site'!$Y$1:$Y$437,"Open",'Master Data HO &amp; Site'!$N$1:$N$437,$H$2)),IF(C52="Jakarta",SUMIFS('Master Data HO &amp; Site'!$BG$1:$BG$437,'Master Data HO &amp; Site'!$F$1:$F$437,'Summary to Mgmt'!$D52,'Master Data HO &amp; Site'!$H$1:$H$437,'Summary to Mgmt'!$E52,'Master Data HO &amp; Site'!$Y$1:$Y$437,"Open",'Master Data HO &amp; Site'!$N$1:$N$437,$H$2),SUMIFS('Master Data HO &amp; Site'!$BG$1:$BG$437,'Master Data HO &amp; Site'!$S$1:$S$437,'Summary to Mgmt'!$C52,'Master Data HO &amp; Site'!$Y$1:$Y$437,"Open",'Master Data HO &amp; Site'!$N$1:$N$437,$H$2))))</f>
        <v>0</v>
      </c>
      <c r="AP52" s="222">
        <f>IF($H$2="All",IF(C52="Jakarta",SUMIFS('Master Data HO &amp; Site'!$BH$1:$BH$437,'Master Data HO &amp; Site'!$F$1:$F$437,'Summary to Mgmt'!$D52,'Master Data HO &amp; Site'!$H$1:$H$437,'Summary to Mgmt'!$E52,'Master Data HO &amp; Site'!$Y$1:$Y$437,"Open"),SUMIFS('Master Data HO &amp; Site'!$BH$1:$BH$437,'Master Data HO &amp; Site'!$S$1:$S$437,'Summary to Mgmt'!$C52,'Master Data HO &amp; Site'!$Y$1:$Y$437,"Open")),IF($H$2="Urgent",IF(C52="Jakarta",SUMIFS('Master Data HO &amp; Site'!$BH$1:$BH$437,'Master Data HO &amp; Site'!$F$1:$F$437,'Summary to Mgmt'!$D52,'Master Data HO &amp; Site'!$H$1:$H$437,'Summary to Mgmt'!$E52,'Master Data HO &amp; Site'!$Y$1:$Y$437,"Open",'Master Data HO &amp; Site'!$N$1:$N$437,$H$2),SUMIFS('Master Data HO &amp; Site'!$BH$1:$BH$437,'Master Data HO &amp; Site'!$S$1:$S$437,'Summary to Mgmt'!$C52,'Master Data HO &amp; Site'!$Y$1:$Y$437,"Open",'Master Data HO &amp; Site'!$N$1:$N$437,$H$2)),IF(C52="Jakarta",SUMIFS('Master Data HO &amp; Site'!$BH$1:$BH$437,'Master Data HO &amp; Site'!$F$1:$F$437,'Summary to Mgmt'!$D52,'Master Data HO &amp; Site'!$H$1:$H$437,'Summary to Mgmt'!$E52,'Master Data HO &amp; Site'!$Y$1:$Y$437,"Open",'Master Data HO &amp; Site'!$N$1:$N$437,$H$2),SUMIFS('Master Data HO &amp; Site'!$BH$1:$BH$437,'Master Data HO &amp; Site'!$S$1:$S$437,'Summary to Mgmt'!$C52,'Master Data HO &amp; Site'!$Y$1:$Y$437,"Open",'Master Data HO &amp; Site'!$N$1:$N$437,$H$2))))</f>
        <v>0</v>
      </c>
      <c r="AQ52" s="222">
        <f>IF($H$2="All",IF(C52="Jakarta",SUMIFS('Master Data HO &amp; Site'!$BI$1:$BI$437,'Master Data HO &amp; Site'!$F$1:$F$437,'Summary to Mgmt'!$D52,'Master Data HO &amp; Site'!$H$1:$H$437,'Summary to Mgmt'!$E52,'Master Data HO &amp; Site'!$Y$1:$Y$437,"Open"),SUMIFS('Master Data HO &amp; Site'!$BI$1:$BI$437,'Master Data HO &amp; Site'!$S$1:$S$437,'Summary to Mgmt'!$C52,'Master Data HO &amp; Site'!$Y$1:$Y$437,"Open")),IF($H$2="Urgent",IF(C52="Jakarta",SUMIFS('Master Data HO &amp; Site'!$BI$1:$BI$437,'Master Data HO &amp; Site'!$F$1:$F$437,'Summary to Mgmt'!$D52,'Master Data HO &amp; Site'!$H$1:$H$437,'Summary to Mgmt'!$E52,'Master Data HO &amp; Site'!$Y$1:$Y$437,"Open",'Master Data HO &amp; Site'!$N$1:$N$437,$H$2),SUMIFS('Master Data HO &amp; Site'!$BI$1:$BI$437,'Master Data HO &amp; Site'!$S$1:$S$437,'Summary to Mgmt'!$C52,'Master Data HO &amp; Site'!$Y$1:$Y$437,"Open",'Master Data HO &amp; Site'!$N$1:$N$437,$H$2)),IF(C52="Jakarta",SUMIFS('Master Data HO &amp; Site'!$BI$1:$BI$437,'Master Data HO &amp; Site'!$F$1:$F$437,'Summary to Mgmt'!$D52,'Master Data HO &amp; Site'!$H$1:$H$437,'Summary to Mgmt'!$E52,'Master Data HO &amp; Site'!$Y$1:$Y$437,"Open",'Master Data HO &amp; Site'!$N$1:$N$437,$H$2),SUMIFS('Master Data HO &amp; Site'!$BI$1:$BI$437,'Master Data HO &amp; Site'!$S$1:$S$437,'Summary to Mgmt'!$C52,'Master Data HO &amp; Site'!$Y$1:$Y$437,"Open",'Master Data HO &amp; Site'!$N$1:$N$437,$H$2))))</f>
        <v>0</v>
      </c>
      <c r="AR52" s="222">
        <f>IF($H$2="All",IF(C52="Jakarta",SUMIFS('Master Data HO &amp; Site'!$BJ$1:$BJ$437,'Master Data HO &amp; Site'!$F$1:$F$437,'Summary to Mgmt'!$D52,'Master Data HO &amp; Site'!$H$1:$H$437,'Summary to Mgmt'!$E52,'Master Data HO &amp; Site'!$Y$1:$Y$437,"Open"),SUMIFS('Master Data HO &amp; Site'!$BJ$1:$BJ$437,'Master Data HO &amp; Site'!$S$1:$S$437,'Summary to Mgmt'!$C52,'Master Data HO &amp; Site'!$Y$1:$Y$437,"Open")),IF($H$2="Urgent",IF(C52="Jakarta",SUMIFS('Master Data HO &amp; Site'!$BJ$1:$BJ$437,'Master Data HO &amp; Site'!$F$1:$F$437,'Summary to Mgmt'!$D52,'Master Data HO &amp; Site'!$H$1:$H$437,'Summary to Mgmt'!$E52,'Master Data HO &amp; Site'!$Y$1:$Y$437,"Open",'Master Data HO &amp; Site'!$N$1:$N$437,$H$2),SUMIFS('Master Data HO &amp; Site'!$BJ$1:$BJ$437,'Master Data HO &amp; Site'!$S$1:$S$437,'Summary to Mgmt'!$C52,'Master Data HO &amp; Site'!$Y$1:$Y$437,"Open",'Master Data HO &amp; Site'!$N$1:$N$437,$H$2)),IF(C52="Jakarta",SUMIFS('Master Data HO &amp; Site'!$BJ$1:$BJ$437,'Master Data HO &amp; Site'!$F$1:$F$437,'Summary to Mgmt'!$D52,'Master Data HO &amp; Site'!$H$1:$H$437,'Summary to Mgmt'!$E52,'Master Data HO &amp; Site'!$Y$1:$Y$437,"Open",'Master Data HO &amp; Site'!$N$1:$N$437,$H$2),SUMIFS('Master Data HO &amp; Site'!$BJ$1:$BJ$437,'Master Data HO &amp; Site'!$S$1:$S$437,'Summary to Mgmt'!$C52,'Master Data HO &amp; Site'!$Y$1:$Y$437,"Open",'Master Data HO &amp; Site'!$N$1:$N$437,$H$2))))</f>
        <v>0</v>
      </c>
      <c r="AS52" s="222">
        <f>IF($H$2="All",IF(C52="Jakarta",SUMIFS('Master Data HO &amp; Site'!$BK$1:$BK$437,'Master Data HO &amp; Site'!$S$1:$S$437,'Summary to Mgmt'!$C52,'Master Data HO &amp; Site'!$F$1:$F$437,'Summary to Mgmt'!$D52,'Master Data HO &amp; Site'!$H$1:$H$437,'Summary to Mgmt'!$E52,'Master Data HO &amp; Site'!$Y$1:$Y$437,"Open"),SUMIFS('Master Data HO &amp; Site'!$BK$1:$BK$437,'Master Data HO &amp; Site'!$S$1:$S$437,'Summary to Mgmt'!$C52,'Master Data HO &amp; Site'!$Y$1:$Y$437,"Open")),IF($H$2="Urgent",IF(C52="Jakarta",SUMIFS('Master Data HO &amp; Site'!$BK$1:$BK$437,'Master Data HO &amp; Site'!$F$1:$F$437,'Summary to Mgmt'!$D52,'Master Data HO &amp; Site'!$H$1:$H$437,'Summary to Mgmt'!$E52,'Master Data HO &amp; Site'!$Y$1:$Y$437,"Open",'Master Data HO &amp; Site'!$N$1:$N$437,$H$2),SUMIFS('Master Data HO &amp; Site'!$BK$1:$BK$437,'Master Data HO &amp; Site'!$S$1:$S$437,'Summary to Mgmt'!$C52,'Master Data HO &amp; Site'!$Y$1:$Y$437,"Open",'Master Data HO &amp; Site'!$N$1:$N$437,$H$2)),IF(C52="Jakarta",SUMIFS('Master Data HO &amp; Site'!$BK$1:$BK$437,'Master Data HO &amp; Site'!$F$1:$F$437,'Summary to Mgmt'!$D52,'Master Data HO &amp; Site'!$H$1:$H$437,'Summary to Mgmt'!$E52,'Master Data HO &amp; Site'!$Y$1:$Y$437,"Open",'Master Data HO &amp; Site'!$N$1:$N$437,$H$2),SUMIFS('Master Data HO &amp; Site'!$BK$1:$BK$437,'Master Data HO &amp; Site'!$S$1:$S$437,'Summary to Mgmt'!$C52,'Master Data HO &amp; Site'!$Y$1:$Y$437,"Open",'Master Data HO &amp; Site'!$N$1:$N$437,$H$2))))</f>
        <v>0</v>
      </c>
      <c r="AU52" s="224">
        <f ca="1">IF($H$2="All",IF(C52="Jakarta",COUNTIFS('Master Data HO &amp; Site'!$F$1:$F$437,'Summary to Mgmt'!$D52,'Master Data HO &amp; Site'!$H$1:$H$437,'Summary to Mgmt'!$E52,'Master Data HO &amp; Site'!$Y$1:$Y$437,"Open",'Master Data HO &amp; Site'!$BZ$1:$BZ$437,'Summary to Mgmt'!$AU$4),COUNTIFS('Master Data HO &amp; Site'!$S$1:$S$437,'Summary to Mgmt'!$C52,'Master Data HO &amp; Site'!$Y$1:$Y$437,"Open",'Master Data HO &amp; Site'!$BZ$1:$BZ$437,'Summary to Mgmt'!$AU$4)),IF($H$2="Urgent",IF(C52="Jakarta",COUNTIFS('Master Data HO &amp; Site'!$F$1:$F$437,'Summary to Mgmt'!$D52,'Master Data HO &amp; Site'!$H$1:$H$437,'Summary to Mgmt'!$E52,'Master Data HO &amp; Site'!$Y$1:$Y$437,"Open",'Master Data HO &amp; Site'!$BZ$1:$BZ$437,'Summary to Mgmt'!$AU$4,'Master Data HO &amp; Site'!$N$1:$N$437,$H$2),COUNTIFS('Master Data HO &amp; Site'!$S$1:$S$437,'Summary to Mgmt'!$C52,'Master Data HO &amp; Site'!$Y$1:$Y$437,"Open",'Master Data HO &amp; Site'!$BZ$1:$BZ$437,'Summary to Mgmt'!$AU$4,'Master Data HO &amp; Site'!$N$1:$N$437,$H$2)),IF(C52="Jakarta",COUNTIFS('Master Data HO &amp; Site'!$F$1:$F$437,'Summary to Mgmt'!$D52,'Master Data HO &amp; Site'!$H$1:$H$437,'Summary to Mgmt'!$E52,'Master Data HO &amp; Site'!$Y$1:$Y$437,"Open",'Master Data HO &amp; Site'!$BZ$1:$BZ$437,'Summary to Mgmt'!$AU$4,'Master Data HO &amp; Site'!$N$1:$N$437,$H$2),COUNTIFS('Master Data HO &amp; Site'!$S$1:$S$437,'Summary to Mgmt'!$C52,'Master Data HO &amp; Site'!$Y$1:$Y$437,"Open",'Master Data HO &amp; Site'!$BZ$1:$BZ$437,'Summary to Mgmt'!$AU$4,'Master Data HO &amp; Site'!$N$1:$N$437,$H$2))))</f>
        <v>0</v>
      </c>
      <c r="AV52" s="224">
        <f ca="1">IF($H$2="All",IF(C52="Jakarta",COUNTIFS('Master Data HO &amp; Site'!$F$1:$F$437,'Summary to Mgmt'!$D52,'Master Data HO &amp; Site'!$H$1:$H$437,'Summary to Mgmt'!$E52,'Master Data HO &amp; Site'!$Y$1:$Y$437,"Open",'Master Data HO &amp; Site'!$BZ$1:$BZ$437,'Summary to Mgmt'!$AV$4),COUNTIFS('Master Data HO &amp; Site'!$S$1:$S$437,'Summary to Mgmt'!$C52,'Master Data HO &amp; Site'!$Y$1:$Y$437,"Open",'Master Data HO &amp; Site'!$BZ$1:$BZ$437,'Summary to Mgmt'!$AV$4)),IF($H$2="Urgent",IF(C52="Jakarta",COUNTIFS('Master Data HO &amp; Site'!$F$1:$F$437,'Summary to Mgmt'!$D52,'Master Data HO &amp; Site'!$H$1:$H$437,'Summary to Mgmt'!$E52,'Master Data HO &amp; Site'!$Y$1:$Y$437,"Open",'Master Data HO &amp; Site'!$BZ$1:$BZ$437,'Summary to Mgmt'!$AV$4,'Master Data HO &amp; Site'!$N$1:$N$437,$H$2),COUNTIFS('Master Data HO &amp; Site'!$S$1:$S$437,'Summary to Mgmt'!$C52,'Master Data HO &amp; Site'!$Y$1:$Y$437,"Open",'Master Data HO &amp; Site'!$BZ$1:$BZ$437,'Summary to Mgmt'!$AV$4,'Master Data HO &amp; Site'!$N$1:$N$437,$H$2)),IF(C52="Jakarta",COUNTIFS('Master Data HO &amp; Site'!$F$1:$F$437,'Summary to Mgmt'!$D52,'Master Data HO &amp; Site'!$H$1:$H$437,'Summary to Mgmt'!$E52,'Master Data HO &amp; Site'!$Y$1:$Y$437,"Open",'Master Data HO &amp; Site'!$BZ$1:$BZ$437,'Summary to Mgmt'!$AV$4,'Master Data HO &amp; Site'!$N$1:$N$437,$H$2),COUNTIFS('Master Data HO &amp; Site'!$S$1:$S$437,'Summary to Mgmt'!$C52,'Master Data HO &amp; Site'!$Y$1:$Y$437,"Open",'Master Data HO &amp; Site'!$BZ$1:$BZ$437,'Summary to Mgmt'!$AV$4,'Master Data HO &amp; Site'!$N$1:$N$437,$H$2))))</f>
        <v>0</v>
      </c>
      <c r="AW52" s="224">
        <f ca="1">IF($H$2="All",IF(C52="Jakarta",COUNTIFS('Master Data HO &amp; Site'!$F$1:$F$437,'Summary to Mgmt'!$D52,'Master Data HO &amp; Site'!$H$1:$H$437,'Summary to Mgmt'!$E52,'Master Data HO &amp; Site'!$Y$1:$Y$437,"Open",'Master Data HO &amp; Site'!$BZ$1:$BZ$437,'Summary to Mgmt'!$AW$4),COUNTIFS('Master Data HO &amp; Site'!$S$1:$S$437,'Summary to Mgmt'!$C52,'Master Data HO &amp; Site'!$Y$1:$Y$437,"Open",'Master Data HO &amp; Site'!$BZ$1:$BZ$437,'Summary to Mgmt'!$AW$4)),IF($H$2="Urgent",IF(C52="Jakarta",COUNTIFS('Master Data HO &amp; Site'!$F$1:$F$437,'Summary to Mgmt'!$D52,'Master Data HO &amp; Site'!$H$1:$H$437,'Summary to Mgmt'!$E52,'Master Data HO &amp; Site'!$Y$1:$Y$437,"Open",'Master Data HO &amp; Site'!$BZ$1:$BZ$437,'Summary to Mgmt'!$AW$4,'Master Data HO &amp; Site'!$N$1:$N$437,$H$2),COUNTIFS('Master Data HO &amp; Site'!$S$1:$S$437,'Summary to Mgmt'!$C52,'Master Data HO &amp; Site'!$Y$1:$Y$437,"Open",'Master Data HO &amp; Site'!$BZ$1:$BZ$437,'Summary to Mgmt'!$AW$4,'Master Data HO &amp; Site'!$N$1:$N$437,$H$2)),IF(C52="Jakarta",COUNTIFS('Master Data HO &amp; Site'!$F$1:$F$437,'Summary to Mgmt'!$D52,'Master Data HO &amp; Site'!$H$1:$H$437,'Summary to Mgmt'!$E52,'Master Data HO &amp; Site'!$Y$1:$Y$437,"Open",'Master Data HO &amp; Site'!$BZ$1:$BZ$437,'Summary to Mgmt'!$AW$4,'Master Data HO &amp; Site'!$N$1:$N$437,$H$2),COUNTIFS('Master Data HO &amp; Site'!$S$1:$S$437,'Summary to Mgmt'!$C52,'Master Data HO &amp; Site'!$Y$1:$Y$437,"Open",'Master Data HO &amp; Site'!$BZ$1:$BZ$437,'Summary to Mgmt'!$AW$4,'Master Data HO &amp; Site'!$N$1:$N$437,$H$2))))</f>
        <v>1</v>
      </c>
      <c r="AX52" s="224">
        <f ca="1">IF($H$2="All",IF(C52="Jakarta",COUNTIFS('Master Data HO &amp; Site'!$F$1:$F$437,'Summary to Mgmt'!$D52,'Master Data HO &amp; Site'!$H$1:$H$437,'Summary to Mgmt'!$E52,'Master Data HO &amp; Site'!$Y$1:$Y$437,"Open",'Master Data HO &amp; Site'!$BZ$1:$BZ$437,'Summary to Mgmt'!$AX$4),COUNTIFS('Master Data HO &amp; Site'!$S$1:$S$437,'Summary to Mgmt'!$C52,'Master Data HO &amp; Site'!$Y$1:$Y$437,"Open",'Master Data HO &amp; Site'!$BZ$1:$BZ$437,'Summary to Mgmt'!$AX$4)),IF($H$2="Urgent",IF(C52="Jakarta",COUNTIFS('Master Data HO &amp; Site'!$F$1:$F$437,'Summary to Mgmt'!$D52,'Master Data HO &amp; Site'!$H$1:$H$437,'Summary to Mgmt'!$E52,'Master Data HO &amp; Site'!$Y$1:$Y$437,"Open",'Master Data HO &amp; Site'!$BZ$1:$BZ$437,'Summary to Mgmt'!$AX$4,'Master Data HO &amp; Site'!$N$1:$N$437,$H$2),COUNTIFS('Master Data HO &amp; Site'!$S$1:$S$437,'Summary to Mgmt'!$C52,'Master Data HO &amp; Site'!$Y$1:$Y$437,"Open",'Master Data HO &amp; Site'!$BZ$1:$BZ$437,'Summary to Mgmt'!$AX$4,'Master Data HO &amp; Site'!$N$1:$N$437,$H$2)),IF(C52="Jakarta",COUNTIFS('Master Data HO &amp; Site'!$F$1:$F$437,'Summary to Mgmt'!$D52,'Master Data HO &amp; Site'!$H$1:$H$437,'Summary to Mgmt'!$E52,'Master Data HO &amp; Site'!$Y$1:$Y$437,"Open",'Master Data HO &amp; Site'!$BZ$1:$BZ$437,'Summary to Mgmt'!$AX$4,'Master Data HO &amp; Site'!$N$1:$N$437,$H$2),COUNTIFS('Master Data HO &amp; Site'!$S$1:$S$437,'Summary to Mgmt'!$C52,'Master Data HO &amp; Site'!$Y$1:$Y$437,"Open",'Master Data HO &amp; Site'!$BZ$1:$BZ$437,'Summary to Mgmt'!$AX$4,'Master Data HO &amp; Site'!$N$1:$N$437,$H$2))))</f>
        <v>6</v>
      </c>
    </row>
    <row r="53" spans="2:50" x14ac:dyDescent="0.35">
      <c r="B53">
        <v>4</v>
      </c>
      <c r="C53" t="s">
        <v>157</v>
      </c>
      <c r="F53" s="223">
        <f t="shared" si="1"/>
        <v>15</v>
      </c>
      <c r="G53" s="224">
        <f>IF($H$2="All",IF(C53="Jakarta",SUMIFS('Master Data HO &amp; Site'!$BM$1:$BM$437,'Master Data HO &amp; Site'!$S$1:$S$437,'Summary to Mgmt'!C53,'Master Data HO &amp; Site'!$F$1:$F$437,'Summary to Mgmt'!$D53,'Master Data HO &amp; Site'!$H$1:$H$437,'Summary to Mgmt'!$E53,'Master Data HO &amp; Site'!$Y$1:$Y$437,"Closed"),SUMIFS('Master Data HO &amp; Site'!$BM$1:$BM$437,'Master Data HO &amp; Site'!$S$1:$S$437,'Summary to Mgmt'!C53,'Master Data HO &amp; Site'!$Y$1:$Y$437,"Closed")),IF(C53="Jakarta",SUMIFS('Master Data HO &amp; Site'!$BM$1:$BM$437,'Master Data HO &amp; Site'!$S$1:$S$437,'Summary to Mgmt'!C53,'Master Data HO &amp; Site'!$F$1:$F$437,'Summary to Mgmt'!$D53,'Master Data HO &amp; Site'!$H$1:$H$437,'Summary to Mgmt'!E53,'Master Data HO &amp; Site'!$N$1:$N$437,'Summary to Mgmt'!$H$2,'Master Data HO &amp; Site'!$Y$1:$Y$437,"Closed"),SUMIFS('Master Data HO &amp; Site'!$BM$1:$BM$437,'Master Data HO &amp; Site'!$S$1:$S$437,'Summary to Mgmt'!C53,'Master Data HO &amp; Site'!$N$1:$N$437,'Summary to Mgmt'!$H$2,'Master Data HO &amp; Site'!$Y$1:$Y$437,"Closed")))</f>
        <v>13</v>
      </c>
      <c r="H53" s="222">
        <f>IF($H$2="All",IF(C53="Jakarta",COUNTIFS('Master Data HO &amp; Site'!$S$1:$S$437,'Summary to Mgmt'!$C53,'Master Data HO &amp; Site'!$F$1:$F$437,'Summary to Mgmt'!$D53,'Master Data HO &amp; Site'!$H$1:$H$437,'Summary to Mgmt'!$E53,'Master Data HO &amp; Site'!$Y$1:$Y$437,"Open"),COUNTIFS('Master Data HO &amp; Site'!$S$1:$S$437,'Summary to Mgmt'!$C53,'Master Data HO &amp; Site'!$Y$1:$Y$437,"Open")),IF($H$2="Urgent",IF(C53="Jakarta",COUNTIFS('Master Data HO &amp; Site'!$F$1:$F$437,'Summary to Mgmt'!$D53,'Master Data HO &amp; Site'!$H$1:$H$437,'Summary to Mgmt'!$E53,'Master Data HO &amp; Site'!$Y$1:$Y$437,"Open",'Master Data HO &amp; Site'!$N$1:$N$437,$H$2),COUNTIFS('Master Data HO &amp; Site'!$S$1:$S$437,'Summary to Mgmt'!$C53,'Master Data HO &amp; Site'!$Y$1:$Y$437,"Open",'Master Data HO &amp; Site'!$N$1:$N$437,$H$2)),IF(C53="Jakarta",COUNTIFS('Master Data HO &amp; Site'!$F$1:$F$437,'Summary to Mgmt'!$D53,'Master Data HO &amp; Site'!$H$1:$H$437,'Summary to Mgmt'!$E53,'Master Data HO &amp; Site'!$Y$1:$Y$437,"Open",'Master Data HO &amp; Site'!$N$1:$N$437,$H$2),COUNTIFS('Master Data HO &amp; Site'!$S$1:$S$437,'Summary to Mgmt'!$C53,'Master Data HO &amp; Site'!$Y$1:$Y$437,"Open",'Master Data HO &amp; Site'!$N$1:$N$437,$H$2))))</f>
        <v>2</v>
      </c>
      <c r="I53" s="222">
        <f>IF($H$2="All",IF(C53="Jakarta",COUNTIFS('Master Data HO &amp; Site'!$F$1:$F$437,'Summary to Mgmt'!$D53,'Master Data HO &amp; Site'!$H$1:$H$437,'Summary to Mgmt'!$E53,'Master Data HO &amp; Site'!$Y$1:$Y$437,"Open",'Master Data HO &amp; Site'!$D$1:$D$437,"pending FKTK"),COUNTIFS('Master Data HO &amp; Site'!$S$1:$S$437,'Summary to Mgmt'!$C53,'Master Data HO &amp; Site'!$Y$1:$Y$437,"Open",'Master Data HO &amp; Site'!$D$1:$D$437,"pending FKTK")),IF($H$2="Urgent",IF(C53="Jakarta",COUNTIFS('Master Data HO &amp; Site'!$F$1:$F$437,'Summary to Mgmt'!$D53,'Master Data HO &amp; Site'!$H$1:$H$437,'Summary to Mgmt'!$E53,'Master Data HO &amp; Site'!$Y$1:$Y$437,"Open",'Master Data HO &amp; Site'!$N$1:$N$437,$H$2,'Master Data HO &amp; Site'!$D$1:$D$437,"pending FKTK"),COUNTIFS('Master Data HO &amp; Site'!$S$1:$S$437,'Summary to Mgmt'!$C53,'Master Data HO &amp; Site'!$Y$1:$Y$437,"Open",'Master Data HO &amp; Site'!$N$1:$N$437,$H$2,'Master Data HO &amp; Site'!$D$1:$D$437,"pending FKTK")),IF(C53="Jakarta",COUNTIFS('Master Data HO &amp; Site'!$F$1:$F$437,'Summary to Mgmt'!$D53,'Master Data HO &amp; Site'!$H$1:$H$437,'Summary to Mgmt'!$E53,'Master Data HO &amp; Site'!$Y$1:$Y$437,"Open",'Master Data HO &amp; Site'!$N$1:$N$437,$H$2,'Master Data HO &amp; Site'!$D$1:$D$437,"pending FKTK"),COUNTIFS('Master Data HO &amp; Site'!$S$1:$S$437,'Summary to Mgmt'!$C53,'Master Data HO &amp; Site'!$Y$1:$Y$437,"Open",'Master Data HO &amp; Site'!$N$1:$N$437,$H$2,'Master Data HO &amp; Site'!$D$1:$D$437,"pending FKTK"))))</f>
        <v>0</v>
      </c>
      <c r="J53" s="222">
        <f>IF($H$2="All",IF(C53="Jakarta",SUMIFS('Master Data HO &amp; Site'!$AB$1:$AB$437,'Master Data HO &amp; Site'!$F$1:$F$437,'Summary to Mgmt'!$D53,'Master Data HO &amp; Site'!$H$1:$H$437,'Summary to Mgmt'!$E53,'Master Data HO &amp; Site'!$Y$1:$Y$437,"Open"),SUMIFS('Master Data HO &amp; Site'!$AB$1:$AB$437,'Master Data HO &amp; Site'!$S$1:$S$437,'Summary to Mgmt'!$C53,'Master Data HO &amp; Site'!$Y$1:$Y$437,"Open")),IF($H$2="Urgent",IF(C53="Jakarta",SUMIFS('Master Data HO &amp; Site'!$AB$1:$AB$437,'Master Data HO &amp; Site'!$F$1:$F$437,'Summary to Mgmt'!$D53,'Master Data HO &amp; Site'!$H$1:$H$437,'Summary to Mgmt'!$E53,'Master Data HO &amp; Site'!$Y$1:$Y$437,"Open",'Master Data HO &amp; Site'!$N$1:$N$437,$H$2),SUMIFS('Master Data HO &amp; Site'!$AB$1:$AB$437,'Master Data HO &amp; Site'!$S$1:$S$437,'Summary to Mgmt'!$C53,'Master Data HO &amp; Site'!$Y$1:$Y$437,"Open",'Master Data HO &amp; Site'!$N$1:$N$437,$H$2)),IF(C53="Jakarta",SUMIFS('Master Data HO &amp; Site'!$AB$1:$AB$437,'Master Data HO &amp; Site'!$F$1:$F$437,'Summary to Mgmt'!$D53,'Master Data HO &amp; Site'!$H$1:$H$437,'Summary to Mgmt'!$E53,'Master Data HO &amp; Site'!$Y$1:$Y$437,"Open",'Master Data HO &amp; Site'!$N$1:$N$437,$H$2),SUMIFS('Master Data HO &amp; Site'!$AB$1:$AB$437,'Master Data HO &amp; Site'!$S$1:$S$437,'Summary to Mgmt'!$C53,'Master Data HO &amp; Site'!$Y$1:$Y$437,"Open",'Master Data HO &amp; Site'!$N$1:$N$437,$H$2))))</f>
        <v>2</v>
      </c>
      <c r="K53" s="222">
        <f>IF($H$2="All",IF(C53="Jakarta",SUMIFS('Master Data HO &amp; Site'!$AC$1:$AC$437,'Master Data HO &amp; Site'!$F$1:$F$437,'Summary to Mgmt'!$D53,'Master Data HO &amp; Site'!$H$1:$H$437,'Summary to Mgmt'!$E53,'Master Data HO &amp; Site'!$Y$1:$Y$437,"Open"),SUMIFS('Master Data HO &amp; Site'!$AC$1:$AC$437,'Master Data HO &amp; Site'!$S$1:$S$437,'Summary to Mgmt'!$C53,'Master Data HO &amp; Site'!$Y$1:$Y$437,"Open")),IF($H$2="Urgent",IF(C53="Jakarta",SUMIFS('Master Data HO &amp; Site'!$AC$1:$AC$437,'Master Data HO &amp; Site'!$F$1:$F$437,'Summary to Mgmt'!$D53,'Master Data HO &amp; Site'!$H$1:$H$437,'Summary to Mgmt'!$E53,'Master Data HO &amp; Site'!$Y$1:$Y$437,"Open",'Master Data HO &amp; Site'!$N$1:$N$437,$H$2),SUMIFS('Master Data HO &amp; Site'!$AC$1:$AC$437,'Master Data HO &amp; Site'!$S$1:$S$437,'Summary to Mgmt'!$C53,'Master Data HO &amp; Site'!$Y$1:$Y$437,"Open",'Master Data HO &amp; Site'!$N$1:$N$437,$H$2)),IF(C53="Jakarta",SUMIFS('Master Data HO &amp; Site'!$AC$1:$AC$437,'Master Data HO &amp; Site'!$F$1:$F$437,'Summary to Mgmt'!$D53,'Master Data HO &amp; Site'!$H$1:$H$437,'Summary to Mgmt'!$E53,'Master Data HO &amp; Site'!$Y$1:$Y$437,"Open",'Master Data HO &amp; Site'!$N$1:$N$437,$H$2),SUMIFS('Master Data HO &amp; Site'!$AC$1:$AC$437,'Master Data HO &amp; Site'!$S$1:$S$437,'Summary to Mgmt'!$C53,'Master Data HO &amp; Site'!$Y$1:$Y$437,"Open",'Master Data HO &amp; Site'!$N$1:$N$437,$H$2))))</f>
        <v>0</v>
      </c>
      <c r="L53" s="222">
        <f>IF($H$2="All",IF(C53="Jakarta",SUMIFS('Master Data HO &amp; Site'!$AD$1:$AD$437,'Master Data HO &amp; Site'!$F$1:$F$437,'Summary to Mgmt'!$D53,'Master Data HO &amp; Site'!$H$1:$H$437,'Summary to Mgmt'!$E53,'Master Data HO &amp; Site'!$Y$1:$Y$437,"Open"),SUMIFS('Master Data HO &amp; Site'!$AD$1:$AD$437,'Master Data HO &amp; Site'!$S$1:$S$437,'Summary to Mgmt'!$C53,'Master Data HO &amp; Site'!$Y$1:$Y$437,"Open")),IF($H$2="Urgent",IF(C53="Jakarta",SUMIFS('Master Data HO &amp; Site'!$AD$1:$AD$437,'Master Data HO &amp; Site'!$F$1:$F$437,'Summary to Mgmt'!$D53,'Master Data HO &amp; Site'!$H$1:$H$437,'Summary to Mgmt'!$E53,'Master Data HO &amp; Site'!$Y$1:$Y$437,"Open",'Master Data HO &amp; Site'!$N$1:$N$437,$H$2),SUMIFS('Master Data HO &amp; Site'!$AD$1:$AD$437,'Master Data HO &amp; Site'!$S$1:$S$437,'Summary to Mgmt'!$C53,'Master Data HO &amp; Site'!$Y$1:$Y$437,"Open",'Master Data HO &amp; Site'!$N$1:$N$437,$H$2)),IF(C53="Jakarta",SUMIFS('Master Data HO &amp; Site'!$AD$1:$AD$437,'Master Data HO &amp; Site'!$F$1:$F$437,'Summary to Mgmt'!$D53,'Master Data HO &amp; Site'!$H$1:$H$437,'Summary to Mgmt'!$E53,'Master Data HO &amp; Site'!$Y$1:$Y$437,"Open",'Master Data HO &amp; Site'!$N$1:$N$437,$H$2),SUMIFS('Master Data HO &amp; Site'!$AD$1:$AD$437,'Master Data HO &amp; Site'!$S$1:$S$437,'Summary to Mgmt'!$C53,'Master Data HO &amp; Site'!$Y$1:$Y$437,"Open",'Master Data HO &amp; Site'!$N$1:$N$437,$H$2))))</f>
        <v>0</v>
      </c>
      <c r="M53" s="222">
        <f>IF($H$2="All",IF(C53="Jakarta",SUMIFS('Master Data HO &amp; Site'!$AE$1:$AE$437,'Master Data HO &amp; Site'!$F$1:$F$437,'Summary to Mgmt'!$D53,'Master Data HO &amp; Site'!$H$1:$H$437,'Summary to Mgmt'!$E53,'Master Data HO &amp; Site'!$Y$1:$Y$437,"Open"),SUMIFS('Master Data HO &amp; Site'!$AE$1:$AE$437,'Master Data HO &amp; Site'!$S$1:$S$437,'Summary to Mgmt'!$C53,'Master Data HO &amp; Site'!$Y$1:$Y$437,"Open")),IF($H$2="Urgent",IF(C53="Jakarta",SUMIFS('Master Data HO &amp; Site'!$AE$1:$AE$437,'Master Data HO &amp; Site'!$F$1:$F$437,'Summary to Mgmt'!$D53,'Master Data HO &amp; Site'!$H$1:$H$437,'Summary to Mgmt'!$E53,'Master Data HO &amp; Site'!$Y$1:$Y$437,"Open",'Master Data HO &amp; Site'!$N$1:$N$437,$H$2),SUMIFS('Master Data HO &amp; Site'!$AE$1:$AE$437,'Master Data HO &amp; Site'!$S$1:$S$437,'Summary to Mgmt'!$C53,'Master Data HO &amp; Site'!$Y$1:$Y$437,"Open",'Master Data HO &amp; Site'!$N$1:$N$437,$H$2)),IF(C53="Jakarta",SUMIFS('Master Data HO &amp; Site'!$AE$1:$AE$437,'Master Data HO &amp; Site'!$F$1:$F$437,'Summary to Mgmt'!$D53,'Master Data HO &amp; Site'!$H$1:$H$437,'Summary to Mgmt'!$E53,'Master Data HO &amp; Site'!$Y$1:$Y$437,"Open",'Master Data HO &amp; Site'!$N$1:$N$437,$H$2),SUMIFS('Master Data HO &amp; Site'!$AE$1:$AE$437,'Master Data HO &amp; Site'!$S$1:$S$437,'Summary to Mgmt'!$C53,'Master Data HO &amp; Site'!$Y$1:$Y$437,"Open",'Master Data HO &amp; Site'!$N$1:$N$437,$H$2))))</f>
        <v>0</v>
      </c>
      <c r="N53" s="222">
        <f>IF($H$2="All",IF(C53="Jakarta",SUMIFS('Master Data HO &amp; Site'!$AF$1:$AF$437,'Master Data HO &amp; Site'!$F$1:$F$437,'Summary to Mgmt'!$D53,'Master Data HO &amp; Site'!$H$1:$H$437,'Summary to Mgmt'!$E53,'Master Data HO &amp; Site'!$Y$1:$Y$437,"Open"),SUMIFS('Master Data HO &amp; Site'!$AF$1:$AF$437,'Master Data HO &amp; Site'!$S$1:$S$437,'Summary to Mgmt'!$C53,'Master Data HO &amp; Site'!$Y$1:$Y$437,"Open")),IF($H$2="Urgent",IF(C53="Jakarta",SUMIFS('Master Data HO &amp; Site'!$AF$1:$AF$437,'Master Data HO &amp; Site'!$F$1:$F$437,'Summary to Mgmt'!$D53,'Master Data HO &amp; Site'!$H$1:$H$437,'Summary to Mgmt'!$E53,'Master Data HO &amp; Site'!$Y$1:$Y$437,"Open",'Master Data HO &amp; Site'!$N$1:$N$437,$H$2),SUMIFS('Master Data HO &amp; Site'!$AF$1:$AF$437,'Master Data HO &amp; Site'!$S$1:$S$437,'Summary to Mgmt'!$C53,'Master Data HO &amp; Site'!$Y$1:$Y$437,"Open",'Master Data HO &amp; Site'!$N$1:$N$437,$H$2)),IF(C53="Jakarta",SUMIFS('Master Data HO &amp; Site'!$AF$1:$AF$437,'Master Data HO &amp; Site'!$F$1:$F$437,'Summary to Mgmt'!$D53,'Master Data HO &amp; Site'!$H$1:$H$437,'Summary to Mgmt'!$E53,'Master Data HO &amp; Site'!$Y$1:$Y$437,"Open",'Master Data HO &amp; Site'!$N$1:$N$437,$H$2),SUMIFS('Master Data HO &amp; Site'!$AF$1:$AF$437,'Master Data HO &amp; Site'!$S$1:$S$437,'Summary to Mgmt'!$C53,'Master Data HO &amp; Site'!$Y$1:$Y$437,"Open",'Master Data HO &amp; Site'!$N$1:$N$437,$H$2))))</f>
        <v>0</v>
      </c>
      <c r="O53" s="224">
        <f>IF($H$2="All",IF(C53="Jakarta",SUMIFS('Master Data HO &amp; Site'!$AG$1:$AG$437,'Master Data HO &amp; Site'!$S$1:$S$437,'Summary to Mgmt'!$C53,'Master Data HO &amp; Site'!$F$1:$F$437,'Summary to Mgmt'!$D53,'Master Data HO &amp; Site'!$H$1:$H$437,'Summary to Mgmt'!$E53,'Master Data HO &amp; Site'!$Y$1:$Y$437,"Open"),SUMIFS('Master Data HO &amp; Site'!$AG$1:$AG$437,'Master Data HO &amp; Site'!$S$1:$S$437,'Summary to Mgmt'!$C53,'Master Data HO &amp; Site'!$Y$1:$Y$437,"Open")),IF($H$2="Urgent",IF(C53="Jakarta",SUMIFS('Master Data HO &amp; Site'!$AG$1:$AG$437,'Master Data HO &amp; Site'!$F$1:$F$437,'Summary to Mgmt'!$D53,'Master Data HO &amp; Site'!$H$1:$H$437,'Summary to Mgmt'!$E53,'Master Data HO &amp; Site'!$Y$1:$Y$437,"Open",'Master Data HO &amp; Site'!$N$1:$N$437,$H$2),SUMIFS('Master Data HO &amp; Site'!$AG$1:$AG$437,'Master Data HO &amp; Site'!$S$1:$S$437,'Summary to Mgmt'!$C53,'Master Data HO &amp; Site'!$Y$1:$Y$437,"Open",'Master Data HO &amp; Site'!$N$1:$N$437,$H$2)),IF(C53="Jakarta",SUMIFS('Master Data HO &amp; Site'!$AG$1:$AG$437,'Master Data HO &amp; Site'!$F$1:$F$437,'Summary to Mgmt'!$D53,'Master Data HO &amp; Site'!$H$1:$H$437,'Summary to Mgmt'!$E53,'Master Data HO &amp; Site'!$Y$1:$Y$437,"Open",'Master Data HO &amp; Site'!$N$1:$N$437,$H$2),SUMIFS('Master Data HO &amp; Site'!$AG$1:$AG$437,'Master Data HO &amp; Site'!$S$1:$S$437,'Summary to Mgmt'!$C53,'Master Data HO &amp; Site'!$Y$1:$Y$437,"Open",'Master Data HO &amp; Site'!$N$1:$N$437,$H$2))))</f>
        <v>2</v>
      </c>
      <c r="P53" s="222">
        <f>IF($H$2="All",IF(C53="Jakarta",SUMIFS('Master Data HO &amp; Site'!$AH$1:$AH$437,'Master Data HO &amp; Site'!$F$1:$F$437,'Summary to Mgmt'!$D53,'Master Data HO &amp; Site'!$H$1:$H$437,'Summary to Mgmt'!$E53,'Master Data HO &amp; Site'!$Y$1:$Y$437,"Open"),SUMIFS('Master Data HO &amp; Site'!$AH$1:$AH$437,'Master Data HO &amp; Site'!$S$1:$S$437,'Summary to Mgmt'!$C53,'Master Data HO &amp; Site'!$Y$1:$Y$437,"Open")),IF($H$2="Urgent",IF(C53="Jakarta",SUMIFS('Master Data HO &amp; Site'!$AH$1:$AH$437,'Master Data HO &amp; Site'!$F$1:$F$437,'Summary to Mgmt'!$D53,'Master Data HO &amp; Site'!$H$1:$H$437,'Summary to Mgmt'!$E53,'Master Data HO &amp; Site'!$Y$1:$Y$437,"Open",'Master Data HO &amp; Site'!$N$1:$N$437,$H$2),SUMIFS('Master Data HO &amp; Site'!$AH$1:$AH$437,'Master Data HO &amp; Site'!$S$1:$S$437,'Summary to Mgmt'!$C53,'Master Data HO &amp; Site'!$Y$1:$Y$437,"Open",'Master Data HO &amp; Site'!$N$1:$N$437,$H$2)),IF(C53="Jakarta",SUMIFS('Master Data HO &amp; Site'!$AH$1:$AH$437,'Master Data HO &amp; Site'!$F$1:$F$437,'Summary to Mgmt'!$D53,'Master Data HO &amp; Site'!$H$1:$H$437,'Summary to Mgmt'!$E53,'Master Data HO &amp; Site'!$Y$1:$Y$437,"Open",'Master Data HO &amp; Site'!$N$1:$N$437,$H$2),SUMIFS('Master Data HO &amp; Site'!$AH$1:$AH$437,'Master Data HO &amp; Site'!$S$1:$S$437,'Summary to Mgmt'!$C53,'Master Data HO &amp; Site'!$Y$1:$Y$437,"Open",'Master Data HO &amp; Site'!$N$1:$N$437,$H$2))))</f>
        <v>0</v>
      </c>
      <c r="Q53" s="222">
        <f>IF($H$2="All",IF(C53="Jakarta",SUMIFS('Master Data HO &amp; Site'!$AI$1:$AI$437,'Master Data HO &amp; Site'!$F$1:$F$437,'Summary to Mgmt'!$D53,'Master Data HO &amp; Site'!$H$1:$H$437,'Summary to Mgmt'!$E53,'Master Data HO &amp; Site'!$Y$1:$Y$437,"Open"),SUMIFS('Master Data HO &amp; Site'!$AI$1:$AI$437,'Master Data HO &amp; Site'!$S$1:$S$437,'Summary to Mgmt'!$C53,'Master Data HO &amp; Site'!$Y$1:$Y$437,"Open")),IF($H$2="Urgent",IF(C53="Jakarta",SUMIFS('Master Data HO &amp; Site'!$AI$1:$AI$437,'Master Data HO &amp; Site'!$F$1:$F$437,'Summary to Mgmt'!$D53,'Master Data HO &amp; Site'!$H$1:$H$437,'Summary to Mgmt'!$E53,'Master Data HO &amp; Site'!$Y$1:$Y$437,"Open",'Master Data HO &amp; Site'!$N$1:$N$437,$H$2),SUMIFS('Master Data HO &amp; Site'!$AI$1:$AI$437,'Master Data HO &amp; Site'!$S$1:$S$437,'Summary to Mgmt'!$C53,'Master Data HO &amp; Site'!$Y$1:$Y$437,"Open",'Master Data HO &amp; Site'!$N$1:$N$437,$H$2)),IF(C53="Jakarta",SUMIFS('Master Data HO &amp; Site'!$AI$1:$AI$437,'Master Data HO &amp; Site'!$F$1:$F$437,'Summary to Mgmt'!$D53,'Master Data HO &amp; Site'!$H$1:$H$437,'Summary to Mgmt'!$E53,'Master Data HO &amp; Site'!$Y$1:$Y$437,"Open",'Master Data HO &amp; Site'!$N$1:$N$437,$H$2),SUMIFS('Master Data HO &amp; Site'!$AI$1:$AI$437,'Master Data HO &amp; Site'!$S$1:$S$437,'Summary to Mgmt'!$C53,'Master Data HO &amp; Site'!$Y$1:$Y$437,"Open",'Master Data HO &amp; Site'!$N$1:$N$437,$H$2))))</f>
        <v>0</v>
      </c>
      <c r="R53" s="222">
        <f>IF($H$2="All",IF(C53="Jakarta",SUMIFS('Master Data HO &amp; Site'!$AJ$1:$AJ$437,'Master Data HO &amp; Site'!$F$1:$F$437,'Summary to Mgmt'!$D53,'Master Data HO &amp; Site'!$H$1:$H$437,'Summary to Mgmt'!$E53,'Master Data HO &amp; Site'!$Y$1:$Y$437,"Open"),SUMIFS('Master Data HO &amp; Site'!$AJ$1:$AJ$437,'Master Data HO &amp; Site'!$S$1:$S$437,'Summary to Mgmt'!$C53,'Master Data HO &amp; Site'!$Y$1:$Y$437,"Open")),IF($H$2="Urgent",IF(C53="Jakarta",SUMIFS('Master Data HO &amp; Site'!$AJ$1:$AJ$437,'Master Data HO &amp; Site'!$F$1:$F$437,'Summary to Mgmt'!$D53,'Master Data HO &amp; Site'!$H$1:$H$437,'Summary to Mgmt'!$E53,'Master Data HO &amp; Site'!$Y$1:$Y$437,"Open",'Master Data HO &amp; Site'!$N$1:$N$437,$H$2),SUMIFS('Master Data HO &amp; Site'!$AJ$1:$AJ$437,'Master Data HO &amp; Site'!$S$1:$S$437,'Summary to Mgmt'!$C53,'Master Data HO &amp; Site'!$Y$1:$Y$437,"Open",'Master Data HO &amp; Site'!$N$1:$N$437,$H$2)),IF(C53="Jakarta",SUMIFS('Master Data HO &amp; Site'!$AJ$1:$AJ$437,'Master Data HO &amp; Site'!$F$1:$F$437,'Summary to Mgmt'!$D53,'Master Data HO &amp; Site'!$H$1:$H$437,'Summary to Mgmt'!$E53,'Master Data HO &amp; Site'!$Y$1:$Y$437,"Open",'Master Data HO &amp; Site'!$N$1:$N$437,$H$2),SUMIFS('Master Data HO &amp; Site'!$AJ$1:$AJ$437,'Master Data HO &amp; Site'!$S$1:$S$437,'Summary to Mgmt'!$C53,'Master Data HO &amp; Site'!$Y$1:$Y$437,"Open",'Master Data HO &amp; Site'!$N$1:$N$437,$H$2))))</f>
        <v>1</v>
      </c>
      <c r="S53" s="222">
        <f>IF($H$2="All",IF(C53="Jakarta",SUMIFS('Master Data HO &amp; Site'!$AK$1:$AK$437,'Master Data HO &amp; Site'!$F$1:$F$437,'Summary to Mgmt'!$D53,'Master Data HO &amp; Site'!$H$1:$H$437,'Summary to Mgmt'!$E53,'Master Data HO &amp; Site'!$Y$1:$Y$437,"Open"),SUMIFS('Master Data HO &amp; Site'!$AK$1:$AK$437,'Master Data HO &amp; Site'!$S$1:$S$437,'Summary to Mgmt'!$C53,'Master Data HO &amp; Site'!$Y$1:$Y$437,"Open")),IF($H$2="Urgent",IF(C53="Jakarta",SUMIFS('Master Data HO &amp; Site'!$AK$1:$AK$437,'Master Data HO &amp; Site'!$F$1:$F$437,'Summary to Mgmt'!$D53,'Master Data HO &amp; Site'!$H$1:$H$437,'Summary to Mgmt'!$E53,'Master Data HO &amp; Site'!$Y$1:$Y$437,"Open",'Master Data HO &amp; Site'!$N$1:$N$437,$H$2),SUMIFS('Master Data HO &amp; Site'!$AK$1:$AK$437,'Master Data HO &amp; Site'!$S$1:$S$437,'Summary to Mgmt'!$C53,'Master Data HO &amp; Site'!$Y$1:$Y$437,"Open",'Master Data HO &amp; Site'!$N$1:$N$437,$H$2)),IF(C53="Jakarta",SUMIFS('Master Data HO &amp; Site'!$AK$1:$AK$437,'Master Data HO &amp; Site'!$F$1:$F$437,'Summary to Mgmt'!$D53,'Master Data HO &amp; Site'!$H$1:$H$437,'Summary to Mgmt'!$E53,'Master Data HO &amp; Site'!$Y$1:$Y$437,"Open",'Master Data HO &amp; Site'!$N$1:$N$437,$H$2),SUMIFS('Master Data HO &amp; Site'!$AK$1:$AK$437,'Master Data HO &amp; Site'!$S$1:$S$437,'Summary to Mgmt'!$C53,'Master Data HO &amp; Site'!$Y$1:$Y$437,"Open",'Master Data HO &amp; Site'!$N$1:$N$437,$H$2))))</f>
        <v>0</v>
      </c>
      <c r="T53" s="222">
        <f>IF($H$2="All",IF(C53="Jakarta",SUMIFS('Master Data HO &amp; Site'!$AL$1:$AL$437,'Master Data HO &amp; Site'!$F$1:$F$437,'Summary to Mgmt'!$D53,'Master Data HO &amp; Site'!$H$1:$H$437,'Summary to Mgmt'!$E53,'Master Data HO &amp; Site'!$Y$1:$Y$437,"Open"),SUMIFS('Master Data HO &amp; Site'!$AL$1:$AL$437,'Master Data HO &amp; Site'!$S$1:$S$437,'Summary to Mgmt'!$C53,'Master Data HO &amp; Site'!$Y$1:$Y$437,"Open")),IF($H$2="Urgent",IF(C53="Jakarta",SUMIFS('Master Data HO &amp; Site'!$AL$1:$AL$437,'Master Data HO &amp; Site'!$F$1:$F$437,'Summary to Mgmt'!$D53,'Master Data HO &amp; Site'!$H$1:$H$437,'Summary to Mgmt'!$E53,'Master Data HO &amp; Site'!$Y$1:$Y$437,"Open",'Master Data HO &amp; Site'!$N$1:$N$437,$H$2),SUMIFS('Master Data HO &amp; Site'!$AL$1:$AL$437,'Master Data HO &amp; Site'!$S$1:$S$437,'Summary to Mgmt'!$C53,'Master Data HO &amp; Site'!$Y$1:$Y$437,"Open",'Master Data HO &amp; Site'!$N$1:$N$437,$H$2)),IF(C53="Jakarta",SUMIFS('Master Data HO &amp; Site'!$AL$1:$AL$437,'Master Data HO &amp; Site'!$F$1:$F$437,'Summary to Mgmt'!$D53,'Master Data HO &amp; Site'!$H$1:$H$437,'Summary to Mgmt'!$E53,'Master Data HO &amp; Site'!$Y$1:$Y$437,"Open",'Master Data HO &amp; Site'!$N$1:$N$437,$H$2),SUMIFS('Master Data HO &amp; Site'!$AL$1:$AL$437,'Master Data HO &amp; Site'!$S$1:$S$437,'Summary to Mgmt'!$C53,'Master Data HO &amp; Site'!$Y$1:$Y$437,"Open",'Master Data HO &amp; Site'!$N$1:$N$437,$H$2))))</f>
        <v>0</v>
      </c>
      <c r="U53" s="222">
        <f>IF($H$2="All",IF(C53="Jakarta",SUMIFS('Master Data HO &amp; Site'!$AM$1:$AM$437,'Master Data HO &amp; Site'!$S$1:$S$437,'Summary to Mgmt'!$C53,'Master Data HO &amp; Site'!$F$1:$F$437,'Summary to Mgmt'!$D53,'Master Data HO &amp; Site'!$H$1:$H$437,'Summary to Mgmt'!$E53,'Master Data HO &amp; Site'!$Y$1:$Y$437,"Open"),SUMIFS('Master Data HO &amp; Site'!$AM$1:$AM$437,'Master Data HO &amp; Site'!$S$1:$S$437,'Summary to Mgmt'!$C53,'Master Data HO &amp; Site'!$Y$1:$Y$437,"Open")),IF($H$2="Urgent",IF(C53="Jakarta",SUMIFS('Master Data HO &amp; Site'!$AM$1:$AM$437,'Master Data HO &amp; Site'!$F$1:$F$437,'Summary to Mgmt'!$D53,'Master Data HO &amp; Site'!$H$1:$H$437,'Summary to Mgmt'!$E53,'Master Data HO &amp; Site'!$Y$1:$Y$437,"Open",'Master Data HO &amp; Site'!$N$1:$N$437,$H$2),SUMIFS('Master Data HO &amp; Site'!$AM$1:$AM$437,'Master Data HO &amp; Site'!$S$1:$S$437,'Summary to Mgmt'!$C53,'Master Data HO &amp; Site'!$Y$1:$Y$437,"Open",'Master Data HO &amp; Site'!$N$1:$N$437,$H$2)),IF(C53="Jakarta",SUMIFS('Master Data HO &amp; Site'!$AM$1:$AM$437,'Master Data HO &amp; Site'!$F$1:$F$437,'Summary to Mgmt'!$D53,'Master Data HO &amp; Site'!$H$1:$H$437,'Summary to Mgmt'!$E53,'Master Data HO &amp; Site'!$Y$1:$Y$437,"Open",'Master Data HO &amp; Site'!$N$1:$N$437,$H$2),SUMIFS('Master Data HO &amp; Site'!$AM$1:$AM$437,'Master Data HO &amp; Site'!$S$1:$S$437,'Summary to Mgmt'!$C53,'Master Data HO &amp; Site'!$Y$1:$Y$437,"Open",'Master Data HO &amp; Site'!$N$1:$N$437,$H$2))))</f>
        <v>2</v>
      </c>
      <c r="V53" s="222">
        <f>IF($H$2="All",IF(C53="Jakarta",SUMIFS('Master Data HO &amp; Site'!$AN$1:$AN$437,'Master Data HO &amp; Site'!$F$1:$F$437,'Summary to Mgmt'!$D53,'Master Data HO &amp; Site'!$H$1:$H$437,'Summary to Mgmt'!$E53,'Master Data HO &amp; Site'!$Y$1:$Y$437,"Open"),SUMIFS('Master Data HO &amp; Site'!$AN$1:$AN$437,'Master Data HO &amp; Site'!$S$1:$S$437,'Summary to Mgmt'!$C53,'Master Data HO &amp; Site'!$Y$1:$Y$437,"Open")),IF($H$2="Urgent",IF(C53="Jakarta",SUMIFS('Master Data HO &amp; Site'!$AN$1:$AN$437,'Master Data HO &amp; Site'!$F$1:$F$437,'Summary to Mgmt'!$D53,'Master Data HO &amp; Site'!$H$1:$H$437,'Summary to Mgmt'!$E53,'Master Data HO &amp; Site'!$Y$1:$Y$437,"Open",'Master Data HO &amp; Site'!$N$1:$N$437,$H$2),SUMIFS('Master Data HO &amp; Site'!$AN$1:$AN$437,'Master Data HO &amp; Site'!$S$1:$S$437,'Summary to Mgmt'!$C53,'Master Data HO &amp; Site'!$Y$1:$Y$437,"Open",'Master Data HO &amp; Site'!$N$1:$N$437,$H$2)),IF(C53="Jakarta",SUMIFS('Master Data HO &amp; Site'!$AN$1:$AN$437,'Master Data HO &amp; Site'!$F$1:$F$437,'Summary to Mgmt'!$D53,'Master Data HO &amp; Site'!$H$1:$H$437,'Summary to Mgmt'!$E53,'Master Data HO &amp; Site'!$Y$1:$Y$437,"Open",'Master Data HO &amp; Site'!$N$1:$N$437,$H$2),SUMIFS('Master Data HO &amp; Site'!$AN$1:$AN$437,'Master Data HO &amp; Site'!$S$1:$S$437,'Summary to Mgmt'!$C53,'Master Data HO &amp; Site'!$Y$1:$Y$437,"Open",'Master Data HO &amp; Site'!$N$1:$N$437,$H$2))))</f>
        <v>0</v>
      </c>
      <c r="W53" s="222">
        <f>IF($H$2="All",IF(C53="Jakarta",SUMIFS('Master Data HO &amp; Site'!$AO$1:$AO$437,'Master Data HO &amp; Site'!$F$1:$F$437,'Summary to Mgmt'!$D53,'Master Data HO &amp; Site'!$H$1:$H$437,'Summary to Mgmt'!$E53,'Master Data HO &amp; Site'!$Y$1:$Y$437,"Open"),SUMIFS('Master Data HO &amp; Site'!$AO$1:$AO$437,'Master Data HO &amp; Site'!$S$1:$S$437,'Summary to Mgmt'!$C53,'Master Data HO &amp; Site'!$Y$1:$Y$437,"Open")),IF($H$2="Urgent",IF(C53="Jakarta",SUMIFS('Master Data HO &amp; Site'!$AO$1:$AO$437,'Master Data HO &amp; Site'!$F$1:$F$437,'Summary to Mgmt'!$D53,'Master Data HO &amp; Site'!$H$1:$H$437,'Summary to Mgmt'!$E53,'Master Data HO &amp; Site'!$Y$1:$Y$437,"Open",'Master Data HO &amp; Site'!$N$1:$N$437,$H$2),SUMIFS('Master Data HO &amp; Site'!$AO$1:$AO$437,'Master Data HO &amp; Site'!$S$1:$S$437,'Summary to Mgmt'!$C53,'Master Data HO &amp; Site'!$Y$1:$Y$437,"Open",'Master Data HO &amp; Site'!$N$1:$N$437,$H$2)),IF(C53="Jakarta",SUMIFS('Master Data HO &amp; Site'!$AO$1:$AO$437,'Master Data HO &amp; Site'!$F$1:$F$437,'Summary to Mgmt'!$D53,'Master Data HO &amp; Site'!$H$1:$H$437,'Summary to Mgmt'!$E53,'Master Data HO &amp; Site'!$Y$1:$Y$437,"Open",'Master Data HO &amp; Site'!$N$1:$N$437,$H$2),SUMIFS('Master Data HO &amp; Site'!$AO$1:$AO$437,'Master Data HO &amp; Site'!$S$1:$S$437,'Summary to Mgmt'!$C53,'Master Data HO &amp; Site'!$Y$1:$Y$437,"Open",'Master Data HO &amp; Site'!$N$1:$N$437,$H$2))))</f>
        <v>0</v>
      </c>
      <c r="X53" s="222">
        <f>IF($H$2="All",IF(C53="Jakarta",SUMIFS('Master Data HO &amp; Site'!$AP$1:$AP$437,'Master Data HO &amp; Site'!$F$1:$F$437,'Summary to Mgmt'!$D53,'Master Data HO &amp; Site'!$H$1:$H$437,'Summary to Mgmt'!$E53,'Master Data HO &amp; Site'!$Y$1:$Y$437,"Open"),SUMIFS('Master Data HO &amp; Site'!$AP$1:$AP$437,'Master Data HO &amp; Site'!$S$1:$S$437,'Summary to Mgmt'!$C53,'Master Data HO &amp; Site'!$Y$1:$Y$437,"Open")),IF($H$2="Urgent",IF(C53="Jakarta",SUMIFS('Master Data HO &amp; Site'!$AP$1:$AP$437,'Master Data HO &amp; Site'!$F$1:$F$437,'Summary to Mgmt'!$D53,'Master Data HO &amp; Site'!$H$1:$H$437,'Summary to Mgmt'!$E53,'Master Data HO &amp; Site'!$Y$1:$Y$437,"Open",'Master Data HO &amp; Site'!$N$1:$N$437,$H$2),SUMIFS('Master Data HO &amp; Site'!$AP$1:$AP$437,'Master Data HO &amp; Site'!$S$1:$S$437,'Summary to Mgmt'!$C53,'Master Data HO &amp; Site'!$Y$1:$Y$437,"Open",'Master Data HO &amp; Site'!$N$1:$N$437,$H$2)),IF(C53="Jakarta",SUMIFS('Master Data HO &amp; Site'!$AP$1:$AP$437,'Master Data HO &amp; Site'!$F$1:$F$437,'Summary to Mgmt'!$D53,'Master Data HO &amp; Site'!$H$1:$H$437,'Summary to Mgmt'!$E53,'Master Data HO &amp; Site'!$Y$1:$Y$437,"Open",'Master Data HO &amp; Site'!$N$1:$N$437,$H$2),SUMIFS('Master Data HO &amp; Site'!$AP$1:$AP$437,'Master Data HO &amp; Site'!$S$1:$S$437,'Summary to Mgmt'!$C53,'Master Data HO &amp; Site'!$Y$1:$Y$437,"Open",'Master Data HO &amp; Site'!$N$1:$N$437,$H$2))))</f>
        <v>0</v>
      </c>
      <c r="Y53" s="222">
        <f>IF($H$2="All",IF(C53="Jakarta",SUMIFS('Master Data HO &amp; Site'!$AQ$1:$AQ$437,'Master Data HO &amp; Site'!$F$1:$F$437,'Summary to Mgmt'!$D53,'Master Data HO &amp; Site'!$H$1:$H$437,'Summary to Mgmt'!$E53,'Master Data HO &amp; Site'!$Y$1:$Y$437,"Open"),SUMIFS('Master Data HO &amp; Site'!$AQ$1:$AQ$437,'Master Data HO &amp; Site'!$S$1:$S$437,'Summary to Mgmt'!$C53,'Master Data HO &amp; Site'!$Y$1:$Y$437,"Open")),IF($H$2="Urgent",IF(C53="Jakarta",SUMIFS('Master Data HO &amp; Site'!$AQ$1:$AQ$437,'Master Data HO &amp; Site'!$F$1:$F$437,'Summary to Mgmt'!$D53,'Master Data HO &amp; Site'!$H$1:$H$437,'Summary to Mgmt'!$E53,'Master Data HO &amp; Site'!$Y$1:$Y$437,"Open",'Master Data HO &amp; Site'!$N$1:$N$437,$H$2),SUMIFS('Master Data HO &amp; Site'!$AQ$1:$AQ$437,'Master Data HO &amp; Site'!$S$1:$S$437,'Summary to Mgmt'!$C53,'Master Data HO &amp; Site'!$Y$1:$Y$437,"Open",'Master Data HO &amp; Site'!$N$1:$N$437,$H$2)),IF(C53="Jakarta",SUMIFS('Master Data HO &amp; Site'!$AQ$1:$AQ$437,'Master Data HO &amp; Site'!$F$1:$F$437,'Summary to Mgmt'!$D53,'Master Data HO &amp; Site'!$H$1:$H$437,'Summary to Mgmt'!$E53,'Master Data HO &amp; Site'!$Y$1:$Y$437,"Open",'Master Data HO &amp; Site'!$N$1:$N$437,$H$2),SUMIFS('Master Data HO &amp; Site'!$AQ$1:$AQ$437,'Master Data HO &amp; Site'!$S$1:$S$437,'Summary to Mgmt'!$C53,'Master Data HO &amp; Site'!$Y$1:$Y$437,"Open",'Master Data HO &amp; Site'!$N$1:$N$437,$H$2))))</f>
        <v>0</v>
      </c>
      <c r="Z53" s="222">
        <f>IF($H$2="All",IF(C53="Jakarta",SUMIFS('Master Data HO &amp; Site'!$AR$1:$AR$437,'Master Data HO &amp; Site'!$F$1:$F$437,'Summary to Mgmt'!$D53,'Master Data HO &amp; Site'!$H$1:$H$437,'Summary to Mgmt'!$E53,'Master Data HO &amp; Site'!$Y$1:$Y$437,"Open"),SUMIFS('Master Data HO &amp; Site'!$AR$1:$AR$437,'Master Data HO &amp; Site'!$S$1:$S$437,'Summary to Mgmt'!$C53,'Master Data HO &amp; Site'!$Y$1:$Y$437,"Open")),IF($H$2="Urgent",IF(C53="Jakarta",SUMIFS('Master Data HO &amp; Site'!$AR$1:$AR$437,'Master Data HO &amp; Site'!$F$1:$F$437,'Summary to Mgmt'!$D53,'Master Data HO &amp; Site'!$H$1:$H$437,'Summary to Mgmt'!$E53,'Master Data HO &amp; Site'!$Y$1:$Y$437,"Open",'Master Data HO &amp; Site'!$N$1:$N$437,$H$2),SUMIFS('Master Data HO &amp; Site'!$AR$1:$AR$437,'Master Data HO &amp; Site'!$S$1:$S$437,'Summary to Mgmt'!$C53,'Master Data HO &amp; Site'!$Y$1:$Y$437,"Open",'Master Data HO &amp; Site'!$N$1:$N$437,$H$2)),IF(C53="Jakarta",SUMIFS('Master Data HO &amp; Site'!$AR$1:$AR$437,'Master Data HO &amp; Site'!$F$1:$F$437,'Summary to Mgmt'!$D53,'Master Data HO &amp; Site'!$H$1:$H$437,'Summary to Mgmt'!$E53,'Master Data HO &amp; Site'!$Y$1:$Y$437,"Open",'Master Data HO &amp; Site'!$N$1:$N$437,$H$2),SUMIFS('Master Data HO &amp; Site'!$AR$1:$AR$437,'Master Data HO &amp; Site'!$S$1:$S$437,'Summary to Mgmt'!$C53,'Master Data HO &amp; Site'!$Y$1:$Y$437,"Open",'Master Data HO &amp; Site'!$N$1:$N$437,$H$2))))</f>
        <v>0</v>
      </c>
      <c r="AA53" s="222">
        <f>IF($H$2="All",IF(C53="Jakarta",SUMIFS('Master Data HO &amp; Site'!$AS$1:$AS$437,'Master Data HO &amp; Site'!$S$1:$S$437,'Summary to Mgmt'!$C53,'Master Data HO &amp; Site'!$F$1:$F$437,'Summary to Mgmt'!$D53,'Master Data HO &amp; Site'!$H$1:$H$437,'Summary to Mgmt'!$E53,'Master Data HO &amp; Site'!$Y$1:$Y$437,"Open"),SUMIFS('Master Data HO &amp; Site'!$AS$1:$AS$437,'Master Data HO &amp; Site'!$S$1:$S$437,'Summary to Mgmt'!$C53,'Master Data HO &amp; Site'!$Y$1:$Y$437,"Open")),IF($H$2="Urgent",IF(C53="Jakarta",SUMIFS('Master Data HO &amp; Site'!$AS$1:$AS$437,'Master Data HO &amp; Site'!$F$1:$F$437,'Summary to Mgmt'!$D53,'Master Data HO &amp; Site'!$H$1:$H$437,'Summary to Mgmt'!$E53,'Master Data HO &amp; Site'!$Y$1:$Y$437,"Open",'Master Data HO &amp; Site'!$N$1:$N$437,$H$2),SUMIFS('Master Data HO &amp; Site'!$AS$1:$AS$437,'Master Data HO &amp; Site'!$S$1:$S$437,'Summary to Mgmt'!$C53,'Master Data HO &amp; Site'!$Y$1:$Y$437,"Open",'Master Data HO &amp; Site'!$N$1:$N$437,$H$2)),IF(C53="Jakarta",SUMIFS('Master Data HO &amp; Site'!$AS$1:$AS$437,'Master Data HO &amp; Site'!$F$1:$F$437,'Summary to Mgmt'!$D53,'Master Data HO &amp; Site'!$H$1:$H$437,'Summary to Mgmt'!$E53,'Master Data HO &amp; Site'!$Y$1:$Y$437,"Open",'Master Data HO &amp; Site'!$N$1:$N$437,$H$2),SUMIFS('Master Data HO &amp; Site'!$AS$1:$AS$437,'Master Data HO &amp; Site'!$S$1:$S$437,'Summary to Mgmt'!$C53,'Master Data HO &amp; Site'!$Y$1:$Y$437,"Open",'Master Data HO &amp; Site'!$N$1:$N$437,$H$2))))</f>
        <v>0</v>
      </c>
      <c r="AB53" s="222">
        <f>IF($H$2="All",IF(C53="Jakarta",SUMIFS('Master Data HO &amp; Site'!$AT$1:$AT$437,'Master Data HO &amp; Site'!$F$1:$F$437,'Summary to Mgmt'!$D53,'Master Data HO &amp; Site'!$H$1:$H$437,'Summary to Mgmt'!$E53,'Master Data HO &amp; Site'!$Y$1:$Y$437,"Open"),SUMIFS('Master Data HO &amp; Site'!$AT$1:$AT$437,'Master Data HO &amp; Site'!$S$1:$S$437,'Summary to Mgmt'!$C53,'Master Data HO &amp; Site'!$Y$1:$Y$437,"Open")),IF($H$2="Urgent",IF(C53="Jakarta",SUMIFS('Master Data HO &amp; Site'!$AT$1:$AT$437,'Master Data HO &amp; Site'!$F$1:$F$437,'Summary to Mgmt'!$D53,'Master Data HO &amp; Site'!$H$1:$H$437,'Summary to Mgmt'!$E53,'Master Data HO &amp; Site'!$Y$1:$Y$437,"Open",'Master Data HO &amp; Site'!$N$1:$N$437,$H$2),SUMIFS('Master Data HO &amp; Site'!$AT$1:$AT$437,'Master Data HO &amp; Site'!$S$1:$S$437,'Summary to Mgmt'!$C53,'Master Data HO &amp; Site'!$Y$1:$Y$437,"Open",'Master Data HO &amp; Site'!$N$1:$N$437,$H$2)),IF(C53="Jakarta",SUMIFS('Master Data HO &amp; Site'!$AT$1:$AT$437,'Master Data HO &amp; Site'!$F$1:$F$437,'Summary to Mgmt'!$D53,'Master Data HO &amp; Site'!$H$1:$H$437,'Summary to Mgmt'!$E53,'Master Data HO &amp; Site'!$Y$1:$Y$437,"Open",'Master Data HO &amp; Site'!$N$1:$N$437,$H$2),SUMIFS('Master Data HO &amp; Site'!$AT$1:$AT$437,'Master Data HO &amp; Site'!$S$1:$S$437,'Summary to Mgmt'!$C53,'Master Data HO &amp; Site'!$Y$1:$Y$437,"Open",'Master Data HO &amp; Site'!$N$1:$N$437,$H$2))))</f>
        <v>0</v>
      </c>
      <c r="AC53" s="222">
        <f>IF($H$2="All",IF(C53="Jakarta",SUMIFS('Master Data HO &amp; Site'!$AU$1:$AU$437,'Master Data HO &amp; Site'!$F$1:$F$437,'Summary to Mgmt'!$D53,'Master Data HO &amp; Site'!$H$1:$H$437,'Summary to Mgmt'!$E53,'Master Data HO &amp; Site'!$Y$1:$Y$437,"Open"),SUMIFS('Master Data HO &amp; Site'!$AU$1:$AU$437,'Master Data HO &amp; Site'!$S$1:$S$437,'Summary to Mgmt'!$C53,'Master Data HO &amp; Site'!$Y$1:$Y$437,"Open")),IF($H$2="Urgent",IF(C53="Jakarta",SUMIFS('Master Data HO &amp; Site'!$AU$1:$AU$437,'Master Data HO &amp; Site'!$F$1:$F$437,'Summary to Mgmt'!$D53,'Master Data HO &amp; Site'!$H$1:$H$437,'Summary to Mgmt'!$E53,'Master Data HO &amp; Site'!$Y$1:$Y$437,"Open",'Master Data HO &amp; Site'!$N$1:$N$437,$H$2),SUMIFS('Master Data HO &amp; Site'!$AU$1:$AU$437,'Master Data HO &amp; Site'!$S$1:$S$437,'Summary to Mgmt'!$C53,'Master Data HO &amp; Site'!$Y$1:$Y$437,"Open",'Master Data HO &amp; Site'!$N$1:$N$437,$H$2)),IF(C53="Jakarta",SUMIFS('Master Data HO &amp; Site'!$AU$1:$AU$437,'Master Data HO &amp; Site'!$F$1:$F$437,'Summary to Mgmt'!$D53,'Master Data HO &amp; Site'!$H$1:$H$437,'Summary to Mgmt'!$E53,'Master Data HO &amp; Site'!$Y$1:$Y$437,"Open",'Master Data HO &amp; Site'!$N$1:$N$437,$H$2),SUMIFS('Master Data HO &amp; Site'!$AU$1:$AU$437,'Master Data HO &amp; Site'!$S$1:$S$437,'Summary to Mgmt'!$C53,'Master Data HO &amp; Site'!$Y$1:$Y$437,"Open",'Master Data HO &amp; Site'!$N$1:$N$437,$H$2))))</f>
        <v>0</v>
      </c>
      <c r="AD53" s="222">
        <f>IF($H$2="All",IF(C53="Jakarta",SUMIFS('Master Data HO &amp; Site'!$AV$1:$AV$437,'Master Data HO &amp; Site'!$F$1:$F$437,'Summary to Mgmt'!$D53,'Master Data HO &amp; Site'!$H$1:$H$437,'Summary to Mgmt'!$E53,'Master Data HO &amp; Site'!$Y$1:$Y$437,"Open"),SUMIFS('Master Data HO &amp; Site'!$AV$1:$AV$437,'Master Data HO &amp; Site'!$S$1:$S$437,'Summary to Mgmt'!$C53,'Master Data HO &amp; Site'!$Y$1:$Y$437,"Open")),IF($H$2="Urgent",IF(C53="Jakarta",SUMIFS('Master Data HO &amp; Site'!$AV$1:$AV$437,'Master Data HO &amp; Site'!$F$1:$F$437,'Summary to Mgmt'!$D53,'Master Data HO &amp; Site'!$H$1:$H$437,'Summary to Mgmt'!$E53,'Master Data HO &amp; Site'!$Y$1:$Y$437,"Open",'Master Data HO &amp; Site'!$N$1:$N$437,$H$2),SUMIFS('Master Data HO &amp; Site'!$AV$1:$AV$437,'Master Data HO &amp; Site'!$S$1:$S$437,'Summary to Mgmt'!$C53,'Master Data HO &amp; Site'!$Y$1:$Y$437,"Open",'Master Data HO &amp; Site'!$N$1:$N$437,$H$2)),IF(C53="Jakarta",SUMIFS('Master Data HO &amp; Site'!$AV$1:$AV$437,'Master Data HO &amp; Site'!$F$1:$F$437,'Summary to Mgmt'!$D53,'Master Data HO &amp; Site'!$H$1:$H$437,'Summary to Mgmt'!$E53,'Master Data HO &amp; Site'!$Y$1:$Y$437,"Open",'Master Data HO &amp; Site'!$N$1:$N$437,$H$2),SUMIFS('Master Data HO &amp; Site'!$AV$1:$AV$437,'Master Data HO &amp; Site'!$S$1:$S$437,'Summary to Mgmt'!$C53,'Master Data HO &amp; Site'!$Y$1:$Y$437,"Open",'Master Data HO &amp; Site'!$N$1:$N$437,$H$2))))</f>
        <v>0</v>
      </c>
      <c r="AE53" s="222">
        <f>IF($H$2="All",IF(C53="Jakarta",SUMIFS('Master Data HO &amp; Site'!$AW$1:$AW$437,'Master Data HO &amp; Site'!$F$1:$F$437,'Summary to Mgmt'!$D53,'Master Data HO &amp; Site'!$H$1:$H$437,'Summary to Mgmt'!$E53,'Master Data HO &amp; Site'!$Y$1:$Y$437,"Open"),SUMIFS('Master Data HO &amp; Site'!$AW$1:$AW$437,'Master Data HO &amp; Site'!$S$1:$S$437,'Summary to Mgmt'!$C53,'Master Data HO &amp; Site'!$Y$1:$Y$437,"Open")),IF($H$2="Urgent",IF(C53="Jakarta",SUMIFS('Master Data HO &amp; Site'!$AW$1:$AW$437,'Master Data HO &amp; Site'!$F$1:$F$437,'Summary to Mgmt'!$D53,'Master Data HO &amp; Site'!$H$1:$H$437,'Summary to Mgmt'!$E53,'Master Data HO &amp; Site'!$Y$1:$Y$437,"Open",'Master Data HO &amp; Site'!$N$1:$N$437,$H$2),SUMIFS('Master Data HO &amp; Site'!$AW$1:$AW$437,'Master Data HO &amp; Site'!$S$1:$S$437,'Summary to Mgmt'!$C53,'Master Data HO &amp; Site'!$Y$1:$Y$437,"Open",'Master Data HO &amp; Site'!$N$1:$N$437,$H$2)),IF(C53="Jakarta",SUMIFS('Master Data HO &amp; Site'!$AW$1:$AW$437,'Master Data HO &amp; Site'!$F$1:$F$437,'Summary to Mgmt'!$D53,'Master Data HO &amp; Site'!$H$1:$H$437,'Summary to Mgmt'!$E53,'Master Data HO &amp; Site'!$Y$1:$Y$437,"Open",'Master Data HO &amp; Site'!$N$1:$N$437,$H$2),SUMIFS('Master Data HO &amp; Site'!$AW$1:$AW$437,'Master Data HO &amp; Site'!$S$1:$S$437,'Summary to Mgmt'!$C53,'Master Data HO &amp; Site'!$Y$1:$Y$437,"Open",'Master Data HO &amp; Site'!$N$1:$N$437,$H$2))))</f>
        <v>0</v>
      </c>
      <c r="AF53" s="222">
        <f>IF($H$2="All",IF(C53="Jakarta",SUMIFS('Master Data HO &amp; Site'!$AX$1:$AX$437,'Master Data HO &amp; Site'!$F$1:$F$437,'Summary to Mgmt'!$D53,'Master Data HO &amp; Site'!$H$1:$H$437,'Summary to Mgmt'!$E53,'Master Data HO &amp; Site'!$Y$1:$Y$437,"Open"),SUMIFS('Master Data HO &amp; Site'!$AX$1:$AX$437,'Master Data HO &amp; Site'!$S$1:$S$437,'Summary to Mgmt'!$C53,'Master Data HO &amp; Site'!$Y$1:$Y$437,"Open")),IF($H$2="Urgent",IF(C53="Jakarta",SUMIFS('Master Data HO &amp; Site'!$AX$1:$AX$437,'Master Data HO &amp; Site'!$F$1:$F$437,'Summary to Mgmt'!$D53,'Master Data HO &amp; Site'!$H$1:$H$437,'Summary to Mgmt'!$E53,'Master Data HO &amp; Site'!$Y$1:$Y$437,"Open",'Master Data HO &amp; Site'!$N$1:$N$437,$H$2),SUMIFS('Master Data HO &amp; Site'!$AX$1:$AX$437,'Master Data HO &amp; Site'!$S$1:$S$437,'Summary to Mgmt'!$C53,'Master Data HO &amp; Site'!$Y$1:$Y$437,"Open",'Master Data HO &amp; Site'!$N$1:$N$437,$H$2)),IF(C53="Jakarta",SUMIFS('Master Data HO &amp; Site'!$AX$1:$AX$437,'Master Data HO &amp; Site'!$F$1:$F$437,'Summary to Mgmt'!$D53,'Master Data HO &amp; Site'!$H$1:$H$437,'Summary to Mgmt'!$E53,'Master Data HO &amp; Site'!$Y$1:$Y$437,"Open",'Master Data HO &amp; Site'!$N$1:$N$437,$H$2),SUMIFS('Master Data HO &amp; Site'!$AX$1:$AX$437,'Master Data HO &amp; Site'!$S$1:$S$437,'Summary to Mgmt'!$C53,'Master Data HO &amp; Site'!$Y$1:$Y$437,"Open",'Master Data HO &amp; Site'!$N$1:$N$437,$H$2))))</f>
        <v>0</v>
      </c>
      <c r="AG53" s="222">
        <f>IF($H$2="All",IF(C53="Jakarta",SUMIFS('Master Data HO &amp; Site'!$AY$1:$AY$437,'Master Data HO &amp; Site'!$S$1:$S$437,'Summary to Mgmt'!$C53,'Master Data HO &amp; Site'!$F$1:$F$437,'Summary to Mgmt'!$D53,'Master Data HO &amp; Site'!$H$1:$H$437,'Summary to Mgmt'!$E53,'Master Data HO &amp; Site'!$Y$1:$Y$437,"Open"),SUMIFS('Master Data HO &amp; Site'!$AY$1:$AY$437,'Master Data HO &amp; Site'!$S$1:$S$437,'Summary to Mgmt'!$C53,'Master Data HO &amp; Site'!$Y$1:$Y$437,"Open")),IF($H$2="Urgent",IF(C53="Jakarta",SUMIFS('Master Data HO &amp; Site'!$AY$1:$AY$437,'Master Data HO &amp; Site'!$F$1:$F$437,'Summary to Mgmt'!$D53,'Master Data HO &amp; Site'!$H$1:$H$437,'Summary to Mgmt'!$E53,'Master Data HO &amp; Site'!$Y$1:$Y$437,"Open",'Master Data HO &amp; Site'!$N$1:$N$437,$H$2),SUMIFS('Master Data HO &amp; Site'!$AY$1:$AY$437,'Master Data HO &amp; Site'!$S$1:$S$437,'Summary to Mgmt'!$C53,'Master Data HO &amp; Site'!$Y$1:$Y$437,"Open",'Master Data HO &amp; Site'!$N$1:$N$437,$H$2)),IF(C53="Jakarta",SUMIFS('Master Data HO &amp; Site'!$AY$1:$AY$437,'Master Data HO &amp; Site'!$F$1:$F$437,'Summary to Mgmt'!$D53,'Master Data HO &amp; Site'!$H$1:$H$437,'Summary to Mgmt'!$E53,'Master Data HO &amp; Site'!$Y$1:$Y$437,"Open",'Master Data HO &amp; Site'!$N$1:$N$437,$H$2),SUMIFS('Master Data HO &amp; Site'!$AY$1:$AY$437,'Master Data HO &amp; Site'!$S$1:$S$437,'Summary to Mgmt'!$C53,'Master Data HO &amp; Site'!$Y$1:$Y$437,"Open",'Master Data HO &amp; Site'!$N$1:$N$437,$H$2))))</f>
        <v>0</v>
      </c>
      <c r="AH53" s="222">
        <f>IF($H$2="All",IF(C53="Jakarta",SUMIFS('Master Data HO &amp; Site'!$AZ$1:$AZ$437,'Master Data HO &amp; Site'!$F$1:$F$437,'Summary to Mgmt'!$D53,'Master Data HO &amp; Site'!$H$1:$H$437,'Summary to Mgmt'!$E53,'Master Data HO &amp; Site'!$Y$1:$Y$437,"Open"),SUMIFS('Master Data HO &amp; Site'!$AZ$1:$AZ$437,'Master Data HO &amp; Site'!$S$1:$S$437,'Summary to Mgmt'!$C53,'Master Data HO &amp; Site'!$Y$1:$Y$437,"Open")),IF($H$2="Urgent",IF(C53="Jakarta",SUMIFS('Master Data HO &amp; Site'!$AZ$1:$AZ$437,'Master Data HO &amp; Site'!$F$1:$F$437,'Summary to Mgmt'!$D53,'Master Data HO &amp; Site'!$H$1:$H$437,'Summary to Mgmt'!$E53,'Master Data HO &amp; Site'!$Y$1:$Y$437,"Open",'Master Data HO &amp; Site'!$N$1:$N$437,$H$2),SUMIFS('Master Data HO &amp; Site'!$AZ$1:$AZ$437,'Master Data HO &amp; Site'!$S$1:$S$437,'Summary to Mgmt'!$C53,'Master Data HO &amp; Site'!$Y$1:$Y$437,"Open",'Master Data HO &amp; Site'!$N$1:$N$437,$H$2)),IF(C53="Jakarta",SUMIFS('Master Data HO &amp; Site'!$AZ$1:$AZ$437,'Master Data HO &amp; Site'!$F$1:$F$437,'Summary to Mgmt'!$D53,'Master Data HO &amp; Site'!$H$1:$H$437,'Summary to Mgmt'!$E53,'Master Data HO &amp; Site'!$Y$1:$Y$437,"Open",'Master Data HO &amp; Site'!$N$1:$N$437,$H$2),SUMIFS('Master Data HO &amp; Site'!$AZ$1:$AZ$437,'Master Data HO &amp; Site'!$S$1:$S$437,'Summary to Mgmt'!$C53,'Master Data HO &amp; Site'!$Y$1:$Y$437,"Open",'Master Data HO &amp; Site'!$N$1:$N$437,$H$2))))</f>
        <v>0</v>
      </c>
      <c r="AI53" s="222">
        <f>IF($H$2="All",IF(C53="Jakarta",SUMIFS('Master Data HO &amp; Site'!$AZ$1:$AZ$437,'Master Data HO &amp; Site'!$F$1:$F$437,'Summary to Mgmt'!$D53,'Master Data HO &amp; Site'!$H$1:$H$437,'Summary to Mgmt'!$E53,'Master Data HO &amp; Site'!$Y$1:$Y$437,"Open"),SUMIFS('Master Data HO &amp; Site'!$AZ$1:$AZ$437,'Master Data HO &amp; Site'!$S$1:$S$437,'Summary to Mgmt'!$C53,'Master Data HO &amp; Site'!$Y$1:$Y$437,"Open")),IF($H$2="Urgent",IF(C53="Jakarta",SUMIFS('Master Data HO &amp; Site'!$AZ$1:$AZ$437,'Master Data HO &amp; Site'!$F$1:$F$437,'Summary to Mgmt'!$D53,'Master Data HO &amp; Site'!$H$1:$H$437,'Summary to Mgmt'!$E53,'Master Data HO &amp; Site'!$Y$1:$Y$437,"Open",'Master Data HO &amp; Site'!$N$1:$N$437,$H$2),SUMIFS('Master Data HO &amp; Site'!$AZ$1:$AZ$437,'Master Data HO &amp; Site'!$S$1:$S$437,'Summary to Mgmt'!$C53,'Master Data HO &amp; Site'!$Y$1:$Y$437,"Open",'Master Data HO &amp; Site'!$N$1:$N$437,$H$2)),IF(C53="Jakarta",SUMIFS('Master Data HO &amp; Site'!$AZ$1:$AZ$437,'Master Data HO &amp; Site'!$F$1:$F$437,'Summary to Mgmt'!$D53,'Master Data HO &amp; Site'!$H$1:$H$437,'Summary to Mgmt'!$E53,'Master Data HO &amp; Site'!$Y$1:$Y$437,"Open",'Master Data HO &amp; Site'!$N$1:$N$437,$H$2),SUMIFS('Master Data HO &amp; Site'!$AZ$1:$AZ$437,'Master Data HO &amp; Site'!$S$1:$S$437,'Summary to Mgmt'!$C53,'Master Data HO &amp; Site'!$Y$1:$Y$437,"Open",'Master Data HO &amp; Site'!$N$1:$N$437,$H$2))))</f>
        <v>0</v>
      </c>
      <c r="AJ53" s="222">
        <f>IF($H$2="All",IF(C53="Jakarta",SUMIFS('Master Data HO &amp; Site'!$BB$1:$BB$437,'Master Data HO &amp; Site'!$F$1:$F$437,'Summary to Mgmt'!$D53,'Master Data HO &amp; Site'!$H$1:$H$437,'Summary to Mgmt'!$E53,'Master Data HO &amp; Site'!$Y$1:$Y$437,"Open"),SUMIFS('Master Data HO &amp; Site'!$BB$1:$BB$437,'Master Data HO &amp; Site'!$S$1:$S$437,'Summary to Mgmt'!$C53,'Master Data HO &amp; Site'!$Y$1:$Y$437,"Open")),IF($H$2="Urgent",IF(C53="Jakarta",SUMIFS('Master Data HO &amp; Site'!$BB$1:$BB$437,'Master Data HO &amp; Site'!$F$1:$F$437,'Summary to Mgmt'!$D53,'Master Data HO &amp; Site'!$H$1:$H$437,'Summary to Mgmt'!$E53,'Master Data HO &amp; Site'!$Y$1:$Y$437,"Open",'Master Data HO &amp; Site'!$N$1:$N$437,$H$2),SUMIFS('Master Data HO &amp; Site'!$BB$1:$BB$437,'Master Data HO &amp; Site'!$S$1:$S$437,'Summary to Mgmt'!$C53,'Master Data HO &amp; Site'!$Y$1:$Y$437,"Open",'Master Data HO &amp; Site'!$N$1:$N$437,$H$2)),IF(C53="Jakarta",SUMIFS('Master Data HO &amp; Site'!$BB$1:$BB$437,'Master Data HO &amp; Site'!$F$1:$F$437,'Summary to Mgmt'!$D53,'Master Data HO &amp; Site'!$H$1:$H$437,'Summary to Mgmt'!$E53,'Master Data HO &amp; Site'!$Y$1:$Y$437,"Open",'Master Data HO &amp; Site'!$N$1:$N$437,$H$2),SUMIFS('Master Data HO &amp; Site'!$BB$1:$BB$437,'Master Data HO &amp; Site'!$S$1:$S$437,'Summary to Mgmt'!$C53,'Master Data HO &amp; Site'!$Y$1:$Y$437,"Open",'Master Data HO &amp; Site'!$N$1:$N$437,$H$2))))</f>
        <v>0</v>
      </c>
      <c r="AK53" s="222">
        <f>IF($H$2="All",IF(C53="Jakarta",SUMIFS('Master Data HO &amp; Site'!$BC$1:$BC$437,'Master Data HO &amp; Site'!$F$1:$F$437,'Summary to Mgmt'!$D53,'Master Data HO &amp; Site'!$H$1:$H$437,'Summary to Mgmt'!$E53,'Master Data HO &amp; Site'!$Y$1:$Y$437,"Open"),SUMIFS('Master Data HO &amp; Site'!$BC$1:$BC$437,'Master Data HO &amp; Site'!$S$1:$S$437,'Summary to Mgmt'!$C53,'Master Data HO &amp; Site'!$Y$1:$Y$437,"Open")),IF($H$2="Urgent",IF(C53="Jakarta",SUMIFS('Master Data HO &amp; Site'!$BC$1:$BC$437,'Master Data HO &amp; Site'!$F$1:$F$437,'Summary to Mgmt'!$D53,'Master Data HO &amp; Site'!$H$1:$H$437,'Summary to Mgmt'!$E53,'Master Data HO &amp; Site'!$Y$1:$Y$437,"Open",'Master Data HO &amp; Site'!$N$1:$N$437,$H$2),SUMIFS('Master Data HO &amp; Site'!$BC$1:$BC$437,'Master Data HO &amp; Site'!$S$1:$S$437,'Summary to Mgmt'!$C53,'Master Data HO &amp; Site'!$Y$1:$Y$437,"Open",'Master Data HO &amp; Site'!$N$1:$N$437,$H$2)),IF(C53="Jakarta",SUMIFS('Master Data HO &amp; Site'!$BC$1:$BC$437,'Master Data HO &amp; Site'!$F$1:$F$437,'Summary to Mgmt'!$D53,'Master Data HO &amp; Site'!$H$1:$H$437,'Summary to Mgmt'!$E53,'Master Data HO &amp; Site'!$Y$1:$Y$437,"Open",'Master Data HO &amp; Site'!$N$1:$N$437,$H$2),SUMIFS('Master Data HO &amp; Site'!$BC$1:$BC$437,'Master Data HO &amp; Site'!$S$1:$S$437,'Summary to Mgmt'!$C53,'Master Data HO &amp; Site'!$Y$1:$Y$437,"Open",'Master Data HO &amp; Site'!$N$1:$N$437,$H$2))))</f>
        <v>0</v>
      </c>
      <c r="AL53" s="222">
        <f>IF($H$2="All",IF(C53="Jakarta",SUMIFS('Master Data HO &amp; Site'!$BD$1:$BD$437,'Master Data HO &amp; Site'!$F$1:$F$437,'Summary to Mgmt'!$D53,'Master Data HO &amp; Site'!$H$1:$H$437,'Summary to Mgmt'!$E53,'Master Data HO &amp; Site'!$Y$1:$Y$437,"Open"),SUMIFS('Master Data HO &amp; Site'!$BD$1:$BD$437,'Master Data HO &amp; Site'!$S$1:$S$437,'Summary to Mgmt'!$C53,'Master Data HO &amp; Site'!$Y$1:$Y$437,"Open")),IF($H$2="Urgent",IF(C53="Jakarta",SUMIFS('Master Data HO &amp; Site'!$BD$1:$BD$437,'Master Data HO &amp; Site'!$F$1:$F$437,'Summary to Mgmt'!$D53,'Master Data HO &amp; Site'!$H$1:$H$437,'Summary to Mgmt'!$E53,'Master Data HO &amp; Site'!$Y$1:$Y$437,"Open",'Master Data HO &amp; Site'!$N$1:$N$437,$H$2),SUMIFS('Master Data HO &amp; Site'!$BD$1:$BD$437,'Master Data HO &amp; Site'!$S$1:$S$437,'Summary to Mgmt'!$C53,'Master Data HO &amp; Site'!$Y$1:$Y$437,"Open",'Master Data HO &amp; Site'!$N$1:$N$437,$H$2)),IF(C53="Jakarta",SUMIFS('Master Data HO &amp; Site'!$BD$1:$BD$437,'Master Data HO &amp; Site'!$F$1:$F$437,'Summary to Mgmt'!$D53,'Master Data HO &amp; Site'!$H$1:$H$437,'Summary to Mgmt'!$E53,'Master Data HO &amp; Site'!$Y$1:$Y$437,"Open",'Master Data HO &amp; Site'!$N$1:$N$437,$H$2),SUMIFS('Master Data HO &amp; Site'!$BD$1:$BD$437,'Master Data HO &amp; Site'!$S$1:$S$437,'Summary to Mgmt'!$C53,'Master Data HO &amp; Site'!$Y$1:$Y$437,"Open",'Master Data HO &amp; Site'!$N$1:$N$437,$H$2))))</f>
        <v>0</v>
      </c>
      <c r="AM53" s="222">
        <f>IF($H$2="All",IF(C53="Jakarta",SUMIFS('Master Data HO &amp; Site'!$BE$1:$BE$437,'Master Data HO &amp; Site'!$S$1:$S$437,'Summary to Mgmt'!$C53,'Master Data HO &amp; Site'!$F$1:$F$437,'Summary to Mgmt'!$D53,'Master Data HO &amp; Site'!$H$1:$H$437,'Summary to Mgmt'!$E53,'Master Data HO &amp; Site'!$Y$1:$Y$437,"Open"),SUMIFS('Master Data HO &amp; Site'!$BE$1:$BE$437,'Master Data HO &amp; Site'!$S$1:$S$437,'Summary to Mgmt'!$C53,'Master Data HO &amp; Site'!$Y$1:$Y$437,"Open")),IF($H$2="Urgent",IF(C53="Jakarta",SUMIFS('Master Data HO &amp; Site'!$BE$1:$BE$437,'Master Data HO &amp; Site'!$F$1:$F$437,'Summary to Mgmt'!$D53,'Master Data HO &amp; Site'!$H$1:$H$437,'Summary to Mgmt'!$E53,'Master Data HO &amp; Site'!$Y$1:$Y$437,"Open",'Master Data HO &amp; Site'!$N$1:$N$437,$H$2),SUMIFS('Master Data HO &amp; Site'!$BE$1:$BE$437,'Master Data HO &amp; Site'!$S$1:$S$437,'Summary to Mgmt'!$C53,'Master Data HO &amp; Site'!$Y$1:$Y$437,"Open",'Master Data HO &amp; Site'!$N$1:$N$437,$H$2)),IF(C53="Jakarta",SUMIFS('Master Data HO &amp; Site'!$BE$1:$BE$437,'Master Data HO &amp; Site'!$F$1:$F$437,'Summary to Mgmt'!$D53,'Master Data HO &amp; Site'!$H$1:$H$437,'Summary to Mgmt'!$E53,'Master Data HO &amp; Site'!$Y$1:$Y$437,"Open",'Master Data HO &amp; Site'!$N$1:$N$437,$H$2),SUMIFS('Master Data HO &amp; Site'!$BE$1:$BE$437,'Master Data HO &amp; Site'!$S$1:$S$437,'Summary to Mgmt'!$C53,'Master Data HO &amp; Site'!$Y$1:$Y$437,"Open",'Master Data HO &amp; Site'!$N$1:$N$437,$H$2))))</f>
        <v>0</v>
      </c>
      <c r="AN53" s="222">
        <f>IF($H$2="All",IF(C53="Jakarta",SUMIFS('Master Data HO &amp; Site'!$BF$1:$BF$437,'Master Data HO &amp; Site'!$F$1:$F$437,'Summary to Mgmt'!$D53,'Master Data HO &amp; Site'!$H$1:$H$437,'Summary to Mgmt'!$E53,'Master Data HO &amp; Site'!$Y$1:$Y$437,"Open"),SUMIFS('Master Data HO &amp; Site'!$BF$1:$BF$437,'Master Data HO &amp; Site'!$S$1:$S$437,'Summary to Mgmt'!$C53,'Master Data HO &amp; Site'!$Y$1:$Y$437,"Open")),IF($H$2="Urgent",IF(C53="Jakarta",SUMIFS('Master Data HO &amp; Site'!$BF$1:$BF$437,'Master Data HO &amp; Site'!$F$1:$F$437,'Summary to Mgmt'!$D53,'Master Data HO &amp; Site'!$H$1:$H$437,'Summary to Mgmt'!$E53,'Master Data HO &amp; Site'!$Y$1:$Y$437,"Open",'Master Data HO &amp; Site'!$N$1:$N$437,$H$2),SUMIFS('Master Data HO &amp; Site'!$BF$1:$BF$437,'Master Data HO &amp; Site'!$S$1:$S$437,'Summary to Mgmt'!$C53,'Master Data HO &amp; Site'!$Y$1:$Y$437,"Open",'Master Data HO &amp; Site'!$N$1:$N$437,$H$2)),IF(C53="Jakarta",SUMIFS('Master Data HO &amp; Site'!$BF$1:$BF$437,'Master Data HO &amp; Site'!$F$1:$F$437,'Summary to Mgmt'!$D53,'Master Data HO &amp; Site'!$H$1:$H$437,'Summary to Mgmt'!$E53,'Master Data HO &amp; Site'!$Y$1:$Y$437,"Open",'Master Data HO &amp; Site'!$N$1:$N$437,$H$2),SUMIFS('Master Data HO &amp; Site'!$BF$1:$BF$437,'Master Data HO &amp; Site'!$S$1:$S$437,'Summary to Mgmt'!$C53,'Master Data HO &amp; Site'!$Y$1:$Y$437,"Open",'Master Data HO &amp; Site'!$N$1:$N$437,$H$2))))</f>
        <v>0</v>
      </c>
      <c r="AO53" s="222">
        <f>IF($H$2="All",IF(C53="Jakarta",SUMIFS('Master Data HO &amp; Site'!$BG$1:$BG$437,'Master Data HO &amp; Site'!$F$1:$F$437,'Summary to Mgmt'!$D53,'Master Data HO &amp; Site'!$H$1:$H$437,'Summary to Mgmt'!$E53,'Master Data HO &amp; Site'!$Y$1:$Y$437,"Open"),SUMIFS('Master Data HO &amp; Site'!$BG$1:$BG$437,'Master Data HO &amp; Site'!$S$1:$S$437,'Summary to Mgmt'!$C53,'Master Data HO &amp; Site'!$Y$1:$Y$437,"Open")),IF($H$2="Urgent",IF(C53="Jakarta",SUMIFS('Master Data HO &amp; Site'!$BG$1:$BG$437,'Master Data HO &amp; Site'!$F$1:$F$437,'Summary to Mgmt'!$D53,'Master Data HO &amp; Site'!$H$1:$H$437,'Summary to Mgmt'!$E53,'Master Data HO &amp; Site'!$Y$1:$Y$437,"Open",'Master Data HO &amp; Site'!$N$1:$N$437,$H$2),SUMIFS('Master Data HO &amp; Site'!$BG$1:$BG$437,'Master Data HO &amp; Site'!$S$1:$S$437,'Summary to Mgmt'!$C53,'Master Data HO &amp; Site'!$Y$1:$Y$437,"Open",'Master Data HO &amp; Site'!$N$1:$N$437,$H$2)),IF(C53="Jakarta",SUMIFS('Master Data HO &amp; Site'!$BG$1:$BG$437,'Master Data HO &amp; Site'!$F$1:$F$437,'Summary to Mgmt'!$D53,'Master Data HO &amp; Site'!$H$1:$H$437,'Summary to Mgmt'!$E53,'Master Data HO &amp; Site'!$Y$1:$Y$437,"Open",'Master Data HO &amp; Site'!$N$1:$N$437,$H$2),SUMIFS('Master Data HO &amp; Site'!$BG$1:$BG$437,'Master Data HO &amp; Site'!$S$1:$S$437,'Summary to Mgmt'!$C53,'Master Data HO &amp; Site'!$Y$1:$Y$437,"Open",'Master Data HO &amp; Site'!$N$1:$N$437,$H$2))))</f>
        <v>0</v>
      </c>
      <c r="AP53" s="222">
        <f>IF($H$2="All",IF(C53="Jakarta",SUMIFS('Master Data HO &amp; Site'!$BH$1:$BH$437,'Master Data HO &amp; Site'!$F$1:$F$437,'Summary to Mgmt'!$D53,'Master Data HO &amp; Site'!$H$1:$H$437,'Summary to Mgmt'!$E53,'Master Data HO &amp; Site'!$Y$1:$Y$437,"Open"),SUMIFS('Master Data HO &amp; Site'!$BH$1:$BH$437,'Master Data HO &amp; Site'!$S$1:$S$437,'Summary to Mgmt'!$C53,'Master Data HO &amp; Site'!$Y$1:$Y$437,"Open")),IF($H$2="Urgent",IF(C53="Jakarta",SUMIFS('Master Data HO &amp; Site'!$BH$1:$BH$437,'Master Data HO &amp; Site'!$F$1:$F$437,'Summary to Mgmt'!$D53,'Master Data HO &amp; Site'!$H$1:$H$437,'Summary to Mgmt'!$E53,'Master Data HO &amp; Site'!$Y$1:$Y$437,"Open",'Master Data HO &amp; Site'!$N$1:$N$437,$H$2),SUMIFS('Master Data HO &amp; Site'!$BH$1:$BH$437,'Master Data HO &amp; Site'!$S$1:$S$437,'Summary to Mgmt'!$C53,'Master Data HO &amp; Site'!$Y$1:$Y$437,"Open",'Master Data HO &amp; Site'!$N$1:$N$437,$H$2)),IF(C53="Jakarta",SUMIFS('Master Data HO &amp; Site'!$BH$1:$BH$437,'Master Data HO &amp; Site'!$F$1:$F$437,'Summary to Mgmt'!$D53,'Master Data HO &amp; Site'!$H$1:$H$437,'Summary to Mgmt'!$E53,'Master Data HO &amp; Site'!$Y$1:$Y$437,"Open",'Master Data HO &amp; Site'!$N$1:$N$437,$H$2),SUMIFS('Master Data HO &amp; Site'!$BH$1:$BH$437,'Master Data HO &amp; Site'!$S$1:$S$437,'Summary to Mgmt'!$C53,'Master Data HO &amp; Site'!$Y$1:$Y$437,"Open",'Master Data HO &amp; Site'!$N$1:$N$437,$H$2))))</f>
        <v>0</v>
      </c>
      <c r="AQ53" s="222">
        <f>IF($H$2="All",IF(C53="Jakarta",SUMIFS('Master Data HO &amp; Site'!$BI$1:$BI$437,'Master Data HO &amp; Site'!$F$1:$F$437,'Summary to Mgmt'!$D53,'Master Data HO &amp; Site'!$H$1:$H$437,'Summary to Mgmt'!$E53,'Master Data HO &amp; Site'!$Y$1:$Y$437,"Open"),SUMIFS('Master Data HO &amp; Site'!$BI$1:$BI$437,'Master Data HO &amp; Site'!$S$1:$S$437,'Summary to Mgmt'!$C53,'Master Data HO &amp; Site'!$Y$1:$Y$437,"Open")),IF($H$2="Urgent",IF(C53="Jakarta",SUMIFS('Master Data HO &amp; Site'!$BI$1:$BI$437,'Master Data HO &amp; Site'!$F$1:$F$437,'Summary to Mgmt'!$D53,'Master Data HO &amp; Site'!$H$1:$H$437,'Summary to Mgmt'!$E53,'Master Data HO &amp; Site'!$Y$1:$Y$437,"Open",'Master Data HO &amp; Site'!$N$1:$N$437,$H$2),SUMIFS('Master Data HO &amp; Site'!$BI$1:$BI$437,'Master Data HO &amp; Site'!$S$1:$S$437,'Summary to Mgmt'!$C53,'Master Data HO &amp; Site'!$Y$1:$Y$437,"Open",'Master Data HO &amp; Site'!$N$1:$N$437,$H$2)),IF(C53="Jakarta",SUMIFS('Master Data HO &amp; Site'!$BI$1:$BI$437,'Master Data HO &amp; Site'!$F$1:$F$437,'Summary to Mgmt'!$D53,'Master Data HO &amp; Site'!$H$1:$H$437,'Summary to Mgmt'!$E53,'Master Data HO &amp; Site'!$Y$1:$Y$437,"Open",'Master Data HO &amp; Site'!$N$1:$N$437,$H$2),SUMIFS('Master Data HO &amp; Site'!$BI$1:$BI$437,'Master Data HO &amp; Site'!$S$1:$S$437,'Summary to Mgmt'!$C53,'Master Data HO &amp; Site'!$Y$1:$Y$437,"Open",'Master Data HO &amp; Site'!$N$1:$N$437,$H$2))))</f>
        <v>0</v>
      </c>
      <c r="AR53" s="222">
        <f>IF($H$2="All",IF(C53="Jakarta",SUMIFS('Master Data HO &amp; Site'!$BJ$1:$BJ$437,'Master Data HO &amp; Site'!$F$1:$F$437,'Summary to Mgmt'!$D53,'Master Data HO &amp; Site'!$H$1:$H$437,'Summary to Mgmt'!$E53,'Master Data HO &amp; Site'!$Y$1:$Y$437,"Open"),SUMIFS('Master Data HO &amp; Site'!$BJ$1:$BJ$437,'Master Data HO &amp; Site'!$S$1:$S$437,'Summary to Mgmt'!$C53,'Master Data HO &amp; Site'!$Y$1:$Y$437,"Open")),IF($H$2="Urgent",IF(C53="Jakarta",SUMIFS('Master Data HO &amp; Site'!$BJ$1:$BJ$437,'Master Data HO &amp; Site'!$F$1:$F$437,'Summary to Mgmt'!$D53,'Master Data HO &amp; Site'!$H$1:$H$437,'Summary to Mgmt'!$E53,'Master Data HO &amp; Site'!$Y$1:$Y$437,"Open",'Master Data HO &amp; Site'!$N$1:$N$437,$H$2),SUMIFS('Master Data HO &amp; Site'!$BJ$1:$BJ$437,'Master Data HO &amp; Site'!$S$1:$S$437,'Summary to Mgmt'!$C53,'Master Data HO &amp; Site'!$Y$1:$Y$437,"Open",'Master Data HO &amp; Site'!$N$1:$N$437,$H$2)),IF(C53="Jakarta",SUMIFS('Master Data HO &amp; Site'!$BJ$1:$BJ$437,'Master Data HO &amp; Site'!$F$1:$F$437,'Summary to Mgmt'!$D53,'Master Data HO &amp; Site'!$H$1:$H$437,'Summary to Mgmt'!$E53,'Master Data HO &amp; Site'!$Y$1:$Y$437,"Open",'Master Data HO &amp; Site'!$N$1:$N$437,$H$2),SUMIFS('Master Data HO &amp; Site'!$BJ$1:$BJ$437,'Master Data HO &amp; Site'!$S$1:$S$437,'Summary to Mgmt'!$C53,'Master Data HO &amp; Site'!$Y$1:$Y$437,"Open",'Master Data HO &amp; Site'!$N$1:$N$437,$H$2))))</f>
        <v>0</v>
      </c>
      <c r="AS53" s="222">
        <f>IF($H$2="All",IF(C53="Jakarta",SUMIFS('Master Data HO &amp; Site'!$BK$1:$BK$437,'Master Data HO &amp; Site'!$S$1:$S$437,'Summary to Mgmt'!$C53,'Master Data HO &amp; Site'!$F$1:$F$437,'Summary to Mgmt'!$D53,'Master Data HO &amp; Site'!$H$1:$H$437,'Summary to Mgmt'!$E53,'Master Data HO &amp; Site'!$Y$1:$Y$437,"Open"),SUMIFS('Master Data HO &amp; Site'!$BK$1:$BK$437,'Master Data HO &amp; Site'!$S$1:$S$437,'Summary to Mgmt'!$C53,'Master Data HO &amp; Site'!$Y$1:$Y$437,"Open")),IF($H$2="Urgent",IF(C53="Jakarta",SUMIFS('Master Data HO &amp; Site'!$BK$1:$BK$437,'Master Data HO &amp; Site'!$F$1:$F$437,'Summary to Mgmt'!$D53,'Master Data HO &amp; Site'!$H$1:$H$437,'Summary to Mgmt'!$E53,'Master Data HO &amp; Site'!$Y$1:$Y$437,"Open",'Master Data HO &amp; Site'!$N$1:$N$437,$H$2),SUMIFS('Master Data HO &amp; Site'!$BK$1:$BK$437,'Master Data HO &amp; Site'!$S$1:$S$437,'Summary to Mgmt'!$C53,'Master Data HO &amp; Site'!$Y$1:$Y$437,"Open",'Master Data HO &amp; Site'!$N$1:$N$437,$H$2)),IF(C53="Jakarta",SUMIFS('Master Data HO &amp; Site'!$BK$1:$BK$437,'Master Data HO &amp; Site'!$F$1:$F$437,'Summary to Mgmt'!$D53,'Master Data HO &amp; Site'!$H$1:$H$437,'Summary to Mgmt'!$E53,'Master Data HO &amp; Site'!$Y$1:$Y$437,"Open",'Master Data HO &amp; Site'!$N$1:$N$437,$H$2),SUMIFS('Master Data HO &amp; Site'!$BK$1:$BK$437,'Master Data HO &amp; Site'!$S$1:$S$437,'Summary to Mgmt'!$C53,'Master Data HO &amp; Site'!$Y$1:$Y$437,"Open",'Master Data HO &amp; Site'!$N$1:$N$437,$H$2))))</f>
        <v>0</v>
      </c>
      <c r="AU53" s="224">
        <f ca="1">IF($H$2="All",IF(C53="Jakarta",COUNTIFS('Master Data HO &amp; Site'!$F$1:$F$437,'Summary to Mgmt'!$D53,'Master Data HO &amp; Site'!$H$1:$H$437,'Summary to Mgmt'!$E53,'Master Data HO &amp; Site'!$Y$1:$Y$437,"Open",'Master Data HO &amp; Site'!$BZ$1:$BZ$437,'Summary to Mgmt'!$AU$4),COUNTIFS('Master Data HO &amp; Site'!$S$1:$S$437,'Summary to Mgmt'!$C53,'Master Data HO &amp; Site'!$Y$1:$Y$437,"Open",'Master Data HO &amp; Site'!$BZ$1:$BZ$437,'Summary to Mgmt'!$AU$4)),IF($H$2="Urgent",IF(C53="Jakarta",COUNTIFS('Master Data HO &amp; Site'!$F$1:$F$437,'Summary to Mgmt'!$D53,'Master Data HO &amp; Site'!$H$1:$H$437,'Summary to Mgmt'!$E53,'Master Data HO &amp; Site'!$Y$1:$Y$437,"Open",'Master Data HO &amp; Site'!$BZ$1:$BZ$437,'Summary to Mgmt'!$AU$4,'Master Data HO &amp; Site'!$N$1:$N$437,$H$2),COUNTIFS('Master Data HO &amp; Site'!$S$1:$S$437,'Summary to Mgmt'!$C53,'Master Data HO &amp; Site'!$Y$1:$Y$437,"Open",'Master Data HO &amp; Site'!$BZ$1:$BZ$437,'Summary to Mgmt'!$AU$4,'Master Data HO &amp; Site'!$N$1:$N$437,$H$2)),IF(C53="Jakarta",COUNTIFS('Master Data HO &amp; Site'!$F$1:$F$437,'Summary to Mgmt'!$D53,'Master Data HO &amp; Site'!$H$1:$H$437,'Summary to Mgmt'!$E53,'Master Data HO &amp; Site'!$Y$1:$Y$437,"Open",'Master Data HO &amp; Site'!$BZ$1:$BZ$437,'Summary to Mgmt'!$AU$4,'Master Data HO &amp; Site'!$N$1:$N$437,$H$2),COUNTIFS('Master Data HO &amp; Site'!$S$1:$S$437,'Summary to Mgmt'!$C53,'Master Data HO &amp; Site'!$Y$1:$Y$437,"Open",'Master Data HO &amp; Site'!$BZ$1:$BZ$437,'Summary to Mgmt'!$AU$4,'Master Data HO &amp; Site'!$N$1:$N$437,$H$2))))</f>
        <v>0</v>
      </c>
      <c r="AV53" s="224">
        <f ca="1">IF($H$2="All",IF(C53="Jakarta",COUNTIFS('Master Data HO &amp; Site'!$F$1:$F$437,'Summary to Mgmt'!$D53,'Master Data HO &amp; Site'!$H$1:$H$437,'Summary to Mgmt'!$E53,'Master Data HO &amp; Site'!$Y$1:$Y$437,"Open",'Master Data HO &amp; Site'!$BZ$1:$BZ$437,'Summary to Mgmt'!$AV$4),COUNTIFS('Master Data HO &amp; Site'!$S$1:$S$437,'Summary to Mgmt'!$C53,'Master Data HO &amp; Site'!$Y$1:$Y$437,"Open",'Master Data HO &amp; Site'!$BZ$1:$BZ$437,'Summary to Mgmt'!$AV$4)),IF($H$2="Urgent",IF(C53="Jakarta",COUNTIFS('Master Data HO &amp; Site'!$F$1:$F$437,'Summary to Mgmt'!$D53,'Master Data HO &amp; Site'!$H$1:$H$437,'Summary to Mgmt'!$E53,'Master Data HO &amp; Site'!$Y$1:$Y$437,"Open",'Master Data HO &amp; Site'!$BZ$1:$BZ$437,'Summary to Mgmt'!$AV$4,'Master Data HO &amp; Site'!$N$1:$N$437,$H$2),COUNTIFS('Master Data HO &amp; Site'!$S$1:$S$437,'Summary to Mgmt'!$C53,'Master Data HO &amp; Site'!$Y$1:$Y$437,"Open",'Master Data HO &amp; Site'!$BZ$1:$BZ$437,'Summary to Mgmt'!$AV$4,'Master Data HO &amp; Site'!$N$1:$N$437,$H$2)),IF(C53="Jakarta",COUNTIFS('Master Data HO &amp; Site'!$F$1:$F$437,'Summary to Mgmt'!$D53,'Master Data HO &amp; Site'!$H$1:$H$437,'Summary to Mgmt'!$E53,'Master Data HO &amp; Site'!$Y$1:$Y$437,"Open",'Master Data HO &amp; Site'!$BZ$1:$BZ$437,'Summary to Mgmt'!$AV$4,'Master Data HO &amp; Site'!$N$1:$N$437,$H$2),COUNTIFS('Master Data HO &amp; Site'!$S$1:$S$437,'Summary to Mgmt'!$C53,'Master Data HO &amp; Site'!$Y$1:$Y$437,"Open",'Master Data HO &amp; Site'!$BZ$1:$BZ$437,'Summary to Mgmt'!$AV$4,'Master Data HO &amp; Site'!$N$1:$N$437,$H$2))))</f>
        <v>0</v>
      </c>
      <c r="AW53" s="224">
        <f ca="1">IF($H$2="All",IF(C53="Jakarta",COUNTIFS('Master Data HO &amp; Site'!$F$1:$F$437,'Summary to Mgmt'!$D53,'Master Data HO &amp; Site'!$H$1:$H$437,'Summary to Mgmt'!$E53,'Master Data HO &amp; Site'!$Y$1:$Y$437,"Open",'Master Data HO &amp; Site'!$BZ$1:$BZ$437,'Summary to Mgmt'!$AW$4),COUNTIFS('Master Data HO &amp; Site'!$S$1:$S$437,'Summary to Mgmt'!$C53,'Master Data HO &amp; Site'!$Y$1:$Y$437,"Open",'Master Data HO &amp; Site'!$BZ$1:$BZ$437,'Summary to Mgmt'!$AW$4)),IF($H$2="Urgent",IF(C53="Jakarta",COUNTIFS('Master Data HO &amp; Site'!$F$1:$F$437,'Summary to Mgmt'!$D53,'Master Data HO &amp; Site'!$H$1:$H$437,'Summary to Mgmt'!$E53,'Master Data HO &amp; Site'!$Y$1:$Y$437,"Open",'Master Data HO &amp; Site'!$BZ$1:$BZ$437,'Summary to Mgmt'!$AW$4,'Master Data HO &amp; Site'!$N$1:$N$437,$H$2),COUNTIFS('Master Data HO &amp; Site'!$S$1:$S$437,'Summary to Mgmt'!$C53,'Master Data HO &amp; Site'!$Y$1:$Y$437,"Open",'Master Data HO &amp; Site'!$BZ$1:$BZ$437,'Summary to Mgmt'!$AW$4,'Master Data HO &amp; Site'!$N$1:$N$437,$H$2)),IF(C53="Jakarta",COUNTIFS('Master Data HO &amp; Site'!$F$1:$F$437,'Summary to Mgmt'!$D53,'Master Data HO &amp; Site'!$H$1:$H$437,'Summary to Mgmt'!$E53,'Master Data HO &amp; Site'!$Y$1:$Y$437,"Open",'Master Data HO &amp; Site'!$BZ$1:$BZ$437,'Summary to Mgmt'!$AW$4,'Master Data HO &amp; Site'!$N$1:$N$437,$H$2),COUNTIFS('Master Data HO &amp; Site'!$S$1:$S$437,'Summary to Mgmt'!$C53,'Master Data HO &amp; Site'!$Y$1:$Y$437,"Open",'Master Data HO &amp; Site'!$BZ$1:$BZ$437,'Summary to Mgmt'!$AW$4,'Master Data HO &amp; Site'!$N$1:$N$437,$H$2))))</f>
        <v>1</v>
      </c>
      <c r="AX53" s="224">
        <f ca="1">IF($H$2="All",IF(C53="Jakarta",COUNTIFS('Master Data HO &amp; Site'!$F$1:$F$437,'Summary to Mgmt'!$D53,'Master Data HO &amp; Site'!$H$1:$H$437,'Summary to Mgmt'!$E53,'Master Data HO &amp; Site'!$Y$1:$Y$437,"Open",'Master Data HO &amp; Site'!$BZ$1:$BZ$437,'Summary to Mgmt'!$AX$4),COUNTIFS('Master Data HO &amp; Site'!$S$1:$S$437,'Summary to Mgmt'!$C53,'Master Data HO &amp; Site'!$Y$1:$Y$437,"Open",'Master Data HO &amp; Site'!$BZ$1:$BZ$437,'Summary to Mgmt'!$AX$4)),IF($H$2="Urgent",IF(C53="Jakarta",COUNTIFS('Master Data HO &amp; Site'!$F$1:$F$437,'Summary to Mgmt'!$D53,'Master Data HO &amp; Site'!$H$1:$H$437,'Summary to Mgmt'!$E53,'Master Data HO &amp; Site'!$Y$1:$Y$437,"Open",'Master Data HO &amp; Site'!$BZ$1:$BZ$437,'Summary to Mgmt'!$AX$4,'Master Data HO &amp; Site'!$N$1:$N$437,$H$2),COUNTIFS('Master Data HO &amp; Site'!$S$1:$S$437,'Summary to Mgmt'!$C53,'Master Data HO &amp; Site'!$Y$1:$Y$437,"Open",'Master Data HO &amp; Site'!$BZ$1:$BZ$437,'Summary to Mgmt'!$AX$4,'Master Data HO &amp; Site'!$N$1:$N$437,$H$2)),IF(C53="Jakarta",COUNTIFS('Master Data HO &amp; Site'!$F$1:$F$437,'Summary to Mgmt'!$D53,'Master Data HO &amp; Site'!$H$1:$H$437,'Summary to Mgmt'!$E53,'Master Data HO &amp; Site'!$Y$1:$Y$437,"Open",'Master Data HO &amp; Site'!$BZ$1:$BZ$437,'Summary to Mgmt'!$AX$4,'Master Data HO &amp; Site'!$N$1:$N$437,$H$2),COUNTIFS('Master Data HO &amp; Site'!$S$1:$S$437,'Summary to Mgmt'!$C53,'Master Data HO &amp; Site'!$Y$1:$Y$437,"Open",'Master Data HO &amp; Site'!$BZ$1:$BZ$437,'Summary to Mgmt'!$AX$4,'Master Data HO &amp; Site'!$N$1:$N$437,$H$2))))</f>
        <v>1</v>
      </c>
    </row>
    <row r="54" spans="2:50" x14ac:dyDescent="0.35">
      <c r="B54">
        <v>4</v>
      </c>
      <c r="C54" t="s">
        <v>126</v>
      </c>
      <c r="F54" s="223">
        <f t="shared" ref="F54" si="11">G54+H54</f>
        <v>5</v>
      </c>
      <c r="G54" s="224">
        <f>IF($H$2="All",IF(C54="Jakarta",SUMIFS('Master Data HO &amp; Site'!$BM$1:$BM$437,'Master Data HO &amp; Site'!$S$1:$S$437,'Summary to Mgmt'!C54,'Master Data HO &amp; Site'!$F$1:$F$437,'Summary to Mgmt'!$D54,'Master Data HO &amp; Site'!$H$1:$H$437,'Summary to Mgmt'!$E54,'Master Data HO &amp; Site'!$Y$1:$Y$437,"Closed"),SUMIFS('Master Data HO &amp; Site'!$BM$1:$BM$437,'Master Data HO &amp; Site'!$S$1:$S$437,'Summary to Mgmt'!C54,'Master Data HO &amp; Site'!$Y$1:$Y$437,"Closed")),IF(C54="Jakarta",SUMIFS('Master Data HO &amp; Site'!$BM$1:$BM$437,'Master Data HO &amp; Site'!$S$1:$S$437,'Summary to Mgmt'!C54,'Master Data HO &amp; Site'!$F$1:$F$437,'Summary to Mgmt'!$D54,'Master Data HO &amp; Site'!$H$1:$H$437,'Summary to Mgmt'!E54,'Master Data HO &amp; Site'!$N$1:$N$437,'Summary to Mgmt'!$H$2,'Master Data HO &amp; Site'!$Y$1:$Y$437,"Closed"),SUMIFS('Master Data HO &amp; Site'!$BM$1:$BM$437,'Master Data HO &amp; Site'!$S$1:$S$437,'Summary to Mgmt'!C54,'Master Data HO &amp; Site'!$N$1:$N$437,'Summary to Mgmt'!$H$2,'Master Data HO &amp; Site'!$Y$1:$Y$437,"Closed")))</f>
        <v>3</v>
      </c>
      <c r="H54" s="222">
        <f>IF($H$2="All",IF(C54="Jakarta",COUNTIFS('Master Data HO &amp; Site'!$S$1:$S$437,'Summary to Mgmt'!$C54,'Master Data HO &amp; Site'!$F$1:$F$437,'Summary to Mgmt'!$D54,'Master Data HO &amp; Site'!$H$1:$H$437,'Summary to Mgmt'!$E54,'Master Data HO &amp; Site'!$Y$1:$Y$437,"Open"),COUNTIFS('Master Data HO &amp; Site'!$S$1:$S$437,'Summary to Mgmt'!$C54,'Master Data HO &amp; Site'!$Y$1:$Y$437,"Open")),IF($H$2="Urgent",IF(C54="Jakarta",COUNTIFS('Master Data HO &amp; Site'!$F$1:$F$437,'Summary to Mgmt'!$D54,'Master Data HO &amp; Site'!$H$1:$H$437,'Summary to Mgmt'!$E54,'Master Data HO &amp; Site'!$Y$1:$Y$437,"Open",'Master Data HO &amp; Site'!$N$1:$N$437,$H$2),COUNTIFS('Master Data HO &amp; Site'!$S$1:$S$437,'Summary to Mgmt'!$C54,'Master Data HO &amp; Site'!$Y$1:$Y$437,"Open",'Master Data HO &amp; Site'!$N$1:$N$437,$H$2)),IF(C54="Jakarta",COUNTIFS('Master Data HO &amp; Site'!$F$1:$F$437,'Summary to Mgmt'!$D54,'Master Data HO &amp; Site'!$H$1:$H$437,'Summary to Mgmt'!$E54,'Master Data HO &amp; Site'!$Y$1:$Y$437,"Open",'Master Data HO &amp; Site'!$N$1:$N$437,$H$2),COUNTIFS('Master Data HO &amp; Site'!$S$1:$S$437,'Summary to Mgmt'!$C54,'Master Data HO &amp; Site'!$Y$1:$Y$437,"Open",'Master Data HO &amp; Site'!$N$1:$N$437,$H$2))))</f>
        <v>2</v>
      </c>
      <c r="I54" s="222">
        <f>IF($H$2="All",IF(C54="Jakarta",COUNTIFS('Master Data HO &amp; Site'!$F$1:$F$437,'Summary to Mgmt'!$D54,'Master Data HO &amp; Site'!$H$1:$H$437,'Summary to Mgmt'!$E54,'Master Data HO &amp; Site'!$Y$1:$Y$437,"Open",'Master Data HO &amp; Site'!$D$1:$D$437,"pending FKTK"),COUNTIFS('Master Data HO &amp; Site'!$S$1:$S$437,'Summary to Mgmt'!$C54,'Master Data HO &amp; Site'!$Y$1:$Y$437,"Open",'Master Data HO &amp; Site'!$D$1:$D$437,"pending FKTK")),IF($H$2="Urgent",IF(C54="Jakarta",COUNTIFS('Master Data HO &amp; Site'!$F$1:$F$437,'Summary to Mgmt'!$D54,'Master Data HO &amp; Site'!$H$1:$H$437,'Summary to Mgmt'!$E54,'Master Data HO &amp; Site'!$Y$1:$Y$437,"Open",'Master Data HO &amp; Site'!$N$1:$N$437,$H$2,'Master Data HO &amp; Site'!$D$1:$D$437,"pending FKTK"),COUNTIFS('Master Data HO &amp; Site'!$S$1:$S$437,'Summary to Mgmt'!$C54,'Master Data HO &amp; Site'!$Y$1:$Y$437,"Open",'Master Data HO &amp; Site'!$N$1:$N$437,$H$2,'Master Data HO &amp; Site'!$D$1:$D$437,"pending FKTK")),IF(C54="Jakarta",COUNTIFS('Master Data HO &amp; Site'!$F$1:$F$437,'Summary to Mgmt'!$D54,'Master Data HO &amp; Site'!$H$1:$H$437,'Summary to Mgmt'!$E54,'Master Data HO &amp; Site'!$Y$1:$Y$437,"Open",'Master Data HO &amp; Site'!$N$1:$N$437,$H$2,'Master Data HO &amp; Site'!$D$1:$D$437,"pending FKTK"),COUNTIFS('Master Data HO &amp; Site'!$S$1:$S$437,'Summary to Mgmt'!$C54,'Master Data HO &amp; Site'!$Y$1:$Y$437,"Open",'Master Data HO &amp; Site'!$N$1:$N$437,$H$2,'Master Data HO &amp; Site'!$D$1:$D$437,"pending FKTK"))))</f>
        <v>1</v>
      </c>
      <c r="J54" s="222">
        <f>IF($H$2="All",IF(C54="Jakarta",SUMIFS('Master Data HO &amp; Site'!$AB$1:$AB$437,'Master Data HO &amp; Site'!$F$1:$F$437,'Summary to Mgmt'!$D54,'Master Data HO &amp; Site'!$H$1:$H$437,'Summary to Mgmt'!$E54,'Master Data HO &amp; Site'!$Y$1:$Y$437,"Open"),SUMIFS('Master Data HO &amp; Site'!$AB$1:$AB$437,'Master Data HO &amp; Site'!$S$1:$S$437,'Summary to Mgmt'!$C54,'Master Data HO &amp; Site'!$Y$1:$Y$437,"Open")),IF($H$2="Urgent",IF(C54="Jakarta",SUMIFS('Master Data HO &amp; Site'!$AB$1:$AB$437,'Master Data HO &amp; Site'!$F$1:$F$437,'Summary to Mgmt'!$D54,'Master Data HO &amp; Site'!$H$1:$H$437,'Summary to Mgmt'!$E54,'Master Data HO &amp; Site'!$Y$1:$Y$437,"Open",'Master Data HO &amp; Site'!$N$1:$N$437,$H$2),SUMIFS('Master Data HO &amp; Site'!$AB$1:$AB$437,'Master Data HO &amp; Site'!$S$1:$S$437,'Summary to Mgmt'!$C54,'Master Data HO &amp; Site'!$Y$1:$Y$437,"Open",'Master Data HO &amp; Site'!$N$1:$N$437,$H$2)),IF(C54="Jakarta",SUMIFS('Master Data HO &amp; Site'!$AB$1:$AB$437,'Master Data HO &amp; Site'!$F$1:$F$437,'Summary to Mgmt'!$D54,'Master Data HO &amp; Site'!$H$1:$H$437,'Summary to Mgmt'!$E54,'Master Data HO &amp; Site'!$Y$1:$Y$437,"Open",'Master Data HO &amp; Site'!$N$1:$N$437,$H$2),SUMIFS('Master Data HO &amp; Site'!$AB$1:$AB$437,'Master Data HO &amp; Site'!$S$1:$S$437,'Summary to Mgmt'!$C54,'Master Data HO &amp; Site'!$Y$1:$Y$437,"Open",'Master Data HO &amp; Site'!$N$1:$N$437,$H$2))))</f>
        <v>0</v>
      </c>
      <c r="K54" s="222">
        <f>IF($H$2="All",IF(C54="Jakarta",SUMIFS('Master Data HO &amp; Site'!$AC$1:$AC$437,'Master Data HO &amp; Site'!$F$1:$F$437,'Summary to Mgmt'!$D54,'Master Data HO &amp; Site'!$H$1:$H$437,'Summary to Mgmt'!$E54,'Master Data HO &amp; Site'!$Y$1:$Y$437,"Open"),SUMIFS('Master Data HO &amp; Site'!$AC$1:$AC$437,'Master Data HO &amp; Site'!$S$1:$S$437,'Summary to Mgmt'!$C54,'Master Data HO &amp; Site'!$Y$1:$Y$437,"Open")),IF($H$2="Urgent",IF(C54="Jakarta",SUMIFS('Master Data HO &amp; Site'!$AC$1:$AC$437,'Master Data HO &amp; Site'!$F$1:$F$437,'Summary to Mgmt'!$D54,'Master Data HO &amp; Site'!$H$1:$H$437,'Summary to Mgmt'!$E54,'Master Data HO &amp; Site'!$Y$1:$Y$437,"Open",'Master Data HO &amp; Site'!$N$1:$N$437,$H$2),SUMIFS('Master Data HO &amp; Site'!$AC$1:$AC$437,'Master Data HO &amp; Site'!$S$1:$S$437,'Summary to Mgmt'!$C54,'Master Data HO &amp; Site'!$Y$1:$Y$437,"Open",'Master Data HO &amp; Site'!$N$1:$N$437,$H$2)),IF(C54="Jakarta",SUMIFS('Master Data HO &amp; Site'!$AC$1:$AC$437,'Master Data HO &amp; Site'!$F$1:$F$437,'Summary to Mgmt'!$D54,'Master Data HO &amp; Site'!$H$1:$H$437,'Summary to Mgmt'!$E54,'Master Data HO &amp; Site'!$Y$1:$Y$437,"Open",'Master Data HO &amp; Site'!$N$1:$N$437,$H$2),SUMIFS('Master Data HO &amp; Site'!$AC$1:$AC$437,'Master Data HO &amp; Site'!$S$1:$S$437,'Summary to Mgmt'!$C54,'Master Data HO &amp; Site'!$Y$1:$Y$437,"Open",'Master Data HO &amp; Site'!$N$1:$N$437,$H$2))))</f>
        <v>0</v>
      </c>
      <c r="L54" s="222">
        <f>IF($H$2="All",IF(C54="Jakarta",SUMIFS('Master Data HO &amp; Site'!$AD$1:$AD$437,'Master Data HO &amp; Site'!$F$1:$F$437,'Summary to Mgmt'!$D54,'Master Data HO &amp; Site'!$H$1:$H$437,'Summary to Mgmt'!$E54,'Master Data HO &amp; Site'!$Y$1:$Y$437,"Open"),SUMIFS('Master Data HO &amp; Site'!$AD$1:$AD$437,'Master Data HO &amp; Site'!$S$1:$S$437,'Summary to Mgmt'!$C54,'Master Data HO &amp; Site'!$Y$1:$Y$437,"Open")),IF($H$2="Urgent",IF(C54="Jakarta",SUMIFS('Master Data HO &amp; Site'!$AD$1:$AD$437,'Master Data HO &amp; Site'!$F$1:$F$437,'Summary to Mgmt'!$D54,'Master Data HO &amp; Site'!$H$1:$H$437,'Summary to Mgmt'!$E54,'Master Data HO &amp; Site'!$Y$1:$Y$437,"Open",'Master Data HO &amp; Site'!$N$1:$N$437,$H$2),SUMIFS('Master Data HO &amp; Site'!$AD$1:$AD$437,'Master Data HO &amp; Site'!$S$1:$S$437,'Summary to Mgmt'!$C54,'Master Data HO &amp; Site'!$Y$1:$Y$437,"Open",'Master Data HO &amp; Site'!$N$1:$N$437,$H$2)),IF(C54="Jakarta",SUMIFS('Master Data HO &amp; Site'!$AD$1:$AD$437,'Master Data HO &amp; Site'!$F$1:$F$437,'Summary to Mgmt'!$D54,'Master Data HO &amp; Site'!$H$1:$H$437,'Summary to Mgmt'!$E54,'Master Data HO &amp; Site'!$Y$1:$Y$437,"Open",'Master Data HO &amp; Site'!$N$1:$N$437,$H$2),SUMIFS('Master Data HO &amp; Site'!$AD$1:$AD$437,'Master Data HO &amp; Site'!$S$1:$S$437,'Summary to Mgmt'!$C54,'Master Data HO &amp; Site'!$Y$1:$Y$437,"Open",'Master Data HO &amp; Site'!$N$1:$N$437,$H$2))))</f>
        <v>0</v>
      </c>
      <c r="M54" s="222">
        <f>IF($H$2="All",IF(C54="Jakarta",SUMIFS('Master Data HO &amp; Site'!$AE$1:$AE$437,'Master Data HO &amp; Site'!$F$1:$F$437,'Summary to Mgmt'!$D54,'Master Data HO &amp; Site'!$H$1:$H$437,'Summary to Mgmt'!$E54,'Master Data HO &amp; Site'!$Y$1:$Y$437,"Open"),SUMIFS('Master Data HO &amp; Site'!$AE$1:$AE$437,'Master Data HO &amp; Site'!$S$1:$S$437,'Summary to Mgmt'!$C54,'Master Data HO &amp; Site'!$Y$1:$Y$437,"Open")),IF($H$2="Urgent",IF(C54="Jakarta",SUMIFS('Master Data HO &amp; Site'!$AE$1:$AE$437,'Master Data HO &amp; Site'!$F$1:$F$437,'Summary to Mgmt'!$D54,'Master Data HO &amp; Site'!$H$1:$H$437,'Summary to Mgmt'!$E54,'Master Data HO &amp; Site'!$Y$1:$Y$437,"Open",'Master Data HO &amp; Site'!$N$1:$N$437,$H$2),SUMIFS('Master Data HO &amp; Site'!$AE$1:$AE$437,'Master Data HO &amp; Site'!$S$1:$S$437,'Summary to Mgmt'!$C54,'Master Data HO &amp; Site'!$Y$1:$Y$437,"Open",'Master Data HO &amp; Site'!$N$1:$N$437,$H$2)),IF(C54="Jakarta",SUMIFS('Master Data HO &amp; Site'!$AE$1:$AE$437,'Master Data HO &amp; Site'!$F$1:$F$437,'Summary to Mgmt'!$D54,'Master Data HO &amp; Site'!$H$1:$H$437,'Summary to Mgmt'!$E54,'Master Data HO &amp; Site'!$Y$1:$Y$437,"Open",'Master Data HO &amp; Site'!$N$1:$N$437,$H$2),SUMIFS('Master Data HO &amp; Site'!$AE$1:$AE$437,'Master Data HO &amp; Site'!$S$1:$S$437,'Summary to Mgmt'!$C54,'Master Data HO &amp; Site'!$Y$1:$Y$437,"Open",'Master Data HO &amp; Site'!$N$1:$N$437,$H$2))))</f>
        <v>0</v>
      </c>
      <c r="N54" s="222">
        <f>IF($H$2="All",IF(C54="Jakarta",SUMIFS('Master Data HO &amp; Site'!$AF$1:$AF$437,'Master Data HO &amp; Site'!$F$1:$F$437,'Summary to Mgmt'!$D54,'Master Data HO &amp; Site'!$H$1:$H$437,'Summary to Mgmt'!$E54,'Master Data HO &amp; Site'!$Y$1:$Y$437,"Open"),SUMIFS('Master Data HO &amp; Site'!$AF$1:$AF$437,'Master Data HO &amp; Site'!$S$1:$S$437,'Summary to Mgmt'!$C54,'Master Data HO &amp; Site'!$Y$1:$Y$437,"Open")),IF($H$2="Urgent",IF(C54="Jakarta",SUMIFS('Master Data HO &amp; Site'!$AF$1:$AF$437,'Master Data HO &amp; Site'!$F$1:$F$437,'Summary to Mgmt'!$D54,'Master Data HO &amp; Site'!$H$1:$H$437,'Summary to Mgmt'!$E54,'Master Data HO &amp; Site'!$Y$1:$Y$437,"Open",'Master Data HO &amp; Site'!$N$1:$N$437,$H$2),SUMIFS('Master Data HO &amp; Site'!$AF$1:$AF$437,'Master Data HO &amp; Site'!$S$1:$S$437,'Summary to Mgmt'!$C54,'Master Data HO &amp; Site'!$Y$1:$Y$437,"Open",'Master Data HO &amp; Site'!$N$1:$N$437,$H$2)),IF(C54="Jakarta",SUMIFS('Master Data HO &amp; Site'!$AF$1:$AF$437,'Master Data HO &amp; Site'!$F$1:$F$437,'Summary to Mgmt'!$D54,'Master Data HO &amp; Site'!$H$1:$H$437,'Summary to Mgmt'!$E54,'Master Data HO &amp; Site'!$Y$1:$Y$437,"Open",'Master Data HO &amp; Site'!$N$1:$N$437,$H$2),SUMIFS('Master Data HO &amp; Site'!$AF$1:$AF$437,'Master Data HO &amp; Site'!$S$1:$S$437,'Summary to Mgmt'!$C54,'Master Data HO &amp; Site'!$Y$1:$Y$437,"Open",'Master Data HO &amp; Site'!$N$1:$N$437,$H$2))))</f>
        <v>0</v>
      </c>
      <c r="O54" s="224">
        <f>IF($H$2="All",IF(C54="Jakarta",SUMIFS('Master Data HO &amp; Site'!$AG$1:$AG$437,'Master Data HO &amp; Site'!$S$1:$S$437,'Summary to Mgmt'!$C54,'Master Data HO &amp; Site'!$F$1:$F$437,'Summary to Mgmt'!$D54,'Master Data HO &amp; Site'!$H$1:$H$437,'Summary to Mgmt'!$E54,'Master Data HO &amp; Site'!$Y$1:$Y$437,"Open"),SUMIFS('Master Data HO &amp; Site'!$AG$1:$AG$437,'Master Data HO &amp; Site'!$S$1:$S$437,'Summary to Mgmt'!$C54,'Master Data HO &amp; Site'!$Y$1:$Y$437,"Open")),IF($H$2="Urgent",IF(C54="Jakarta",SUMIFS('Master Data HO &amp; Site'!$AG$1:$AG$437,'Master Data HO &amp; Site'!$F$1:$F$437,'Summary to Mgmt'!$D54,'Master Data HO &amp; Site'!$H$1:$H$437,'Summary to Mgmt'!$E54,'Master Data HO &amp; Site'!$Y$1:$Y$437,"Open",'Master Data HO &amp; Site'!$N$1:$N$437,$H$2),SUMIFS('Master Data HO &amp; Site'!$AG$1:$AG$437,'Master Data HO &amp; Site'!$S$1:$S$437,'Summary to Mgmt'!$C54,'Master Data HO &amp; Site'!$Y$1:$Y$437,"Open",'Master Data HO &amp; Site'!$N$1:$N$437,$H$2)),IF(C54="Jakarta",SUMIFS('Master Data HO &amp; Site'!$AG$1:$AG$437,'Master Data HO &amp; Site'!$F$1:$F$437,'Summary to Mgmt'!$D54,'Master Data HO &amp; Site'!$H$1:$H$437,'Summary to Mgmt'!$E54,'Master Data HO &amp; Site'!$Y$1:$Y$437,"Open",'Master Data HO &amp; Site'!$N$1:$N$437,$H$2),SUMIFS('Master Data HO &amp; Site'!$AG$1:$AG$437,'Master Data HO &amp; Site'!$S$1:$S$437,'Summary to Mgmt'!$C54,'Master Data HO &amp; Site'!$Y$1:$Y$437,"Open",'Master Data HO &amp; Site'!$N$1:$N$437,$H$2))))</f>
        <v>0</v>
      </c>
      <c r="P54" s="222">
        <f>IF($H$2="All",IF(C54="Jakarta",SUMIFS('Master Data HO &amp; Site'!$AH$1:$AH$437,'Master Data HO &amp; Site'!$F$1:$F$437,'Summary to Mgmt'!$D54,'Master Data HO &amp; Site'!$H$1:$H$437,'Summary to Mgmt'!$E54,'Master Data HO &amp; Site'!$Y$1:$Y$437,"Open"),SUMIFS('Master Data HO &amp; Site'!$AH$1:$AH$437,'Master Data HO &amp; Site'!$S$1:$S$437,'Summary to Mgmt'!$C54,'Master Data HO &amp; Site'!$Y$1:$Y$437,"Open")),IF($H$2="Urgent",IF(C54="Jakarta",SUMIFS('Master Data HO &amp; Site'!$AH$1:$AH$437,'Master Data HO &amp; Site'!$F$1:$F$437,'Summary to Mgmt'!$D54,'Master Data HO &amp; Site'!$H$1:$H$437,'Summary to Mgmt'!$E54,'Master Data HO &amp; Site'!$Y$1:$Y$437,"Open",'Master Data HO &amp; Site'!$N$1:$N$437,$H$2),SUMIFS('Master Data HO &amp; Site'!$AH$1:$AH$437,'Master Data HO &amp; Site'!$S$1:$S$437,'Summary to Mgmt'!$C54,'Master Data HO &amp; Site'!$Y$1:$Y$437,"Open",'Master Data HO &amp; Site'!$N$1:$N$437,$H$2)),IF(C54="Jakarta",SUMIFS('Master Data HO &amp; Site'!$AH$1:$AH$437,'Master Data HO &amp; Site'!$F$1:$F$437,'Summary to Mgmt'!$D54,'Master Data HO &amp; Site'!$H$1:$H$437,'Summary to Mgmt'!$E54,'Master Data HO &amp; Site'!$Y$1:$Y$437,"Open",'Master Data HO &amp; Site'!$N$1:$N$437,$H$2),SUMIFS('Master Data HO &amp; Site'!$AH$1:$AH$437,'Master Data HO &amp; Site'!$S$1:$S$437,'Summary to Mgmt'!$C54,'Master Data HO &amp; Site'!$Y$1:$Y$437,"Open",'Master Data HO &amp; Site'!$N$1:$N$437,$H$2))))</f>
        <v>0</v>
      </c>
      <c r="Q54" s="222">
        <f>IF($H$2="All",IF(C54="Jakarta",SUMIFS('Master Data HO &amp; Site'!$AI$1:$AI$437,'Master Data HO &amp; Site'!$F$1:$F$437,'Summary to Mgmt'!$D54,'Master Data HO &amp; Site'!$H$1:$H$437,'Summary to Mgmt'!$E54,'Master Data HO &amp; Site'!$Y$1:$Y$437,"Open"),SUMIFS('Master Data HO &amp; Site'!$AI$1:$AI$437,'Master Data HO &amp; Site'!$S$1:$S$437,'Summary to Mgmt'!$C54,'Master Data HO &amp; Site'!$Y$1:$Y$437,"Open")),IF($H$2="Urgent",IF(C54="Jakarta",SUMIFS('Master Data HO &amp; Site'!$AI$1:$AI$437,'Master Data HO &amp; Site'!$F$1:$F$437,'Summary to Mgmt'!$D54,'Master Data HO &amp; Site'!$H$1:$H$437,'Summary to Mgmt'!$E54,'Master Data HO &amp; Site'!$Y$1:$Y$437,"Open",'Master Data HO &amp; Site'!$N$1:$N$437,$H$2),SUMIFS('Master Data HO &amp; Site'!$AI$1:$AI$437,'Master Data HO &amp; Site'!$S$1:$S$437,'Summary to Mgmt'!$C54,'Master Data HO &amp; Site'!$Y$1:$Y$437,"Open",'Master Data HO &amp; Site'!$N$1:$N$437,$H$2)),IF(C54="Jakarta",SUMIFS('Master Data HO &amp; Site'!$AI$1:$AI$437,'Master Data HO &amp; Site'!$F$1:$F$437,'Summary to Mgmt'!$D54,'Master Data HO &amp; Site'!$H$1:$H$437,'Summary to Mgmt'!$E54,'Master Data HO &amp; Site'!$Y$1:$Y$437,"Open",'Master Data HO &amp; Site'!$N$1:$N$437,$H$2),SUMIFS('Master Data HO &amp; Site'!$AI$1:$AI$437,'Master Data HO &amp; Site'!$S$1:$S$437,'Summary to Mgmt'!$C54,'Master Data HO &amp; Site'!$Y$1:$Y$437,"Open",'Master Data HO &amp; Site'!$N$1:$N$437,$H$2))))</f>
        <v>0</v>
      </c>
      <c r="R54" s="222">
        <f>IF($H$2="All",IF(C54="Jakarta",SUMIFS('Master Data HO &amp; Site'!$AJ$1:$AJ$437,'Master Data HO &amp; Site'!$F$1:$F$437,'Summary to Mgmt'!$D54,'Master Data HO &amp; Site'!$H$1:$H$437,'Summary to Mgmt'!$E54,'Master Data HO &amp; Site'!$Y$1:$Y$437,"Open"),SUMIFS('Master Data HO &amp; Site'!$AJ$1:$AJ$437,'Master Data HO &amp; Site'!$S$1:$S$437,'Summary to Mgmt'!$C54,'Master Data HO &amp; Site'!$Y$1:$Y$437,"Open")),IF($H$2="Urgent",IF(C54="Jakarta",SUMIFS('Master Data HO &amp; Site'!$AJ$1:$AJ$437,'Master Data HO &amp; Site'!$F$1:$F$437,'Summary to Mgmt'!$D54,'Master Data HO &amp; Site'!$H$1:$H$437,'Summary to Mgmt'!$E54,'Master Data HO &amp; Site'!$Y$1:$Y$437,"Open",'Master Data HO &amp; Site'!$N$1:$N$437,$H$2),SUMIFS('Master Data HO &amp; Site'!$AJ$1:$AJ$437,'Master Data HO &amp; Site'!$S$1:$S$437,'Summary to Mgmt'!$C54,'Master Data HO &amp; Site'!$Y$1:$Y$437,"Open",'Master Data HO &amp; Site'!$N$1:$N$437,$H$2)),IF(C54="Jakarta",SUMIFS('Master Data HO &amp; Site'!$AJ$1:$AJ$437,'Master Data HO &amp; Site'!$F$1:$F$437,'Summary to Mgmt'!$D54,'Master Data HO &amp; Site'!$H$1:$H$437,'Summary to Mgmt'!$E54,'Master Data HO &amp; Site'!$Y$1:$Y$437,"Open",'Master Data HO &amp; Site'!$N$1:$N$437,$H$2),SUMIFS('Master Data HO &amp; Site'!$AJ$1:$AJ$437,'Master Data HO &amp; Site'!$S$1:$S$437,'Summary to Mgmt'!$C54,'Master Data HO &amp; Site'!$Y$1:$Y$437,"Open",'Master Data HO &amp; Site'!$N$1:$N$437,$H$2))))</f>
        <v>0</v>
      </c>
      <c r="S54" s="222">
        <f>IF($H$2="All",IF(C54="Jakarta",SUMIFS('Master Data HO &amp; Site'!$AK$1:$AK$437,'Master Data HO &amp; Site'!$F$1:$F$437,'Summary to Mgmt'!$D54,'Master Data HO &amp; Site'!$H$1:$H$437,'Summary to Mgmt'!$E54,'Master Data HO &amp; Site'!$Y$1:$Y$437,"Open"),SUMIFS('Master Data HO &amp; Site'!$AK$1:$AK$437,'Master Data HO &amp; Site'!$S$1:$S$437,'Summary to Mgmt'!$C54,'Master Data HO &amp; Site'!$Y$1:$Y$437,"Open")),IF($H$2="Urgent",IF(C54="Jakarta",SUMIFS('Master Data HO &amp; Site'!$AK$1:$AK$437,'Master Data HO &amp; Site'!$F$1:$F$437,'Summary to Mgmt'!$D54,'Master Data HO &amp; Site'!$H$1:$H$437,'Summary to Mgmt'!$E54,'Master Data HO &amp; Site'!$Y$1:$Y$437,"Open",'Master Data HO &amp; Site'!$N$1:$N$437,$H$2),SUMIFS('Master Data HO &amp; Site'!$AK$1:$AK$437,'Master Data HO &amp; Site'!$S$1:$S$437,'Summary to Mgmt'!$C54,'Master Data HO &amp; Site'!$Y$1:$Y$437,"Open",'Master Data HO &amp; Site'!$N$1:$N$437,$H$2)),IF(C54="Jakarta",SUMIFS('Master Data HO &amp; Site'!$AK$1:$AK$437,'Master Data HO &amp; Site'!$F$1:$F$437,'Summary to Mgmt'!$D54,'Master Data HO &amp; Site'!$H$1:$H$437,'Summary to Mgmt'!$E54,'Master Data HO &amp; Site'!$Y$1:$Y$437,"Open",'Master Data HO &amp; Site'!$N$1:$N$437,$H$2),SUMIFS('Master Data HO &amp; Site'!$AK$1:$AK$437,'Master Data HO &amp; Site'!$S$1:$S$437,'Summary to Mgmt'!$C54,'Master Data HO &amp; Site'!$Y$1:$Y$437,"Open",'Master Data HO &amp; Site'!$N$1:$N$437,$H$2))))</f>
        <v>0</v>
      </c>
      <c r="T54" s="222">
        <f>IF($H$2="All",IF(C54="Jakarta",SUMIFS('Master Data HO &amp; Site'!$AL$1:$AL$437,'Master Data HO &amp; Site'!$F$1:$F$437,'Summary to Mgmt'!$D54,'Master Data HO &amp; Site'!$H$1:$H$437,'Summary to Mgmt'!$E54,'Master Data HO &amp; Site'!$Y$1:$Y$437,"Open"),SUMIFS('Master Data HO &amp; Site'!$AL$1:$AL$437,'Master Data HO &amp; Site'!$S$1:$S$437,'Summary to Mgmt'!$C54,'Master Data HO &amp; Site'!$Y$1:$Y$437,"Open")),IF($H$2="Urgent",IF(C54="Jakarta",SUMIFS('Master Data HO &amp; Site'!$AL$1:$AL$437,'Master Data HO &amp; Site'!$F$1:$F$437,'Summary to Mgmt'!$D54,'Master Data HO &amp; Site'!$H$1:$H$437,'Summary to Mgmt'!$E54,'Master Data HO &amp; Site'!$Y$1:$Y$437,"Open",'Master Data HO &amp; Site'!$N$1:$N$437,$H$2),SUMIFS('Master Data HO &amp; Site'!$AL$1:$AL$437,'Master Data HO &amp; Site'!$S$1:$S$437,'Summary to Mgmt'!$C54,'Master Data HO &amp; Site'!$Y$1:$Y$437,"Open",'Master Data HO &amp; Site'!$N$1:$N$437,$H$2)),IF(C54="Jakarta",SUMIFS('Master Data HO &amp; Site'!$AL$1:$AL$437,'Master Data HO &amp; Site'!$F$1:$F$437,'Summary to Mgmt'!$D54,'Master Data HO &amp; Site'!$H$1:$H$437,'Summary to Mgmt'!$E54,'Master Data HO &amp; Site'!$Y$1:$Y$437,"Open",'Master Data HO &amp; Site'!$N$1:$N$437,$H$2),SUMIFS('Master Data HO &amp; Site'!$AL$1:$AL$437,'Master Data HO &amp; Site'!$S$1:$S$437,'Summary to Mgmt'!$C54,'Master Data HO &amp; Site'!$Y$1:$Y$437,"Open",'Master Data HO &amp; Site'!$N$1:$N$437,$H$2))))</f>
        <v>0</v>
      </c>
      <c r="U54" s="222">
        <f>IF($H$2="All",IF(C54="Jakarta",SUMIFS('Master Data HO &amp; Site'!$AM$1:$AM$437,'Master Data HO &amp; Site'!$S$1:$S$437,'Summary to Mgmt'!$C54,'Master Data HO &amp; Site'!$F$1:$F$437,'Summary to Mgmt'!$D54,'Master Data HO &amp; Site'!$H$1:$H$437,'Summary to Mgmt'!$E54,'Master Data HO &amp; Site'!$Y$1:$Y$437,"Open"),SUMIFS('Master Data HO &amp; Site'!$AM$1:$AM$437,'Master Data HO &amp; Site'!$S$1:$S$437,'Summary to Mgmt'!$C54,'Master Data HO &amp; Site'!$Y$1:$Y$437,"Open")),IF($H$2="Urgent",IF(C54="Jakarta",SUMIFS('Master Data HO &amp; Site'!$AM$1:$AM$437,'Master Data HO &amp; Site'!$F$1:$F$437,'Summary to Mgmt'!$D54,'Master Data HO &amp; Site'!$H$1:$H$437,'Summary to Mgmt'!$E54,'Master Data HO &amp; Site'!$Y$1:$Y$437,"Open",'Master Data HO &amp; Site'!$N$1:$N$437,$H$2),SUMIFS('Master Data HO &amp; Site'!$AM$1:$AM$437,'Master Data HO &amp; Site'!$S$1:$S$437,'Summary to Mgmt'!$C54,'Master Data HO &amp; Site'!$Y$1:$Y$437,"Open",'Master Data HO &amp; Site'!$N$1:$N$437,$H$2)),IF(C54="Jakarta",SUMIFS('Master Data HO &amp; Site'!$AM$1:$AM$437,'Master Data HO &amp; Site'!$F$1:$F$437,'Summary to Mgmt'!$D54,'Master Data HO &amp; Site'!$H$1:$H$437,'Summary to Mgmt'!$E54,'Master Data HO &amp; Site'!$Y$1:$Y$437,"Open",'Master Data HO &amp; Site'!$N$1:$N$437,$H$2),SUMIFS('Master Data HO &amp; Site'!$AM$1:$AM$437,'Master Data HO &amp; Site'!$S$1:$S$437,'Summary to Mgmt'!$C54,'Master Data HO &amp; Site'!$Y$1:$Y$437,"Open",'Master Data HO &amp; Site'!$N$1:$N$437,$H$2))))</f>
        <v>0</v>
      </c>
      <c r="V54" s="222">
        <f>IF($H$2="All",IF(C54="Jakarta",SUMIFS('Master Data HO &amp; Site'!$AN$1:$AN$437,'Master Data HO &amp; Site'!$F$1:$F$437,'Summary to Mgmt'!$D54,'Master Data HO &amp; Site'!$H$1:$H$437,'Summary to Mgmt'!$E54,'Master Data HO &amp; Site'!$Y$1:$Y$437,"Open"),SUMIFS('Master Data HO &amp; Site'!$AN$1:$AN$437,'Master Data HO &amp; Site'!$S$1:$S$437,'Summary to Mgmt'!$C54,'Master Data HO &amp; Site'!$Y$1:$Y$437,"Open")),IF($H$2="Urgent",IF(C54="Jakarta",SUMIFS('Master Data HO &amp; Site'!$AN$1:$AN$437,'Master Data HO &amp; Site'!$F$1:$F$437,'Summary to Mgmt'!$D54,'Master Data HO &amp; Site'!$H$1:$H$437,'Summary to Mgmt'!$E54,'Master Data HO &amp; Site'!$Y$1:$Y$437,"Open",'Master Data HO &amp; Site'!$N$1:$N$437,$H$2),SUMIFS('Master Data HO &amp; Site'!$AN$1:$AN$437,'Master Data HO &amp; Site'!$S$1:$S$437,'Summary to Mgmt'!$C54,'Master Data HO &amp; Site'!$Y$1:$Y$437,"Open",'Master Data HO &amp; Site'!$N$1:$N$437,$H$2)),IF(C54="Jakarta",SUMIFS('Master Data HO &amp; Site'!$AN$1:$AN$437,'Master Data HO &amp; Site'!$F$1:$F$437,'Summary to Mgmt'!$D54,'Master Data HO &amp; Site'!$H$1:$H$437,'Summary to Mgmt'!$E54,'Master Data HO &amp; Site'!$Y$1:$Y$437,"Open",'Master Data HO &amp; Site'!$N$1:$N$437,$H$2),SUMIFS('Master Data HO &amp; Site'!$AN$1:$AN$437,'Master Data HO &amp; Site'!$S$1:$S$437,'Summary to Mgmt'!$C54,'Master Data HO &amp; Site'!$Y$1:$Y$437,"Open",'Master Data HO &amp; Site'!$N$1:$N$437,$H$2))))</f>
        <v>0</v>
      </c>
      <c r="W54" s="222">
        <f>IF($H$2="All",IF(C54="Jakarta",SUMIFS('Master Data HO &amp; Site'!$AO$1:$AO$437,'Master Data HO &amp; Site'!$F$1:$F$437,'Summary to Mgmt'!$D54,'Master Data HO &amp; Site'!$H$1:$H$437,'Summary to Mgmt'!$E54,'Master Data HO &amp; Site'!$Y$1:$Y$437,"Open"),SUMIFS('Master Data HO &amp; Site'!$AO$1:$AO$437,'Master Data HO &amp; Site'!$S$1:$S$437,'Summary to Mgmt'!$C54,'Master Data HO &amp; Site'!$Y$1:$Y$437,"Open")),IF($H$2="Urgent",IF(C54="Jakarta",SUMIFS('Master Data HO &amp; Site'!$AO$1:$AO$437,'Master Data HO &amp; Site'!$F$1:$F$437,'Summary to Mgmt'!$D54,'Master Data HO &amp; Site'!$H$1:$H$437,'Summary to Mgmt'!$E54,'Master Data HO &amp; Site'!$Y$1:$Y$437,"Open",'Master Data HO &amp; Site'!$N$1:$N$437,$H$2),SUMIFS('Master Data HO &amp; Site'!$AO$1:$AO$437,'Master Data HO &amp; Site'!$S$1:$S$437,'Summary to Mgmt'!$C54,'Master Data HO &amp; Site'!$Y$1:$Y$437,"Open",'Master Data HO &amp; Site'!$N$1:$N$437,$H$2)),IF(C54="Jakarta",SUMIFS('Master Data HO &amp; Site'!$AO$1:$AO$437,'Master Data HO &amp; Site'!$F$1:$F$437,'Summary to Mgmt'!$D54,'Master Data HO &amp; Site'!$H$1:$H$437,'Summary to Mgmt'!$E54,'Master Data HO &amp; Site'!$Y$1:$Y$437,"Open",'Master Data HO &amp; Site'!$N$1:$N$437,$H$2),SUMIFS('Master Data HO &amp; Site'!$AO$1:$AO$437,'Master Data HO &amp; Site'!$S$1:$S$437,'Summary to Mgmt'!$C54,'Master Data HO &amp; Site'!$Y$1:$Y$437,"Open",'Master Data HO &amp; Site'!$N$1:$N$437,$H$2))))</f>
        <v>0</v>
      </c>
      <c r="X54" s="222">
        <f>IF($H$2="All",IF(C54="Jakarta",SUMIFS('Master Data HO &amp; Site'!$AP$1:$AP$437,'Master Data HO &amp; Site'!$F$1:$F$437,'Summary to Mgmt'!$D54,'Master Data HO &amp; Site'!$H$1:$H$437,'Summary to Mgmt'!$E54,'Master Data HO &amp; Site'!$Y$1:$Y$437,"Open"),SUMIFS('Master Data HO &amp; Site'!$AP$1:$AP$437,'Master Data HO &amp; Site'!$S$1:$S$437,'Summary to Mgmt'!$C54,'Master Data HO &amp; Site'!$Y$1:$Y$437,"Open")),IF($H$2="Urgent",IF(C54="Jakarta",SUMIFS('Master Data HO &amp; Site'!$AP$1:$AP$437,'Master Data HO &amp; Site'!$F$1:$F$437,'Summary to Mgmt'!$D54,'Master Data HO &amp; Site'!$H$1:$H$437,'Summary to Mgmt'!$E54,'Master Data HO &amp; Site'!$Y$1:$Y$437,"Open",'Master Data HO &amp; Site'!$N$1:$N$437,$H$2),SUMIFS('Master Data HO &amp; Site'!$AP$1:$AP$437,'Master Data HO &amp; Site'!$S$1:$S$437,'Summary to Mgmt'!$C54,'Master Data HO &amp; Site'!$Y$1:$Y$437,"Open",'Master Data HO &amp; Site'!$N$1:$N$437,$H$2)),IF(C54="Jakarta",SUMIFS('Master Data HO &amp; Site'!$AP$1:$AP$437,'Master Data HO &amp; Site'!$F$1:$F$437,'Summary to Mgmt'!$D54,'Master Data HO &amp; Site'!$H$1:$H$437,'Summary to Mgmt'!$E54,'Master Data HO &amp; Site'!$Y$1:$Y$437,"Open",'Master Data HO &amp; Site'!$N$1:$N$437,$H$2),SUMIFS('Master Data HO &amp; Site'!$AP$1:$AP$437,'Master Data HO &amp; Site'!$S$1:$S$437,'Summary to Mgmt'!$C54,'Master Data HO &amp; Site'!$Y$1:$Y$437,"Open",'Master Data HO &amp; Site'!$N$1:$N$437,$H$2))))</f>
        <v>0</v>
      </c>
      <c r="Y54" s="222">
        <f>IF($H$2="All",IF(C54="Jakarta",SUMIFS('Master Data HO &amp; Site'!$AQ$1:$AQ$437,'Master Data HO &amp; Site'!$F$1:$F$437,'Summary to Mgmt'!$D54,'Master Data HO &amp; Site'!$H$1:$H$437,'Summary to Mgmt'!$E54,'Master Data HO &amp; Site'!$Y$1:$Y$437,"Open"),SUMIFS('Master Data HO &amp; Site'!$AQ$1:$AQ$437,'Master Data HO &amp; Site'!$S$1:$S$437,'Summary to Mgmt'!$C54,'Master Data HO &amp; Site'!$Y$1:$Y$437,"Open")),IF($H$2="Urgent",IF(C54="Jakarta",SUMIFS('Master Data HO &amp; Site'!$AQ$1:$AQ$437,'Master Data HO &amp; Site'!$F$1:$F$437,'Summary to Mgmt'!$D54,'Master Data HO &amp; Site'!$H$1:$H$437,'Summary to Mgmt'!$E54,'Master Data HO &amp; Site'!$Y$1:$Y$437,"Open",'Master Data HO &amp; Site'!$N$1:$N$437,$H$2),SUMIFS('Master Data HO &amp; Site'!$AQ$1:$AQ$437,'Master Data HO &amp; Site'!$S$1:$S$437,'Summary to Mgmt'!$C54,'Master Data HO &amp; Site'!$Y$1:$Y$437,"Open",'Master Data HO &amp; Site'!$N$1:$N$437,$H$2)),IF(C54="Jakarta",SUMIFS('Master Data HO &amp; Site'!$AQ$1:$AQ$437,'Master Data HO &amp; Site'!$F$1:$F$437,'Summary to Mgmt'!$D54,'Master Data HO &amp; Site'!$H$1:$H$437,'Summary to Mgmt'!$E54,'Master Data HO &amp; Site'!$Y$1:$Y$437,"Open",'Master Data HO &amp; Site'!$N$1:$N$437,$H$2),SUMIFS('Master Data HO &amp; Site'!$AQ$1:$AQ$437,'Master Data HO &amp; Site'!$S$1:$S$437,'Summary to Mgmt'!$C54,'Master Data HO &amp; Site'!$Y$1:$Y$437,"Open",'Master Data HO &amp; Site'!$N$1:$N$437,$H$2))))</f>
        <v>0</v>
      </c>
      <c r="Z54" s="222">
        <f>IF($H$2="All",IF(C54="Jakarta",SUMIFS('Master Data HO &amp; Site'!$AR$1:$AR$437,'Master Data HO &amp; Site'!$F$1:$F$437,'Summary to Mgmt'!$D54,'Master Data HO &amp; Site'!$H$1:$H$437,'Summary to Mgmt'!$E54,'Master Data HO &amp; Site'!$Y$1:$Y$437,"Open"),SUMIFS('Master Data HO &amp; Site'!$AR$1:$AR$437,'Master Data HO &amp; Site'!$S$1:$S$437,'Summary to Mgmt'!$C54,'Master Data HO &amp; Site'!$Y$1:$Y$437,"Open")),IF($H$2="Urgent",IF(C54="Jakarta",SUMIFS('Master Data HO &amp; Site'!$AR$1:$AR$437,'Master Data HO &amp; Site'!$F$1:$F$437,'Summary to Mgmt'!$D54,'Master Data HO &amp; Site'!$H$1:$H$437,'Summary to Mgmt'!$E54,'Master Data HO &amp; Site'!$Y$1:$Y$437,"Open",'Master Data HO &amp; Site'!$N$1:$N$437,$H$2),SUMIFS('Master Data HO &amp; Site'!$AR$1:$AR$437,'Master Data HO &amp; Site'!$S$1:$S$437,'Summary to Mgmt'!$C54,'Master Data HO &amp; Site'!$Y$1:$Y$437,"Open",'Master Data HO &amp; Site'!$N$1:$N$437,$H$2)),IF(C54="Jakarta",SUMIFS('Master Data HO &amp; Site'!$AR$1:$AR$437,'Master Data HO &amp; Site'!$F$1:$F$437,'Summary to Mgmt'!$D54,'Master Data HO &amp; Site'!$H$1:$H$437,'Summary to Mgmt'!$E54,'Master Data HO &amp; Site'!$Y$1:$Y$437,"Open",'Master Data HO &amp; Site'!$N$1:$N$437,$H$2),SUMIFS('Master Data HO &amp; Site'!$AR$1:$AR$437,'Master Data HO &amp; Site'!$S$1:$S$437,'Summary to Mgmt'!$C54,'Master Data HO &amp; Site'!$Y$1:$Y$437,"Open",'Master Data HO &amp; Site'!$N$1:$N$437,$H$2))))</f>
        <v>0</v>
      </c>
      <c r="AA54" s="222">
        <f>IF($H$2="All",IF(C54="Jakarta",SUMIFS('Master Data HO &amp; Site'!$AS$1:$AS$437,'Master Data HO &amp; Site'!$S$1:$S$437,'Summary to Mgmt'!$C54,'Master Data HO &amp; Site'!$F$1:$F$437,'Summary to Mgmt'!$D54,'Master Data HO &amp; Site'!$H$1:$H$437,'Summary to Mgmt'!$E54,'Master Data HO &amp; Site'!$Y$1:$Y$437,"Open"),SUMIFS('Master Data HO &amp; Site'!$AS$1:$AS$437,'Master Data HO &amp; Site'!$S$1:$S$437,'Summary to Mgmt'!$C54,'Master Data HO &amp; Site'!$Y$1:$Y$437,"Open")),IF($H$2="Urgent",IF(C54="Jakarta",SUMIFS('Master Data HO &amp; Site'!$AS$1:$AS$437,'Master Data HO &amp; Site'!$F$1:$F$437,'Summary to Mgmt'!$D54,'Master Data HO &amp; Site'!$H$1:$H$437,'Summary to Mgmt'!$E54,'Master Data HO &amp; Site'!$Y$1:$Y$437,"Open",'Master Data HO &amp; Site'!$N$1:$N$437,$H$2),SUMIFS('Master Data HO &amp; Site'!$AS$1:$AS$437,'Master Data HO &amp; Site'!$S$1:$S$437,'Summary to Mgmt'!$C54,'Master Data HO &amp; Site'!$Y$1:$Y$437,"Open",'Master Data HO &amp; Site'!$N$1:$N$437,$H$2)),IF(C54="Jakarta",SUMIFS('Master Data HO &amp; Site'!$AS$1:$AS$437,'Master Data HO &amp; Site'!$F$1:$F$437,'Summary to Mgmt'!$D54,'Master Data HO &amp; Site'!$H$1:$H$437,'Summary to Mgmt'!$E54,'Master Data HO &amp; Site'!$Y$1:$Y$437,"Open",'Master Data HO &amp; Site'!$N$1:$N$437,$H$2),SUMIFS('Master Data HO &amp; Site'!$AS$1:$AS$437,'Master Data HO &amp; Site'!$S$1:$S$437,'Summary to Mgmt'!$C54,'Master Data HO &amp; Site'!$Y$1:$Y$437,"Open",'Master Data HO &amp; Site'!$N$1:$N$437,$H$2))))</f>
        <v>0</v>
      </c>
      <c r="AB54" s="222">
        <f>IF($H$2="All",IF(C54="Jakarta",SUMIFS('Master Data HO &amp; Site'!$AT$1:$AT$437,'Master Data HO &amp; Site'!$F$1:$F$437,'Summary to Mgmt'!$D54,'Master Data HO &amp; Site'!$H$1:$H$437,'Summary to Mgmt'!$E54,'Master Data HO &amp; Site'!$Y$1:$Y$437,"Open"),SUMIFS('Master Data HO &amp; Site'!$AT$1:$AT$437,'Master Data HO &amp; Site'!$S$1:$S$437,'Summary to Mgmt'!$C54,'Master Data HO &amp; Site'!$Y$1:$Y$437,"Open")),IF($H$2="Urgent",IF(C54="Jakarta",SUMIFS('Master Data HO &amp; Site'!$AT$1:$AT$437,'Master Data HO &amp; Site'!$F$1:$F$437,'Summary to Mgmt'!$D54,'Master Data HO &amp; Site'!$H$1:$H$437,'Summary to Mgmt'!$E54,'Master Data HO &amp; Site'!$Y$1:$Y$437,"Open",'Master Data HO &amp; Site'!$N$1:$N$437,$H$2),SUMIFS('Master Data HO &amp; Site'!$AT$1:$AT$437,'Master Data HO &amp; Site'!$S$1:$S$437,'Summary to Mgmt'!$C54,'Master Data HO &amp; Site'!$Y$1:$Y$437,"Open",'Master Data HO &amp; Site'!$N$1:$N$437,$H$2)),IF(C54="Jakarta",SUMIFS('Master Data HO &amp; Site'!$AT$1:$AT$437,'Master Data HO &amp; Site'!$F$1:$F$437,'Summary to Mgmt'!$D54,'Master Data HO &amp; Site'!$H$1:$H$437,'Summary to Mgmt'!$E54,'Master Data HO &amp; Site'!$Y$1:$Y$437,"Open",'Master Data HO &amp; Site'!$N$1:$N$437,$H$2),SUMIFS('Master Data HO &amp; Site'!$AT$1:$AT$437,'Master Data HO &amp; Site'!$S$1:$S$437,'Summary to Mgmt'!$C54,'Master Data HO &amp; Site'!$Y$1:$Y$437,"Open",'Master Data HO &amp; Site'!$N$1:$N$437,$H$2))))</f>
        <v>0</v>
      </c>
      <c r="AC54" s="222">
        <f>IF($H$2="All",IF(C54="Jakarta",SUMIFS('Master Data HO &amp; Site'!$AU$1:$AU$437,'Master Data HO &amp; Site'!$F$1:$F$437,'Summary to Mgmt'!$D54,'Master Data HO &amp; Site'!$H$1:$H$437,'Summary to Mgmt'!$E54,'Master Data HO &amp; Site'!$Y$1:$Y$437,"Open"),SUMIFS('Master Data HO &amp; Site'!$AU$1:$AU$437,'Master Data HO &amp; Site'!$S$1:$S$437,'Summary to Mgmt'!$C54,'Master Data HO &amp; Site'!$Y$1:$Y$437,"Open")),IF($H$2="Urgent",IF(C54="Jakarta",SUMIFS('Master Data HO &amp; Site'!$AU$1:$AU$437,'Master Data HO &amp; Site'!$F$1:$F$437,'Summary to Mgmt'!$D54,'Master Data HO &amp; Site'!$H$1:$H$437,'Summary to Mgmt'!$E54,'Master Data HO &amp; Site'!$Y$1:$Y$437,"Open",'Master Data HO &amp; Site'!$N$1:$N$437,$H$2),SUMIFS('Master Data HO &amp; Site'!$AU$1:$AU$437,'Master Data HO &amp; Site'!$S$1:$S$437,'Summary to Mgmt'!$C54,'Master Data HO &amp; Site'!$Y$1:$Y$437,"Open",'Master Data HO &amp; Site'!$N$1:$N$437,$H$2)),IF(C54="Jakarta",SUMIFS('Master Data HO &amp; Site'!$AU$1:$AU$437,'Master Data HO &amp; Site'!$F$1:$F$437,'Summary to Mgmt'!$D54,'Master Data HO &amp; Site'!$H$1:$H$437,'Summary to Mgmt'!$E54,'Master Data HO &amp; Site'!$Y$1:$Y$437,"Open",'Master Data HO &amp; Site'!$N$1:$N$437,$H$2),SUMIFS('Master Data HO &amp; Site'!$AU$1:$AU$437,'Master Data HO &amp; Site'!$S$1:$S$437,'Summary to Mgmt'!$C54,'Master Data HO &amp; Site'!$Y$1:$Y$437,"Open",'Master Data HO &amp; Site'!$N$1:$N$437,$H$2))))</f>
        <v>0</v>
      </c>
      <c r="AD54" s="222">
        <f>IF($H$2="All",IF(C54="Jakarta",SUMIFS('Master Data HO &amp; Site'!$AV$1:$AV$437,'Master Data HO &amp; Site'!$F$1:$F$437,'Summary to Mgmt'!$D54,'Master Data HO &amp; Site'!$H$1:$H$437,'Summary to Mgmt'!$E54,'Master Data HO &amp; Site'!$Y$1:$Y$437,"Open"),SUMIFS('Master Data HO &amp; Site'!$AV$1:$AV$437,'Master Data HO &amp; Site'!$S$1:$S$437,'Summary to Mgmt'!$C54,'Master Data HO &amp; Site'!$Y$1:$Y$437,"Open")),IF($H$2="Urgent",IF(C54="Jakarta",SUMIFS('Master Data HO &amp; Site'!$AV$1:$AV$437,'Master Data HO &amp; Site'!$F$1:$F$437,'Summary to Mgmt'!$D54,'Master Data HO &amp; Site'!$H$1:$H$437,'Summary to Mgmt'!$E54,'Master Data HO &amp; Site'!$Y$1:$Y$437,"Open",'Master Data HO &amp; Site'!$N$1:$N$437,$H$2),SUMIFS('Master Data HO &amp; Site'!$AV$1:$AV$437,'Master Data HO &amp; Site'!$S$1:$S$437,'Summary to Mgmt'!$C54,'Master Data HO &amp; Site'!$Y$1:$Y$437,"Open",'Master Data HO &amp; Site'!$N$1:$N$437,$H$2)),IF(C54="Jakarta",SUMIFS('Master Data HO &amp; Site'!$AV$1:$AV$437,'Master Data HO &amp; Site'!$F$1:$F$437,'Summary to Mgmt'!$D54,'Master Data HO &amp; Site'!$H$1:$H$437,'Summary to Mgmt'!$E54,'Master Data HO &amp; Site'!$Y$1:$Y$437,"Open",'Master Data HO &amp; Site'!$N$1:$N$437,$H$2),SUMIFS('Master Data HO &amp; Site'!$AV$1:$AV$437,'Master Data HO &amp; Site'!$S$1:$S$437,'Summary to Mgmt'!$C54,'Master Data HO &amp; Site'!$Y$1:$Y$437,"Open",'Master Data HO &amp; Site'!$N$1:$N$437,$H$2))))</f>
        <v>0</v>
      </c>
      <c r="AE54" s="222">
        <f>IF($H$2="All",IF(C54="Jakarta",SUMIFS('Master Data HO &amp; Site'!$AW$1:$AW$437,'Master Data HO &amp; Site'!$F$1:$F$437,'Summary to Mgmt'!$D54,'Master Data HO &amp; Site'!$H$1:$H$437,'Summary to Mgmt'!$E54,'Master Data HO &amp; Site'!$Y$1:$Y$437,"Open"),SUMIFS('Master Data HO &amp; Site'!$AW$1:$AW$437,'Master Data HO &amp; Site'!$S$1:$S$437,'Summary to Mgmt'!$C54,'Master Data HO &amp; Site'!$Y$1:$Y$437,"Open")),IF($H$2="Urgent",IF(C54="Jakarta",SUMIFS('Master Data HO &amp; Site'!$AW$1:$AW$437,'Master Data HO &amp; Site'!$F$1:$F$437,'Summary to Mgmt'!$D54,'Master Data HO &amp; Site'!$H$1:$H$437,'Summary to Mgmt'!$E54,'Master Data HO &amp; Site'!$Y$1:$Y$437,"Open",'Master Data HO &amp; Site'!$N$1:$N$437,$H$2),SUMIFS('Master Data HO &amp; Site'!$AW$1:$AW$437,'Master Data HO &amp; Site'!$S$1:$S$437,'Summary to Mgmt'!$C54,'Master Data HO &amp; Site'!$Y$1:$Y$437,"Open",'Master Data HO &amp; Site'!$N$1:$N$437,$H$2)),IF(C54="Jakarta",SUMIFS('Master Data HO &amp; Site'!$AW$1:$AW$437,'Master Data HO &amp; Site'!$F$1:$F$437,'Summary to Mgmt'!$D54,'Master Data HO &amp; Site'!$H$1:$H$437,'Summary to Mgmt'!$E54,'Master Data HO &amp; Site'!$Y$1:$Y$437,"Open",'Master Data HO &amp; Site'!$N$1:$N$437,$H$2),SUMIFS('Master Data HO &amp; Site'!$AW$1:$AW$437,'Master Data HO &amp; Site'!$S$1:$S$437,'Summary to Mgmt'!$C54,'Master Data HO &amp; Site'!$Y$1:$Y$437,"Open",'Master Data HO &amp; Site'!$N$1:$N$437,$H$2))))</f>
        <v>0</v>
      </c>
      <c r="AF54" s="222">
        <f>IF($H$2="All",IF(C54="Jakarta",SUMIFS('Master Data HO &amp; Site'!$AX$1:$AX$437,'Master Data HO &amp; Site'!$F$1:$F$437,'Summary to Mgmt'!$D54,'Master Data HO &amp; Site'!$H$1:$H$437,'Summary to Mgmt'!$E54,'Master Data HO &amp; Site'!$Y$1:$Y$437,"Open"),SUMIFS('Master Data HO &amp; Site'!$AX$1:$AX$437,'Master Data HO &amp; Site'!$S$1:$S$437,'Summary to Mgmt'!$C54,'Master Data HO &amp; Site'!$Y$1:$Y$437,"Open")),IF($H$2="Urgent",IF(C54="Jakarta",SUMIFS('Master Data HO &amp; Site'!$AX$1:$AX$437,'Master Data HO &amp; Site'!$F$1:$F$437,'Summary to Mgmt'!$D54,'Master Data HO &amp; Site'!$H$1:$H$437,'Summary to Mgmt'!$E54,'Master Data HO &amp; Site'!$Y$1:$Y$437,"Open",'Master Data HO &amp; Site'!$N$1:$N$437,$H$2),SUMIFS('Master Data HO &amp; Site'!$AX$1:$AX$437,'Master Data HO &amp; Site'!$S$1:$S$437,'Summary to Mgmt'!$C54,'Master Data HO &amp; Site'!$Y$1:$Y$437,"Open",'Master Data HO &amp; Site'!$N$1:$N$437,$H$2)),IF(C54="Jakarta",SUMIFS('Master Data HO &amp; Site'!$AX$1:$AX$437,'Master Data HO &amp; Site'!$F$1:$F$437,'Summary to Mgmt'!$D54,'Master Data HO &amp; Site'!$H$1:$H$437,'Summary to Mgmt'!$E54,'Master Data HO &amp; Site'!$Y$1:$Y$437,"Open",'Master Data HO &amp; Site'!$N$1:$N$437,$H$2),SUMIFS('Master Data HO &amp; Site'!$AX$1:$AX$437,'Master Data HO &amp; Site'!$S$1:$S$437,'Summary to Mgmt'!$C54,'Master Data HO &amp; Site'!$Y$1:$Y$437,"Open",'Master Data HO &amp; Site'!$N$1:$N$437,$H$2))))</f>
        <v>0</v>
      </c>
      <c r="AG54" s="222">
        <f>IF($H$2="All",IF(C54="Jakarta",SUMIFS('Master Data HO &amp; Site'!$AY$1:$AY$437,'Master Data HO &amp; Site'!$S$1:$S$437,'Summary to Mgmt'!$C54,'Master Data HO &amp; Site'!$F$1:$F$437,'Summary to Mgmt'!$D54,'Master Data HO &amp; Site'!$H$1:$H$437,'Summary to Mgmt'!$E54,'Master Data HO &amp; Site'!$Y$1:$Y$437,"Open"),SUMIFS('Master Data HO &amp; Site'!$AY$1:$AY$437,'Master Data HO &amp; Site'!$S$1:$S$437,'Summary to Mgmt'!$C54,'Master Data HO &amp; Site'!$Y$1:$Y$437,"Open")),IF($H$2="Urgent",IF(C54="Jakarta",SUMIFS('Master Data HO &amp; Site'!$AY$1:$AY$437,'Master Data HO &amp; Site'!$F$1:$F$437,'Summary to Mgmt'!$D54,'Master Data HO &amp; Site'!$H$1:$H$437,'Summary to Mgmt'!$E54,'Master Data HO &amp; Site'!$Y$1:$Y$437,"Open",'Master Data HO &amp; Site'!$N$1:$N$437,$H$2),SUMIFS('Master Data HO &amp; Site'!$AY$1:$AY$437,'Master Data HO &amp; Site'!$S$1:$S$437,'Summary to Mgmt'!$C54,'Master Data HO &amp; Site'!$Y$1:$Y$437,"Open",'Master Data HO &amp; Site'!$N$1:$N$437,$H$2)),IF(C54="Jakarta",SUMIFS('Master Data HO &amp; Site'!$AY$1:$AY$437,'Master Data HO &amp; Site'!$F$1:$F$437,'Summary to Mgmt'!$D54,'Master Data HO &amp; Site'!$H$1:$H$437,'Summary to Mgmt'!$E54,'Master Data HO &amp; Site'!$Y$1:$Y$437,"Open",'Master Data HO &amp; Site'!$N$1:$N$437,$H$2),SUMIFS('Master Data HO &amp; Site'!$AY$1:$AY$437,'Master Data HO &amp; Site'!$S$1:$S$437,'Summary to Mgmt'!$C54,'Master Data HO &amp; Site'!$Y$1:$Y$437,"Open",'Master Data HO &amp; Site'!$N$1:$N$437,$H$2))))</f>
        <v>0</v>
      </c>
      <c r="AH54" s="222">
        <f>IF($H$2="All",IF(C54="Jakarta",SUMIFS('Master Data HO &amp; Site'!$AZ$1:$AZ$437,'Master Data HO &amp; Site'!$F$1:$F$437,'Summary to Mgmt'!$D54,'Master Data HO &amp; Site'!$H$1:$H$437,'Summary to Mgmt'!$E54,'Master Data HO &amp; Site'!$Y$1:$Y$437,"Open"),SUMIFS('Master Data HO &amp; Site'!$AZ$1:$AZ$437,'Master Data HO &amp; Site'!$S$1:$S$437,'Summary to Mgmt'!$C54,'Master Data HO &amp; Site'!$Y$1:$Y$437,"Open")),IF($H$2="Urgent",IF(C54="Jakarta",SUMIFS('Master Data HO &amp; Site'!$AZ$1:$AZ$437,'Master Data HO &amp; Site'!$F$1:$F$437,'Summary to Mgmt'!$D54,'Master Data HO &amp; Site'!$H$1:$H$437,'Summary to Mgmt'!$E54,'Master Data HO &amp; Site'!$Y$1:$Y$437,"Open",'Master Data HO &amp; Site'!$N$1:$N$437,$H$2),SUMIFS('Master Data HO &amp; Site'!$AZ$1:$AZ$437,'Master Data HO &amp; Site'!$S$1:$S$437,'Summary to Mgmt'!$C54,'Master Data HO &amp; Site'!$Y$1:$Y$437,"Open",'Master Data HO &amp; Site'!$N$1:$N$437,$H$2)),IF(C54="Jakarta",SUMIFS('Master Data HO &amp; Site'!$AZ$1:$AZ$437,'Master Data HO &amp; Site'!$F$1:$F$437,'Summary to Mgmt'!$D54,'Master Data HO &amp; Site'!$H$1:$H$437,'Summary to Mgmt'!$E54,'Master Data HO &amp; Site'!$Y$1:$Y$437,"Open",'Master Data HO &amp; Site'!$N$1:$N$437,$H$2),SUMIFS('Master Data HO &amp; Site'!$AZ$1:$AZ$437,'Master Data HO &amp; Site'!$S$1:$S$437,'Summary to Mgmt'!$C54,'Master Data HO &amp; Site'!$Y$1:$Y$437,"Open",'Master Data HO &amp; Site'!$N$1:$N$437,$H$2))))</f>
        <v>0</v>
      </c>
      <c r="AI54" s="222">
        <f>IF($H$2="All",IF(C54="Jakarta",SUMIFS('Master Data HO &amp; Site'!$AZ$1:$AZ$437,'Master Data HO &amp; Site'!$F$1:$F$437,'Summary to Mgmt'!$D54,'Master Data HO &amp; Site'!$H$1:$H$437,'Summary to Mgmt'!$E54,'Master Data HO &amp; Site'!$Y$1:$Y$437,"Open"),SUMIFS('Master Data HO &amp; Site'!$AZ$1:$AZ$437,'Master Data HO &amp; Site'!$S$1:$S$437,'Summary to Mgmt'!$C54,'Master Data HO &amp; Site'!$Y$1:$Y$437,"Open")),IF($H$2="Urgent",IF(C54="Jakarta",SUMIFS('Master Data HO &amp; Site'!$AZ$1:$AZ$437,'Master Data HO &amp; Site'!$F$1:$F$437,'Summary to Mgmt'!$D54,'Master Data HO &amp; Site'!$H$1:$H$437,'Summary to Mgmt'!$E54,'Master Data HO &amp; Site'!$Y$1:$Y$437,"Open",'Master Data HO &amp; Site'!$N$1:$N$437,$H$2),SUMIFS('Master Data HO &amp; Site'!$AZ$1:$AZ$437,'Master Data HO &amp; Site'!$S$1:$S$437,'Summary to Mgmt'!$C54,'Master Data HO &amp; Site'!$Y$1:$Y$437,"Open",'Master Data HO &amp; Site'!$N$1:$N$437,$H$2)),IF(C54="Jakarta",SUMIFS('Master Data HO &amp; Site'!$AZ$1:$AZ$437,'Master Data HO &amp; Site'!$F$1:$F$437,'Summary to Mgmt'!$D54,'Master Data HO &amp; Site'!$H$1:$H$437,'Summary to Mgmt'!$E54,'Master Data HO &amp; Site'!$Y$1:$Y$437,"Open",'Master Data HO &amp; Site'!$N$1:$N$437,$H$2),SUMIFS('Master Data HO &amp; Site'!$AZ$1:$AZ$437,'Master Data HO &amp; Site'!$S$1:$S$437,'Summary to Mgmt'!$C54,'Master Data HO &amp; Site'!$Y$1:$Y$437,"Open",'Master Data HO &amp; Site'!$N$1:$N$437,$H$2))))</f>
        <v>0</v>
      </c>
      <c r="AJ54" s="222">
        <f>IF($H$2="All",IF(C54="Jakarta",SUMIFS('Master Data HO &amp; Site'!$BB$1:$BB$437,'Master Data HO &amp; Site'!$F$1:$F$437,'Summary to Mgmt'!$D54,'Master Data HO &amp; Site'!$H$1:$H$437,'Summary to Mgmt'!$E54,'Master Data HO &amp; Site'!$Y$1:$Y$437,"Open"),SUMIFS('Master Data HO &amp; Site'!$BB$1:$BB$437,'Master Data HO &amp; Site'!$S$1:$S$437,'Summary to Mgmt'!$C54,'Master Data HO &amp; Site'!$Y$1:$Y$437,"Open")),IF($H$2="Urgent",IF(C54="Jakarta",SUMIFS('Master Data HO &amp; Site'!$BB$1:$BB$437,'Master Data HO &amp; Site'!$F$1:$F$437,'Summary to Mgmt'!$D54,'Master Data HO &amp; Site'!$H$1:$H$437,'Summary to Mgmt'!$E54,'Master Data HO &amp; Site'!$Y$1:$Y$437,"Open",'Master Data HO &amp; Site'!$N$1:$N$437,$H$2),SUMIFS('Master Data HO &amp; Site'!$BB$1:$BB$437,'Master Data HO &amp; Site'!$S$1:$S$437,'Summary to Mgmt'!$C54,'Master Data HO &amp; Site'!$Y$1:$Y$437,"Open",'Master Data HO &amp; Site'!$N$1:$N$437,$H$2)),IF(C54="Jakarta",SUMIFS('Master Data HO &amp; Site'!$BB$1:$BB$437,'Master Data HO &amp; Site'!$F$1:$F$437,'Summary to Mgmt'!$D54,'Master Data HO &amp; Site'!$H$1:$H$437,'Summary to Mgmt'!$E54,'Master Data HO &amp; Site'!$Y$1:$Y$437,"Open",'Master Data HO &amp; Site'!$N$1:$N$437,$H$2),SUMIFS('Master Data HO &amp; Site'!$BB$1:$BB$437,'Master Data HO &amp; Site'!$S$1:$S$437,'Summary to Mgmt'!$C54,'Master Data HO &amp; Site'!$Y$1:$Y$437,"Open",'Master Data HO &amp; Site'!$N$1:$N$437,$H$2))))</f>
        <v>0</v>
      </c>
      <c r="AK54" s="222">
        <f>IF($H$2="All",IF(C54="Jakarta",SUMIFS('Master Data HO &amp; Site'!$BC$1:$BC$437,'Master Data HO &amp; Site'!$F$1:$F$437,'Summary to Mgmt'!$D54,'Master Data HO &amp; Site'!$H$1:$H$437,'Summary to Mgmt'!$E54,'Master Data HO &amp; Site'!$Y$1:$Y$437,"Open"),SUMIFS('Master Data HO &amp; Site'!$BC$1:$BC$437,'Master Data HO &amp; Site'!$S$1:$S$437,'Summary to Mgmt'!$C54,'Master Data HO &amp; Site'!$Y$1:$Y$437,"Open")),IF($H$2="Urgent",IF(C54="Jakarta",SUMIFS('Master Data HO &amp; Site'!$BC$1:$BC$437,'Master Data HO &amp; Site'!$F$1:$F$437,'Summary to Mgmt'!$D54,'Master Data HO &amp; Site'!$H$1:$H$437,'Summary to Mgmt'!$E54,'Master Data HO &amp; Site'!$Y$1:$Y$437,"Open",'Master Data HO &amp; Site'!$N$1:$N$437,$H$2),SUMIFS('Master Data HO &amp; Site'!$BC$1:$BC$437,'Master Data HO &amp; Site'!$S$1:$S$437,'Summary to Mgmt'!$C54,'Master Data HO &amp; Site'!$Y$1:$Y$437,"Open",'Master Data HO &amp; Site'!$N$1:$N$437,$H$2)),IF(C54="Jakarta",SUMIFS('Master Data HO &amp; Site'!$BC$1:$BC$437,'Master Data HO &amp; Site'!$F$1:$F$437,'Summary to Mgmt'!$D54,'Master Data HO &amp; Site'!$H$1:$H$437,'Summary to Mgmt'!$E54,'Master Data HO &amp; Site'!$Y$1:$Y$437,"Open",'Master Data HO &amp; Site'!$N$1:$N$437,$H$2),SUMIFS('Master Data HO &amp; Site'!$BC$1:$BC$437,'Master Data HO &amp; Site'!$S$1:$S$437,'Summary to Mgmt'!$C54,'Master Data HO &amp; Site'!$Y$1:$Y$437,"Open",'Master Data HO &amp; Site'!$N$1:$N$437,$H$2))))</f>
        <v>0</v>
      </c>
      <c r="AL54" s="222">
        <f>IF($H$2="All",IF(C54="Jakarta",SUMIFS('Master Data HO &amp; Site'!$BD$1:$BD$437,'Master Data HO &amp; Site'!$F$1:$F$437,'Summary to Mgmt'!$D54,'Master Data HO &amp; Site'!$H$1:$H$437,'Summary to Mgmt'!$E54,'Master Data HO &amp; Site'!$Y$1:$Y$437,"Open"),SUMIFS('Master Data HO &amp; Site'!$BD$1:$BD$437,'Master Data HO &amp; Site'!$S$1:$S$437,'Summary to Mgmt'!$C54,'Master Data HO &amp; Site'!$Y$1:$Y$437,"Open")),IF($H$2="Urgent",IF(C54="Jakarta",SUMIFS('Master Data HO &amp; Site'!$BD$1:$BD$437,'Master Data HO &amp; Site'!$F$1:$F$437,'Summary to Mgmt'!$D54,'Master Data HO &amp; Site'!$H$1:$H$437,'Summary to Mgmt'!$E54,'Master Data HO &amp; Site'!$Y$1:$Y$437,"Open",'Master Data HO &amp; Site'!$N$1:$N$437,$H$2),SUMIFS('Master Data HO &amp; Site'!$BD$1:$BD$437,'Master Data HO &amp; Site'!$S$1:$S$437,'Summary to Mgmt'!$C54,'Master Data HO &amp; Site'!$Y$1:$Y$437,"Open",'Master Data HO &amp; Site'!$N$1:$N$437,$H$2)),IF(C54="Jakarta",SUMIFS('Master Data HO &amp; Site'!$BD$1:$BD$437,'Master Data HO &amp; Site'!$F$1:$F$437,'Summary to Mgmt'!$D54,'Master Data HO &amp; Site'!$H$1:$H$437,'Summary to Mgmt'!$E54,'Master Data HO &amp; Site'!$Y$1:$Y$437,"Open",'Master Data HO &amp; Site'!$N$1:$N$437,$H$2),SUMIFS('Master Data HO &amp; Site'!$BD$1:$BD$437,'Master Data HO &amp; Site'!$S$1:$S$437,'Summary to Mgmt'!$C54,'Master Data HO &amp; Site'!$Y$1:$Y$437,"Open",'Master Data HO &amp; Site'!$N$1:$N$437,$H$2))))</f>
        <v>0</v>
      </c>
      <c r="AM54" s="222">
        <f>IF($H$2="All",IF(C54="Jakarta",SUMIFS('Master Data HO &amp; Site'!$BE$1:$BE$437,'Master Data HO &amp; Site'!$S$1:$S$437,'Summary to Mgmt'!$C54,'Master Data HO &amp; Site'!$F$1:$F$437,'Summary to Mgmt'!$D54,'Master Data HO &amp; Site'!$H$1:$H$437,'Summary to Mgmt'!$E54,'Master Data HO &amp; Site'!$Y$1:$Y$437,"Open"),SUMIFS('Master Data HO &amp; Site'!$BE$1:$BE$437,'Master Data HO &amp; Site'!$S$1:$S$437,'Summary to Mgmt'!$C54,'Master Data HO &amp; Site'!$Y$1:$Y$437,"Open")),IF($H$2="Urgent",IF(C54="Jakarta",SUMIFS('Master Data HO &amp; Site'!$BE$1:$BE$437,'Master Data HO &amp; Site'!$F$1:$F$437,'Summary to Mgmt'!$D54,'Master Data HO &amp; Site'!$H$1:$H$437,'Summary to Mgmt'!$E54,'Master Data HO &amp; Site'!$Y$1:$Y$437,"Open",'Master Data HO &amp; Site'!$N$1:$N$437,$H$2),SUMIFS('Master Data HO &amp; Site'!$BE$1:$BE$437,'Master Data HO &amp; Site'!$S$1:$S$437,'Summary to Mgmt'!$C54,'Master Data HO &amp; Site'!$Y$1:$Y$437,"Open",'Master Data HO &amp; Site'!$N$1:$N$437,$H$2)),IF(C54="Jakarta",SUMIFS('Master Data HO &amp; Site'!$BE$1:$BE$437,'Master Data HO &amp; Site'!$F$1:$F$437,'Summary to Mgmt'!$D54,'Master Data HO &amp; Site'!$H$1:$H$437,'Summary to Mgmt'!$E54,'Master Data HO &amp; Site'!$Y$1:$Y$437,"Open",'Master Data HO &amp; Site'!$N$1:$N$437,$H$2),SUMIFS('Master Data HO &amp; Site'!$BE$1:$BE$437,'Master Data HO &amp; Site'!$S$1:$S$437,'Summary to Mgmt'!$C54,'Master Data HO &amp; Site'!$Y$1:$Y$437,"Open",'Master Data HO &amp; Site'!$N$1:$N$437,$H$2))))</f>
        <v>0</v>
      </c>
      <c r="AN54" s="222">
        <f>IF($H$2="All",IF(C54="Jakarta",SUMIFS('Master Data HO &amp; Site'!$BF$1:$BF$437,'Master Data HO &amp; Site'!$F$1:$F$437,'Summary to Mgmt'!$D54,'Master Data HO &amp; Site'!$H$1:$H$437,'Summary to Mgmt'!$E54,'Master Data HO &amp; Site'!$Y$1:$Y$437,"Open"),SUMIFS('Master Data HO &amp; Site'!$BF$1:$BF$437,'Master Data HO &amp; Site'!$S$1:$S$437,'Summary to Mgmt'!$C54,'Master Data HO &amp; Site'!$Y$1:$Y$437,"Open")),IF($H$2="Urgent",IF(C54="Jakarta",SUMIFS('Master Data HO &amp; Site'!$BF$1:$BF$437,'Master Data HO &amp; Site'!$F$1:$F$437,'Summary to Mgmt'!$D54,'Master Data HO &amp; Site'!$H$1:$H$437,'Summary to Mgmt'!$E54,'Master Data HO &amp; Site'!$Y$1:$Y$437,"Open",'Master Data HO &amp; Site'!$N$1:$N$437,$H$2),SUMIFS('Master Data HO &amp; Site'!$BF$1:$BF$437,'Master Data HO &amp; Site'!$S$1:$S$437,'Summary to Mgmt'!$C54,'Master Data HO &amp; Site'!$Y$1:$Y$437,"Open",'Master Data HO &amp; Site'!$N$1:$N$437,$H$2)),IF(C54="Jakarta",SUMIFS('Master Data HO &amp; Site'!$BF$1:$BF$437,'Master Data HO &amp; Site'!$F$1:$F$437,'Summary to Mgmt'!$D54,'Master Data HO &amp; Site'!$H$1:$H$437,'Summary to Mgmt'!$E54,'Master Data HO &amp; Site'!$Y$1:$Y$437,"Open",'Master Data HO &amp; Site'!$N$1:$N$437,$H$2),SUMIFS('Master Data HO &amp; Site'!$BF$1:$BF$437,'Master Data HO &amp; Site'!$S$1:$S$437,'Summary to Mgmt'!$C54,'Master Data HO &amp; Site'!$Y$1:$Y$437,"Open",'Master Data HO &amp; Site'!$N$1:$N$437,$H$2))))</f>
        <v>0</v>
      </c>
      <c r="AO54" s="222">
        <f>IF($H$2="All",IF(C54="Jakarta",SUMIFS('Master Data HO &amp; Site'!$BG$1:$BG$437,'Master Data HO &amp; Site'!$F$1:$F$437,'Summary to Mgmt'!$D54,'Master Data HO &amp; Site'!$H$1:$H$437,'Summary to Mgmt'!$E54,'Master Data HO &amp; Site'!$Y$1:$Y$437,"Open"),SUMIFS('Master Data HO &amp; Site'!$BG$1:$BG$437,'Master Data HO &amp; Site'!$S$1:$S$437,'Summary to Mgmt'!$C54,'Master Data HO &amp; Site'!$Y$1:$Y$437,"Open")),IF($H$2="Urgent",IF(C54="Jakarta",SUMIFS('Master Data HO &amp; Site'!$BG$1:$BG$437,'Master Data HO &amp; Site'!$F$1:$F$437,'Summary to Mgmt'!$D54,'Master Data HO &amp; Site'!$H$1:$H$437,'Summary to Mgmt'!$E54,'Master Data HO &amp; Site'!$Y$1:$Y$437,"Open",'Master Data HO &amp; Site'!$N$1:$N$437,$H$2),SUMIFS('Master Data HO &amp; Site'!$BG$1:$BG$437,'Master Data HO &amp; Site'!$S$1:$S$437,'Summary to Mgmt'!$C54,'Master Data HO &amp; Site'!$Y$1:$Y$437,"Open",'Master Data HO &amp; Site'!$N$1:$N$437,$H$2)),IF(C54="Jakarta",SUMIFS('Master Data HO &amp; Site'!$BG$1:$BG$437,'Master Data HO &amp; Site'!$F$1:$F$437,'Summary to Mgmt'!$D54,'Master Data HO &amp; Site'!$H$1:$H$437,'Summary to Mgmt'!$E54,'Master Data HO &amp; Site'!$Y$1:$Y$437,"Open",'Master Data HO &amp; Site'!$N$1:$N$437,$H$2),SUMIFS('Master Data HO &amp; Site'!$BG$1:$BG$437,'Master Data HO &amp; Site'!$S$1:$S$437,'Summary to Mgmt'!$C54,'Master Data HO &amp; Site'!$Y$1:$Y$437,"Open",'Master Data HO &amp; Site'!$N$1:$N$437,$H$2))))</f>
        <v>0</v>
      </c>
      <c r="AP54" s="222">
        <f>IF($H$2="All",IF(C54="Jakarta",SUMIFS('Master Data HO &amp; Site'!$BH$1:$BH$437,'Master Data HO &amp; Site'!$F$1:$F$437,'Summary to Mgmt'!$D54,'Master Data HO &amp; Site'!$H$1:$H$437,'Summary to Mgmt'!$E54,'Master Data HO &amp; Site'!$Y$1:$Y$437,"Open"),SUMIFS('Master Data HO &amp; Site'!$BH$1:$BH$437,'Master Data HO &amp; Site'!$S$1:$S$437,'Summary to Mgmt'!$C54,'Master Data HO &amp; Site'!$Y$1:$Y$437,"Open")),IF($H$2="Urgent",IF(C54="Jakarta",SUMIFS('Master Data HO &amp; Site'!$BH$1:$BH$437,'Master Data HO &amp; Site'!$F$1:$F$437,'Summary to Mgmt'!$D54,'Master Data HO &amp; Site'!$H$1:$H$437,'Summary to Mgmt'!$E54,'Master Data HO &amp; Site'!$Y$1:$Y$437,"Open",'Master Data HO &amp; Site'!$N$1:$N$437,$H$2),SUMIFS('Master Data HO &amp; Site'!$BH$1:$BH$437,'Master Data HO &amp; Site'!$S$1:$S$437,'Summary to Mgmt'!$C54,'Master Data HO &amp; Site'!$Y$1:$Y$437,"Open",'Master Data HO &amp; Site'!$N$1:$N$437,$H$2)),IF(C54="Jakarta",SUMIFS('Master Data HO &amp; Site'!$BH$1:$BH$437,'Master Data HO &amp; Site'!$F$1:$F$437,'Summary to Mgmt'!$D54,'Master Data HO &amp; Site'!$H$1:$H$437,'Summary to Mgmt'!$E54,'Master Data HO &amp; Site'!$Y$1:$Y$437,"Open",'Master Data HO &amp; Site'!$N$1:$N$437,$H$2),SUMIFS('Master Data HO &amp; Site'!$BH$1:$BH$437,'Master Data HO &amp; Site'!$S$1:$S$437,'Summary to Mgmt'!$C54,'Master Data HO &amp; Site'!$Y$1:$Y$437,"Open",'Master Data HO &amp; Site'!$N$1:$N$437,$H$2))))</f>
        <v>0</v>
      </c>
      <c r="AQ54" s="222">
        <f>IF($H$2="All",IF(C54="Jakarta",SUMIFS('Master Data HO &amp; Site'!$BI$1:$BI$437,'Master Data HO &amp; Site'!$F$1:$F$437,'Summary to Mgmt'!$D54,'Master Data HO &amp; Site'!$H$1:$H$437,'Summary to Mgmt'!$E54,'Master Data HO &amp; Site'!$Y$1:$Y$437,"Open"),SUMIFS('Master Data HO &amp; Site'!$BI$1:$BI$437,'Master Data HO &amp; Site'!$S$1:$S$437,'Summary to Mgmt'!$C54,'Master Data HO &amp; Site'!$Y$1:$Y$437,"Open")),IF($H$2="Urgent",IF(C54="Jakarta",SUMIFS('Master Data HO &amp; Site'!$BI$1:$BI$437,'Master Data HO &amp; Site'!$F$1:$F$437,'Summary to Mgmt'!$D54,'Master Data HO &amp; Site'!$H$1:$H$437,'Summary to Mgmt'!$E54,'Master Data HO &amp; Site'!$Y$1:$Y$437,"Open",'Master Data HO &amp; Site'!$N$1:$N$437,$H$2),SUMIFS('Master Data HO &amp; Site'!$BI$1:$BI$437,'Master Data HO &amp; Site'!$S$1:$S$437,'Summary to Mgmt'!$C54,'Master Data HO &amp; Site'!$Y$1:$Y$437,"Open",'Master Data HO &amp; Site'!$N$1:$N$437,$H$2)),IF(C54="Jakarta",SUMIFS('Master Data HO &amp; Site'!$BI$1:$BI$437,'Master Data HO &amp; Site'!$F$1:$F$437,'Summary to Mgmt'!$D54,'Master Data HO &amp; Site'!$H$1:$H$437,'Summary to Mgmt'!$E54,'Master Data HO &amp; Site'!$Y$1:$Y$437,"Open",'Master Data HO &amp; Site'!$N$1:$N$437,$H$2),SUMIFS('Master Data HO &amp; Site'!$BI$1:$BI$437,'Master Data HO &amp; Site'!$S$1:$S$437,'Summary to Mgmt'!$C54,'Master Data HO &amp; Site'!$Y$1:$Y$437,"Open",'Master Data HO &amp; Site'!$N$1:$N$437,$H$2))))</f>
        <v>0</v>
      </c>
      <c r="AR54" s="222">
        <f>IF($H$2="All",IF(C54="Jakarta",SUMIFS('Master Data HO &amp; Site'!$BJ$1:$BJ$437,'Master Data HO &amp; Site'!$F$1:$F$437,'Summary to Mgmt'!$D54,'Master Data HO &amp; Site'!$H$1:$H$437,'Summary to Mgmt'!$E54,'Master Data HO &amp; Site'!$Y$1:$Y$437,"Open"),SUMIFS('Master Data HO &amp; Site'!$BJ$1:$BJ$437,'Master Data HO &amp; Site'!$S$1:$S$437,'Summary to Mgmt'!$C54,'Master Data HO &amp; Site'!$Y$1:$Y$437,"Open")),IF($H$2="Urgent",IF(C54="Jakarta",SUMIFS('Master Data HO &amp; Site'!$BJ$1:$BJ$437,'Master Data HO &amp; Site'!$F$1:$F$437,'Summary to Mgmt'!$D54,'Master Data HO &amp; Site'!$H$1:$H$437,'Summary to Mgmt'!$E54,'Master Data HO &amp; Site'!$Y$1:$Y$437,"Open",'Master Data HO &amp; Site'!$N$1:$N$437,$H$2),SUMIFS('Master Data HO &amp; Site'!$BJ$1:$BJ$437,'Master Data HO &amp; Site'!$S$1:$S$437,'Summary to Mgmt'!$C54,'Master Data HO &amp; Site'!$Y$1:$Y$437,"Open",'Master Data HO &amp; Site'!$N$1:$N$437,$H$2)),IF(C54="Jakarta",SUMIFS('Master Data HO &amp; Site'!$BJ$1:$BJ$437,'Master Data HO &amp; Site'!$F$1:$F$437,'Summary to Mgmt'!$D54,'Master Data HO &amp; Site'!$H$1:$H$437,'Summary to Mgmt'!$E54,'Master Data HO &amp; Site'!$Y$1:$Y$437,"Open",'Master Data HO &amp; Site'!$N$1:$N$437,$H$2),SUMIFS('Master Data HO &amp; Site'!$BJ$1:$BJ$437,'Master Data HO &amp; Site'!$S$1:$S$437,'Summary to Mgmt'!$C54,'Master Data HO &amp; Site'!$Y$1:$Y$437,"Open",'Master Data HO &amp; Site'!$N$1:$N$437,$H$2))))</f>
        <v>0</v>
      </c>
      <c r="AS54" s="222">
        <f>IF($H$2="All",IF(C54="Jakarta",SUMIFS('Master Data HO &amp; Site'!$BK$1:$BK$437,'Master Data HO &amp; Site'!$S$1:$S$437,'Summary to Mgmt'!$C54,'Master Data HO &amp; Site'!$F$1:$F$437,'Summary to Mgmt'!$D54,'Master Data HO &amp; Site'!$H$1:$H$437,'Summary to Mgmt'!$E54,'Master Data HO &amp; Site'!$Y$1:$Y$437,"Open"),SUMIFS('Master Data HO &amp; Site'!$BK$1:$BK$437,'Master Data HO &amp; Site'!$S$1:$S$437,'Summary to Mgmt'!$C54,'Master Data HO &amp; Site'!$Y$1:$Y$437,"Open")),IF($H$2="Urgent",IF(C54="Jakarta",SUMIFS('Master Data HO &amp; Site'!$BK$1:$BK$437,'Master Data HO &amp; Site'!$F$1:$F$437,'Summary to Mgmt'!$D54,'Master Data HO &amp; Site'!$H$1:$H$437,'Summary to Mgmt'!$E54,'Master Data HO &amp; Site'!$Y$1:$Y$437,"Open",'Master Data HO &amp; Site'!$N$1:$N$437,$H$2),SUMIFS('Master Data HO &amp; Site'!$BK$1:$BK$437,'Master Data HO &amp; Site'!$S$1:$S$437,'Summary to Mgmt'!$C54,'Master Data HO &amp; Site'!$Y$1:$Y$437,"Open",'Master Data HO &amp; Site'!$N$1:$N$437,$H$2)),IF(C54="Jakarta",SUMIFS('Master Data HO &amp; Site'!$BK$1:$BK$437,'Master Data HO &amp; Site'!$F$1:$F$437,'Summary to Mgmt'!$D54,'Master Data HO &amp; Site'!$H$1:$H$437,'Summary to Mgmt'!$E54,'Master Data HO &amp; Site'!$Y$1:$Y$437,"Open",'Master Data HO &amp; Site'!$N$1:$N$437,$H$2),SUMIFS('Master Data HO &amp; Site'!$BK$1:$BK$437,'Master Data HO &amp; Site'!$S$1:$S$437,'Summary to Mgmt'!$C54,'Master Data HO &amp; Site'!$Y$1:$Y$437,"Open",'Master Data HO &amp; Site'!$N$1:$N$437,$H$2))))</f>
        <v>0</v>
      </c>
      <c r="AU54" s="224">
        <f ca="1">IF($H$2="All",IF(C54="Jakarta",COUNTIFS('Master Data HO &amp; Site'!$F$1:$F$437,'Summary to Mgmt'!$D54,'Master Data HO &amp; Site'!$H$1:$H$437,'Summary to Mgmt'!$E54,'Master Data HO &amp; Site'!$Y$1:$Y$437,"Open",'Master Data HO &amp; Site'!$BZ$1:$BZ$437,'Summary to Mgmt'!$AU$4),COUNTIFS('Master Data HO &amp; Site'!$S$1:$S$437,'Summary to Mgmt'!$C54,'Master Data HO &amp; Site'!$Y$1:$Y$437,"Open",'Master Data HO &amp; Site'!$BZ$1:$BZ$437,'Summary to Mgmt'!$AU$4)),IF($H$2="Urgent",IF(C54="Jakarta",COUNTIFS('Master Data HO &amp; Site'!$F$1:$F$437,'Summary to Mgmt'!$D54,'Master Data HO &amp; Site'!$H$1:$H$437,'Summary to Mgmt'!$E54,'Master Data HO &amp; Site'!$Y$1:$Y$437,"Open",'Master Data HO &amp; Site'!$BZ$1:$BZ$437,'Summary to Mgmt'!$AU$4,'Master Data HO &amp; Site'!$N$1:$N$437,$H$2),COUNTIFS('Master Data HO &amp; Site'!$S$1:$S$437,'Summary to Mgmt'!$C54,'Master Data HO &amp; Site'!$Y$1:$Y$437,"Open",'Master Data HO &amp; Site'!$BZ$1:$BZ$437,'Summary to Mgmt'!$AU$4,'Master Data HO &amp; Site'!$N$1:$N$437,$H$2)),IF(C54="Jakarta",COUNTIFS('Master Data HO &amp; Site'!$F$1:$F$437,'Summary to Mgmt'!$D54,'Master Data HO &amp; Site'!$H$1:$H$437,'Summary to Mgmt'!$E54,'Master Data HO &amp; Site'!$Y$1:$Y$437,"Open",'Master Data HO &amp; Site'!$BZ$1:$BZ$437,'Summary to Mgmt'!$AU$4,'Master Data HO &amp; Site'!$N$1:$N$437,$H$2),COUNTIFS('Master Data HO &amp; Site'!$S$1:$S$437,'Summary to Mgmt'!$C54,'Master Data HO &amp; Site'!$Y$1:$Y$437,"Open",'Master Data HO &amp; Site'!$BZ$1:$BZ$437,'Summary to Mgmt'!$AU$4,'Master Data HO &amp; Site'!$N$1:$N$437,$H$2))))</f>
        <v>0</v>
      </c>
      <c r="AV54" s="224">
        <f ca="1">IF($H$2="All",IF(C54="Jakarta",COUNTIFS('Master Data HO &amp; Site'!$F$1:$F$437,'Summary to Mgmt'!$D54,'Master Data HO &amp; Site'!$H$1:$H$437,'Summary to Mgmt'!$E54,'Master Data HO &amp; Site'!$Y$1:$Y$437,"Open",'Master Data HO &amp; Site'!$BZ$1:$BZ$437,'Summary to Mgmt'!$AV$4),COUNTIFS('Master Data HO &amp; Site'!$S$1:$S$437,'Summary to Mgmt'!$C54,'Master Data HO &amp; Site'!$Y$1:$Y$437,"Open",'Master Data HO &amp; Site'!$BZ$1:$BZ$437,'Summary to Mgmt'!$AV$4)),IF($H$2="Urgent",IF(C54="Jakarta",COUNTIFS('Master Data HO &amp; Site'!$F$1:$F$437,'Summary to Mgmt'!$D54,'Master Data HO &amp; Site'!$H$1:$H$437,'Summary to Mgmt'!$E54,'Master Data HO &amp; Site'!$Y$1:$Y$437,"Open",'Master Data HO &amp; Site'!$BZ$1:$BZ$437,'Summary to Mgmt'!$AV$4,'Master Data HO &amp; Site'!$N$1:$N$437,$H$2),COUNTIFS('Master Data HO &amp; Site'!$S$1:$S$437,'Summary to Mgmt'!$C54,'Master Data HO &amp; Site'!$Y$1:$Y$437,"Open",'Master Data HO &amp; Site'!$BZ$1:$BZ$437,'Summary to Mgmt'!$AV$4,'Master Data HO &amp; Site'!$N$1:$N$437,$H$2)),IF(C54="Jakarta",COUNTIFS('Master Data HO &amp; Site'!$F$1:$F$437,'Summary to Mgmt'!$D54,'Master Data HO &amp; Site'!$H$1:$H$437,'Summary to Mgmt'!$E54,'Master Data HO &amp; Site'!$Y$1:$Y$437,"Open",'Master Data HO &amp; Site'!$BZ$1:$BZ$437,'Summary to Mgmt'!$AV$4,'Master Data HO &amp; Site'!$N$1:$N$437,$H$2),COUNTIFS('Master Data HO &amp; Site'!$S$1:$S$437,'Summary to Mgmt'!$C54,'Master Data HO &amp; Site'!$Y$1:$Y$437,"Open",'Master Data HO &amp; Site'!$BZ$1:$BZ$437,'Summary to Mgmt'!$AV$4,'Master Data HO &amp; Site'!$N$1:$N$437,$H$2))))</f>
        <v>0</v>
      </c>
      <c r="AW54" s="224">
        <f ca="1">IF($H$2="All",IF(C54="Jakarta",COUNTIFS('Master Data HO &amp; Site'!$F$1:$F$437,'Summary to Mgmt'!$D54,'Master Data HO &amp; Site'!$H$1:$H$437,'Summary to Mgmt'!$E54,'Master Data HO &amp; Site'!$Y$1:$Y$437,"Open",'Master Data HO &amp; Site'!$BZ$1:$BZ$437,'Summary to Mgmt'!$AW$4),COUNTIFS('Master Data HO &amp; Site'!$S$1:$S$437,'Summary to Mgmt'!$C54,'Master Data HO &amp; Site'!$Y$1:$Y$437,"Open",'Master Data HO &amp; Site'!$BZ$1:$BZ$437,'Summary to Mgmt'!$AW$4)),IF($H$2="Urgent",IF(C54="Jakarta",COUNTIFS('Master Data HO &amp; Site'!$F$1:$F$437,'Summary to Mgmt'!$D54,'Master Data HO &amp; Site'!$H$1:$H$437,'Summary to Mgmt'!$E54,'Master Data HO &amp; Site'!$Y$1:$Y$437,"Open",'Master Data HO &amp; Site'!$BZ$1:$BZ$437,'Summary to Mgmt'!$AW$4,'Master Data HO &amp; Site'!$N$1:$N$437,$H$2),COUNTIFS('Master Data HO &amp; Site'!$S$1:$S$437,'Summary to Mgmt'!$C54,'Master Data HO &amp; Site'!$Y$1:$Y$437,"Open",'Master Data HO &amp; Site'!$BZ$1:$BZ$437,'Summary to Mgmt'!$AW$4,'Master Data HO &amp; Site'!$N$1:$N$437,$H$2)),IF(C54="Jakarta",COUNTIFS('Master Data HO &amp; Site'!$F$1:$F$437,'Summary to Mgmt'!$D54,'Master Data HO &amp; Site'!$H$1:$H$437,'Summary to Mgmt'!$E54,'Master Data HO &amp; Site'!$Y$1:$Y$437,"Open",'Master Data HO &amp; Site'!$BZ$1:$BZ$437,'Summary to Mgmt'!$AW$4,'Master Data HO &amp; Site'!$N$1:$N$437,$H$2),COUNTIFS('Master Data HO &amp; Site'!$S$1:$S$437,'Summary to Mgmt'!$C54,'Master Data HO &amp; Site'!$Y$1:$Y$437,"Open",'Master Data HO &amp; Site'!$BZ$1:$BZ$437,'Summary to Mgmt'!$AW$4,'Master Data HO &amp; Site'!$N$1:$N$437,$H$2))))</f>
        <v>1</v>
      </c>
      <c r="AX54" s="224">
        <f ca="1">IF($H$2="All",IF(C54="Jakarta",COUNTIFS('Master Data HO &amp; Site'!$F$1:$F$437,'Summary to Mgmt'!$D54,'Master Data HO &amp; Site'!$H$1:$H$437,'Summary to Mgmt'!$E54,'Master Data HO &amp; Site'!$Y$1:$Y$437,"Open",'Master Data HO &amp; Site'!$BZ$1:$BZ$437,'Summary to Mgmt'!$AX$4),COUNTIFS('Master Data HO &amp; Site'!$S$1:$S$437,'Summary to Mgmt'!$C54,'Master Data HO &amp; Site'!$Y$1:$Y$437,"Open",'Master Data HO &amp; Site'!$BZ$1:$BZ$437,'Summary to Mgmt'!$AX$4)),IF($H$2="Urgent",IF(C54="Jakarta",COUNTIFS('Master Data HO &amp; Site'!$F$1:$F$437,'Summary to Mgmt'!$D54,'Master Data HO &amp; Site'!$H$1:$H$437,'Summary to Mgmt'!$E54,'Master Data HO &amp; Site'!$Y$1:$Y$437,"Open",'Master Data HO &amp; Site'!$BZ$1:$BZ$437,'Summary to Mgmt'!$AX$4,'Master Data HO &amp; Site'!$N$1:$N$437,$H$2),COUNTIFS('Master Data HO &amp; Site'!$S$1:$S$437,'Summary to Mgmt'!$C54,'Master Data HO &amp; Site'!$Y$1:$Y$437,"Open",'Master Data HO &amp; Site'!$BZ$1:$BZ$437,'Summary to Mgmt'!$AX$4,'Master Data HO &amp; Site'!$N$1:$N$437,$H$2)),IF(C54="Jakarta",COUNTIFS('Master Data HO &amp; Site'!$F$1:$F$437,'Summary to Mgmt'!$D54,'Master Data HO &amp; Site'!$H$1:$H$437,'Summary to Mgmt'!$E54,'Master Data HO &amp; Site'!$Y$1:$Y$437,"Open",'Master Data HO &amp; Site'!$BZ$1:$BZ$437,'Summary to Mgmt'!$AX$4,'Master Data HO &amp; Site'!$N$1:$N$437,$H$2),COUNTIFS('Master Data HO &amp; Site'!$S$1:$S$437,'Summary to Mgmt'!$C54,'Master Data HO &amp; Site'!$Y$1:$Y$437,"Open",'Master Data HO &amp; Site'!$BZ$1:$BZ$437,'Summary to Mgmt'!$AX$4,'Master Data HO &amp; Site'!$N$1:$N$437,$H$2))))</f>
        <v>0</v>
      </c>
    </row>
    <row r="55" spans="2:50" x14ac:dyDescent="0.35">
      <c r="B55">
        <v>5</v>
      </c>
      <c r="C55" t="s">
        <v>720</v>
      </c>
      <c r="F55" s="223">
        <f t="shared" si="1"/>
        <v>73</v>
      </c>
      <c r="G55" s="224">
        <f>IF($H$2="All",IF(C55="Jakarta",SUMIFS('Master Data HO &amp; Site'!$BM$1:$BM$437,'Master Data HO &amp; Site'!$S$1:$S$437,'Summary to Mgmt'!C55,'Master Data HO &amp; Site'!$F$1:$F$437,'Summary to Mgmt'!$D55,'Master Data HO &amp; Site'!$H$1:$H$437,'Summary to Mgmt'!$E55,'Master Data HO &amp; Site'!$Y$1:$Y$437,"Closed"),SUMIFS('Master Data HO &amp; Site'!$BM$1:$BM$437,'Master Data HO &amp; Site'!$S$1:$S$437,'Summary to Mgmt'!C55,'Master Data HO &amp; Site'!$Y$1:$Y$437,"Closed")),IF(C55="Jakarta",SUMIFS('Master Data HO &amp; Site'!$BM$1:$BM$437,'Master Data HO &amp; Site'!$S$1:$S$437,'Summary to Mgmt'!C55,'Master Data HO &amp; Site'!$F$1:$F$437,'Summary to Mgmt'!$D55,'Master Data HO &amp; Site'!$H$1:$H$437,'Summary to Mgmt'!E55,'Master Data HO &amp; Site'!$N$1:$N$437,'Summary to Mgmt'!$H$2,'Master Data HO &amp; Site'!$Y$1:$Y$437,"Closed"),SUMIFS('Master Data HO &amp; Site'!$BM$1:$BM$437,'Master Data HO &amp; Site'!$S$1:$S$437,'Summary to Mgmt'!C55,'Master Data HO &amp; Site'!$N$1:$N$437,'Summary to Mgmt'!$H$2,'Master Data HO &amp; Site'!$Y$1:$Y$437,"Closed")))</f>
        <v>61</v>
      </c>
      <c r="H55" s="222">
        <f>IF($H$2="All",IF(C55="Jakarta",COUNTIFS('Master Data HO &amp; Site'!$S$1:$S$437,'Summary to Mgmt'!$C55,'Master Data HO &amp; Site'!$F$1:$F$437,'Summary to Mgmt'!$D55,'Master Data HO &amp; Site'!$H$1:$H$437,'Summary to Mgmt'!$E55,'Master Data HO &amp; Site'!$Y$1:$Y$437,"Open"),COUNTIFS('Master Data HO &amp; Site'!$S$1:$S$437,'Summary to Mgmt'!$C55,'Master Data HO &amp; Site'!$Y$1:$Y$437,"Open")),IF($H$2="Urgent",IF(C55="Jakarta",COUNTIFS('Master Data HO &amp; Site'!$F$1:$F$437,'Summary to Mgmt'!$D55,'Master Data HO &amp; Site'!$H$1:$H$437,'Summary to Mgmt'!$E55,'Master Data HO &amp; Site'!$Y$1:$Y$437,"Open",'Master Data HO &amp; Site'!$N$1:$N$437,$H$2),COUNTIFS('Master Data HO &amp; Site'!$S$1:$S$437,'Summary to Mgmt'!$C55,'Master Data HO &amp; Site'!$Y$1:$Y$437,"Open",'Master Data HO &amp; Site'!$N$1:$N$437,$H$2)),IF(C55="Jakarta",COUNTIFS('Master Data HO &amp; Site'!$F$1:$F$437,'Summary to Mgmt'!$D55,'Master Data HO &amp; Site'!$H$1:$H$437,'Summary to Mgmt'!$E55,'Master Data HO &amp; Site'!$Y$1:$Y$437,"Open",'Master Data HO &amp; Site'!$N$1:$N$437,$H$2),COUNTIFS('Master Data HO &amp; Site'!$S$1:$S$437,'Summary to Mgmt'!$C55,'Master Data HO &amp; Site'!$Y$1:$Y$437,"Open",'Master Data HO &amp; Site'!$N$1:$N$437,$H$2))))</f>
        <v>12</v>
      </c>
      <c r="I55" s="222">
        <f>IF($H$2="All",IF(C55="Jakarta",COUNTIFS('Master Data HO &amp; Site'!$F$1:$F$437,'Summary to Mgmt'!$D55,'Master Data HO &amp; Site'!$H$1:$H$437,'Summary to Mgmt'!$E55,'Master Data HO &amp; Site'!$Y$1:$Y$437,"Open",'Master Data HO &amp; Site'!$D$1:$D$437,"pending FKTK"),COUNTIFS('Master Data HO &amp; Site'!$S$1:$S$437,'Summary to Mgmt'!$C55,'Master Data HO &amp; Site'!$Y$1:$Y$437,"Open",'Master Data HO &amp; Site'!$D$1:$D$437,"pending FKTK")),IF($H$2="Urgent",IF(C55="Jakarta",COUNTIFS('Master Data HO &amp; Site'!$F$1:$F$437,'Summary to Mgmt'!$D55,'Master Data HO &amp; Site'!$H$1:$H$437,'Summary to Mgmt'!$E55,'Master Data HO &amp; Site'!$Y$1:$Y$437,"Open",'Master Data HO &amp; Site'!$N$1:$N$437,$H$2,'Master Data HO &amp; Site'!$D$1:$D$437,"pending FKTK"),COUNTIFS('Master Data HO &amp; Site'!$S$1:$S$437,'Summary to Mgmt'!$C55,'Master Data HO &amp; Site'!$Y$1:$Y$437,"Open",'Master Data HO &amp; Site'!$N$1:$N$437,$H$2,'Master Data HO &amp; Site'!$D$1:$D$437,"pending FKTK")),IF(C55="Jakarta",COUNTIFS('Master Data HO &amp; Site'!$F$1:$F$437,'Summary to Mgmt'!$D55,'Master Data HO &amp; Site'!$H$1:$H$437,'Summary to Mgmt'!$E55,'Master Data HO &amp; Site'!$Y$1:$Y$437,"Open",'Master Data HO &amp; Site'!$N$1:$N$437,$H$2,'Master Data HO &amp; Site'!$D$1:$D$437,"pending FKTK"),COUNTIFS('Master Data HO &amp; Site'!$S$1:$S$437,'Summary to Mgmt'!$C55,'Master Data HO &amp; Site'!$Y$1:$Y$437,"Open",'Master Data HO &amp; Site'!$N$1:$N$437,$H$2,'Master Data HO &amp; Site'!$D$1:$D$437,"pending FKTK"))))</f>
        <v>0</v>
      </c>
      <c r="J55" s="222">
        <f>IF($H$2="All",IF(C55="Jakarta",SUMIFS('Master Data HO &amp; Site'!$AB$1:$AB$437,'Master Data HO &amp; Site'!$F$1:$F$437,'Summary to Mgmt'!$D55,'Master Data HO &amp; Site'!$H$1:$H$437,'Summary to Mgmt'!$E55,'Master Data HO &amp; Site'!$Y$1:$Y$437,"Open"),SUMIFS('Master Data HO &amp; Site'!$AB$1:$AB$437,'Master Data HO &amp; Site'!$S$1:$S$437,'Summary to Mgmt'!$C55,'Master Data HO &amp; Site'!$Y$1:$Y$437,"Open")),IF($H$2="Urgent",IF(C55="Jakarta",SUMIFS('Master Data HO &amp; Site'!$AB$1:$AB$437,'Master Data HO &amp; Site'!$F$1:$F$437,'Summary to Mgmt'!$D55,'Master Data HO &amp; Site'!$H$1:$H$437,'Summary to Mgmt'!$E55,'Master Data HO &amp; Site'!$Y$1:$Y$437,"Open",'Master Data HO &amp; Site'!$N$1:$N$437,$H$2),SUMIFS('Master Data HO &amp; Site'!$AB$1:$AB$437,'Master Data HO &amp; Site'!$S$1:$S$437,'Summary to Mgmt'!$C55,'Master Data HO &amp; Site'!$Y$1:$Y$437,"Open",'Master Data HO &amp; Site'!$N$1:$N$437,$H$2)),IF(C55="Jakarta",SUMIFS('Master Data HO &amp; Site'!$AB$1:$AB$437,'Master Data HO &amp; Site'!$F$1:$F$437,'Summary to Mgmt'!$D55,'Master Data HO &amp; Site'!$H$1:$H$437,'Summary to Mgmt'!$E55,'Master Data HO &amp; Site'!$Y$1:$Y$437,"Open",'Master Data HO &amp; Site'!$N$1:$N$437,$H$2),SUMIFS('Master Data HO &amp; Site'!$AB$1:$AB$437,'Master Data HO &amp; Site'!$S$1:$S$437,'Summary to Mgmt'!$C55,'Master Data HO &amp; Site'!$Y$1:$Y$437,"Open",'Master Data HO &amp; Site'!$N$1:$N$437,$H$2))))</f>
        <v>2</v>
      </c>
      <c r="K55" s="222">
        <f>IF($H$2="All",IF(C55="Jakarta",SUMIFS('Master Data HO &amp; Site'!$AC$1:$AC$437,'Master Data HO &amp; Site'!$F$1:$F$437,'Summary to Mgmt'!$D55,'Master Data HO &amp; Site'!$H$1:$H$437,'Summary to Mgmt'!$E55,'Master Data HO &amp; Site'!$Y$1:$Y$437,"Open"),SUMIFS('Master Data HO &amp; Site'!$AC$1:$AC$437,'Master Data HO &amp; Site'!$S$1:$S$437,'Summary to Mgmt'!$C55,'Master Data HO &amp; Site'!$Y$1:$Y$437,"Open")),IF($H$2="Urgent",IF(C55="Jakarta",SUMIFS('Master Data HO &amp; Site'!$AC$1:$AC$437,'Master Data HO &amp; Site'!$F$1:$F$437,'Summary to Mgmt'!$D55,'Master Data HO &amp; Site'!$H$1:$H$437,'Summary to Mgmt'!$E55,'Master Data HO &amp; Site'!$Y$1:$Y$437,"Open",'Master Data HO &amp; Site'!$N$1:$N$437,$H$2),SUMIFS('Master Data HO &amp; Site'!$AC$1:$AC$437,'Master Data HO &amp; Site'!$S$1:$S$437,'Summary to Mgmt'!$C55,'Master Data HO &amp; Site'!$Y$1:$Y$437,"Open",'Master Data HO &amp; Site'!$N$1:$N$437,$H$2)),IF(C55="Jakarta",SUMIFS('Master Data HO &amp; Site'!$AC$1:$AC$437,'Master Data HO &amp; Site'!$F$1:$F$437,'Summary to Mgmt'!$D55,'Master Data HO &amp; Site'!$H$1:$H$437,'Summary to Mgmt'!$E55,'Master Data HO &amp; Site'!$Y$1:$Y$437,"Open",'Master Data HO &amp; Site'!$N$1:$N$437,$H$2),SUMIFS('Master Data HO &amp; Site'!$AC$1:$AC$437,'Master Data HO &amp; Site'!$S$1:$S$437,'Summary to Mgmt'!$C55,'Master Data HO &amp; Site'!$Y$1:$Y$437,"Open",'Master Data HO &amp; Site'!$N$1:$N$437,$H$2))))</f>
        <v>0</v>
      </c>
      <c r="L55" s="222">
        <f>IF($H$2="All",IF(C55="Jakarta",SUMIFS('Master Data HO &amp; Site'!$AD$1:$AD$437,'Master Data HO &amp; Site'!$F$1:$F$437,'Summary to Mgmt'!$D55,'Master Data HO &amp; Site'!$H$1:$H$437,'Summary to Mgmt'!$E55,'Master Data HO &amp; Site'!$Y$1:$Y$437,"Open"),SUMIFS('Master Data HO &amp; Site'!$AD$1:$AD$437,'Master Data HO &amp; Site'!$S$1:$S$437,'Summary to Mgmt'!$C55,'Master Data HO &amp; Site'!$Y$1:$Y$437,"Open")),IF($H$2="Urgent",IF(C55="Jakarta",SUMIFS('Master Data HO &amp; Site'!$AD$1:$AD$437,'Master Data HO &amp; Site'!$F$1:$F$437,'Summary to Mgmt'!$D55,'Master Data HO &amp; Site'!$H$1:$H$437,'Summary to Mgmt'!$E55,'Master Data HO &amp; Site'!$Y$1:$Y$437,"Open",'Master Data HO &amp; Site'!$N$1:$N$437,$H$2),SUMIFS('Master Data HO &amp; Site'!$AD$1:$AD$437,'Master Data HO &amp; Site'!$S$1:$S$437,'Summary to Mgmt'!$C55,'Master Data HO &amp; Site'!$Y$1:$Y$437,"Open",'Master Data HO &amp; Site'!$N$1:$N$437,$H$2)),IF(C55="Jakarta",SUMIFS('Master Data HO &amp; Site'!$AD$1:$AD$437,'Master Data HO &amp; Site'!$F$1:$F$437,'Summary to Mgmt'!$D55,'Master Data HO &amp; Site'!$H$1:$H$437,'Summary to Mgmt'!$E55,'Master Data HO &amp; Site'!$Y$1:$Y$437,"Open",'Master Data HO &amp; Site'!$N$1:$N$437,$H$2),SUMIFS('Master Data HO &amp; Site'!$AD$1:$AD$437,'Master Data HO &amp; Site'!$S$1:$S$437,'Summary to Mgmt'!$C55,'Master Data HO &amp; Site'!$Y$1:$Y$437,"Open",'Master Data HO &amp; Site'!$N$1:$N$437,$H$2))))</f>
        <v>1</v>
      </c>
      <c r="M55" s="222">
        <f>IF($H$2="All",IF(C55="Jakarta",SUMIFS('Master Data HO &amp; Site'!$AE$1:$AE$437,'Master Data HO &amp; Site'!$F$1:$F$437,'Summary to Mgmt'!$D55,'Master Data HO &amp; Site'!$H$1:$H$437,'Summary to Mgmt'!$E55,'Master Data HO &amp; Site'!$Y$1:$Y$437,"Open"),SUMIFS('Master Data HO &amp; Site'!$AE$1:$AE$437,'Master Data HO &amp; Site'!$S$1:$S$437,'Summary to Mgmt'!$C55,'Master Data HO &amp; Site'!$Y$1:$Y$437,"Open")),IF($H$2="Urgent",IF(C55="Jakarta",SUMIFS('Master Data HO &amp; Site'!$AE$1:$AE$437,'Master Data HO &amp; Site'!$F$1:$F$437,'Summary to Mgmt'!$D55,'Master Data HO &amp; Site'!$H$1:$H$437,'Summary to Mgmt'!$E55,'Master Data HO &amp; Site'!$Y$1:$Y$437,"Open",'Master Data HO &amp; Site'!$N$1:$N$437,$H$2),SUMIFS('Master Data HO &amp; Site'!$AE$1:$AE$437,'Master Data HO &amp; Site'!$S$1:$S$437,'Summary to Mgmt'!$C55,'Master Data HO &amp; Site'!$Y$1:$Y$437,"Open",'Master Data HO &amp; Site'!$N$1:$N$437,$H$2)),IF(C55="Jakarta",SUMIFS('Master Data HO &amp; Site'!$AE$1:$AE$437,'Master Data HO &amp; Site'!$F$1:$F$437,'Summary to Mgmt'!$D55,'Master Data HO &amp; Site'!$H$1:$H$437,'Summary to Mgmt'!$E55,'Master Data HO &amp; Site'!$Y$1:$Y$437,"Open",'Master Data HO &amp; Site'!$N$1:$N$437,$H$2),SUMIFS('Master Data HO &amp; Site'!$AE$1:$AE$437,'Master Data HO &amp; Site'!$S$1:$S$437,'Summary to Mgmt'!$C55,'Master Data HO &amp; Site'!$Y$1:$Y$437,"Open",'Master Data HO &amp; Site'!$N$1:$N$437,$H$2))))</f>
        <v>0</v>
      </c>
      <c r="N55" s="222">
        <f>IF($H$2="All",IF(C55="Jakarta",SUMIFS('Master Data HO &amp; Site'!$AF$1:$AF$437,'Master Data HO &amp; Site'!$F$1:$F$437,'Summary to Mgmt'!$D55,'Master Data HO &amp; Site'!$H$1:$H$437,'Summary to Mgmt'!$E55,'Master Data HO &amp; Site'!$Y$1:$Y$437,"Open"),SUMIFS('Master Data HO &amp; Site'!$AF$1:$AF$437,'Master Data HO &amp; Site'!$S$1:$S$437,'Summary to Mgmt'!$C55,'Master Data HO &amp; Site'!$Y$1:$Y$437,"Open")),IF($H$2="Urgent",IF(C55="Jakarta",SUMIFS('Master Data HO &amp; Site'!$AF$1:$AF$437,'Master Data HO &amp; Site'!$F$1:$F$437,'Summary to Mgmt'!$D55,'Master Data HO &amp; Site'!$H$1:$H$437,'Summary to Mgmt'!$E55,'Master Data HO &amp; Site'!$Y$1:$Y$437,"Open",'Master Data HO &amp; Site'!$N$1:$N$437,$H$2),SUMIFS('Master Data HO &amp; Site'!$AF$1:$AF$437,'Master Data HO &amp; Site'!$S$1:$S$437,'Summary to Mgmt'!$C55,'Master Data HO &amp; Site'!$Y$1:$Y$437,"Open",'Master Data HO &amp; Site'!$N$1:$N$437,$H$2)),IF(C55="Jakarta",SUMIFS('Master Data HO &amp; Site'!$AF$1:$AF$437,'Master Data HO &amp; Site'!$F$1:$F$437,'Summary to Mgmt'!$D55,'Master Data HO &amp; Site'!$H$1:$H$437,'Summary to Mgmt'!$E55,'Master Data HO &amp; Site'!$Y$1:$Y$437,"Open",'Master Data HO &amp; Site'!$N$1:$N$437,$H$2),SUMIFS('Master Data HO &amp; Site'!$AF$1:$AF$437,'Master Data HO &amp; Site'!$S$1:$S$437,'Summary to Mgmt'!$C55,'Master Data HO &amp; Site'!$Y$1:$Y$437,"Open",'Master Data HO &amp; Site'!$N$1:$N$437,$H$2))))</f>
        <v>1</v>
      </c>
      <c r="O55" s="224">
        <f>IF($H$2="All",IF(C55="Jakarta",SUMIFS('Master Data HO &amp; Site'!$AG$1:$AG$437,'Master Data HO &amp; Site'!$S$1:$S$437,'Summary to Mgmt'!$C55,'Master Data HO &amp; Site'!$F$1:$F$437,'Summary to Mgmt'!$D55,'Master Data HO &amp; Site'!$H$1:$H$437,'Summary to Mgmt'!$E55,'Master Data HO &amp; Site'!$Y$1:$Y$437,"Open"),SUMIFS('Master Data HO &amp; Site'!$AG$1:$AG$437,'Master Data HO &amp; Site'!$S$1:$S$437,'Summary to Mgmt'!$C55,'Master Data HO &amp; Site'!$Y$1:$Y$437,"Open")),IF($H$2="Urgent",IF(C55="Jakarta",SUMIFS('Master Data HO &amp; Site'!$AG$1:$AG$437,'Master Data HO &amp; Site'!$F$1:$F$437,'Summary to Mgmt'!$D55,'Master Data HO &amp; Site'!$H$1:$H$437,'Summary to Mgmt'!$E55,'Master Data HO &amp; Site'!$Y$1:$Y$437,"Open",'Master Data HO &amp; Site'!$N$1:$N$437,$H$2),SUMIFS('Master Data HO &amp; Site'!$AG$1:$AG$437,'Master Data HO &amp; Site'!$S$1:$S$437,'Summary to Mgmt'!$C55,'Master Data HO &amp; Site'!$Y$1:$Y$437,"Open",'Master Data HO &amp; Site'!$N$1:$N$437,$H$2)),IF(C55="Jakarta",SUMIFS('Master Data HO &amp; Site'!$AG$1:$AG$437,'Master Data HO &amp; Site'!$F$1:$F$437,'Summary to Mgmt'!$D55,'Master Data HO &amp; Site'!$H$1:$H$437,'Summary to Mgmt'!$E55,'Master Data HO &amp; Site'!$Y$1:$Y$437,"Open",'Master Data HO &amp; Site'!$N$1:$N$437,$H$2),SUMIFS('Master Data HO &amp; Site'!$AG$1:$AG$437,'Master Data HO &amp; Site'!$S$1:$S$437,'Summary to Mgmt'!$C55,'Master Data HO &amp; Site'!$Y$1:$Y$437,"Open",'Master Data HO &amp; Site'!$N$1:$N$437,$H$2))))</f>
        <v>4</v>
      </c>
      <c r="P55" s="222">
        <f>IF($H$2="All",IF(C55="Jakarta",SUMIFS('Master Data HO &amp; Site'!$AH$1:$AH$437,'Master Data HO &amp; Site'!$F$1:$F$437,'Summary to Mgmt'!$D55,'Master Data HO &amp; Site'!$H$1:$H$437,'Summary to Mgmt'!$E55,'Master Data HO &amp; Site'!$Y$1:$Y$437,"Open"),SUMIFS('Master Data HO &amp; Site'!$AH$1:$AH$437,'Master Data HO &amp; Site'!$S$1:$S$437,'Summary to Mgmt'!$C55,'Master Data HO &amp; Site'!$Y$1:$Y$437,"Open")),IF($H$2="Urgent",IF(C55="Jakarta",SUMIFS('Master Data HO &amp; Site'!$AH$1:$AH$437,'Master Data HO &amp; Site'!$F$1:$F$437,'Summary to Mgmt'!$D55,'Master Data HO &amp; Site'!$H$1:$H$437,'Summary to Mgmt'!$E55,'Master Data HO &amp; Site'!$Y$1:$Y$437,"Open",'Master Data HO &amp; Site'!$N$1:$N$437,$H$2),SUMIFS('Master Data HO &amp; Site'!$AH$1:$AH$437,'Master Data HO &amp; Site'!$S$1:$S$437,'Summary to Mgmt'!$C55,'Master Data HO &amp; Site'!$Y$1:$Y$437,"Open",'Master Data HO &amp; Site'!$N$1:$N$437,$H$2)),IF(C55="Jakarta",SUMIFS('Master Data HO &amp; Site'!$AH$1:$AH$437,'Master Data HO &amp; Site'!$F$1:$F$437,'Summary to Mgmt'!$D55,'Master Data HO &amp; Site'!$H$1:$H$437,'Summary to Mgmt'!$E55,'Master Data HO &amp; Site'!$Y$1:$Y$437,"Open",'Master Data HO &amp; Site'!$N$1:$N$437,$H$2),SUMIFS('Master Data HO &amp; Site'!$AH$1:$AH$437,'Master Data HO &amp; Site'!$S$1:$S$437,'Summary to Mgmt'!$C55,'Master Data HO &amp; Site'!$Y$1:$Y$437,"Open",'Master Data HO &amp; Site'!$N$1:$N$437,$H$2))))</f>
        <v>2</v>
      </c>
      <c r="Q55" s="222">
        <f>IF($H$2="All",IF(C55="Jakarta",SUMIFS('Master Data HO &amp; Site'!$AI$1:$AI$437,'Master Data HO &amp; Site'!$F$1:$F$437,'Summary to Mgmt'!$D55,'Master Data HO &amp; Site'!$H$1:$H$437,'Summary to Mgmt'!$E55,'Master Data HO &amp; Site'!$Y$1:$Y$437,"Open"),SUMIFS('Master Data HO &amp; Site'!$AI$1:$AI$437,'Master Data HO &amp; Site'!$S$1:$S$437,'Summary to Mgmt'!$C55,'Master Data HO &amp; Site'!$Y$1:$Y$437,"Open")),IF($H$2="Urgent",IF(C55="Jakarta",SUMIFS('Master Data HO &amp; Site'!$AI$1:$AI$437,'Master Data HO &amp; Site'!$F$1:$F$437,'Summary to Mgmt'!$D55,'Master Data HO &amp; Site'!$H$1:$H$437,'Summary to Mgmt'!$E55,'Master Data HO &amp; Site'!$Y$1:$Y$437,"Open",'Master Data HO &amp; Site'!$N$1:$N$437,$H$2),SUMIFS('Master Data HO &amp; Site'!$AI$1:$AI$437,'Master Data HO &amp; Site'!$S$1:$S$437,'Summary to Mgmt'!$C55,'Master Data HO &amp; Site'!$Y$1:$Y$437,"Open",'Master Data HO &amp; Site'!$N$1:$N$437,$H$2)),IF(C55="Jakarta",SUMIFS('Master Data HO &amp; Site'!$AI$1:$AI$437,'Master Data HO &amp; Site'!$F$1:$F$437,'Summary to Mgmt'!$D55,'Master Data HO &amp; Site'!$H$1:$H$437,'Summary to Mgmt'!$E55,'Master Data HO &amp; Site'!$Y$1:$Y$437,"Open",'Master Data HO &amp; Site'!$N$1:$N$437,$H$2),SUMIFS('Master Data HO &amp; Site'!$AI$1:$AI$437,'Master Data HO &amp; Site'!$S$1:$S$437,'Summary to Mgmt'!$C55,'Master Data HO &amp; Site'!$Y$1:$Y$437,"Open",'Master Data HO &amp; Site'!$N$1:$N$437,$H$2))))</f>
        <v>1</v>
      </c>
      <c r="R55" s="222">
        <f>IF($H$2="All",IF(C55="Jakarta",SUMIFS('Master Data HO &amp; Site'!$AJ$1:$AJ$437,'Master Data HO &amp; Site'!$F$1:$F$437,'Summary to Mgmt'!$D55,'Master Data HO &amp; Site'!$H$1:$H$437,'Summary to Mgmt'!$E55,'Master Data HO &amp; Site'!$Y$1:$Y$437,"Open"),SUMIFS('Master Data HO &amp; Site'!$AJ$1:$AJ$437,'Master Data HO &amp; Site'!$S$1:$S$437,'Summary to Mgmt'!$C55,'Master Data HO &amp; Site'!$Y$1:$Y$437,"Open")),IF($H$2="Urgent",IF(C55="Jakarta",SUMIFS('Master Data HO &amp; Site'!$AJ$1:$AJ$437,'Master Data HO &amp; Site'!$F$1:$F$437,'Summary to Mgmt'!$D55,'Master Data HO &amp; Site'!$H$1:$H$437,'Summary to Mgmt'!$E55,'Master Data HO &amp; Site'!$Y$1:$Y$437,"Open",'Master Data HO &amp; Site'!$N$1:$N$437,$H$2),SUMIFS('Master Data HO &amp; Site'!$AJ$1:$AJ$437,'Master Data HO &amp; Site'!$S$1:$S$437,'Summary to Mgmt'!$C55,'Master Data HO &amp; Site'!$Y$1:$Y$437,"Open",'Master Data HO &amp; Site'!$N$1:$N$437,$H$2)),IF(C55="Jakarta",SUMIFS('Master Data HO &amp; Site'!$AJ$1:$AJ$437,'Master Data HO &amp; Site'!$F$1:$F$437,'Summary to Mgmt'!$D55,'Master Data HO &amp; Site'!$H$1:$H$437,'Summary to Mgmt'!$E55,'Master Data HO &amp; Site'!$Y$1:$Y$437,"Open",'Master Data HO &amp; Site'!$N$1:$N$437,$H$2),SUMIFS('Master Data HO &amp; Site'!$AJ$1:$AJ$437,'Master Data HO &amp; Site'!$S$1:$S$437,'Summary to Mgmt'!$C55,'Master Data HO &amp; Site'!$Y$1:$Y$437,"Open",'Master Data HO &amp; Site'!$N$1:$N$437,$H$2))))</f>
        <v>0</v>
      </c>
      <c r="S55" s="222">
        <f>IF($H$2="All",IF(C55="Jakarta",SUMIFS('Master Data HO &amp; Site'!$AK$1:$AK$437,'Master Data HO &amp; Site'!$F$1:$F$437,'Summary to Mgmt'!$D55,'Master Data HO &amp; Site'!$H$1:$H$437,'Summary to Mgmt'!$E55,'Master Data HO &amp; Site'!$Y$1:$Y$437,"Open"),SUMIFS('Master Data HO &amp; Site'!$AK$1:$AK$437,'Master Data HO &amp; Site'!$S$1:$S$437,'Summary to Mgmt'!$C55,'Master Data HO &amp; Site'!$Y$1:$Y$437,"Open")),IF($H$2="Urgent",IF(C55="Jakarta",SUMIFS('Master Data HO &amp; Site'!$AK$1:$AK$437,'Master Data HO &amp; Site'!$F$1:$F$437,'Summary to Mgmt'!$D55,'Master Data HO &amp; Site'!$H$1:$H$437,'Summary to Mgmt'!$E55,'Master Data HO &amp; Site'!$Y$1:$Y$437,"Open",'Master Data HO &amp; Site'!$N$1:$N$437,$H$2),SUMIFS('Master Data HO &amp; Site'!$AK$1:$AK$437,'Master Data HO &amp; Site'!$S$1:$S$437,'Summary to Mgmt'!$C55,'Master Data HO &amp; Site'!$Y$1:$Y$437,"Open",'Master Data HO &amp; Site'!$N$1:$N$437,$H$2)),IF(C55="Jakarta",SUMIFS('Master Data HO &amp; Site'!$AK$1:$AK$437,'Master Data HO &amp; Site'!$F$1:$F$437,'Summary to Mgmt'!$D55,'Master Data HO &amp; Site'!$H$1:$H$437,'Summary to Mgmt'!$E55,'Master Data HO &amp; Site'!$Y$1:$Y$437,"Open",'Master Data HO &amp; Site'!$N$1:$N$437,$H$2),SUMIFS('Master Data HO &amp; Site'!$AK$1:$AK$437,'Master Data HO &amp; Site'!$S$1:$S$437,'Summary to Mgmt'!$C55,'Master Data HO &amp; Site'!$Y$1:$Y$437,"Open",'Master Data HO &amp; Site'!$N$1:$N$437,$H$2))))</f>
        <v>0</v>
      </c>
      <c r="T55" s="222">
        <f>IF($H$2="All",IF(C55="Jakarta",SUMIFS('Master Data HO &amp; Site'!$AL$1:$AL$437,'Master Data HO &amp; Site'!$F$1:$F$437,'Summary to Mgmt'!$D55,'Master Data HO &amp; Site'!$H$1:$H$437,'Summary to Mgmt'!$E55,'Master Data HO &amp; Site'!$Y$1:$Y$437,"Open"),SUMIFS('Master Data HO &amp; Site'!$AL$1:$AL$437,'Master Data HO &amp; Site'!$S$1:$S$437,'Summary to Mgmt'!$C55,'Master Data HO &amp; Site'!$Y$1:$Y$437,"Open")),IF($H$2="Urgent",IF(C55="Jakarta",SUMIFS('Master Data HO &amp; Site'!$AL$1:$AL$437,'Master Data HO &amp; Site'!$F$1:$F$437,'Summary to Mgmt'!$D55,'Master Data HO &amp; Site'!$H$1:$H$437,'Summary to Mgmt'!$E55,'Master Data HO &amp; Site'!$Y$1:$Y$437,"Open",'Master Data HO &amp; Site'!$N$1:$N$437,$H$2),SUMIFS('Master Data HO &amp; Site'!$AL$1:$AL$437,'Master Data HO &amp; Site'!$S$1:$S$437,'Summary to Mgmt'!$C55,'Master Data HO &amp; Site'!$Y$1:$Y$437,"Open",'Master Data HO &amp; Site'!$N$1:$N$437,$H$2)),IF(C55="Jakarta",SUMIFS('Master Data HO &amp; Site'!$AL$1:$AL$437,'Master Data HO &amp; Site'!$F$1:$F$437,'Summary to Mgmt'!$D55,'Master Data HO &amp; Site'!$H$1:$H$437,'Summary to Mgmt'!$E55,'Master Data HO &amp; Site'!$Y$1:$Y$437,"Open",'Master Data HO &amp; Site'!$N$1:$N$437,$H$2),SUMIFS('Master Data HO &amp; Site'!$AL$1:$AL$437,'Master Data HO &amp; Site'!$S$1:$S$437,'Summary to Mgmt'!$C55,'Master Data HO &amp; Site'!$Y$1:$Y$437,"Open",'Master Data HO &amp; Site'!$N$1:$N$437,$H$2))))</f>
        <v>1</v>
      </c>
      <c r="U55" s="222">
        <f>IF($H$2="All",IF(C55="Jakarta",SUMIFS('Master Data HO &amp; Site'!$AM$1:$AM$437,'Master Data HO &amp; Site'!$S$1:$S$437,'Summary to Mgmt'!$C55,'Master Data HO &amp; Site'!$F$1:$F$437,'Summary to Mgmt'!$D55,'Master Data HO &amp; Site'!$H$1:$H$437,'Summary to Mgmt'!$E55,'Master Data HO &amp; Site'!$Y$1:$Y$437,"Open"),SUMIFS('Master Data HO &amp; Site'!$AM$1:$AM$437,'Master Data HO &amp; Site'!$S$1:$S$437,'Summary to Mgmt'!$C55,'Master Data HO &amp; Site'!$Y$1:$Y$437,"Open")),IF($H$2="Urgent",IF(C55="Jakarta",SUMIFS('Master Data HO &amp; Site'!$AM$1:$AM$437,'Master Data HO &amp; Site'!$F$1:$F$437,'Summary to Mgmt'!$D55,'Master Data HO &amp; Site'!$H$1:$H$437,'Summary to Mgmt'!$E55,'Master Data HO &amp; Site'!$Y$1:$Y$437,"Open",'Master Data HO &amp; Site'!$N$1:$N$437,$H$2),SUMIFS('Master Data HO &amp; Site'!$AM$1:$AM$437,'Master Data HO &amp; Site'!$S$1:$S$437,'Summary to Mgmt'!$C55,'Master Data HO &amp; Site'!$Y$1:$Y$437,"Open",'Master Data HO &amp; Site'!$N$1:$N$437,$H$2)),IF(C55="Jakarta",SUMIFS('Master Data HO &amp; Site'!$AM$1:$AM$437,'Master Data HO &amp; Site'!$F$1:$F$437,'Summary to Mgmt'!$D55,'Master Data HO &amp; Site'!$H$1:$H$437,'Summary to Mgmt'!$E55,'Master Data HO &amp; Site'!$Y$1:$Y$437,"Open",'Master Data HO &amp; Site'!$N$1:$N$437,$H$2),SUMIFS('Master Data HO &amp; Site'!$AM$1:$AM$437,'Master Data HO &amp; Site'!$S$1:$S$437,'Summary to Mgmt'!$C55,'Master Data HO &amp; Site'!$Y$1:$Y$437,"Open",'Master Data HO &amp; Site'!$N$1:$N$437,$H$2))))</f>
        <v>4</v>
      </c>
      <c r="V55" s="222">
        <f>IF($H$2="All",IF(C55="Jakarta",SUMIFS('Master Data HO &amp; Site'!$AN$1:$AN$437,'Master Data HO &amp; Site'!$F$1:$F$437,'Summary to Mgmt'!$D55,'Master Data HO &amp; Site'!$H$1:$H$437,'Summary to Mgmt'!$E55,'Master Data HO &amp; Site'!$Y$1:$Y$437,"Open"),SUMIFS('Master Data HO &amp; Site'!$AN$1:$AN$437,'Master Data HO &amp; Site'!$S$1:$S$437,'Summary to Mgmt'!$C55,'Master Data HO &amp; Site'!$Y$1:$Y$437,"Open")),IF($H$2="Urgent",IF(C55="Jakarta",SUMIFS('Master Data HO &amp; Site'!$AN$1:$AN$437,'Master Data HO &amp; Site'!$F$1:$F$437,'Summary to Mgmt'!$D55,'Master Data HO &amp; Site'!$H$1:$H$437,'Summary to Mgmt'!$E55,'Master Data HO &amp; Site'!$Y$1:$Y$437,"Open",'Master Data HO &amp; Site'!$N$1:$N$437,$H$2),SUMIFS('Master Data HO &amp; Site'!$AN$1:$AN$437,'Master Data HO &amp; Site'!$S$1:$S$437,'Summary to Mgmt'!$C55,'Master Data HO &amp; Site'!$Y$1:$Y$437,"Open",'Master Data HO &amp; Site'!$N$1:$N$437,$H$2)),IF(C55="Jakarta",SUMIFS('Master Data HO &amp; Site'!$AN$1:$AN$437,'Master Data HO &amp; Site'!$F$1:$F$437,'Summary to Mgmt'!$D55,'Master Data HO &amp; Site'!$H$1:$H$437,'Summary to Mgmt'!$E55,'Master Data HO &amp; Site'!$Y$1:$Y$437,"Open",'Master Data HO &amp; Site'!$N$1:$N$437,$H$2),SUMIFS('Master Data HO &amp; Site'!$AN$1:$AN$437,'Master Data HO &amp; Site'!$S$1:$S$437,'Summary to Mgmt'!$C55,'Master Data HO &amp; Site'!$Y$1:$Y$437,"Open",'Master Data HO &amp; Site'!$N$1:$N$437,$H$2))))</f>
        <v>0</v>
      </c>
      <c r="W55" s="222">
        <f>IF($H$2="All",IF(C55="Jakarta",SUMIFS('Master Data HO &amp; Site'!$AO$1:$AO$437,'Master Data HO &amp; Site'!$F$1:$F$437,'Summary to Mgmt'!$D55,'Master Data HO &amp; Site'!$H$1:$H$437,'Summary to Mgmt'!$E55,'Master Data HO &amp; Site'!$Y$1:$Y$437,"Open"),SUMIFS('Master Data HO &amp; Site'!$AO$1:$AO$437,'Master Data HO &amp; Site'!$S$1:$S$437,'Summary to Mgmt'!$C55,'Master Data HO &amp; Site'!$Y$1:$Y$437,"Open")),IF($H$2="Urgent",IF(C55="Jakarta",SUMIFS('Master Data HO &amp; Site'!$AO$1:$AO$437,'Master Data HO &amp; Site'!$F$1:$F$437,'Summary to Mgmt'!$D55,'Master Data HO &amp; Site'!$H$1:$H$437,'Summary to Mgmt'!$E55,'Master Data HO &amp; Site'!$Y$1:$Y$437,"Open",'Master Data HO &amp; Site'!$N$1:$N$437,$H$2),SUMIFS('Master Data HO &amp; Site'!$AO$1:$AO$437,'Master Data HO &amp; Site'!$S$1:$S$437,'Summary to Mgmt'!$C55,'Master Data HO &amp; Site'!$Y$1:$Y$437,"Open",'Master Data HO &amp; Site'!$N$1:$N$437,$H$2)),IF(C55="Jakarta",SUMIFS('Master Data HO &amp; Site'!$AO$1:$AO$437,'Master Data HO &amp; Site'!$F$1:$F$437,'Summary to Mgmt'!$D55,'Master Data HO &amp; Site'!$H$1:$H$437,'Summary to Mgmt'!$E55,'Master Data HO &amp; Site'!$Y$1:$Y$437,"Open",'Master Data HO &amp; Site'!$N$1:$N$437,$H$2),SUMIFS('Master Data HO &amp; Site'!$AO$1:$AO$437,'Master Data HO &amp; Site'!$S$1:$S$437,'Summary to Mgmt'!$C55,'Master Data HO &amp; Site'!$Y$1:$Y$437,"Open",'Master Data HO &amp; Site'!$N$1:$N$437,$H$2))))</f>
        <v>0</v>
      </c>
      <c r="X55" s="222">
        <f>IF($H$2="All",IF(C55="Jakarta",SUMIFS('Master Data HO &amp; Site'!$AP$1:$AP$437,'Master Data HO &amp; Site'!$F$1:$F$437,'Summary to Mgmt'!$D55,'Master Data HO &amp; Site'!$H$1:$H$437,'Summary to Mgmt'!$E55,'Master Data HO &amp; Site'!$Y$1:$Y$437,"Open"),SUMIFS('Master Data HO &amp; Site'!$AP$1:$AP$437,'Master Data HO &amp; Site'!$S$1:$S$437,'Summary to Mgmt'!$C55,'Master Data HO &amp; Site'!$Y$1:$Y$437,"Open")),IF($H$2="Urgent",IF(C55="Jakarta",SUMIFS('Master Data HO &amp; Site'!$AP$1:$AP$437,'Master Data HO &amp; Site'!$F$1:$F$437,'Summary to Mgmt'!$D55,'Master Data HO &amp; Site'!$H$1:$H$437,'Summary to Mgmt'!$E55,'Master Data HO &amp; Site'!$Y$1:$Y$437,"Open",'Master Data HO &amp; Site'!$N$1:$N$437,$H$2),SUMIFS('Master Data HO &amp; Site'!$AP$1:$AP$437,'Master Data HO &amp; Site'!$S$1:$S$437,'Summary to Mgmt'!$C55,'Master Data HO &amp; Site'!$Y$1:$Y$437,"Open",'Master Data HO &amp; Site'!$N$1:$N$437,$H$2)),IF(C55="Jakarta",SUMIFS('Master Data HO &amp; Site'!$AP$1:$AP$437,'Master Data HO &amp; Site'!$F$1:$F$437,'Summary to Mgmt'!$D55,'Master Data HO &amp; Site'!$H$1:$H$437,'Summary to Mgmt'!$E55,'Master Data HO &amp; Site'!$Y$1:$Y$437,"Open",'Master Data HO &amp; Site'!$N$1:$N$437,$H$2),SUMIFS('Master Data HO &amp; Site'!$AP$1:$AP$437,'Master Data HO &amp; Site'!$S$1:$S$437,'Summary to Mgmt'!$C55,'Master Data HO &amp; Site'!$Y$1:$Y$437,"Open",'Master Data HO &amp; Site'!$N$1:$N$437,$H$2))))</f>
        <v>0</v>
      </c>
      <c r="Y55" s="222">
        <f>IF($H$2="All",IF(C55="Jakarta",SUMIFS('Master Data HO &amp; Site'!$AQ$1:$AQ$437,'Master Data HO &amp; Site'!$F$1:$F$437,'Summary to Mgmt'!$D55,'Master Data HO &amp; Site'!$H$1:$H$437,'Summary to Mgmt'!$E55,'Master Data HO &amp; Site'!$Y$1:$Y$437,"Open"),SUMIFS('Master Data HO &amp; Site'!$AQ$1:$AQ$437,'Master Data HO &amp; Site'!$S$1:$S$437,'Summary to Mgmt'!$C55,'Master Data HO &amp; Site'!$Y$1:$Y$437,"Open")),IF($H$2="Urgent",IF(C55="Jakarta",SUMIFS('Master Data HO &amp; Site'!$AQ$1:$AQ$437,'Master Data HO &amp; Site'!$F$1:$F$437,'Summary to Mgmt'!$D55,'Master Data HO &amp; Site'!$H$1:$H$437,'Summary to Mgmt'!$E55,'Master Data HO &amp; Site'!$Y$1:$Y$437,"Open",'Master Data HO &amp; Site'!$N$1:$N$437,$H$2),SUMIFS('Master Data HO &amp; Site'!$AQ$1:$AQ$437,'Master Data HO &amp; Site'!$S$1:$S$437,'Summary to Mgmt'!$C55,'Master Data HO &amp; Site'!$Y$1:$Y$437,"Open",'Master Data HO &amp; Site'!$N$1:$N$437,$H$2)),IF(C55="Jakarta",SUMIFS('Master Data HO &amp; Site'!$AQ$1:$AQ$437,'Master Data HO &amp; Site'!$F$1:$F$437,'Summary to Mgmt'!$D55,'Master Data HO &amp; Site'!$H$1:$H$437,'Summary to Mgmt'!$E55,'Master Data HO &amp; Site'!$Y$1:$Y$437,"Open",'Master Data HO &amp; Site'!$N$1:$N$437,$H$2),SUMIFS('Master Data HO &amp; Site'!$AQ$1:$AQ$437,'Master Data HO &amp; Site'!$S$1:$S$437,'Summary to Mgmt'!$C55,'Master Data HO &amp; Site'!$Y$1:$Y$437,"Open",'Master Data HO &amp; Site'!$N$1:$N$437,$H$2))))</f>
        <v>0</v>
      </c>
      <c r="Z55" s="222">
        <f>IF($H$2="All",IF(C55="Jakarta",SUMIFS('Master Data HO &amp; Site'!$AR$1:$AR$437,'Master Data HO &amp; Site'!$F$1:$F$437,'Summary to Mgmt'!$D55,'Master Data HO &amp; Site'!$H$1:$H$437,'Summary to Mgmt'!$E55,'Master Data HO &amp; Site'!$Y$1:$Y$437,"Open"),SUMIFS('Master Data HO &amp; Site'!$AR$1:$AR$437,'Master Data HO &amp; Site'!$S$1:$S$437,'Summary to Mgmt'!$C55,'Master Data HO &amp; Site'!$Y$1:$Y$437,"Open")),IF($H$2="Urgent",IF(C55="Jakarta",SUMIFS('Master Data HO &amp; Site'!$AR$1:$AR$437,'Master Data HO &amp; Site'!$F$1:$F$437,'Summary to Mgmt'!$D55,'Master Data HO &amp; Site'!$H$1:$H$437,'Summary to Mgmt'!$E55,'Master Data HO &amp; Site'!$Y$1:$Y$437,"Open",'Master Data HO &amp; Site'!$N$1:$N$437,$H$2),SUMIFS('Master Data HO &amp; Site'!$AR$1:$AR$437,'Master Data HO &amp; Site'!$S$1:$S$437,'Summary to Mgmt'!$C55,'Master Data HO &amp; Site'!$Y$1:$Y$437,"Open",'Master Data HO &amp; Site'!$N$1:$N$437,$H$2)),IF(C55="Jakarta",SUMIFS('Master Data HO &amp; Site'!$AR$1:$AR$437,'Master Data HO &amp; Site'!$F$1:$F$437,'Summary to Mgmt'!$D55,'Master Data HO &amp; Site'!$H$1:$H$437,'Summary to Mgmt'!$E55,'Master Data HO &amp; Site'!$Y$1:$Y$437,"Open",'Master Data HO &amp; Site'!$N$1:$N$437,$H$2),SUMIFS('Master Data HO &amp; Site'!$AR$1:$AR$437,'Master Data HO &amp; Site'!$S$1:$S$437,'Summary to Mgmt'!$C55,'Master Data HO &amp; Site'!$Y$1:$Y$437,"Open",'Master Data HO &amp; Site'!$N$1:$N$437,$H$2))))</f>
        <v>0</v>
      </c>
      <c r="AA55" s="222" t="s">
        <v>1965</v>
      </c>
      <c r="AB55" s="222">
        <f>IF($H$2="All",IF(C55="Jakarta",SUMIFS('Master Data HO &amp; Site'!$AT$1:$AT$437,'Master Data HO &amp; Site'!$F$1:$F$437,'Summary to Mgmt'!$D55,'Master Data HO &amp; Site'!$H$1:$H$437,'Summary to Mgmt'!$E55,'Master Data HO &amp; Site'!$Y$1:$Y$437,"Open"),SUMIFS('Master Data HO &amp; Site'!$AT$1:$AT$437,'Master Data HO &amp; Site'!$S$1:$S$437,'Summary to Mgmt'!$C55,'Master Data HO &amp; Site'!$Y$1:$Y$437,"Open")),IF($H$2="Urgent",IF(C55="Jakarta",SUMIFS('Master Data HO &amp; Site'!$AT$1:$AT$437,'Master Data HO &amp; Site'!$F$1:$F$437,'Summary to Mgmt'!$D55,'Master Data HO &amp; Site'!$H$1:$H$437,'Summary to Mgmt'!$E55,'Master Data HO &amp; Site'!$Y$1:$Y$437,"Open",'Master Data HO &amp; Site'!$N$1:$N$437,$H$2),SUMIFS('Master Data HO &amp; Site'!$AT$1:$AT$437,'Master Data HO &amp; Site'!$S$1:$S$437,'Summary to Mgmt'!$C55,'Master Data HO &amp; Site'!$Y$1:$Y$437,"Open",'Master Data HO &amp; Site'!$N$1:$N$437,$H$2)),IF(C55="Jakarta",SUMIFS('Master Data HO &amp; Site'!$AT$1:$AT$437,'Master Data HO &amp; Site'!$F$1:$F$437,'Summary to Mgmt'!$D55,'Master Data HO &amp; Site'!$H$1:$H$437,'Summary to Mgmt'!$E55,'Master Data HO &amp; Site'!$Y$1:$Y$437,"Open",'Master Data HO &amp; Site'!$N$1:$N$437,$H$2),SUMIFS('Master Data HO &amp; Site'!$AT$1:$AT$437,'Master Data HO &amp; Site'!$S$1:$S$437,'Summary to Mgmt'!$C55,'Master Data HO &amp; Site'!$Y$1:$Y$437,"Open",'Master Data HO &amp; Site'!$N$1:$N$437,$H$2))))</f>
        <v>0</v>
      </c>
      <c r="AC55" s="222">
        <f>IF($H$2="All",IF(C55="Jakarta",SUMIFS('Master Data HO &amp; Site'!$AU$1:$AU$437,'Master Data HO &amp; Site'!$F$1:$F$437,'Summary to Mgmt'!$D55,'Master Data HO &amp; Site'!$H$1:$H$437,'Summary to Mgmt'!$E55,'Master Data HO &amp; Site'!$Y$1:$Y$437,"Open"),SUMIFS('Master Data HO &amp; Site'!$AU$1:$AU$437,'Master Data HO &amp; Site'!$S$1:$S$437,'Summary to Mgmt'!$C55,'Master Data HO &amp; Site'!$Y$1:$Y$437,"Open")),IF($H$2="Urgent",IF(C55="Jakarta",SUMIFS('Master Data HO &amp; Site'!$AU$1:$AU$437,'Master Data HO &amp; Site'!$F$1:$F$437,'Summary to Mgmt'!$D55,'Master Data HO &amp; Site'!$H$1:$H$437,'Summary to Mgmt'!$E55,'Master Data HO &amp; Site'!$Y$1:$Y$437,"Open",'Master Data HO &amp; Site'!$N$1:$N$437,$H$2),SUMIFS('Master Data HO &amp; Site'!$AU$1:$AU$437,'Master Data HO &amp; Site'!$S$1:$S$437,'Summary to Mgmt'!$C55,'Master Data HO &amp; Site'!$Y$1:$Y$437,"Open",'Master Data HO &amp; Site'!$N$1:$N$437,$H$2)),IF(C55="Jakarta",SUMIFS('Master Data HO &amp; Site'!$AU$1:$AU$437,'Master Data HO &amp; Site'!$F$1:$F$437,'Summary to Mgmt'!$D55,'Master Data HO &amp; Site'!$H$1:$H$437,'Summary to Mgmt'!$E55,'Master Data HO &amp; Site'!$Y$1:$Y$437,"Open",'Master Data HO &amp; Site'!$N$1:$N$437,$H$2),SUMIFS('Master Data HO &amp; Site'!$AU$1:$AU$437,'Master Data HO &amp; Site'!$S$1:$S$437,'Summary to Mgmt'!$C55,'Master Data HO &amp; Site'!$Y$1:$Y$437,"Open",'Master Data HO &amp; Site'!$N$1:$N$437,$H$2))))</f>
        <v>0</v>
      </c>
      <c r="AD55" s="222">
        <f>IF($H$2="All",IF(C55="Jakarta",SUMIFS('Master Data HO &amp; Site'!$AV$1:$AV$437,'Master Data HO &amp; Site'!$F$1:$F$437,'Summary to Mgmt'!$D55,'Master Data HO &amp; Site'!$H$1:$H$437,'Summary to Mgmt'!$E55,'Master Data HO &amp; Site'!$Y$1:$Y$437,"Open"),SUMIFS('Master Data HO &amp; Site'!$AV$1:$AV$437,'Master Data HO &amp; Site'!$S$1:$S$437,'Summary to Mgmt'!$C55,'Master Data HO &amp; Site'!$Y$1:$Y$437,"Open")),IF($H$2="Urgent",IF(C55="Jakarta",SUMIFS('Master Data HO &amp; Site'!$AV$1:$AV$437,'Master Data HO &amp; Site'!$F$1:$F$437,'Summary to Mgmt'!$D55,'Master Data HO &amp; Site'!$H$1:$H$437,'Summary to Mgmt'!$E55,'Master Data HO &amp; Site'!$Y$1:$Y$437,"Open",'Master Data HO &amp; Site'!$N$1:$N$437,$H$2),SUMIFS('Master Data HO &amp; Site'!$AV$1:$AV$437,'Master Data HO &amp; Site'!$S$1:$S$437,'Summary to Mgmt'!$C55,'Master Data HO &amp; Site'!$Y$1:$Y$437,"Open",'Master Data HO &amp; Site'!$N$1:$N$437,$H$2)),IF(C55="Jakarta",SUMIFS('Master Data HO &amp; Site'!$AV$1:$AV$437,'Master Data HO &amp; Site'!$F$1:$F$437,'Summary to Mgmt'!$D55,'Master Data HO &amp; Site'!$H$1:$H$437,'Summary to Mgmt'!$E55,'Master Data HO &amp; Site'!$Y$1:$Y$437,"Open",'Master Data HO &amp; Site'!$N$1:$N$437,$H$2),SUMIFS('Master Data HO &amp; Site'!$AV$1:$AV$437,'Master Data HO &amp; Site'!$S$1:$S$437,'Summary to Mgmt'!$C55,'Master Data HO &amp; Site'!$Y$1:$Y$437,"Open",'Master Data HO &amp; Site'!$N$1:$N$437,$H$2))))</f>
        <v>0</v>
      </c>
      <c r="AE55" s="222">
        <f>IF($H$2="All",IF(C55="Jakarta",SUMIFS('Master Data HO &amp; Site'!$AW$1:$AW$437,'Master Data HO &amp; Site'!$F$1:$F$437,'Summary to Mgmt'!$D55,'Master Data HO &amp; Site'!$H$1:$H$437,'Summary to Mgmt'!$E55,'Master Data HO &amp; Site'!$Y$1:$Y$437,"Open"),SUMIFS('Master Data HO &amp; Site'!$AW$1:$AW$437,'Master Data HO &amp; Site'!$S$1:$S$437,'Summary to Mgmt'!$C55,'Master Data HO &amp; Site'!$Y$1:$Y$437,"Open")),IF($H$2="Urgent",IF(C55="Jakarta",SUMIFS('Master Data HO &amp; Site'!$AW$1:$AW$437,'Master Data HO &amp; Site'!$F$1:$F$437,'Summary to Mgmt'!$D55,'Master Data HO &amp; Site'!$H$1:$H$437,'Summary to Mgmt'!$E55,'Master Data HO &amp; Site'!$Y$1:$Y$437,"Open",'Master Data HO &amp; Site'!$N$1:$N$437,$H$2),SUMIFS('Master Data HO &amp; Site'!$AW$1:$AW$437,'Master Data HO &amp; Site'!$S$1:$S$437,'Summary to Mgmt'!$C55,'Master Data HO &amp; Site'!$Y$1:$Y$437,"Open",'Master Data HO &amp; Site'!$N$1:$N$437,$H$2)),IF(C55="Jakarta",SUMIFS('Master Data HO &amp; Site'!$AW$1:$AW$437,'Master Data HO &amp; Site'!$F$1:$F$437,'Summary to Mgmt'!$D55,'Master Data HO &amp; Site'!$H$1:$H$437,'Summary to Mgmt'!$E55,'Master Data HO &amp; Site'!$Y$1:$Y$437,"Open",'Master Data HO &amp; Site'!$N$1:$N$437,$H$2),SUMIFS('Master Data HO &amp; Site'!$AW$1:$AW$437,'Master Data HO &amp; Site'!$S$1:$S$437,'Summary to Mgmt'!$C55,'Master Data HO &amp; Site'!$Y$1:$Y$437,"Open",'Master Data HO &amp; Site'!$N$1:$N$437,$H$2))))</f>
        <v>0</v>
      </c>
      <c r="AF55" s="222">
        <f>IF($H$2="All",IF(C55="Jakarta",SUMIFS('Master Data HO &amp; Site'!$AX$1:$AX$437,'Master Data HO &amp; Site'!$F$1:$F$437,'Summary to Mgmt'!$D55,'Master Data HO &amp; Site'!$H$1:$H$437,'Summary to Mgmt'!$E55,'Master Data HO &amp; Site'!$Y$1:$Y$437,"Open"),SUMIFS('Master Data HO &amp; Site'!$AX$1:$AX$437,'Master Data HO &amp; Site'!$S$1:$S$437,'Summary to Mgmt'!$C55,'Master Data HO &amp; Site'!$Y$1:$Y$437,"Open")),IF($H$2="Urgent",IF(C55="Jakarta",SUMIFS('Master Data HO &amp; Site'!$AX$1:$AX$437,'Master Data HO &amp; Site'!$F$1:$F$437,'Summary to Mgmt'!$D55,'Master Data HO &amp; Site'!$H$1:$H$437,'Summary to Mgmt'!$E55,'Master Data HO &amp; Site'!$Y$1:$Y$437,"Open",'Master Data HO &amp; Site'!$N$1:$N$437,$H$2),SUMIFS('Master Data HO &amp; Site'!$AX$1:$AX$437,'Master Data HO &amp; Site'!$S$1:$S$437,'Summary to Mgmt'!$C55,'Master Data HO &amp; Site'!$Y$1:$Y$437,"Open",'Master Data HO &amp; Site'!$N$1:$N$437,$H$2)),IF(C55="Jakarta",SUMIFS('Master Data HO &amp; Site'!$AX$1:$AX$437,'Master Data HO &amp; Site'!$F$1:$F$437,'Summary to Mgmt'!$D55,'Master Data HO &amp; Site'!$H$1:$H$437,'Summary to Mgmt'!$E55,'Master Data HO &amp; Site'!$Y$1:$Y$437,"Open",'Master Data HO &amp; Site'!$N$1:$N$437,$H$2),SUMIFS('Master Data HO &amp; Site'!$AX$1:$AX$437,'Master Data HO &amp; Site'!$S$1:$S$437,'Summary to Mgmt'!$C55,'Master Data HO &amp; Site'!$Y$1:$Y$437,"Open",'Master Data HO &amp; Site'!$N$1:$N$437,$H$2))))</f>
        <v>0</v>
      </c>
      <c r="AG55" s="222">
        <f>IF($H$2="All",IF(C55="Jakarta",SUMIFS('Master Data HO &amp; Site'!$AY$1:$AY$437,'Master Data HO &amp; Site'!$S$1:$S$437,'Summary to Mgmt'!$C55,'Master Data HO &amp; Site'!$F$1:$F$437,'Summary to Mgmt'!$D55,'Master Data HO &amp; Site'!$H$1:$H$437,'Summary to Mgmt'!$E55,'Master Data HO &amp; Site'!$Y$1:$Y$437,"Open"),SUMIFS('Master Data HO &amp; Site'!$AY$1:$AY$437,'Master Data HO &amp; Site'!$S$1:$S$437,'Summary to Mgmt'!$C55,'Master Data HO &amp; Site'!$Y$1:$Y$437,"Open")),IF($H$2="Urgent",IF(C55="Jakarta",SUMIFS('Master Data HO &amp; Site'!$AY$1:$AY$437,'Master Data HO &amp; Site'!$F$1:$F$437,'Summary to Mgmt'!$D55,'Master Data HO &amp; Site'!$H$1:$H$437,'Summary to Mgmt'!$E55,'Master Data HO &amp; Site'!$Y$1:$Y$437,"Open",'Master Data HO &amp; Site'!$N$1:$N$437,$H$2),SUMIFS('Master Data HO &amp; Site'!$AY$1:$AY$437,'Master Data HO &amp; Site'!$S$1:$S$437,'Summary to Mgmt'!$C55,'Master Data HO &amp; Site'!$Y$1:$Y$437,"Open",'Master Data HO &amp; Site'!$N$1:$N$437,$H$2)),IF(C55="Jakarta",SUMIFS('Master Data HO &amp; Site'!$AY$1:$AY$437,'Master Data HO &amp; Site'!$F$1:$F$437,'Summary to Mgmt'!$D55,'Master Data HO &amp; Site'!$H$1:$H$437,'Summary to Mgmt'!$E55,'Master Data HO &amp; Site'!$Y$1:$Y$437,"Open",'Master Data HO &amp; Site'!$N$1:$N$437,$H$2),SUMIFS('Master Data HO &amp; Site'!$AY$1:$AY$437,'Master Data HO &amp; Site'!$S$1:$S$437,'Summary to Mgmt'!$C55,'Master Data HO &amp; Site'!$Y$1:$Y$437,"Open",'Master Data HO &amp; Site'!$N$1:$N$437,$H$2))))</f>
        <v>0</v>
      </c>
      <c r="AH55" s="222">
        <f>IF($H$2="All",IF(C55="Jakarta",SUMIFS('Master Data HO &amp; Site'!$AZ$1:$AZ$437,'Master Data HO &amp; Site'!$F$1:$F$437,'Summary to Mgmt'!$D55,'Master Data HO &amp; Site'!$H$1:$H$437,'Summary to Mgmt'!$E55,'Master Data HO &amp; Site'!$Y$1:$Y$437,"Open"),SUMIFS('Master Data HO &amp; Site'!$AZ$1:$AZ$437,'Master Data HO &amp; Site'!$S$1:$S$437,'Summary to Mgmt'!$C55,'Master Data HO &amp; Site'!$Y$1:$Y$437,"Open")),IF($H$2="Urgent",IF(C55="Jakarta",SUMIFS('Master Data HO &amp; Site'!$AZ$1:$AZ$437,'Master Data HO &amp; Site'!$F$1:$F$437,'Summary to Mgmt'!$D55,'Master Data HO &amp; Site'!$H$1:$H$437,'Summary to Mgmt'!$E55,'Master Data HO &amp; Site'!$Y$1:$Y$437,"Open",'Master Data HO &amp; Site'!$N$1:$N$437,$H$2),SUMIFS('Master Data HO &amp; Site'!$AZ$1:$AZ$437,'Master Data HO &amp; Site'!$S$1:$S$437,'Summary to Mgmt'!$C55,'Master Data HO &amp; Site'!$Y$1:$Y$437,"Open",'Master Data HO &amp; Site'!$N$1:$N$437,$H$2)),IF(C55="Jakarta",SUMIFS('Master Data HO &amp; Site'!$AZ$1:$AZ$437,'Master Data HO &amp; Site'!$F$1:$F$437,'Summary to Mgmt'!$D55,'Master Data HO &amp; Site'!$H$1:$H$437,'Summary to Mgmt'!$E55,'Master Data HO &amp; Site'!$Y$1:$Y$437,"Open",'Master Data HO &amp; Site'!$N$1:$N$437,$H$2),SUMIFS('Master Data HO &amp; Site'!$AZ$1:$AZ$437,'Master Data HO &amp; Site'!$S$1:$S$437,'Summary to Mgmt'!$C55,'Master Data HO &amp; Site'!$Y$1:$Y$437,"Open",'Master Data HO &amp; Site'!$N$1:$N$437,$H$2))))</f>
        <v>0</v>
      </c>
      <c r="AI55" s="222">
        <f>IF($H$2="All",IF(C55="Jakarta",SUMIFS('Master Data HO &amp; Site'!$AZ$1:$AZ$437,'Master Data HO &amp; Site'!$F$1:$F$437,'Summary to Mgmt'!$D55,'Master Data HO &amp; Site'!$H$1:$H$437,'Summary to Mgmt'!$E55,'Master Data HO &amp; Site'!$Y$1:$Y$437,"Open"),SUMIFS('Master Data HO &amp; Site'!$AZ$1:$AZ$437,'Master Data HO &amp; Site'!$S$1:$S$437,'Summary to Mgmt'!$C55,'Master Data HO &amp; Site'!$Y$1:$Y$437,"Open")),IF($H$2="Urgent",IF(C55="Jakarta",SUMIFS('Master Data HO &amp; Site'!$AZ$1:$AZ$437,'Master Data HO &amp; Site'!$F$1:$F$437,'Summary to Mgmt'!$D55,'Master Data HO &amp; Site'!$H$1:$H$437,'Summary to Mgmt'!$E55,'Master Data HO &amp; Site'!$Y$1:$Y$437,"Open",'Master Data HO &amp; Site'!$N$1:$N$437,$H$2),SUMIFS('Master Data HO &amp; Site'!$AZ$1:$AZ$437,'Master Data HO &amp; Site'!$S$1:$S$437,'Summary to Mgmt'!$C55,'Master Data HO &amp; Site'!$Y$1:$Y$437,"Open",'Master Data HO &amp; Site'!$N$1:$N$437,$H$2)),IF(C55="Jakarta",SUMIFS('Master Data HO &amp; Site'!$AZ$1:$AZ$437,'Master Data HO &amp; Site'!$F$1:$F$437,'Summary to Mgmt'!$D55,'Master Data HO &amp; Site'!$H$1:$H$437,'Summary to Mgmt'!$E55,'Master Data HO &amp; Site'!$Y$1:$Y$437,"Open",'Master Data HO &amp; Site'!$N$1:$N$437,$H$2),SUMIFS('Master Data HO &amp; Site'!$AZ$1:$AZ$437,'Master Data HO &amp; Site'!$S$1:$S$437,'Summary to Mgmt'!$C55,'Master Data HO &amp; Site'!$Y$1:$Y$437,"Open",'Master Data HO &amp; Site'!$N$1:$N$437,$H$2))))</f>
        <v>0</v>
      </c>
      <c r="AJ55" s="222">
        <f>IF($H$2="All",IF(C55="Jakarta",SUMIFS('Master Data HO &amp; Site'!$BB$1:$BB$437,'Master Data HO &amp; Site'!$F$1:$F$437,'Summary to Mgmt'!$D55,'Master Data HO &amp; Site'!$H$1:$H$437,'Summary to Mgmt'!$E55,'Master Data HO &amp; Site'!$Y$1:$Y$437,"Open"),SUMIFS('Master Data HO &amp; Site'!$BB$1:$BB$437,'Master Data HO &amp; Site'!$S$1:$S$437,'Summary to Mgmt'!$C55,'Master Data HO &amp; Site'!$Y$1:$Y$437,"Open")),IF($H$2="Urgent",IF(C55="Jakarta",SUMIFS('Master Data HO &amp; Site'!$BB$1:$BB$437,'Master Data HO &amp; Site'!$F$1:$F$437,'Summary to Mgmt'!$D55,'Master Data HO &amp; Site'!$H$1:$H$437,'Summary to Mgmt'!$E55,'Master Data HO &amp; Site'!$Y$1:$Y$437,"Open",'Master Data HO &amp; Site'!$N$1:$N$437,$H$2),SUMIFS('Master Data HO &amp; Site'!$BB$1:$BB$437,'Master Data HO &amp; Site'!$S$1:$S$437,'Summary to Mgmt'!$C55,'Master Data HO &amp; Site'!$Y$1:$Y$437,"Open",'Master Data HO &amp; Site'!$N$1:$N$437,$H$2)),IF(C55="Jakarta",SUMIFS('Master Data HO &amp; Site'!$BB$1:$BB$437,'Master Data HO &amp; Site'!$F$1:$F$437,'Summary to Mgmt'!$D55,'Master Data HO &amp; Site'!$H$1:$H$437,'Summary to Mgmt'!$E55,'Master Data HO &amp; Site'!$Y$1:$Y$437,"Open",'Master Data HO &amp; Site'!$N$1:$N$437,$H$2),SUMIFS('Master Data HO &amp; Site'!$BB$1:$BB$437,'Master Data HO &amp; Site'!$S$1:$S$437,'Summary to Mgmt'!$C55,'Master Data HO &amp; Site'!$Y$1:$Y$437,"Open",'Master Data HO &amp; Site'!$N$1:$N$437,$H$2))))</f>
        <v>2</v>
      </c>
      <c r="AK55" s="222">
        <f>IF($H$2="All",IF(C55="Jakarta",SUMIFS('Master Data HO &amp; Site'!$BC$1:$BC$437,'Master Data HO &amp; Site'!$F$1:$F$437,'Summary to Mgmt'!$D55,'Master Data HO &amp; Site'!$H$1:$H$437,'Summary to Mgmt'!$E55,'Master Data HO &amp; Site'!$Y$1:$Y$437,"Open"),SUMIFS('Master Data HO &amp; Site'!$BC$1:$BC$437,'Master Data HO &amp; Site'!$S$1:$S$437,'Summary to Mgmt'!$C55,'Master Data HO &amp; Site'!$Y$1:$Y$437,"Open")),IF($H$2="Urgent",IF(C55="Jakarta",SUMIFS('Master Data HO &amp; Site'!$BC$1:$BC$437,'Master Data HO &amp; Site'!$F$1:$F$437,'Summary to Mgmt'!$D55,'Master Data HO &amp; Site'!$H$1:$H$437,'Summary to Mgmt'!$E55,'Master Data HO &amp; Site'!$Y$1:$Y$437,"Open",'Master Data HO &amp; Site'!$N$1:$N$437,$H$2),SUMIFS('Master Data HO &amp; Site'!$BC$1:$BC$437,'Master Data HO &amp; Site'!$S$1:$S$437,'Summary to Mgmt'!$C55,'Master Data HO &amp; Site'!$Y$1:$Y$437,"Open",'Master Data HO &amp; Site'!$N$1:$N$437,$H$2)),IF(C55="Jakarta",SUMIFS('Master Data HO &amp; Site'!$BC$1:$BC$437,'Master Data HO &amp; Site'!$F$1:$F$437,'Summary to Mgmt'!$D55,'Master Data HO &amp; Site'!$H$1:$H$437,'Summary to Mgmt'!$E55,'Master Data HO &amp; Site'!$Y$1:$Y$437,"Open",'Master Data HO &amp; Site'!$N$1:$N$437,$H$2),SUMIFS('Master Data HO &amp; Site'!$BC$1:$BC$437,'Master Data HO &amp; Site'!$S$1:$S$437,'Summary to Mgmt'!$C55,'Master Data HO &amp; Site'!$Y$1:$Y$437,"Open",'Master Data HO &amp; Site'!$N$1:$N$437,$H$2))))</f>
        <v>0</v>
      </c>
      <c r="AL55" s="222">
        <f>IF($H$2="All",IF(C55="Jakarta",SUMIFS('Master Data HO &amp; Site'!$BD$1:$BD$437,'Master Data HO &amp; Site'!$F$1:$F$437,'Summary to Mgmt'!$D55,'Master Data HO &amp; Site'!$H$1:$H$437,'Summary to Mgmt'!$E55,'Master Data HO &amp; Site'!$Y$1:$Y$437,"Open"),SUMIFS('Master Data HO &amp; Site'!$BD$1:$BD$437,'Master Data HO &amp; Site'!$S$1:$S$437,'Summary to Mgmt'!$C55,'Master Data HO &amp; Site'!$Y$1:$Y$437,"Open")),IF($H$2="Urgent",IF(C55="Jakarta",SUMIFS('Master Data HO &amp; Site'!$BD$1:$BD$437,'Master Data HO &amp; Site'!$F$1:$F$437,'Summary to Mgmt'!$D55,'Master Data HO &amp; Site'!$H$1:$H$437,'Summary to Mgmt'!$E55,'Master Data HO &amp; Site'!$Y$1:$Y$437,"Open",'Master Data HO &amp; Site'!$N$1:$N$437,$H$2),SUMIFS('Master Data HO &amp; Site'!$BD$1:$BD$437,'Master Data HO &amp; Site'!$S$1:$S$437,'Summary to Mgmt'!$C55,'Master Data HO &amp; Site'!$Y$1:$Y$437,"Open",'Master Data HO &amp; Site'!$N$1:$N$437,$H$2)),IF(C55="Jakarta",SUMIFS('Master Data HO &amp; Site'!$BD$1:$BD$437,'Master Data HO &amp; Site'!$F$1:$F$437,'Summary to Mgmt'!$D55,'Master Data HO &amp; Site'!$H$1:$H$437,'Summary to Mgmt'!$E55,'Master Data HO &amp; Site'!$Y$1:$Y$437,"Open",'Master Data HO &amp; Site'!$N$1:$N$437,$H$2),SUMIFS('Master Data HO &amp; Site'!$BD$1:$BD$437,'Master Data HO &amp; Site'!$S$1:$S$437,'Summary to Mgmt'!$C55,'Master Data HO &amp; Site'!$Y$1:$Y$437,"Open",'Master Data HO &amp; Site'!$N$1:$N$437,$H$2))))</f>
        <v>1</v>
      </c>
      <c r="AM55" s="222">
        <f>IF($H$2="All",IF(C55="Jakarta",SUMIFS('Master Data HO &amp; Site'!$BE$1:$BE$437,'Master Data HO &amp; Site'!$S$1:$S$437,'Summary to Mgmt'!$C55,'Master Data HO &amp; Site'!$F$1:$F$437,'Summary to Mgmt'!$D55,'Master Data HO &amp; Site'!$H$1:$H$437,'Summary to Mgmt'!$E55,'Master Data HO &amp; Site'!$Y$1:$Y$437,"Open"),SUMIFS('Master Data HO &amp; Site'!$BE$1:$BE$437,'Master Data HO &amp; Site'!$S$1:$S$437,'Summary to Mgmt'!$C55,'Master Data HO &amp; Site'!$Y$1:$Y$437,"Open")),IF($H$2="Urgent",IF(C55="Jakarta",SUMIFS('Master Data HO &amp; Site'!$BE$1:$BE$437,'Master Data HO &amp; Site'!$F$1:$F$437,'Summary to Mgmt'!$D55,'Master Data HO &amp; Site'!$H$1:$H$437,'Summary to Mgmt'!$E55,'Master Data HO &amp; Site'!$Y$1:$Y$437,"Open",'Master Data HO &amp; Site'!$N$1:$N$437,$H$2),SUMIFS('Master Data HO &amp; Site'!$BE$1:$BE$437,'Master Data HO &amp; Site'!$S$1:$S$437,'Summary to Mgmt'!$C55,'Master Data HO &amp; Site'!$Y$1:$Y$437,"Open",'Master Data HO &amp; Site'!$N$1:$N$437,$H$2)),IF(C55="Jakarta",SUMIFS('Master Data HO &amp; Site'!$BE$1:$BE$437,'Master Data HO &amp; Site'!$F$1:$F$437,'Summary to Mgmt'!$D55,'Master Data HO &amp; Site'!$H$1:$H$437,'Summary to Mgmt'!$E55,'Master Data HO &amp; Site'!$Y$1:$Y$437,"Open",'Master Data HO &amp; Site'!$N$1:$N$437,$H$2),SUMIFS('Master Data HO &amp; Site'!$BE$1:$BE$437,'Master Data HO &amp; Site'!$S$1:$S$437,'Summary to Mgmt'!$C55,'Master Data HO &amp; Site'!$Y$1:$Y$437,"Open",'Master Data HO &amp; Site'!$N$1:$N$437,$H$2))))</f>
        <v>3</v>
      </c>
      <c r="AN55" s="222">
        <f>IF($H$2="All",IF(C55="Jakarta",SUMIFS('Master Data HO &amp; Site'!$BF$1:$BF$437,'Master Data HO &amp; Site'!$F$1:$F$437,'Summary to Mgmt'!$D55,'Master Data HO &amp; Site'!$H$1:$H$437,'Summary to Mgmt'!$E55,'Master Data HO &amp; Site'!$Y$1:$Y$437,"Open"),SUMIFS('Master Data HO &amp; Site'!$BF$1:$BF$437,'Master Data HO &amp; Site'!$S$1:$S$437,'Summary to Mgmt'!$C55,'Master Data HO &amp; Site'!$Y$1:$Y$437,"Open")),IF($H$2="Urgent",IF(C55="Jakarta",SUMIFS('Master Data HO &amp; Site'!$BF$1:$BF$437,'Master Data HO &amp; Site'!$F$1:$F$437,'Summary to Mgmt'!$D55,'Master Data HO &amp; Site'!$H$1:$H$437,'Summary to Mgmt'!$E55,'Master Data HO &amp; Site'!$Y$1:$Y$437,"Open",'Master Data HO &amp; Site'!$N$1:$N$437,$H$2),SUMIFS('Master Data HO &amp; Site'!$BF$1:$BF$437,'Master Data HO &amp; Site'!$S$1:$S$437,'Summary to Mgmt'!$C55,'Master Data HO &amp; Site'!$Y$1:$Y$437,"Open",'Master Data HO &amp; Site'!$N$1:$N$437,$H$2)),IF(C55="Jakarta",SUMIFS('Master Data HO &amp; Site'!$BF$1:$BF$437,'Master Data HO &amp; Site'!$F$1:$F$437,'Summary to Mgmt'!$D55,'Master Data HO &amp; Site'!$H$1:$H$437,'Summary to Mgmt'!$E55,'Master Data HO &amp; Site'!$Y$1:$Y$437,"Open",'Master Data HO &amp; Site'!$N$1:$N$437,$H$2),SUMIFS('Master Data HO &amp; Site'!$BF$1:$BF$437,'Master Data HO &amp; Site'!$S$1:$S$437,'Summary to Mgmt'!$C55,'Master Data HO &amp; Site'!$Y$1:$Y$437,"Open",'Master Data HO &amp; Site'!$N$1:$N$437,$H$2))))</f>
        <v>0</v>
      </c>
      <c r="AO55" s="222">
        <f>IF($H$2="All",IF(C55="Jakarta",SUMIFS('Master Data HO &amp; Site'!$BG$1:$BG$437,'Master Data HO &amp; Site'!$F$1:$F$437,'Summary to Mgmt'!$D55,'Master Data HO &amp; Site'!$H$1:$H$437,'Summary to Mgmt'!$E55,'Master Data HO &amp; Site'!$Y$1:$Y$437,"Open"),SUMIFS('Master Data HO &amp; Site'!$BG$1:$BG$437,'Master Data HO &amp; Site'!$S$1:$S$437,'Summary to Mgmt'!$C55,'Master Data HO &amp; Site'!$Y$1:$Y$437,"Open")),IF($H$2="Urgent",IF(C55="Jakarta",SUMIFS('Master Data HO &amp; Site'!$BG$1:$BG$437,'Master Data HO &amp; Site'!$F$1:$F$437,'Summary to Mgmt'!$D55,'Master Data HO &amp; Site'!$H$1:$H$437,'Summary to Mgmt'!$E55,'Master Data HO &amp; Site'!$Y$1:$Y$437,"Open",'Master Data HO &amp; Site'!$N$1:$N$437,$H$2),SUMIFS('Master Data HO &amp; Site'!$BG$1:$BG$437,'Master Data HO &amp; Site'!$S$1:$S$437,'Summary to Mgmt'!$C55,'Master Data HO &amp; Site'!$Y$1:$Y$437,"Open",'Master Data HO &amp; Site'!$N$1:$N$437,$H$2)),IF(C55="Jakarta",SUMIFS('Master Data HO &amp; Site'!$BG$1:$BG$437,'Master Data HO &amp; Site'!$F$1:$F$437,'Summary to Mgmt'!$D55,'Master Data HO &amp; Site'!$H$1:$H$437,'Summary to Mgmt'!$E55,'Master Data HO &amp; Site'!$Y$1:$Y$437,"Open",'Master Data HO &amp; Site'!$N$1:$N$437,$H$2),SUMIFS('Master Data HO &amp; Site'!$BG$1:$BG$437,'Master Data HO &amp; Site'!$S$1:$S$437,'Summary to Mgmt'!$C55,'Master Data HO &amp; Site'!$Y$1:$Y$437,"Open",'Master Data HO &amp; Site'!$N$1:$N$437,$H$2))))</f>
        <v>0</v>
      </c>
      <c r="AP55" s="222">
        <f>IF($H$2="All",IF(C55="Jakarta",SUMIFS('Master Data HO &amp; Site'!$BH$1:$BH$437,'Master Data HO &amp; Site'!$F$1:$F$437,'Summary to Mgmt'!$D55,'Master Data HO &amp; Site'!$H$1:$H$437,'Summary to Mgmt'!$E55,'Master Data HO &amp; Site'!$Y$1:$Y$437,"Open"),SUMIFS('Master Data HO &amp; Site'!$BH$1:$BH$437,'Master Data HO &amp; Site'!$S$1:$S$437,'Summary to Mgmt'!$C55,'Master Data HO &amp; Site'!$Y$1:$Y$437,"Open")),IF($H$2="Urgent",IF(C55="Jakarta",SUMIFS('Master Data HO &amp; Site'!$BH$1:$BH$437,'Master Data HO &amp; Site'!$F$1:$F$437,'Summary to Mgmt'!$D55,'Master Data HO &amp; Site'!$H$1:$H$437,'Summary to Mgmt'!$E55,'Master Data HO &amp; Site'!$Y$1:$Y$437,"Open",'Master Data HO &amp; Site'!$N$1:$N$437,$H$2),SUMIFS('Master Data HO &amp; Site'!$BH$1:$BH$437,'Master Data HO &amp; Site'!$S$1:$S$437,'Summary to Mgmt'!$C55,'Master Data HO &amp; Site'!$Y$1:$Y$437,"Open",'Master Data HO &amp; Site'!$N$1:$N$437,$H$2)),IF(C55="Jakarta",SUMIFS('Master Data HO &amp; Site'!$BH$1:$BH$437,'Master Data HO &amp; Site'!$F$1:$F$437,'Summary to Mgmt'!$D55,'Master Data HO &amp; Site'!$H$1:$H$437,'Summary to Mgmt'!$E55,'Master Data HO &amp; Site'!$Y$1:$Y$437,"Open",'Master Data HO &amp; Site'!$N$1:$N$437,$H$2),SUMIFS('Master Data HO &amp; Site'!$BH$1:$BH$437,'Master Data HO &amp; Site'!$S$1:$S$437,'Summary to Mgmt'!$C55,'Master Data HO &amp; Site'!$Y$1:$Y$437,"Open",'Master Data HO &amp; Site'!$N$1:$N$437,$H$2))))</f>
        <v>2</v>
      </c>
      <c r="AQ55" s="222">
        <f>IF($H$2="All",IF(C55="Jakarta",SUMIFS('Master Data HO &amp; Site'!$BI$1:$BI$437,'Master Data HO &amp; Site'!$F$1:$F$437,'Summary to Mgmt'!$D55,'Master Data HO &amp; Site'!$H$1:$H$437,'Summary to Mgmt'!$E55,'Master Data HO &amp; Site'!$Y$1:$Y$437,"Open"),SUMIFS('Master Data HO &amp; Site'!$BI$1:$BI$437,'Master Data HO &amp; Site'!$S$1:$S$437,'Summary to Mgmt'!$C55,'Master Data HO &amp; Site'!$Y$1:$Y$437,"Open")),IF($H$2="Urgent",IF(C55="Jakarta",SUMIFS('Master Data HO &amp; Site'!$BI$1:$BI$437,'Master Data HO &amp; Site'!$F$1:$F$437,'Summary to Mgmt'!$D55,'Master Data HO &amp; Site'!$H$1:$H$437,'Summary to Mgmt'!$E55,'Master Data HO &amp; Site'!$Y$1:$Y$437,"Open",'Master Data HO &amp; Site'!$N$1:$N$437,$H$2),SUMIFS('Master Data HO &amp; Site'!$BI$1:$BI$437,'Master Data HO &amp; Site'!$S$1:$S$437,'Summary to Mgmt'!$C55,'Master Data HO &amp; Site'!$Y$1:$Y$437,"Open",'Master Data HO &amp; Site'!$N$1:$N$437,$H$2)),IF(C55="Jakarta",SUMIFS('Master Data HO &amp; Site'!$BI$1:$BI$437,'Master Data HO &amp; Site'!$F$1:$F$437,'Summary to Mgmt'!$D55,'Master Data HO &amp; Site'!$H$1:$H$437,'Summary to Mgmt'!$E55,'Master Data HO &amp; Site'!$Y$1:$Y$437,"Open",'Master Data HO &amp; Site'!$N$1:$N$437,$H$2),SUMIFS('Master Data HO &amp; Site'!$BI$1:$BI$437,'Master Data HO &amp; Site'!$S$1:$S$437,'Summary to Mgmt'!$C55,'Master Data HO &amp; Site'!$Y$1:$Y$437,"Open",'Master Data HO &amp; Site'!$N$1:$N$437,$H$2))))</f>
        <v>0</v>
      </c>
      <c r="AR55" s="222">
        <f>IF($H$2="All",IF(C55="Jakarta",SUMIFS('Master Data HO &amp; Site'!$BJ$1:$BJ$437,'Master Data HO &amp; Site'!$F$1:$F$437,'Summary to Mgmt'!$D55,'Master Data HO &amp; Site'!$H$1:$H$437,'Summary to Mgmt'!$E55,'Master Data HO &amp; Site'!$Y$1:$Y$437,"Open"),SUMIFS('Master Data HO &amp; Site'!$BJ$1:$BJ$437,'Master Data HO &amp; Site'!$S$1:$S$437,'Summary to Mgmt'!$C55,'Master Data HO &amp; Site'!$Y$1:$Y$437,"Open")),IF($H$2="Urgent",IF(C55="Jakarta",SUMIFS('Master Data HO &amp; Site'!$BJ$1:$BJ$437,'Master Data HO &amp; Site'!$F$1:$F$437,'Summary to Mgmt'!$D55,'Master Data HO &amp; Site'!$H$1:$H$437,'Summary to Mgmt'!$E55,'Master Data HO &amp; Site'!$Y$1:$Y$437,"Open",'Master Data HO &amp; Site'!$N$1:$N$437,$H$2),SUMIFS('Master Data HO &amp; Site'!$BJ$1:$BJ$437,'Master Data HO &amp; Site'!$S$1:$S$437,'Summary to Mgmt'!$C55,'Master Data HO &amp; Site'!$Y$1:$Y$437,"Open",'Master Data HO &amp; Site'!$N$1:$N$437,$H$2)),IF(C55="Jakarta",SUMIFS('Master Data HO &amp; Site'!$BJ$1:$BJ$437,'Master Data HO &amp; Site'!$F$1:$F$437,'Summary to Mgmt'!$D55,'Master Data HO &amp; Site'!$H$1:$H$437,'Summary to Mgmt'!$E55,'Master Data HO &amp; Site'!$Y$1:$Y$437,"Open",'Master Data HO &amp; Site'!$N$1:$N$437,$H$2),SUMIFS('Master Data HO &amp; Site'!$BJ$1:$BJ$437,'Master Data HO &amp; Site'!$S$1:$S$437,'Summary to Mgmt'!$C55,'Master Data HO &amp; Site'!$Y$1:$Y$437,"Open",'Master Data HO &amp; Site'!$N$1:$N$437,$H$2))))</f>
        <v>1</v>
      </c>
      <c r="AS55" s="222">
        <f>IF($H$2="All",IF(C55="Jakarta",SUMIFS('Master Data HO &amp; Site'!$BK$1:$BK$437,'Master Data HO &amp; Site'!$S$1:$S$437,'Summary to Mgmt'!$C55,'Master Data HO &amp; Site'!$F$1:$F$437,'Summary to Mgmt'!$D55,'Master Data HO &amp; Site'!$H$1:$H$437,'Summary to Mgmt'!$E55,'Master Data HO &amp; Site'!$Y$1:$Y$437,"Open"),SUMIFS('Master Data HO &amp; Site'!$BK$1:$BK$437,'Master Data HO &amp; Site'!$S$1:$S$437,'Summary to Mgmt'!$C55,'Master Data HO &amp; Site'!$Y$1:$Y$437,"Open")),IF($H$2="Urgent",IF(C55="Jakarta",SUMIFS('Master Data HO &amp; Site'!$BK$1:$BK$437,'Master Data HO &amp; Site'!$F$1:$F$437,'Summary to Mgmt'!$D55,'Master Data HO &amp; Site'!$H$1:$H$437,'Summary to Mgmt'!$E55,'Master Data HO &amp; Site'!$Y$1:$Y$437,"Open",'Master Data HO &amp; Site'!$N$1:$N$437,$H$2),SUMIFS('Master Data HO &amp; Site'!$BK$1:$BK$437,'Master Data HO &amp; Site'!$S$1:$S$437,'Summary to Mgmt'!$C55,'Master Data HO &amp; Site'!$Y$1:$Y$437,"Open",'Master Data HO &amp; Site'!$N$1:$N$437,$H$2)),IF(C55="Jakarta",SUMIFS('Master Data HO &amp; Site'!$BK$1:$BK$437,'Master Data HO &amp; Site'!$F$1:$F$437,'Summary to Mgmt'!$D55,'Master Data HO &amp; Site'!$H$1:$H$437,'Summary to Mgmt'!$E55,'Master Data HO &amp; Site'!$Y$1:$Y$437,"Open",'Master Data HO &amp; Site'!$N$1:$N$437,$H$2),SUMIFS('Master Data HO &amp; Site'!$BK$1:$BK$437,'Master Data HO &amp; Site'!$S$1:$S$437,'Summary to Mgmt'!$C55,'Master Data HO &amp; Site'!$Y$1:$Y$437,"Open",'Master Data HO &amp; Site'!$N$1:$N$437,$H$2))))</f>
        <v>3</v>
      </c>
      <c r="AU55" s="224">
        <f ca="1">IF($H$2="All",IF(C55="Jakarta",COUNTIFS('Master Data HO &amp; Site'!$F$1:$F$437,'Summary to Mgmt'!$D55,'Master Data HO &amp; Site'!$H$1:$H$437,'Summary to Mgmt'!$E55,'Master Data HO &amp; Site'!$Y$1:$Y$437,"Open",'Master Data HO &amp; Site'!$BZ$1:$BZ$437,'Summary to Mgmt'!$AU$4),COUNTIFS('Master Data HO &amp; Site'!$S$1:$S$437,'Summary to Mgmt'!$C55,'Master Data HO &amp; Site'!$Y$1:$Y$437,"Open",'Master Data HO &amp; Site'!$BZ$1:$BZ$437,'Summary to Mgmt'!$AU$4)),IF($H$2="Urgent",IF(C55="Jakarta",COUNTIFS('Master Data HO &amp; Site'!$F$1:$F$437,'Summary to Mgmt'!$D55,'Master Data HO &amp; Site'!$H$1:$H$437,'Summary to Mgmt'!$E55,'Master Data HO &amp; Site'!$Y$1:$Y$437,"Open",'Master Data HO &amp; Site'!$BZ$1:$BZ$437,'Summary to Mgmt'!$AU$4,'Master Data HO &amp; Site'!$N$1:$N$437,$H$2),COUNTIFS('Master Data HO &amp; Site'!$S$1:$S$437,'Summary to Mgmt'!$C55,'Master Data HO &amp; Site'!$Y$1:$Y$437,"Open",'Master Data HO &amp; Site'!$BZ$1:$BZ$437,'Summary to Mgmt'!$AU$4,'Master Data HO &amp; Site'!$N$1:$N$437,$H$2)),IF(C55="Jakarta",COUNTIFS('Master Data HO &amp; Site'!$F$1:$F$437,'Summary to Mgmt'!$D55,'Master Data HO &amp; Site'!$H$1:$H$437,'Summary to Mgmt'!$E55,'Master Data HO &amp; Site'!$Y$1:$Y$437,"Open",'Master Data HO &amp; Site'!$BZ$1:$BZ$437,'Summary to Mgmt'!$AU$4,'Master Data HO &amp; Site'!$N$1:$N$437,$H$2),COUNTIFS('Master Data HO &amp; Site'!$S$1:$S$437,'Summary to Mgmt'!$C55,'Master Data HO &amp; Site'!$Y$1:$Y$437,"Open",'Master Data HO &amp; Site'!$BZ$1:$BZ$437,'Summary to Mgmt'!$AU$4,'Master Data HO &amp; Site'!$N$1:$N$437,$H$2))))</f>
        <v>0</v>
      </c>
      <c r="AV55" s="224">
        <f ca="1">IF($H$2="All",IF(C55="Jakarta",COUNTIFS('Master Data HO &amp; Site'!$F$1:$F$437,'Summary to Mgmt'!$D55,'Master Data HO &amp; Site'!$H$1:$H$437,'Summary to Mgmt'!$E55,'Master Data HO &amp; Site'!$Y$1:$Y$437,"Open",'Master Data HO &amp; Site'!$BZ$1:$BZ$437,'Summary to Mgmt'!$AV$4),COUNTIFS('Master Data HO &amp; Site'!$S$1:$S$437,'Summary to Mgmt'!$C55,'Master Data HO &amp; Site'!$Y$1:$Y$437,"Open",'Master Data HO &amp; Site'!$BZ$1:$BZ$437,'Summary to Mgmt'!$AV$4)),IF($H$2="Urgent",IF(C55="Jakarta",COUNTIFS('Master Data HO &amp; Site'!$F$1:$F$437,'Summary to Mgmt'!$D55,'Master Data HO &amp; Site'!$H$1:$H$437,'Summary to Mgmt'!$E55,'Master Data HO &amp; Site'!$Y$1:$Y$437,"Open",'Master Data HO &amp; Site'!$BZ$1:$BZ$437,'Summary to Mgmt'!$AV$4,'Master Data HO &amp; Site'!$N$1:$N$437,$H$2),COUNTIFS('Master Data HO &amp; Site'!$S$1:$S$437,'Summary to Mgmt'!$C55,'Master Data HO &amp; Site'!$Y$1:$Y$437,"Open",'Master Data HO &amp; Site'!$BZ$1:$BZ$437,'Summary to Mgmt'!$AV$4,'Master Data HO &amp; Site'!$N$1:$N$437,$H$2)),IF(C55="Jakarta",COUNTIFS('Master Data HO &amp; Site'!$F$1:$F$437,'Summary to Mgmt'!$D55,'Master Data HO &amp; Site'!$H$1:$H$437,'Summary to Mgmt'!$E55,'Master Data HO &amp; Site'!$Y$1:$Y$437,"Open",'Master Data HO &amp; Site'!$BZ$1:$BZ$437,'Summary to Mgmt'!$AV$4,'Master Data HO &amp; Site'!$N$1:$N$437,$H$2),COUNTIFS('Master Data HO &amp; Site'!$S$1:$S$437,'Summary to Mgmt'!$C55,'Master Data HO &amp; Site'!$Y$1:$Y$437,"Open",'Master Data HO &amp; Site'!$BZ$1:$BZ$437,'Summary to Mgmt'!$AV$4,'Master Data HO &amp; Site'!$N$1:$N$437,$H$2))))</f>
        <v>0</v>
      </c>
      <c r="AW55" s="224">
        <f ca="1">IF($H$2="All",IF(C55="Jakarta",COUNTIFS('Master Data HO &amp; Site'!$F$1:$F$437,'Summary to Mgmt'!$D55,'Master Data HO &amp; Site'!$H$1:$H$437,'Summary to Mgmt'!$E55,'Master Data HO &amp; Site'!$Y$1:$Y$437,"Open",'Master Data HO &amp; Site'!$BZ$1:$BZ$437,'Summary to Mgmt'!$AW$4),COUNTIFS('Master Data HO &amp; Site'!$S$1:$S$437,'Summary to Mgmt'!$C55,'Master Data HO &amp; Site'!$Y$1:$Y$437,"Open",'Master Data HO &amp; Site'!$BZ$1:$BZ$437,'Summary to Mgmt'!$AW$4)),IF($H$2="Urgent",IF(C55="Jakarta",COUNTIFS('Master Data HO &amp; Site'!$F$1:$F$437,'Summary to Mgmt'!$D55,'Master Data HO &amp; Site'!$H$1:$H$437,'Summary to Mgmt'!$E55,'Master Data HO &amp; Site'!$Y$1:$Y$437,"Open",'Master Data HO &amp; Site'!$BZ$1:$BZ$437,'Summary to Mgmt'!$AW$4,'Master Data HO &amp; Site'!$N$1:$N$437,$H$2),COUNTIFS('Master Data HO &amp; Site'!$S$1:$S$437,'Summary to Mgmt'!$C55,'Master Data HO &amp; Site'!$Y$1:$Y$437,"Open",'Master Data HO &amp; Site'!$BZ$1:$BZ$437,'Summary to Mgmt'!$AW$4,'Master Data HO &amp; Site'!$N$1:$N$437,$H$2)),IF(C55="Jakarta",COUNTIFS('Master Data HO &amp; Site'!$F$1:$F$437,'Summary to Mgmt'!$D55,'Master Data HO &amp; Site'!$H$1:$H$437,'Summary to Mgmt'!$E55,'Master Data HO &amp; Site'!$Y$1:$Y$437,"Open",'Master Data HO &amp; Site'!$BZ$1:$BZ$437,'Summary to Mgmt'!$AW$4,'Master Data HO &amp; Site'!$N$1:$N$437,$H$2),COUNTIFS('Master Data HO &amp; Site'!$S$1:$S$437,'Summary to Mgmt'!$C55,'Master Data HO &amp; Site'!$Y$1:$Y$437,"Open",'Master Data HO &amp; Site'!$BZ$1:$BZ$437,'Summary to Mgmt'!$AW$4,'Master Data HO &amp; Site'!$N$1:$N$437,$H$2))))</f>
        <v>0</v>
      </c>
      <c r="AX55" s="224">
        <f ca="1">IF($H$2="All",IF(C55="Jakarta",COUNTIFS('Master Data HO &amp; Site'!$F$1:$F$437,'Summary to Mgmt'!$D55,'Master Data HO &amp; Site'!$H$1:$H$437,'Summary to Mgmt'!$E55,'Master Data HO &amp; Site'!$Y$1:$Y$437,"Open",'Master Data HO &amp; Site'!$BZ$1:$BZ$437,'Summary to Mgmt'!$AX$4),COUNTIFS('Master Data HO &amp; Site'!$S$1:$S$437,'Summary to Mgmt'!$C55,'Master Data HO &amp; Site'!$Y$1:$Y$437,"Open",'Master Data HO &amp; Site'!$BZ$1:$BZ$437,'Summary to Mgmt'!$AX$4)),IF($H$2="Urgent",IF(C55="Jakarta",COUNTIFS('Master Data HO &amp; Site'!$F$1:$F$437,'Summary to Mgmt'!$D55,'Master Data HO &amp; Site'!$H$1:$H$437,'Summary to Mgmt'!$E55,'Master Data HO &amp; Site'!$Y$1:$Y$437,"Open",'Master Data HO &amp; Site'!$BZ$1:$BZ$437,'Summary to Mgmt'!$AX$4,'Master Data HO &amp; Site'!$N$1:$N$437,$H$2),COUNTIFS('Master Data HO &amp; Site'!$S$1:$S$437,'Summary to Mgmt'!$C55,'Master Data HO &amp; Site'!$Y$1:$Y$437,"Open",'Master Data HO &amp; Site'!$BZ$1:$BZ$437,'Summary to Mgmt'!$AX$4,'Master Data HO &amp; Site'!$N$1:$N$437,$H$2)),IF(C55="Jakarta",COUNTIFS('Master Data HO &amp; Site'!$F$1:$F$437,'Summary to Mgmt'!$D55,'Master Data HO &amp; Site'!$H$1:$H$437,'Summary to Mgmt'!$E55,'Master Data HO &amp; Site'!$Y$1:$Y$437,"Open",'Master Data HO &amp; Site'!$BZ$1:$BZ$437,'Summary to Mgmt'!$AX$4,'Master Data HO &amp; Site'!$N$1:$N$437,$H$2),COUNTIFS('Master Data HO &amp; Site'!$S$1:$S$437,'Summary to Mgmt'!$C55,'Master Data HO &amp; Site'!$Y$1:$Y$437,"Open",'Master Data HO &amp; Site'!$BZ$1:$BZ$437,'Summary to Mgmt'!$AX$4,'Master Data HO &amp; Site'!$N$1:$N$437,$H$2))))</f>
        <v>12</v>
      </c>
    </row>
    <row r="56" spans="2:50" x14ac:dyDescent="0.35">
      <c r="B56">
        <v>6</v>
      </c>
      <c r="C56" t="s">
        <v>163</v>
      </c>
      <c r="F56" s="223">
        <f t="shared" si="1"/>
        <v>73</v>
      </c>
      <c r="G56" s="224">
        <f>IF($H$2="All",IF(C56="Jakarta",SUMIFS('Master Data HO &amp; Site'!$BM$1:$BM$437,'Master Data HO &amp; Site'!$S$1:$S$437,'Summary to Mgmt'!C56,'Master Data HO &amp; Site'!$F$1:$F$437,'Summary to Mgmt'!$D56,'Master Data HO &amp; Site'!$H$1:$H$437,'Summary to Mgmt'!$E56,'Master Data HO &amp; Site'!$Y$1:$Y$437,"Closed"),SUMIFS('Master Data HO &amp; Site'!$BM$1:$BM$437,'Master Data HO &amp; Site'!$S$1:$S$437,'Summary to Mgmt'!C56,'Master Data HO &amp; Site'!$Y$1:$Y$437,"Closed")),IF(C56="Jakarta",SUMIFS('Master Data HO &amp; Site'!$BM$1:$BM$437,'Master Data HO &amp; Site'!$S$1:$S$437,'Summary to Mgmt'!C56,'Master Data HO &amp; Site'!$F$1:$F$437,'Summary to Mgmt'!$D56,'Master Data HO &amp; Site'!$H$1:$H$437,'Summary to Mgmt'!E56,'Master Data HO &amp; Site'!$N$1:$N$437,'Summary to Mgmt'!$H$2,'Master Data HO &amp; Site'!$Y$1:$Y$437,"Closed"),SUMIFS('Master Data HO &amp; Site'!$BM$1:$BM$437,'Master Data HO &amp; Site'!$S$1:$S$437,'Summary to Mgmt'!C56,'Master Data HO &amp; Site'!$N$1:$N$437,'Summary to Mgmt'!$H$2,'Master Data HO &amp; Site'!$Y$1:$Y$437,"Closed")))</f>
        <v>68</v>
      </c>
      <c r="H56" s="222">
        <f>IF($H$2="All",IF(C56="Jakarta",COUNTIFS('Master Data HO &amp; Site'!$S$1:$S$437,'Summary to Mgmt'!$C56,'Master Data HO &amp; Site'!$F$1:$F$437,'Summary to Mgmt'!$D56,'Master Data HO &amp; Site'!$H$1:$H$437,'Summary to Mgmt'!$E56,'Master Data HO &amp; Site'!$Y$1:$Y$437,"Open"),COUNTIFS('Master Data HO &amp; Site'!$S$1:$S$437,'Summary to Mgmt'!$C56,'Master Data HO &amp; Site'!$Y$1:$Y$437,"Open")),IF($H$2="Urgent",IF(C56="Jakarta",COUNTIFS('Master Data HO &amp; Site'!$F$1:$F$437,'Summary to Mgmt'!$D56,'Master Data HO &amp; Site'!$H$1:$H$437,'Summary to Mgmt'!$E56,'Master Data HO &amp; Site'!$Y$1:$Y$437,"Open",'Master Data HO &amp; Site'!$N$1:$N$437,$H$2),COUNTIFS('Master Data HO &amp; Site'!$S$1:$S$437,'Summary to Mgmt'!$C56,'Master Data HO &amp; Site'!$Y$1:$Y$437,"Open",'Master Data HO &amp; Site'!$N$1:$N$437,$H$2)),IF(C56="Jakarta",COUNTIFS('Master Data HO &amp; Site'!$F$1:$F$437,'Summary to Mgmt'!$D56,'Master Data HO &amp; Site'!$H$1:$H$437,'Summary to Mgmt'!$E56,'Master Data HO &amp; Site'!$Y$1:$Y$437,"Open",'Master Data HO &amp; Site'!$N$1:$N$437,$H$2),COUNTIFS('Master Data HO &amp; Site'!$S$1:$S$437,'Summary to Mgmt'!$C56,'Master Data HO &amp; Site'!$Y$1:$Y$437,"Open",'Master Data HO &amp; Site'!$N$1:$N$437,$H$2))))</f>
        <v>5</v>
      </c>
      <c r="I56" s="222">
        <f>IF($H$2="All",IF(C56="Jakarta",COUNTIFS('Master Data HO &amp; Site'!$F$1:$F$437,'Summary to Mgmt'!$D56,'Master Data HO &amp; Site'!$H$1:$H$437,'Summary to Mgmt'!$E56,'Master Data HO &amp; Site'!$Y$1:$Y$437,"Open",'Master Data HO &amp; Site'!$D$1:$D$437,"pending FKTK"),COUNTIFS('Master Data HO &amp; Site'!$S$1:$S$437,'Summary to Mgmt'!$C56,'Master Data HO &amp; Site'!$Y$1:$Y$437,"Open",'Master Data HO &amp; Site'!$D$1:$D$437,"pending FKTK")),IF($H$2="Urgent",IF(C56="Jakarta",COUNTIFS('Master Data HO &amp; Site'!$F$1:$F$437,'Summary to Mgmt'!$D56,'Master Data HO &amp; Site'!$H$1:$H$437,'Summary to Mgmt'!$E56,'Master Data HO &amp; Site'!$Y$1:$Y$437,"Open",'Master Data HO &amp; Site'!$N$1:$N$437,$H$2,'Master Data HO &amp; Site'!$D$1:$D$437,"pending FKTK"),COUNTIFS('Master Data HO &amp; Site'!$S$1:$S$437,'Summary to Mgmt'!$C56,'Master Data HO &amp; Site'!$Y$1:$Y$437,"Open",'Master Data HO &amp; Site'!$N$1:$N$437,$H$2,'Master Data HO &amp; Site'!$D$1:$D$437,"pending FKTK")),IF(C56="Jakarta",COUNTIFS('Master Data HO &amp; Site'!$F$1:$F$437,'Summary to Mgmt'!$D56,'Master Data HO &amp; Site'!$H$1:$H$437,'Summary to Mgmt'!$E56,'Master Data HO &amp; Site'!$Y$1:$Y$437,"Open",'Master Data HO &amp; Site'!$N$1:$N$437,$H$2,'Master Data HO &amp; Site'!$D$1:$D$437,"pending FKTK"),COUNTIFS('Master Data HO &amp; Site'!$S$1:$S$437,'Summary to Mgmt'!$C56,'Master Data HO &amp; Site'!$Y$1:$Y$437,"Open",'Master Data HO &amp; Site'!$N$1:$N$437,$H$2,'Master Data HO &amp; Site'!$D$1:$D$437,"pending FKTK"))))</f>
        <v>0</v>
      </c>
      <c r="J56" s="222">
        <f>IF($H$2="All",IF(C56="Jakarta",SUMIFS('Master Data HO &amp; Site'!$AB$1:$AB$437,'Master Data HO &amp; Site'!$F$1:$F$437,'Summary to Mgmt'!$D56,'Master Data HO &amp; Site'!$H$1:$H$437,'Summary to Mgmt'!$E56,'Master Data HO &amp; Site'!$Y$1:$Y$437,"Open"),SUMIFS('Master Data HO &amp; Site'!$AB$1:$AB$437,'Master Data HO &amp; Site'!$S$1:$S$437,'Summary to Mgmt'!$C56,'Master Data HO &amp; Site'!$Y$1:$Y$437,"Open")),IF($H$2="Urgent",IF(C56="Jakarta",SUMIFS('Master Data HO &amp; Site'!$AB$1:$AB$437,'Master Data HO &amp; Site'!$F$1:$F$437,'Summary to Mgmt'!$D56,'Master Data HO &amp; Site'!$H$1:$H$437,'Summary to Mgmt'!$E56,'Master Data HO &amp; Site'!$Y$1:$Y$437,"Open",'Master Data HO &amp; Site'!$N$1:$N$437,$H$2),SUMIFS('Master Data HO &amp; Site'!$AB$1:$AB$437,'Master Data HO &amp; Site'!$S$1:$S$437,'Summary to Mgmt'!$C56,'Master Data HO &amp; Site'!$Y$1:$Y$437,"Open",'Master Data HO &amp; Site'!$N$1:$N$437,$H$2)),IF(C56="Jakarta",SUMIFS('Master Data HO &amp; Site'!$AB$1:$AB$437,'Master Data HO &amp; Site'!$F$1:$F$437,'Summary to Mgmt'!$D56,'Master Data HO &amp; Site'!$H$1:$H$437,'Summary to Mgmt'!$E56,'Master Data HO &amp; Site'!$Y$1:$Y$437,"Open",'Master Data HO &amp; Site'!$N$1:$N$437,$H$2),SUMIFS('Master Data HO &amp; Site'!$AB$1:$AB$437,'Master Data HO &amp; Site'!$S$1:$S$437,'Summary to Mgmt'!$C56,'Master Data HO &amp; Site'!$Y$1:$Y$437,"Open",'Master Data HO &amp; Site'!$N$1:$N$437,$H$2))))</f>
        <v>0</v>
      </c>
      <c r="K56" s="222">
        <f>IF($H$2="All",IF(C56="Jakarta",SUMIFS('Master Data HO &amp; Site'!$AC$1:$AC$437,'Master Data HO &amp; Site'!$F$1:$F$437,'Summary to Mgmt'!$D56,'Master Data HO &amp; Site'!$H$1:$H$437,'Summary to Mgmt'!$E56,'Master Data HO &amp; Site'!$Y$1:$Y$437,"Open"),SUMIFS('Master Data HO &amp; Site'!$AC$1:$AC$437,'Master Data HO &amp; Site'!$S$1:$S$437,'Summary to Mgmt'!$C56,'Master Data HO &amp; Site'!$Y$1:$Y$437,"Open")),IF($H$2="Urgent",IF(C56="Jakarta",SUMIFS('Master Data HO &amp; Site'!$AC$1:$AC$437,'Master Data HO &amp; Site'!$F$1:$F$437,'Summary to Mgmt'!$D56,'Master Data HO &amp; Site'!$H$1:$H$437,'Summary to Mgmt'!$E56,'Master Data HO &amp; Site'!$Y$1:$Y$437,"Open",'Master Data HO &amp; Site'!$N$1:$N$437,$H$2),SUMIFS('Master Data HO &amp; Site'!$AC$1:$AC$437,'Master Data HO &amp; Site'!$S$1:$S$437,'Summary to Mgmt'!$C56,'Master Data HO &amp; Site'!$Y$1:$Y$437,"Open",'Master Data HO &amp; Site'!$N$1:$N$437,$H$2)),IF(C56="Jakarta",SUMIFS('Master Data HO &amp; Site'!$AC$1:$AC$437,'Master Data HO &amp; Site'!$F$1:$F$437,'Summary to Mgmt'!$D56,'Master Data HO &amp; Site'!$H$1:$H$437,'Summary to Mgmt'!$E56,'Master Data HO &amp; Site'!$Y$1:$Y$437,"Open",'Master Data HO &amp; Site'!$N$1:$N$437,$H$2),SUMIFS('Master Data HO &amp; Site'!$AC$1:$AC$437,'Master Data HO &amp; Site'!$S$1:$S$437,'Summary to Mgmt'!$C56,'Master Data HO &amp; Site'!$Y$1:$Y$437,"Open",'Master Data HO &amp; Site'!$N$1:$N$437,$H$2))))</f>
        <v>0</v>
      </c>
      <c r="L56" s="222">
        <f>IF($H$2="All",IF(C56="Jakarta",SUMIFS('Master Data HO &amp; Site'!$AD$1:$AD$437,'Master Data HO &amp; Site'!$F$1:$F$437,'Summary to Mgmt'!$D56,'Master Data HO &amp; Site'!$H$1:$H$437,'Summary to Mgmt'!$E56,'Master Data HO &amp; Site'!$Y$1:$Y$437,"Open"),SUMIFS('Master Data HO &amp; Site'!$AD$1:$AD$437,'Master Data HO &amp; Site'!$S$1:$S$437,'Summary to Mgmt'!$C56,'Master Data HO &amp; Site'!$Y$1:$Y$437,"Open")),IF($H$2="Urgent",IF(C56="Jakarta",SUMIFS('Master Data HO &amp; Site'!$AD$1:$AD$437,'Master Data HO &amp; Site'!$F$1:$F$437,'Summary to Mgmt'!$D56,'Master Data HO &amp; Site'!$H$1:$H$437,'Summary to Mgmt'!$E56,'Master Data HO &amp; Site'!$Y$1:$Y$437,"Open",'Master Data HO &amp; Site'!$N$1:$N$437,$H$2),SUMIFS('Master Data HO &amp; Site'!$AD$1:$AD$437,'Master Data HO &amp; Site'!$S$1:$S$437,'Summary to Mgmt'!$C56,'Master Data HO &amp; Site'!$Y$1:$Y$437,"Open",'Master Data HO &amp; Site'!$N$1:$N$437,$H$2)),IF(C56="Jakarta",SUMIFS('Master Data HO &amp; Site'!$AD$1:$AD$437,'Master Data HO &amp; Site'!$F$1:$F$437,'Summary to Mgmt'!$D56,'Master Data HO &amp; Site'!$H$1:$H$437,'Summary to Mgmt'!$E56,'Master Data HO &amp; Site'!$Y$1:$Y$437,"Open",'Master Data HO &amp; Site'!$N$1:$N$437,$H$2),SUMIFS('Master Data HO &amp; Site'!$AD$1:$AD$437,'Master Data HO &amp; Site'!$S$1:$S$437,'Summary to Mgmt'!$C56,'Master Data HO &amp; Site'!$Y$1:$Y$437,"Open",'Master Data HO &amp; Site'!$N$1:$N$437,$H$2))))</f>
        <v>0</v>
      </c>
      <c r="M56" s="222">
        <f>IF($H$2="All",IF(C56="Jakarta",SUMIFS('Master Data HO &amp; Site'!$AE$1:$AE$437,'Master Data HO &amp; Site'!$F$1:$F$437,'Summary to Mgmt'!$D56,'Master Data HO &amp; Site'!$H$1:$H$437,'Summary to Mgmt'!$E56,'Master Data HO &amp; Site'!$Y$1:$Y$437,"Open"),SUMIFS('Master Data HO &amp; Site'!$AE$1:$AE$437,'Master Data HO &amp; Site'!$S$1:$S$437,'Summary to Mgmt'!$C56,'Master Data HO &amp; Site'!$Y$1:$Y$437,"Open")),IF($H$2="Urgent",IF(C56="Jakarta",SUMIFS('Master Data HO &amp; Site'!$AE$1:$AE$437,'Master Data HO &amp; Site'!$F$1:$F$437,'Summary to Mgmt'!$D56,'Master Data HO &amp; Site'!$H$1:$H$437,'Summary to Mgmt'!$E56,'Master Data HO &amp; Site'!$Y$1:$Y$437,"Open",'Master Data HO &amp; Site'!$N$1:$N$437,$H$2),SUMIFS('Master Data HO &amp; Site'!$AE$1:$AE$437,'Master Data HO &amp; Site'!$S$1:$S$437,'Summary to Mgmt'!$C56,'Master Data HO &amp; Site'!$Y$1:$Y$437,"Open",'Master Data HO &amp; Site'!$N$1:$N$437,$H$2)),IF(C56="Jakarta",SUMIFS('Master Data HO &amp; Site'!$AE$1:$AE$437,'Master Data HO &amp; Site'!$F$1:$F$437,'Summary to Mgmt'!$D56,'Master Data HO &amp; Site'!$H$1:$H$437,'Summary to Mgmt'!$E56,'Master Data HO &amp; Site'!$Y$1:$Y$437,"Open",'Master Data HO &amp; Site'!$N$1:$N$437,$H$2),SUMIFS('Master Data HO &amp; Site'!$AE$1:$AE$437,'Master Data HO &amp; Site'!$S$1:$S$437,'Summary to Mgmt'!$C56,'Master Data HO &amp; Site'!$Y$1:$Y$437,"Open",'Master Data HO &amp; Site'!$N$1:$N$437,$H$2))))</f>
        <v>0</v>
      </c>
      <c r="N56" s="222">
        <f>IF($H$2="All",IF(C56="Jakarta",SUMIFS('Master Data HO &amp; Site'!$AF$1:$AF$437,'Master Data HO &amp; Site'!$F$1:$F$437,'Summary to Mgmt'!$D56,'Master Data HO &amp; Site'!$H$1:$H$437,'Summary to Mgmt'!$E56,'Master Data HO &amp; Site'!$Y$1:$Y$437,"Open"),SUMIFS('Master Data HO &amp; Site'!$AF$1:$AF$437,'Master Data HO &amp; Site'!$S$1:$S$437,'Summary to Mgmt'!$C56,'Master Data HO &amp; Site'!$Y$1:$Y$437,"Open")),IF($H$2="Urgent",IF(C56="Jakarta",SUMIFS('Master Data HO &amp; Site'!$AF$1:$AF$437,'Master Data HO &amp; Site'!$F$1:$F$437,'Summary to Mgmt'!$D56,'Master Data HO &amp; Site'!$H$1:$H$437,'Summary to Mgmt'!$E56,'Master Data HO &amp; Site'!$Y$1:$Y$437,"Open",'Master Data HO &amp; Site'!$N$1:$N$437,$H$2),SUMIFS('Master Data HO &amp; Site'!$AF$1:$AF$437,'Master Data HO &amp; Site'!$S$1:$S$437,'Summary to Mgmt'!$C56,'Master Data HO &amp; Site'!$Y$1:$Y$437,"Open",'Master Data HO &amp; Site'!$N$1:$N$437,$H$2)),IF(C56="Jakarta",SUMIFS('Master Data HO &amp; Site'!$AF$1:$AF$437,'Master Data HO &amp; Site'!$F$1:$F$437,'Summary to Mgmt'!$D56,'Master Data HO &amp; Site'!$H$1:$H$437,'Summary to Mgmt'!$E56,'Master Data HO &amp; Site'!$Y$1:$Y$437,"Open",'Master Data HO &amp; Site'!$N$1:$N$437,$H$2),SUMIFS('Master Data HO &amp; Site'!$AF$1:$AF$437,'Master Data HO &amp; Site'!$S$1:$S$437,'Summary to Mgmt'!$C56,'Master Data HO &amp; Site'!$Y$1:$Y$437,"Open",'Master Data HO &amp; Site'!$N$1:$N$437,$H$2))))</f>
        <v>0</v>
      </c>
      <c r="O56" s="224">
        <f>IF($H$2="All",IF(C56="Jakarta",SUMIFS('Master Data HO &amp; Site'!$AG$1:$AG$437,'Master Data HO &amp; Site'!$S$1:$S$437,'Summary to Mgmt'!$C56,'Master Data HO &amp; Site'!$F$1:$F$437,'Summary to Mgmt'!$D56,'Master Data HO &amp; Site'!$H$1:$H$437,'Summary to Mgmt'!$E56,'Master Data HO &amp; Site'!$Y$1:$Y$437,"Open"),SUMIFS('Master Data HO &amp; Site'!$AG$1:$AG$437,'Master Data HO &amp; Site'!$S$1:$S$437,'Summary to Mgmt'!$C56,'Master Data HO &amp; Site'!$Y$1:$Y$437,"Open")),IF($H$2="Urgent",IF(C56="Jakarta",SUMIFS('Master Data HO &amp; Site'!$AG$1:$AG$437,'Master Data HO &amp; Site'!$F$1:$F$437,'Summary to Mgmt'!$D56,'Master Data HO &amp; Site'!$H$1:$H$437,'Summary to Mgmt'!$E56,'Master Data HO &amp; Site'!$Y$1:$Y$437,"Open",'Master Data HO &amp; Site'!$N$1:$N$437,$H$2),SUMIFS('Master Data HO &amp; Site'!$AG$1:$AG$437,'Master Data HO &amp; Site'!$S$1:$S$437,'Summary to Mgmt'!$C56,'Master Data HO &amp; Site'!$Y$1:$Y$437,"Open",'Master Data HO &amp; Site'!$N$1:$N$437,$H$2)),IF(C56="Jakarta",SUMIFS('Master Data HO &amp; Site'!$AG$1:$AG$437,'Master Data HO &amp; Site'!$F$1:$F$437,'Summary to Mgmt'!$D56,'Master Data HO &amp; Site'!$H$1:$H$437,'Summary to Mgmt'!$E56,'Master Data HO &amp; Site'!$Y$1:$Y$437,"Open",'Master Data HO &amp; Site'!$N$1:$N$437,$H$2),SUMIFS('Master Data HO &amp; Site'!$AG$1:$AG$437,'Master Data HO &amp; Site'!$S$1:$S$437,'Summary to Mgmt'!$C56,'Master Data HO &amp; Site'!$Y$1:$Y$437,"Open",'Master Data HO &amp; Site'!$N$1:$N$437,$H$2))))</f>
        <v>8</v>
      </c>
      <c r="P56" s="222">
        <f>IF($H$2="All",IF(C56="Jakarta",SUMIFS('Master Data HO &amp; Site'!$AH$1:$AH$437,'Master Data HO &amp; Site'!$F$1:$F$437,'Summary to Mgmt'!$D56,'Master Data HO &amp; Site'!$H$1:$H$437,'Summary to Mgmt'!$E56,'Master Data HO &amp; Site'!$Y$1:$Y$437,"Open"),SUMIFS('Master Data HO &amp; Site'!$AH$1:$AH$437,'Master Data HO &amp; Site'!$S$1:$S$437,'Summary to Mgmt'!$C56,'Master Data HO &amp; Site'!$Y$1:$Y$437,"Open")),IF($H$2="Urgent",IF(C56="Jakarta",SUMIFS('Master Data HO &amp; Site'!$AH$1:$AH$437,'Master Data HO &amp; Site'!$F$1:$F$437,'Summary to Mgmt'!$D56,'Master Data HO &amp; Site'!$H$1:$H$437,'Summary to Mgmt'!$E56,'Master Data HO &amp; Site'!$Y$1:$Y$437,"Open",'Master Data HO &amp; Site'!$N$1:$N$437,$H$2),SUMIFS('Master Data HO &amp; Site'!$AH$1:$AH$437,'Master Data HO &amp; Site'!$S$1:$S$437,'Summary to Mgmt'!$C56,'Master Data HO &amp; Site'!$Y$1:$Y$437,"Open",'Master Data HO &amp; Site'!$N$1:$N$437,$H$2)),IF(C56="Jakarta",SUMIFS('Master Data HO &amp; Site'!$AH$1:$AH$437,'Master Data HO &amp; Site'!$F$1:$F$437,'Summary to Mgmt'!$D56,'Master Data HO &amp; Site'!$H$1:$H$437,'Summary to Mgmt'!$E56,'Master Data HO &amp; Site'!$Y$1:$Y$437,"Open",'Master Data HO &amp; Site'!$N$1:$N$437,$H$2),SUMIFS('Master Data HO &amp; Site'!$AH$1:$AH$437,'Master Data HO &amp; Site'!$S$1:$S$437,'Summary to Mgmt'!$C56,'Master Data HO &amp; Site'!$Y$1:$Y$437,"Open",'Master Data HO &amp; Site'!$N$1:$N$437,$H$2))))</f>
        <v>0</v>
      </c>
      <c r="Q56" s="222">
        <f>IF($H$2="All",IF(C56="Jakarta",SUMIFS('Master Data HO &amp; Site'!$AI$1:$AI$437,'Master Data HO &amp; Site'!$F$1:$F$437,'Summary to Mgmt'!$D56,'Master Data HO &amp; Site'!$H$1:$H$437,'Summary to Mgmt'!$E56,'Master Data HO &amp; Site'!$Y$1:$Y$437,"Open"),SUMIFS('Master Data HO &amp; Site'!$AI$1:$AI$437,'Master Data HO &amp; Site'!$S$1:$S$437,'Summary to Mgmt'!$C56,'Master Data HO &amp; Site'!$Y$1:$Y$437,"Open")),IF($H$2="Urgent",IF(C56="Jakarta",SUMIFS('Master Data HO &amp; Site'!$AI$1:$AI$437,'Master Data HO &amp; Site'!$F$1:$F$437,'Summary to Mgmt'!$D56,'Master Data HO &amp; Site'!$H$1:$H$437,'Summary to Mgmt'!$E56,'Master Data HO &amp; Site'!$Y$1:$Y$437,"Open",'Master Data HO &amp; Site'!$N$1:$N$437,$H$2),SUMIFS('Master Data HO &amp; Site'!$AI$1:$AI$437,'Master Data HO &amp; Site'!$S$1:$S$437,'Summary to Mgmt'!$C56,'Master Data HO &amp; Site'!$Y$1:$Y$437,"Open",'Master Data HO &amp; Site'!$N$1:$N$437,$H$2)),IF(C56="Jakarta",SUMIFS('Master Data HO &amp; Site'!$AI$1:$AI$437,'Master Data HO &amp; Site'!$F$1:$F$437,'Summary to Mgmt'!$D56,'Master Data HO &amp; Site'!$H$1:$H$437,'Summary to Mgmt'!$E56,'Master Data HO &amp; Site'!$Y$1:$Y$437,"Open",'Master Data HO &amp; Site'!$N$1:$N$437,$H$2),SUMIFS('Master Data HO &amp; Site'!$AI$1:$AI$437,'Master Data HO &amp; Site'!$S$1:$S$437,'Summary to Mgmt'!$C56,'Master Data HO &amp; Site'!$Y$1:$Y$437,"Open",'Master Data HO &amp; Site'!$N$1:$N$437,$H$2))))</f>
        <v>0</v>
      </c>
      <c r="R56" s="222">
        <f>IF($H$2="All",IF(C56="Jakarta",SUMIFS('Master Data HO &amp; Site'!$AJ$1:$AJ$437,'Master Data HO &amp; Site'!$F$1:$F$437,'Summary to Mgmt'!$D56,'Master Data HO &amp; Site'!$H$1:$H$437,'Summary to Mgmt'!$E56,'Master Data HO &amp; Site'!$Y$1:$Y$437,"Open"),SUMIFS('Master Data HO &amp; Site'!$AJ$1:$AJ$437,'Master Data HO &amp; Site'!$S$1:$S$437,'Summary to Mgmt'!$C56,'Master Data HO &amp; Site'!$Y$1:$Y$437,"Open")),IF($H$2="Urgent",IF(C56="Jakarta",SUMIFS('Master Data HO &amp; Site'!$AJ$1:$AJ$437,'Master Data HO &amp; Site'!$F$1:$F$437,'Summary to Mgmt'!$D56,'Master Data HO &amp; Site'!$H$1:$H$437,'Summary to Mgmt'!$E56,'Master Data HO &amp; Site'!$Y$1:$Y$437,"Open",'Master Data HO &amp; Site'!$N$1:$N$437,$H$2),SUMIFS('Master Data HO &amp; Site'!$AJ$1:$AJ$437,'Master Data HO &amp; Site'!$S$1:$S$437,'Summary to Mgmt'!$C56,'Master Data HO &amp; Site'!$Y$1:$Y$437,"Open",'Master Data HO &amp; Site'!$N$1:$N$437,$H$2)),IF(C56="Jakarta",SUMIFS('Master Data HO &amp; Site'!$AJ$1:$AJ$437,'Master Data HO &amp; Site'!$F$1:$F$437,'Summary to Mgmt'!$D56,'Master Data HO &amp; Site'!$H$1:$H$437,'Summary to Mgmt'!$E56,'Master Data HO &amp; Site'!$Y$1:$Y$437,"Open",'Master Data HO &amp; Site'!$N$1:$N$437,$H$2),SUMIFS('Master Data HO &amp; Site'!$AJ$1:$AJ$437,'Master Data HO &amp; Site'!$S$1:$S$437,'Summary to Mgmt'!$C56,'Master Data HO &amp; Site'!$Y$1:$Y$437,"Open",'Master Data HO &amp; Site'!$N$1:$N$437,$H$2))))</f>
        <v>1</v>
      </c>
      <c r="S56" s="222">
        <f>IF($H$2="All",IF(C56="Jakarta",SUMIFS('Master Data HO &amp; Site'!$AK$1:$AK$437,'Master Data HO &amp; Site'!$F$1:$F$437,'Summary to Mgmt'!$D56,'Master Data HO &amp; Site'!$H$1:$H$437,'Summary to Mgmt'!$E56,'Master Data HO &amp; Site'!$Y$1:$Y$437,"Open"),SUMIFS('Master Data HO &amp; Site'!$AK$1:$AK$437,'Master Data HO &amp; Site'!$S$1:$S$437,'Summary to Mgmt'!$C56,'Master Data HO &amp; Site'!$Y$1:$Y$437,"Open")),IF($H$2="Urgent",IF(C56="Jakarta",SUMIFS('Master Data HO &amp; Site'!$AK$1:$AK$437,'Master Data HO &amp; Site'!$F$1:$F$437,'Summary to Mgmt'!$D56,'Master Data HO &amp; Site'!$H$1:$H$437,'Summary to Mgmt'!$E56,'Master Data HO &amp; Site'!$Y$1:$Y$437,"Open",'Master Data HO &amp; Site'!$N$1:$N$437,$H$2),SUMIFS('Master Data HO &amp; Site'!$AK$1:$AK$437,'Master Data HO &amp; Site'!$S$1:$S$437,'Summary to Mgmt'!$C56,'Master Data HO &amp; Site'!$Y$1:$Y$437,"Open",'Master Data HO &amp; Site'!$N$1:$N$437,$H$2)),IF(C56="Jakarta",SUMIFS('Master Data HO &amp; Site'!$AK$1:$AK$437,'Master Data HO &amp; Site'!$F$1:$F$437,'Summary to Mgmt'!$D56,'Master Data HO &amp; Site'!$H$1:$H$437,'Summary to Mgmt'!$E56,'Master Data HO &amp; Site'!$Y$1:$Y$437,"Open",'Master Data HO &amp; Site'!$N$1:$N$437,$H$2),SUMIFS('Master Data HO &amp; Site'!$AK$1:$AK$437,'Master Data HO &amp; Site'!$S$1:$S$437,'Summary to Mgmt'!$C56,'Master Data HO &amp; Site'!$Y$1:$Y$437,"Open",'Master Data HO &amp; Site'!$N$1:$N$437,$H$2))))</f>
        <v>0</v>
      </c>
      <c r="T56" s="222">
        <f>IF($H$2="All",IF(C56="Jakarta",SUMIFS('Master Data HO &amp; Site'!$AL$1:$AL$437,'Master Data HO &amp; Site'!$F$1:$F$437,'Summary to Mgmt'!$D56,'Master Data HO &amp; Site'!$H$1:$H$437,'Summary to Mgmt'!$E56,'Master Data HO &amp; Site'!$Y$1:$Y$437,"Open"),SUMIFS('Master Data HO &amp; Site'!$AL$1:$AL$437,'Master Data HO &amp; Site'!$S$1:$S$437,'Summary to Mgmt'!$C56,'Master Data HO &amp; Site'!$Y$1:$Y$437,"Open")),IF($H$2="Urgent",IF(C56="Jakarta",SUMIFS('Master Data HO &amp; Site'!$AL$1:$AL$437,'Master Data HO &amp; Site'!$F$1:$F$437,'Summary to Mgmt'!$D56,'Master Data HO &amp; Site'!$H$1:$H$437,'Summary to Mgmt'!$E56,'Master Data HO &amp; Site'!$Y$1:$Y$437,"Open",'Master Data HO &amp; Site'!$N$1:$N$437,$H$2),SUMIFS('Master Data HO &amp; Site'!$AL$1:$AL$437,'Master Data HO &amp; Site'!$S$1:$S$437,'Summary to Mgmt'!$C56,'Master Data HO &amp; Site'!$Y$1:$Y$437,"Open",'Master Data HO &amp; Site'!$N$1:$N$437,$H$2)),IF(C56="Jakarta",SUMIFS('Master Data HO &amp; Site'!$AL$1:$AL$437,'Master Data HO &amp; Site'!$F$1:$F$437,'Summary to Mgmt'!$D56,'Master Data HO &amp; Site'!$H$1:$H$437,'Summary to Mgmt'!$E56,'Master Data HO &amp; Site'!$Y$1:$Y$437,"Open",'Master Data HO &amp; Site'!$N$1:$N$437,$H$2),SUMIFS('Master Data HO &amp; Site'!$AL$1:$AL$437,'Master Data HO &amp; Site'!$S$1:$S$437,'Summary to Mgmt'!$C56,'Master Data HO &amp; Site'!$Y$1:$Y$437,"Open",'Master Data HO &amp; Site'!$N$1:$N$437,$H$2))))</f>
        <v>0</v>
      </c>
      <c r="U56" s="222">
        <f>IF($H$2="All",IF(C56="Jakarta",SUMIFS('Master Data HO &amp; Site'!$AM$1:$AM$437,'Master Data HO &amp; Site'!$S$1:$S$437,'Summary to Mgmt'!$C56,'Master Data HO &amp; Site'!$F$1:$F$437,'Summary to Mgmt'!$D56,'Master Data HO &amp; Site'!$H$1:$H$437,'Summary to Mgmt'!$E56,'Master Data HO &amp; Site'!$Y$1:$Y$437,"Open"),SUMIFS('Master Data HO &amp; Site'!$AM$1:$AM$437,'Master Data HO &amp; Site'!$S$1:$S$437,'Summary to Mgmt'!$C56,'Master Data HO &amp; Site'!$Y$1:$Y$437,"Open")),IF($H$2="Urgent",IF(C56="Jakarta",SUMIFS('Master Data HO &amp; Site'!$AM$1:$AM$437,'Master Data HO &amp; Site'!$F$1:$F$437,'Summary to Mgmt'!$D56,'Master Data HO &amp; Site'!$H$1:$H$437,'Summary to Mgmt'!$E56,'Master Data HO &amp; Site'!$Y$1:$Y$437,"Open",'Master Data HO &amp; Site'!$N$1:$N$437,$H$2),SUMIFS('Master Data HO &amp; Site'!$AM$1:$AM$437,'Master Data HO &amp; Site'!$S$1:$S$437,'Summary to Mgmt'!$C56,'Master Data HO &amp; Site'!$Y$1:$Y$437,"Open",'Master Data HO &amp; Site'!$N$1:$N$437,$H$2)),IF(C56="Jakarta",SUMIFS('Master Data HO &amp; Site'!$AM$1:$AM$437,'Master Data HO &amp; Site'!$F$1:$F$437,'Summary to Mgmt'!$D56,'Master Data HO &amp; Site'!$H$1:$H$437,'Summary to Mgmt'!$E56,'Master Data HO &amp; Site'!$Y$1:$Y$437,"Open",'Master Data HO &amp; Site'!$N$1:$N$437,$H$2),SUMIFS('Master Data HO &amp; Site'!$AM$1:$AM$437,'Master Data HO &amp; Site'!$S$1:$S$437,'Summary to Mgmt'!$C56,'Master Data HO &amp; Site'!$Y$1:$Y$437,"Open",'Master Data HO &amp; Site'!$N$1:$N$437,$H$2))))</f>
        <v>3</v>
      </c>
      <c r="V56" s="222">
        <f>IF($H$2="All",IF(C56="Jakarta",SUMIFS('Master Data HO &amp; Site'!$AN$1:$AN$437,'Master Data HO &amp; Site'!$F$1:$F$437,'Summary to Mgmt'!$D56,'Master Data HO &amp; Site'!$H$1:$H$437,'Summary to Mgmt'!$E56,'Master Data HO &amp; Site'!$Y$1:$Y$437,"Open"),SUMIFS('Master Data HO &amp; Site'!$AN$1:$AN$437,'Master Data HO &amp; Site'!$S$1:$S$437,'Summary to Mgmt'!$C56,'Master Data HO &amp; Site'!$Y$1:$Y$437,"Open")),IF($H$2="Urgent",IF(C56="Jakarta",SUMIFS('Master Data HO &amp; Site'!$AN$1:$AN$437,'Master Data HO &amp; Site'!$F$1:$F$437,'Summary to Mgmt'!$D56,'Master Data HO &amp; Site'!$H$1:$H$437,'Summary to Mgmt'!$E56,'Master Data HO &amp; Site'!$Y$1:$Y$437,"Open",'Master Data HO &amp; Site'!$N$1:$N$437,$H$2),SUMIFS('Master Data HO &amp; Site'!$AN$1:$AN$437,'Master Data HO &amp; Site'!$S$1:$S$437,'Summary to Mgmt'!$C56,'Master Data HO &amp; Site'!$Y$1:$Y$437,"Open",'Master Data HO &amp; Site'!$N$1:$N$437,$H$2)),IF(C56="Jakarta",SUMIFS('Master Data HO &amp; Site'!$AN$1:$AN$437,'Master Data HO &amp; Site'!$F$1:$F$437,'Summary to Mgmt'!$D56,'Master Data HO &amp; Site'!$H$1:$H$437,'Summary to Mgmt'!$E56,'Master Data HO &amp; Site'!$Y$1:$Y$437,"Open",'Master Data HO &amp; Site'!$N$1:$N$437,$H$2),SUMIFS('Master Data HO &amp; Site'!$AN$1:$AN$437,'Master Data HO &amp; Site'!$S$1:$S$437,'Summary to Mgmt'!$C56,'Master Data HO &amp; Site'!$Y$1:$Y$437,"Open",'Master Data HO &amp; Site'!$N$1:$N$437,$H$2))))</f>
        <v>0</v>
      </c>
      <c r="W56" s="222">
        <f>IF($H$2="All",IF(C56="Jakarta",SUMIFS('Master Data HO &amp; Site'!$AO$1:$AO$437,'Master Data HO &amp; Site'!$F$1:$F$437,'Summary to Mgmt'!$D56,'Master Data HO &amp; Site'!$H$1:$H$437,'Summary to Mgmt'!$E56,'Master Data HO &amp; Site'!$Y$1:$Y$437,"Open"),SUMIFS('Master Data HO &amp; Site'!$AO$1:$AO$437,'Master Data HO &amp; Site'!$S$1:$S$437,'Summary to Mgmt'!$C56,'Master Data HO &amp; Site'!$Y$1:$Y$437,"Open")),IF($H$2="Urgent",IF(C56="Jakarta",SUMIFS('Master Data HO &amp; Site'!$AO$1:$AO$437,'Master Data HO &amp; Site'!$F$1:$F$437,'Summary to Mgmt'!$D56,'Master Data HO &amp; Site'!$H$1:$H$437,'Summary to Mgmt'!$E56,'Master Data HO &amp; Site'!$Y$1:$Y$437,"Open",'Master Data HO &amp; Site'!$N$1:$N$437,$H$2),SUMIFS('Master Data HO &amp; Site'!$AO$1:$AO$437,'Master Data HO &amp; Site'!$S$1:$S$437,'Summary to Mgmt'!$C56,'Master Data HO &amp; Site'!$Y$1:$Y$437,"Open",'Master Data HO &amp; Site'!$N$1:$N$437,$H$2)),IF(C56="Jakarta",SUMIFS('Master Data HO &amp; Site'!$AO$1:$AO$437,'Master Data HO &amp; Site'!$F$1:$F$437,'Summary to Mgmt'!$D56,'Master Data HO &amp; Site'!$H$1:$H$437,'Summary to Mgmt'!$E56,'Master Data HO &amp; Site'!$Y$1:$Y$437,"Open",'Master Data HO &amp; Site'!$N$1:$N$437,$H$2),SUMIFS('Master Data HO &amp; Site'!$AO$1:$AO$437,'Master Data HO &amp; Site'!$S$1:$S$437,'Summary to Mgmt'!$C56,'Master Data HO &amp; Site'!$Y$1:$Y$437,"Open",'Master Data HO &amp; Site'!$N$1:$N$437,$H$2))))</f>
        <v>0</v>
      </c>
      <c r="X56" s="222">
        <f>IF($H$2="All",IF(C56="Jakarta",SUMIFS('Master Data HO &amp; Site'!$AP$1:$AP$437,'Master Data HO &amp; Site'!$F$1:$F$437,'Summary to Mgmt'!$D56,'Master Data HO &amp; Site'!$H$1:$H$437,'Summary to Mgmt'!$E56,'Master Data HO &amp; Site'!$Y$1:$Y$437,"Open"),SUMIFS('Master Data HO &amp; Site'!$AP$1:$AP$437,'Master Data HO &amp; Site'!$S$1:$S$437,'Summary to Mgmt'!$C56,'Master Data HO &amp; Site'!$Y$1:$Y$437,"Open")),IF($H$2="Urgent",IF(C56="Jakarta",SUMIFS('Master Data HO &amp; Site'!$AP$1:$AP$437,'Master Data HO &amp; Site'!$F$1:$F$437,'Summary to Mgmt'!$D56,'Master Data HO &amp; Site'!$H$1:$H$437,'Summary to Mgmt'!$E56,'Master Data HO &amp; Site'!$Y$1:$Y$437,"Open",'Master Data HO &amp; Site'!$N$1:$N$437,$H$2),SUMIFS('Master Data HO &amp; Site'!$AP$1:$AP$437,'Master Data HO &amp; Site'!$S$1:$S$437,'Summary to Mgmt'!$C56,'Master Data HO &amp; Site'!$Y$1:$Y$437,"Open",'Master Data HO &amp; Site'!$N$1:$N$437,$H$2)),IF(C56="Jakarta",SUMIFS('Master Data HO &amp; Site'!$AP$1:$AP$437,'Master Data HO &amp; Site'!$F$1:$F$437,'Summary to Mgmt'!$D56,'Master Data HO &amp; Site'!$H$1:$H$437,'Summary to Mgmt'!$E56,'Master Data HO &amp; Site'!$Y$1:$Y$437,"Open",'Master Data HO &amp; Site'!$N$1:$N$437,$H$2),SUMIFS('Master Data HO &amp; Site'!$AP$1:$AP$437,'Master Data HO &amp; Site'!$S$1:$S$437,'Summary to Mgmt'!$C56,'Master Data HO &amp; Site'!$Y$1:$Y$437,"Open",'Master Data HO &amp; Site'!$N$1:$N$437,$H$2))))</f>
        <v>0</v>
      </c>
      <c r="Y56" s="222">
        <f>IF($H$2="All",IF(C56="Jakarta",SUMIFS('Master Data HO &amp; Site'!$AQ$1:$AQ$437,'Master Data HO &amp; Site'!$F$1:$F$437,'Summary to Mgmt'!$D56,'Master Data HO &amp; Site'!$H$1:$H$437,'Summary to Mgmt'!$E56,'Master Data HO &amp; Site'!$Y$1:$Y$437,"Open"),SUMIFS('Master Data HO &amp; Site'!$AQ$1:$AQ$437,'Master Data HO &amp; Site'!$S$1:$S$437,'Summary to Mgmt'!$C56,'Master Data HO &amp; Site'!$Y$1:$Y$437,"Open")),IF($H$2="Urgent",IF(C56="Jakarta",SUMIFS('Master Data HO &amp; Site'!$AQ$1:$AQ$437,'Master Data HO &amp; Site'!$F$1:$F$437,'Summary to Mgmt'!$D56,'Master Data HO &amp; Site'!$H$1:$H$437,'Summary to Mgmt'!$E56,'Master Data HO &amp; Site'!$Y$1:$Y$437,"Open",'Master Data HO &amp; Site'!$N$1:$N$437,$H$2),SUMIFS('Master Data HO &amp; Site'!$AQ$1:$AQ$437,'Master Data HO &amp; Site'!$S$1:$S$437,'Summary to Mgmt'!$C56,'Master Data HO &amp; Site'!$Y$1:$Y$437,"Open",'Master Data HO &amp; Site'!$N$1:$N$437,$H$2)),IF(C56="Jakarta",SUMIFS('Master Data HO &amp; Site'!$AQ$1:$AQ$437,'Master Data HO &amp; Site'!$F$1:$F$437,'Summary to Mgmt'!$D56,'Master Data HO &amp; Site'!$H$1:$H$437,'Summary to Mgmt'!$E56,'Master Data HO &amp; Site'!$Y$1:$Y$437,"Open",'Master Data HO &amp; Site'!$N$1:$N$437,$H$2),SUMIFS('Master Data HO &amp; Site'!$AQ$1:$AQ$437,'Master Data HO &amp; Site'!$S$1:$S$437,'Summary to Mgmt'!$C56,'Master Data HO &amp; Site'!$Y$1:$Y$437,"Open",'Master Data HO &amp; Site'!$N$1:$N$437,$H$2))))</f>
        <v>0</v>
      </c>
      <c r="Z56" s="222">
        <f>IF($H$2="All",IF(C56="Jakarta",SUMIFS('Master Data HO &amp; Site'!$AR$1:$AR$437,'Master Data HO &amp; Site'!$F$1:$F$437,'Summary to Mgmt'!$D56,'Master Data HO &amp; Site'!$H$1:$H$437,'Summary to Mgmt'!$E56,'Master Data HO &amp; Site'!$Y$1:$Y$437,"Open"),SUMIFS('Master Data HO &amp; Site'!$AR$1:$AR$437,'Master Data HO &amp; Site'!$S$1:$S$437,'Summary to Mgmt'!$C56,'Master Data HO &amp; Site'!$Y$1:$Y$437,"Open")),IF($H$2="Urgent",IF(C56="Jakarta",SUMIFS('Master Data HO &amp; Site'!$AR$1:$AR$437,'Master Data HO &amp; Site'!$F$1:$F$437,'Summary to Mgmt'!$D56,'Master Data HO &amp; Site'!$H$1:$H$437,'Summary to Mgmt'!$E56,'Master Data HO &amp; Site'!$Y$1:$Y$437,"Open",'Master Data HO &amp; Site'!$N$1:$N$437,$H$2),SUMIFS('Master Data HO &amp; Site'!$AR$1:$AR$437,'Master Data HO &amp; Site'!$S$1:$S$437,'Summary to Mgmt'!$C56,'Master Data HO &amp; Site'!$Y$1:$Y$437,"Open",'Master Data HO &amp; Site'!$N$1:$N$437,$H$2)),IF(C56="Jakarta",SUMIFS('Master Data HO &amp; Site'!$AR$1:$AR$437,'Master Data HO &amp; Site'!$F$1:$F$437,'Summary to Mgmt'!$D56,'Master Data HO &amp; Site'!$H$1:$H$437,'Summary to Mgmt'!$E56,'Master Data HO &amp; Site'!$Y$1:$Y$437,"Open",'Master Data HO &amp; Site'!$N$1:$N$437,$H$2),SUMIFS('Master Data HO &amp; Site'!$AR$1:$AR$437,'Master Data HO &amp; Site'!$S$1:$S$437,'Summary to Mgmt'!$C56,'Master Data HO &amp; Site'!$Y$1:$Y$437,"Open",'Master Data HO &amp; Site'!$N$1:$N$437,$H$2))))</f>
        <v>0</v>
      </c>
      <c r="AA56" s="222">
        <f>IF($H$2="All",IF(C56="Jakarta",SUMIFS('Master Data HO &amp; Site'!$AS$1:$AS$437,'Master Data HO &amp; Site'!$S$1:$S$437,'Summary to Mgmt'!$C56,'Master Data HO &amp; Site'!$F$1:$F$437,'Summary to Mgmt'!$D56,'Master Data HO &amp; Site'!$H$1:$H$437,'Summary to Mgmt'!$E56,'Master Data HO &amp; Site'!$Y$1:$Y$437,"Open"),SUMIFS('Master Data HO &amp; Site'!$AS$1:$AS$437,'Master Data HO &amp; Site'!$S$1:$S$437,'Summary to Mgmt'!$C56,'Master Data HO &amp; Site'!$Y$1:$Y$437,"Open")),IF($H$2="Urgent",IF(C56="Jakarta",SUMIFS('Master Data HO &amp; Site'!$AS$1:$AS$437,'Master Data HO &amp; Site'!$F$1:$F$437,'Summary to Mgmt'!$D56,'Master Data HO &amp; Site'!$H$1:$H$437,'Summary to Mgmt'!$E56,'Master Data HO &amp; Site'!$Y$1:$Y$437,"Open",'Master Data HO &amp; Site'!$N$1:$N$437,$H$2),SUMIFS('Master Data HO &amp; Site'!$AS$1:$AS$437,'Master Data HO &amp; Site'!$S$1:$S$437,'Summary to Mgmt'!$C56,'Master Data HO &amp; Site'!$Y$1:$Y$437,"Open",'Master Data HO &amp; Site'!$N$1:$N$437,$H$2)),IF(C56="Jakarta",SUMIFS('Master Data HO &amp; Site'!$AS$1:$AS$437,'Master Data HO &amp; Site'!$F$1:$F$437,'Summary to Mgmt'!$D56,'Master Data HO &amp; Site'!$H$1:$H$437,'Summary to Mgmt'!$E56,'Master Data HO &amp; Site'!$Y$1:$Y$437,"Open",'Master Data HO &amp; Site'!$N$1:$N$437,$H$2),SUMIFS('Master Data HO &amp; Site'!$AS$1:$AS$437,'Master Data HO &amp; Site'!$S$1:$S$437,'Summary to Mgmt'!$C56,'Master Data HO &amp; Site'!$Y$1:$Y$437,"Open",'Master Data HO &amp; Site'!$N$1:$N$437,$H$2))))</f>
        <v>0</v>
      </c>
      <c r="AB56" s="222">
        <f>IF($H$2="All",IF(C56="Jakarta",SUMIFS('Master Data HO &amp; Site'!$AT$1:$AT$437,'Master Data HO &amp; Site'!$F$1:$F$437,'Summary to Mgmt'!$D56,'Master Data HO &amp; Site'!$H$1:$H$437,'Summary to Mgmt'!$E56,'Master Data HO &amp; Site'!$Y$1:$Y$437,"Open"),SUMIFS('Master Data HO &amp; Site'!$AT$1:$AT$437,'Master Data HO &amp; Site'!$S$1:$S$437,'Summary to Mgmt'!$C56,'Master Data HO &amp; Site'!$Y$1:$Y$437,"Open")),IF($H$2="Urgent",IF(C56="Jakarta",SUMIFS('Master Data HO &amp; Site'!$AT$1:$AT$437,'Master Data HO &amp; Site'!$F$1:$F$437,'Summary to Mgmt'!$D56,'Master Data HO &amp; Site'!$H$1:$H$437,'Summary to Mgmt'!$E56,'Master Data HO &amp; Site'!$Y$1:$Y$437,"Open",'Master Data HO &amp; Site'!$N$1:$N$437,$H$2),SUMIFS('Master Data HO &amp; Site'!$AT$1:$AT$437,'Master Data HO &amp; Site'!$S$1:$S$437,'Summary to Mgmt'!$C56,'Master Data HO &amp; Site'!$Y$1:$Y$437,"Open",'Master Data HO &amp; Site'!$N$1:$N$437,$H$2)),IF(C56="Jakarta",SUMIFS('Master Data HO &amp; Site'!$AT$1:$AT$437,'Master Data HO &amp; Site'!$F$1:$F$437,'Summary to Mgmt'!$D56,'Master Data HO &amp; Site'!$H$1:$H$437,'Summary to Mgmt'!$E56,'Master Data HO &amp; Site'!$Y$1:$Y$437,"Open",'Master Data HO &amp; Site'!$N$1:$N$437,$H$2),SUMIFS('Master Data HO &amp; Site'!$AT$1:$AT$437,'Master Data HO &amp; Site'!$S$1:$S$437,'Summary to Mgmt'!$C56,'Master Data HO &amp; Site'!$Y$1:$Y$437,"Open",'Master Data HO &amp; Site'!$N$1:$N$437,$H$2))))</f>
        <v>0</v>
      </c>
      <c r="AC56" s="222">
        <f>IF($H$2="All",IF(C56="Jakarta",SUMIFS('Master Data HO &amp; Site'!$AU$1:$AU$437,'Master Data HO &amp; Site'!$F$1:$F$437,'Summary to Mgmt'!$D56,'Master Data HO &amp; Site'!$H$1:$H$437,'Summary to Mgmt'!$E56,'Master Data HO &amp; Site'!$Y$1:$Y$437,"Open"),SUMIFS('Master Data HO &amp; Site'!$AU$1:$AU$437,'Master Data HO &amp; Site'!$S$1:$S$437,'Summary to Mgmt'!$C56,'Master Data HO &amp; Site'!$Y$1:$Y$437,"Open")),IF($H$2="Urgent",IF(C56="Jakarta",SUMIFS('Master Data HO &amp; Site'!$AU$1:$AU$437,'Master Data HO &amp; Site'!$F$1:$F$437,'Summary to Mgmt'!$D56,'Master Data HO &amp; Site'!$H$1:$H$437,'Summary to Mgmt'!$E56,'Master Data HO &amp; Site'!$Y$1:$Y$437,"Open",'Master Data HO &amp; Site'!$N$1:$N$437,$H$2),SUMIFS('Master Data HO &amp; Site'!$AU$1:$AU$437,'Master Data HO &amp; Site'!$S$1:$S$437,'Summary to Mgmt'!$C56,'Master Data HO &amp; Site'!$Y$1:$Y$437,"Open",'Master Data HO &amp; Site'!$N$1:$N$437,$H$2)),IF(C56="Jakarta",SUMIFS('Master Data HO &amp; Site'!$AU$1:$AU$437,'Master Data HO &amp; Site'!$F$1:$F$437,'Summary to Mgmt'!$D56,'Master Data HO &amp; Site'!$H$1:$H$437,'Summary to Mgmt'!$E56,'Master Data HO &amp; Site'!$Y$1:$Y$437,"Open",'Master Data HO &amp; Site'!$N$1:$N$437,$H$2),SUMIFS('Master Data HO &amp; Site'!$AU$1:$AU$437,'Master Data HO &amp; Site'!$S$1:$S$437,'Summary to Mgmt'!$C56,'Master Data HO &amp; Site'!$Y$1:$Y$437,"Open",'Master Data HO &amp; Site'!$N$1:$N$437,$H$2))))</f>
        <v>0</v>
      </c>
      <c r="AD56" s="222">
        <f>IF($H$2="All",IF(C56="Jakarta",SUMIFS('Master Data HO &amp; Site'!$AV$1:$AV$437,'Master Data HO &amp; Site'!$F$1:$F$437,'Summary to Mgmt'!$D56,'Master Data HO &amp; Site'!$H$1:$H$437,'Summary to Mgmt'!$E56,'Master Data HO &amp; Site'!$Y$1:$Y$437,"Open"),SUMIFS('Master Data HO &amp; Site'!$AV$1:$AV$437,'Master Data HO &amp; Site'!$S$1:$S$437,'Summary to Mgmt'!$C56,'Master Data HO &amp; Site'!$Y$1:$Y$437,"Open")),IF($H$2="Urgent",IF(C56="Jakarta",SUMIFS('Master Data HO &amp; Site'!$AV$1:$AV$437,'Master Data HO &amp; Site'!$F$1:$F$437,'Summary to Mgmt'!$D56,'Master Data HO &amp; Site'!$H$1:$H$437,'Summary to Mgmt'!$E56,'Master Data HO &amp; Site'!$Y$1:$Y$437,"Open",'Master Data HO &amp; Site'!$N$1:$N$437,$H$2),SUMIFS('Master Data HO &amp; Site'!$AV$1:$AV$437,'Master Data HO &amp; Site'!$S$1:$S$437,'Summary to Mgmt'!$C56,'Master Data HO &amp; Site'!$Y$1:$Y$437,"Open",'Master Data HO &amp; Site'!$N$1:$N$437,$H$2)),IF(C56="Jakarta",SUMIFS('Master Data HO &amp; Site'!$AV$1:$AV$437,'Master Data HO &amp; Site'!$F$1:$F$437,'Summary to Mgmt'!$D56,'Master Data HO &amp; Site'!$H$1:$H$437,'Summary to Mgmt'!$E56,'Master Data HO &amp; Site'!$Y$1:$Y$437,"Open",'Master Data HO &amp; Site'!$N$1:$N$437,$H$2),SUMIFS('Master Data HO &amp; Site'!$AV$1:$AV$437,'Master Data HO &amp; Site'!$S$1:$S$437,'Summary to Mgmt'!$C56,'Master Data HO &amp; Site'!$Y$1:$Y$437,"Open",'Master Data HO &amp; Site'!$N$1:$N$437,$H$2))))</f>
        <v>0</v>
      </c>
      <c r="AE56" s="222">
        <f>IF($H$2="All",IF(C56="Jakarta",SUMIFS('Master Data HO &amp; Site'!$AW$1:$AW$437,'Master Data HO &amp; Site'!$F$1:$F$437,'Summary to Mgmt'!$D56,'Master Data HO &amp; Site'!$H$1:$H$437,'Summary to Mgmt'!$E56,'Master Data HO &amp; Site'!$Y$1:$Y$437,"Open"),SUMIFS('Master Data HO &amp; Site'!$AW$1:$AW$437,'Master Data HO &amp; Site'!$S$1:$S$437,'Summary to Mgmt'!$C56,'Master Data HO &amp; Site'!$Y$1:$Y$437,"Open")),IF($H$2="Urgent",IF(C56="Jakarta",SUMIFS('Master Data HO &amp; Site'!$AW$1:$AW$437,'Master Data HO &amp; Site'!$F$1:$F$437,'Summary to Mgmt'!$D56,'Master Data HO &amp; Site'!$H$1:$H$437,'Summary to Mgmt'!$E56,'Master Data HO &amp; Site'!$Y$1:$Y$437,"Open",'Master Data HO &amp; Site'!$N$1:$N$437,$H$2),SUMIFS('Master Data HO &amp; Site'!$AW$1:$AW$437,'Master Data HO &amp; Site'!$S$1:$S$437,'Summary to Mgmt'!$C56,'Master Data HO &amp; Site'!$Y$1:$Y$437,"Open",'Master Data HO &amp; Site'!$N$1:$N$437,$H$2)),IF(C56="Jakarta",SUMIFS('Master Data HO &amp; Site'!$AW$1:$AW$437,'Master Data HO &amp; Site'!$F$1:$F$437,'Summary to Mgmt'!$D56,'Master Data HO &amp; Site'!$H$1:$H$437,'Summary to Mgmt'!$E56,'Master Data HO &amp; Site'!$Y$1:$Y$437,"Open",'Master Data HO &amp; Site'!$N$1:$N$437,$H$2),SUMIFS('Master Data HO &amp; Site'!$AW$1:$AW$437,'Master Data HO &amp; Site'!$S$1:$S$437,'Summary to Mgmt'!$C56,'Master Data HO &amp; Site'!$Y$1:$Y$437,"Open",'Master Data HO &amp; Site'!$N$1:$N$437,$H$2))))</f>
        <v>0</v>
      </c>
      <c r="AF56" s="222">
        <f>IF($H$2="All",IF(C56="Jakarta",SUMIFS('Master Data HO &amp; Site'!$AX$1:$AX$437,'Master Data HO &amp; Site'!$F$1:$F$437,'Summary to Mgmt'!$D56,'Master Data HO &amp; Site'!$H$1:$H$437,'Summary to Mgmt'!$E56,'Master Data HO &amp; Site'!$Y$1:$Y$437,"Open"),SUMIFS('Master Data HO &amp; Site'!$AX$1:$AX$437,'Master Data HO &amp; Site'!$S$1:$S$437,'Summary to Mgmt'!$C56,'Master Data HO &amp; Site'!$Y$1:$Y$437,"Open")),IF($H$2="Urgent",IF(C56="Jakarta",SUMIFS('Master Data HO &amp; Site'!$AX$1:$AX$437,'Master Data HO &amp; Site'!$F$1:$F$437,'Summary to Mgmt'!$D56,'Master Data HO &amp; Site'!$H$1:$H$437,'Summary to Mgmt'!$E56,'Master Data HO &amp; Site'!$Y$1:$Y$437,"Open",'Master Data HO &amp; Site'!$N$1:$N$437,$H$2),SUMIFS('Master Data HO &amp; Site'!$AX$1:$AX$437,'Master Data HO &amp; Site'!$S$1:$S$437,'Summary to Mgmt'!$C56,'Master Data HO &amp; Site'!$Y$1:$Y$437,"Open",'Master Data HO &amp; Site'!$N$1:$N$437,$H$2)),IF(C56="Jakarta",SUMIFS('Master Data HO &amp; Site'!$AX$1:$AX$437,'Master Data HO &amp; Site'!$F$1:$F$437,'Summary to Mgmt'!$D56,'Master Data HO &amp; Site'!$H$1:$H$437,'Summary to Mgmt'!$E56,'Master Data HO &amp; Site'!$Y$1:$Y$437,"Open",'Master Data HO &amp; Site'!$N$1:$N$437,$H$2),SUMIFS('Master Data HO &amp; Site'!$AX$1:$AX$437,'Master Data HO &amp; Site'!$S$1:$S$437,'Summary to Mgmt'!$C56,'Master Data HO &amp; Site'!$Y$1:$Y$437,"Open",'Master Data HO &amp; Site'!$N$1:$N$437,$H$2))))</f>
        <v>0</v>
      </c>
      <c r="AG56" s="222">
        <f>IF($H$2="All",IF(C56="Jakarta",SUMIFS('Master Data HO &amp; Site'!$AY$1:$AY$437,'Master Data HO &amp; Site'!$S$1:$S$437,'Summary to Mgmt'!$C56,'Master Data HO &amp; Site'!$F$1:$F$437,'Summary to Mgmt'!$D56,'Master Data HO &amp; Site'!$H$1:$H$437,'Summary to Mgmt'!$E56,'Master Data HO &amp; Site'!$Y$1:$Y$437,"Open"),SUMIFS('Master Data HO &amp; Site'!$AY$1:$AY$437,'Master Data HO &amp; Site'!$S$1:$S$437,'Summary to Mgmt'!$C56,'Master Data HO &amp; Site'!$Y$1:$Y$437,"Open")),IF($H$2="Urgent",IF(C56="Jakarta",SUMIFS('Master Data HO &amp; Site'!$AY$1:$AY$437,'Master Data HO &amp; Site'!$F$1:$F$437,'Summary to Mgmt'!$D56,'Master Data HO &amp; Site'!$H$1:$H$437,'Summary to Mgmt'!$E56,'Master Data HO &amp; Site'!$Y$1:$Y$437,"Open",'Master Data HO &amp; Site'!$N$1:$N$437,$H$2),SUMIFS('Master Data HO &amp; Site'!$AY$1:$AY$437,'Master Data HO &amp; Site'!$S$1:$S$437,'Summary to Mgmt'!$C56,'Master Data HO &amp; Site'!$Y$1:$Y$437,"Open",'Master Data HO &amp; Site'!$N$1:$N$437,$H$2)),IF(C56="Jakarta",SUMIFS('Master Data HO &amp; Site'!$AY$1:$AY$437,'Master Data HO &amp; Site'!$F$1:$F$437,'Summary to Mgmt'!$D56,'Master Data HO &amp; Site'!$H$1:$H$437,'Summary to Mgmt'!$E56,'Master Data HO &amp; Site'!$Y$1:$Y$437,"Open",'Master Data HO &amp; Site'!$N$1:$N$437,$H$2),SUMIFS('Master Data HO &amp; Site'!$AY$1:$AY$437,'Master Data HO &amp; Site'!$S$1:$S$437,'Summary to Mgmt'!$C56,'Master Data HO &amp; Site'!$Y$1:$Y$437,"Open",'Master Data HO &amp; Site'!$N$1:$N$437,$H$2))))</f>
        <v>0</v>
      </c>
      <c r="AH56" s="222">
        <f>IF($H$2="All",IF(C56="Jakarta",SUMIFS('Master Data HO &amp; Site'!$AZ$1:$AZ$437,'Master Data HO &amp; Site'!$F$1:$F$437,'Summary to Mgmt'!$D56,'Master Data HO &amp; Site'!$H$1:$H$437,'Summary to Mgmt'!$E56,'Master Data HO &amp; Site'!$Y$1:$Y$437,"Open"),SUMIFS('Master Data HO &amp; Site'!$AZ$1:$AZ$437,'Master Data HO &amp; Site'!$S$1:$S$437,'Summary to Mgmt'!$C56,'Master Data HO &amp; Site'!$Y$1:$Y$437,"Open")),IF($H$2="Urgent",IF(C56="Jakarta",SUMIFS('Master Data HO &amp; Site'!$AZ$1:$AZ$437,'Master Data HO &amp; Site'!$F$1:$F$437,'Summary to Mgmt'!$D56,'Master Data HO &amp; Site'!$H$1:$H$437,'Summary to Mgmt'!$E56,'Master Data HO &amp; Site'!$Y$1:$Y$437,"Open",'Master Data HO &amp; Site'!$N$1:$N$437,$H$2),SUMIFS('Master Data HO &amp; Site'!$AZ$1:$AZ$437,'Master Data HO &amp; Site'!$S$1:$S$437,'Summary to Mgmt'!$C56,'Master Data HO &amp; Site'!$Y$1:$Y$437,"Open",'Master Data HO &amp; Site'!$N$1:$N$437,$H$2)),IF(C56="Jakarta",SUMIFS('Master Data HO &amp; Site'!$AZ$1:$AZ$437,'Master Data HO &amp; Site'!$F$1:$F$437,'Summary to Mgmt'!$D56,'Master Data HO &amp; Site'!$H$1:$H$437,'Summary to Mgmt'!$E56,'Master Data HO &amp; Site'!$Y$1:$Y$437,"Open",'Master Data HO &amp; Site'!$N$1:$N$437,$H$2),SUMIFS('Master Data HO &amp; Site'!$AZ$1:$AZ$437,'Master Data HO &amp; Site'!$S$1:$S$437,'Summary to Mgmt'!$C56,'Master Data HO &amp; Site'!$Y$1:$Y$437,"Open",'Master Data HO &amp; Site'!$N$1:$N$437,$H$2))))</f>
        <v>0</v>
      </c>
      <c r="AI56" s="222">
        <f>IF($H$2="All",IF(C56="Jakarta",SUMIFS('Master Data HO &amp; Site'!$AZ$1:$AZ$437,'Master Data HO &amp; Site'!$F$1:$F$437,'Summary to Mgmt'!$D56,'Master Data HO &amp; Site'!$H$1:$H$437,'Summary to Mgmt'!$E56,'Master Data HO &amp; Site'!$Y$1:$Y$437,"Open"),SUMIFS('Master Data HO &amp; Site'!$AZ$1:$AZ$437,'Master Data HO &amp; Site'!$S$1:$S$437,'Summary to Mgmt'!$C56,'Master Data HO &amp; Site'!$Y$1:$Y$437,"Open")),IF($H$2="Urgent",IF(C56="Jakarta",SUMIFS('Master Data HO &amp; Site'!$AZ$1:$AZ$437,'Master Data HO &amp; Site'!$F$1:$F$437,'Summary to Mgmt'!$D56,'Master Data HO &amp; Site'!$H$1:$H$437,'Summary to Mgmt'!$E56,'Master Data HO &amp; Site'!$Y$1:$Y$437,"Open",'Master Data HO &amp; Site'!$N$1:$N$437,$H$2),SUMIFS('Master Data HO &amp; Site'!$AZ$1:$AZ$437,'Master Data HO &amp; Site'!$S$1:$S$437,'Summary to Mgmt'!$C56,'Master Data HO &amp; Site'!$Y$1:$Y$437,"Open",'Master Data HO &amp; Site'!$N$1:$N$437,$H$2)),IF(C56="Jakarta",SUMIFS('Master Data HO &amp; Site'!$AZ$1:$AZ$437,'Master Data HO &amp; Site'!$F$1:$F$437,'Summary to Mgmt'!$D56,'Master Data HO &amp; Site'!$H$1:$H$437,'Summary to Mgmt'!$E56,'Master Data HO &amp; Site'!$Y$1:$Y$437,"Open",'Master Data HO &amp; Site'!$N$1:$N$437,$H$2),SUMIFS('Master Data HO &amp; Site'!$AZ$1:$AZ$437,'Master Data HO &amp; Site'!$S$1:$S$437,'Summary to Mgmt'!$C56,'Master Data HO &amp; Site'!$Y$1:$Y$437,"Open",'Master Data HO &amp; Site'!$N$1:$N$437,$H$2))))</f>
        <v>0</v>
      </c>
      <c r="AJ56" s="222">
        <f>IF($H$2="All",IF(C56="Jakarta",SUMIFS('Master Data HO &amp; Site'!$BB$1:$BB$437,'Master Data HO &amp; Site'!$F$1:$F$437,'Summary to Mgmt'!$D56,'Master Data HO &amp; Site'!$H$1:$H$437,'Summary to Mgmt'!$E56,'Master Data HO &amp; Site'!$Y$1:$Y$437,"Open"),SUMIFS('Master Data HO &amp; Site'!$BB$1:$BB$437,'Master Data HO &amp; Site'!$S$1:$S$437,'Summary to Mgmt'!$C56,'Master Data HO &amp; Site'!$Y$1:$Y$437,"Open")),IF($H$2="Urgent",IF(C56="Jakarta",SUMIFS('Master Data HO &amp; Site'!$BB$1:$BB$437,'Master Data HO &amp; Site'!$F$1:$F$437,'Summary to Mgmt'!$D56,'Master Data HO &amp; Site'!$H$1:$H$437,'Summary to Mgmt'!$E56,'Master Data HO &amp; Site'!$Y$1:$Y$437,"Open",'Master Data HO &amp; Site'!$N$1:$N$437,$H$2),SUMIFS('Master Data HO &amp; Site'!$BB$1:$BB$437,'Master Data HO &amp; Site'!$S$1:$S$437,'Summary to Mgmt'!$C56,'Master Data HO &amp; Site'!$Y$1:$Y$437,"Open",'Master Data HO &amp; Site'!$N$1:$N$437,$H$2)),IF(C56="Jakarta",SUMIFS('Master Data HO &amp; Site'!$BB$1:$BB$437,'Master Data HO &amp; Site'!$F$1:$F$437,'Summary to Mgmt'!$D56,'Master Data HO &amp; Site'!$H$1:$H$437,'Summary to Mgmt'!$E56,'Master Data HO &amp; Site'!$Y$1:$Y$437,"Open",'Master Data HO &amp; Site'!$N$1:$N$437,$H$2),SUMIFS('Master Data HO &amp; Site'!$BB$1:$BB$437,'Master Data HO &amp; Site'!$S$1:$S$437,'Summary to Mgmt'!$C56,'Master Data HO &amp; Site'!$Y$1:$Y$437,"Open",'Master Data HO &amp; Site'!$N$1:$N$437,$H$2))))</f>
        <v>0</v>
      </c>
      <c r="AK56" s="222">
        <f>IF($H$2="All",IF(C56="Jakarta",SUMIFS('Master Data HO &amp; Site'!$BC$1:$BC$437,'Master Data HO &amp; Site'!$F$1:$F$437,'Summary to Mgmt'!$D56,'Master Data HO &amp; Site'!$H$1:$H$437,'Summary to Mgmt'!$E56,'Master Data HO &amp; Site'!$Y$1:$Y$437,"Open"),SUMIFS('Master Data HO &amp; Site'!$BC$1:$BC$437,'Master Data HO &amp; Site'!$S$1:$S$437,'Summary to Mgmt'!$C56,'Master Data HO &amp; Site'!$Y$1:$Y$437,"Open")),IF($H$2="Urgent",IF(C56="Jakarta",SUMIFS('Master Data HO &amp; Site'!$BC$1:$BC$437,'Master Data HO &amp; Site'!$F$1:$F$437,'Summary to Mgmt'!$D56,'Master Data HO &amp; Site'!$H$1:$H$437,'Summary to Mgmt'!$E56,'Master Data HO &amp; Site'!$Y$1:$Y$437,"Open",'Master Data HO &amp; Site'!$N$1:$N$437,$H$2),SUMIFS('Master Data HO &amp; Site'!$BC$1:$BC$437,'Master Data HO &amp; Site'!$S$1:$S$437,'Summary to Mgmt'!$C56,'Master Data HO &amp; Site'!$Y$1:$Y$437,"Open",'Master Data HO &amp; Site'!$N$1:$N$437,$H$2)),IF(C56="Jakarta",SUMIFS('Master Data HO &amp; Site'!$BC$1:$BC$437,'Master Data HO &amp; Site'!$F$1:$F$437,'Summary to Mgmt'!$D56,'Master Data HO &amp; Site'!$H$1:$H$437,'Summary to Mgmt'!$E56,'Master Data HO &amp; Site'!$Y$1:$Y$437,"Open",'Master Data HO &amp; Site'!$N$1:$N$437,$H$2),SUMIFS('Master Data HO &amp; Site'!$BC$1:$BC$437,'Master Data HO &amp; Site'!$S$1:$S$437,'Summary to Mgmt'!$C56,'Master Data HO &amp; Site'!$Y$1:$Y$437,"Open",'Master Data HO &amp; Site'!$N$1:$N$437,$H$2))))</f>
        <v>0</v>
      </c>
      <c r="AL56" s="222">
        <f>IF($H$2="All",IF(C56="Jakarta",SUMIFS('Master Data HO &amp; Site'!$BD$1:$BD$437,'Master Data HO &amp; Site'!$F$1:$F$437,'Summary to Mgmt'!$D56,'Master Data HO &amp; Site'!$H$1:$H$437,'Summary to Mgmt'!$E56,'Master Data HO &amp; Site'!$Y$1:$Y$437,"Open"),SUMIFS('Master Data HO &amp; Site'!$BD$1:$BD$437,'Master Data HO &amp; Site'!$S$1:$S$437,'Summary to Mgmt'!$C56,'Master Data HO &amp; Site'!$Y$1:$Y$437,"Open")),IF($H$2="Urgent",IF(C56="Jakarta",SUMIFS('Master Data HO &amp; Site'!$BD$1:$BD$437,'Master Data HO &amp; Site'!$F$1:$F$437,'Summary to Mgmt'!$D56,'Master Data HO &amp; Site'!$H$1:$H$437,'Summary to Mgmt'!$E56,'Master Data HO &amp; Site'!$Y$1:$Y$437,"Open",'Master Data HO &amp; Site'!$N$1:$N$437,$H$2),SUMIFS('Master Data HO &amp; Site'!$BD$1:$BD$437,'Master Data HO &amp; Site'!$S$1:$S$437,'Summary to Mgmt'!$C56,'Master Data HO &amp; Site'!$Y$1:$Y$437,"Open",'Master Data HO &amp; Site'!$N$1:$N$437,$H$2)),IF(C56="Jakarta",SUMIFS('Master Data HO &amp; Site'!$BD$1:$BD$437,'Master Data HO &amp; Site'!$F$1:$F$437,'Summary to Mgmt'!$D56,'Master Data HO &amp; Site'!$H$1:$H$437,'Summary to Mgmt'!$E56,'Master Data HO &amp; Site'!$Y$1:$Y$437,"Open",'Master Data HO &amp; Site'!$N$1:$N$437,$H$2),SUMIFS('Master Data HO &amp; Site'!$BD$1:$BD$437,'Master Data HO &amp; Site'!$S$1:$S$437,'Summary to Mgmt'!$C56,'Master Data HO &amp; Site'!$Y$1:$Y$437,"Open",'Master Data HO &amp; Site'!$N$1:$N$437,$H$2))))</f>
        <v>0</v>
      </c>
      <c r="AM56" s="222">
        <f>IF($H$2="All",IF(C56="Jakarta",SUMIFS('Master Data HO &amp; Site'!$BE$1:$BE$437,'Master Data HO &amp; Site'!$S$1:$S$437,'Summary to Mgmt'!$C56,'Master Data HO &amp; Site'!$F$1:$F$437,'Summary to Mgmt'!$D56,'Master Data HO &amp; Site'!$H$1:$H$437,'Summary to Mgmt'!$E56,'Master Data HO &amp; Site'!$Y$1:$Y$437,"Open"),SUMIFS('Master Data HO &amp; Site'!$BE$1:$BE$437,'Master Data HO &amp; Site'!$S$1:$S$437,'Summary to Mgmt'!$C56,'Master Data HO &amp; Site'!$Y$1:$Y$437,"Open")),IF($H$2="Urgent",IF(C56="Jakarta",SUMIFS('Master Data HO &amp; Site'!$BE$1:$BE$437,'Master Data HO &amp; Site'!$F$1:$F$437,'Summary to Mgmt'!$D56,'Master Data HO &amp; Site'!$H$1:$H$437,'Summary to Mgmt'!$E56,'Master Data HO &amp; Site'!$Y$1:$Y$437,"Open",'Master Data HO &amp; Site'!$N$1:$N$437,$H$2),SUMIFS('Master Data HO &amp; Site'!$BE$1:$BE$437,'Master Data HO &amp; Site'!$S$1:$S$437,'Summary to Mgmt'!$C56,'Master Data HO &amp; Site'!$Y$1:$Y$437,"Open",'Master Data HO &amp; Site'!$N$1:$N$437,$H$2)),IF(C56="Jakarta",SUMIFS('Master Data HO &amp; Site'!$BE$1:$BE$437,'Master Data HO &amp; Site'!$F$1:$F$437,'Summary to Mgmt'!$D56,'Master Data HO &amp; Site'!$H$1:$H$437,'Summary to Mgmt'!$E56,'Master Data HO &amp; Site'!$Y$1:$Y$437,"Open",'Master Data HO &amp; Site'!$N$1:$N$437,$H$2),SUMIFS('Master Data HO &amp; Site'!$BE$1:$BE$437,'Master Data HO &amp; Site'!$S$1:$S$437,'Summary to Mgmt'!$C56,'Master Data HO &amp; Site'!$Y$1:$Y$437,"Open",'Master Data HO &amp; Site'!$N$1:$N$437,$H$2))))</f>
        <v>0</v>
      </c>
      <c r="AN56" s="222">
        <f>IF($H$2="All",IF(C56="Jakarta",SUMIFS('Master Data HO &amp; Site'!$BF$1:$BF$437,'Master Data HO &amp; Site'!$F$1:$F$437,'Summary to Mgmt'!$D56,'Master Data HO &amp; Site'!$H$1:$H$437,'Summary to Mgmt'!$E56,'Master Data HO &amp; Site'!$Y$1:$Y$437,"Open"),SUMIFS('Master Data HO &amp; Site'!$BF$1:$BF$437,'Master Data HO &amp; Site'!$S$1:$S$437,'Summary to Mgmt'!$C56,'Master Data HO &amp; Site'!$Y$1:$Y$437,"Open")),IF($H$2="Urgent",IF(C56="Jakarta",SUMIFS('Master Data HO &amp; Site'!$BF$1:$BF$437,'Master Data HO &amp; Site'!$F$1:$F$437,'Summary to Mgmt'!$D56,'Master Data HO &amp; Site'!$H$1:$H$437,'Summary to Mgmt'!$E56,'Master Data HO &amp; Site'!$Y$1:$Y$437,"Open",'Master Data HO &amp; Site'!$N$1:$N$437,$H$2),SUMIFS('Master Data HO &amp; Site'!$BF$1:$BF$437,'Master Data HO &amp; Site'!$S$1:$S$437,'Summary to Mgmt'!$C56,'Master Data HO &amp; Site'!$Y$1:$Y$437,"Open",'Master Data HO &amp; Site'!$N$1:$N$437,$H$2)),IF(C56="Jakarta",SUMIFS('Master Data HO &amp; Site'!$BF$1:$BF$437,'Master Data HO &amp; Site'!$F$1:$F$437,'Summary to Mgmt'!$D56,'Master Data HO &amp; Site'!$H$1:$H$437,'Summary to Mgmt'!$E56,'Master Data HO &amp; Site'!$Y$1:$Y$437,"Open",'Master Data HO &amp; Site'!$N$1:$N$437,$H$2),SUMIFS('Master Data HO &amp; Site'!$BF$1:$BF$437,'Master Data HO &amp; Site'!$S$1:$S$437,'Summary to Mgmt'!$C56,'Master Data HO &amp; Site'!$Y$1:$Y$437,"Open",'Master Data HO &amp; Site'!$N$1:$N$437,$H$2))))</f>
        <v>0</v>
      </c>
      <c r="AO56" s="222">
        <f>IF($H$2="All",IF(C56="Jakarta",SUMIFS('Master Data HO &amp; Site'!$BG$1:$BG$437,'Master Data HO &amp; Site'!$F$1:$F$437,'Summary to Mgmt'!$D56,'Master Data HO &amp; Site'!$H$1:$H$437,'Summary to Mgmt'!$E56,'Master Data HO &amp; Site'!$Y$1:$Y$437,"Open"),SUMIFS('Master Data HO &amp; Site'!$BG$1:$BG$437,'Master Data HO &amp; Site'!$S$1:$S$437,'Summary to Mgmt'!$C56,'Master Data HO &amp; Site'!$Y$1:$Y$437,"Open")),IF($H$2="Urgent",IF(C56="Jakarta",SUMIFS('Master Data HO &amp; Site'!$BG$1:$BG$437,'Master Data HO &amp; Site'!$F$1:$F$437,'Summary to Mgmt'!$D56,'Master Data HO &amp; Site'!$H$1:$H$437,'Summary to Mgmt'!$E56,'Master Data HO &amp; Site'!$Y$1:$Y$437,"Open",'Master Data HO &amp; Site'!$N$1:$N$437,$H$2),SUMIFS('Master Data HO &amp; Site'!$BG$1:$BG$437,'Master Data HO &amp; Site'!$S$1:$S$437,'Summary to Mgmt'!$C56,'Master Data HO &amp; Site'!$Y$1:$Y$437,"Open",'Master Data HO &amp; Site'!$N$1:$N$437,$H$2)),IF(C56="Jakarta",SUMIFS('Master Data HO &amp; Site'!$BG$1:$BG$437,'Master Data HO &amp; Site'!$F$1:$F$437,'Summary to Mgmt'!$D56,'Master Data HO &amp; Site'!$H$1:$H$437,'Summary to Mgmt'!$E56,'Master Data HO &amp; Site'!$Y$1:$Y$437,"Open",'Master Data HO &amp; Site'!$N$1:$N$437,$H$2),SUMIFS('Master Data HO &amp; Site'!$BG$1:$BG$437,'Master Data HO &amp; Site'!$S$1:$S$437,'Summary to Mgmt'!$C56,'Master Data HO &amp; Site'!$Y$1:$Y$437,"Open",'Master Data HO &amp; Site'!$N$1:$N$437,$H$2))))</f>
        <v>0</v>
      </c>
      <c r="AP56" s="222">
        <f>IF($H$2="All",IF(C56="Jakarta",SUMIFS('Master Data HO &amp; Site'!$BH$1:$BH$437,'Master Data HO &amp; Site'!$F$1:$F$437,'Summary to Mgmt'!$D56,'Master Data HO &amp; Site'!$H$1:$H$437,'Summary to Mgmt'!$E56,'Master Data HO &amp; Site'!$Y$1:$Y$437,"Open"),SUMIFS('Master Data HO &amp; Site'!$BH$1:$BH$437,'Master Data HO &amp; Site'!$S$1:$S$437,'Summary to Mgmt'!$C56,'Master Data HO &amp; Site'!$Y$1:$Y$437,"Open")),IF($H$2="Urgent",IF(C56="Jakarta",SUMIFS('Master Data HO &amp; Site'!$BH$1:$BH$437,'Master Data HO &amp; Site'!$F$1:$F$437,'Summary to Mgmt'!$D56,'Master Data HO &amp; Site'!$H$1:$H$437,'Summary to Mgmt'!$E56,'Master Data HO &amp; Site'!$Y$1:$Y$437,"Open",'Master Data HO &amp; Site'!$N$1:$N$437,$H$2),SUMIFS('Master Data HO &amp; Site'!$BH$1:$BH$437,'Master Data HO &amp; Site'!$S$1:$S$437,'Summary to Mgmt'!$C56,'Master Data HO &amp; Site'!$Y$1:$Y$437,"Open",'Master Data HO &amp; Site'!$N$1:$N$437,$H$2)),IF(C56="Jakarta",SUMIFS('Master Data HO &amp; Site'!$BH$1:$BH$437,'Master Data HO &amp; Site'!$F$1:$F$437,'Summary to Mgmt'!$D56,'Master Data HO &amp; Site'!$H$1:$H$437,'Summary to Mgmt'!$E56,'Master Data HO &amp; Site'!$Y$1:$Y$437,"Open",'Master Data HO &amp; Site'!$N$1:$N$437,$H$2),SUMIFS('Master Data HO &amp; Site'!$BH$1:$BH$437,'Master Data HO &amp; Site'!$S$1:$S$437,'Summary to Mgmt'!$C56,'Master Data HO &amp; Site'!$Y$1:$Y$437,"Open",'Master Data HO &amp; Site'!$N$1:$N$437,$H$2))))</f>
        <v>0</v>
      </c>
      <c r="AQ56" s="222">
        <f>IF($H$2="All",IF(C56="Jakarta",SUMIFS('Master Data HO &amp; Site'!$BI$1:$BI$437,'Master Data HO &amp; Site'!$F$1:$F$437,'Summary to Mgmt'!$D56,'Master Data HO &amp; Site'!$H$1:$H$437,'Summary to Mgmt'!$E56,'Master Data HO &amp; Site'!$Y$1:$Y$437,"Open"),SUMIFS('Master Data HO &amp; Site'!$BI$1:$BI$437,'Master Data HO &amp; Site'!$S$1:$S$437,'Summary to Mgmt'!$C56,'Master Data HO &amp; Site'!$Y$1:$Y$437,"Open")),IF($H$2="Urgent",IF(C56="Jakarta",SUMIFS('Master Data HO &amp; Site'!$BI$1:$BI$437,'Master Data HO &amp; Site'!$F$1:$F$437,'Summary to Mgmt'!$D56,'Master Data HO &amp; Site'!$H$1:$H$437,'Summary to Mgmt'!$E56,'Master Data HO &amp; Site'!$Y$1:$Y$437,"Open",'Master Data HO &amp; Site'!$N$1:$N$437,$H$2),SUMIFS('Master Data HO &amp; Site'!$BI$1:$BI$437,'Master Data HO &amp; Site'!$S$1:$S$437,'Summary to Mgmt'!$C56,'Master Data HO &amp; Site'!$Y$1:$Y$437,"Open",'Master Data HO &amp; Site'!$N$1:$N$437,$H$2)),IF(C56="Jakarta",SUMIFS('Master Data HO &amp; Site'!$BI$1:$BI$437,'Master Data HO &amp; Site'!$F$1:$F$437,'Summary to Mgmt'!$D56,'Master Data HO &amp; Site'!$H$1:$H$437,'Summary to Mgmt'!$E56,'Master Data HO &amp; Site'!$Y$1:$Y$437,"Open",'Master Data HO &amp; Site'!$N$1:$N$437,$H$2),SUMIFS('Master Data HO &amp; Site'!$BI$1:$BI$437,'Master Data HO &amp; Site'!$S$1:$S$437,'Summary to Mgmt'!$C56,'Master Data HO &amp; Site'!$Y$1:$Y$437,"Open",'Master Data HO &amp; Site'!$N$1:$N$437,$H$2))))</f>
        <v>0</v>
      </c>
      <c r="AR56" s="222">
        <f>IF($H$2="All",IF(C56="Jakarta",SUMIFS('Master Data HO &amp; Site'!$BJ$1:$BJ$437,'Master Data HO &amp; Site'!$F$1:$F$437,'Summary to Mgmt'!$D56,'Master Data HO &amp; Site'!$H$1:$H$437,'Summary to Mgmt'!$E56,'Master Data HO &amp; Site'!$Y$1:$Y$437,"Open"),SUMIFS('Master Data HO &amp; Site'!$BJ$1:$BJ$437,'Master Data HO &amp; Site'!$S$1:$S$437,'Summary to Mgmt'!$C56,'Master Data HO &amp; Site'!$Y$1:$Y$437,"Open")),IF($H$2="Urgent",IF(C56="Jakarta",SUMIFS('Master Data HO &amp; Site'!$BJ$1:$BJ$437,'Master Data HO &amp; Site'!$F$1:$F$437,'Summary to Mgmt'!$D56,'Master Data HO &amp; Site'!$H$1:$H$437,'Summary to Mgmt'!$E56,'Master Data HO &amp; Site'!$Y$1:$Y$437,"Open",'Master Data HO &amp; Site'!$N$1:$N$437,$H$2),SUMIFS('Master Data HO &amp; Site'!$BJ$1:$BJ$437,'Master Data HO &amp; Site'!$S$1:$S$437,'Summary to Mgmt'!$C56,'Master Data HO &amp; Site'!$Y$1:$Y$437,"Open",'Master Data HO &amp; Site'!$N$1:$N$437,$H$2)),IF(C56="Jakarta",SUMIFS('Master Data HO &amp; Site'!$BJ$1:$BJ$437,'Master Data HO &amp; Site'!$F$1:$F$437,'Summary to Mgmt'!$D56,'Master Data HO &amp; Site'!$H$1:$H$437,'Summary to Mgmt'!$E56,'Master Data HO &amp; Site'!$Y$1:$Y$437,"Open",'Master Data HO &amp; Site'!$N$1:$N$437,$H$2),SUMIFS('Master Data HO &amp; Site'!$BJ$1:$BJ$437,'Master Data HO &amp; Site'!$S$1:$S$437,'Summary to Mgmt'!$C56,'Master Data HO &amp; Site'!$Y$1:$Y$437,"Open",'Master Data HO &amp; Site'!$N$1:$N$437,$H$2))))</f>
        <v>0</v>
      </c>
      <c r="AS56" s="222">
        <f>IF($H$2="All",IF(C56="Jakarta",SUMIFS('Master Data HO &amp; Site'!$BK$1:$BK$437,'Master Data HO &amp; Site'!$S$1:$S$437,'Summary to Mgmt'!$C56,'Master Data HO &amp; Site'!$F$1:$F$437,'Summary to Mgmt'!$D56,'Master Data HO &amp; Site'!$H$1:$H$437,'Summary to Mgmt'!$E56,'Master Data HO &amp; Site'!$Y$1:$Y$437,"Open"),SUMIFS('Master Data HO &amp; Site'!$BK$1:$BK$437,'Master Data HO &amp; Site'!$S$1:$S$437,'Summary to Mgmt'!$C56,'Master Data HO &amp; Site'!$Y$1:$Y$437,"Open")),IF($H$2="Urgent",IF(C56="Jakarta",SUMIFS('Master Data HO &amp; Site'!$BK$1:$BK$437,'Master Data HO &amp; Site'!$F$1:$F$437,'Summary to Mgmt'!$D56,'Master Data HO &amp; Site'!$H$1:$H$437,'Summary to Mgmt'!$E56,'Master Data HO &amp; Site'!$Y$1:$Y$437,"Open",'Master Data HO &amp; Site'!$N$1:$N$437,$H$2),SUMIFS('Master Data HO &amp; Site'!$BK$1:$BK$437,'Master Data HO &amp; Site'!$S$1:$S$437,'Summary to Mgmt'!$C56,'Master Data HO &amp; Site'!$Y$1:$Y$437,"Open",'Master Data HO &amp; Site'!$N$1:$N$437,$H$2)),IF(C56="Jakarta",SUMIFS('Master Data HO &amp; Site'!$BK$1:$BK$437,'Master Data HO &amp; Site'!$F$1:$F$437,'Summary to Mgmt'!$D56,'Master Data HO &amp; Site'!$H$1:$H$437,'Summary to Mgmt'!$E56,'Master Data HO &amp; Site'!$Y$1:$Y$437,"Open",'Master Data HO &amp; Site'!$N$1:$N$437,$H$2),SUMIFS('Master Data HO &amp; Site'!$BK$1:$BK$437,'Master Data HO &amp; Site'!$S$1:$S$437,'Summary to Mgmt'!$C56,'Master Data HO &amp; Site'!$Y$1:$Y$437,"Open",'Master Data HO &amp; Site'!$N$1:$N$437,$H$2))))</f>
        <v>0</v>
      </c>
      <c r="AU56" s="224">
        <f ca="1">IF($H$2="All",IF(C56="Jakarta",COUNTIFS('Master Data HO &amp; Site'!$F$1:$F$437,'Summary to Mgmt'!$D56,'Master Data HO &amp; Site'!$H$1:$H$437,'Summary to Mgmt'!$E56,'Master Data HO &amp; Site'!$Y$1:$Y$437,"Open",'Master Data HO &amp; Site'!$BZ$1:$BZ$437,'Summary to Mgmt'!$AU$4),COUNTIFS('Master Data HO &amp; Site'!$S$1:$S$437,'Summary to Mgmt'!$C56,'Master Data HO &amp; Site'!$Y$1:$Y$437,"Open",'Master Data HO &amp; Site'!$BZ$1:$BZ$437,'Summary to Mgmt'!$AU$4)),IF($H$2="Urgent",IF(C56="Jakarta",COUNTIFS('Master Data HO &amp; Site'!$F$1:$F$437,'Summary to Mgmt'!$D56,'Master Data HO &amp; Site'!$H$1:$H$437,'Summary to Mgmt'!$E56,'Master Data HO &amp; Site'!$Y$1:$Y$437,"Open",'Master Data HO &amp; Site'!$BZ$1:$BZ$437,'Summary to Mgmt'!$AU$4,'Master Data HO &amp; Site'!$N$1:$N$437,$H$2),COUNTIFS('Master Data HO &amp; Site'!$S$1:$S$437,'Summary to Mgmt'!$C56,'Master Data HO &amp; Site'!$Y$1:$Y$437,"Open",'Master Data HO &amp; Site'!$BZ$1:$BZ$437,'Summary to Mgmt'!$AU$4,'Master Data HO &amp; Site'!$N$1:$N$437,$H$2)),IF(C56="Jakarta",COUNTIFS('Master Data HO &amp; Site'!$F$1:$F$437,'Summary to Mgmt'!$D56,'Master Data HO &amp; Site'!$H$1:$H$437,'Summary to Mgmt'!$E56,'Master Data HO &amp; Site'!$Y$1:$Y$437,"Open",'Master Data HO &amp; Site'!$BZ$1:$BZ$437,'Summary to Mgmt'!$AU$4,'Master Data HO &amp; Site'!$N$1:$N$437,$H$2),COUNTIFS('Master Data HO &amp; Site'!$S$1:$S$437,'Summary to Mgmt'!$C56,'Master Data HO &amp; Site'!$Y$1:$Y$437,"Open",'Master Data HO &amp; Site'!$BZ$1:$BZ$437,'Summary to Mgmt'!$AU$4,'Master Data HO &amp; Site'!$N$1:$N$437,$H$2))))</f>
        <v>0</v>
      </c>
      <c r="AV56" s="224">
        <f ca="1">IF($H$2="All",IF(C56="Jakarta",COUNTIFS('Master Data HO &amp; Site'!$F$1:$F$437,'Summary to Mgmt'!$D56,'Master Data HO &amp; Site'!$H$1:$H$437,'Summary to Mgmt'!$E56,'Master Data HO &amp; Site'!$Y$1:$Y$437,"Open",'Master Data HO &amp; Site'!$BZ$1:$BZ$437,'Summary to Mgmt'!$AV$4),COUNTIFS('Master Data HO &amp; Site'!$S$1:$S$437,'Summary to Mgmt'!$C56,'Master Data HO &amp; Site'!$Y$1:$Y$437,"Open",'Master Data HO &amp; Site'!$BZ$1:$BZ$437,'Summary to Mgmt'!$AV$4)),IF($H$2="Urgent",IF(C56="Jakarta",COUNTIFS('Master Data HO &amp; Site'!$F$1:$F$437,'Summary to Mgmt'!$D56,'Master Data HO &amp; Site'!$H$1:$H$437,'Summary to Mgmt'!$E56,'Master Data HO &amp; Site'!$Y$1:$Y$437,"Open",'Master Data HO &amp; Site'!$BZ$1:$BZ$437,'Summary to Mgmt'!$AV$4,'Master Data HO &amp; Site'!$N$1:$N$437,$H$2),COUNTIFS('Master Data HO &amp; Site'!$S$1:$S$437,'Summary to Mgmt'!$C56,'Master Data HO &amp; Site'!$Y$1:$Y$437,"Open",'Master Data HO &amp; Site'!$BZ$1:$BZ$437,'Summary to Mgmt'!$AV$4,'Master Data HO &amp; Site'!$N$1:$N$437,$H$2)),IF(C56="Jakarta",COUNTIFS('Master Data HO &amp; Site'!$F$1:$F$437,'Summary to Mgmt'!$D56,'Master Data HO &amp; Site'!$H$1:$H$437,'Summary to Mgmt'!$E56,'Master Data HO &amp; Site'!$Y$1:$Y$437,"Open",'Master Data HO &amp; Site'!$BZ$1:$BZ$437,'Summary to Mgmt'!$AV$4,'Master Data HO &amp; Site'!$N$1:$N$437,$H$2),COUNTIFS('Master Data HO &amp; Site'!$S$1:$S$437,'Summary to Mgmt'!$C56,'Master Data HO &amp; Site'!$Y$1:$Y$437,"Open",'Master Data HO &amp; Site'!$BZ$1:$BZ$437,'Summary to Mgmt'!$AV$4,'Master Data HO &amp; Site'!$N$1:$N$437,$H$2))))</f>
        <v>0</v>
      </c>
      <c r="AW56" s="224">
        <f ca="1">IF($H$2="All",IF(C56="Jakarta",COUNTIFS('Master Data HO &amp; Site'!$F$1:$F$437,'Summary to Mgmt'!$D56,'Master Data HO &amp; Site'!$H$1:$H$437,'Summary to Mgmt'!$E56,'Master Data HO &amp; Site'!$Y$1:$Y$437,"Open",'Master Data HO &amp; Site'!$BZ$1:$BZ$437,'Summary to Mgmt'!$AW$4),COUNTIFS('Master Data HO &amp; Site'!$S$1:$S$437,'Summary to Mgmt'!$C56,'Master Data HO &amp; Site'!$Y$1:$Y$437,"Open",'Master Data HO &amp; Site'!$BZ$1:$BZ$437,'Summary to Mgmt'!$AW$4)),IF($H$2="Urgent",IF(C56="Jakarta",COUNTIFS('Master Data HO &amp; Site'!$F$1:$F$437,'Summary to Mgmt'!$D56,'Master Data HO &amp; Site'!$H$1:$H$437,'Summary to Mgmt'!$E56,'Master Data HO &amp; Site'!$Y$1:$Y$437,"Open",'Master Data HO &amp; Site'!$BZ$1:$BZ$437,'Summary to Mgmt'!$AW$4,'Master Data HO &amp; Site'!$N$1:$N$437,$H$2),COUNTIFS('Master Data HO &amp; Site'!$S$1:$S$437,'Summary to Mgmt'!$C56,'Master Data HO &amp; Site'!$Y$1:$Y$437,"Open",'Master Data HO &amp; Site'!$BZ$1:$BZ$437,'Summary to Mgmt'!$AW$4,'Master Data HO &amp; Site'!$N$1:$N$437,$H$2)),IF(C56="Jakarta",COUNTIFS('Master Data HO &amp; Site'!$F$1:$F$437,'Summary to Mgmt'!$D56,'Master Data HO &amp; Site'!$H$1:$H$437,'Summary to Mgmt'!$E56,'Master Data HO &amp; Site'!$Y$1:$Y$437,"Open",'Master Data HO &amp; Site'!$BZ$1:$BZ$437,'Summary to Mgmt'!$AW$4,'Master Data HO &amp; Site'!$N$1:$N$437,$H$2),COUNTIFS('Master Data HO &amp; Site'!$S$1:$S$437,'Summary to Mgmt'!$C56,'Master Data HO &amp; Site'!$Y$1:$Y$437,"Open",'Master Data HO &amp; Site'!$BZ$1:$BZ$437,'Summary to Mgmt'!$AW$4,'Master Data HO &amp; Site'!$N$1:$N$437,$H$2))))</f>
        <v>0</v>
      </c>
      <c r="AX56" s="224">
        <f ca="1">IF($H$2="All",IF(C56="Jakarta",COUNTIFS('Master Data HO &amp; Site'!$F$1:$F$437,'Summary to Mgmt'!$D56,'Master Data HO &amp; Site'!$H$1:$H$437,'Summary to Mgmt'!$E56,'Master Data HO &amp; Site'!$Y$1:$Y$437,"Open",'Master Data HO &amp; Site'!$BZ$1:$BZ$437,'Summary to Mgmt'!$AX$4),COUNTIFS('Master Data HO &amp; Site'!$S$1:$S$437,'Summary to Mgmt'!$C56,'Master Data HO &amp; Site'!$Y$1:$Y$437,"Open",'Master Data HO &amp; Site'!$BZ$1:$BZ$437,'Summary to Mgmt'!$AX$4)),IF($H$2="Urgent",IF(C56="Jakarta",COUNTIFS('Master Data HO &amp; Site'!$F$1:$F$437,'Summary to Mgmt'!$D56,'Master Data HO &amp; Site'!$H$1:$H$437,'Summary to Mgmt'!$E56,'Master Data HO &amp; Site'!$Y$1:$Y$437,"Open",'Master Data HO &amp; Site'!$BZ$1:$BZ$437,'Summary to Mgmt'!$AX$4,'Master Data HO &amp; Site'!$N$1:$N$437,$H$2),COUNTIFS('Master Data HO &amp; Site'!$S$1:$S$437,'Summary to Mgmt'!$C56,'Master Data HO &amp; Site'!$Y$1:$Y$437,"Open",'Master Data HO &amp; Site'!$BZ$1:$BZ$437,'Summary to Mgmt'!$AX$4,'Master Data HO &amp; Site'!$N$1:$N$437,$H$2)),IF(C56="Jakarta",COUNTIFS('Master Data HO &amp; Site'!$F$1:$F$437,'Summary to Mgmt'!$D56,'Master Data HO &amp; Site'!$H$1:$H$437,'Summary to Mgmt'!$E56,'Master Data HO &amp; Site'!$Y$1:$Y$437,"Open",'Master Data HO &amp; Site'!$BZ$1:$BZ$437,'Summary to Mgmt'!$AX$4,'Master Data HO &amp; Site'!$N$1:$N$437,$H$2),COUNTIFS('Master Data HO &amp; Site'!$S$1:$S$437,'Summary to Mgmt'!$C56,'Master Data HO &amp; Site'!$Y$1:$Y$437,"Open",'Master Data HO &amp; Site'!$BZ$1:$BZ$437,'Summary to Mgmt'!$AX$4,'Master Data HO &amp; Site'!$N$1:$N$437,$H$2))))</f>
        <v>5</v>
      </c>
    </row>
    <row r="57" spans="2:50" x14ac:dyDescent="0.35">
      <c r="B57">
        <v>7</v>
      </c>
      <c r="C57" t="s">
        <v>184</v>
      </c>
      <c r="F57" s="223">
        <f t="shared" si="1"/>
        <v>6</v>
      </c>
      <c r="G57" s="224">
        <f>IF($H$2="All",IF(C57="Jakarta",SUMIFS('Master Data HO &amp; Site'!$BM$1:$BM$437,'Master Data HO &amp; Site'!$S$1:$S$437,'Summary to Mgmt'!C57,'Master Data HO &amp; Site'!$F$1:$F$437,'Summary to Mgmt'!$D57,'Master Data HO &amp; Site'!$H$1:$H$437,'Summary to Mgmt'!$E57,'Master Data HO &amp; Site'!$Y$1:$Y$437,"Closed"),SUMIFS('Master Data HO &amp; Site'!$BM$1:$BM$437,'Master Data HO &amp; Site'!$S$1:$S$437,'Summary to Mgmt'!C57,'Master Data HO &amp; Site'!$Y$1:$Y$437,"Closed")),IF(C57="Jakarta",SUMIFS('Master Data HO &amp; Site'!$BM$1:$BM$437,'Master Data HO &amp; Site'!$S$1:$S$437,'Summary to Mgmt'!C57,'Master Data HO &amp; Site'!$F$1:$F$437,'Summary to Mgmt'!$D57,'Master Data HO &amp; Site'!$H$1:$H$437,'Summary to Mgmt'!E57,'Master Data HO &amp; Site'!$N$1:$N$437,'Summary to Mgmt'!$H$2,'Master Data HO &amp; Site'!$Y$1:$Y$437,"Closed"),SUMIFS('Master Data HO &amp; Site'!$BM$1:$BM$437,'Master Data HO &amp; Site'!$S$1:$S$437,'Summary to Mgmt'!C57,'Master Data HO &amp; Site'!$N$1:$N$437,'Summary to Mgmt'!$H$2,'Master Data HO &amp; Site'!$Y$1:$Y$437,"Closed")))</f>
        <v>6</v>
      </c>
      <c r="H57" s="222">
        <f>IF($H$2="All",IF(C57="Jakarta",COUNTIFS('Master Data HO &amp; Site'!$S$1:$S$437,'Summary to Mgmt'!$C57,'Master Data HO &amp; Site'!$F$1:$F$437,'Summary to Mgmt'!$D57,'Master Data HO &amp; Site'!$H$1:$H$437,'Summary to Mgmt'!$E57,'Master Data HO &amp; Site'!$Y$1:$Y$437,"Open"),COUNTIFS('Master Data HO &amp; Site'!$S$1:$S$437,'Summary to Mgmt'!$C57,'Master Data HO &amp; Site'!$Y$1:$Y$437,"Open")),IF($H$2="Urgent",IF(C57="Jakarta",COUNTIFS('Master Data HO &amp; Site'!$F$1:$F$437,'Summary to Mgmt'!$D57,'Master Data HO &amp; Site'!$H$1:$H$437,'Summary to Mgmt'!$E57,'Master Data HO &amp; Site'!$Y$1:$Y$437,"Open",'Master Data HO &amp; Site'!$N$1:$N$437,$H$2),COUNTIFS('Master Data HO &amp; Site'!$S$1:$S$437,'Summary to Mgmt'!$C57,'Master Data HO &amp; Site'!$Y$1:$Y$437,"Open",'Master Data HO &amp; Site'!$N$1:$N$437,$H$2)),IF(C57="Jakarta",COUNTIFS('Master Data HO &amp; Site'!$F$1:$F$437,'Summary to Mgmt'!$D57,'Master Data HO &amp; Site'!$H$1:$H$437,'Summary to Mgmt'!$E57,'Master Data HO &amp; Site'!$Y$1:$Y$437,"Open",'Master Data HO &amp; Site'!$N$1:$N$437,$H$2),COUNTIFS('Master Data HO &amp; Site'!$S$1:$S$437,'Summary to Mgmt'!$C57,'Master Data HO &amp; Site'!$Y$1:$Y$437,"Open",'Master Data HO &amp; Site'!$N$1:$N$437,$H$2))))</f>
        <v>0</v>
      </c>
      <c r="I57" s="222">
        <f>IF($H$2="All",IF(C57="Jakarta",COUNTIFS('Master Data HO &amp; Site'!$F$1:$F$437,'Summary to Mgmt'!$D57,'Master Data HO &amp; Site'!$H$1:$H$437,'Summary to Mgmt'!$E57,'Master Data HO &amp; Site'!$Y$1:$Y$437,"Open",'Master Data HO &amp; Site'!$D$1:$D$437,"pending FKTK"),COUNTIFS('Master Data HO &amp; Site'!$S$1:$S$437,'Summary to Mgmt'!$C57,'Master Data HO &amp; Site'!$Y$1:$Y$437,"Open",'Master Data HO &amp; Site'!$D$1:$D$437,"pending FKTK")),IF($H$2="Urgent",IF(C57="Jakarta",COUNTIFS('Master Data HO &amp; Site'!$F$1:$F$437,'Summary to Mgmt'!$D57,'Master Data HO &amp; Site'!$H$1:$H$437,'Summary to Mgmt'!$E57,'Master Data HO &amp; Site'!$Y$1:$Y$437,"Open",'Master Data HO &amp; Site'!$N$1:$N$437,$H$2,'Master Data HO &amp; Site'!$D$1:$D$437,"pending FKTK"),COUNTIFS('Master Data HO &amp; Site'!$S$1:$S$437,'Summary to Mgmt'!$C57,'Master Data HO &amp; Site'!$Y$1:$Y$437,"Open",'Master Data HO &amp; Site'!$N$1:$N$437,$H$2,'Master Data HO &amp; Site'!$D$1:$D$437,"pending FKTK")),IF(C57="Jakarta",COUNTIFS('Master Data HO &amp; Site'!$F$1:$F$437,'Summary to Mgmt'!$D57,'Master Data HO &amp; Site'!$H$1:$H$437,'Summary to Mgmt'!$E57,'Master Data HO &amp; Site'!$Y$1:$Y$437,"Open",'Master Data HO &amp; Site'!$N$1:$N$437,$H$2,'Master Data HO &amp; Site'!$D$1:$D$437,"pending FKTK"),COUNTIFS('Master Data HO &amp; Site'!$S$1:$S$437,'Summary to Mgmt'!$C57,'Master Data HO &amp; Site'!$Y$1:$Y$437,"Open",'Master Data HO &amp; Site'!$N$1:$N$437,$H$2,'Master Data HO &amp; Site'!$D$1:$D$437,"pending FKTK"))))</f>
        <v>0</v>
      </c>
      <c r="J57" s="222">
        <f>IF($H$2="All",IF(C57="Jakarta",SUMIFS('Master Data HO &amp; Site'!$AB$1:$AB$437,'Master Data HO &amp; Site'!$F$1:$F$437,'Summary to Mgmt'!$D57,'Master Data HO &amp; Site'!$H$1:$H$437,'Summary to Mgmt'!$E57,'Master Data HO &amp; Site'!$Y$1:$Y$437,"Open"),SUMIFS('Master Data HO &amp; Site'!$AB$1:$AB$437,'Master Data HO &amp; Site'!$S$1:$S$437,'Summary to Mgmt'!$C57,'Master Data HO &amp; Site'!$Y$1:$Y$437,"Open")),IF($H$2="Urgent",IF(C57="Jakarta",SUMIFS('Master Data HO &amp; Site'!$AB$1:$AB$437,'Master Data HO &amp; Site'!$F$1:$F$437,'Summary to Mgmt'!$D57,'Master Data HO &amp; Site'!$H$1:$H$437,'Summary to Mgmt'!$E57,'Master Data HO &amp; Site'!$Y$1:$Y$437,"Open",'Master Data HO &amp; Site'!$N$1:$N$437,$H$2),SUMIFS('Master Data HO &amp; Site'!$AB$1:$AB$437,'Master Data HO &amp; Site'!$S$1:$S$437,'Summary to Mgmt'!$C57,'Master Data HO &amp; Site'!$Y$1:$Y$437,"Open",'Master Data HO &amp; Site'!$N$1:$N$437,$H$2)),IF(C57="Jakarta",SUMIFS('Master Data HO &amp; Site'!$AB$1:$AB$437,'Master Data HO &amp; Site'!$F$1:$F$437,'Summary to Mgmt'!$D57,'Master Data HO &amp; Site'!$H$1:$H$437,'Summary to Mgmt'!$E57,'Master Data HO &amp; Site'!$Y$1:$Y$437,"Open",'Master Data HO &amp; Site'!$N$1:$N$437,$H$2),SUMIFS('Master Data HO &amp; Site'!$AB$1:$AB$437,'Master Data HO &amp; Site'!$S$1:$S$437,'Summary to Mgmt'!$C57,'Master Data HO &amp; Site'!$Y$1:$Y$437,"Open",'Master Data HO &amp; Site'!$N$1:$N$437,$H$2))))</f>
        <v>0</v>
      </c>
      <c r="K57" s="222">
        <f>IF($H$2="All",IF(C57="Jakarta",SUMIFS('Master Data HO &amp; Site'!$AC$1:$AC$437,'Master Data HO &amp; Site'!$F$1:$F$437,'Summary to Mgmt'!$D57,'Master Data HO &amp; Site'!$H$1:$H$437,'Summary to Mgmt'!$E57,'Master Data HO &amp; Site'!$Y$1:$Y$437,"Open"),SUMIFS('Master Data HO &amp; Site'!$AC$1:$AC$437,'Master Data HO &amp; Site'!$S$1:$S$437,'Summary to Mgmt'!$C57,'Master Data HO &amp; Site'!$Y$1:$Y$437,"Open")),IF($H$2="Urgent",IF(C57="Jakarta",SUMIFS('Master Data HO &amp; Site'!$AC$1:$AC$437,'Master Data HO &amp; Site'!$F$1:$F$437,'Summary to Mgmt'!$D57,'Master Data HO &amp; Site'!$H$1:$H$437,'Summary to Mgmt'!$E57,'Master Data HO &amp; Site'!$Y$1:$Y$437,"Open",'Master Data HO &amp; Site'!$N$1:$N$437,$H$2),SUMIFS('Master Data HO &amp; Site'!$AC$1:$AC$437,'Master Data HO &amp; Site'!$S$1:$S$437,'Summary to Mgmt'!$C57,'Master Data HO &amp; Site'!$Y$1:$Y$437,"Open",'Master Data HO &amp; Site'!$N$1:$N$437,$H$2)),IF(C57="Jakarta",SUMIFS('Master Data HO &amp; Site'!$AC$1:$AC$437,'Master Data HO &amp; Site'!$F$1:$F$437,'Summary to Mgmt'!$D57,'Master Data HO &amp; Site'!$H$1:$H$437,'Summary to Mgmt'!$E57,'Master Data HO &amp; Site'!$Y$1:$Y$437,"Open",'Master Data HO &amp; Site'!$N$1:$N$437,$H$2),SUMIFS('Master Data HO &amp; Site'!$AC$1:$AC$437,'Master Data HO &amp; Site'!$S$1:$S$437,'Summary to Mgmt'!$C57,'Master Data HO &amp; Site'!$Y$1:$Y$437,"Open",'Master Data HO &amp; Site'!$N$1:$N$437,$H$2))))</f>
        <v>0</v>
      </c>
      <c r="L57" s="222">
        <f>IF($H$2="All",IF(C57="Jakarta",SUMIFS('Master Data HO &amp; Site'!$AD$1:$AD$437,'Master Data HO &amp; Site'!$F$1:$F$437,'Summary to Mgmt'!$D57,'Master Data HO &amp; Site'!$H$1:$H$437,'Summary to Mgmt'!$E57,'Master Data HO &amp; Site'!$Y$1:$Y$437,"Open"),SUMIFS('Master Data HO &amp; Site'!$AD$1:$AD$437,'Master Data HO &amp; Site'!$S$1:$S$437,'Summary to Mgmt'!$C57,'Master Data HO &amp; Site'!$Y$1:$Y$437,"Open")),IF($H$2="Urgent",IF(C57="Jakarta",SUMIFS('Master Data HO &amp; Site'!$AD$1:$AD$437,'Master Data HO &amp; Site'!$F$1:$F$437,'Summary to Mgmt'!$D57,'Master Data HO &amp; Site'!$H$1:$H$437,'Summary to Mgmt'!$E57,'Master Data HO &amp; Site'!$Y$1:$Y$437,"Open",'Master Data HO &amp; Site'!$N$1:$N$437,$H$2),SUMIFS('Master Data HO &amp; Site'!$AD$1:$AD$437,'Master Data HO &amp; Site'!$S$1:$S$437,'Summary to Mgmt'!$C57,'Master Data HO &amp; Site'!$Y$1:$Y$437,"Open",'Master Data HO &amp; Site'!$N$1:$N$437,$H$2)),IF(C57="Jakarta",SUMIFS('Master Data HO &amp; Site'!$AD$1:$AD$437,'Master Data HO &amp; Site'!$F$1:$F$437,'Summary to Mgmt'!$D57,'Master Data HO &amp; Site'!$H$1:$H$437,'Summary to Mgmt'!$E57,'Master Data HO &amp; Site'!$Y$1:$Y$437,"Open",'Master Data HO &amp; Site'!$N$1:$N$437,$H$2),SUMIFS('Master Data HO &amp; Site'!$AD$1:$AD$437,'Master Data HO &amp; Site'!$S$1:$S$437,'Summary to Mgmt'!$C57,'Master Data HO &amp; Site'!$Y$1:$Y$437,"Open",'Master Data HO &amp; Site'!$N$1:$N$437,$H$2))))</f>
        <v>0</v>
      </c>
      <c r="M57" s="222">
        <f>IF($H$2="All",IF(C57="Jakarta",SUMIFS('Master Data HO &amp; Site'!$AE$1:$AE$437,'Master Data HO &amp; Site'!$F$1:$F$437,'Summary to Mgmt'!$D57,'Master Data HO &amp; Site'!$H$1:$H$437,'Summary to Mgmt'!$E57,'Master Data HO &amp; Site'!$Y$1:$Y$437,"Open"),SUMIFS('Master Data HO &amp; Site'!$AE$1:$AE$437,'Master Data HO &amp; Site'!$S$1:$S$437,'Summary to Mgmt'!$C57,'Master Data HO &amp; Site'!$Y$1:$Y$437,"Open")),IF($H$2="Urgent",IF(C57="Jakarta",SUMIFS('Master Data HO &amp; Site'!$AE$1:$AE$437,'Master Data HO &amp; Site'!$F$1:$F$437,'Summary to Mgmt'!$D57,'Master Data HO &amp; Site'!$H$1:$H$437,'Summary to Mgmt'!$E57,'Master Data HO &amp; Site'!$Y$1:$Y$437,"Open",'Master Data HO &amp; Site'!$N$1:$N$437,$H$2),SUMIFS('Master Data HO &amp; Site'!$AE$1:$AE$437,'Master Data HO &amp; Site'!$S$1:$S$437,'Summary to Mgmt'!$C57,'Master Data HO &amp; Site'!$Y$1:$Y$437,"Open",'Master Data HO &amp; Site'!$N$1:$N$437,$H$2)),IF(C57="Jakarta",SUMIFS('Master Data HO &amp; Site'!$AE$1:$AE$437,'Master Data HO &amp; Site'!$F$1:$F$437,'Summary to Mgmt'!$D57,'Master Data HO &amp; Site'!$H$1:$H$437,'Summary to Mgmt'!$E57,'Master Data HO &amp; Site'!$Y$1:$Y$437,"Open",'Master Data HO &amp; Site'!$N$1:$N$437,$H$2),SUMIFS('Master Data HO &amp; Site'!$AE$1:$AE$437,'Master Data HO &amp; Site'!$S$1:$S$437,'Summary to Mgmt'!$C57,'Master Data HO &amp; Site'!$Y$1:$Y$437,"Open",'Master Data HO &amp; Site'!$N$1:$N$437,$H$2))))</f>
        <v>0</v>
      </c>
      <c r="N57" s="222">
        <f>IF($H$2="All",IF(C57="Jakarta",SUMIFS('Master Data HO &amp; Site'!$AF$1:$AF$437,'Master Data HO &amp; Site'!$F$1:$F$437,'Summary to Mgmt'!$D57,'Master Data HO &amp; Site'!$H$1:$H$437,'Summary to Mgmt'!$E57,'Master Data HO &amp; Site'!$Y$1:$Y$437,"Open"),SUMIFS('Master Data HO &amp; Site'!$AF$1:$AF$437,'Master Data HO &amp; Site'!$S$1:$S$437,'Summary to Mgmt'!$C57,'Master Data HO &amp; Site'!$Y$1:$Y$437,"Open")),IF($H$2="Urgent",IF(C57="Jakarta",SUMIFS('Master Data HO &amp; Site'!$AF$1:$AF$437,'Master Data HO &amp; Site'!$F$1:$F$437,'Summary to Mgmt'!$D57,'Master Data HO &amp; Site'!$H$1:$H$437,'Summary to Mgmt'!$E57,'Master Data HO &amp; Site'!$Y$1:$Y$437,"Open",'Master Data HO &amp; Site'!$N$1:$N$437,$H$2),SUMIFS('Master Data HO &amp; Site'!$AF$1:$AF$437,'Master Data HO &amp; Site'!$S$1:$S$437,'Summary to Mgmt'!$C57,'Master Data HO &amp; Site'!$Y$1:$Y$437,"Open",'Master Data HO &amp; Site'!$N$1:$N$437,$H$2)),IF(C57="Jakarta",SUMIFS('Master Data HO &amp; Site'!$AF$1:$AF$437,'Master Data HO &amp; Site'!$F$1:$F$437,'Summary to Mgmt'!$D57,'Master Data HO &amp; Site'!$H$1:$H$437,'Summary to Mgmt'!$E57,'Master Data HO &amp; Site'!$Y$1:$Y$437,"Open",'Master Data HO &amp; Site'!$N$1:$N$437,$H$2),SUMIFS('Master Data HO &amp; Site'!$AF$1:$AF$437,'Master Data HO &amp; Site'!$S$1:$S$437,'Summary to Mgmt'!$C57,'Master Data HO &amp; Site'!$Y$1:$Y$437,"Open",'Master Data HO &amp; Site'!$N$1:$N$437,$H$2))))</f>
        <v>0</v>
      </c>
      <c r="O57" s="224">
        <f>IF($H$2="All",IF(C57="Jakarta",SUMIFS('Master Data HO &amp; Site'!$AG$1:$AG$437,'Master Data HO &amp; Site'!$S$1:$S$437,'Summary to Mgmt'!$C57,'Master Data HO &amp; Site'!$F$1:$F$437,'Summary to Mgmt'!$D57,'Master Data HO &amp; Site'!$H$1:$H$437,'Summary to Mgmt'!$E57,'Master Data HO &amp; Site'!$Y$1:$Y$437,"Open"),SUMIFS('Master Data HO &amp; Site'!$AG$1:$AG$437,'Master Data HO &amp; Site'!$S$1:$S$437,'Summary to Mgmt'!$C57,'Master Data HO &amp; Site'!$Y$1:$Y$437,"Open")),IF($H$2="Urgent",IF(C57="Jakarta",SUMIFS('Master Data HO &amp; Site'!$AG$1:$AG$437,'Master Data HO &amp; Site'!$F$1:$F$437,'Summary to Mgmt'!$D57,'Master Data HO &amp; Site'!$H$1:$H$437,'Summary to Mgmt'!$E57,'Master Data HO &amp; Site'!$Y$1:$Y$437,"Open",'Master Data HO &amp; Site'!$N$1:$N$437,$H$2),SUMIFS('Master Data HO &amp; Site'!$AG$1:$AG$437,'Master Data HO &amp; Site'!$S$1:$S$437,'Summary to Mgmt'!$C57,'Master Data HO &amp; Site'!$Y$1:$Y$437,"Open",'Master Data HO &amp; Site'!$N$1:$N$437,$H$2)),IF(C57="Jakarta",SUMIFS('Master Data HO &amp; Site'!$AG$1:$AG$437,'Master Data HO &amp; Site'!$F$1:$F$437,'Summary to Mgmt'!$D57,'Master Data HO &amp; Site'!$H$1:$H$437,'Summary to Mgmt'!$E57,'Master Data HO &amp; Site'!$Y$1:$Y$437,"Open",'Master Data HO &amp; Site'!$N$1:$N$437,$H$2),SUMIFS('Master Data HO &amp; Site'!$AG$1:$AG$437,'Master Data HO &amp; Site'!$S$1:$S$437,'Summary to Mgmt'!$C57,'Master Data HO &amp; Site'!$Y$1:$Y$437,"Open",'Master Data HO &amp; Site'!$N$1:$N$437,$H$2))))</f>
        <v>0</v>
      </c>
      <c r="P57" s="222">
        <f>IF($H$2="All",IF(C57="Jakarta",SUMIFS('Master Data HO &amp; Site'!$AH$1:$AH$437,'Master Data HO &amp; Site'!$F$1:$F$437,'Summary to Mgmt'!$D57,'Master Data HO &amp; Site'!$H$1:$H$437,'Summary to Mgmt'!$E57,'Master Data HO &amp; Site'!$Y$1:$Y$437,"Open"),SUMIFS('Master Data HO &amp; Site'!$AH$1:$AH$437,'Master Data HO &amp; Site'!$S$1:$S$437,'Summary to Mgmt'!$C57,'Master Data HO &amp; Site'!$Y$1:$Y$437,"Open")),IF($H$2="Urgent",IF(C57="Jakarta",SUMIFS('Master Data HO &amp; Site'!$AH$1:$AH$437,'Master Data HO &amp; Site'!$F$1:$F$437,'Summary to Mgmt'!$D57,'Master Data HO &amp; Site'!$H$1:$H$437,'Summary to Mgmt'!$E57,'Master Data HO &amp; Site'!$Y$1:$Y$437,"Open",'Master Data HO &amp; Site'!$N$1:$N$437,$H$2),SUMIFS('Master Data HO &amp; Site'!$AH$1:$AH$437,'Master Data HO &amp; Site'!$S$1:$S$437,'Summary to Mgmt'!$C57,'Master Data HO &amp; Site'!$Y$1:$Y$437,"Open",'Master Data HO &amp; Site'!$N$1:$N$437,$H$2)),IF(C57="Jakarta",SUMIFS('Master Data HO &amp; Site'!$AH$1:$AH$437,'Master Data HO &amp; Site'!$F$1:$F$437,'Summary to Mgmt'!$D57,'Master Data HO &amp; Site'!$H$1:$H$437,'Summary to Mgmt'!$E57,'Master Data HO &amp; Site'!$Y$1:$Y$437,"Open",'Master Data HO &amp; Site'!$N$1:$N$437,$H$2),SUMIFS('Master Data HO &amp; Site'!$AH$1:$AH$437,'Master Data HO &amp; Site'!$S$1:$S$437,'Summary to Mgmt'!$C57,'Master Data HO &amp; Site'!$Y$1:$Y$437,"Open",'Master Data HO &amp; Site'!$N$1:$N$437,$H$2))))</f>
        <v>0</v>
      </c>
      <c r="Q57" s="222">
        <f>IF($H$2="All",IF(C57="Jakarta",SUMIFS('Master Data HO &amp; Site'!$AI$1:$AI$437,'Master Data HO &amp; Site'!$F$1:$F$437,'Summary to Mgmt'!$D57,'Master Data HO &amp; Site'!$H$1:$H$437,'Summary to Mgmt'!$E57,'Master Data HO &amp; Site'!$Y$1:$Y$437,"Open"),SUMIFS('Master Data HO &amp; Site'!$AI$1:$AI$437,'Master Data HO &amp; Site'!$S$1:$S$437,'Summary to Mgmt'!$C57,'Master Data HO &amp; Site'!$Y$1:$Y$437,"Open")),IF($H$2="Urgent",IF(C57="Jakarta",SUMIFS('Master Data HO &amp; Site'!$AI$1:$AI$437,'Master Data HO &amp; Site'!$F$1:$F$437,'Summary to Mgmt'!$D57,'Master Data HO &amp; Site'!$H$1:$H$437,'Summary to Mgmt'!$E57,'Master Data HO &amp; Site'!$Y$1:$Y$437,"Open",'Master Data HO &amp; Site'!$N$1:$N$437,$H$2),SUMIFS('Master Data HO &amp; Site'!$AI$1:$AI$437,'Master Data HO &amp; Site'!$S$1:$S$437,'Summary to Mgmt'!$C57,'Master Data HO &amp; Site'!$Y$1:$Y$437,"Open",'Master Data HO &amp; Site'!$N$1:$N$437,$H$2)),IF(C57="Jakarta",SUMIFS('Master Data HO &amp; Site'!$AI$1:$AI$437,'Master Data HO &amp; Site'!$F$1:$F$437,'Summary to Mgmt'!$D57,'Master Data HO &amp; Site'!$H$1:$H$437,'Summary to Mgmt'!$E57,'Master Data HO &amp; Site'!$Y$1:$Y$437,"Open",'Master Data HO &amp; Site'!$N$1:$N$437,$H$2),SUMIFS('Master Data HO &amp; Site'!$AI$1:$AI$437,'Master Data HO &amp; Site'!$S$1:$S$437,'Summary to Mgmt'!$C57,'Master Data HO &amp; Site'!$Y$1:$Y$437,"Open",'Master Data HO &amp; Site'!$N$1:$N$437,$H$2))))</f>
        <v>0</v>
      </c>
      <c r="R57" s="222">
        <f>IF($H$2="All",IF(C57="Jakarta",SUMIFS('Master Data HO &amp; Site'!$AJ$1:$AJ$437,'Master Data HO &amp; Site'!$F$1:$F$437,'Summary to Mgmt'!$D57,'Master Data HO &amp; Site'!$H$1:$H$437,'Summary to Mgmt'!$E57,'Master Data HO &amp; Site'!$Y$1:$Y$437,"Open"),SUMIFS('Master Data HO &amp; Site'!$AJ$1:$AJ$437,'Master Data HO &amp; Site'!$S$1:$S$437,'Summary to Mgmt'!$C57,'Master Data HO &amp; Site'!$Y$1:$Y$437,"Open")),IF($H$2="Urgent",IF(C57="Jakarta",SUMIFS('Master Data HO &amp; Site'!$AJ$1:$AJ$437,'Master Data HO &amp; Site'!$F$1:$F$437,'Summary to Mgmt'!$D57,'Master Data HO &amp; Site'!$H$1:$H$437,'Summary to Mgmt'!$E57,'Master Data HO &amp; Site'!$Y$1:$Y$437,"Open",'Master Data HO &amp; Site'!$N$1:$N$437,$H$2),SUMIFS('Master Data HO &amp; Site'!$AJ$1:$AJ$437,'Master Data HO &amp; Site'!$S$1:$S$437,'Summary to Mgmt'!$C57,'Master Data HO &amp; Site'!$Y$1:$Y$437,"Open",'Master Data HO &amp; Site'!$N$1:$N$437,$H$2)),IF(C57="Jakarta",SUMIFS('Master Data HO &amp; Site'!$AJ$1:$AJ$437,'Master Data HO &amp; Site'!$F$1:$F$437,'Summary to Mgmt'!$D57,'Master Data HO &amp; Site'!$H$1:$H$437,'Summary to Mgmt'!$E57,'Master Data HO &amp; Site'!$Y$1:$Y$437,"Open",'Master Data HO &amp; Site'!$N$1:$N$437,$H$2),SUMIFS('Master Data HO &amp; Site'!$AJ$1:$AJ$437,'Master Data HO &amp; Site'!$S$1:$S$437,'Summary to Mgmt'!$C57,'Master Data HO &amp; Site'!$Y$1:$Y$437,"Open",'Master Data HO &amp; Site'!$N$1:$N$437,$H$2))))</f>
        <v>0</v>
      </c>
      <c r="S57" s="222">
        <f>IF($H$2="All",IF(C57="Jakarta",SUMIFS('Master Data HO &amp; Site'!$AK$1:$AK$437,'Master Data HO &amp; Site'!$F$1:$F$437,'Summary to Mgmt'!$D57,'Master Data HO &amp; Site'!$H$1:$H$437,'Summary to Mgmt'!$E57,'Master Data HO &amp; Site'!$Y$1:$Y$437,"Open"),SUMIFS('Master Data HO &amp; Site'!$AK$1:$AK$437,'Master Data HO &amp; Site'!$S$1:$S$437,'Summary to Mgmt'!$C57,'Master Data HO &amp; Site'!$Y$1:$Y$437,"Open")),IF($H$2="Urgent",IF(C57="Jakarta",SUMIFS('Master Data HO &amp; Site'!$AK$1:$AK$437,'Master Data HO &amp; Site'!$F$1:$F$437,'Summary to Mgmt'!$D57,'Master Data HO &amp; Site'!$H$1:$H$437,'Summary to Mgmt'!$E57,'Master Data HO &amp; Site'!$Y$1:$Y$437,"Open",'Master Data HO &amp; Site'!$N$1:$N$437,$H$2),SUMIFS('Master Data HO &amp; Site'!$AK$1:$AK$437,'Master Data HO &amp; Site'!$S$1:$S$437,'Summary to Mgmt'!$C57,'Master Data HO &amp; Site'!$Y$1:$Y$437,"Open",'Master Data HO &amp; Site'!$N$1:$N$437,$H$2)),IF(C57="Jakarta",SUMIFS('Master Data HO &amp; Site'!$AK$1:$AK$437,'Master Data HO &amp; Site'!$F$1:$F$437,'Summary to Mgmt'!$D57,'Master Data HO &amp; Site'!$H$1:$H$437,'Summary to Mgmt'!$E57,'Master Data HO &amp; Site'!$Y$1:$Y$437,"Open",'Master Data HO &amp; Site'!$N$1:$N$437,$H$2),SUMIFS('Master Data HO &amp; Site'!$AK$1:$AK$437,'Master Data HO &amp; Site'!$S$1:$S$437,'Summary to Mgmt'!$C57,'Master Data HO &amp; Site'!$Y$1:$Y$437,"Open",'Master Data HO &amp; Site'!$N$1:$N$437,$H$2))))</f>
        <v>0</v>
      </c>
      <c r="T57" s="222">
        <f>IF($H$2="All",IF(C57="Jakarta",SUMIFS('Master Data HO &amp; Site'!$AL$1:$AL$437,'Master Data HO &amp; Site'!$F$1:$F$437,'Summary to Mgmt'!$D57,'Master Data HO &amp; Site'!$H$1:$H$437,'Summary to Mgmt'!$E57,'Master Data HO &amp; Site'!$Y$1:$Y$437,"Open"),SUMIFS('Master Data HO &amp; Site'!$AL$1:$AL$437,'Master Data HO &amp; Site'!$S$1:$S$437,'Summary to Mgmt'!$C57,'Master Data HO &amp; Site'!$Y$1:$Y$437,"Open")),IF($H$2="Urgent",IF(C57="Jakarta",SUMIFS('Master Data HO &amp; Site'!$AL$1:$AL$437,'Master Data HO &amp; Site'!$F$1:$F$437,'Summary to Mgmt'!$D57,'Master Data HO &amp; Site'!$H$1:$H$437,'Summary to Mgmt'!$E57,'Master Data HO &amp; Site'!$Y$1:$Y$437,"Open",'Master Data HO &amp; Site'!$N$1:$N$437,$H$2),SUMIFS('Master Data HO &amp; Site'!$AL$1:$AL$437,'Master Data HO &amp; Site'!$S$1:$S$437,'Summary to Mgmt'!$C57,'Master Data HO &amp; Site'!$Y$1:$Y$437,"Open",'Master Data HO &amp; Site'!$N$1:$N$437,$H$2)),IF(C57="Jakarta",SUMIFS('Master Data HO &amp; Site'!$AL$1:$AL$437,'Master Data HO &amp; Site'!$F$1:$F$437,'Summary to Mgmt'!$D57,'Master Data HO &amp; Site'!$H$1:$H$437,'Summary to Mgmt'!$E57,'Master Data HO &amp; Site'!$Y$1:$Y$437,"Open",'Master Data HO &amp; Site'!$N$1:$N$437,$H$2),SUMIFS('Master Data HO &amp; Site'!$AL$1:$AL$437,'Master Data HO &amp; Site'!$S$1:$S$437,'Summary to Mgmt'!$C57,'Master Data HO &amp; Site'!$Y$1:$Y$437,"Open",'Master Data HO &amp; Site'!$N$1:$N$437,$H$2))))</f>
        <v>0</v>
      </c>
      <c r="U57" s="222">
        <f>IF($H$2="All",IF(C57="Jakarta",SUMIFS('Master Data HO &amp; Site'!$AM$1:$AM$437,'Master Data HO &amp; Site'!$S$1:$S$437,'Summary to Mgmt'!$C57,'Master Data HO &amp; Site'!$F$1:$F$437,'Summary to Mgmt'!$D57,'Master Data HO &amp; Site'!$H$1:$H$437,'Summary to Mgmt'!$E57,'Master Data HO &amp; Site'!$Y$1:$Y$437,"Open"),SUMIFS('Master Data HO &amp; Site'!$AM$1:$AM$437,'Master Data HO &amp; Site'!$S$1:$S$437,'Summary to Mgmt'!$C57,'Master Data HO &amp; Site'!$Y$1:$Y$437,"Open")),IF($H$2="Urgent",IF(C57="Jakarta",SUMIFS('Master Data HO &amp; Site'!$AM$1:$AM$437,'Master Data HO &amp; Site'!$F$1:$F$437,'Summary to Mgmt'!$D57,'Master Data HO &amp; Site'!$H$1:$H$437,'Summary to Mgmt'!$E57,'Master Data HO &amp; Site'!$Y$1:$Y$437,"Open",'Master Data HO &amp; Site'!$N$1:$N$437,$H$2),SUMIFS('Master Data HO &amp; Site'!$AM$1:$AM$437,'Master Data HO &amp; Site'!$S$1:$S$437,'Summary to Mgmt'!$C57,'Master Data HO &amp; Site'!$Y$1:$Y$437,"Open",'Master Data HO &amp; Site'!$N$1:$N$437,$H$2)),IF(C57="Jakarta",SUMIFS('Master Data HO &amp; Site'!$AM$1:$AM$437,'Master Data HO &amp; Site'!$F$1:$F$437,'Summary to Mgmt'!$D57,'Master Data HO &amp; Site'!$H$1:$H$437,'Summary to Mgmt'!$E57,'Master Data HO &amp; Site'!$Y$1:$Y$437,"Open",'Master Data HO &amp; Site'!$N$1:$N$437,$H$2),SUMIFS('Master Data HO &amp; Site'!$AM$1:$AM$437,'Master Data HO &amp; Site'!$S$1:$S$437,'Summary to Mgmt'!$C57,'Master Data HO &amp; Site'!$Y$1:$Y$437,"Open",'Master Data HO &amp; Site'!$N$1:$N$437,$H$2))))</f>
        <v>0</v>
      </c>
      <c r="V57" s="222">
        <f>IF($H$2="All",IF(C57="Jakarta",SUMIFS('Master Data HO &amp; Site'!$AN$1:$AN$437,'Master Data HO &amp; Site'!$F$1:$F$437,'Summary to Mgmt'!$D57,'Master Data HO &amp; Site'!$H$1:$H$437,'Summary to Mgmt'!$E57,'Master Data HO &amp; Site'!$Y$1:$Y$437,"Open"),SUMIFS('Master Data HO &amp; Site'!$AN$1:$AN$437,'Master Data HO &amp; Site'!$S$1:$S$437,'Summary to Mgmt'!$C57,'Master Data HO &amp; Site'!$Y$1:$Y$437,"Open")),IF($H$2="Urgent",IF(C57="Jakarta",SUMIFS('Master Data HO &amp; Site'!$AN$1:$AN$437,'Master Data HO &amp; Site'!$F$1:$F$437,'Summary to Mgmt'!$D57,'Master Data HO &amp; Site'!$H$1:$H$437,'Summary to Mgmt'!$E57,'Master Data HO &amp; Site'!$Y$1:$Y$437,"Open",'Master Data HO &amp; Site'!$N$1:$N$437,$H$2),SUMIFS('Master Data HO &amp; Site'!$AN$1:$AN$437,'Master Data HO &amp; Site'!$S$1:$S$437,'Summary to Mgmt'!$C57,'Master Data HO &amp; Site'!$Y$1:$Y$437,"Open",'Master Data HO &amp; Site'!$N$1:$N$437,$H$2)),IF(C57="Jakarta",SUMIFS('Master Data HO &amp; Site'!$AN$1:$AN$437,'Master Data HO &amp; Site'!$F$1:$F$437,'Summary to Mgmt'!$D57,'Master Data HO &amp; Site'!$H$1:$H$437,'Summary to Mgmt'!$E57,'Master Data HO &amp; Site'!$Y$1:$Y$437,"Open",'Master Data HO &amp; Site'!$N$1:$N$437,$H$2),SUMIFS('Master Data HO &amp; Site'!$AN$1:$AN$437,'Master Data HO &amp; Site'!$S$1:$S$437,'Summary to Mgmt'!$C57,'Master Data HO &amp; Site'!$Y$1:$Y$437,"Open",'Master Data HO &amp; Site'!$N$1:$N$437,$H$2))))</f>
        <v>0</v>
      </c>
      <c r="W57" s="222">
        <f>IF($H$2="All",IF(C57="Jakarta",SUMIFS('Master Data HO &amp; Site'!$AO$1:$AO$437,'Master Data HO &amp; Site'!$F$1:$F$437,'Summary to Mgmt'!$D57,'Master Data HO &amp; Site'!$H$1:$H$437,'Summary to Mgmt'!$E57,'Master Data HO &amp; Site'!$Y$1:$Y$437,"Open"),SUMIFS('Master Data HO &amp; Site'!$AO$1:$AO$437,'Master Data HO &amp; Site'!$S$1:$S$437,'Summary to Mgmt'!$C57,'Master Data HO &amp; Site'!$Y$1:$Y$437,"Open")),IF($H$2="Urgent",IF(C57="Jakarta",SUMIFS('Master Data HO &amp; Site'!$AO$1:$AO$437,'Master Data HO &amp; Site'!$F$1:$F$437,'Summary to Mgmt'!$D57,'Master Data HO &amp; Site'!$H$1:$H$437,'Summary to Mgmt'!$E57,'Master Data HO &amp; Site'!$Y$1:$Y$437,"Open",'Master Data HO &amp; Site'!$N$1:$N$437,$H$2),SUMIFS('Master Data HO &amp; Site'!$AO$1:$AO$437,'Master Data HO &amp; Site'!$S$1:$S$437,'Summary to Mgmt'!$C57,'Master Data HO &amp; Site'!$Y$1:$Y$437,"Open",'Master Data HO &amp; Site'!$N$1:$N$437,$H$2)),IF(C57="Jakarta",SUMIFS('Master Data HO &amp; Site'!$AO$1:$AO$437,'Master Data HO &amp; Site'!$F$1:$F$437,'Summary to Mgmt'!$D57,'Master Data HO &amp; Site'!$H$1:$H$437,'Summary to Mgmt'!$E57,'Master Data HO &amp; Site'!$Y$1:$Y$437,"Open",'Master Data HO &amp; Site'!$N$1:$N$437,$H$2),SUMIFS('Master Data HO &amp; Site'!$AO$1:$AO$437,'Master Data HO &amp; Site'!$S$1:$S$437,'Summary to Mgmt'!$C57,'Master Data HO &amp; Site'!$Y$1:$Y$437,"Open",'Master Data HO &amp; Site'!$N$1:$N$437,$H$2))))</f>
        <v>0</v>
      </c>
      <c r="X57" s="222">
        <f>IF($H$2="All",IF(C57="Jakarta",SUMIFS('Master Data HO &amp; Site'!$AP$1:$AP$437,'Master Data HO &amp; Site'!$F$1:$F$437,'Summary to Mgmt'!$D57,'Master Data HO &amp; Site'!$H$1:$H$437,'Summary to Mgmt'!$E57,'Master Data HO &amp; Site'!$Y$1:$Y$437,"Open"),SUMIFS('Master Data HO &amp; Site'!$AP$1:$AP$437,'Master Data HO &amp; Site'!$S$1:$S$437,'Summary to Mgmt'!$C57,'Master Data HO &amp; Site'!$Y$1:$Y$437,"Open")),IF($H$2="Urgent",IF(C57="Jakarta",SUMIFS('Master Data HO &amp; Site'!$AP$1:$AP$437,'Master Data HO &amp; Site'!$F$1:$F$437,'Summary to Mgmt'!$D57,'Master Data HO &amp; Site'!$H$1:$H$437,'Summary to Mgmt'!$E57,'Master Data HO &amp; Site'!$Y$1:$Y$437,"Open",'Master Data HO &amp; Site'!$N$1:$N$437,$H$2),SUMIFS('Master Data HO &amp; Site'!$AP$1:$AP$437,'Master Data HO &amp; Site'!$S$1:$S$437,'Summary to Mgmt'!$C57,'Master Data HO &amp; Site'!$Y$1:$Y$437,"Open",'Master Data HO &amp; Site'!$N$1:$N$437,$H$2)),IF(C57="Jakarta",SUMIFS('Master Data HO &amp; Site'!$AP$1:$AP$437,'Master Data HO &amp; Site'!$F$1:$F$437,'Summary to Mgmt'!$D57,'Master Data HO &amp; Site'!$H$1:$H$437,'Summary to Mgmt'!$E57,'Master Data HO &amp; Site'!$Y$1:$Y$437,"Open",'Master Data HO &amp; Site'!$N$1:$N$437,$H$2),SUMIFS('Master Data HO &amp; Site'!$AP$1:$AP$437,'Master Data HO &amp; Site'!$S$1:$S$437,'Summary to Mgmt'!$C57,'Master Data HO &amp; Site'!$Y$1:$Y$437,"Open",'Master Data HO &amp; Site'!$N$1:$N$437,$H$2))))</f>
        <v>0</v>
      </c>
      <c r="Y57" s="222">
        <f>IF($H$2="All",IF(C57="Jakarta",SUMIFS('Master Data HO &amp; Site'!$AQ$1:$AQ$437,'Master Data HO &amp; Site'!$F$1:$F$437,'Summary to Mgmt'!$D57,'Master Data HO &amp; Site'!$H$1:$H$437,'Summary to Mgmt'!$E57,'Master Data HO &amp; Site'!$Y$1:$Y$437,"Open"),SUMIFS('Master Data HO &amp; Site'!$AQ$1:$AQ$437,'Master Data HO &amp; Site'!$S$1:$S$437,'Summary to Mgmt'!$C57,'Master Data HO &amp; Site'!$Y$1:$Y$437,"Open")),IF($H$2="Urgent",IF(C57="Jakarta",SUMIFS('Master Data HO &amp; Site'!$AQ$1:$AQ$437,'Master Data HO &amp; Site'!$F$1:$F$437,'Summary to Mgmt'!$D57,'Master Data HO &amp; Site'!$H$1:$H$437,'Summary to Mgmt'!$E57,'Master Data HO &amp; Site'!$Y$1:$Y$437,"Open",'Master Data HO &amp; Site'!$N$1:$N$437,$H$2),SUMIFS('Master Data HO &amp; Site'!$AQ$1:$AQ$437,'Master Data HO &amp; Site'!$S$1:$S$437,'Summary to Mgmt'!$C57,'Master Data HO &amp; Site'!$Y$1:$Y$437,"Open",'Master Data HO &amp; Site'!$N$1:$N$437,$H$2)),IF(C57="Jakarta",SUMIFS('Master Data HO &amp; Site'!$AQ$1:$AQ$437,'Master Data HO &amp; Site'!$F$1:$F$437,'Summary to Mgmt'!$D57,'Master Data HO &amp; Site'!$H$1:$H$437,'Summary to Mgmt'!$E57,'Master Data HO &amp; Site'!$Y$1:$Y$437,"Open",'Master Data HO &amp; Site'!$N$1:$N$437,$H$2),SUMIFS('Master Data HO &amp; Site'!$AQ$1:$AQ$437,'Master Data HO &amp; Site'!$S$1:$S$437,'Summary to Mgmt'!$C57,'Master Data HO &amp; Site'!$Y$1:$Y$437,"Open",'Master Data HO &amp; Site'!$N$1:$N$437,$H$2))))</f>
        <v>0</v>
      </c>
      <c r="Z57" s="222">
        <f>IF($H$2="All",IF(C57="Jakarta",SUMIFS('Master Data HO &amp; Site'!$AR$1:$AR$437,'Master Data HO &amp; Site'!$F$1:$F$437,'Summary to Mgmt'!$D57,'Master Data HO &amp; Site'!$H$1:$H$437,'Summary to Mgmt'!$E57,'Master Data HO &amp; Site'!$Y$1:$Y$437,"Open"),SUMIFS('Master Data HO &amp; Site'!$AR$1:$AR$437,'Master Data HO &amp; Site'!$S$1:$S$437,'Summary to Mgmt'!$C57,'Master Data HO &amp; Site'!$Y$1:$Y$437,"Open")),IF($H$2="Urgent",IF(C57="Jakarta",SUMIFS('Master Data HO &amp; Site'!$AR$1:$AR$437,'Master Data HO &amp; Site'!$F$1:$F$437,'Summary to Mgmt'!$D57,'Master Data HO &amp; Site'!$H$1:$H$437,'Summary to Mgmt'!$E57,'Master Data HO &amp; Site'!$Y$1:$Y$437,"Open",'Master Data HO &amp; Site'!$N$1:$N$437,$H$2),SUMIFS('Master Data HO &amp; Site'!$AR$1:$AR$437,'Master Data HO &amp; Site'!$S$1:$S$437,'Summary to Mgmt'!$C57,'Master Data HO &amp; Site'!$Y$1:$Y$437,"Open",'Master Data HO &amp; Site'!$N$1:$N$437,$H$2)),IF(C57="Jakarta",SUMIFS('Master Data HO &amp; Site'!$AR$1:$AR$437,'Master Data HO &amp; Site'!$F$1:$F$437,'Summary to Mgmt'!$D57,'Master Data HO &amp; Site'!$H$1:$H$437,'Summary to Mgmt'!$E57,'Master Data HO &amp; Site'!$Y$1:$Y$437,"Open",'Master Data HO &amp; Site'!$N$1:$N$437,$H$2),SUMIFS('Master Data HO &amp; Site'!$AR$1:$AR$437,'Master Data HO &amp; Site'!$S$1:$S$437,'Summary to Mgmt'!$C57,'Master Data HO &amp; Site'!$Y$1:$Y$437,"Open",'Master Data HO &amp; Site'!$N$1:$N$437,$H$2))))</f>
        <v>0</v>
      </c>
      <c r="AA57" s="222">
        <f>IF($H$2="All",IF(C57="Jakarta",SUMIFS('Master Data HO &amp; Site'!$AS$1:$AS$437,'Master Data HO &amp; Site'!$S$1:$S$437,'Summary to Mgmt'!$C57,'Master Data HO &amp; Site'!$F$1:$F$437,'Summary to Mgmt'!$D57,'Master Data HO &amp; Site'!$H$1:$H$437,'Summary to Mgmt'!$E57,'Master Data HO &amp; Site'!$Y$1:$Y$437,"Open"),SUMIFS('Master Data HO &amp; Site'!$AS$1:$AS$437,'Master Data HO &amp; Site'!$S$1:$S$437,'Summary to Mgmt'!$C57,'Master Data HO &amp; Site'!$Y$1:$Y$437,"Open")),IF($H$2="Urgent",IF(C57="Jakarta",SUMIFS('Master Data HO &amp; Site'!$AS$1:$AS$437,'Master Data HO &amp; Site'!$F$1:$F$437,'Summary to Mgmt'!$D57,'Master Data HO &amp; Site'!$H$1:$H$437,'Summary to Mgmt'!$E57,'Master Data HO &amp; Site'!$Y$1:$Y$437,"Open",'Master Data HO &amp; Site'!$N$1:$N$437,$H$2),SUMIFS('Master Data HO &amp; Site'!$AS$1:$AS$437,'Master Data HO &amp; Site'!$S$1:$S$437,'Summary to Mgmt'!$C57,'Master Data HO &amp; Site'!$Y$1:$Y$437,"Open",'Master Data HO &amp; Site'!$N$1:$N$437,$H$2)),IF(C57="Jakarta",SUMIFS('Master Data HO &amp; Site'!$AS$1:$AS$437,'Master Data HO &amp; Site'!$F$1:$F$437,'Summary to Mgmt'!$D57,'Master Data HO &amp; Site'!$H$1:$H$437,'Summary to Mgmt'!$E57,'Master Data HO &amp; Site'!$Y$1:$Y$437,"Open",'Master Data HO &amp; Site'!$N$1:$N$437,$H$2),SUMIFS('Master Data HO &amp; Site'!$AS$1:$AS$437,'Master Data HO &amp; Site'!$S$1:$S$437,'Summary to Mgmt'!$C57,'Master Data HO &amp; Site'!$Y$1:$Y$437,"Open",'Master Data HO &amp; Site'!$N$1:$N$437,$H$2))))</f>
        <v>0</v>
      </c>
      <c r="AB57" s="222">
        <f>IF($H$2="All",IF(C57="Jakarta",SUMIFS('Master Data HO &amp; Site'!$AT$1:$AT$437,'Master Data HO &amp; Site'!$F$1:$F$437,'Summary to Mgmt'!$D57,'Master Data HO &amp; Site'!$H$1:$H$437,'Summary to Mgmt'!$E57,'Master Data HO &amp; Site'!$Y$1:$Y$437,"Open"),SUMIFS('Master Data HO &amp; Site'!$AT$1:$AT$437,'Master Data HO &amp; Site'!$S$1:$S$437,'Summary to Mgmt'!$C57,'Master Data HO &amp; Site'!$Y$1:$Y$437,"Open")),IF($H$2="Urgent",IF(C57="Jakarta",SUMIFS('Master Data HO &amp; Site'!$AT$1:$AT$437,'Master Data HO &amp; Site'!$F$1:$F$437,'Summary to Mgmt'!$D57,'Master Data HO &amp; Site'!$H$1:$H$437,'Summary to Mgmt'!$E57,'Master Data HO &amp; Site'!$Y$1:$Y$437,"Open",'Master Data HO &amp; Site'!$N$1:$N$437,$H$2),SUMIFS('Master Data HO &amp; Site'!$AT$1:$AT$437,'Master Data HO &amp; Site'!$S$1:$S$437,'Summary to Mgmt'!$C57,'Master Data HO &amp; Site'!$Y$1:$Y$437,"Open",'Master Data HO &amp; Site'!$N$1:$N$437,$H$2)),IF(C57="Jakarta",SUMIFS('Master Data HO &amp; Site'!$AT$1:$AT$437,'Master Data HO &amp; Site'!$F$1:$F$437,'Summary to Mgmt'!$D57,'Master Data HO &amp; Site'!$H$1:$H$437,'Summary to Mgmt'!$E57,'Master Data HO &amp; Site'!$Y$1:$Y$437,"Open",'Master Data HO &amp; Site'!$N$1:$N$437,$H$2),SUMIFS('Master Data HO &amp; Site'!$AT$1:$AT$437,'Master Data HO &amp; Site'!$S$1:$S$437,'Summary to Mgmt'!$C57,'Master Data HO &amp; Site'!$Y$1:$Y$437,"Open",'Master Data HO &amp; Site'!$N$1:$N$437,$H$2))))</f>
        <v>0</v>
      </c>
      <c r="AC57" s="222">
        <f>IF($H$2="All",IF(C57="Jakarta",SUMIFS('Master Data HO &amp; Site'!$AU$1:$AU$437,'Master Data HO &amp; Site'!$F$1:$F$437,'Summary to Mgmt'!$D57,'Master Data HO &amp; Site'!$H$1:$H$437,'Summary to Mgmt'!$E57,'Master Data HO &amp; Site'!$Y$1:$Y$437,"Open"),SUMIFS('Master Data HO &amp; Site'!$AU$1:$AU$437,'Master Data HO &amp; Site'!$S$1:$S$437,'Summary to Mgmt'!$C57,'Master Data HO &amp; Site'!$Y$1:$Y$437,"Open")),IF($H$2="Urgent",IF(C57="Jakarta",SUMIFS('Master Data HO &amp; Site'!$AU$1:$AU$437,'Master Data HO &amp; Site'!$F$1:$F$437,'Summary to Mgmt'!$D57,'Master Data HO &amp; Site'!$H$1:$H$437,'Summary to Mgmt'!$E57,'Master Data HO &amp; Site'!$Y$1:$Y$437,"Open",'Master Data HO &amp; Site'!$N$1:$N$437,$H$2),SUMIFS('Master Data HO &amp; Site'!$AU$1:$AU$437,'Master Data HO &amp; Site'!$S$1:$S$437,'Summary to Mgmt'!$C57,'Master Data HO &amp; Site'!$Y$1:$Y$437,"Open",'Master Data HO &amp; Site'!$N$1:$N$437,$H$2)),IF(C57="Jakarta",SUMIFS('Master Data HO &amp; Site'!$AU$1:$AU$437,'Master Data HO &amp; Site'!$F$1:$F$437,'Summary to Mgmt'!$D57,'Master Data HO &amp; Site'!$H$1:$H$437,'Summary to Mgmt'!$E57,'Master Data HO &amp; Site'!$Y$1:$Y$437,"Open",'Master Data HO &amp; Site'!$N$1:$N$437,$H$2),SUMIFS('Master Data HO &amp; Site'!$AU$1:$AU$437,'Master Data HO &amp; Site'!$S$1:$S$437,'Summary to Mgmt'!$C57,'Master Data HO &amp; Site'!$Y$1:$Y$437,"Open",'Master Data HO &amp; Site'!$N$1:$N$437,$H$2))))</f>
        <v>0</v>
      </c>
      <c r="AD57" s="222">
        <f>IF($H$2="All",IF(C57="Jakarta",SUMIFS('Master Data HO &amp; Site'!$AV$1:$AV$437,'Master Data HO &amp; Site'!$F$1:$F$437,'Summary to Mgmt'!$D57,'Master Data HO &amp; Site'!$H$1:$H$437,'Summary to Mgmt'!$E57,'Master Data HO &amp; Site'!$Y$1:$Y$437,"Open"),SUMIFS('Master Data HO &amp; Site'!$AV$1:$AV$437,'Master Data HO &amp; Site'!$S$1:$S$437,'Summary to Mgmt'!$C57,'Master Data HO &amp; Site'!$Y$1:$Y$437,"Open")),IF($H$2="Urgent",IF(C57="Jakarta",SUMIFS('Master Data HO &amp; Site'!$AV$1:$AV$437,'Master Data HO &amp; Site'!$F$1:$F$437,'Summary to Mgmt'!$D57,'Master Data HO &amp; Site'!$H$1:$H$437,'Summary to Mgmt'!$E57,'Master Data HO &amp; Site'!$Y$1:$Y$437,"Open",'Master Data HO &amp; Site'!$N$1:$N$437,$H$2),SUMIFS('Master Data HO &amp; Site'!$AV$1:$AV$437,'Master Data HO &amp; Site'!$S$1:$S$437,'Summary to Mgmt'!$C57,'Master Data HO &amp; Site'!$Y$1:$Y$437,"Open",'Master Data HO &amp; Site'!$N$1:$N$437,$H$2)),IF(C57="Jakarta",SUMIFS('Master Data HO &amp; Site'!$AV$1:$AV$437,'Master Data HO &amp; Site'!$F$1:$F$437,'Summary to Mgmt'!$D57,'Master Data HO &amp; Site'!$H$1:$H$437,'Summary to Mgmt'!$E57,'Master Data HO &amp; Site'!$Y$1:$Y$437,"Open",'Master Data HO &amp; Site'!$N$1:$N$437,$H$2),SUMIFS('Master Data HO &amp; Site'!$AV$1:$AV$437,'Master Data HO &amp; Site'!$S$1:$S$437,'Summary to Mgmt'!$C57,'Master Data HO &amp; Site'!$Y$1:$Y$437,"Open",'Master Data HO &amp; Site'!$N$1:$N$437,$H$2))))</f>
        <v>0</v>
      </c>
      <c r="AE57" s="222">
        <f>IF($H$2="All",IF(C57="Jakarta",SUMIFS('Master Data HO &amp; Site'!$AW$1:$AW$437,'Master Data HO &amp; Site'!$F$1:$F$437,'Summary to Mgmt'!$D57,'Master Data HO &amp; Site'!$H$1:$H$437,'Summary to Mgmt'!$E57,'Master Data HO &amp; Site'!$Y$1:$Y$437,"Open"),SUMIFS('Master Data HO &amp; Site'!$AW$1:$AW$437,'Master Data HO &amp; Site'!$S$1:$S$437,'Summary to Mgmt'!$C57,'Master Data HO &amp; Site'!$Y$1:$Y$437,"Open")),IF($H$2="Urgent",IF(C57="Jakarta",SUMIFS('Master Data HO &amp; Site'!$AW$1:$AW$437,'Master Data HO &amp; Site'!$F$1:$F$437,'Summary to Mgmt'!$D57,'Master Data HO &amp; Site'!$H$1:$H$437,'Summary to Mgmt'!$E57,'Master Data HO &amp; Site'!$Y$1:$Y$437,"Open",'Master Data HO &amp; Site'!$N$1:$N$437,$H$2),SUMIFS('Master Data HO &amp; Site'!$AW$1:$AW$437,'Master Data HO &amp; Site'!$S$1:$S$437,'Summary to Mgmt'!$C57,'Master Data HO &amp; Site'!$Y$1:$Y$437,"Open",'Master Data HO &amp; Site'!$N$1:$N$437,$H$2)),IF(C57="Jakarta",SUMIFS('Master Data HO &amp; Site'!$AW$1:$AW$437,'Master Data HO &amp; Site'!$F$1:$F$437,'Summary to Mgmt'!$D57,'Master Data HO &amp; Site'!$H$1:$H$437,'Summary to Mgmt'!$E57,'Master Data HO &amp; Site'!$Y$1:$Y$437,"Open",'Master Data HO &amp; Site'!$N$1:$N$437,$H$2),SUMIFS('Master Data HO &amp; Site'!$AW$1:$AW$437,'Master Data HO &amp; Site'!$S$1:$S$437,'Summary to Mgmt'!$C57,'Master Data HO &amp; Site'!$Y$1:$Y$437,"Open",'Master Data HO &amp; Site'!$N$1:$N$437,$H$2))))</f>
        <v>0</v>
      </c>
      <c r="AF57" s="222">
        <f>IF($H$2="All",IF(C57="Jakarta",SUMIFS('Master Data HO &amp; Site'!$AX$1:$AX$437,'Master Data HO &amp; Site'!$F$1:$F$437,'Summary to Mgmt'!$D57,'Master Data HO &amp; Site'!$H$1:$H$437,'Summary to Mgmt'!$E57,'Master Data HO &amp; Site'!$Y$1:$Y$437,"Open"),SUMIFS('Master Data HO &amp; Site'!$AX$1:$AX$437,'Master Data HO &amp; Site'!$S$1:$S$437,'Summary to Mgmt'!$C57,'Master Data HO &amp; Site'!$Y$1:$Y$437,"Open")),IF($H$2="Urgent",IF(C57="Jakarta",SUMIFS('Master Data HO &amp; Site'!$AX$1:$AX$437,'Master Data HO &amp; Site'!$F$1:$F$437,'Summary to Mgmt'!$D57,'Master Data HO &amp; Site'!$H$1:$H$437,'Summary to Mgmt'!$E57,'Master Data HO &amp; Site'!$Y$1:$Y$437,"Open",'Master Data HO &amp; Site'!$N$1:$N$437,$H$2),SUMIFS('Master Data HO &amp; Site'!$AX$1:$AX$437,'Master Data HO &amp; Site'!$S$1:$S$437,'Summary to Mgmt'!$C57,'Master Data HO &amp; Site'!$Y$1:$Y$437,"Open",'Master Data HO &amp; Site'!$N$1:$N$437,$H$2)),IF(C57="Jakarta",SUMIFS('Master Data HO &amp; Site'!$AX$1:$AX$437,'Master Data HO &amp; Site'!$F$1:$F$437,'Summary to Mgmt'!$D57,'Master Data HO &amp; Site'!$H$1:$H$437,'Summary to Mgmt'!$E57,'Master Data HO &amp; Site'!$Y$1:$Y$437,"Open",'Master Data HO &amp; Site'!$N$1:$N$437,$H$2),SUMIFS('Master Data HO &amp; Site'!$AX$1:$AX$437,'Master Data HO &amp; Site'!$S$1:$S$437,'Summary to Mgmt'!$C57,'Master Data HO &amp; Site'!$Y$1:$Y$437,"Open",'Master Data HO &amp; Site'!$N$1:$N$437,$H$2))))</f>
        <v>0</v>
      </c>
      <c r="AG57" s="222">
        <f>IF($H$2="All",IF(C57="Jakarta",SUMIFS('Master Data HO &amp; Site'!$AY$1:$AY$437,'Master Data HO &amp; Site'!$S$1:$S$437,'Summary to Mgmt'!$C57,'Master Data HO &amp; Site'!$F$1:$F$437,'Summary to Mgmt'!$D57,'Master Data HO &amp; Site'!$H$1:$H$437,'Summary to Mgmt'!$E57,'Master Data HO &amp; Site'!$Y$1:$Y$437,"Open"),SUMIFS('Master Data HO &amp; Site'!$AY$1:$AY$437,'Master Data HO &amp; Site'!$S$1:$S$437,'Summary to Mgmt'!$C57,'Master Data HO &amp; Site'!$Y$1:$Y$437,"Open")),IF($H$2="Urgent",IF(C57="Jakarta",SUMIFS('Master Data HO &amp; Site'!$AY$1:$AY$437,'Master Data HO &amp; Site'!$F$1:$F$437,'Summary to Mgmt'!$D57,'Master Data HO &amp; Site'!$H$1:$H$437,'Summary to Mgmt'!$E57,'Master Data HO &amp; Site'!$Y$1:$Y$437,"Open",'Master Data HO &amp; Site'!$N$1:$N$437,$H$2),SUMIFS('Master Data HO &amp; Site'!$AY$1:$AY$437,'Master Data HO &amp; Site'!$S$1:$S$437,'Summary to Mgmt'!$C57,'Master Data HO &amp; Site'!$Y$1:$Y$437,"Open",'Master Data HO &amp; Site'!$N$1:$N$437,$H$2)),IF(C57="Jakarta",SUMIFS('Master Data HO &amp; Site'!$AY$1:$AY$437,'Master Data HO &amp; Site'!$F$1:$F$437,'Summary to Mgmt'!$D57,'Master Data HO &amp; Site'!$H$1:$H$437,'Summary to Mgmt'!$E57,'Master Data HO &amp; Site'!$Y$1:$Y$437,"Open",'Master Data HO &amp; Site'!$N$1:$N$437,$H$2),SUMIFS('Master Data HO &amp; Site'!$AY$1:$AY$437,'Master Data HO &amp; Site'!$S$1:$S$437,'Summary to Mgmt'!$C57,'Master Data HO &amp; Site'!$Y$1:$Y$437,"Open",'Master Data HO &amp; Site'!$N$1:$N$437,$H$2))))</f>
        <v>0</v>
      </c>
      <c r="AH57" s="222">
        <f>IF($H$2="All",IF(C57="Jakarta",SUMIFS('Master Data HO &amp; Site'!$AZ$1:$AZ$437,'Master Data HO &amp; Site'!$F$1:$F$437,'Summary to Mgmt'!$D57,'Master Data HO &amp; Site'!$H$1:$H$437,'Summary to Mgmt'!$E57,'Master Data HO &amp; Site'!$Y$1:$Y$437,"Open"),SUMIFS('Master Data HO &amp; Site'!$AZ$1:$AZ$437,'Master Data HO &amp; Site'!$S$1:$S$437,'Summary to Mgmt'!$C57,'Master Data HO &amp; Site'!$Y$1:$Y$437,"Open")),IF($H$2="Urgent",IF(C57="Jakarta",SUMIFS('Master Data HO &amp; Site'!$AZ$1:$AZ$437,'Master Data HO &amp; Site'!$F$1:$F$437,'Summary to Mgmt'!$D57,'Master Data HO &amp; Site'!$H$1:$H$437,'Summary to Mgmt'!$E57,'Master Data HO &amp; Site'!$Y$1:$Y$437,"Open",'Master Data HO &amp; Site'!$N$1:$N$437,$H$2),SUMIFS('Master Data HO &amp; Site'!$AZ$1:$AZ$437,'Master Data HO &amp; Site'!$S$1:$S$437,'Summary to Mgmt'!$C57,'Master Data HO &amp; Site'!$Y$1:$Y$437,"Open",'Master Data HO &amp; Site'!$N$1:$N$437,$H$2)),IF(C57="Jakarta",SUMIFS('Master Data HO &amp; Site'!$AZ$1:$AZ$437,'Master Data HO &amp; Site'!$F$1:$F$437,'Summary to Mgmt'!$D57,'Master Data HO &amp; Site'!$H$1:$H$437,'Summary to Mgmt'!$E57,'Master Data HO &amp; Site'!$Y$1:$Y$437,"Open",'Master Data HO &amp; Site'!$N$1:$N$437,$H$2),SUMIFS('Master Data HO &amp; Site'!$AZ$1:$AZ$437,'Master Data HO &amp; Site'!$S$1:$S$437,'Summary to Mgmt'!$C57,'Master Data HO &amp; Site'!$Y$1:$Y$437,"Open",'Master Data HO &amp; Site'!$N$1:$N$437,$H$2))))</f>
        <v>0</v>
      </c>
      <c r="AI57" s="222">
        <f>IF($H$2="All",IF(C57="Jakarta",SUMIFS('Master Data HO &amp; Site'!$AZ$1:$AZ$437,'Master Data HO &amp; Site'!$F$1:$F$437,'Summary to Mgmt'!$D57,'Master Data HO &amp; Site'!$H$1:$H$437,'Summary to Mgmt'!$E57,'Master Data HO &amp; Site'!$Y$1:$Y$437,"Open"),SUMIFS('Master Data HO &amp; Site'!$AZ$1:$AZ$437,'Master Data HO &amp; Site'!$S$1:$S$437,'Summary to Mgmt'!$C57,'Master Data HO &amp; Site'!$Y$1:$Y$437,"Open")),IF($H$2="Urgent",IF(C57="Jakarta",SUMIFS('Master Data HO &amp; Site'!$AZ$1:$AZ$437,'Master Data HO &amp; Site'!$F$1:$F$437,'Summary to Mgmt'!$D57,'Master Data HO &amp; Site'!$H$1:$H$437,'Summary to Mgmt'!$E57,'Master Data HO &amp; Site'!$Y$1:$Y$437,"Open",'Master Data HO &amp; Site'!$N$1:$N$437,$H$2),SUMIFS('Master Data HO &amp; Site'!$AZ$1:$AZ$437,'Master Data HO &amp; Site'!$S$1:$S$437,'Summary to Mgmt'!$C57,'Master Data HO &amp; Site'!$Y$1:$Y$437,"Open",'Master Data HO &amp; Site'!$N$1:$N$437,$H$2)),IF(C57="Jakarta",SUMIFS('Master Data HO &amp; Site'!$AZ$1:$AZ$437,'Master Data HO &amp; Site'!$F$1:$F$437,'Summary to Mgmt'!$D57,'Master Data HO &amp; Site'!$H$1:$H$437,'Summary to Mgmt'!$E57,'Master Data HO &amp; Site'!$Y$1:$Y$437,"Open",'Master Data HO &amp; Site'!$N$1:$N$437,$H$2),SUMIFS('Master Data HO &amp; Site'!$AZ$1:$AZ$437,'Master Data HO &amp; Site'!$S$1:$S$437,'Summary to Mgmt'!$C57,'Master Data HO &amp; Site'!$Y$1:$Y$437,"Open",'Master Data HO &amp; Site'!$N$1:$N$437,$H$2))))</f>
        <v>0</v>
      </c>
      <c r="AJ57" s="222">
        <f>IF($H$2="All",IF(C57="Jakarta",SUMIFS('Master Data HO &amp; Site'!$BB$1:$BB$437,'Master Data HO &amp; Site'!$F$1:$F$437,'Summary to Mgmt'!$D57,'Master Data HO &amp; Site'!$H$1:$H$437,'Summary to Mgmt'!$E57,'Master Data HO &amp; Site'!$Y$1:$Y$437,"Open"),SUMIFS('Master Data HO &amp; Site'!$BB$1:$BB$437,'Master Data HO &amp; Site'!$S$1:$S$437,'Summary to Mgmt'!$C57,'Master Data HO &amp; Site'!$Y$1:$Y$437,"Open")),IF($H$2="Urgent",IF(C57="Jakarta",SUMIFS('Master Data HO &amp; Site'!$BB$1:$BB$437,'Master Data HO &amp; Site'!$F$1:$F$437,'Summary to Mgmt'!$D57,'Master Data HO &amp; Site'!$H$1:$H$437,'Summary to Mgmt'!$E57,'Master Data HO &amp; Site'!$Y$1:$Y$437,"Open",'Master Data HO &amp; Site'!$N$1:$N$437,$H$2),SUMIFS('Master Data HO &amp; Site'!$BB$1:$BB$437,'Master Data HO &amp; Site'!$S$1:$S$437,'Summary to Mgmt'!$C57,'Master Data HO &amp; Site'!$Y$1:$Y$437,"Open",'Master Data HO &amp; Site'!$N$1:$N$437,$H$2)),IF(C57="Jakarta",SUMIFS('Master Data HO &amp; Site'!$BB$1:$BB$437,'Master Data HO &amp; Site'!$F$1:$F$437,'Summary to Mgmt'!$D57,'Master Data HO &amp; Site'!$H$1:$H$437,'Summary to Mgmt'!$E57,'Master Data HO &amp; Site'!$Y$1:$Y$437,"Open",'Master Data HO &amp; Site'!$N$1:$N$437,$H$2),SUMIFS('Master Data HO &amp; Site'!$BB$1:$BB$437,'Master Data HO &amp; Site'!$S$1:$S$437,'Summary to Mgmt'!$C57,'Master Data HO &amp; Site'!$Y$1:$Y$437,"Open",'Master Data HO &amp; Site'!$N$1:$N$437,$H$2))))</f>
        <v>0</v>
      </c>
      <c r="AK57" s="222">
        <f>IF($H$2="All",IF(C57="Jakarta",SUMIFS('Master Data HO &amp; Site'!$BC$1:$BC$437,'Master Data HO &amp; Site'!$F$1:$F$437,'Summary to Mgmt'!$D57,'Master Data HO &amp; Site'!$H$1:$H$437,'Summary to Mgmt'!$E57,'Master Data HO &amp; Site'!$Y$1:$Y$437,"Open"),SUMIFS('Master Data HO &amp; Site'!$BC$1:$BC$437,'Master Data HO &amp; Site'!$S$1:$S$437,'Summary to Mgmt'!$C57,'Master Data HO &amp; Site'!$Y$1:$Y$437,"Open")),IF($H$2="Urgent",IF(C57="Jakarta",SUMIFS('Master Data HO &amp; Site'!$BC$1:$BC$437,'Master Data HO &amp; Site'!$F$1:$F$437,'Summary to Mgmt'!$D57,'Master Data HO &amp; Site'!$H$1:$H$437,'Summary to Mgmt'!$E57,'Master Data HO &amp; Site'!$Y$1:$Y$437,"Open",'Master Data HO &amp; Site'!$N$1:$N$437,$H$2),SUMIFS('Master Data HO &amp; Site'!$BC$1:$BC$437,'Master Data HO &amp; Site'!$S$1:$S$437,'Summary to Mgmt'!$C57,'Master Data HO &amp; Site'!$Y$1:$Y$437,"Open",'Master Data HO &amp; Site'!$N$1:$N$437,$H$2)),IF(C57="Jakarta",SUMIFS('Master Data HO &amp; Site'!$BC$1:$BC$437,'Master Data HO &amp; Site'!$F$1:$F$437,'Summary to Mgmt'!$D57,'Master Data HO &amp; Site'!$H$1:$H$437,'Summary to Mgmt'!$E57,'Master Data HO &amp; Site'!$Y$1:$Y$437,"Open",'Master Data HO &amp; Site'!$N$1:$N$437,$H$2),SUMIFS('Master Data HO &amp; Site'!$BC$1:$BC$437,'Master Data HO &amp; Site'!$S$1:$S$437,'Summary to Mgmt'!$C57,'Master Data HO &amp; Site'!$Y$1:$Y$437,"Open",'Master Data HO &amp; Site'!$N$1:$N$437,$H$2))))</f>
        <v>0</v>
      </c>
      <c r="AL57" s="222">
        <f>IF($H$2="All",IF(C57="Jakarta",SUMIFS('Master Data HO &amp; Site'!$BD$1:$BD$437,'Master Data HO &amp; Site'!$F$1:$F$437,'Summary to Mgmt'!$D57,'Master Data HO &amp; Site'!$H$1:$H$437,'Summary to Mgmt'!$E57,'Master Data HO &amp; Site'!$Y$1:$Y$437,"Open"),SUMIFS('Master Data HO &amp; Site'!$BD$1:$BD$437,'Master Data HO &amp; Site'!$S$1:$S$437,'Summary to Mgmt'!$C57,'Master Data HO &amp; Site'!$Y$1:$Y$437,"Open")),IF($H$2="Urgent",IF(C57="Jakarta",SUMIFS('Master Data HO &amp; Site'!$BD$1:$BD$437,'Master Data HO &amp; Site'!$F$1:$F$437,'Summary to Mgmt'!$D57,'Master Data HO &amp; Site'!$H$1:$H$437,'Summary to Mgmt'!$E57,'Master Data HO &amp; Site'!$Y$1:$Y$437,"Open",'Master Data HO &amp; Site'!$N$1:$N$437,$H$2),SUMIFS('Master Data HO &amp; Site'!$BD$1:$BD$437,'Master Data HO &amp; Site'!$S$1:$S$437,'Summary to Mgmt'!$C57,'Master Data HO &amp; Site'!$Y$1:$Y$437,"Open",'Master Data HO &amp; Site'!$N$1:$N$437,$H$2)),IF(C57="Jakarta",SUMIFS('Master Data HO &amp; Site'!$BD$1:$BD$437,'Master Data HO &amp; Site'!$F$1:$F$437,'Summary to Mgmt'!$D57,'Master Data HO &amp; Site'!$H$1:$H$437,'Summary to Mgmt'!$E57,'Master Data HO &amp; Site'!$Y$1:$Y$437,"Open",'Master Data HO &amp; Site'!$N$1:$N$437,$H$2),SUMIFS('Master Data HO &amp; Site'!$BD$1:$BD$437,'Master Data HO &amp; Site'!$S$1:$S$437,'Summary to Mgmt'!$C57,'Master Data HO &amp; Site'!$Y$1:$Y$437,"Open",'Master Data HO &amp; Site'!$N$1:$N$437,$H$2))))</f>
        <v>0</v>
      </c>
      <c r="AM57" s="222">
        <f>IF($H$2="All",IF(C57="Jakarta",SUMIFS('Master Data HO &amp; Site'!$BE$1:$BE$437,'Master Data HO &amp; Site'!$S$1:$S$437,'Summary to Mgmt'!$C57,'Master Data HO &amp; Site'!$F$1:$F$437,'Summary to Mgmt'!$D57,'Master Data HO &amp; Site'!$H$1:$H$437,'Summary to Mgmt'!$E57,'Master Data HO &amp; Site'!$Y$1:$Y$437,"Open"),SUMIFS('Master Data HO &amp; Site'!$BE$1:$BE$437,'Master Data HO &amp; Site'!$S$1:$S$437,'Summary to Mgmt'!$C57,'Master Data HO &amp; Site'!$Y$1:$Y$437,"Open")),IF($H$2="Urgent",IF(C57="Jakarta",SUMIFS('Master Data HO &amp; Site'!$BE$1:$BE$437,'Master Data HO &amp; Site'!$F$1:$F$437,'Summary to Mgmt'!$D57,'Master Data HO &amp; Site'!$H$1:$H$437,'Summary to Mgmt'!$E57,'Master Data HO &amp; Site'!$Y$1:$Y$437,"Open",'Master Data HO &amp; Site'!$N$1:$N$437,$H$2),SUMIFS('Master Data HO &amp; Site'!$BE$1:$BE$437,'Master Data HO &amp; Site'!$S$1:$S$437,'Summary to Mgmt'!$C57,'Master Data HO &amp; Site'!$Y$1:$Y$437,"Open",'Master Data HO &amp; Site'!$N$1:$N$437,$H$2)),IF(C57="Jakarta",SUMIFS('Master Data HO &amp; Site'!$BE$1:$BE$437,'Master Data HO &amp; Site'!$F$1:$F$437,'Summary to Mgmt'!$D57,'Master Data HO &amp; Site'!$H$1:$H$437,'Summary to Mgmt'!$E57,'Master Data HO &amp; Site'!$Y$1:$Y$437,"Open",'Master Data HO &amp; Site'!$N$1:$N$437,$H$2),SUMIFS('Master Data HO &amp; Site'!$BE$1:$BE$437,'Master Data HO &amp; Site'!$S$1:$S$437,'Summary to Mgmt'!$C57,'Master Data HO &amp; Site'!$Y$1:$Y$437,"Open",'Master Data HO &amp; Site'!$N$1:$N$437,$H$2))))</f>
        <v>0</v>
      </c>
      <c r="AN57" s="222">
        <f>IF($H$2="All",IF(C57="Jakarta",SUMIFS('Master Data HO &amp; Site'!$BF$1:$BF$437,'Master Data HO &amp; Site'!$F$1:$F$437,'Summary to Mgmt'!$D57,'Master Data HO &amp; Site'!$H$1:$H$437,'Summary to Mgmt'!$E57,'Master Data HO &amp; Site'!$Y$1:$Y$437,"Open"),SUMIFS('Master Data HO &amp; Site'!$BF$1:$BF$437,'Master Data HO &amp; Site'!$S$1:$S$437,'Summary to Mgmt'!$C57,'Master Data HO &amp; Site'!$Y$1:$Y$437,"Open")),IF($H$2="Urgent",IF(C57="Jakarta",SUMIFS('Master Data HO &amp; Site'!$BF$1:$BF$437,'Master Data HO &amp; Site'!$F$1:$F$437,'Summary to Mgmt'!$D57,'Master Data HO &amp; Site'!$H$1:$H$437,'Summary to Mgmt'!$E57,'Master Data HO &amp; Site'!$Y$1:$Y$437,"Open",'Master Data HO &amp; Site'!$N$1:$N$437,$H$2),SUMIFS('Master Data HO &amp; Site'!$BF$1:$BF$437,'Master Data HO &amp; Site'!$S$1:$S$437,'Summary to Mgmt'!$C57,'Master Data HO &amp; Site'!$Y$1:$Y$437,"Open",'Master Data HO &amp; Site'!$N$1:$N$437,$H$2)),IF(C57="Jakarta",SUMIFS('Master Data HO &amp; Site'!$BF$1:$BF$437,'Master Data HO &amp; Site'!$F$1:$F$437,'Summary to Mgmt'!$D57,'Master Data HO &amp; Site'!$H$1:$H$437,'Summary to Mgmt'!$E57,'Master Data HO &amp; Site'!$Y$1:$Y$437,"Open",'Master Data HO &amp; Site'!$N$1:$N$437,$H$2),SUMIFS('Master Data HO &amp; Site'!$BF$1:$BF$437,'Master Data HO &amp; Site'!$S$1:$S$437,'Summary to Mgmt'!$C57,'Master Data HO &amp; Site'!$Y$1:$Y$437,"Open",'Master Data HO &amp; Site'!$N$1:$N$437,$H$2))))</f>
        <v>0</v>
      </c>
      <c r="AO57" s="222">
        <f>IF($H$2="All",IF(C57="Jakarta",SUMIFS('Master Data HO &amp; Site'!$BG$1:$BG$437,'Master Data HO &amp; Site'!$F$1:$F$437,'Summary to Mgmt'!$D57,'Master Data HO &amp; Site'!$H$1:$H$437,'Summary to Mgmt'!$E57,'Master Data HO &amp; Site'!$Y$1:$Y$437,"Open"),SUMIFS('Master Data HO &amp; Site'!$BG$1:$BG$437,'Master Data HO &amp; Site'!$S$1:$S$437,'Summary to Mgmt'!$C57,'Master Data HO &amp; Site'!$Y$1:$Y$437,"Open")),IF($H$2="Urgent",IF(C57="Jakarta",SUMIFS('Master Data HO &amp; Site'!$BG$1:$BG$437,'Master Data HO &amp; Site'!$F$1:$F$437,'Summary to Mgmt'!$D57,'Master Data HO &amp; Site'!$H$1:$H$437,'Summary to Mgmt'!$E57,'Master Data HO &amp; Site'!$Y$1:$Y$437,"Open",'Master Data HO &amp; Site'!$N$1:$N$437,$H$2),SUMIFS('Master Data HO &amp; Site'!$BG$1:$BG$437,'Master Data HO &amp; Site'!$S$1:$S$437,'Summary to Mgmt'!$C57,'Master Data HO &amp; Site'!$Y$1:$Y$437,"Open",'Master Data HO &amp; Site'!$N$1:$N$437,$H$2)),IF(C57="Jakarta",SUMIFS('Master Data HO &amp; Site'!$BG$1:$BG$437,'Master Data HO &amp; Site'!$F$1:$F$437,'Summary to Mgmt'!$D57,'Master Data HO &amp; Site'!$H$1:$H$437,'Summary to Mgmt'!$E57,'Master Data HO &amp; Site'!$Y$1:$Y$437,"Open",'Master Data HO &amp; Site'!$N$1:$N$437,$H$2),SUMIFS('Master Data HO &amp; Site'!$BG$1:$BG$437,'Master Data HO &amp; Site'!$S$1:$S$437,'Summary to Mgmt'!$C57,'Master Data HO &amp; Site'!$Y$1:$Y$437,"Open",'Master Data HO &amp; Site'!$N$1:$N$437,$H$2))))</f>
        <v>0</v>
      </c>
      <c r="AP57" s="222">
        <f>IF($H$2="All",IF(C57="Jakarta",SUMIFS('Master Data HO &amp; Site'!$BH$1:$BH$437,'Master Data HO &amp; Site'!$F$1:$F$437,'Summary to Mgmt'!$D57,'Master Data HO &amp; Site'!$H$1:$H$437,'Summary to Mgmt'!$E57,'Master Data HO &amp; Site'!$Y$1:$Y$437,"Open"),SUMIFS('Master Data HO &amp; Site'!$BH$1:$BH$437,'Master Data HO &amp; Site'!$S$1:$S$437,'Summary to Mgmt'!$C57,'Master Data HO &amp; Site'!$Y$1:$Y$437,"Open")),IF($H$2="Urgent",IF(C57="Jakarta",SUMIFS('Master Data HO &amp; Site'!$BH$1:$BH$437,'Master Data HO &amp; Site'!$F$1:$F$437,'Summary to Mgmt'!$D57,'Master Data HO &amp; Site'!$H$1:$H$437,'Summary to Mgmt'!$E57,'Master Data HO &amp; Site'!$Y$1:$Y$437,"Open",'Master Data HO &amp; Site'!$N$1:$N$437,$H$2),SUMIFS('Master Data HO &amp; Site'!$BH$1:$BH$437,'Master Data HO &amp; Site'!$S$1:$S$437,'Summary to Mgmt'!$C57,'Master Data HO &amp; Site'!$Y$1:$Y$437,"Open",'Master Data HO &amp; Site'!$N$1:$N$437,$H$2)),IF(C57="Jakarta",SUMIFS('Master Data HO &amp; Site'!$BH$1:$BH$437,'Master Data HO &amp; Site'!$F$1:$F$437,'Summary to Mgmt'!$D57,'Master Data HO &amp; Site'!$H$1:$H$437,'Summary to Mgmt'!$E57,'Master Data HO &amp; Site'!$Y$1:$Y$437,"Open",'Master Data HO &amp; Site'!$N$1:$N$437,$H$2),SUMIFS('Master Data HO &amp; Site'!$BH$1:$BH$437,'Master Data HO &amp; Site'!$S$1:$S$437,'Summary to Mgmt'!$C57,'Master Data HO &amp; Site'!$Y$1:$Y$437,"Open",'Master Data HO &amp; Site'!$N$1:$N$437,$H$2))))</f>
        <v>0</v>
      </c>
      <c r="AQ57" s="222">
        <f>IF($H$2="All",IF(C57="Jakarta",SUMIFS('Master Data HO &amp; Site'!$BI$1:$BI$437,'Master Data HO &amp; Site'!$F$1:$F$437,'Summary to Mgmt'!$D57,'Master Data HO &amp; Site'!$H$1:$H$437,'Summary to Mgmt'!$E57,'Master Data HO &amp; Site'!$Y$1:$Y$437,"Open"),SUMIFS('Master Data HO &amp; Site'!$BI$1:$BI$437,'Master Data HO &amp; Site'!$S$1:$S$437,'Summary to Mgmt'!$C57,'Master Data HO &amp; Site'!$Y$1:$Y$437,"Open")),IF($H$2="Urgent",IF(C57="Jakarta",SUMIFS('Master Data HO &amp; Site'!$BI$1:$BI$437,'Master Data HO &amp; Site'!$F$1:$F$437,'Summary to Mgmt'!$D57,'Master Data HO &amp; Site'!$H$1:$H$437,'Summary to Mgmt'!$E57,'Master Data HO &amp; Site'!$Y$1:$Y$437,"Open",'Master Data HO &amp; Site'!$N$1:$N$437,$H$2),SUMIFS('Master Data HO &amp; Site'!$BI$1:$BI$437,'Master Data HO &amp; Site'!$S$1:$S$437,'Summary to Mgmt'!$C57,'Master Data HO &amp; Site'!$Y$1:$Y$437,"Open",'Master Data HO &amp; Site'!$N$1:$N$437,$H$2)),IF(C57="Jakarta",SUMIFS('Master Data HO &amp; Site'!$BI$1:$BI$437,'Master Data HO &amp; Site'!$F$1:$F$437,'Summary to Mgmt'!$D57,'Master Data HO &amp; Site'!$H$1:$H$437,'Summary to Mgmt'!$E57,'Master Data HO &amp; Site'!$Y$1:$Y$437,"Open",'Master Data HO &amp; Site'!$N$1:$N$437,$H$2),SUMIFS('Master Data HO &amp; Site'!$BI$1:$BI$437,'Master Data HO &amp; Site'!$S$1:$S$437,'Summary to Mgmt'!$C57,'Master Data HO &amp; Site'!$Y$1:$Y$437,"Open",'Master Data HO &amp; Site'!$N$1:$N$437,$H$2))))</f>
        <v>0</v>
      </c>
      <c r="AR57" s="222">
        <f>IF($H$2="All",IF(C57="Jakarta",SUMIFS('Master Data HO &amp; Site'!$BJ$1:$BJ$437,'Master Data HO &amp; Site'!$F$1:$F$437,'Summary to Mgmt'!$D57,'Master Data HO &amp; Site'!$H$1:$H$437,'Summary to Mgmt'!$E57,'Master Data HO &amp; Site'!$Y$1:$Y$437,"Open"),SUMIFS('Master Data HO &amp; Site'!$BJ$1:$BJ$437,'Master Data HO &amp; Site'!$S$1:$S$437,'Summary to Mgmt'!$C57,'Master Data HO &amp; Site'!$Y$1:$Y$437,"Open")),IF($H$2="Urgent",IF(C57="Jakarta",SUMIFS('Master Data HO &amp; Site'!$BJ$1:$BJ$437,'Master Data HO &amp; Site'!$F$1:$F$437,'Summary to Mgmt'!$D57,'Master Data HO &amp; Site'!$H$1:$H$437,'Summary to Mgmt'!$E57,'Master Data HO &amp; Site'!$Y$1:$Y$437,"Open",'Master Data HO &amp; Site'!$N$1:$N$437,$H$2),SUMIFS('Master Data HO &amp; Site'!$BJ$1:$BJ$437,'Master Data HO &amp; Site'!$S$1:$S$437,'Summary to Mgmt'!$C57,'Master Data HO &amp; Site'!$Y$1:$Y$437,"Open",'Master Data HO &amp; Site'!$N$1:$N$437,$H$2)),IF(C57="Jakarta",SUMIFS('Master Data HO &amp; Site'!$BJ$1:$BJ$437,'Master Data HO &amp; Site'!$F$1:$F$437,'Summary to Mgmt'!$D57,'Master Data HO &amp; Site'!$H$1:$H$437,'Summary to Mgmt'!$E57,'Master Data HO &amp; Site'!$Y$1:$Y$437,"Open",'Master Data HO &amp; Site'!$N$1:$N$437,$H$2),SUMIFS('Master Data HO &amp; Site'!$BJ$1:$BJ$437,'Master Data HO &amp; Site'!$S$1:$S$437,'Summary to Mgmt'!$C57,'Master Data HO &amp; Site'!$Y$1:$Y$437,"Open",'Master Data HO &amp; Site'!$N$1:$N$437,$H$2))))</f>
        <v>0</v>
      </c>
      <c r="AS57" s="222">
        <f>IF($H$2="All",IF(C57="Jakarta",SUMIFS('Master Data HO &amp; Site'!$BK$1:$BK$437,'Master Data HO &amp; Site'!$S$1:$S$437,'Summary to Mgmt'!$C57,'Master Data HO &amp; Site'!$F$1:$F$437,'Summary to Mgmt'!$D57,'Master Data HO &amp; Site'!$H$1:$H$437,'Summary to Mgmt'!$E57,'Master Data HO &amp; Site'!$Y$1:$Y$437,"Open"),SUMIFS('Master Data HO &amp; Site'!$BK$1:$BK$437,'Master Data HO &amp; Site'!$S$1:$S$437,'Summary to Mgmt'!$C57,'Master Data HO &amp; Site'!$Y$1:$Y$437,"Open")),IF($H$2="Urgent",IF(C57="Jakarta",SUMIFS('Master Data HO &amp; Site'!$BK$1:$BK$437,'Master Data HO &amp; Site'!$F$1:$F$437,'Summary to Mgmt'!$D57,'Master Data HO &amp; Site'!$H$1:$H$437,'Summary to Mgmt'!$E57,'Master Data HO &amp; Site'!$Y$1:$Y$437,"Open",'Master Data HO &amp; Site'!$N$1:$N$437,$H$2),SUMIFS('Master Data HO &amp; Site'!$BK$1:$BK$437,'Master Data HO &amp; Site'!$S$1:$S$437,'Summary to Mgmt'!$C57,'Master Data HO &amp; Site'!$Y$1:$Y$437,"Open",'Master Data HO &amp; Site'!$N$1:$N$437,$H$2)),IF(C57="Jakarta",SUMIFS('Master Data HO &amp; Site'!$BK$1:$BK$437,'Master Data HO &amp; Site'!$F$1:$F$437,'Summary to Mgmt'!$D57,'Master Data HO &amp; Site'!$H$1:$H$437,'Summary to Mgmt'!$E57,'Master Data HO &amp; Site'!$Y$1:$Y$437,"Open",'Master Data HO &amp; Site'!$N$1:$N$437,$H$2),SUMIFS('Master Data HO &amp; Site'!$BK$1:$BK$437,'Master Data HO &amp; Site'!$S$1:$S$437,'Summary to Mgmt'!$C57,'Master Data HO &amp; Site'!$Y$1:$Y$437,"Open",'Master Data HO &amp; Site'!$N$1:$N$437,$H$2))))</f>
        <v>0</v>
      </c>
      <c r="AU57" s="224">
        <f>IF($H$2="All",IF(C57="Jakarta",COUNTIFS('Master Data HO &amp; Site'!$F$1:$F$437,'Summary to Mgmt'!$D57,'Master Data HO &amp; Site'!$H$1:$H$437,'Summary to Mgmt'!$E57,'Master Data HO &amp; Site'!$Y$1:$Y$437,"Open",'Master Data HO &amp; Site'!$BZ$1:$BZ$437,'Summary to Mgmt'!$AU$4),COUNTIFS('Master Data HO &amp; Site'!$S$1:$S$437,'Summary to Mgmt'!$C57,'Master Data HO &amp; Site'!$Y$1:$Y$437,"Open",'Master Data HO &amp; Site'!$BZ$1:$BZ$437,'Summary to Mgmt'!$AU$4)),IF($H$2="Urgent",IF(C57="Jakarta",COUNTIFS('Master Data HO &amp; Site'!$F$1:$F$437,'Summary to Mgmt'!$D57,'Master Data HO &amp; Site'!$H$1:$H$437,'Summary to Mgmt'!$E57,'Master Data HO &amp; Site'!$Y$1:$Y$437,"Open",'Master Data HO &amp; Site'!$BZ$1:$BZ$437,'Summary to Mgmt'!$AU$4,'Master Data HO &amp; Site'!$N$1:$N$437,$H$2),COUNTIFS('Master Data HO &amp; Site'!$S$1:$S$437,'Summary to Mgmt'!$C57,'Master Data HO &amp; Site'!$Y$1:$Y$437,"Open",'Master Data HO &amp; Site'!$BZ$1:$BZ$437,'Summary to Mgmt'!$AU$4,'Master Data HO &amp; Site'!$N$1:$N$437,$H$2)),IF(C57="Jakarta",COUNTIFS('Master Data HO &amp; Site'!$F$1:$F$437,'Summary to Mgmt'!$D57,'Master Data HO &amp; Site'!$H$1:$H$437,'Summary to Mgmt'!$E57,'Master Data HO &amp; Site'!$Y$1:$Y$437,"Open",'Master Data HO &amp; Site'!$BZ$1:$BZ$437,'Summary to Mgmt'!$AU$4,'Master Data HO &amp; Site'!$N$1:$N$437,$H$2),COUNTIFS('Master Data HO &amp; Site'!$S$1:$S$437,'Summary to Mgmt'!$C57,'Master Data HO &amp; Site'!$Y$1:$Y$437,"Open",'Master Data HO &amp; Site'!$BZ$1:$BZ$437,'Summary to Mgmt'!$AU$4,'Master Data HO &amp; Site'!$N$1:$N$437,$H$2))))</f>
        <v>0</v>
      </c>
      <c r="AV57" s="224">
        <f>IF($H$2="All",IF(C57="Jakarta",COUNTIFS('Master Data HO &amp; Site'!$F$1:$F$437,'Summary to Mgmt'!$D57,'Master Data HO &amp; Site'!$H$1:$H$437,'Summary to Mgmt'!$E57,'Master Data HO &amp; Site'!$Y$1:$Y$437,"Open",'Master Data HO &amp; Site'!$BZ$1:$BZ$437,'Summary to Mgmt'!$AV$4),COUNTIFS('Master Data HO &amp; Site'!$S$1:$S$437,'Summary to Mgmt'!$C57,'Master Data HO &amp; Site'!$Y$1:$Y$437,"Open",'Master Data HO &amp; Site'!$BZ$1:$BZ$437,'Summary to Mgmt'!$AV$4)),IF($H$2="Urgent",IF(C57="Jakarta",COUNTIFS('Master Data HO &amp; Site'!$F$1:$F$437,'Summary to Mgmt'!$D57,'Master Data HO &amp; Site'!$H$1:$H$437,'Summary to Mgmt'!$E57,'Master Data HO &amp; Site'!$Y$1:$Y$437,"Open",'Master Data HO &amp; Site'!$BZ$1:$BZ$437,'Summary to Mgmt'!$AV$4,'Master Data HO &amp; Site'!$N$1:$N$437,$H$2),COUNTIFS('Master Data HO &amp; Site'!$S$1:$S$437,'Summary to Mgmt'!$C57,'Master Data HO &amp; Site'!$Y$1:$Y$437,"Open",'Master Data HO &amp; Site'!$BZ$1:$BZ$437,'Summary to Mgmt'!$AV$4,'Master Data HO &amp; Site'!$N$1:$N$437,$H$2)),IF(C57="Jakarta",COUNTIFS('Master Data HO &amp; Site'!$F$1:$F$437,'Summary to Mgmt'!$D57,'Master Data HO &amp; Site'!$H$1:$H$437,'Summary to Mgmt'!$E57,'Master Data HO &amp; Site'!$Y$1:$Y$437,"Open",'Master Data HO &amp; Site'!$BZ$1:$BZ$437,'Summary to Mgmt'!$AV$4,'Master Data HO &amp; Site'!$N$1:$N$437,$H$2),COUNTIFS('Master Data HO &amp; Site'!$S$1:$S$437,'Summary to Mgmt'!$C57,'Master Data HO &amp; Site'!$Y$1:$Y$437,"Open",'Master Data HO &amp; Site'!$BZ$1:$BZ$437,'Summary to Mgmt'!$AV$4,'Master Data HO &amp; Site'!$N$1:$N$437,$H$2))))</f>
        <v>0</v>
      </c>
      <c r="AW57" s="224">
        <f>IF($H$2="All",IF(C57="Jakarta",COUNTIFS('Master Data HO &amp; Site'!$F$1:$F$437,'Summary to Mgmt'!$D57,'Master Data HO &amp; Site'!$H$1:$H$437,'Summary to Mgmt'!$E57,'Master Data HO &amp; Site'!$Y$1:$Y$437,"Open",'Master Data HO &amp; Site'!$BZ$1:$BZ$437,'Summary to Mgmt'!$AW$4),COUNTIFS('Master Data HO &amp; Site'!$S$1:$S$437,'Summary to Mgmt'!$C57,'Master Data HO &amp; Site'!$Y$1:$Y$437,"Open",'Master Data HO &amp; Site'!$BZ$1:$BZ$437,'Summary to Mgmt'!$AW$4)),IF($H$2="Urgent",IF(C57="Jakarta",COUNTIFS('Master Data HO &amp; Site'!$F$1:$F$437,'Summary to Mgmt'!$D57,'Master Data HO &amp; Site'!$H$1:$H$437,'Summary to Mgmt'!$E57,'Master Data HO &amp; Site'!$Y$1:$Y$437,"Open",'Master Data HO &amp; Site'!$BZ$1:$BZ$437,'Summary to Mgmt'!$AW$4,'Master Data HO &amp; Site'!$N$1:$N$437,$H$2),COUNTIFS('Master Data HO &amp; Site'!$S$1:$S$437,'Summary to Mgmt'!$C57,'Master Data HO &amp; Site'!$Y$1:$Y$437,"Open",'Master Data HO &amp; Site'!$BZ$1:$BZ$437,'Summary to Mgmt'!$AW$4,'Master Data HO &amp; Site'!$N$1:$N$437,$H$2)),IF(C57="Jakarta",COUNTIFS('Master Data HO &amp; Site'!$F$1:$F$437,'Summary to Mgmt'!$D57,'Master Data HO &amp; Site'!$H$1:$H$437,'Summary to Mgmt'!$E57,'Master Data HO &amp; Site'!$Y$1:$Y$437,"Open",'Master Data HO &amp; Site'!$BZ$1:$BZ$437,'Summary to Mgmt'!$AW$4,'Master Data HO &amp; Site'!$N$1:$N$437,$H$2),COUNTIFS('Master Data HO &amp; Site'!$S$1:$S$437,'Summary to Mgmt'!$C57,'Master Data HO &amp; Site'!$Y$1:$Y$437,"Open",'Master Data HO &amp; Site'!$BZ$1:$BZ$437,'Summary to Mgmt'!$AW$4,'Master Data HO &amp; Site'!$N$1:$N$437,$H$2))))</f>
        <v>0</v>
      </c>
      <c r="AX57" s="224">
        <f>IF($H$2="All",IF(C57="Jakarta",COUNTIFS('Master Data HO &amp; Site'!$F$1:$F$437,'Summary to Mgmt'!$D57,'Master Data HO &amp; Site'!$H$1:$H$437,'Summary to Mgmt'!$E57,'Master Data HO &amp; Site'!$Y$1:$Y$437,"Open",'Master Data HO &amp; Site'!$BZ$1:$BZ$437,'Summary to Mgmt'!$AX$4),COUNTIFS('Master Data HO &amp; Site'!$S$1:$S$437,'Summary to Mgmt'!$C57,'Master Data HO &amp; Site'!$Y$1:$Y$437,"Open",'Master Data HO &amp; Site'!$BZ$1:$BZ$437,'Summary to Mgmt'!$AX$4)),IF($H$2="Urgent",IF(C57="Jakarta",COUNTIFS('Master Data HO &amp; Site'!$F$1:$F$437,'Summary to Mgmt'!$D57,'Master Data HO &amp; Site'!$H$1:$H$437,'Summary to Mgmt'!$E57,'Master Data HO &amp; Site'!$Y$1:$Y$437,"Open",'Master Data HO &amp; Site'!$BZ$1:$BZ$437,'Summary to Mgmt'!$AX$4,'Master Data HO &amp; Site'!$N$1:$N$437,$H$2),COUNTIFS('Master Data HO &amp; Site'!$S$1:$S$437,'Summary to Mgmt'!$C57,'Master Data HO &amp; Site'!$Y$1:$Y$437,"Open",'Master Data HO &amp; Site'!$BZ$1:$BZ$437,'Summary to Mgmt'!$AX$4,'Master Data HO &amp; Site'!$N$1:$N$437,$H$2)),IF(C57="Jakarta",COUNTIFS('Master Data HO &amp; Site'!$F$1:$F$437,'Summary to Mgmt'!$D57,'Master Data HO &amp; Site'!$H$1:$H$437,'Summary to Mgmt'!$E57,'Master Data HO &amp; Site'!$Y$1:$Y$437,"Open",'Master Data HO &amp; Site'!$BZ$1:$BZ$437,'Summary to Mgmt'!$AX$4,'Master Data HO &amp; Site'!$N$1:$N$437,$H$2),COUNTIFS('Master Data HO &amp; Site'!$S$1:$S$437,'Summary to Mgmt'!$C57,'Master Data HO &amp; Site'!$Y$1:$Y$437,"Open",'Master Data HO &amp; Site'!$BZ$1:$BZ$437,'Summary to Mgmt'!$AX$4,'Master Data HO &amp; Site'!$N$1:$N$437,$H$2))))</f>
        <v>0</v>
      </c>
    </row>
    <row r="58" spans="2:50" x14ac:dyDescent="0.35">
      <c r="B58">
        <v>8</v>
      </c>
      <c r="C58" t="s">
        <v>1215</v>
      </c>
      <c r="F58" s="223">
        <f t="shared" si="1"/>
        <v>1</v>
      </c>
      <c r="G58" s="224">
        <f>IF($H$2="All",IF(C58="Jakarta",SUMIFS('Master Data HO &amp; Site'!$BM$1:$BM$437,'Master Data HO &amp; Site'!$S$1:$S$437,'Summary to Mgmt'!C58,'Master Data HO &amp; Site'!$F$1:$F$437,'Summary to Mgmt'!$D58,'Master Data HO &amp; Site'!$H$1:$H$437,'Summary to Mgmt'!$E58,'Master Data HO &amp; Site'!$Y$1:$Y$437,"Closed"),SUMIFS('Master Data HO &amp; Site'!$BM$1:$BM$437,'Master Data HO &amp; Site'!$S$1:$S$437,'Summary to Mgmt'!C58,'Master Data HO &amp; Site'!$Y$1:$Y$437,"Closed")),IF(C58="Jakarta",SUMIFS('Master Data HO &amp; Site'!$BM$1:$BM$437,'Master Data HO &amp; Site'!$S$1:$S$437,'Summary to Mgmt'!C58,'Master Data HO &amp; Site'!$F$1:$F$437,'Summary to Mgmt'!$D58,'Master Data HO &amp; Site'!$H$1:$H$437,'Summary to Mgmt'!E58,'Master Data HO &amp; Site'!$N$1:$N$437,'Summary to Mgmt'!$H$2,'Master Data HO &amp; Site'!$Y$1:$Y$437,"Closed"),SUMIFS('Master Data HO &amp; Site'!$BM$1:$BM$437,'Master Data HO &amp; Site'!$S$1:$S$437,'Summary to Mgmt'!C58,'Master Data HO &amp; Site'!$N$1:$N$437,'Summary to Mgmt'!$H$2,'Master Data HO &amp; Site'!$Y$1:$Y$437,"Closed")))</f>
        <v>1</v>
      </c>
      <c r="H58" s="222">
        <f>IF($H$2="All",IF(C58="Jakarta",COUNTIFS('Master Data HO &amp; Site'!$S$1:$S$437,'Summary to Mgmt'!$C58,'Master Data HO &amp; Site'!$F$1:$F$437,'Summary to Mgmt'!$D58,'Master Data HO &amp; Site'!$H$1:$H$437,'Summary to Mgmt'!$E58,'Master Data HO &amp; Site'!$Y$1:$Y$437,"Open"),COUNTIFS('Master Data HO &amp; Site'!$S$1:$S$437,'Summary to Mgmt'!$C58,'Master Data HO &amp; Site'!$Y$1:$Y$437,"Open")),IF($H$2="Urgent",IF(C58="Jakarta",COUNTIFS('Master Data HO &amp; Site'!$F$1:$F$437,'Summary to Mgmt'!$D58,'Master Data HO &amp; Site'!$H$1:$H$437,'Summary to Mgmt'!$E58,'Master Data HO &amp; Site'!$Y$1:$Y$437,"Open",'Master Data HO &amp; Site'!$N$1:$N$437,$H$2),COUNTIFS('Master Data HO &amp; Site'!$S$1:$S$437,'Summary to Mgmt'!$C58,'Master Data HO &amp; Site'!$Y$1:$Y$437,"Open",'Master Data HO &amp; Site'!$N$1:$N$437,$H$2)),IF(C58="Jakarta",COUNTIFS('Master Data HO &amp; Site'!$F$1:$F$437,'Summary to Mgmt'!$D58,'Master Data HO &amp; Site'!$H$1:$H$437,'Summary to Mgmt'!$E58,'Master Data HO &amp; Site'!$Y$1:$Y$437,"Open",'Master Data HO &amp; Site'!$N$1:$N$437,$H$2),COUNTIFS('Master Data HO &amp; Site'!$S$1:$S$437,'Summary to Mgmt'!$C58,'Master Data HO &amp; Site'!$Y$1:$Y$437,"Open",'Master Data HO &amp; Site'!$N$1:$N$437,$H$2))))</f>
        <v>0</v>
      </c>
      <c r="I58" s="222">
        <f>IF($H$2="All",IF(C58="Jakarta",COUNTIFS('Master Data HO &amp; Site'!$F$1:$F$437,'Summary to Mgmt'!$D58,'Master Data HO &amp; Site'!$H$1:$H$437,'Summary to Mgmt'!$E58,'Master Data HO &amp; Site'!$Y$1:$Y$437,"Open",'Master Data HO &amp; Site'!$D$1:$D$437,"pending FKTK"),COUNTIFS('Master Data HO &amp; Site'!$S$1:$S$437,'Summary to Mgmt'!$C58,'Master Data HO &amp; Site'!$Y$1:$Y$437,"Open",'Master Data HO &amp; Site'!$D$1:$D$437,"pending FKTK")),IF($H$2="Urgent",IF(C58="Jakarta",COUNTIFS('Master Data HO &amp; Site'!$F$1:$F$437,'Summary to Mgmt'!$D58,'Master Data HO &amp; Site'!$H$1:$H$437,'Summary to Mgmt'!$E58,'Master Data HO &amp; Site'!$Y$1:$Y$437,"Open",'Master Data HO &amp; Site'!$N$1:$N$437,$H$2,'Master Data HO &amp; Site'!$D$1:$D$437,"pending FKTK"),COUNTIFS('Master Data HO &amp; Site'!$S$1:$S$437,'Summary to Mgmt'!$C58,'Master Data HO &amp; Site'!$Y$1:$Y$437,"Open",'Master Data HO &amp; Site'!$N$1:$N$437,$H$2,'Master Data HO &amp; Site'!$D$1:$D$437,"pending FKTK")),IF(C58="Jakarta",COUNTIFS('Master Data HO &amp; Site'!$F$1:$F$437,'Summary to Mgmt'!$D58,'Master Data HO &amp; Site'!$H$1:$H$437,'Summary to Mgmt'!$E58,'Master Data HO &amp; Site'!$Y$1:$Y$437,"Open",'Master Data HO &amp; Site'!$N$1:$N$437,$H$2,'Master Data HO &amp; Site'!$D$1:$D$437,"pending FKTK"),COUNTIFS('Master Data HO &amp; Site'!$S$1:$S$437,'Summary to Mgmt'!$C58,'Master Data HO &amp; Site'!$Y$1:$Y$437,"Open",'Master Data HO &amp; Site'!$N$1:$N$437,$H$2,'Master Data HO &amp; Site'!$D$1:$D$437,"pending FKTK"))))</f>
        <v>0</v>
      </c>
      <c r="J58" s="222">
        <f>IF($H$2="All",IF(C58="Jakarta",SUMIFS('Master Data HO &amp; Site'!$AB$1:$AB$437,'Master Data HO &amp; Site'!$F$1:$F$437,'Summary to Mgmt'!$D58,'Master Data HO &amp; Site'!$H$1:$H$437,'Summary to Mgmt'!$E58,'Master Data HO &amp; Site'!$Y$1:$Y$437,"Open"),SUMIFS('Master Data HO &amp; Site'!$AB$1:$AB$437,'Master Data HO &amp; Site'!$S$1:$S$437,'Summary to Mgmt'!$C58,'Master Data HO &amp; Site'!$Y$1:$Y$437,"Open")),IF($H$2="Urgent",IF(C58="Jakarta",SUMIFS('Master Data HO &amp; Site'!$AB$1:$AB$437,'Master Data HO &amp; Site'!$F$1:$F$437,'Summary to Mgmt'!$D58,'Master Data HO &amp; Site'!$H$1:$H$437,'Summary to Mgmt'!$E58,'Master Data HO &amp; Site'!$Y$1:$Y$437,"Open",'Master Data HO &amp; Site'!$N$1:$N$437,$H$2),SUMIFS('Master Data HO &amp; Site'!$AB$1:$AB$437,'Master Data HO &amp; Site'!$S$1:$S$437,'Summary to Mgmt'!$C58,'Master Data HO &amp; Site'!$Y$1:$Y$437,"Open",'Master Data HO &amp; Site'!$N$1:$N$437,$H$2)),IF(C58="Jakarta",SUMIFS('Master Data HO &amp; Site'!$AB$1:$AB$437,'Master Data HO &amp; Site'!$F$1:$F$437,'Summary to Mgmt'!$D58,'Master Data HO &amp; Site'!$H$1:$H$437,'Summary to Mgmt'!$E58,'Master Data HO &amp; Site'!$Y$1:$Y$437,"Open",'Master Data HO &amp; Site'!$N$1:$N$437,$H$2),SUMIFS('Master Data HO &amp; Site'!$AB$1:$AB$437,'Master Data HO &amp; Site'!$S$1:$S$437,'Summary to Mgmt'!$C58,'Master Data HO &amp; Site'!$Y$1:$Y$437,"Open",'Master Data HO &amp; Site'!$N$1:$N$437,$H$2))))</f>
        <v>0</v>
      </c>
      <c r="K58" s="222">
        <f>IF($H$2="All",IF(C58="Jakarta",SUMIFS('Master Data HO &amp; Site'!$AC$1:$AC$437,'Master Data HO &amp; Site'!$F$1:$F$437,'Summary to Mgmt'!$D58,'Master Data HO &amp; Site'!$H$1:$H$437,'Summary to Mgmt'!$E58,'Master Data HO &amp; Site'!$Y$1:$Y$437,"Open"),SUMIFS('Master Data HO &amp; Site'!$AC$1:$AC$437,'Master Data HO &amp; Site'!$S$1:$S$437,'Summary to Mgmt'!$C58,'Master Data HO &amp; Site'!$Y$1:$Y$437,"Open")),IF($H$2="Urgent",IF(C58="Jakarta",SUMIFS('Master Data HO &amp; Site'!$AC$1:$AC$437,'Master Data HO &amp; Site'!$F$1:$F$437,'Summary to Mgmt'!$D58,'Master Data HO &amp; Site'!$H$1:$H$437,'Summary to Mgmt'!$E58,'Master Data HO &amp; Site'!$Y$1:$Y$437,"Open",'Master Data HO &amp; Site'!$N$1:$N$437,$H$2),SUMIFS('Master Data HO &amp; Site'!$AC$1:$AC$437,'Master Data HO &amp; Site'!$S$1:$S$437,'Summary to Mgmt'!$C58,'Master Data HO &amp; Site'!$Y$1:$Y$437,"Open",'Master Data HO &amp; Site'!$N$1:$N$437,$H$2)),IF(C58="Jakarta",SUMIFS('Master Data HO &amp; Site'!$AC$1:$AC$437,'Master Data HO &amp; Site'!$F$1:$F$437,'Summary to Mgmt'!$D58,'Master Data HO &amp; Site'!$H$1:$H$437,'Summary to Mgmt'!$E58,'Master Data HO &amp; Site'!$Y$1:$Y$437,"Open",'Master Data HO &amp; Site'!$N$1:$N$437,$H$2),SUMIFS('Master Data HO &amp; Site'!$AC$1:$AC$437,'Master Data HO &amp; Site'!$S$1:$S$437,'Summary to Mgmt'!$C58,'Master Data HO &amp; Site'!$Y$1:$Y$437,"Open",'Master Data HO &amp; Site'!$N$1:$N$437,$H$2))))</f>
        <v>0</v>
      </c>
      <c r="L58" s="222">
        <f>IF($H$2="All",IF(C58="Jakarta",SUMIFS('Master Data HO &amp; Site'!$AD$1:$AD$437,'Master Data HO &amp; Site'!$F$1:$F$437,'Summary to Mgmt'!$D58,'Master Data HO &amp; Site'!$H$1:$H$437,'Summary to Mgmt'!$E58,'Master Data HO &amp; Site'!$Y$1:$Y$437,"Open"),SUMIFS('Master Data HO &amp; Site'!$AD$1:$AD$437,'Master Data HO &amp; Site'!$S$1:$S$437,'Summary to Mgmt'!$C58,'Master Data HO &amp; Site'!$Y$1:$Y$437,"Open")),IF($H$2="Urgent",IF(C58="Jakarta",SUMIFS('Master Data HO &amp; Site'!$AD$1:$AD$437,'Master Data HO &amp; Site'!$F$1:$F$437,'Summary to Mgmt'!$D58,'Master Data HO &amp; Site'!$H$1:$H$437,'Summary to Mgmt'!$E58,'Master Data HO &amp; Site'!$Y$1:$Y$437,"Open",'Master Data HO &amp; Site'!$N$1:$N$437,$H$2),SUMIFS('Master Data HO &amp; Site'!$AD$1:$AD$437,'Master Data HO &amp; Site'!$S$1:$S$437,'Summary to Mgmt'!$C58,'Master Data HO &amp; Site'!$Y$1:$Y$437,"Open",'Master Data HO &amp; Site'!$N$1:$N$437,$H$2)),IF(C58="Jakarta",SUMIFS('Master Data HO &amp; Site'!$AD$1:$AD$437,'Master Data HO &amp; Site'!$F$1:$F$437,'Summary to Mgmt'!$D58,'Master Data HO &amp; Site'!$H$1:$H$437,'Summary to Mgmt'!$E58,'Master Data HO &amp; Site'!$Y$1:$Y$437,"Open",'Master Data HO &amp; Site'!$N$1:$N$437,$H$2),SUMIFS('Master Data HO &amp; Site'!$AD$1:$AD$437,'Master Data HO &amp; Site'!$S$1:$S$437,'Summary to Mgmt'!$C58,'Master Data HO &amp; Site'!$Y$1:$Y$437,"Open",'Master Data HO &amp; Site'!$N$1:$N$437,$H$2))))</f>
        <v>0</v>
      </c>
      <c r="M58" s="222">
        <f>IF($H$2="All",IF(C58="Jakarta",SUMIFS('Master Data HO &amp; Site'!$AE$1:$AE$437,'Master Data HO &amp; Site'!$F$1:$F$437,'Summary to Mgmt'!$D58,'Master Data HO &amp; Site'!$H$1:$H$437,'Summary to Mgmt'!$E58,'Master Data HO &amp; Site'!$Y$1:$Y$437,"Open"),SUMIFS('Master Data HO &amp; Site'!$AE$1:$AE$437,'Master Data HO &amp; Site'!$S$1:$S$437,'Summary to Mgmt'!$C58,'Master Data HO &amp; Site'!$Y$1:$Y$437,"Open")),IF($H$2="Urgent",IF(C58="Jakarta",SUMIFS('Master Data HO &amp; Site'!$AE$1:$AE$437,'Master Data HO &amp; Site'!$F$1:$F$437,'Summary to Mgmt'!$D58,'Master Data HO &amp; Site'!$H$1:$H$437,'Summary to Mgmt'!$E58,'Master Data HO &amp; Site'!$Y$1:$Y$437,"Open",'Master Data HO &amp; Site'!$N$1:$N$437,$H$2),SUMIFS('Master Data HO &amp; Site'!$AE$1:$AE$437,'Master Data HO &amp; Site'!$S$1:$S$437,'Summary to Mgmt'!$C58,'Master Data HO &amp; Site'!$Y$1:$Y$437,"Open",'Master Data HO &amp; Site'!$N$1:$N$437,$H$2)),IF(C58="Jakarta",SUMIFS('Master Data HO &amp; Site'!$AE$1:$AE$437,'Master Data HO &amp; Site'!$F$1:$F$437,'Summary to Mgmt'!$D58,'Master Data HO &amp; Site'!$H$1:$H$437,'Summary to Mgmt'!$E58,'Master Data HO &amp; Site'!$Y$1:$Y$437,"Open",'Master Data HO &amp; Site'!$N$1:$N$437,$H$2),SUMIFS('Master Data HO &amp; Site'!$AE$1:$AE$437,'Master Data HO &amp; Site'!$S$1:$S$437,'Summary to Mgmt'!$C58,'Master Data HO &amp; Site'!$Y$1:$Y$437,"Open",'Master Data HO &amp; Site'!$N$1:$N$437,$H$2))))</f>
        <v>0</v>
      </c>
      <c r="N58" s="222">
        <f>IF($H$2="All",IF(C58="Jakarta",SUMIFS('Master Data HO &amp; Site'!$AF$1:$AF$437,'Master Data HO &amp; Site'!$F$1:$F$437,'Summary to Mgmt'!$D58,'Master Data HO &amp; Site'!$H$1:$H$437,'Summary to Mgmt'!$E58,'Master Data HO &amp; Site'!$Y$1:$Y$437,"Open"),SUMIFS('Master Data HO &amp; Site'!$AF$1:$AF$437,'Master Data HO &amp; Site'!$S$1:$S$437,'Summary to Mgmt'!$C58,'Master Data HO &amp; Site'!$Y$1:$Y$437,"Open")),IF($H$2="Urgent",IF(C58="Jakarta",SUMIFS('Master Data HO &amp; Site'!$AF$1:$AF$437,'Master Data HO &amp; Site'!$F$1:$F$437,'Summary to Mgmt'!$D58,'Master Data HO &amp; Site'!$H$1:$H$437,'Summary to Mgmt'!$E58,'Master Data HO &amp; Site'!$Y$1:$Y$437,"Open",'Master Data HO &amp; Site'!$N$1:$N$437,$H$2),SUMIFS('Master Data HO &amp; Site'!$AF$1:$AF$437,'Master Data HO &amp; Site'!$S$1:$S$437,'Summary to Mgmt'!$C58,'Master Data HO &amp; Site'!$Y$1:$Y$437,"Open",'Master Data HO &amp; Site'!$N$1:$N$437,$H$2)),IF(C58="Jakarta",SUMIFS('Master Data HO &amp; Site'!$AF$1:$AF$437,'Master Data HO &amp; Site'!$F$1:$F$437,'Summary to Mgmt'!$D58,'Master Data HO &amp; Site'!$H$1:$H$437,'Summary to Mgmt'!$E58,'Master Data HO &amp; Site'!$Y$1:$Y$437,"Open",'Master Data HO &amp; Site'!$N$1:$N$437,$H$2),SUMIFS('Master Data HO &amp; Site'!$AF$1:$AF$437,'Master Data HO &amp; Site'!$S$1:$S$437,'Summary to Mgmt'!$C58,'Master Data HO &amp; Site'!$Y$1:$Y$437,"Open",'Master Data HO &amp; Site'!$N$1:$N$437,$H$2))))</f>
        <v>0</v>
      </c>
      <c r="O58" s="224">
        <f>IF($H$2="All",IF(C58="Jakarta",SUMIFS('Master Data HO &amp; Site'!$AG$1:$AG$437,'Master Data HO &amp; Site'!$S$1:$S$437,'Summary to Mgmt'!$C58,'Master Data HO &amp; Site'!$F$1:$F$437,'Summary to Mgmt'!$D58,'Master Data HO &amp; Site'!$H$1:$H$437,'Summary to Mgmt'!$E58,'Master Data HO &amp; Site'!$Y$1:$Y$437,"Open"),SUMIFS('Master Data HO &amp; Site'!$AG$1:$AG$437,'Master Data HO &amp; Site'!$S$1:$S$437,'Summary to Mgmt'!$C58,'Master Data HO &amp; Site'!$Y$1:$Y$437,"Open")),IF($H$2="Urgent",IF(C58="Jakarta",SUMIFS('Master Data HO &amp; Site'!$AG$1:$AG$437,'Master Data HO &amp; Site'!$F$1:$F$437,'Summary to Mgmt'!$D58,'Master Data HO &amp; Site'!$H$1:$H$437,'Summary to Mgmt'!$E58,'Master Data HO &amp; Site'!$Y$1:$Y$437,"Open",'Master Data HO &amp; Site'!$N$1:$N$437,$H$2),SUMIFS('Master Data HO &amp; Site'!$AG$1:$AG$437,'Master Data HO &amp; Site'!$S$1:$S$437,'Summary to Mgmt'!$C58,'Master Data HO &amp; Site'!$Y$1:$Y$437,"Open",'Master Data HO &amp; Site'!$N$1:$N$437,$H$2)),IF(C58="Jakarta",SUMIFS('Master Data HO &amp; Site'!$AG$1:$AG$437,'Master Data HO &amp; Site'!$F$1:$F$437,'Summary to Mgmt'!$D58,'Master Data HO &amp; Site'!$H$1:$H$437,'Summary to Mgmt'!$E58,'Master Data HO &amp; Site'!$Y$1:$Y$437,"Open",'Master Data HO &amp; Site'!$N$1:$N$437,$H$2),SUMIFS('Master Data HO &amp; Site'!$AG$1:$AG$437,'Master Data HO &amp; Site'!$S$1:$S$437,'Summary to Mgmt'!$C58,'Master Data HO &amp; Site'!$Y$1:$Y$437,"Open",'Master Data HO &amp; Site'!$N$1:$N$437,$H$2))))</f>
        <v>0</v>
      </c>
      <c r="P58" s="222">
        <f>IF($H$2="All",IF(C58="Jakarta",SUMIFS('Master Data HO &amp; Site'!$AH$1:$AH$437,'Master Data HO &amp; Site'!$F$1:$F$437,'Summary to Mgmt'!$D58,'Master Data HO &amp; Site'!$H$1:$H$437,'Summary to Mgmt'!$E58,'Master Data HO &amp; Site'!$Y$1:$Y$437,"Open"),SUMIFS('Master Data HO &amp; Site'!$AH$1:$AH$437,'Master Data HO &amp; Site'!$S$1:$S$437,'Summary to Mgmt'!$C58,'Master Data HO &amp; Site'!$Y$1:$Y$437,"Open")),IF($H$2="Urgent",IF(C58="Jakarta",SUMIFS('Master Data HO &amp; Site'!$AH$1:$AH$437,'Master Data HO &amp; Site'!$F$1:$F$437,'Summary to Mgmt'!$D58,'Master Data HO &amp; Site'!$H$1:$H$437,'Summary to Mgmt'!$E58,'Master Data HO &amp; Site'!$Y$1:$Y$437,"Open",'Master Data HO &amp; Site'!$N$1:$N$437,$H$2),SUMIFS('Master Data HO &amp; Site'!$AH$1:$AH$437,'Master Data HO &amp; Site'!$S$1:$S$437,'Summary to Mgmt'!$C58,'Master Data HO &amp; Site'!$Y$1:$Y$437,"Open",'Master Data HO &amp; Site'!$N$1:$N$437,$H$2)),IF(C58="Jakarta",SUMIFS('Master Data HO &amp; Site'!$AH$1:$AH$437,'Master Data HO &amp; Site'!$F$1:$F$437,'Summary to Mgmt'!$D58,'Master Data HO &amp; Site'!$H$1:$H$437,'Summary to Mgmt'!$E58,'Master Data HO &amp; Site'!$Y$1:$Y$437,"Open",'Master Data HO &amp; Site'!$N$1:$N$437,$H$2),SUMIFS('Master Data HO &amp; Site'!$AH$1:$AH$437,'Master Data HO &amp; Site'!$S$1:$S$437,'Summary to Mgmt'!$C58,'Master Data HO &amp; Site'!$Y$1:$Y$437,"Open",'Master Data HO &amp; Site'!$N$1:$N$437,$H$2))))</f>
        <v>0</v>
      </c>
      <c r="Q58" s="222">
        <f>IF($H$2="All",IF(C58="Jakarta",SUMIFS('Master Data HO &amp; Site'!$AI$1:$AI$437,'Master Data HO &amp; Site'!$F$1:$F$437,'Summary to Mgmt'!$D58,'Master Data HO &amp; Site'!$H$1:$H$437,'Summary to Mgmt'!$E58,'Master Data HO &amp; Site'!$Y$1:$Y$437,"Open"),SUMIFS('Master Data HO &amp; Site'!$AI$1:$AI$437,'Master Data HO &amp; Site'!$S$1:$S$437,'Summary to Mgmt'!$C58,'Master Data HO &amp; Site'!$Y$1:$Y$437,"Open")),IF($H$2="Urgent",IF(C58="Jakarta",SUMIFS('Master Data HO &amp; Site'!$AI$1:$AI$437,'Master Data HO &amp; Site'!$F$1:$F$437,'Summary to Mgmt'!$D58,'Master Data HO &amp; Site'!$H$1:$H$437,'Summary to Mgmt'!$E58,'Master Data HO &amp; Site'!$Y$1:$Y$437,"Open",'Master Data HO &amp; Site'!$N$1:$N$437,$H$2),SUMIFS('Master Data HO &amp; Site'!$AI$1:$AI$437,'Master Data HO &amp; Site'!$S$1:$S$437,'Summary to Mgmt'!$C58,'Master Data HO &amp; Site'!$Y$1:$Y$437,"Open",'Master Data HO &amp; Site'!$N$1:$N$437,$H$2)),IF(C58="Jakarta",SUMIFS('Master Data HO &amp; Site'!$AI$1:$AI$437,'Master Data HO &amp; Site'!$F$1:$F$437,'Summary to Mgmt'!$D58,'Master Data HO &amp; Site'!$H$1:$H$437,'Summary to Mgmt'!$E58,'Master Data HO &amp; Site'!$Y$1:$Y$437,"Open",'Master Data HO &amp; Site'!$N$1:$N$437,$H$2),SUMIFS('Master Data HO &amp; Site'!$AI$1:$AI$437,'Master Data HO &amp; Site'!$S$1:$S$437,'Summary to Mgmt'!$C58,'Master Data HO &amp; Site'!$Y$1:$Y$437,"Open",'Master Data HO &amp; Site'!$N$1:$N$437,$H$2))))</f>
        <v>0</v>
      </c>
      <c r="R58" s="222">
        <f>IF($H$2="All",IF(C58="Jakarta",SUMIFS('Master Data HO &amp; Site'!$AJ$1:$AJ$437,'Master Data HO &amp; Site'!$F$1:$F$437,'Summary to Mgmt'!$D58,'Master Data HO &amp; Site'!$H$1:$H$437,'Summary to Mgmt'!$E58,'Master Data HO &amp; Site'!$Y$1:$Y$437,"Open"),SUMIFS('Master Data HO &amp; Site'!$AJ$1:$AJ$437,'Master Data HO &amp; Site'!$S$1:$S$437,'Summary to Mgmt'!$C58,'Master Data HO &amp; Site'!$Y$1:$Y$437,"Open")),IF($H$2="Urgent",IF(C58="Jakarta",SUMIFS('Master Data HO &amp; Site'!$AJ$1:$AJ$437,'Master Data HO &amp; Site'!$F$1:$F$437,'Summary to Mgmt'!$D58,'Master Data HO &amp; Site'!$H$1:$H$437,'Summary to Mgmt'!$E58,'Master Data HO &amp; Site'!$Y$1:$Y$437,"Open",'Master Data HO &amp; Site'!$N$1:$N$437,$H$2),SUMIFS('Master Data HO &amp; Site'!$AJ$1:$AJ$437,'Master Data HO &amp; Site'!$S$1:$S$437,'Summary to Mgmt'!$C58,'Master Data HO &amp; Site'!$Y$1:$Y$437,"Open",'Master Data HO &amp; Site'!$N$1:$N$437,$H$2)),IF(C58="Jakarta",SUMIFS('Master Data HO &amp; Site'!$AJ$1:$AJ$437,'Master Data HO &amp; Site'!$F$1:$F$437,'Summary to Mgmt'!$D58,'Master Data HO &amp; Site'!$H$1:$H$437,'Summary to Mgmt'!$E58,'Master Data HO &amp; Site'!$Y$1:$Y$437,"Open",'Master Data HO &amp; Site'!$N$1:$N$437,$H$2),SUMIFS('Master Data HO &amp; Site'!$AJ$1:$AJ$437,'Master Data HO &amp; Site'!$S$1:$S$437,'Summary to Mgmt'!$C58,'Master Data HO &amp; Site'!$Y$1:$Y$437,"Open",'Master Data HO &amp; Site'!$N$1:$N$437,$H$2))))</f>
        <v>0</v>
      </c>
      <c r="S58" s="222">
        <f>IF($H$2="All",IF(C58="Jakarta",SUMIFS('Master Data HO &amp; Site'!$AK$1:$AK$437,'Master Data HO &amp; Site'!$F$1:$F$437,'Summary to Mgmt'!$D58,'Master Data HO &amp; Site'!$H$1:$H$437,'Summary to Mgmt'!$E58,'Master Data HO &amp; Site'!$Y$1:$Y$437,"Open"),SUMIFS('Master Data HO &amp; Site'!$AK$1:$AK$437,'Master Data HO &amp; Site'!$S$1:$S$437,'Summary to Mgmt'!$C58,'Master Data HO &amp; Site'!$Y$1:$Y$437,"Open")),IF($H$2="Urgent",IF(C58="Jakarta",SUMIFS('Master Data HO &amp; Site'!$AK$1:$AK$437,'Master Data HO &amp; Site'!$F$1:$F$437,'Summary to Mgmt'!$D58,'Master Data HO &amp; Site'!$H$1:$H$437,'Summary to Mgmt'!$E58,'Master Data HO &amp; Site'!$Y$1:$Y$437,"Open",'Master Data HO &amp; Site'!$N$1:$N$437,$H$2),SUMIFS('Master Data HO &amp; Site'!$AK$1:$AK$437,'Master Data HO &amp; Site'!$S$1:$S$437,'Summary to Mgmt'!$C58,'Master Data HO &amp; Site'!$Y$1:$Y$437,"Open",'Master Data HO &amp; Site'!$N$1:$N$437,$H$2)),IF(C58="Jakarta",SUMIFS('Master Data HO &amp; Site'!$AK$1:$AK$437,'Master Data HO &amp; Site'!$F$1:$F$437,'Summary to Mgmt'!$D58,'Master Data HO &amp; Site'!$H$1:$H$437,'Summary to Mgmt'!$E58,'Master Data HO &amp; Site'!$Y$1:$Y$437,"Open",'Master Data HO &amp; Site'!$N$1:$N$437,$H$2),SUMIFS('Master Data HO &amp; Site'!$AK$1:$AK$437,'Master Data HO &amp; Site'!$S$1:$S$437,'Summary to Mgmt'!$C58,'Master Data HO &amp; Site'!$Y$1:$Y$437,"Open",'Master Data HO &amp; Site'!$N$1:$N$437,$H$2))))</f>
        <v>0</v>
      </c>
      <c r="T58" s="222">
        <f>IF($H$2="All",IF(C58="Jakarta",SUMIFS('Master Data HO &amp; Site'!$AL$1:$AL$437,'Master Data HO &amp; Site'!$F$1:$F$437,'Summary to Mgmt'!$D58,'Master Data HO &amp; Site'!$H$1:$H$437,'Summary to Mgmt'!$E58,'Master Data HO &amp; Site'!$Y$1:$Y$437,"Open"),SUMIFS('Master Data HO &amp; Site'!$AL$1:$AL$437,'Master Data HO &amp; Site'!$S$1:$S$437,'Summary to Mgmt'!$C58,'Master Data HO &amp; Site'!$Y$1:$Y$437,"Open")),IF($H$2="Urgent",IF(C58="Jakarta",SUMIFS('Master Data HO &amp; Site'!$AL$1:$AL$437,'Master Data HO &amp; Site'!$F$1:$F$437,'Summary to Mgmt'!$D58,'Master Data HO &amp; Site'!$H$1:$H$437,'Summary to Mgmt'!$E58,'Master Data HO &amp; Site'!$Y$1:$Y$437,"Open",'Master Data HO &amp; Site'!$N$1:$N$437,$H$2),SUMIFS('Master Data HO &amp; Site'!$AL$1:$AL$437,'Master Data HO &amp; Site'!$S$1:$S$437,'Summary to Mgmt'!$C58,'Master Data HO &amp; Site'!$Y$1:$Y$437,"Open",'Master Data HO &amp; Site'!$N$1:$N$437,$H$2)),IF(C58="Jakarta",SUMIFS('Master Data HO &amp; Site'!$AL$1:$AL$437,'Master Data HO &amp; Site'!$F$1:$F$437,'Summary to Mgmt'!$D58,'Master Data HO &amp; Site'!$H$1:$H$437,'Summary to Mgmt'!$E58,'Master Data HO &amp; Site'!$Y$1:$Y$437,"Open",'Master Data HO &amp; Site'!$N$1:$N$437,$H$2),SUMIFS('Master Data HO &amp; Site'!$AL$1:$AL$437,'Master Data HO &amp; Site'!$S$1:$S$437,'Summary to Mgmt'!$C58,'Master Data HO &amp; Site'!$Y$1:$Y$437,"Open",'Master Data HO &amp; Site'!$N$1:$N$437,$H$2))))</f>
        <v>0</v>
      </c>
      <c r="U58" s="222">
        <f>IF($H$2="All",IF(C58="Jakarta",SUMIFS('Master Data HO &amp; Site'!$AM$1:$AM$437,'Master Data HO &amp; Site'!$S$1:$S$437,'Summary to Mgmt'!$C58,'Master Data HO &amp; Site'!$F$1:$F$437,'Summary to Mgmt'!$D58,'Master Data HO &amp; Site'!$H$1:$H$437,'Summary to Mgmt'!$E58,'Master Data HO &amp; Site'!$Y$1:$Y$437,"Open"),SUMIFS('Master Data HO &amp; Site'!$AM$1:$AM$437,'Master Data HO &amp; Site'!$S$1:$S$437,'Summary to Mgmt'!$C58,'Master Data HO &amp; Site'!$Y$1:$Y$437,"Open")),IF($H$2="Urgent",IF(C58="Jakarta",SUMIFS('Master Data HO &amp; Site'!$AM$1:$AM$437,'Master Data HO &amp; Site'!$F$1:$F$437,'Summary to Mgmt'!$D58,'Master Data HO &amp; Site'!$H$1:$H$437,'Summary to Mgmt'!$E58,'Master Data HO &amp; Site'!$Y$1:$Y$437,"Open",'Master Data HO &amp; Site'!$N$1:$N$437,$H$2),SUMIFS('Master Data HO &amp; Site'!$AM$1:$AM$437,'Master Data HO &amp; Site'!$S$1:$S$437,'Summary to Mgmt'!$C58,'Master Data HO &amp; Site'!$Y$1:$Y$437,"Open",'Master Data HO &amp; Site'!$N$1:$N$437,$H$2)),IF(C58="Jakarta",SUMIFS('Master Data HO &amp; Site'!$AM$1:$AM$437,'Master Data HO &amp; Site'!$F$1:$F$437,'Summary to Mgmt'!$D58,'Master Data HO &amp; Site'!$H$1:$H$437,'Summary to Mgmt'!$E58,'Master Data HO &amp; Site'!$Y$1:$Y$437,"Open",'Master Data HO &amp; Site'!$N$1:$N$437,$H$2),SUMIFS('Master Data HO &amp; Site'!$AM$1:$AM$437,'Master Data HO &amp; Site'!$S$1:$S$437,'Summary to Mgmt'!$C58,'Master Data HO &amp; Site'!$Y$1:$Y$437,"Open",'Master Data HO &amp; Site'!$N$1:$N$437,$H$2))))</f>
        <v>0</v>
      </c>
      <c r="V58" s="222">
        <f>IF($H$2="All",IF(C58="Jakarta",SUMIFS('Master Data HO &amp; Site'!$AN$1:$AN$437,'Master Data HO &amp; Site'!$F$1:$F$437,'Summary to Mgmt'!$D58,'Master Data HO &amp; Site'!$H$1:$H$437,'Summary to Mgmt'!$E58,'Master Data HO &amp; Site'!$Y$1:$Y$437,"Open"),SUMIFS('Master Data HO &amp; Site'!$AN$1:$AN$437,'Master Data HO &amp; Site'!$S$1:$S$437,'Summary to Mgmt'!$C58,'Master Data HO &amp; Site'!$Y$1:$Y$437,"Open")),IF($H$2="Urgent",IF(C58="Jakarta",SUMIFS('Master Data HO &amp; Site'!$AN$1:$AN$437,'Master Data HO &amp; Site'!$F$1:$F$437,'Summary to Mgmt'!$D58,'Master Data HO &amp; Site'!$H$1:$H$437,'Summary to Mgmt'!$E58,'Master Data HO &amp; Site'!$Y$1:$Y$437,"Open",'Master Data HO &amp; Site'!$N$1:$N$437,$H$2),SUMIFS('Master Data HO &amp; Site'!$AN$1:$AN$437,'Master Data HO &amp; Site'!$S$1:$S$437,'Summary to Mgmt'!$C58,'Master Data HO &amp; Site'!$Y$1:$Y$437,"Open",'Master Data HO &amp; Site'!$N$1:$N$437,$H$2)),IF(C58="Jakarta",SUMIFS('Master Data HO &amp; Site'!$AN$1:$AN$437,'Master Data HO &amp; Site'!$F$1:$F$437,'Summary to Mgmt'!$D58,'Master Data HO &amp; Site'!$H$1:$H$437,'Summary to Mgmt'!$E58,'Master Data HO &amp; Site'!$Y$1:$Y$437,"Open",'Master Data HO &amp; Site'!$N$1:$N$437,$H$2),SUMIFS('Master Data HO &amp; Site'!$AN$1:$AN$437,'Master Data HO &amp; Site'!$S$1:$S$437,'Summary to Mgmt'!$C58,'Master Data HO &amp; Site'!$Y$1:$Y$437,"Open",'Master Data HO &amp; Site'!$N$1:$N$437,$H$2))))</f>
        <v>0</v>
      </c>
      <c r="W58" s="222">
        <f>IF($H$2="All",IF(C58="Jakarta",SUMIFS('Master Data HO &amp; Site'!$AO$1:$AO$437,'Master Data HO &amp; Site'!$F$1:$F$437,'Summary to Mgmt'!$D58,'Master Data HO &amp; Site'!$H$1:$H$437,'Summary to Mgmt'!$E58,'Master Data HO &amp; Site'!$Y$1:$Y$437,"Open"),SUMIFS('Master Data HO &amp; Site'!$AO$1:$AO$437,'Master Data HO &amp; Site'!$S$1:$S$437,'Summary to Mgmt'!$C58,'Master Data HO &amp; Site'!$Y$1:$Y$437,"Open")),IF($H$2="Urgent",IF(C58="Jakarta",SUMIFS('Master Data HO &amp; Site'!$AO$1:$AO$437,'Master Data HO &amp; Site'!$F$1:$F$437,'Summary to Mgmt'!$D58,'Master Data HO &amp; Site'!$H$1:$H$437,'Summary to Mgmt'!$E58,'Master Data HO &amp; Site'!$Y$1:$Y$437,"Open",'Master Data HO &amp; Site'!$N$1:$N$437,$H$2),SUMIFS('Master Data HO &amp; Site'!$AO$1:$AO$437,'Master Data HO &amp; Site'!$S$1:$S$437,'Summary to Mgmt'!$C58,'Master Data HO &amp; Site'!$Y$1:$Y$437,"Open",'Master Data HO &amp; Site'!$N$1:$N$437,$H$2)),IF(C58="Jakarta",SUMIFS('Master Data HO &amp; Site'!$AO$1:$AO$437,'Master Data HO &amp; Site'!$F$1:$F$437,'Summary to Mgmt'!$D58,'Master Data HO &amp; Site'!$H$1:$H$437,'Summary to Mgmt'!$E58,'Master Data HO &amp; Site'!$Y$1:$Y$437,"Open",'Master Data HO &amp; Site'!$N$1:$N$437,$H$2),SUMIFS('Master Data HO &amp; Site'!$AO$1:$AO$437,'Master Data HO &amp; Site'!$S$1:$S$437,'Summary to Mgmt'!$C58,'Master Data HO &amp; Site'!$Y$1:$Y$437,"Open",'Master Data HO &amp; Site'!$N$1:$N$437,$H$2))))</f>
        <v>0</v>
      </c>
      <c r="X58" s="222">
        <f>IF($H$2="All",IF(C58="Jakarta",SUMIFS('Master Data HO &amp; Site'!$AP$1:$AP$437,'Master Data HO &amp; Site'!$F$1:$F$437,'Summary to Mgmt'!$D58,'Master Data HO &amp; Site'!$H$1:$H$437,'Summary to Mgmt'!$E58,'Master Data HO &amp; Site'!$Y$1:$Y$437,"Open"),SUMIFS('Master Data HO &amp; Site'!$AP$1:$AP$437,'Master Data HO &amp; Site'!$S$1:$S$437,'Summary to Mgmt'!$C58,'Master Data HO &amp; Site'!$Y$1:$Y$437,"Open")),IF($H$2="Urgent",IF(C58="Jakarta",SUMIFS('Master Data HO &amp; Site'!$AP$1:$AP$437,'Master Data HO &amp; Site'!$F$1:$F$437,'Summary to Mgmt'!$D58,'Master Data HO &amp; Site'!$H$1:$H$437,'Summary to Mgmt'!$E58,'Master Data HO &amp; Site'!$Y$1:$Y$437,"Open",'Master Data HO &amp; Site'!$N$1:$N$437,$H$2),SUMIFS('Master Data HO &amp; Site'!$AP$1:$AP$437,'Master Data HO &amp; Site'!$S$1:$S$437,'Summary to Mgmt'!$C58,'Master Data HO &amp; Site'!$Y$1:$Y$437,"Open",'Master Data HO &amp; Site'!$N$1:$N$437,$H$2)),IF(C58="Jakarta",SUMIFS('Master Data HO &amp; Site'!$AP$1:$AP$437,'Master Data HO &amp; Site'!$F$1:$F$437,'Summary to Mgmt'!$D58,'Master Data HO &amp; Site'!$H$1:$H$437,'Summary to Mgmt'!$E58,'Master Data HO &amp; Site'!$Y$1:$Y$437,"Open",'Master Data HO &amp; Site'!$N$1:$N$437,$H$2),SUMIFS('Master Data HO &amp; Site'!$AP$1:$AP$437,'Master Data HO &amp; Site'!$S$1:$S$437,'Summary to Mgmt'!$C58,'Master Data HO &amp; Site'!$Y$1:$Y$437,"Open",'Master Data HO &amp; Site'!$N$1:$N$437,$H$2))))</f>
        <v>0</v>
      </c>
      <c r="Y58" s="222">
        <f>IF($H$2="All",IF(C58="Jakarta",SUMIFS('Master Data HO &amp; Site'!$AQ$1:$AQ$437,'Master Data HO &amp; Site'!$F$1:$F$437,'Summary to Mgmt'!$D58,'Master Data HO &amp; Site'!$H$1:$H$437,'Summary to Mgmt'!$E58,'Master Data HO &amp; Site'!$Y$1:$Y$437,"Open"),SUMIFS('Master Data HO &amp; Site'!$AQ$1:$AQ$437,'Master Data HO &amp; Site'!$S$1:$S$437,'Summary to Mgmt'!$C58,'Master Data HO &amp; Site'!$Y$1:$Y$437,"Open")),IF($H$2="Urgent",IF(C58="Jakarta",SUMIFS('Master Data HO &amp; Site'!$AQ$1:$AQ$437,'Master Data HO &amp; Site'!$F$1:$F$437,'Summary to Mgmt'!$D58,'Master Data HO &amp; Site'!$H$1:$H$437,'Summary to Mgmt'!$E58,'Master Data HO &amp; Site'!$Y$1:$Y$437,"Open",'Master Data HO &amp; Site'!$N$1:$N$437,$H$2),SUMIFS('Master Data HO &amp; Site'!$AQ$1:$AQ$437,'Master Data HO &amp; Site'!$S$1:$S$437,'Summary to Mgmt'!$C58,'Master Data HO &amp; Site'!$Y$1:$Y$437,"Open",'Master Data HO &amp; Site'!$N$1:$N$437,$H$2)),IF(C58="Jakarta",SUMIFS('Master Data HO &amp; Site'!$AQ$1:$AQ$437,'Master Data HO &amp; Site'!$F$1:$F$437,'Summary to Mgmt'!$D58,'Master Data HO &amp; Site'!$H$1:$H$437,'Summary to Mgmt'!$E58,'Master Data HO &amp; Site'!$Y$1:$Y$437,"Open",'Master Data HO &amp; Site'!$N$1:$N$437,$H$2),SUMIFS('Master Data HO &amp; Site'!$AQ$1:$AQ$437,'Master Data HO &amp; Site'!$S$1:$S$437,'Summary to Mgmt'!$C58,'Master Data HO &amp; Site'!$Y$1:$Y$437,"Open",'Master Data HO &amp; Site'!$N$1:$N$437,$H$2))))</f>
        <v>0</v>
      </c>
      <c r="Z58" s="222">
        <f>IF($H$2="All",IF(C58="Jakarta",SUMIFS('Master Data HO &amp; Site'!$AR$1:$AR$437,'Master Data HO &amp; Site'!$F$1:$F$437,'Summary to Mgmt'!$D58,'Master Data HO &amp; Site'!$H$1:$H$437,'Summary to Mgmt'!$E58,'Master Data HO &amp; Site'!$Y$1:$Y$437,"Open"),SUMIFS('Master Data HO &amp; Site'!$AR$1:$AR$437,'Master Data HO &amp; Site'!$S$1:$S$437,'Summary to Mgmt'!$C58,'Master Data HO &amp; Site'!$Y$1:$Y$437,"Open")),IF($H$2="Urgent",IF(C58="Jakarta",SUMIFS('Master Data HO &amp; Site'!$AR$1:$AR$437,'Master Data HO &amp; Site'!$F$1:$F$437,'Summary to Mgmt'!$D58,'Master Data HO &amp; Site'!$H$1:$H$437,'Summary to Mgmt'!$E58,'Master Data HO &amp; Site'!$Y$1:$Y$437,"Open",'Master Data HO &amp; Site'!$N$1:$N$437,$H$2),SUMIFS('Master Data HO &amp; Site'!$AR$1:$AR$437,'Master Data HO &amp; Site'!$S$1:$S$437,'Summary to Mgmt'!$C58,'Master Data HO &amp; Site'!$Y$1:$Y$437,"Open",'Master Data HO &amp; Site'!$N$1:$N$437,$H$2)),IF(C58="Jakarta",SUMIFS('Master Data HO &amp; Site'!$AR$1:$AR$437,'Master Data HO &amp; Site'!$F$1:$F$437,'Summary to Mgmt'!$D58,'Master Data HO &amp; Site'!$H$1:$H$437,'Summary to Mgmt'!$E58,'Master Data HO &amp; Site'!$Y$1:$Y$437,"Open",'Master Data HO &amp; Site'!$N$1:$N$437,$H$2),SUMIFS('Master Data HO &amp; Site'!$AR$1:$AR$437,'Master Data HO &amp; Site'!$S$1:$S$437,'Summary to Mgmt'!$C58,'Master Data HO &amp; Site'!$Y$1:$Y$437,"Open",'Master Data HO &amp; Site'!$N$1:$N$437,$H$2))))</f>
        <v>0</v>
      </c>
      <c r="AA58" s="222">
        <f>IF($H$2="All",IF(C58="Jakarta",SUMIFS('Master Data HO &amp; Site'!$AS$1:$AS$437,'Master Data HO &amp; Site'!$S$1:$S$437,'Summary to Mgmt'!$C58,'Master Data HO &amp; Site'!$F$1:$F$437,'Summary to Mgmt'!$D58,'Master Data HO &amp; Site'!$H$1:$H$437,'Summary to Mgmt'!$E58,'Master Data HO &amp; Site'!$Y$1:$Y$437,"Open"),SUMIFS('Master Data HO &amp; Site'!$AS$1:$AS$437,'Master Data HO &amp; Site'!$S$1:$S$437,'Summary to Mgmt'!$C58,'Master Data HO &amp; Site'!$Y$1:$Y$437,"Open")),IF($H$2="Urgent",IF(C58="Jakarta",SUMIFS('Master Data HO &amp; Site'!$AS$1:$AS$437,'Master Data HO &amp; Site'!$F$1:$F$437,'Summary to Mgmt'!$D58,'Master Data HO &amp; Site'!$H$1:$H$437,'Summary to Mgmt'!$E58,'Master Data HO &amp; Site'!$Y$1:$Y$437,"Open",'Master Data HO &amp; Site'!$N$1:$N$437,$H$2),SUMIFS('Master Data HO &amp; Site'!$AS$1:$AS$437,'Master Data HO &amp; Site'!$S$1:$S$437,'Summary to Mgmt'!$C58,'Master Data HO &amp; Site'!$Y$1:$Y$437,"Open",'Master Data HO &amp; Site'!$N$1:$N$437,$H$2)),IF(C58="Jakarta",SUMIFS('Master Data HO &amp; Site'!$AS$1:$AS$437,'Master Data HO &amp; Site'!$F$1:$F$437,'Summary to Mgmt'!$D58,'Master Data HO &amp; Site'!$H$1:$H$437,'Summary to Mgmt'!$E58,'Master Data HO &amp; Site'!$Y$1:$Y$437,"Open",'Master Data HO &amp; Site'!$N$1:$N$437,$H$2),SUMIFS('Master Data HO &amp; Site'!$AS$1:$AS$437,'Master Data HO &amp; Site'!$S$1:$S$437,'Summary to Mgmt'!$C58,'Master Data HO &amp; Site'!$Y$1:$Y$437,"Open",'Master Data HO &amp; Site'!$N$1:$N$437,$H$2))))</f>
        <v>0</v>
      </c>
      <c r="AB58" s="222">
        <f>IF($H$2="All",IF(C58="Jakarta",SUMIFS('Master Data HO &amp; Site'!$AT$1:$AT$437,'Master Data HO &amp; Site'!$F$1:$F$437,'Summary to Mgmt'!$D58,'Master Data HO &amp; Site'!$H$1:$H$437,'Summary to Mgmt'!$E58,'Master Data HO &amp; Site'!$Y$1:$Y$437,"Open"),SUMIFS('Master Data HO &amp; Site'!$AT$1:$AT$437,'Master Data HO &amp; Site'!$S$1:$S$437,'Summary to Mgmt'!$C58,'Master Data HO &amp; Site'!$Y$1:$Y$437,"Open")),IF($H$2="Urgent",IF(C58="Jakarta",SUMIFS('Master Data HO &amp; Site'!$AT$1:$AT$437,'Master Data HO &amp; Site'!$F$1:$F$437,'Summary to Mgmt'!$D58,'Master Data HO &amp; Site'!$H$1:$H$437,'Summary to Mgmt'!$E58,'Master Data HO &amp; Site'!$Y$1:$Y$437,"Open",'Master Data HO &amp; Site'!$N$1:$N$437,$H$2),SUMIFS('Master Data HO &amp; Site'!$AT$1:$AT$437,'Master Data HO &amp; Site'!$S$1:$S$437,'Summary to Mgmt'!$C58,'Master Data HO &amp; Site'!$Y$1:$Y$437,"Open",'Master Data HO &amp; Site'!$N$1:$N$437,$H$2)),IF(C58="Jakarta",SUMIFS('Master Data HO &amp; Site'!$AT$1:$AT$437,'Master Data HO &amp; Site'!$F$1:$F$437,'Summary to Mgmt'!$D58,'Master Data HO &amp; Site'!$H$1:$H$437,'Summary to Mgmt'!$E58,'Master Data HO &amp; Site'!$Y$1:$Y$437,"Open",'Master Data HO &amp; Site'!$N$1:$N$437,$H$2),SUMIFS('Master Data HO &amp; Site'!$AT$1:$AT$437,'Master Data HO &amp; Site'!$S$1:$S$437,'Summary to Mgmt'!$C58,'Master Data HO &amp; Site'!$Y$1:$Y$437,"Open",'Master Data HO &amp; Site'!$N$1:$N$437,$H$2))))</f>
        <v>0</v>
      </c>
      <c r="AC58" s="222">
        <f>IF($H$2="All",IF(C58="Jakarta",SUMIFS('Master Data HO &amp; Site'!$AU$1:$AU$437,'Master Data HO &amp; Site'!$F$1:$F$437,'Summary to Mgmt'!$D58,'Master Data HO &amp; Site'!$H$1:$H$437,'Summary to Mgmt'!$E58,'Master Data HO &amp; Site'!$Y$1:$Y$437,"Open"),SUMIFS('Master Data HO &amp; Site'!$AU$1:$AU$437,'Master Data HO &amp; Site'!$S$1:$S$437,'Summary to Mgmt'!$C58,'Master Data HO &amp; Site'!$Y$1:$Y$437,"Open")),IF($H$2="Urgent",IF(C58="Jakarta",SUMIFS('Master Data HO &amp; Site'!$AU$1:$AU$437,'Master Data HO &amp; Site'!$F$1:$F$437,'Summary to Mgmt'!$D58,'Master Data HO &amp; Site'!$H$1:$H$437,'Summary to Mgmt'!$E58,'Master Data HO &amp; Site'!$Y$1:$Y$437,"Open",'Master Data HO &amp; Site'!$N$1:$N$437,$H$2),SUMIFS('Master Data HO &amp; Site'!$AU$1:$AU$437,'Master Data HO &amp; Site'!$S$1:$S$437,'Summary to Mgmt'!$C58,'Master Data HO &amp; Site'!$Y$1:$Y$437,"Open",'Master Data HO &amp; Site'!$N$1:$N$437,$H$2)),IF(C58="Jakarta",SUMIFS('Master Data HO &amp; Site'!$AU$1:$AU$437,'Master Data HO &amp; Site'!$F$1:$F$437,'Summary to Mgmt'!$D58,'Master Data HO &amp; Site'!$H$1:$H$437,'Summary to Mgmt'!$E58,'Master Data HO &amp; Site'!$Y$1:$Y$437,"Open",'Master Data HO &amp; Site'!$N$1:$N$437,$H$2),SUMIFS('Master Data HO &amp; Site'!$AU$1:$AU$437,'Master Data HO &amp; Site'!$S$1:$S$437,'Summary to Mgmt'!$C58,'Master Data HO &amp; Site'!$Y$1:$Y$437,"Open",'Master Data HO &amp; Site'!$N$1:$N$437,$H$2))))</f>
        <v>0</v>
      </c>
      <c r="AD58" s="222">
        <f>IF($H$2="All",IF(C58="Jakarta",SUMIFS('Master Data HO &amp; Site'!$AV$1:$AV$437,'Master Data HO &amp; Site'!$F$1:$F$437,'Summary to Mgmt'!$D58,'Master Data HO &amp; Site'!$H$1:$H$437,'Summary to Mgmt'!$E58,'Master Data HO &amp; Site'!$Y$1:$Y$437,"Open"),SUMIFS('Master Data HO &amp; Site'!$AV$1:$AV$437,'Master Data HO &amp; Site'!$S$1:$S$437,'Summary to Mgmt'!$C58,'Master Data HO &amp; Site'!$Y$1:$Y$437,"Open")),IF($H$2="Urgent",IF(C58="Jakarta",SUMIFS('Master Data HO &amp; Site'!$AV$1:$AV$437,'Master Data HO &amp; Site'!$F$1:$F$437,'Summary to Mgmt'!$D58,'Master Data HO &amp; Site'!$H$1:$H$437,'Summary to Mgmt'!$E58,'Master Data HO &amp; Site'!$Y$1:$Y$437,"Open",'Master Data HO &amp; Site'!$N$1:$N$437,$H$2),SUMIFS('Master Data HO &amp; Site'!$AV$1:$AV$437,'Master Data HO &amp; Site'!$S$1:$S$437,'Summary to Mgmt'!$C58,'Master Data HO &amp; Site'!$Y$1:$Y$437,"Open",'Master Data HO &amp; Site'!$N$1:$N$437,$H$2)),IF(C58="Jakarta",SUMIFS('Master Data HO &amp; Site'!$AV$1:$AV$437,'Master Data HO &amp; Site'!$F$1:$F$437,'Summary to Mgmt'!$D58,'Master Data HO &amp; Site'!$H$1:$H$437,'Summary to Mgmt'!$E58,'Master Data HO &amp; Site'!$Y$1:$Y$437,"Open",'Master Data HO &amp; Site'!$N$1:$N$437,$H$2),SUMIFS('Master Data HO &amp; Site'!$AV$1:$AV$437,'Master Data HO &amp; Site'!$S$1:$S$437,'Summary to Mgmt'!$C58,'Master Data HO &amp; Site'!$Y$1:$Y$437,"Open",'Master Data HO &amp; Site'!$N$1:$N$437,$H$2))))</f>
        <v>0</v>
      </c>
      <c r="AE58" s="222">
        <f>IF($H$2="All",IF(C58="Jakarta",SUMIFS('Master Data HO &amp; Site'!$AW$1:$AW$437,'Master Data HO &amp; Site'!$F$1:$F$437,'Summary to Mgmt'!$D58,'Master Data HO &amp; Site'!$H$1:$H$437,'Summary to Mgmt'!$E58,'Master Data HO &amp; Site'!$Y$1:$Y$437,"Open"),SUMIFS('Master Data HO &amp; Site'!$AW$1:$AW$437,'Master Data HO &amp; Site'!$S$1:$S$437,'Summary to Mgmt'!$C58,'Master Data HO &amp; Site'!$Y$1:$Y$437,"Open")),IF($H$2="Urgent",IF(C58="Jakarta",SUMIFS('Master Data HO &amp; Site'!$AW$1:$AW$437,'Master Data HO &amp; Site'!$F$1:$F$437,'Summary to Mgmt'!$D58,'Master Data HO &amp; Site'!$H$1:$H$437,'Summary to Mgmt'!$E58,'Master Data HO &amp; Site'!$Y$1:$Y$437,"Open",'Master Data HO &amp; Site'!$N$1:$N$437,$H$2),SUMIFS('Master Data HO &amp; Site'!$AW$1:$AW$437,'Master Data HO &amp; Site'!$S$1:$S$437,'Summary to Mgmt'!$C58,'Master Data HO &amp; Site'!$Y$1:$Y$437,"Open",'Master Data HO &amp; Site'!$N$1:$N$437,$H$2)),IF(C58="Jakarta",SUMIFS('Master Data HO &amp; Site'!$AW$1:$AW$437,'Master Data HO &amp; Site'!$F$1:$F$437,'Summary to Mgmt'!$D58,'Master Data HO &amp; Site'!$H$1:$H$437,'Summary to Mgmt'!$E58,'Master Data HO &amp; Site'!$Y$1:$Y$437,"Open",'Master Data HO &amp; Site'!$N$1:$N$437,$H$2),SUMIFS('Master Data HO &amp; Site'!$AW$1:$AW$437,'Master Data HO &amp; Site'!$S$1:$S$437,'Summary to Mgmt'!$C58,'Master Data HO &amp; Site'!$Y$1:$Y$437,"Open",'Master Data HO &amp; Site'!$N$1:$N$437,$H$2))))</f>
        <v>0</v>
      </c>
      <c r="AF58" s="222">
        <f>IF($H$2="All",IF(C58="Jakarta",SUMIFS('Master Data HO &amp; Site'!$AX$1:$AX$437,'Master Data HO &amp; Site'!$F$1:$F$437,'Summary to Mgmt'!$D58,'Master Data HO &amp; Site'!$H$1:$H$437,'Summary to Mgmt'!$E58,'Master Data HO &amp; Site'!$Y$1:$Y$437,"Open"),SUMIFS('Master Data HO &amp; Site'!$AX$1:$AX$437,'Master Data HO &amp; Site'!$S$1:$S$437,'Summary to Mgmt'!$C58,'Master Data HO &amp; Site'!$Y$1:$Y$437,"Open")),IF($H$2="Urgent",IF(C58="Jakarta",SUMIFS('Master Data HO &amp; Site'!$AX$1:$AX$437,'Master Data HO &amp; Site'!$F$1:$F$437,'Summary to Mgmt'!$D58,'Master Data HO &amp; Site'!$H$1:$H$437,'Summary to Mgmt'!$E58,'Master Data HO &amp; Site'!$Y$1:$Y$437,"Open",'Master Data HO &amp; Site'!$N$1:$N$437,$H$2),SUMIFS('Master Data HO &amp; Site'!$AX$1:$AX$437,'Master Data HO &amp; Site'!$S$1:$S$437,'Summary to Mgmt'!$C58,'Master Data HO &amp; Site'!$Y$1:$Y$437,"Open",'Master Data HO &amp; Site'!$N$1:$N$437,$H$2)),IF(C58="Jakarta",SUMIFS('Master Data HO &amp; Site'!$AX$1:$AX$437,'Master Data HO &amp; Site'!$F$1:$F$437,'Summary to Mgmt'!$D58,'Master Data HO &amp; Site'!$H$1:$H$437,'Summary to Mgmt'!$E58,'Master Data HO &amp; Site'!$Y$1:$Y$437,"Open",'Master Data HO &amp; Site'!$N$1:$N$437,$H$2),SUMIFS('Master Data HO &amp; Site'!$AX$1:$AX$437,'Master Data HO &amp; Site'!$S$1:$S$437,'Summary to Mgmt'!$C58,'Master Data HO &amp; Site'!$Y$1:$Y$437,"Open",'Master Data HO &amp; Site'!$N$1:$N$437,$H$2))))</f>
        <v>0</v>
      </c>
      <c r="AG58" s="222">
        <f>IF($H$2="All",IF(C58="Jakarta",SUMIFS('Master Data HO &amp; Site'!$AY$1:$AY$437,'Master Data HO &amp; Site'!$S$1:$S$437,'Summary to Mgmt'!$C58,'Master Data HO &amp; Site'!$F$1:$F$437,'Summary to Mgmt'!$D58,'Master Data HO &amp; Site'!$H$1:$H$437,'Summary to Mgmt'!$E58,'Master Data HO &amp; Site'!$Y$1:$Y$437,"Open"),SUMIFS('Master Data HO &amp; Site'!$AY$1:$AY$437,'Master Data HO &amp; Site'!$S$1:$S$437,'Summary to Mgmt'!$C58,'Master Data HO &amp; Site'!$Y$1:$Y$437,"Open")),IF($H$2="Urgent",IF(C58="Jakarta",SUMIFS('Master Data HO &amp; Site'!$AY$1:$AY$437,'Master Data HO &amp; Site'!$F$1:$F$437,'Summary to Mgmt'!$D58,'Master Data HO &amp; Site'!$H$1:$H$437,'Summary to Mgmt'!$E58,'Master Data HO &amp; Site'!$Y$1:$Y$437,"Open",'Master Data HO &amp; Site'!$N$1:$N$437,$H$2),SUMIFS('Master Data HO &amp; Site'!$AY$1:$AY$437,'Master Data HO &amp; Site'!$S$1:$S$437,'Summary to Mgmt'!$C58,'Master Data HO &amp; Site'!$Y$1:$Y$437,"Open",'Master Data HO &amp; Site'!$N$1:$N$437,$H$2)),IF(C58="Jakarta",SUMIFS('Master Data HO &amp; Site'!$AY$1:$AY$437,'Master Data HO &amp; Site'!$F$1:$F$437,'Summary to Mgmt'!$D58,'Master Data HO &amp; Site'!$H$1:$H$437,'Summary to Mgmt'!$E58,'Master Data HO &amp; Site'!$Y$1:$Y$437,"Open",'Master Data HO &amp; Site'!$N$1:$N$437,$H$2),SUMIFS('Master Data HO &amp; Site'!$AY$1:$AY$437,'Master Data HO &amp; Site'!$S$1:$S$437,'Summary to Mgmt'!$C58,'Master Data HO &amp; Site'!$Y$1:$Y$437,"Open",'Master Data HO &amp; Site'!$N$1:$N$437,$H$2))))</f>
        <v>0</v>
      </c>
      <c r="AH58" s="222">
        <f>IF($H$2="All",IF(C58="Jakarta",SUMIFS('Master Data HO &amp; Site'!$AZ$1:$AZ$437,'Master Data HO &amp; Site'!$F$1:$F$437,'Summary to Mgmt'!$D58,'Master Data HO &amp; Site'!$H$1:$H$437,'Summary to Mgmt'!$E58,'Master Data HO &amp; Site'!$Y$1:$Y$437,"Open"),SUMIFS('Master Data HO &amp; Site'!$AZ$1:$AZ$437,'Master Data HO &amp; Site'!$S$1:$S$437,'Summary to Mgmt'!$C58,'Master Data HO &amp; Site'!$Y$1:$Y$437,"Open")),IF($H$2="Urgent",IF(C58="Jakarta",SUMIFS('Master Data HO &amp; Site'!$AZ$1:$AZ$437,'Master Data HO &amp; Site'!$F$1:$F$437,'Summary to Mgmt'!$D58,'Master Data HO &amp; Site'!$H$1:$H$437,'Summary to Mgmt'!$E58,'Master Data HO &amp; Site'!$Y$1:$Y$437,"Open",'Master Data HO &amp; Site'!$N$1:$N$437,$H$2),SUMIFS('Master Data HO &amp; Site'!$AZ$1:$AZ$437,'Master Data HO &amp; Site'!$S$1:$S$437,'Summary to Mgmt'!$C58,'Master Data HO &amp; Site'!$Y$1:$Y$437,"Open",'Master Data HO &amp; Site'!$N$1:$N$437,$H$2)),IF(C58="Jakarta",SUMIFS('Master Data HO &amp; Site'!$AZ$1:$AZ$437,'Master Data HO &amp; Site'!$F$1:$F$437,'Summary to Mgmt'!$D58,'Master Data HO &amp; Site'!$H$1:$H$437,'Summary to Mgmt'!$E58,'Master Data HO &amp; Site'!$Y$1:$Y$437,"Open",'Master Data HO &amp; Site'!$N$1:$N$437,$H$2),SUMIFS('Master Data HO &amp; Site'!$AZ$1:$AZ$437,'Master Data HO &amp; Site'!$S$1:$S$437,'Summary to Mgmt'!$C58,'Master Data HO &amp; Site'!$Y$1:$Y$437,"Open",'Master Data HO &amp; Site'!$N$1:$N$437,$H$2))))</f>
        <v>0</v>
      </c>
      <c r="AI58" s="222">
        <f>IF($H$2="All",IF(C58="Jakarta",SUMIFS('Master Data HO &amp; Site'!$AZ$1:$AZ$437,'Master Data HO &amp; Site'!$F$1:$F$437,'Summary to Mgmt'!$D58,'Master Data HO &amp; Site'!$H$1:$H$437,'Summary to Mgmt'!$E58,'Master Data HO &amp; Site'!$Y$1:$Y$437,"Open"),SUMIFS('Master Data HO &amp; Site'!$AZ$1:$AZ$437,'Master Data HO &amp; Site'!$S$1:$S$437,'Summary to Mgmt'!$C58,'Master Data HO &amp; Site'!$Y$1:$Y$437,"Open")),IF($H$2="Urgent",IF(C58="Jakarta",SUMIFS('Master Data HO &amp; Site'!$AZ$1:$AZ$437,'Master Data HO &amp; Site'!$F$1:$F$437,'Summary to Mgmt'!$D58,'Master Data HO &amp; Site'!$H$1:$H$437,'Summary to Mgmt'!$E58,'Master Data HO &amp; Site'!$Y$1:$Y$437,"Open",'Master Data HO &amp; Site'!$N$1:$N$437,$H$2),SUMIFS('Master Data HO &amp; Site'!$AZ$1:$AZ$437,'Master Data HO &amp; Site'!$S$1:$S$437,'Summary to Mgmt'!$C58,'Master Data HO &amp; Site'!$Y$1:$Y$437,"Open",'Master Data HO &amp; Site'!$N$1:$N$437,$H$2)),IF(C58="Jakarta",SUMIFS('Master Data HO &amp; Site'!$AZ$1:$AZ$437,'Master Data HO &amp; Site'!$F$1:$F$437,'Summary to Mgmt'!$D58,'Master Data HO &amp; Site'!$H$1:$H$437,'Summary to Mgmt'!$E58,'Master Data HO &amp; Site'!$Y$1:$Y$437,"Open",'Master Data HO &amp; Site'!$N$1:$N$437,$H$2),SUMIFS('Master Data HO &amp; Site'!$AZ$1:$AZ$437,'Master Data HO &amp; Site'!$S$1:$S$437,'Summary to Mgmt'!$C58,'Master Data HO &amp; Site'!$Y$1:$Y$437,"Open",'Master Data HO &amp; Site'!$N$1:$N$437,$H$2))))</f>
        <v>0</v>
      </c>
      <c r="AJ58" s="222">
        <f>IF($H$2="All",IF(C58="Jakarta",SUMIFS('Master Data HO &amp; Site'!$BB$1:$BB$437,'Master Data HO &amp; Site'!$F$1:$F$437,'Summary to Mgmt'!$D58,'Master Data HO &amp; Site'!$H$1:$H$437,'Summary to Mgmt'!$E58,'Master Data HO &amp; Site'!$Y$1:$Y$437,"Open"),SUMIFS('Master Data HO &amp; Site'!$BB$1:$BB$437,'Master Data HO &amp; Site'!$S$1:$S$437,'Summary to Mgmt'!$C58,'Master Data HO &amp; Site'!$Y$1:$Y$437,"Open")),IF($H$2="Urgent",IF(C58="Jakarta",SUMIFS('Master Data HO &amp; Site'!$BB$1:$BB$437,'Master Data HO &amp; Site'!$F$1:$F$437,'Summary to Mgmt'!$D58,'Master Data HO &amp; Site'!$H$1:$H$437,'Summary to Mgmt'!$E58,'Master Data HO &amp; Site'!$Y$1:$Y$437,"Open",'Master Data HO &amp; Site'!$N$1:$N$437,$H$2),SUMIFS('Master Data HO &amp; Site'!$BB$1:$BB$437,'Master Data HO &amp; Site'!$S$1:$S$437,'Summary to Mgmt'!$C58,'Master Data HO &amp; Site'!$Y$1:$Y$437,"Open",'Master Data HO &amp; Site'!$N$1:$N$437,$H$2)),IF(C58="Jakarta",SUMIFS('Master Data HO &amp; Site'!$BB$1:$BB$437,'Master Data HO &amp; Site'!$F$1:$F$437,'Summary to Mgmt'!$D58,'Master Data HO &amp; Site'!$H$1:$H$437,'Summary to Mgmt'!$E58,'Master Data HO &amp; Site'!$Y$1:$Y$437,"Open",'Master Data HO &amp; Site'!$N$1:$N$437,$H$2),SUMIFS('Master Data HO &amp; Site'!$BB$1:$BB$437,'Master Data HO &amp; Site'!$S$1:$S$437,'Summary to Mgmt'!$C58,'Master Data HO &amp; Site'!$Y$1:$Y$437,"Open",'Master Data HO &amp; Site'!$N$1:$N$437,$H$2))))</f>
        <v>0</v>
      </c>
      <c r="AK58" s="222">
        <f>IF($H$2="All",IF(C58="Jakarta",SUMIFS('Master Data HO &amp; Site'!$BC$1:$BC$437,'Master Data HO &amp; Site'!$F$1:$F$437,'Summary to Mgmt'!$D58,'Master Data HO &amp; Site'!$H$1:$H$437,'Summary to Mgmt'!$E58,'Master Data HO &amp; Site'!$Y$1:$Y$437,"Open"),SUMIFS('Master Data HO &amp; Site'!$BC$1:$BC$437,'Master Data HO &amp; Site'!$S$1:$S$437,'Summary to Mgmt'!$C58,'Master Data HO &amp; Site'!$Y$1:$Y$437,"Open")),IF($H$2="Urgent",IF(C58="Jakarta",SUMIFS('Master Data HO &amp; Site'!$BC$1:$BC$437,'Master Data HO &amp; Site'!$F$1:$F$437,'Summary to Mgmt'!$D58,'Master Data HO &amp; Site'!$H$1:$H$437,'Summary to Mgmt'!$E58,'Master Data HO &amp; Site'!$Y$1:$Y$437,"Open",'Master Data HO &amp; Site'!$N$1:$N$437,$H$2),SUMIFS('Master Data HO &amp; Site'!$BC$1:$BC$437,'Master Data HO &amp; Site'!$S$1:$S$437,'Summary to Mgmt'!$C58,'Master Data HO &amp; Site'!$Y$1:$Y$437,"Open",'Master Data HO &amp; Site'!$N$1:$N$437,$H$2)),IF(C58="Jakarta",SUMIFS('Master Data HO &amp; Site'!$BC$1:$BC$437,'Master Data HO &amp; Site'!$F$1:$F$437,'Summary to Mgmt'!$D58,'Master Data HO &amp; Site'!$H$1:$H$437,'Summary to Mgmt'!$E58,'Master Data HO &amp; Site'!$Y$1:$Y$437,"Open",'Master Data HO &amp; Site'!$N$1:$N$437,$H$2),SUMIFS('Master Data HO &amp; Site'!$BC$1:$BC$437,'Master Data HO &amp; Site'!$S$1:$S$437,'Summary to Mgmt'!$C58,'Master Data HO &amp; Site'!$Y$1:$Y$437,"Open",'Master Data HO &amp; Site'!$N$1:$N$437,$H$2))))</f>
        <v>0</v>
      </c>
      <c r="AL58" s="222">
        <f>IF($H$2="All",IF(C58="Jakarta",SUMIFS('Master Data HO &amp; Site'!$BD$1:$BD$437,'Master Data HO &amp; Site'!$F$1:$F$437,'Summary to Mgmt'!$D58,'Master Data HO &amp; Site'!$H$1:$H$437,'Summary to Mgmt'!$E58,'Master Data HO &amp; Site'!$Y$1:$Y$437,"Open"),SUMIFS('Master Data HO &amp; Site'!$BD$1:$BD$437,'Master Data HO &amp; Site'!$S$1:$S$437,'Summary to Mgmt'!$C58,'Master Data HO &amp; Site'!$Y$1:$Y$437,"Open")),IF($H$2="Urgent",IF(C58="Jakarta",SUMIFS('Master Data HO &amp; Site'!$BD$1:$BD$437,'Master Data HO &amp; Site'!$F$1:$F$437,'Summary to Mgmt'!$D58,'Master Data HO &amp; Site'!$H$1:$H$437,'Summary to Mgmt'!$E58,'Master Data HO &amp; Site'!$Y$1:$Y$437,"Open",'Master Data HO &amp; Site'!$N$1:$N$437,$H$2),SUMIFS('Master Data HO &amp; Site'!$BD$1:$BD$437,'Master Data HO &amp; Site'!$S$1:$S$437,'Summary to Mgmt'!$C58,'Master Data HO &amp; Site'!$Y$1:$Y$437,"Open",'Master Data HO &amp; Site'!$N$1:$N$437,$H$2)),IF(C58="Jakarta",SUMIFS('Master Data HO &amp; Site'!$BD$1:$BD$437,'Master Data HO &amp; Site'!$F$1:$F$437,'Summary to Mgmt'!$D58,'Master Data HO &amp; Site'!$H$1:$H$437,'Summary to Mgmt'!$E58,'Master Data HO &amp; Site'!$Y$1:$Y$437,"Open",'Master Data HO &amp; Site'!$N$1:$N$437,$H$2),SUMIFS('Master Data HO &amp; Site'!$BD$1:$BD$437,'Master Data HO &amp; Site'!$S$1:$S$437,'Summary to Mgmt'!$C58,'Master Data HO &amp; Site'!$Y$1:$Y$437,"Open",'Master Data HO &amp; Site'!$N$1:$N$437,$H$2))))</f>
        <v>0</v>
      </c>
      <c r="AM58" s="222">
        <f>IF($H$2="All",IF(C58="Jakarta",SUMIFS('Master Data HO &amp; Site'!$BE$1:$BE$437,'Master Data HO &amp; Site'!$S$1:$S$437,'Summary to Mgmt'!$C58,'Master Data HO &amp; Site'!$F$1:$F$437,'Summary to Mgmt'!$D58,'Master Data HO &amp; Site'!$H$1:$H$437,'Summary to Mgmt'!$E58,'Master Data HO &amp; Site'!$Y$1:$Y$437,"Open"),SUMIFS('Master Data HO &amp; Site'!$BE$1:$BE$437,'Master Data HO &amp; Site'!$S$1:$S$437,'Summary to Mgmt'!$C58,'Master Data HO &amp; Site'!$Y$1:$Y$437,"Open")),IF($H$2="Urgent",IF(C58="Jakarta",SUMIFS('Master Data HO &amp; Site'!$BE$1:$BE$437,'Master Data HO &amp; Site'!$F$1:$F$437,'Summary to Mgmt'!$D58,'Master Data HO &amp; Site'!$H$1:$H$437,'Summary to Mgmt'!$E58,'Master Data HO &amp; Site'!$Y$1:$Y$437,"Open",'Master Data HO &amp; Site'!$N$1:$N$437,$H$2),SUMIFS('Master Data HO &amp; Site'!$BE$1:$BE$437,'Master Data HO &amp; Site'!$S$1:$S$437,'Summary to Mgmt'!$C58,'Master Data HO &amp; Site'!$Y$1:$Y$437,"Open",'Master Data HO &amp; Site'!$N$1:$N$437,$H$2)),IF(C58="Jakarta",SUMIFS('Master Data HO &amp; Site'!$BE$1:$BE$437,'Master Data HO &amp; Site'!$F$1:$F$437,'Summary to Mgmt'!$D58,'Master Data HO &amp; Site'!$H$1:$H$437,'Summary to Mgmt'!$E58,'Master Data HO &amp; Site'!$Y$1:$Y$437,"Open",'Master Data HO &amp; Site'!$N$1:$N$437,$H$2),SUMIFS('Master Data HO &amp; Site'!$BE$1:$BE$437,'Master Data HO &amp; Site'!$S$1:$S$437,'Summary to Mgmt'!$C58,'Master Data HO &amp; Site'!$Y$1:$Y$437,"Open",'Master Data HO &amp; Site'!$N$1:$N$437,$H$2))))</f>
        <v>0</v>
      </c>
      <c r="AN58" s="222">
        <f>IF($H$2="All",IF(C58="Jakarta",SUMIFS('Master Data HO &amp; Site'!$BF$1:$BF$437,'Master Data HO &amp; Site'!$F$1:$F$437,'Summary to Mgmt'!$D58,'Master Data HO &amp; Site'!$H$1:$H$437,'Summary to Mgmt'!$E58,'Master Data HO &amp; Site'!$Y$1:$Y$437,"Open"),SUMIFS('Master Data HO &amp; Site'!$BF$1:$BF$437,'Master Data HO &amp; Site'!$S$1:$S$437,'Summary to Mgmt'!$C58,'Master Data HO &amp; Site'!$Y$1:$Y$437,"Open")),IF($H$2="Urgent",IF(C58="Jakarta",SUMIFS('Master Data HO &amp; Site'!$BF$1:$BF$437,'Master Data HO &amp; Site'!$F$1:$F$437,'Summary to Mgmt'!$D58,'Master Data HO &amp; Site'!$H$1:$H$437,'Summary to Mgmt'!$E58,'Master Data HO &amp; Site'!$Y$1:$Y$437,"Open",'Master Data HO &amp; Site'!$N$1:$N$437,$H$2),SUMIFS('Master Data HO &amp; Site'!$BF$1:$BF$437,'Master Data HO &amp; Site'!$S$1:$S$437,'Summary to Mgmt'!$C58,'Master Data HO &amp; Site'!$Y$1:$Y$437,"Open",'Master Data HO &amp; Site'!$N$1:$N$437,$H$2)),IF(C58="Jakarta",SUMIFS('Master Data HO &amp; Site'!$BF$1:$BF$437,'Master Data HO &amp; Site'!$F$1:$F$437,'Summary to Mgmt'!$D58,'Master Data HO &amp; Site'!$H$1:$H$437,'Summary to Mgmt'!$E58,'Master Data HO &amp; Site'!$Y$1:$Y$437,"Open",'Master Data HO &amp; Site'!$N$1:$N$437,$H$2),SUMIFS('Master Data HO &amp; Site'!$BF$1:$BF$437,'Master Data HO &amp; Site'!$S$1:$S$437,'Summary to Mgmt'!$C58,'Master Data HO &amp; Site'!$Y$1:$Y$437,"Open",'Master Data HO &amp; Site'!$N$1:$N$437,$H$2))))</f>
        <v>0</v>
      </c>
      <c r="AO58" s="222">
        <f>IF($H$2="All",IF(C58="Jakarta",SUMIFS('Master Data HO &amp; Site'!$BG$1:$BG$437,'Master Data HO &amp; Site'!$F$1:$F$437,'Summary to Mgmt'!$D58,'Master Data HO &amp; Site'!$H$1:$H$437,'Summary to Mgmt'!$E58,'Master Data HO &amp; Site'!$Y$1:$Y$437,"Open"),SUMIFS('Master Data HO &amp; Site'!$BG$1:$BG$437,'Master Data HO &amp; Site'!$S$1:$S$437,'Summary to Mgmt'!$C58,'Master Data HO &amp; Site'!$Y$1:$Y$437,"Open")),IF($H$2="Urgent",IF(C58="Jakarta",SUMIFS('Master Data HO &amp; Site'!$BG$1:$BG$437,'Master Data HO &amp; Site'!$F$1:$F$437,'Summary to Mgmt'!$D58,'Master Data HO &amp; Site'!$H$1:$H$437,'Summary to Mgmt'!$E58,'Master Data HO &amp; Site'!$Y$1:$Y$437,"Open",'Master Data HO &amp; Site'!$N$1:$N$437,$H$2),SUMIFS('Master Data HO &amp; Site'!$BG$1:$BG$437,'Master Data HO &amp; Site'!$S$1:$S$437,'Summary to Mgmt'!$C58,'Master Data HO &amp; Site'!$Y$1:$Y$437,"Open",'Master Data HO &amp; Site'!$N$1:$N$437,$H$2)),IF(C58="Jakarta",SUMIFS('Master Data HO &amp; Site'!$BG$1:$BG$437,'Master Data HO &amp; Site'!$F$1:$F$437,'Summary to Mgmt'!$D58,'Master Data HO &amp; Site'!$H$1:$H$437,'Summary to Mgmt'!$E58,'Master Data HO &amp; Site'!$Y$1:$Y$437,"Open",'Master Data HO &amp; Site'!$N$1:$N$437,$H$2),SUMIFS('Master Data HO &amp; Site'!$BG$1:$BG$437,'Master Data HO &amp; Site'!$S$1:$S$437,'Summary to Mgmt'!$C58,'Master Data HO &amp; Site'!$Y$1:$Y$437,"Open",'Master Data HO &amp; Site'!$N$1:$N$437,$H$2))))</f>
        <v>0</v>
      </c>
      <c r="AP58" s="222">
        <f>IF($H$2="All",IF(C58="Jakarta",SUMIFS('Master Data HO &amp; Site'!$BH$1:$BH$437,'Master Data HO &amp; Site'!$F$1:$F$437,'Summary to Mgmt'!$D58,'Master Data HO &amp; Site'!$H$1:$H$437,'Summary to Mgmt'!$E58,'Master Data HO &amp; Site'!$Y$1:$Y$437,"Open"),SUMIFS('Master Data HO &amp; Site'!$BH$1:$BH$437,'Master Data HO &amp; Site'!$S$1:$S$437,'Summary to Mgmt'!$C58,'Master Data HO &amp; Site'!$Y$1:$Y$437,"Open")),IF($H$2="Urgent",IF(C58="Jakarta",SUMIFS('Master Data HO &amp; Site'!$BH$1:$BH$437,'Master Data HO &amp; Site'!$F$1:$F$437,'Summary to Mgmt'!$D58,'Master Data HO &amp; Site'!$H$1:$H$437,'Summary to Mgmt'!$E58,'Master Data HO &amp; Site'!$Y$1:$Y$437,"Open",'Master Data HO &amp; Site'!$N$1:$N$437,$H$2),SUMIFS('Master Data HO &amp; Site'!$BH$1:$BH$437,'Master Data HO &amp; Site'!$S$1:$S$437,'Summary to Mgmt'!$C58,'Master Data HO &amp; Site'!$Y$1:$Y$437,"Open",'Master Data HO &amp; Site'!$N$1:$N$437,$H$2)),IF(C58="Jakarta",SUMIFS('Master Data HO &amp; Site'!$BH$1:$BH$437,'Master Data HO &amp; Site'!$F$1:$F$437,'Summary to Mgmt'!$D58,'Master Data HO &amp; Site'!$H$1:$H$437,'Summary to Mgmt'!$E58,'Master Data HO &amp; Site'!$Y$1:$Y$437,"Open",'Master Data HO &amp; Site'!$N$1:$N$437,$H$2),SUMIFS('Master Data HO &amp; Site'!$BH$1:$BH$437,'Master Data HO &amp; Site'!$S$1:$S$437,'Summary to Mgmt'!$C58,'Master Data HO &amp; Site'!$Y$1:$Y$437,"Open",'Master Data HO &amp; Site'!$N$1:$N$437,$H$2))))</f>
        <v>0</v>
      </c>
      <c r="AQ58" s="222">
        <f>IF($H$2="All",IF(C58="Jakarta",SUMIFS('Master Data HO &amp; Site'!$BI$1:$BI$437,'Master Data HO &amp; Site'!$F$1:$F$437,'Summary to Mgmt'!$D58,'Master Data HO &amp; Site'!$H$1:$H$437,'Summary to Mgmt'!$E58,'Master Data HO &amp; Site'!$Y$1:$Y$437,"Open"),SUMIFS('Master Data HO &amp; Site'!$BI$1:$BI$437,'Master Data HO &amp; Site'!$S$1:$S$437,'Summary to Mgmt'!$C58,'Master Data HO &amp; Site'!$Y$1:$Y$437,"Open")),IF($H$2="Urgent",IF(C58="Jakarta",SUMIFS('Master Data HO &amp; Site'!$BI$1:$BI$437,'Master Data HO &amp; Site'!$F$1:$F$437,'Summary to Mgmt'!$D58,'Master Data HO &amp; Site'!$H$1:$H$437,'Summary to Mgmt'!$E58,'Master Data HO &amp; Site'!$Y$1:$Y$437,"Open",'Master Data HO &amp; Site'!$N$1:$N$437,$H$2),SUMIFS('Master Data HO &amp; Site'!$BI$1:$BI$437,'Master Data HO &amp; Site'!$S$1:$S$437,'Summary to Mgmt'!$C58,'Master Data HO &amp; Site'!$Y$1:$Y$437,"Open",'Master Data HO &amp; Site'!$N$1:$N$437,$H$2)),IF(C58="Jakarta",SUMIFS('Master Data HO &amp; Site'!$BI$1:$BI$437,'Master Data HO &amp; Site'!$F$1:$F$437,'Summary to Mgmt'!$D58,'Master Data HO &amp; Site'!$H$1:$H$437,'Summary to Mgmt'!$E58,'Master Data HO &amp; Site'!$Y$1:$Y$437,"Open",'Master Data HO &amp; Site'!$N$1:$N$437,$H$2),SUMIFS('Master Data HO &amp; Site'!$BI$1:$BI$437,'Master Data HO &amp; Site'!$S$1:$S$437,'Summary to Mgmt'!$C58,'Master Data HO &amp; Site'!$Y$1:$Y$437,"Open",'Master Data HO &amp; Site'!$N$1:$N$437,$H$2))))</f>
        <v>0</v>
      </c>
      <c r="AR58" s="222">
        <f>IF($H$2="All",IF(C58="Jakarta",SUMIFS('Master Data HO &amp; Site'!$BJ$1:$BJ$437,'Master Data HO &amp; Site'!$F$1:$F$437,'Summary to Mgmt'!$D58,'Master Data HO &amp; Site'!$H$1:$H$437,'Summary to Mgmt'!$E58,'Master Data HO &amp; Site'!$Y$1:$Y$437,"Open"),SUMIFS('Master Data HO &amp; Site'!$BJ$1:$BJ$437,'Master Data HO &amp; Site'!$S$1:$S$437,'Summary to Mgmt'!$C58,'Master Data HO &amp; Site'!$Y$1:$Y$437,"Open")),IF($H$2="Urgent",IF(C58="Jakarta",SUMIFS('Master Data HO &amp; Site'!$BJ$1:$BJ$437,'Master Data HO &amp; Site'!$F$1:$F$437,'Summary to Mgmt'!$D58,'Master Data HO &amp; Site'!$H$1:$H$437,'Summary to Mgmt'!$E58,'Master Data HO &amp; Site'!$Y$1:$Y$437,"Open",'Master Data HO &amp; Site'!$N$1:$N$437,$H$2),SUMIFS('Master Data HO &amp; Site'!$BJ$1:$BJ$437,'Master Data HO &amp; Site'!$S$1:$S$437,'Summary to Mgmt'!$C58,'Master Data HO &amp; Site'!$Y$1:$Y$437,"Open",'Master Data HO &amp; Site'!$N$1:$N$437,$H$2)),IF(C58="Jakarta",SUMIFS('Master Data HO &amp; Site'!$BJ$1:$BJ$437,'Master Data HO &amp; Site'!$F$1:$F$437,'Summary to Mgmt'!$D58,'Master Data HO &amp; Site'!$H$1:$H$437,'Summary to Mgmt'!$E58,'Master Data HO &amp; Site'!$Y$1:$Y$437,"Open",'Master Data HO &amp; Site'!$N$1:$N$437,$H$2),SUMIFS('Master Data HO &amp; Site'!$BJ$1:$BJ$437,'Master Data HO &amp; Site'!$S$1:$S$437,'Summary to Mgmt'!$C58,'Master Data HO &amp; Site'!$Y$1:$Y$437,"Open",'Master Data HO &amp; Site'!$N$1:$N$437,$H$2))))</f>
        <v>0</v>
      </c>
      <c r="AS58" s="222">
        <f>IF($H$2="All",IF(C58="Jakarta",SUMIFS('Master Data HO &amp; Site'!$BK$1:$BK$437,'Master Data HO &amp; Site'!$S$1:$S$437,'Summary to Mgmt'!$C58,'Master Data HO &amp; Site'!$F$1:$F$437,'Summary to Mgmt'!$D58,'Master Data HO &amp; Site'!$H$1:$H$437,'Summary to Mgmt'!$E58,'Master Data HO &amp; Site'!$Y$1:$Y$437,"Open"),SUMIFS('Master Data HO &amp; Site'!$BK$1:$BK$437,'Master Data HO &amp; Site'!$S$1:$S$437,'Summary to Mgmt'!$C58,'Master Data HO &amp; Site'!$Y$1:$Y$437,"Open")),IF($H$2="Urgent",IF(C58="Jakarta",SUMIFS('Master Data HO &amp; Site'!$BK$1:$BK$437,'Master Data HO &amp; Site'!$F$1:$F$437,'Summary to Mgmt'!$D58,'Master Data HO &amp; Site'!$H$1:$H$437,'Summary to Mgmt'!$E58,'Master Data HO &amp; Site'!$Y$1:$Y$437,"Open",'Master Data HO &amp; Site'!$N$1:$N$437,$H$2),SUMIFS('Master Data HO &amp; Site'!$BK$1:$BK$437,'Master Data HO &amp; Site'!$S$1:$S$437,'Summary to Mgmt'!$C58,'Master Data HO &amp; Site'!$Y$1:$Y$437,"Open",'Master Data HO &amp; Site'!$N$1:$N$437,$H$2)),IF(C58="Jakarta",SUMIFS('Master Data HO &amp; Site'!$BK$1:$BK$437,'Master Data HO &amp; Site'!$F$1:$F$437,'Summary to Mgmt'!$D58,'Master Data HO &amp; Site'!$H$1:$H$437,'Summary to Mgmt'!$E58,'Master Data HO &amp; Site'!$Y$1:$Y$437,"Open",'Master Data HO &amp; Site'!$N$1:$N$437,$H$2),SUMIFS('Master Data HO &amp; Site'!$BK$1:$BK$437,'Master Data HO &amp; Site'!$S$1:$S$437,'Summary to Mgmt'!$C58,'Master Data HO &amp; Site'!$Y$1:$Y$437,"Open",'Master Data HO &amp; Site'!$N$1:$N$437,$H$2))))</f>
        <v>0</v>
      </c>
      <c r="AU58" s="224">
        <f>IF($H$2="All",IF(C58="Jakarta",COUNTIFS('Master Data HO &amp; Site'!$F$1:$F$437,'Summary to Mgmt'!$D58,'Master Data HO &amp; Site'!$H$1:$H$437,'Summary to Mgmt'!$E58,'Master Data HO &amp; Site'!$Y$1:$Y$437,"Open",'Master Data HO &amp; Site'!$BZ$1:$BZ$437,'Summary to Mgmt'!$AU$4),COUNTIFS('Master Data HO &amp; Site'!$S$1:$S$437,'Summary to Mgmt'!$C58,'Master Data HO &amp; Site'!$Y$1:$Y$437,"Open",'Master Data HO &amp; Site'!$BZ$1:$BZ$437,'Summary to Mgmt'!$AU$4)),IF($H$2="Urgent",IF(C58="Jakarta",COUNTIFS('Master Data HO &amp; Site'!$F$1:$F$437,'Summary to Mgmt'!$D58,'Master Data HO &amp; Site'!$H$1:$H$437,'Summary to Mgmt'!$E58,'Master Data HO &amp; Site'!$Y$1:$Y$437,"Open",'Master Data HO &amp; Site'!$BZ$1:$BZ$437,'Summary to Mgmt'!$AU$4,'Master Data HO &amp; Site'!$N$1:$N$437,$H$2),COUNTIFS('Master Data HO &amp; Site'!$S$1:$S$437,'Summary to Mgmt'!$C58,'Master Data HO &amp; Site'!$Y$1:$Y$437,"Open",'Master Data HO &amp; Site'!$BZ$1:$BZ$437,'Summary to Mgmt'!$AU$4,'Master Data HO &amp; Site'!$N$1:$N$437,$H$2)),IF(C58="Jakarta",COUNTIFS('Master Data HO &amp; Site'!$F$1:$F$437,'Summary to Mgmt'!$D58,'Master Data HO &amp; Site'!$H$1:$H$437,'Summary to Mgmt'!$E58,'Master Data HO &amp; Site'!$Y$1:$Y$437,"Open",'Master Data HO &amp; Site'!$BZ$1:$BZ$437,'Summary to Mgmt'!$AU$4,'Master Data HO &amp; Site'!$N$1:$N$437,$H$2),COUNTIFS('Master Data HO &amp; Site'!$S$1:$S$437,'Summary to Mgmt'!$C58,'Master Data HO &amp; Site'!$Y$1:$Y$437,"Open",'Master Data HO &amp; Site'!$BZ$1:$BZ$437,'Summary to Mgmt'!$AU$4,'Master Data HO &amp; Site'!$N$1:$N$437,$H$2))))</f>
        <v>0</v>
      </c>
      <c r="AV58" s="224">
        <f>IF($H$2="All",IF(C58="Jakarta",COUNTIFS('Master Data HO &amp; Site'!$F$1:$F$437,'Summary to Mgmt'!$D58,'Master Data HO &amp; Site'!$H$1:$H$437,'Summary to Mgmt'!$E58,'Master Data HO &amp; Site'!$Y$1:$Y$437,"Open",'Master Data HO &amp; Site'!$BZ$1:$BZ$437,'Summary to Mgmt'!$AV$4),COUNTIFS('Master Data HO &amp; Site'!$S$1:$S$437,'Summary to Mgmt'!$C58,'Master Data HO &amp; Site'!$Y$1:$Y$437,"Open",'Master Data HO &amp; Site'!$BZ$1:$BZ$437,'Summary to Mgmt'!$AV$4)),IF($H$2="Urgent",IF(C58="Jakarta",COUNTIFS('Master Data HO &amp; Site'!$F$1:$F$437,'Summary to Mgmt'!$D58,'Master Data HO &amp; Site'!$H$1:$H$437,'Summary to Mgmt'!$E58,'Master Data HO &amp; Site'!$Y$1:$Y$437,"Open",'Master Data HO &amp; Site'!$BZ$1:$BZ$437,'Summary to Mgmt'!$AV$4,'Master Data HO &amp; Site'!$N$1:$N$437,$H$2),COUNTIFS('Master Data HO &amp; Site'!$S$1:$S$437,'Summary to Mgmt'!$C58,'Master Data HO &amp; Site'!$Y$1:$Y$437,"Open",'Master Data HO &amp; Site'!$BZ$1:$BZ$437,'Summary to Mgmt'!$AV$4,'Master Data HO &amp; Site'!$N$1:$N$437,$H$2)),IF(C58="Jakarta",COUNTIFS('Master Data HO &amp; Site'!$F$1:$F$437,'Summary to Mgmt'!$D58,'Master Data HO &amp; Site'!$H$1:$H$437,'Summary to Mgmt'!$E58,'Master Data HO &amp; Site'!$Y$1:$Y$437,"Open",'Master Data HO &amp; Site'!$BZ$1:$BZ$437,'Summary to Mgmt'!$AV$4,'Master Data HO &amp; Site'!$N$1:$N$437,$H$2),COUNTIFS('Master Data HO &amp; Site'!$S$1:$S$437,'Summary to Mgmt'!$C58,'Master Data HO &amp; Site'!$Y$1:$Y$437,"Open",'Master Data HO &amp; Site'!$BZ$1:$BZ$437,'Summary to Mgmt'!$AV$4,'Master Data HO &amp; Site'!$N$1:$N$437,$H$2))))</f>
        <v>0</v>
      </c>
      <c r="AW58" s="224">
        <f>IF($H$2="All",IF(C58="Jakarta",COUNTIFS('Master Data HO &amp; Site'!$F$1:$F$437,'Summary to Mgmt'!$D58,'Master Data HO &amp; Site'!$H$1:$H$437,'Summary to Mgmt'!$E58,'Master Data HO &amp; Site'!$Y$1:$Y$437,"Open",'Master Data HO &amp; Site'!$BZ$1:$BZ$437,'Summary to Mgmt'!$AW$4),COUNTIFS('Master Data HO &amp; Site'!$S$1:$S$437,'Summary to Mgmt'!$C58,'Master Data HO &amp; Site'!$Y$1:$Y$437,"Open",'Master Data HO &amp; Site'!$BZ$1:$BZ$437,'Summary to Mgmt'!$AW$4)),IF($H$2="Urgent",IF(C58="Jakarta",COUNTIFS('Master Data HO &amp; Site'!$F$1:$F$437,'Summary to Mgmt'!$D58,'Master Data HO &amp; Site'!$H$1:$H$437,'Summary to Mgmt'!$E58,'Master Data HO &amp; Site'!$Y$1:$Y$437,"Open",'Master Data HO &amp; Site'!$BZ$1:$BZ$437,'Summary to Mgmt'!$AW$4,'Master Data HO &amp; Site'!$N$1:$N$437,$H$2),COUNTIFS('Master Data HO &amp; Site'!$S$1:$S$437,'Summary to Mgmt'!$C58,'Master Data HO &amp; Site'!$Y$1:$Y$437,"Open",'Master Data HO &amp; Site'!$BZ$1:$BZ$437,'Summary to Mgmt'!$AW$4,'Master Data HO &amp; Site'!$N$1:$N$437,$H$2)),IF(C58="Jakarta",COUNTIFS('Master Data HO &amp; Site'!$F$1:$F$437,'Summary to Mgmt'!$D58,'Master Data HO &amp; Site'!$H$1:$H$437,'Summary to Mgmt'!$E58,'Master Data HO &amp; Site'!$Y$1:$Y$437,"Open",'Master Data HO &amp; Site'!$BZ$1:$BZ$437,'Summary to Mgmt'!$AW$4,'Master Data HO &amp; Site'!$N$1:$N$437,$H$2),COUNTIFS('Master Data HO &amp; Site'!$S$1:$S$437,'Summary to Mgmt'!$C58,'Master Data HO &amp; Site'!$Y$1:$Y$437,"Open",'Master Data HO &amp; Site'!$BZ$1:$BZ$437,'Summary to Mgmt'!$AW$4,'Master Data HO &amp; Site'!$N$1:$N$437,$H$2))))</f>
        <v>0</v>
      </c>
      <c r="AX58" s="224">
        <f>IF($H$2="All",IF(C58="Jakarta",COUNTIFS('Master Data HO &amp; Site'!$F$1:$F$437,'Summary to Mgmt'!$D58,'Master Data HO &amp; Site'!$H$1:$H$437,'Summary to Mgmt'!$E58,'Master Data HO &amp; Site'!$Y$1:$Y$437,"Open",'Master Data HO &amp; Site'!$BZ$1:$BZ$437,'Summary to Mgmt'!$AX$4),COUNTIFS('Master Data HO &amp; Site'!$S$1:$S$437,'Summary to Mgmt'!$C58,'Master Data HO &amp; Site'!$Y$1:$Y$437,"Open",'Master Data HO &amp; Site'!$BZ$1:$BZ$437,'Summary to Mgmt'!$AX$4)),IF($H$2="Urgent",IF(C58="Jakarta",COUNTIFS('Master Data HO &amp; Site'!$F$1:$F$437,'Summary to Mgmt'!$D58,'Master Data HO &amp; Site'!$H$1:$H$437,'Summary to Mgmt'!$E58,'Master Data HO &amp; Site'!$Y$1:$Y$437,"Open",'Master Data HO &amp; Site'!$BZ$1:$BZ$437,'Summary to Mgmt'!$AX$4,'Master Data HO &amp; Site'!$N$1:$N$437,$H$2),COUNTIFS('Master Data HO &amp; Site'!$S$1:$S$437,'Summary to Mgmt'!$C58,'Master Data HO &amp; Site'!$Y$1:$Y$437,"Open",'Master Data HO &amp; Site'!$BZ$1:$BZ$437,'Summary to Mgmt'!$AX$4,'Master Data HO &amp; Site'!$N$1:$N$437,$H$2)),IF(C58="Jakarta",COUNTIFS('Master Data HO &amp; Site'!$F$1:$F$437,'Summary to Mgmt'!$D58,'Master Data HO &amp; Site'!$H$1:$H$437,'Summary to Mgmt'!$E58,'Master Data HO &amp; Site'!$Y$1:$Y$437,"Open",'Master Data HO &amp; Site'!$BZ$1:$BZ$437,'Summary to Mgmt'!$AX$4,'Master Data HO &amp; Site'!$N$1:$N$437,$H$2),COUNTIFS('Master Data HO &amp; Site'!$S$1:$S$437,'Summary to Mgmt'!$C58,'Master Data HO &amp; Site'!$Y$1:$Y$437,"Open",'Master Data HO &amp; Site'!$BZ$1:$BZ$437,'Summary to Mgmt'!$AX$4,'Master Data HO &amp; Site'!$N$1:$N$437,$H$2))))</f>
        <v>0</v>
      </c>
    </row>
    <row r="59" spans="2:50" x14ac:dyDescent="0.35">
      <c r="B59">
        <v>8</v>
      </c>
      <c r="C59" t="s">
        <v>206</v>
      </c>
      <c r="F59" s="223">
        <f t="shared" ref="F59" si="12">G59+H59</f>
        <v>4</v>
      </c>
      <c r="G59" s="224">
        <f>IF($H$2="All",IF(C59="Jakarta",SUMIFS('Master Data HO &amp; Site'!$BM$1:$BM$437,'Master Data HO &amp; Site'!$S$1:$S$437,'Summary to Mgmt'!C59,'Master Data HO &amp; Site'!$F$1:$F$437,'Summary to Mgmt'!$D59,'Master Data HO &amp; Site'!$H$1:$H$437,'Summary to Mgmt'!$E59,'Master Data HO &amp; Site'!$Y$1:$Y$437,"Closed"),SUMIFS('Master Data HO &amp; Site'!$BM$1:$BM$437,'Master Data HO &amp; Site'!$S$1:$S$437,'Summary to Mgmt'!C59,'Master Data HO &amp; Site'!$Y$1:$Y$437,"Closed")),IF(C59="Jakarta",SUMIFS('Master Data HO &amp; Site'!$BM$1:$BM$437,'Master Data HO &amp; Site'!$S$1:$S$437,'Summary to Mgmt'!C59,'Master Data HO &amp; Site'!$F$1:$F$437,'Summary to Mgmt'!$D59,'Master Data HO &amp; Site'!$H$1:$H$437,'Summary to Mgmt'!E59,'Master Data HO &amp; Site'!$N$1:$N$437,'Summary to Mgmt'!$H$2,'Master Data HO &amp; Site'!$Y$1:$Y$437,"Closed"),SUMIFS('Master Data HO &amp; Site'!$BM$1:$BM$437,'Master Data HO &amp; Site'!$S$1:$S$437,'Summary to Mgmt'!C59,'Master Data HO &amp; Site'!$N$1:$N$437,'Summary to Mgmt'!$H$2,'Master Data HO &amp; Site'!$Y$1:$Y$437,"Closed")))</f>
        <v>4</v>
      </c>
      <c r="H59" s="222">
        <f>IF($H$2="All",IF(C59="Jakarta",COUNTIFS('Master Data HO &amp; Site'!$S$1:$S$437,'Summary to Mgmt'!$C59,'Master Data HO &amp; Site'!$F$1:$F$437,'Summary to Mgmt'!$D59,'Master Data HO &amp; Site'!$H$1:$H$437,'Summary to Mgmt'!$E59,'Master Data HO &amp; Site'!$Y$1:$Y$437,"Open"),COUNTIFS('Master Data HO &amp; Site'!$S$1:$S$437,'Summary to Mgmt'!$C59,'Master Data HO &amp; Site'!$Y$1:$Y$437,"Open")),IF($H$2="Urgent",IF(C59="Jakarta",COUNTIFS('Master Data HO &amp; Site'!$F$1:$F$437,'Summary to Mgmt'!$D59,'Master Data HO &amp; Site'!$H$1:$H$437,'Summary to Mgmt'!$E59,'Master Data HO &amp; Site'!$Y$1:$Y$437,"Open",'Master Data HO &amp; Site'!$N$1:$N$437,$H$2),COUNTIFS('Master Data HO &amp; Site'!$S$1:$S$437,'Summary to Mgmt'!$C59,'Master Data HO &amp; Site'!$Y$1:$Y$437,"Open",'Master Data HO &amp; Site'!$N$1:$N$437,$H$2)),IF(C59="Jakarta",COUNTIFS('Master Data HO &amp; Site'!$F$1:$F$437,'Summary to Mgmt'!$D59,'Master Data HO &amp; Site'!$H$1:$H$437,'Summary to Mgmt'!$E59,'Master Data HO &amp; Site'!$Y$1:$Y$437,"Open",'Master Data HO &amp; Site'!$N$1:$N$437,$H$2),COUNTIFS('Master Data HO &amp; Site'!$S$1:$S$437,'Summary to Mgmt'!$C59,'Master Data HO &amp; Site'!$Y$1:$Y$437,"Open",'Master Data HO &amp; Site'!$N$1:$N$437,$H$2))))</f>
        <v>0</v>
      </c>
      <c r="I59" s="222">
        <f>IF($H$2="All",IF(C59="Jakarta",COUNTIFS('Master Data HO &amp; Site'!$F$1:$F$437,'Summary to Mgmt'!$D59,'Master Data HO &amp; Site'!$H$1:$H$437,'Summary to Mgmt'!$E59,'Master Data HO &amp; Site'!$Y$1:$Y$437,"Open",'Master Data HO &amp; Site'!$D$1:$D$437,"pending FKTK"),COUNTIFS('Master Data HO &amp; Site'!$S$1:$S$437,'Summary to Mgmt'!$C59,'Master Data HO &amp; Site'!$Y$1:$Y$437,"Open",'Master Data HO &amp; Site'!$D$1:$D$437,"pending FKTK")),IF($H$2="Urgent",IF(C59="Jakarta",COUNTIFS('Master Data HO &amp; Site'!$F$1:$F$437,'Summary to Mgmt'!$D59,'Master Data HO &amp; Site'!$H$1:$H$437,'Summary to Mgmt'!$E59,'Master Data HO &amp; Site'!$Y$1:$Y$437,"Open",'Master Data HO &amp; Site'!$N$1:$N$437,$H$2,'Master Data HO &amp; Site'!$D$1:$D$437,"pending FKTK"),COUNTIFS('Master Data HO &amp; Site'!$S$1:$S$437,'Summary to Mgmt'!$C59,'Master Data HO &amp; Site'!$Y$1:$Y$437,"Open",'Master Data HO &amp; Site'!$N$1:$N$437,$H$2,'Master Data HO &amp; Site'!$D$1:$D$437,"pending FKTK")),IF(C59="Jakarta",COUNTIFS('Master Data HO &amp; Site'!$F$1:$F$437,'Summary to Mgmt'!$D59,'Master Data HO &amp; Site'!$H$1:$H$437,'Summary to Mgmt'!$E59,'Master Data HO &amp; Site'!$Y$1:$Y$437,"Open",'Master Data HO &amp; Site'!$N$1:$N$437,$H$2,'Master Data HO &amp; Site'!$D$1:$D$437,"pending FKTK"),COUNTIFS('Master Data HO &amp; Site'!$S$1:$S$437,'Summary to Mgmt'!$C59,'Master Data HO &amp; Site'!$Y$1:$Y$437,"Open",'Master Data HO &amp; Site'!$N$1:$N$437,$H$2,'Master Data HO &amp; Site'!$D$1:$D$437,"pending FKTK"))))</f>
        <v>0</v>
      </c>
      <c r="J59" s="222">
        <f>IF($H$2="All",IF(C59="Jakarta",SUMIFS('Master Data HO &amp; Site'!$AB$1:$AB$437,'Master Data HO &amp; Site'!$F$1:$F$437,'Summary to Mgmt'!$D59,'Master Data HO &amp; Site'!$H$1:$H$437,'Summary to Mgmt'!$E59,'Master Data HO &amp; Site'!$Y$1:$Y$437,"Open"),SUMIFS('Master Data HO &amp; Site'!$AB$1:$AB$437,'Master Data HO &amp; Site'!$S$1:$S$437,'Summary to Mgmt'!$C59,'Master Data HO &amp; Site'!$Y$1:$Y$437,"Open")),IF($H$2="Urgent",IF(C59="Jakarta",SUMIFS('Master Data HO &amp; Site'!$AB$1:$AB$437,'Master Data HO &amp; Site'!$F$1:$F$437,'Summary to Mgmt'!$D59,'Master Data HO &amp; Site'!$H$1:$H$437,'Summary to Mgmt'!$E59,'Master Data HO &amp; Site'!$Y$1:$Y$437,"Open",'Master Data HO &amp; Site'!$N$1:$N$437,$H$2),SUMIFS('Master Data HO &amp; Site'!$AB$1:$AB$437,'Master Data HO &amp; Site'!$S$1:$S$437,'Summary to Mgmt'!$C59,'Master Data HO &amp; Site'!$Y$1:$Y$437,"Open",'Master Data HO &amp; Site'!$N$1:$N$437,$H$2)),IF(C59="Jakarta",SUMIFS('Master Data HO &amp; Site'!$AB$1:$AB$437,'Master Data HO &amp; Site'!$F$1:$F$437,'Summary to Mgmt'!$D59,'Master Data HO &amp; Site'!$H$1:$H$437,'Summary to Mgmt'!$E59,'Master Data HO &amp; Site'!$Y$1:$Y$437,"Open",'Master Data HO &amp; Site'!$N$1:$N$437,$H$2),SUMIFS('Master Data HO &amp; Site'!$AB$1:$AB$437,'Master Data HO &amp; Site'!$S$1:$S$437,'Summary to Mgmt'!$C59,'Master Data HO &amp; Site'!$Y$1:$Y$437,"Open",'Master Data HO &amp; Site'!$N$1:$N$437,$H$2))))</f>
        <v>0</v>
      </c>
      <c r="K59" s="222">
        <f>IF($H$2="All",IF(C59="Jakarta",SUMIFS('Master Data HO &amp; Site'!$AC$1:$AC$437,'Master Data HO &amp; Site'!$F$1:$F$437,'Summary to Mgmt'!$D59,'Master Data HO &amp; Site'!$H$1:$H$437,'Summary to Mgmt'!$E59,'Master Data HO &amp; Site'!$Y$1:$Y$437,"Open"),SUMIFS('Master Data HO &amp; Site'!$AC$1:$AC$437,'Master Data HO &amp; Site'!$S$1:$S$437,'Summary to Mgmt'!$C59,'Master Data HO &amp; Site'!$Y$1:$Y$437,"Open")),IF($H$2="Urgent",IF(C59="Jakarta",SUMIFS('Master Data HO &amp; Site'!$AC$1:$AC$437,'Master Data HO &amp; Site'!$F$1:$F$437,'Summary to Mgmt'!$D59,'Master Data HO &amp; Site'!$H$1:$H$437,'Summary to Mgmt'!$E59,'Master Data HO &amp; Site'!$Y$1:$Y$437,"Open",'Master Data HO &amp; Site'!$N$1:$N$437,$H$2),SUMIFS('Master Data HO &amp; Site'!$AC$1:$AC$437,'Master Data HO &amp; Site'!$S$1:$S$437,'Summary to Mgmt'!$C59,'Master Data HO &amp; Site'!$Y$1:$Y$437,"Open",'Master Data HO &amp; Site'!$N$1:$N$437,$H$2)),IF(C59="Jakarta",SUMIFS('Master Data HO &amp; Site'!$AC$1:$AC$437,'Master Data HO &amp; Site'!$F$1:$F$437,'Summary to Mgmt'!$D59,'Master Data HO &amp; Site'!$H$1:$H$437,'Summary to Mgmt'!$E59,'Master Data HO &amp; Site'!$Y$1:$Y$437,"Open",'Master Data HO &amp; Site'!$N$1:$N$437,$H$2),SUMIFS('Master Data HO &amp; Site'!$AC$1:$AC$437,'Master Data HO &amp; Site'!$S$1:$S$437,'Summary to Mgmt'!$C59,'Master Data HO &amp; Site'!$Y$1:$Y$437,"Open",'Master Data HO &amp; Site'!$N$1:$N$437,$H$2))))</f>
        <v>0</v>
      </c>
      <c r="L59" s="222">
        <f>IF($H$2="All",IF(C59="Jakarta",SUMIFS('Master Data HO &amp; Site'!$AD$1:$AD$437,'Master Data HO &amp; Site'!$F$1:$F$437,'Summary to Mgmt'!$D59,'Master Data HO &amp; Site'!$H$1:$H$437,'Summary to Mgmt'!$E59,'Master Data HO &amp; Site'!$Y$1:$Y$437,"Open"),SUMIFS('Master Data HO &amp; Site'!$AD$1:$AD$437,'Master Data HO &amp; Site'!$S$1:$S$437,'Summary to Mgmt'!$C59,'Master Data HO &amp; Site'!$Y$1:$Y$437,"Open")),IF($H$2="Urgent",IF(C59="Jakarta",SUMIFS('Master Data HO &amp; Site'!$AD$1:$AD$437,'Master Data HO &amp; Site'!$F$1:$F$437,'Summary to Mgmt'!$D59,'Master Data HO &amp; Site'!$H$1:$H$437,'Summary to Mgmt'!$E59,'Master Data HO &amp; Site'!$Y$1:$Y$437,"Open",'Master Data HO &amp; Site'!$N$1:$N$437,$H$2),SUMIFS('Master Data HO &amp; Site'!$AD$1:$AD$437,'Master Data HO &amp; Site'!$S$1:$S$437,'Summary to Mgmt'!$C59,'Master Data HO &amp; Site'!$Y$1:$Y$437,"Open",'Master Data HO &amp; Site'!$N$1:$N$437,$H$2)),IF(C59="Jakarta",SUMIFS('Master Data HO &amp; Site'!$AD$1:$AD$437,'Master Data HO &amp; Site'!$F$1:$F$437,'Summary to Mgmt'!$D59,'Master Data HO &amp; Site'!$H$1:$H$437,'Summary to Mgmt'!$E59,'Master Data HO &amp; Site'!$Y$1:$Y$437,"Open",'Master Data HO &amp; Site'!$N$1:$N$437,$H$2),SUMIFS('Master Data HO &amp; Site'!$AD$1:$AD$437,'Master Data HO &amp; Site'!$S$1:$S$437,'Summary to Mgmt'!$C59,'Master Data HO &amp; Site'!$Y$1:$Y$437,"Open",'Master Data HO &amp; Site'!$N$1:$N$437,$H$2))))</f>
        <v>0</v>
      </c>
      <c r="M59" s="222">
        <f>IF($H$2="All",IF(C59="Jakarta",SUMIFS('Master Data HO &amp; Site'!$AE$1:$AE$437,'Master Data HO &amp; Site'!$F$1:$F$437,'Summary to Mgmt'!$D59,'Master Data HO &amp; Site'!$H$1:$H$437,'Summary to Mgmt'!$E59,'Master Data HO &amp; Site'!$Y$1:$Y$437,"Open"),SUMIFS('Master Data HO &amp; Site'!$AE$1:$AE$437,'Master Data HO &amp; Site'!$S$1:$S$437,'Summary to Mgmt'!$C59,'Master Data HO &amp; Site'!$Y$1:$Y$437,"Open")),IF($H$2="Urgent",IF(C59="Jakarta",SUMIFS('Master Data HO &amp; Site'!$AE$1:$AE$437,'Master Data HO &amp; Site'!$F$1:$F$437,'Summary to Mgmt'!$D59,'Master Data HO &amp; Site'!$H$1:$H$437,'Summary to Mgmt'!$E59,'Master Data HO &amp; Site'!$Y$1:$Y$437,"Open",'Master Data HO &amp; Site'!$N$1:$N$437,$H$2),SUMIFS('Master Data HO &amp; Site'!$AE$1:$AE$437,'Master Data HO &amp; Site'!$S$1:$S$437,'Summary to Mgmt'!$C59,'Master Data HO &amp; Site'!$Y$1:$Y$437,"Open",'Master Data HO &amp; Site'!$N$1:$N$437,$H$2)),IF(C59="Jakarta",SUMIFS('Master Data HO &amp; Site'!$AE$1:$AE$437,'Master Data HO &amp; Site'!$F$1:$F$437,'Summary to Mgmt'!$D59,'Master Data HO &amp; Site'!$H$1:$H$437,'Summary to Mgmt'!$E59,'Master Data HO &amp; Site'!$Y$1:$Y$437,"Open",'Master Data HO &amp; Site'!$N$1:$N$437,$H$2),SUMIFS('Master Data HO &amp; Site'!$AE$1:$AE$437,'Master Data HO &amp; Site'!$S$1:$S$437,'Summary to Mgmt'!$C59,'Master Data HO &amp; Site'!$Y$1:$Y$437,"Open",'Master Data HO &amp; Site'!$N$1:$N$437,$H$2))))</f>
        <v>0</v>
      </c>
      <c r="N59" s="222">
        <f>IF($H$2="All",IF(C59="Jakarta",SUMIFS('Master Data HO &amp; Site'!$AF$1:$AF$437,'Master Data HO &amp; Site'!$F$1:$F$437,'Summary to Mgmt'!$D59,'Master Data HO &amp; Site'!$H$1:$H$437,'Summary to Mgmt'!$E59,'Master Data HO &amp; Site'!$Y$1:$Y$437,"Open"),SUMIFS('Master Data HO &amp; Site'!$AF$1:$AF$437,'Master Data HO &amp; Site'!$S$1:$S$437,'Summary to Mgmt'!$C59,'Master Data HO &amp; Site'!$Y$1:$Y$437,"Open")),IF($H$2="Urgent",IF(C59="Jakarta",SUMIFS('Master Data HO &amp; Site'!$AF$1:$AF$437,'Master Data HO &amp; Site'!$F$1:$F$437,'Summary to Mgmt'!$D59,'Master Data HO &amp; Site'!$H$1:$H$437,'Summary to Mgmt'!$E59,'Master Data HO &amp; Site'!$Y$1:$Y$437,"Open",'Master Data HO &amp; Site'!$N$1:$N$437,$H$2),SUMIFS('Master Data HO &amp; Site'!$AF$1:$AF$437,'Master Data HO &amp; Site'!$S$1:$S$437,'Summary to Mgmt'!$C59,'Master Data HO &amp; Site'!$Y$1:$Y$437,"Open",'Master Data HO &amp; Site'!$N$1:$N$437,$H$2)),IF(C59="Jakarta",SUMIFS('Master Data HO &amp; Site'!$AF$1:$AF$437,'Master Data HO &amp; Site'!$F$1:$F$437,'Summary to Mgmt'!$D59,'Master Data HO &amp; Site'!$H$1:$H$437,'Summary to Mgmt'!$E59,'Master Data HO &amp; Site'!$Y$1:$Y$437,"Open",'Master Data HO &amp; Site'!$N$1:$N$437,$H$2),SUMIFS('Master Data HO &amp; Site'!$AF$1:$AF$437,'Master Data HO &amp; Site'!$S$1:$S$437,'Summary to Mgmt'!$C59,'Master Data HO &amp; Site'!$Y$1:$Y$437,"Open",'Master Data HO &amp; Site'!$N$1:$N$437,$H$2))))</f>
        <v>0</v>
      </c>
      <c r="O59" s="224">
        <f>IF($H$2="All",IF(C59="Jakarta",SUMIFS('Master Data HO &amp; Site'!$AG$1:$AG$437,'Master Data HO &amp; Site'!$S$1:$S$437,'Summary to Mgmt'!$C59,'Master Data HO &amp; Site'!$F$1:$F$437,'Summary to Mgmt'!$D59,'Master Data HO &amp; Site'!$H$1:$H$437,'Summary to Mgmt'!$E59,'Master Data HO &amp; Site'!$Y$1:$Y$437,"Open"),SUMIFS('Master Data HO &amp; Site'!$AG$1:$AG$437,'Master Data HO &amp; Site'!$S$1:$S$437,'Summary to Mgmt'!$C59,'Master Data HO &amp; Site'!$Y$1:$Y$437,"Open")),IF($H$2="Urgent",IF(C59="Jakarta",SUMIFS('Master Data HO &amp; Site'!$AG$1:$AG$437,'Master Data HO &amp; Site'!$F$1:$F$437,'Summary to Mgmt'!$D59,'Master Data HO &amp; Site'!$H$1:$H$437,'Summary to Mgmt'!$E59,'Master Data HO &amp; Site'!$Y$1:$Y$437,"Open",'Master Data HO &amp; Site'!$N$1:$N$437,$H$2),SUMIFS('Master Data HO &amp; Site'!$AG$1:$AG$437,'Master Data HO &amp; Site'!$S$1:$S$437,'Summary to Mgmt'!$C59,'Master Data HO &amp; Site'!$Y$1:$Y$437,"Open",'Master Data HO &amp; Site'!$N$1:$N$437,$H$2)),IF(C59="Jakarta",SUMIFS('Master Data HO &amp; Site'!$AG$1:$AG$437,'Master Data HO &amp; Site'!$F$1:$F$437,'Summary to Mgmt'!$D59,'Master Data HO &amp; Site'!$H$1:$H$437,'Summary to Mgmt'!$E59,'Master Data HO &amp; Site'!$Y$1:$Y$437,"Open",'Master Data HO &amp; Site'!$N$1:$N$437,$H$2),SUMIFS('Master Data HO &amp; Site'!$AG$1:$AG$437,'Master Data HO &amp; Site'!$S$1:$S$437,'Summary to Mgmt'!$C59,'Master Data HO &amp; Site'!$Y$1:$Y$437,"Open",'Master Data HO &amp; Site'!$N$1:$N$437,$H$2))))</f>
        <v>0</v>
      </c>
      <c r="P59" s="222">
        <f>IF($H$2="All",IF(C59="Jakarta",SUMIFS('Master Data HO &amp; Site'!$AH$1:$AH$437,'Master Data HO &amp; Site'!$F$1:$F$437,'Summary to Mgmt'!$D59,'Master Data HO &amp; Site'!$H$1:$H$437,'Summary to Mgmt'!$E59,'Master Data HO &amp; Site'!$Y$1:$Y$437,"Open"),SUMIFS('Master Data HO &amp; Site'!$AH$1:$AH$437,'Master Data HO &amp; Site'!$S$1:$S$437,'Summary to Mgmt'!$C59,'Master Data HO &amp; Site'!$Y$1:$Y$437,"Open")),IF($H$2="Urgent",IF(C59="Jakarta",SUMIFS('Master Data HO &amp; Site'!$AH$1:$AH$437,'Master Data HO &amp; Site'!$F$1:$F$437,'Summary to Mgmt'!$D59,'Master Data HO &amp; Site'!$H$1:$H$437,'Summary to Mgmt'!$E59,'Master Data HO &amp; Site'!$Y$1:$Y$437,"Open",'Master Data HO &amp; Site'!$N$1:$N$437,$H$2),SUMIFS('Master Data HO &amp; Site'!$AH$1:$AH$437,'Master Data HO &amp; Site'!$S$1:$S$437,'Summary to Mgmt'!$C59,'Master Data HO &amp; Site'!$Y$1:$Y$437,"Open",'Master Data HO &amp; Site'!$N$1:$N$437,$H$2)),IF(C59="Jakarta",SUMIFS('Master Data HO &amp; Site'!$AH$1:$AH$437,'Master Data HO &amp; Site'!$F$1:$F$437,'Summary to Mgmt'!$D59,'Master Data HO &amp; Site'!$H$1:$H$437,'Summary to Mgmt'!$E59,'Master Data HO &amp; Site'!$Y$1:$Y$437,"Open",'Master Data HO &amp; Site'!$N$1:$N$437,$H$2),SUMIFS('Master Data HO &amp; Site'!$AH$1:$AH$437,'Master Data HO &amp; Site'!$S$1:$S$437,'Summary to Mgmt'!$C59,'Master Data HO &amp; Site'!$Y$1:$Y$437,"Open",'Master Data HO &amp; Site'!$N$1:$N$437,$H$2))))</f>
        <v>0</v>
      </c>
      <c r="Q59" s="222">
        <f>IF($H$2="All",IF(C59="Jakarta",SUMIFS('Master Data HO &amp; Site'!$AI$1:$AI$437,'Master Data HO &amp; Site'!$F$1:$F$437,'Summary to Mgmt'!$D59,'Master Data HO &amp; Site'!$H$1:$H$437,'Summary to Mgmt'!$E59,'Master Data HO &amp; Site'!$Y$1:$Y$437,"Open"),SUMIFS('Master Data HO &amp; Site'!$AI$1:$AI$437,'Master Data HO &amp; Site'!$S$1:$S$437,'Summary to Mgmt'!$C59,'Master Data HO &amp; Site'!$Y$1:$Y$437,"Open")),IF($H$2="Urgent",IF(C59="Jakarta",SUMIFS('Master Data HO &amp; Site'!$AI$1:$AI$437,'Master Data HO &amp; Site'!$F$1:$F$437,'Summary to Mgmt'!$D59,'Master Data HO &amp; Site'!$H$1:$H$437,'Summary to Mgmt'!$E59,'Master Data HO &amp; Site'!$Y$1:$Y$437,"Open",'Master Data HO &amp; Site'!$N$1:$N$437,$H$2),SUMIFS('Master Data HO &amp; Site'!$AI$1:$AI$437,'Master Data HO &amp; Site'!$S$1:$S$437,'Summary to Mgmt'!$C59,'Master Data HO &amp; Site'!$Y$1:$Y$437,"Open",'Master Data HO &amp; Site'!$N$1:$N$437,$H$2)),IF(C59="Jakarta",SUMIFS('Master Data HO &amp; Site'!$AI$1:$AI$437,'Master Data HO &amp; Site'!$F$1:$F$437,'Summary to Mgmt'!$D59,'Master Data HO &amp; Site'!$H$1:$H$437,'Summary to Mgmt'!$E59,'Master Data HO &amp; Site'!$Y$1:$Y$437,"Open",'Master Data HO &amp; Site'!$N$1:$N$437,$H$2),SUMIFS('Master Data HO &amp; Site'!$AI$1:$AI$437,'Master Data HO &amp; Site'!$S$1:$S$437,'Summary to Mgmt'!$C59,'Master Data HO &amp; Site'!$Y$1:$Y$437,"Open",'Master Data HO &amp; Site'!$N$1:$N$437,$H$2))))</f>
        <v>0</v>
      </c>
      <c r="R59" s="222">
        <f>IF($H$2="All",IF(C59="Jakarta",SUMIFS('Master Data HO &amp; Site'!$AJ$1:$AJ$437,'Master Data HO &amp; Site'!$F$1:$F$437,'Summary to Mgmt'!$D59,'Master Data HO &amp; Site'!$H$1:$H$437,'Summary to Mgmt'!$E59,'Master Data HO &amp; Site'!$Y$1:$Y$437,"Open"),SUMIFS('Master Data HO &amp; Site'!$AJ$1:$AJ$437,'Master Data HO &amp; Site'!$S$1:$S$437,'Summary to Mgmt'!$C59,'Master Data HO &amp; Site'!$Y$1:$Y$437,"Open")),IF($H$2="Urgent",IF(C59="Jakarta",SUMIFS('Master Data HO &amp; Site'!$AJ$1:$AJ$437,'Master Data HO &amp; Site'!$F$1:$F$437,'Summary to Mgmt'!$D59,'Master Data HO &amp; Site'!$H$1:$H$437,'Summary to Mgmt'!$E59,'Master Data HO &amp; Site'!$Y$1:$Y$437,"Open",'Master Data HO &amp; Site'!$N$1:$N$437,$H$2),SUMIFS('Master Data HO &amp; Site'!$AJ$1:$AJ$437,'Master Data HO &amp; Site'!$S$1:$S$437,'Summary to Mgmt'!$C59,'Master Data HO &amp; Site'!$Y$1:$Y$437,"Open",'Master Data HO &amp; Site'!$N$1:$N$437,$H$2)),IF(C59="Jakarta",SUMIFS('Master Data HO &amp; Site'!$AJ$1:$AJ$437,'Master Data HO &amp; Site'!$F$1:$F$437,'Summary to Mgmt'!$D59,'Master Data HO &amp; Site'!$H$1:$H$437,'Summary to Mgmt'!$E59,'Master Data HO &amp; Site'!$Y$1:$Y$437,"Open",'Master Data HO &amp; Site'!$N$1:$N$437,$H$2),SUMIFS('Master Data HO &amp; Site'!$AJ$1:$AJ$437,'Master Data HO &amp; Site'!$S$1:$S$437,'Summary to Mgmt'!$C59,'Master Data HO &amp; Site'!$Y$1:$Y$437,"Open",'Master Data HO &amp; Site'!$N$1:$N$437,$H$2))))</f>
        <v>0</v>
      </c>
      <c r="S59" s="222">
        <f>IF($H$2="All",IF(C59="Jakarta",SUMIFS('Master Data HO &amp; Site'!$AK$1:$AK$437,'Master Data HO &amp; Site'!$F$1:$F$437,'Summary to Mgmt'!$D59,'Master Data HO &amp; Site'!$H$1:$H$437,'Summary to Mgmt'!$E59,'Master Data HO &amp; Site'!$Y$1:$Y$437,"Open"),SUMIFS('Master Data HO &amp; Site'!$AK$1:$AK$437,'Master Data HO &amp; Site'!$S$1:$S$437,'Summary to Mgmt'!$C59,'Master Data HO &amp; Site'!$Y$1:$Y$437,"Open")),IF($H$2="Urgent",IF(C59="Jakarta",SUMIFS('Master Data HO &amp; Site'!$AK$1:$AK$437,'Master Data HO &amp; Site'!$F$1:$F$437,'Summary to Mgmt'!$D59,'Master Data HO &amp; Site'!$H$1:$H$437,'Summary to Mgmt'!$E59,'Master Data HO &amp; Site'!$Y$1:$Y$437,"Open",'Master Data HO &amp; Site'!$N$1:$N$437,$H$2),SUMIFS('Master Data HO &amp; Site'!$AK$1:$AK$437,'Master Data HO &amp; Site'!$S$1:$S$437,'Summary to Mgmt'!$C59,'Master Data HO &amp; Site'!$Y$1:$Y$437,"Open",'Master Data HO &amp; Site'!$N$1:$N$437,$H$2)),IF(C59="Jakarta",SUMIFS('Master Data HO &amp; Site'!$AK$1:$AK$437,'Master Data HO &amp; Site'!$F$1:$F$437,'Summary to Mgmt'!$D59,'Master Data HO &amp; Site'!$H$1:$H$437,'Summary to Mgmt'!$E59,'Master Data HO &amp; Site'!$Y$1:$Y$437,"Open",'Master Data HO &amp; Site'!$N$1:$N$437,$H$2),SUMIFS('Master Data HO &amp; Site'!$AK$1:$AK$437,'Master Data HO &amp; Site'!$S$1:$S$437,'Summary to Mgmt'!$C59,'Master Data HO &amp; Site'!$Y$1:$Y$437,"Open",'Master Data HO &amp; Site'!$N$1:$N$437,$H$2))))</f>
        <v>0</v>
      </c>
      <c r="T59" s="222">
        <f>IF($H$2="All",IF(C59="Jakarta",SUMIFS('Master Data HO &amp; Site'!$AL$1:$AL$437,'Master Data HO &amp; Site'!$F$1:$F$437,'Summary to Mgmt'!$D59,'Master Data HO &amp; Site'!$H$1:$H$437,'Summary to Mgmt'!$E59,'Master Data HO &amp; Site'!$Y$1:$Y$437,"Open"),SUMIFS('Master Data HO &amp; Site'!$AL$1:$AL$437,'Master Data HO &amp; Site'!$S$1:$S$437,'Summary to Mgmt'!$C59,'Master Data HO &amp; Site'!$Y$1:$Y$437,"Open")),IF($H$2="Urgent",IF(C59="Jakarta",SUMIFS('Master Data HO &amp; Site'!$AL$1:$AL$437,'Master Data HO &amp; Site'!$F$1:$F$437,'Summary to Mgmt'!$D59,'Master Data HO &amp; Site'!$H$1:$H$437,'Summary to Mgmt'!$E59,'Master Data HO &amp; Site'!$Y$1:$Y$437,"Open",'Master Data HO &amp; Site'!$N$1:$N$437,$H$2),SUMIFS('Master Data HO &amp; Site'!$AL$1:$AL$437,'Master Data HO &amp; Site'!$S$1:$S$437,'Summary to Mgmt'!$C59,'Master Data HO &amp; Site'!$Y$1:$Y$437,"Open",'Master Data HO &amp; Site'!$N$1:$N$437,$H$2)),IF(C59="Jakarta",SUMIFS('Master Data HO &amp; Site'!$AL$1:$AL$437,'Master Data HO &amp; Site'!$F$1:$F$437,'Summary to Mgmt'!$D59,'Master Data HO &amp; Site'!$H$1:$H$437,'Summary to Mgmt'!$E59,'Master Data HO &amp; Site'!$Y$1:$Y$437,"Open",'Master Data HO &amp; Site'!$N$1:$N$437,$H$2),SUMIFS('Master Data HO &amp; Site'!$AL$1:$AL$437,'Master Data HO &amp; Site'!$S$1:$S$437,'Summary to Mgmt'!$C59,'Master Data HO &amp; Site'!$Y$1:$Y$437,"Open",'Master Data HO &amp; Site'!$N$1:$N$437,$H$2))))</f>
        <v>0</v>
      </c>
      <c r="U59" s="222">
        <f>IF($H$2="All",IF(C59="Jakarta",SUMIFS('Master Data HO &amp; Site'!$AM$1:$AM$437,'Master Data HO &amp; Site'!$S$1:$S$437,'Summary to Mgmt'!$C59,'Master Data HO &amp; Site'!$F$1:$F$437,'Summary to Mgmt'!$D59,'Master Data HO &amp; Site'!$H$1:$H$437,'Summary to Mgmt'!$E59,'Master Data HO &amp; Site'!$Y$1:$Y$437,"Open"),SUMIFS('Master Data HO &amp; Site'!$AM$1:$AM$437,'Master Data HO &amp; Site'!$S$1:$S$437,'Summary to Mgmt'!$C59,'Master Data HO &amp; Site'!$Y$1:$Y$437,"Open")),IF($H$2="Urgent",IF(C59="Jakarta",SUMIFS('Master Data HO &amp; Site'!$AM$1:$AM$437,'Master Data HO &amp; Site'!$F$1:$F$437,'Summary to Mgmt'!$D59,'Master Data HO &amp; Site'!$H$1:$H$437,'Summary to Mgmt'!$E59,'Master Data HO &amp; Site'!$Y$1:$Y$437,"Open",'Master Data HO &amp; Site'!$N$1:$N$437,$H$2),SUMIFS('Master Data HO &amp; Site'!$AM$1:$AM$437,'Master Data HO &amp; Site'!$S$1:$S$437,'Summary to Mgmt'!$C59,'Master Data HO &amp; Site'!$Y$1:$Y$437,"Open",'Master Data HO &amp; Site'!$N$1:$N$437,$H$2)),IF(C59="Jakarta",SUMIFS('Master Data HO &amp; Site'!$AM$1:$AM$437,'Master Data HO &amp; Site'!$F$1:$F$437,'Summary to Mgmt'!$D59,'Master Data HO &amp; Site'!$H$1:$H$437,'Summary to Mgmt'!$E59,'Master Data HO &amp; Site'!$Y$1:$Y$437,"Open",'Master Data HO &amp; Site'!$N$1:$N$437,$H$2),SUMIFS('Master Data HO &amp; Site'!$AM$1:$AM$437,'Master Data HO &amp; Site'!$S$1:$S$437,'Summary to Mgmt'!$C59,'Master Data HO &amp; Site'!$Y$1:$Y$437,"Open",'Master Data HO &amp; Site'!$N$1:$N$437,$H$2))))</f>
        <v>0</v>
      </c>
      <c r="V59" s="222">
        <f>IF($H$2="All",IF(C59="Jakarta",SUMIFS('Master Data HO &amp; Site'!$AN$1:$AN$437,'Master Data HO &amp; Site'!$F$1:$F$437,'Summary to Mgmt'!$D59,'Master Data HO &amp; Site'!$H$1:$H$437,'Summary to Mgmt'!$E59,'Master Data HO &amp; Site'!$Y$1:$Y$437,"Open"),SUMIFS('Master Data HO &amp; Site'!$AN$1:$AN$437,'Master Data HO &amp; Site'!$S$1:$S$437,'Summary to Mgmt'!$C59,'Master Data HO &amp; Site'!$Y$1:$Y$437,"Open")),IF($H$2="Urgent",IF(C59="Jakarta",SUMIFS('Master Data HO &amp; Site'!$AN$1:$AN$437,'Master Data HO &amp; Site'!$F$1:$F$437,'Summary to Mgmt'!$D59,'Master Data HO &amp; Site'!$H$1:$H$437,'Summary to Mgmt'!$E59,'Master Data HO &amp; Site'!$Y$1:$Y$437,"Open",'Master Data HO &amp; Site'!$N$1:$N$437,$H$2),SUMIFS('Master Data HO &amp; Site'!$AN$1:$AN$437,'Master Data HO &amp; Site'!$S$1:$S$437,'Summary to Mgmt'!$C59,'Master Data HO &amp; Site'!$Y$1:$Y$437,"Open",'Master Data HO &amp; Site'!$N$1:$N$437,$H$2)),IF(C59="Jakarta",SUMIFS('Master Data HO &amp; Site'!$AN$1:$AN$437,'Master Data HO &amp; Site'!$F$1:$F$437,'Summary to Mgmt'!$D59,'Master Data HO &amp; Site'!$H$1:$H$437,'Summary to Mgmt'!$E59,'Master Data HO &amp; Site'!$Y$1:$Y$437,"Open",'Master Data HO &amp; Site'!$N$1:$N$437,$H$2),SUMIFS('Master Data HO &amp; Site'!$AN$1:$AN$437,'Master Data HO &amp; Site'!$S$1:$S$437,'Summary to Mgmt'!$C59,'Master Data HO &amp; Site'!$Y$1:$Y$437,"Open",'Master Data HO &amp; Site'!$N$1:$N$437,$H$2))))</f>
        <v>0</v>
      </c>
      <c r="W59" s="222">
        <f>IF($H$2="All",IF(C59="Jakarta",SUMIFS('Master Data HO &amp; Site'!$AO$1:$AO$437,'Master Data HO &amp; Site'!$F$1:$F$437,'Summary to Mgmt'!$D59,'Master Data HO &amp; Site'!$H$1:$H$437,'Summary to Mgmt'!$E59,'Master Data HO &amp; Site'!$Y$1:$Y$437,"Open"),SUMIFS('Master Data HO &amp; Site'!$AO$1:$AO$437,'Master Data HO &amp; Site'!$S$1:$S$437,'Summary to Mgmt'!$C59,'Master Data HO &amp; Site'!$Y$1:$Y$437,"Open")),IF($H$2="Urgent",IF(C59="Jakarta",SUMIFS('Master Data HO &amp; Site'!$AO$1:$AO$437,'Master Data HO &amp; Site'!$F$1:$F$437,'Summary to Mgmt'!$D59,'Master Data HO &amp; Site'!$H$1:$H$437,'Summary to Mgmt'!$E59,'Master Data HO &amp; Site'!$Y$1:$Y$437,"Open",'Master Data HO &amp; Site'!$N$1:$N$437,$H$2),SUMIFS('Master Data HO &amp; Site'!$AO$1:$AO$437,'Master Data HO &amp; Site'!$S$1:$S$437,'Summary to Mgmt'!$C59,'Master Data HO &amp; Site'!$Y$1:$Y$437,"Open",'Master Data HO &amp; Site'!$N$1:$N$437,$H$2)),IF(C59="Jakarta",SUMIFS('Master Data HO &amp; Site'!$AO$1:$AO$437,'Master Data HO &amp; Site'!$F$1:$F$437,'Summary to Mgmt'!$D59,'Master Data HO &amp; Site'!$H$1:$H$437,'Summary to Mgmt'!$E59,'Master Data HO &amp; Site'!$Y$1:$Y$437,"Open",'Master Data HO &amp; Site'!$N$1:$N$437,$H$2),SUMIFS('Master Data HO &amp; Site'!$AO$1:$AO$437,'Master Data HO &amp; Site'!$S$1:$S$437,'Summary to Mgmt'!$C59,'Master Data HO &amp; Site'!$Y$1:$Y$437,"Open",'Master Data HO &amp; Site'!$N$1:$N$437,$H$2))))</f>
        <v>0</v>
      </c>
      <c r="X59" s="222">
        <f>IF($H$2="All",IF(C59="Jakarta",SUMIFS('Master Data HO &amp; Site'!$AP$1:$AP$437,'Master Data HO &amp; Site'!$F$1:$F$437,'Summary to Mgmt'!$D59,'Master Data HO &amp; Site'!$H$1:$H$437,'Summary to Mgmt'!$E59,'Master Data HO &amp; Site'!$Y$1:$Y$437,"Open"),SUMIFS('Master Data HO &amp; Site'!$AP$1:$AP$437,'Master Data HO &amp; Site'!$S$1:$S$437,'Summary to Mgmt'!$C59,'Master Data HO &amp; Site'!$Y$1:$Y$437,"Open")),IF($H$2="Urgent",IF(C59="Jakarta",SUMIFS('Master Data HO &amp; Site'!$AP$1:$AP$437,'Master Data HO &amp; Site'!$F$1:$F$437,'Summary to Mgmt'!$D59,'Master Data HO &amp; Site'!$H$1:$H$437,'Summary to Mgmt'!$E59,'Master Data HO &amp; Site'!$Y$1:$Y$437,"Open",'Master Data HO &amp; Site'!$N$1:$N$437,$H$2),SUMIFS('Master Data HO &amp; Site'!$AP$1:$AP$437,'Master Data HO &amp; Site'!$S$1:$S$437,'Summary to Mgmt'!$C59,'Master Data HO &amp; Site'!$Y$1:$Y$437,"Open",'Master Data HO &amp; Site'!$N$1:$N$437,$H$2)),IF(C59="Jakarta",SUMIFS('Master Data HO &amp; Site'!$AP$1:$AP$437,'Master Data HO &amp; Site'!$F$1:$F$437,'Summary to Mgmt'!$D59,'Master Data HO &amp; Site'!$H$1:$H$437,'Summary to Mgmt'!$E59,'Master Data HO &amp; Site'!$Y$1:$Y$437,"Open",'Master Data HO &amp; Site'!$N$1:$N$437,$H$2),SUMIFS('Master Data HO &amp; Site'!$AP$1:$AP$437,'Master Data HO &amp; Site'!$S$1:$S$437,'Summary to Mgmt'!$C59,'Master Data HO &amp; Site'!$Y$1:$Y$437,"Open",'Master Data HO &amp; Site'!$N$1:$N$437,$H$2))))</f>
        <v>0</v>
      </c>
      <c r="Y59" s="222">
        <f>IF($H$2="All",IF(C59="Jakarta",SUMIFS('Master Data HO &amp; Site'!$AQ$1:$AQ$437,'Master Data HO &amp; Site'!$F$1:$F$437,'Summary to Mgmt'!$D59,'Master Data HO &amp; Site'!$H$1:$H$437,'Summary to Mgmt'!$E59,'Master Data HO &amp; Site'!$Y$1:$Y$437,"Open"),SUMIFS('Master Data HO &amp; Site'!$AQ$1:$AQ$437,'Master Data HO &amp; Site'!$S$1:$S$437,'Summary to Mgmt'!$C59,'Master Data HO &amp; Site'!$Y$1:$Y$437,"Open")),IF($H$2="Urgent",IF(C59="Jakarta",SUMIFS('Master Data HO &amp; Site'!$AQ$1:$AQ$437,'Master Data HO &amp; Site'!$F$1:$F$437,'Summary to Mgmt'!$D59,'Master Data HO &amp; Site'!$H$1:$H$437,'Summary to Mgmt'!$E59,'Master Data HO &amp; Site'!$Y$1:$Y$437,"Open",'Master Data HO &amp; Site'!$N$1:$N$437,$H$2),SUMIFS('Master Data HO &amp; Site'!$AQ$1:$AQ$437,'Master Data HO &amp; Site'!$S$1:$S$437,'Summary to Mgmt'!$C59,'Master Data HO &amp; Site'!$Y$1:$Y$437,"Open",'Master Data HO &amp; Site'!$N$1:$N$437,$H$2)),IF(C59="Jakarta",SUMIFS('Master Data HO &amp; Site'!$AQ$1:$AQ$437,'Master Data HO &amp; Site'!$F$1:$F$437,'Summary to Mgmt'!$D59,'Master Data HO &amp; Site'!$H$1:$H$437,'Summary to Mgmt'!$E59,'Master Data HO &amp; Site'!$Y$1:$Y$437,"Open",'Master Data HO &amp; Site'!$N$1:$N$437,$H$2),SUMIFS('Master Data HO &amp; Site'!$AQ$1:$AQ$437,'Master Data HO &amp; Site'!$S$1:$S$437,'Summary to Mgmt'!$C59,'Master Data HO &amp; Site'!$Y$1:$Y$437,"Open",'Master Data HO &amp; Site'!$N$1:$N$437,$H$2))))</f>
        <v>0</v>
      </c>
      <c r="Z59" s="222">
        <f>IF($H$2="All",IF(C59="Jakarta",SUMIFS('Master Data HO &amp; Site'!$AR$1:$AR$437,'Master Data HO &amp; Site'!$F$1:$F$437,'Summary to Mgmt'!$D59,'Master Data HO &amp; Site'!$H$1:$H$437,'Summary to Mgmt'!$E59,'Master Data HO &amp; Site'!$Y$1:$Y$437,"Open"),SUMIFS('Master Data HO &amp; Site'!$AR$1:$AR$437,'Master Data HO &amp; Site'!$S$1:$S$437,'Summary to Mgmt'!$C59,'Master Data HO &amp; Site'!$Y$1:$Y$437,"Open")),IF($H$2="Urgent",IF(C59="Jakarta",SUMIFS('Master Data HO &amp; Site'!$AR$1:$AR$437,'Master Data HO &amp; Site'!$F$1:$F$437,'Summary to Mgmt'!$D59,'Master Data HO &amp; Site'!$H$1:$H$437,'Summary to Mgmt'!$E59,'Master Data HO &amp; Site'!$Y$1:$Y$437,"Open",'Master Data HO &amp; Site'!$N$1:$N$437,$H$2),SUMIFS('Master Data HO &amp; Site'!$AR$1:$AR$437,'Master Data HO &amp; Site'!$S$1:$S$437,'Summary to Mgmt'!$C59,'Master Data HO &amp; Site'!$Y$1:$Y$437,"Open",'Master Data HO &amp; Site'!$N$1:$N$437,$H$2)),IF(C59="Jakarta",SUMIFS('Master Data HO &amp; Site'!$AR$1:$AR$437,'Master Data HO &amp; Site'!$F$1:$F$437,'Summary to Mgmt'!$D59,'Master Data HO &amp; Site'!$H$1:$H$437,'Summary to Mgmt'!$E59,'Master Data HO &amp; Site'!$Y$1:$Y$437,"Open",'Master Data HO &amp; Site'!$N$1:$N$437,$H$2),SUMIFS('Master Data HO &amp; Site'!$AR$1:$AR$437,'Master Data HO &amp; Site'!$S$1:$S$437,'Summary to Mgmt'!$C59,'Master Data HO &amp; Site'!$Y$1:$Y$437,"Open",'Master Data HO &amp; Site'!$N$1:$N$437,$H$2))))</f>
        <v>0</v>
      </c>
      <c r="AA59" s="222">
        <f>IF($H$2="All",IF(C59="Jakarta",SUMIFS('Master Data HO &amp; Site'!$AS$1:$AS$437,'Master Data HO &amp; Site'!$S$1:$S$437,'Summary to Mgmt'!$C59,'Master Data HO &amp; Site'!$F$1:$F$437,'Summary to Mgmt'!$D59,'Master Data HO &amp; Site'!$H$1:$H$437,'Summary to Mgmt'!$E59,'Master Data HO &amp; Site'!$Y$1:$Y$437,"Open"),SUMIFS('Master Data HO &amp; Site'!$AS$1:$AS$437,'Master Data HO &amp; Site'!$S$1:$S$437,'Summary to Mgmt'!$C59,'Master Data HO &amp; Site'!$Y$1:$Y$437,"Open")),IF($H$2="Urgent",IF(C59="Jakarta",SUMIFS('Master Data HO &amp; Site'!$AS$1:$AS$437,'Master Data HO &amp; Site'!$F$1:$F$437,'Summary to Mgmt'!$D59,'Master Data HO &amp; Site'!$H$1:$H$437,'Summary to Mgmt'!$E59,'Master Data HO &amp; Site'!$Y$1:$Y$437,"Open",'Master Data HO &amp; Site'!$N$1:$N$437,$H$2),SUMIFS('Master Data HO &amp; Site'!$AS$1:$AS$437,'Master Data HO &amp; Site'!$S$1:$S$437,'Summary to Mgmt'!$C59,'Master Data HO &amp; Site'!$Y$1:$Y$437,"Open",'Master Data HO &amp; Site'!$N$1:$N$437,$H$2)),IF(C59="Jakarta",SUMIFS('Master Data HO &amp; Site'!$AS$1:$AS$437,'Master Data HO &amp; Site'!$F$1:$F$437,'Summary to Mgmt'!$D59,'Master Data HO &amp; Site'!$H$1:$H$437,'Summary to Mgmt'!$E59,'Master Data HO &amp; Site'!$Y$1:$Y$437,"Open",'Master Data HO &amp; Site'!$N$1:$N$437,$H$2),SUMIFS('Master Data HO &amp; Site'!$AS$1:$AS$437,'Master Data HO &amp; Site'!$S$1:$S$437,'Summary to Mgmt'!$C59,'Master Data HO &amp; Site'!$Y$1:$Y$437,"Open",'Master Data HO &amp; Site'!$N$1:$N$437,$H$2))))</f>
        <v>0</v>
      </c>
      <c r="AB59" s="222">
        <f>IF($H$2="All",IF(C59="Jakarta",SUMIFS('Master Data HO &amp; Site'!$AT$1:$AT$437,'Master Data HO &amp; Site'!$F$1:$F$437,'Summary to Mgmt'!$D59,'Master Data HO &amp; Site'!$H$1:$H$437,'Summary to Mgmt'!$E59,'Master Data HO &amp; Site'!$Y$1:$Y$437,"Open"),SUMIFS('Master Data HO &amp; Site'!$AT$1:$AT$437,'Master Data HO &amp; Site'!$S$1:$S$437,'Summary to Mgmt'!$C59,'Master Data HO &amp; Site'!$Y$1:$Y$437,"Open")),IF($H$2="Urgent",IF(C59="Jakarta",SUMIFS('Master Data HO &amp; Site'!$AT$1:$AT$437,'Master Data HO &amp; Site'!$F$1:$F$437,'Summary to Mgmt'!$D59,'Master Data HO &amp; Site'!$H$1:$H$437,'Summary to Mgmt'!$E59,'Master Data HO &amp; Site'!$Y$1:$Y$437,"Open",'Master Data HO &amp; Site'!$N$1:$N$437,$H$2),SUMIFS('Master Data HO &amp; Site'!$AT$1:$AT$437,'Master Data HO &amp; Site'!$S$1:$S$437,'Summary to Mgmt'!$C59,'Master Data HO &amp; Site'!$Y$1:$Y$437,"Open",'Master Data HO &amp; Site'!$N$1:$N$437,$H$2)),IF(C59="Jakarta",SUMIFS('Master Data HO &amp; Site'!$AT$1:$AT$437,'Master Data HO &amp; Site'!$F$1:$F$437,'Summary to Mgmt'!$D59,'Master Data HO &amp; Site'!$H$1:$H$437,'Summary to Mgmt'!$E59,'Master Data HO &amp; Site'!$Y$1:$Y$437,"Open",'Master Data HO &amp; Site'!$N$1:$N$437,$H$2),SUMIFS('Master Data HO &amp; Site'!$AT$1:$AT$437,'Master Data HO &amp; Site'!$S$1:$S$437,'Summary to Mgmt'!$C59,'Master Data HO &amp; Site'!$Y$1:$Y$437,"Open",'Master Data HO &amp; Site'!$N$1:$N$437,$H$2))))</f>
        <v>0</v>
      </c>
      <c r="AC59" s="222">
        <f>IF($H$2="All",IF(C59="Jakarta",SUMIFS('Master Data HO &amp; Site'!$AU$1:$AU$437,'Master Data HO &amp; Site'!$F$1:$F$437,'Summary to Mgmt'!$D59,'Master Data HO &amp; Site'!$H$1:$H$437,'Summary to Mgmt'!$E59,'Master Data HO &amp; Site'!$Y$1:$Y$437,"Open"),SUMIFS('Master Data HO &amp; Site'!$AU$1:$AU$437,'Master Data HO &amp; Site'!$S$1:$S$437,'Summary to Mgmt'!$C59,'Master Data HO &amp; Site'!$Y$1:$Y$437,"Open")),IF($H$2="Urgent",IF(C59="Jakarta",SUMIFS('Master Data HO &amp; Site'!$AU$1:$AU$437,'Master Data HO &amp; Site'!$F$1:$F$437,'Summary to Mgmt'!$D59,'Master Data HO &amp; Site'!$H$1:$H$437,'Summary to Mgmt'!$E59,'Master Data HO &amp; Site'!$Y$1:$Y$437,"Open",'Master Data HO &amp; Site'!$N$1:$N$437,$H$2),SUMIFS('Master Data HO &amp; Site'!$AU$1:$AU$437,'Master Data HO &amp; Site'!$S$1:$S$437,'Summary to Mgmt'!$C59,'Master Data HO &amp; Site'!$Y$1:$Y$437,"Open",'Master Data HO &amp; Site'!$N$1:$N$437,$H$2)),IF(C59="Jakarta",SUMIFS('Master Data HO &amp; Site'!$AU$1:$AU$437,'Master Data HO &amp; Site'!$F$1:$F$437,'Summary to Mgmt'!$D59,'Master Data HO &amp; Site'!$H$1:$H$437,'Summary to Mgmt'!$E59,'Master Data HO &amp; Site'!$Y$1:$Y$437,"Open",'Master Data HO &amp; Site'!$N$1:$N$437,$H$2),SUMIFS('Master Data HO &amp; Site'!$AU$1:$AU$437,'Master Data HO &amp; Site'!$S$1:$S$437,'Summary to Mgmt'!$C59,'Master Data HO &amp; Site'!$Y$1:$Y$437,"Open",'Master Data HO &amp; Site'!$N$1:$N$437,$H$2))))</f>
        <v>0</v>
      </c>
      <c r="AD59" s="222">
        <f>IF($H$2="All",IF(C59="Jakarta",SUMIFS('Master Data HO &amp; Site'!$AV$1:$AV$437,'Master Data HO &amp; Site'!$F$1:$F$437,'Summary to Mgmt'!$D59,'Master Data HO &amp; Site'!$H$1:$H$437,'Summary to Mgmt'!$E59,'Master Data HO &amp; Site'!$Y$1:$Y$437,"Open"),SUMIFS('Master Data HO &amp; Site'!$AV$1:$AV$437,'Master Data HO &amp; Site'!$S$1:$S$437,'Summary to Mgmt'!$C59,'Master Data HO &amp; Site'!$Y$1:$Y$437,"Open")),IF($H$2="Urgent",IF(C59="Jakarta",SUMIFS('Master Data HO &amp; Site'!$AV$1:$AV$437,'Master Data HO &amp; Site'!$F$1:$F$437,'Summary to Mgmt'!$D59,'Master Data HO &amp; Site'!$H$1:$H$437,'Summary to Mgmt'!$E59,'Master Data HO &amp; Site'!$Y$1:$Y$437,"Open",'Master Data HO &amp; Site'!$N$1:$N$437,$H$2),SUMIFS('Master Data HO &amp; Site'!$AV$1:$AV$437,'Master Data HO &amp; Site'!$S$1:$S$437,'Summary to Mgmt'!$C59,'Master Data HO &amp; Site'!$Y$1:$Y$437,"Open",'Master Data HO &amp; Site'!$N$1:$N$437,$H$2)),IF(C59="Jakarta",SUMIFS('Master Data HO &amp; Site'!$AV$1:$AV$437,'Master Data HO &amp; Site'!$F$1:$F$437,'Summary to Mgmt'!$D59,'Master Data HO &amp; Site'!$H$1:$H$437,'Summary to Mgmt'!$E59,'Master Data HO &amp; Site'!$Y$1:$Y$437,"Open",'Master Data HO &amp; Site'!$N$1:$N$437,$H$2),SUMIFS('Master Data HO &amp; Site'!$AV$1:$AV$437,'Master Data HO &amp; Site'!$S$1:$S$437,'Summary to Mgmt'!$C59,'Master Data HO &amp; Site'!$Y$1:$Y$437,"Open",'Master Data HO &amp; Site'!$N$1:$N$437,$H$2))))</f>
        <v>0</v>
      </c>
      <c r="AE59" s="222">
        <f>IF($H$2="All",IF(C59="Jakarta",SUMIFS('Master Data HO &amp; Site'!$AW$1:$AW$437,'Master Data HO &amp; Site'!$F$1:$F$437,'Summary to Mgmt'!$D59,'Master Data HO &amp; Site'!$H$1:$H$437,'Summary to Mgmt'!$E59,'Master Data HO &amp; Site'!$Y$1:$Y$437,"Open"),SUMIFS('Master Data HO &amp; Site'!$AW$1:$AW$437,'Master Data HO &amp; Site'!$S$1:$S$437,'Summary to Mgmt'!$C59,'Master Data HO &amp; Site'!$Y$1:$Y$437,"Open")),IF($H$2="Urgent",IF(C59="Jakarta",SUMIFS('Master Data HO &amp; Site'!$AW$1:$AW$437,'Master Data HO &amp; Site'!$F$1:$F$437,'Summary to Mgmt'!$D59,'Master Data HO &amp; Site'!$H$1:$H$437,'Summary to Mgmt'!$E59,'Master Data HO &amp; Site'!$Y$1:$Y$437,"Open",'Master Data HO &amp; Site'!$N$1:$N$437,$H$2),SUMIFS('Master Data HO &amp; Site'!$AW$1:$AW$437,'Master Data HO &amp; Site'!$S$1:$S$437,'Summary to Mgmt'!$C59,'Master Data HO &amp; Site'!$Y$1:$Y$437,"Open",'Master Data HO &amp; Site'!$N$1:$N$437,$H$2)),IF(C59="Jakarta",SUMIFS('Master Data HO &amp; Site'!$AW$1:$AW$437,'Master Data HO &amp; Site'!$F$1:$F$437,'Summary to Mgmt'!$D59,'Master Data HO &amp; Site'!$H$1:$H$437,'Summary to Mgmt'!$E59,'Master Data HO &amp; Site'!$Y$1:$Y$437,"Open",'Master Data HO &amp; Site'!$N$1:$N$437,$H$2),SUMIFS('Master Data HO &amp; Site'!$AW$1:$AW$437,'Master Data HO &amp; Site'!$S$1:$S$437,'Summary to Mgmt'!$C59,'Master Data HO &amp; Site'!$Y$1:$Y$437,"Open",'Master Data HO &amp; Site'!$N$1:$N$437,$H$2))))</f>
        <v>0</v>
      </c>
      <c r="AF59" s="222">
        <f>IF($H$2="All",IF(C59="Jakarta",SUMIFS('Master Data HO &amp; Site'!$AX$1:$AX$437,'Master Data HO &amp; Site'!$F$1:$F$437,'Summary to Mgmt'!$D59,'Master Data HO &amp; Site'!$H$1:$H$437,'Summary to Mgmt'!$E59,'Master Data HO &amp; Site'!$Y$1:$Y$437,"Open"),SUMIFS('Master Data HO &amp; Site'!$AX$1:$AX$437,'Master Data HO &amp; Site'!$S$1:$S$437,'Summary to Mgmt'!$C59,'Master Data HO &amp; Site'!$Y$1:$Y$437,"Open")),IF($H$2="Urgent",IF(C59="Jakarta",SUMIFS('Master Data HO &amp; Site'!$AX$1:$AX$437,'Master Data HO &amp; Site'!$F$1:$F$437,'Summary to Mgmt'!$D59,'Master Data HO &amp; Site'!$H$1:$H$437,'Summary to Mgmt'!$E59,'Master Data HO &amp; Site'!$Y$1:$Y$437,"Open",'Master Data HO &amp; Site'!$N$1:$N$437,$H$2),SUMIFS('Master Data HO &amp; Site'!$AX$1:$AX$437,'Master Data HO &amp; Site'!$S$1:$S$437,'Summary to Mgmt'!$C59,'Master Data HO &amp; Site'!$Y$1:$Y$437,"Open",'Master Data HO &amp; Site'!$N$1:$N$437,$H$2)),IF(C59="Jakarta",SUMIFS('Master Data HO &amp; Site'!$AX$1:$AX$437,'Master Data HO &amp; Site'!$F$1:$F$437,'Summary to Mgmt'!$D59,'Master Data HO &amp; Site'!$H$1:$H$437,'Summary to Mgmt'!$E59,'Master Data HO &amp; Site'!$Y$1:$Y$437,"Open",'Master Data HO &amp; Site'!$N$1:$N$437,$H$2),SUMIFS('Master Data HO &amp; Site'!$AX$1:$AX$437,'Master Data HO &amp; Site'!$S$1:$S$437,'Summary to Mgmt'!$C59,'Master Data HO &amp; Site'!$Y$1:$Y$437,"Open",'Master Data HO &amp; Site'!$N$1:$N$437,$H$2))))</f>
        <v>0</v>
      </c>
      <c r="AG59" s="222">
        <f>IF($H$2="All",IF(C59="Jakarta",SUMIFS('Master Data HO &amp; Site'!$AY$1:$AY$437,'Master Data HO &amp; Site'!$S$1:$S$437,'Summary to Mgmt'!$C59,'Master Data HO &amp; Site'!$F$1:$F$437,'Summary to Mgmt'!$D59,'Master Data HO &amp; Site'!$H$1:$H$437,'Summary to Mgmt'!$E59,'Master Data HO &amp; Site'!$Y$1:$Y$437,"Open"),SUMIFS('Master Data HO &amp; Site'!$AY$1:$AY$437,'Master Data HO &amp; Site'!$S$1:$S$437,'Summary to Mgmt'!$C59,'Master Data HO &amp; Site'!$Y$1:$Y$437,"Open")),IF($H$2="Urgent",IF(C59="Jakarta",SUMIFS('Master Data HO &amp; Site'!$AY$1:$AY$437,'Master Data HO &amp; Site'!$F$1:$F$437,'Summary to Mgmt'!$D59,'Master Data HO &amp; Site'!$H$1:$H$437,'Summary to Mgmt'!$E59,'Master Data HO &amp; Site'!$Y$1:$Y$437,"Open",'Master Data HO &amp; Site'!$N$1:$N$437,$H$2),SUMIFS('Master Data HO &amp; Site'!$AY$1:$AY$437,'Master Data HO &amp; Site'!$S$1:$S$437,'Summary to Mgmt'!$C59,'Master Data HO &amp; Site'!$Y$1:$Y$437,"Open",'Master Data HO &amp; Site'!$N$1:$N$437,$H$2)),IF(C59="Jakarta",SUMIFS('Master Data HO &amp; Site'!$AY$1:$AY$437,'Master Data HO &amp; Site'!$F$1:$F$437,'Summary to Mgmt'!$D59,'Master Data HO &amp; Site'!$H$1:$H$437,'Summary to Mgmt'!$E59,'Master Data HO &amp; Site'!$Y$1:$Y$437,"Open",'Master Data HO &amp; Site'!$N$1:$N$437,$H$2),SUMIFS('Master Data HO &amp; Site'!$AY$1:$AY$437,'Master Data HO &amp; Site'!$S$1:$S$437,'Summary to Mgmt'!$C59,'Master Data HO &amp; Site'!$Y$1:$Y$437,"Open",'Master Data HO &amp; Site'!$N$1:$N$437,$H$2))))</f>
        <v>0</v>
      </c>
      <c r="AH59" s="222">
        <f>IF($H$2="All",IF(C59="Jakarta",SUMIFS('Master Data HO &amp; Site'!$AZ$1:$AZ$437,'Master Data HO &amp; Site'!$F$1:$F$437,'Summary to Mgmt'!$D59,'Master Data HO &amp; Site'!$H$1:$H$437,'Summary to Mgmt'!$E59,'Master Data HO &amp; Site'!$Y$1:$Y$437,"Open"),SUMIFS('Master Data HO &amp; Site'!$AZ$1:$AZ$437,'Master Data HO &amp; Site'!$S$1:$S$437,'Summary to Mgmt'!$C59,'Master Data HO &amp; Site'!$Y$1:$Y$437,"Open")),IF($H$2="Urgent",IF(C59="Jakarta",SUMIFS('Master Data HO &amp; Site'!$AZ$1:$AZ$437,'Master Data HO &amp; Site'!$F$1:$F$437,'Summary to Mgmt'!$D59,'Master Data HO &amp; Site'!$H$1:$H$437,'Summary to Mgmt'!$E59,'Master Data HO &amp; Site'!$Y$1:$Y$437,"Open",'Master Data HO &amp; Site'!$N$1:$N$437,$H$2),SUMIFS('Master Data HO &amp; Site'!$AZ$1:$AZ$437,'Master Data HO &amp; Site'!$S$1:$S$437,'Summary to Mgmt'!$C59,'Master Data HO &amp; Site'!$Y$1:$Y$437,"Open",'Master Data HO &amp; Site'!$N$1:$N$437,$H$2)),IF(C59="Jakarta",SUMIFS('Master Data HO &amp; Site'!$AZ$1:$AZ$437,'Master Data HO &amp; Site'!$F$1:$F$437,'Summary to Mgmt'!$D59,'Master Data HO &amp; Site'!$H$1:$H$437,'Summary to Mgmt'!$E59,'Master Data HO &amp; Site'!$Y$1:$Y$437,"Open",'Master Data HO &amp; Site'!$N$1:$N$437,$H$2),SUMIFS('Master Data HO &amp; Site'!$AZ$1:$AZ$437,'Master Data HO &amp; Site'!$S$1:$S$437,'Summary to Mgmt'!$C59,'Master Data HO &amp; Site'!$Y$1:$Y$437,"Open",'Master Data HO &amp; Site'!$N$1:$N$437,$H$2))))</f>
        <v>0</v>
      </c>
      <c r="AI59" s="222">
        <f>IF($H$2="All",IF(C59="Jakarta",SUMIFS('Master Data HO &amp; Site'!$AZ$1:$AZ$437,'Master Data HO &amp; Site'!$F$1:$F$437,'Summary to Mgmt'!$D59,'Master Data HO &amp; Site'!$H$1:$H$437,'Summary to Mgmt'!$E59,'Master Data HO &amp; Site'!$Y$1:$Y$437,"Open"),SUMIFS('Master Data HO &amp; Site'!$AZ$1:$AZ$437,'Master Data HO &amp; Site'!$S$1:$S$437,'Summary to Mgmt'!$C59,'Master Data HO &amp; Site'!$Y$1:$Y$437,"Open")),IF($H$2="Urgent",IF(C59="Jakarta",SUMIFS('Master Data HO &amp; Site'!$AZ$1:$AZ$437,'Master Data HO &amp; Site'!$F$1:$F$437,'Summary to Mgmt'!$D59,'Master Data HO &amp; Site'!$H$1:$H$437,'Summary to Mgmt'!$E59,'Master Data HO &amp; Site'!$Y$1:$Y$437,"Open",'Master Data HO &amp; Site'!$N$1:$N$437,$H$2),SUMIFS('Master Data HO &amp; Site'!$AZ$1:$AZ$437,'Master Data HO &amp; Site'!$S$1:$S$437,'Summary to Mgmt'!$C59,'Master Data HO &amp; Site'!$Y$1:$Y$437,"Open",'Master Data HO &amp; Site'!$N$1:$N$437,$H$2)),IF(C59="Jakarta",SUMIFS('Master Data HO &amp; Site'!$AZ$1:$AZ$437,'Master Data HO &amp; Site'!$F$1:$F$437,'Summary to Mgmt'!$D59,'Master Data HO &amp; Site'!$H$1:$H$437,'Summary to Mgmt'!$E59,'Master Data HO &amp; Site'!$Y$1:$Y$437,"Open",'Master Data HO &amp; Site'!$N$1:$N$437,$H$2),SUMIFS('Master Data HO &amp; Site'!$AZ$1:$AZ$437,'Master Data HO &amp; Site'!$S$1:$S$437,'Summary to Mgmt'!$C59,'Master Data HO &amp; Site'!$Y$1:$Y$437,"Open",'Master Data HO &amp; Site'!$N$1:$N$437,$H$2))))</f>
        <v>0</v>
      </c>
      <c r="AJ59" s="222">
        <f>IF($H$2="All",IF(C59="Jakarta",SUMIFS('Master Data HO &amp; Site'!$BB$1:$BB$437,'Master Data HO &amp; Site'!$F$1:$F$437,'Summary to Mgmt'!$D59,'Master Data HO &amp; Site'!$H$1:$H$437,'Summary to Mgmt'!$E59,'Master Data HO &amp; Site'!$Y$1:$Y$437,"Open"),SUMIFS('Master Data HO &amp; Site'!$BB$1:$BB$437,'Master Data HO &amp; Site'!$S$1:$S$437,'Summary to Mgmt'!$C59,'Master Data HO &amp; Site'!$Y$1:$Y$437,"Open")),IF($H$2="Urgent",IF(C59="Jakarta",SUMIFS('Master Data HO &amp; Site'!$BB$1:$BB$437,'Master Data HO &amp; Site'!$F$1:$F$437,'Summary to Mgmt'!$D59,'Master Data HO &amp; Site'!$H$1:$H$437,'Summary to Mgmt'!$E59,'Master Data HO &amp; Site'!$Y$1:$Y$437,"Open",'Master Data HO &amp; Site'!$N$1:$N$437,$H$2),SUMIFS('Master Data HO &amp; Site'!$BB$1:$BB$437,'Master Data HO &amp; Site'!$S$1:$S$437,'Summary to Mgmt'!$C59,'Master Data HO &amp; Site'!$Y$1:$Y$437,"Open",'Master Data HO &amp; Site'!$N$1:$N$437,$H$2)),IF(C59="Jakarta",SUMIFS('Master Data HO &amp; Site'!$BB$1:$BB$437,'Master Data HO &amp; Site'!$F$1:$F$437,'Summary to Mgmt'!$D59,'Master Data HO &amp; Site'!$H$1:$H$437,'Summary to Mgmt'!$E59,'Master Data HO &amp; Site'!$Y$1:$Y$437,"Open",'Master Data HO &amp; Site'!$N$1:$N$437,$H$2),SUMIFS('Master Data HO &amp; Site'!$BB$1:$BB$437,'Master Data HO &amp; Site'!$S$1:$S$437,'Summary to Mgmt'!$C59,'Master Data HO &amp; Site'!$Y$1:$Y$437,"Open",'Master Data HO &amp; Site'!$N$1:$N$437,$H$2))))</f>
        <v>0</v>
      </c>
      <c r="AK59" s="222">
        <f>IF($H$2="All",IF(C59="Jakarta",SUMIFS('Master Data HO &amp; Site'!$BC$1:$BC$437,'Master Data HO &amp; Site'!$F$1:$F$437,'Summary to Mgmt'!$D59,'Master Data HO &amp; Site'!$H$1:$H$437,'Summary to Mgmt'!$E59,'Master Data HO &amp; Site'!$Y$1:$Y$437,"Open"),SUMIFS('Master Data HO &amp; Site'!$BC$1:$BC$437,'Master Data HO &amp; Site'!$S$1:$S$437,'Summary to Mgmt'!$C59,'Master Data HO &amp; Site'!$Y$1:$Y$437,"Open")),IF($H$2="Urgent",IF(C59="Jakarta",SUMIFS('Master Data HO &amp; Site'!$BC$1:$BC$437,'Master Data HO &amp; Site'!$F$1:$F$437,'Summary to Mgmt'!$D59,'Master Data HO &amp; Site'!$H$1:$H$437,'Summary to Mgmt'!$E59,'Master Data HO &amp; Site'!$Y$1:$Y$437,"Open",'Master Data HO &amp; Site'!$N$1:$N$437,$H$2),SUMIFS('Master Data HO &amp; Site'!$BC$1:$BC$437,'Master Data HO &amp; Site'!$S$1:$S$437,'Summary to Mgmt'!$C59,'Master Data HO &amp; Site'!$Y$1:$Y$437,"Open",'Master Data HO &amp; Site'!$N$1:$N$437,$H$2)),IF(C59="Jakarta",SUMIFS('Master Data HO &amp; Site'!$BC$1:$BC$437,'Master Data HO &amp; Site'!$F$1:$F$437,'Summary to Mgmt'!$D59,'Master Data HO &amp; Site'!$H$1:$H$437,'Summary to Mgmt'!$E59,'Master Data HO &amp; Site'!$Y$1:$Y$437,"Open",'Master Data HO &amp; Site'!$N$1:$N$437,$H$2),SUMIFS('Master Data HO &amp; Site'!$BC$1:$BC$437,'Master Data HO &amp; Site'!$S$1:$S$437,'Summary to Mgmt'!$C59,'Master Data HO &amp; Site'!$Y$1:$Y$437,"Open",'Master Data HO &amp; Site'!$N$1:$N$437,$H$2))))</f>
        <v>0</v>
      </c>
      <c r="AL59" s="222">
        <f>IF($H$2="All",IF(C59="Jakarta",SUMIFS('Master Data HO &amp; Site'!$BD$1:$BD$437,'Master Data HO &amp; Site'!$F$1:$F$437,'Summary to Mgmt'!$D59,'Master Data HO &amp; Site'!$H$1:$H$437,'Summary to Mgmt'!$E59,'Master Data HO &amp; Site'!$Y$1:$Y$437,"Open"),SUMIFS('Master Data HO &amp; Site'!$BD$1:$BD$437,'Master Data HO &amp; Site'!$S$1:$S$437,'Summary to Mgmt'!$C59,'Master Data HO &amp; Site'!$Y$1:$Y$437,"Open")),IF($H$2="Urgent",IF(C59="Jakarta",SUMIFS('Master Data HO &amp; Site'!$BD$1:$BD$437,'Master Data HO &amp; Site'!$F$1:$F$437,'Summary to Mgmt'!$D59,'Master Data HO &amp; Site'!$H$1:$H$437,'Summary to Mgmt'!$E59,'Master Data HO &amp; Site'!$Y$1:$Y$437,"Open",'Master Data HO &amp; Site'!$N$1:$N$437,$H$2),SUMIFS('Master Data HO &amp; Site'!$BD$1:$BD$437,'Master Data HO &amp; Site'!$S$1:$S$437,'Summary to Mgmt'!$C59,'Master Data HO &amp; Site'!$Y$1:$Y$437,"Open",'Master Data HO &amp; Site'!$N$1:$N$437,$H$2)),IF(C59="Jakarta",SUMIFS('Master Data HO &amp; Site'!$BD$1:$BD$437,'Master Data HO &amp; Site'!$F$1:$F$437,'Summary to Mgmt'!$D59,'Master Data HO &amp; Site'!$H$1:$H$437,'Summary to Mgmt'!$E59,'Master Data HO &amp; Site'!$Y$1:$Y$437,"Open",'Master Data HO &amp; Site'!$N$1:$N$437,$H$2),SUMIFS('Master Data HO &amp; Site'!$BD$1:$BD$437,'Master Data HO &amp; Site'!$S$1:$S$437,'Summary to Mgmt'!$C59,'Master Data HO &amp; Site'!$Y$1:$Y$437,"Open",'Master Data HO &amp; Site'!$N$1:$N$437,$H$2))))</f>
        <v>0</v>
      </c>
      <c r="AM59" s="222">
        <f>IF($H$2="All",IF(C59="Jakarta",SUMIFS('Master Data HO &amp; Site'!$BE$1:$BE$437,'Master Data HO &amp; Site'!$S$1:$S$437,'Summary to Mgmt'!$C59,'Master Data HO &amp; Site'!$F$1:$F$437,'Summary to Mgmt'!$D59,'Master Data HO &amp; Site'!$H$1:$H$437,'Summary to Mgmt'!$E59,'Master Data HO &amp; Site'!$Y$1:$Y$437,"Open"),SUMIFS('Master Data HO &amp; Site'!$BE$1:$BE$437,'Master Data HO &amp; Site'!$S$1:$S$437,'Summary to Mgmt'!$C59,'Master Data HO &amp; Site'!$Y$1:$Y$437,"Open")),IF($H$2="Urgent",IF(C59="Jakarta",SUMIFS('Master Data HO &amp; Site'!$BE$1:$BE$437,'Master Data HO &amp; Site'!$F$1:$F$437,'Summary to Mgmt'!$D59,'Master Data HO &amp; Site'!$H$1:$H$437,'Summary to Mgmt'!$E59,'Master Data HO &amp; Site'!$Y$1:$Y$437,"Open",'Master Data HO &amp; Site'!$N$1:$N$437,$H$2),SUMIFS('Master Data HO &amp; Site'!$BE$1:$BE$437,'Master Data HO &amp; Site'!$S$1:$S$437,'Summary to Mgmt'!$C59,'Master Data HO &amp; Site'!$Y$1:$Y$437,"Open",'Master Data HO &amp; Site'!$N$1:$N$437,$H$2)),IF(C59="Jakarta",SUMIFS('Master Data HO &amp; Site'!$BE$1:$BE$437,'Master Data HO &amp; Site'!$F$1:$F$437,'Summary to Mgmt'!$D59,'Master Data HO &amp; Site'!$H$1:$H$437,'Summary to Mgmt'!$E59,'Master Data HO &amp; Site'!$Y$1:$Y$437,"Open",'Master Data HO &amp; Site'!$N$1:$N$437,$H$2),SUMIFS('Master Data HO &amp; Site'!$BE$1:$BE$437,'Master Data HO &amp; Site'!$S$1:$S$437,'Summary to Mgmt'!$C59,'Master Data HO &amp; Site'!$Y$1:$Y$437,"Open",'Master Data HO &amp; Site'!$N$1:$N$437,$H$2))))</f>
        <v>0</v>
      </c>
      <c r="AN59" s="222">
        <f>IF($H$2="All",IF(C59="Jakarta",SUMIFS('Master Data HO &amp; Site'!$BF$1:$BF$437,'Master Data HO &amp; Site'!$F$1:$F$437,'Summary to Mgmt'!$D59,'Master Data HO &amp; Site'!$H$1:$H$437,'Summary to Mgmt'!$E59,'Master Data HO &amp; Site'!$Y$1:$Y$437,"Open"),SUMIFS('Master Data HO &amp; Site'!$BF$1:$BF$437,'Master Data HO &amp; Site'!$S$1:$S$437,'Summary to Mgmt'!$C59,'Master Data HO &amp; Site'!$Y$1:$Y$437,"Open")),IF($H$2="Urgent",IF(C59="Jakarta",SUMIFS('Master Data HO &amp; Site'!$BF$1:$BF$437,'Master Data HO &amp; Site'!$F$1:$F$437,'Summary to Mgmt'!$D59,'Master Data HO &amp; Site'!$H$1:$H$437,'Summary to Mgmt'!$E59,'Master Data HO &amp; Site'!$Y$1:$Y$437,"Open",'Master Data HO &amp; Site'!$N$1:$N$437,$H$2),SUMIFS('Master Data HO &amp; Site'!$BF$1:$BF$437,'Master Data HO &amp; Site'!$S$1:$S$437,'Summary to Mgmt'!$C59,'Master Data HO &amp; Site'!$Y$1:$Y$437,"Open",'Master Data HO &amp; Site'!$N$1:$N$437,$H$2)),IF(C59="Jakarta",SUMIFS('Master Data HO &amp; Site'!$BF$1:$BF$437,'Master Data HO &amp; Site'!$F$1:$F$437,'Summary to Mgmt'!$D59,'Master Data HO &amp; Site'!$H$1:$H$437,'Summary to Mgmt'!$E59,'Master Data HO &amp; Site'!$Y$1:$Y$437,"Open",'Master Data HO &amp; Site'!$N$1:$N$437,$H$2),SUMIFS('Master Data HO &amp; Site'!$BF$1:$BF$437,'Master Data HO &amp; Site'!$S$1:$S$437,'Summary to Mgmt'!$C59,'Master Data HO &amp; Site'!$Y$1:$Y$437,"Open",'Master Data HO &amp; Site'!$N$1:$N$437,$H$2))))</f>
        <v>0</v>
      </c>
      <c r="AO59" s="222">
        <f>IF($H$2="All",IF(C59="Jakarta",SUMIFS('Master Data HO &amp; Site'!$BG$1:$BG$437,'Master Data HO &amp; Site'!$F$1:$F$437,'Summary to Mgmt'!$D59,'Master Data HO &amp; Site'!$H$1:$H$437,'Summary to Mgmt'!$E59,'Master Data HO &amp; Site'!$Y$1:$Y$437,"Open"),SUMIFS('Master Data HO &amp; Site'!$BG$1:$BG$437,'Master Data HO &amp; Site'!$S$1:$S$437,'Summary to Mgmt'!$C59,'Master Data HO &amp; Site'!$Y$1:$Y$437,"Open")),IF($H$2="Urgent",IF(C59="Jakarta",SUMIFS('Master Data HO &amp; Site'!$BG$1:$BG$437,'Master Data HO &amp; Site'!$F$1:$F$437,'Summary to Mgmt'!$D59,'Master Data HO &amp; Site'!$H$1:$H$437,'Summary to Mgmt'!$E59,'Master Data HO &amp; Site'!$Y$1:$Y$437,"Open",'Master Data HO &amp; Site'!$N$1:$N$437,$H$2),SUMIFS('Master Data HO &amp; Site'!$BG$1:$BG$437,'Master Data HO &amp; Site'!$S$1:$S$437,'Summary to Mgmt'!$C59,'Master Data HO &amp; Site'!$Y$1:$Y$437,"Open",'Master Data HO &amp; Site'!$N$1:$N$437,$H$2)),IF(C59="Jakarta",SUMIFS('Master Data HO &amp; Site'!$BG$1:$BG$437,'Master Data HO &amp; Site'!$F$1:$F$437,'Summary to Mgmt'!$D59,'Master Data HO &amp; Site'!$H$1:$H$437,'Summary to Mgmt'!$E59,'Master Data HO &amp; Site'!$Y$1:$Y$437,"Open",'Master Data HO &amp; Site'!$N$1:$N$437,$H$2),SUMIFS('Master Data HO &amp; Site'!$BG$1:$BG$437,'Master Data HO &amp; Site'!$S$1:$S$437,'Summary to Mgmt'!$C59,'Master Data HO &amp; Site'!$Y$1:$Y$437,"Open",'Master Data HO &amp; Site'!$N$1:$N$437,$H$2))))</f>
        <v>0</v>
      </c>
      <c r="AP59" s="222">
        <f>IF($H$2="All",IF(C59="Jakarta",SUMIFS('Master Data HO &amp; Site'!$BH$1:$BH$437,'Master Data HO &amp; Site'!$F$1:$F$437,'Summary to Mgmt'!$D59,'Master Data HO &amp; Site'!$H$1:$H$437,'Summary to Mgmt'!$E59,'Master Data HO &amp; Site'!$Y$1:$Y$437,"Open"),SUMIFS('Master Data HO &amp; Site'!$BH$1:$BH$437,'Master Data HO &amp; Site'!$S$1:$S$437,'Summary to Mgmt'!$C59,'Master Data HO &amp; Site'!$Y$1:$Y$437,"Open")),IF($H$2="Urgent",IF(C59="Jakarta",SUMIFS('Master Data HO &amp; Site'!$BH$1:$BH$437,'Master Data HO &amp; Site'!$F$1:$F$437,'Summary to Mgmt'!$D59,'Master Data HO &amp; Site'!$H$1:$H$437,'Summary to Mgmt'!$E59,'Master Data HO &amp; Site'!$Y$1:$Y$437,"Open",'Master Data HO &amp; Site'!$N$1:$N$437,$H$2),SUMIFS('Master Data HO &amp; Site'!$BH$1:$BH$437,'Master Data HO &amp; Site'!$S$1:$S$437,'Summary to Mgmt'!$C59,'Master Data HO &amp; Site'!$Y$1:$Y$437,"Open",'Master Data HO &amp; Site'!$N$1:$N$437,$H$2)),IF(C59="Jakarta",SUMIFS('Master Data HO &amp; Site'!$BH$1:$BH$437,'Master Data HO &amp; Site'!$F$1:$F$437,'Summary to Mgmt'!$D59,'Master Data HO &amp; Site'!$H$1:$H$437,'Summary to Mgmt'!$E59,'Master Data HO &amp; Site'!$Y$1:$Y$437,"Open",'Master Data HO &amp; Site'!$N$1:$N$437,$H$2),SUMIFS('Master Data HO &amp; Site'!$BH$1:$BH$437,'Master Data HO &amp; Site'!$S$1:$S$437,'Summary to Mgmt'!$C59,'Master Data HO &amp; Site'!$Y$1:$Y$437,"Open",'Master Data HO &amp; Site'!$N$1:$N$437,$H$2))))</f>
        <v>0</v>
      </c>
      <c r="AQ59" s="222">
        <f>IF($H$2="All",IF(C59="Jakarta",SUMIFS('Master Data HO &amp; Site'!$BI$1:$BI$437,'Master Data HO &amp; Site'!$F$1:$F$437,'Summary to Mgmt'!$D59,'Master Data HO &amp; Site'!$H$1:$H$437,'Summary to Mgmt'!$E59,'Master Data HO &amp; Site'!$Y$1:$Y$437,"Open"),SUMIFS('Master Data HO &amp; Site'!$BI$1:$BI$437,'Master Data HO &amp; Site'!$S$1:$S$437,'Summary to Mgmt'!$C59,'Master Data HO &amp; Site'!$Y$1:$Y$437,"Open")),IF($H$2="Urgent",IF(C59="Jakarta",SUMIFS('Master Data HO &amp; Site'!$BI$1:$BI$437,'Master Data HO &amp; Site'!$F$1:$F$437,'Summary to Mgmt'!$D59,'Master Data HO &amp; Site'!$H$1:$H$437,'Summary to Mgmt'!$E59,'Master Data HO &amp; Site'!$Y$1:$Y$437,"Open",'Master Data HO &amp; Site'!$N$1:$N$437,$H$2),SUMIFS('Master Data HO &amp; Site'!$BI$1:$BI$437,'Master Data HO &amp; Site'!$S$1:$S$437,'Summary to Mgmt'!$C59,'Master Data HO &amp; Site'!$Y$1:$Y$437,"Open",'Master Data HO &amp; Site'!$N$1:$N$437,$H$2)),IF(C59="Jakarta",SUMIFS('Master Data HO &amp; Site'!$BI$1:$BI$437,'Master Data HO &amp; Site'!$F$1:$F$437,'Summary to Mgmt'!$D59,'Master Data HO &amp; Site'!$H$1:$H$437,'Summary to Mgmt'!$E59,'Master Data HO &amp; Site'!$Y$1:$Y$437,"Open",'Master Data HO &amp; Site'!$N$1:$N$437,$H$2),SUMIFS('Master Data HO &amp; Site'!$BI$1:$BI$437,'Master Data HO &amp; Site'!$S$1:$S$437,'Summary to Mgmt'!$C59,'Master Data HO &amp; Site'!$Y$1:$Y$437,"Open",'Master Data HO &amp; Site'!$N$1:$N$437,$H$2))))</f>
        <v>0</v>
      </c>
      <c r="AR59" s="222">
        <f>IF($H$2="All",IF(C59="Jakarta",SUMIFS('Master Data HO &amp; Site'!$BJ$1:$BJ$437,'Master Data HO &amp; Site'!$F$1:$F$437,'Summary to Mgmt'!$D59,'Master Data HO &amp; Site'!$H$1:$H$437,'Summary to Mgmt'!$E59,'Master Data HO &amp; Site'!$Y$1:$Y$437,"Open"),SUMIFS('Master Data HO &amp; Site'!$BJ$1:$BJ$437,'Master Data HO &amp; Site'!$S$1:$S$437,'Summary to Mgmt'!$C59,'Master Data HO &amp; Site'!$Y$1:$Y$437,"Open")),IF($H$2="Urgent",IF(C59="Jakarta",SUMIFS('Master Data HO &amp; Site'!$BJ$1:$BJ$437,'Master Data HO &amp; Site'!$F$1:$F$437,'Summary to Mgmt'!$D59,'Master Data HO &amp; Site'!$H$1:$H$437,'Summary to Mgmt'!$E59,'Master Data HO &amp; Site'!$Y$1:$Y$437,"Open",'Master Data HO &amp; Site'!$N$1:$N$437,$H$2),SUMIFS('Master Data HO &amp; Site'!$BJ$1:$BJ$437,'Master Data HO &amp; Site'!$S$1:$S$437,'Summary to Mgmt'!$C59,'Master Data HO &amp; Site'!$Y$1:$Y$437,"Open",'Master Data HO &amp; Site'!$N$1:$N$437,$H$2)),IF(C59="Jakarta",SUMIFS('Master Data HO &amp; Site'!$BJ$1:$BJ$437,'Master Data HO &amp; Site'!$F$1:$F$437,'Summary to Mgmt'!$D59,'Master Data HO &amp; Site'!$H$1:$H$437,'Summary to Mgmt'!$E59,'Master Data HO &amp; Site'!$Y$1:$Y$437,"Open",'Master Data HO &amp; Site'!$N$1:$N$437,$H$2),SUMIFS('Master Data HO &amp; Site'!$BJ$1:$BJ$437,'Master Data HO &amp; Site'!$S$1:$S$437,'Summary to Mgmt'!$C59,'Master Data HO &amp; Site'!$Y$1:$Y$437,"Open",'Master Data HO &amp; Site'!$N$1:$N$437,$H$2))))</f>
        <v>0</v>
      </c>
      <c r="AS59" s="222">
        <f>IF($H$2="All",IF(C59="Jakarta",SUMIFS('Master Data HO &amp; Site'!$BK$1:$BK$437,'Master Data HO &amp; Site'!$S$1:$S$437,'Summary to Mgmt'!$C59,'Master Data HO &amp; Site'!$F$1:$F$437,'Summary to Mgmt'!$D59,'Master Data HO &amp; Site'!$H$1:$H$437,'Summary to Mgmt'!$E59,'Master Data HO &amp; Site'!$Y$1:$Y$437,"Open"),SUMIFS('Master Data HO &amp; Site'!$BK$1:$BK$437,'Master Data HO &amp; Site'!$S$1:$S$437,'Summary to Mgmt'!$C59,'Master Data HO &amp; Site'!$Y$1:$Y$437,"Open")),IF($H$2="Urgent",IF(C59="Jakarta",SUMIFS('Master Data HO &amp; Site'!$BK$1:$BK$437,'Master Data HO &amp; Site'!$F$1:$F$437,'Summary to Mgmt'!$D59,'Master Data HO &amp; Site'!$H$1:$H$437,'Summary to Mgmt'!$E59,'Master Data HO &amp; Site'!$Y$1:$Y$437,"Open",'Master Data HO &amp; Site'!$N$1:$N$437,$H$2),SUMIFS('Master Data HO &amp; Site'!$BK$1:$BK$437,'Master Data HO &amp; Site'!$S$1:$S$437,'Summary to Mgmt'!$C59,'Master Data HO &amp; Site'!$Y$1:$Y$437,"Open",'Master Data HO &amp; Site'!$N$1:$N$437,$H$2)),IF(C59="Jakarta",SUMIFS('Master Data HO &amp; Site'!$BK$1:$BK$437,'Master Data HO &amp; Site'!$F$1:$F$437,'Summary to Mgmt'!$D59,'Master Data HO &amp; Site'!$H$1:$H$437,'Summary to Mgmt'!$E59,'Master Data HO &amp; Site'!$Y$1:$Y$437,"Open",'Master Data HO &amp; Site'!$N$1:$N$437,$H$2),SUMIFS('Master Data HO &amp; Site'!$BK$1:$BK$437,'Master Data HO &amp; Site'!$S$1:$S$437,'Summary to Mgmt'!$C59,'Master Data HO &amp; Site'!$Y$1:$Y$437,"Open",'Master Data HO &amp; Site'!$N$1:$N$437,$H$2))))</f>
        <v>0</v>
      </c>
      <c r="AU59" s="224">
        <f>IF($H$2="All",IF(C59="Jakarta",COUNTIFS('Master Data HO &amp; Site'!$F$1:$F$437,'Summary to Mgmt'!$D59,'Master Data HO &amp; Site'!$H$1:$H$437,'Summary to Mgmt'!$E59,'Master Data HO &amp; Site'!$Y$1:$Y$437,"Open",'Master Data HO &amp; Site'!$BZ$1:$BZ$437,'Summary to Mgmt'!$AU$4),COUNTIFS('Master Data HO &amp; Site'!$S$1:$S$437,'Summary to Mgmt'!$C59,'Master Data HO &amp; Site'!$Y$1:$Y$437,"Open",'Master Data HO &amp; Site'!$BZ$1:$BZ$437,'Summary to Mgmt'!$AU$4)),IF($H$2="Urgent",IF(C59="Jakarta",COUNTIFS('Master Data HO &amp; Site'!$F$1:$F$437,'Summary to Mgmt'!$D59,'Master Data HO &amp; Site'!$H$1:$H$437,'Summary to Mgmt'!$E59,'Master Data HO &amp; Site'!$Y$1:$Y$437,"Open",'Master Data HO &amp; Site'!$BZ$1:$BZ$437,'Summary to Mgmt'!$AU$4,'Master Data HO &amp; Site'!$N$1:$N$437,$H$2),COUNTIFS('Master Data HO &amp; Site'!$S$1:$S$437,'Summary to Mgmt'!$C59,'Master Data HO &amp; Site'!$Y$1:$Y$437,"Open",'Master Data HO &amp; Site'!$BZ$1:$BZ$437,'Summary to Mgmt'!$AU$4,'Master Data HO &amp; Site'!$N$1:$N$437,$H$2)),IF(C59="Jakarta",COUNTIFS('Master Data HO &amp; Site'!$F$1:$F$437,'Summary to Mgmt'!$D59,'Master Data HO &amp; Site'!$H$1:$H$437,'Summary to Mgmt'!$E59,'Master Data HO &amp; Site'!$Y$1:$Y$437,"Open",'Master Data HO &amp; Site'!$BZ$1:$BZ$437,'Summary to Mgmt'!$AU$4,'Master Data HO &amp; Site'!$N$1:$N$437,$H$2),COUNTIFS('Master Data HO &amp; Site'!$S$1:$S$437,'Summary to Mgmt'!$C59,'Master Data HO &amp; Site'!$Y$1:$Y$437,"Open",'Master Data HO &amp; Site'!$BZ$1:$BZ$437,'Summary to Mgmt'!$AU$4,'Master Data HO &amp; Site'!$N$1:$N$437,$H$2))))</f>
        <v>0</v>
      </c>
      <c r="AV59" s="224">
        <f>IF($H$2="All",IF(C59="Jakarta",COUNTIFS('Master Data HO &amp; Site'!$F$1:$F$437,'Summary to Mgmt'!$D59,'Master Data HO &amp; Site'!$H$1:$H$437,'Summary to Mgmt'!$E59,'Master Data HO &amp; Site'!$Y$1:$Y$437,"Open",'Master Data HO &amp; Site'!$BZ$1:$BZ$437,'Summary to Mgmt'!$AV$4),COUNTIFS('Master Data HO &amp; Site'!$S$1:$S$437,'Summary to Mgmt'!$C59,'Master Data HO &amp; Site'!$Y$1:$Y$437,"Open",'Master Data HO &amp; Site'!$BZ$1:$BZ$437,'Summary to Mgmt'!$AV$4)),IF($H$2="Urgent",IF(C59="Jakarta",COUNTIFS('Master Data HO &amp; Site'!$F$1:$F$437,'Summary to Mgmt'!$D59,'Master Data HO &amp; Site'!$H$1:$H$437,'Summary to Mgmt'!$E59,'Master Data HO &amp; Site'!$Y$1:$Y$437,"Open",'Master Data HO &amp; Site'!$BZ$1:$BZ$437,'Summary to Mgmt'!$AV$4,'Master Data HO &amp; Site'!$N$1:$N$437,$H$2),COUNTIFS('Master Data HO &amp; Site'!$S$1:$S$437,'Summary to Mgmt'!$C59,'Master Data HO &amp; Site'!$Y$1:$Y$437,"Open",'Master Data HO &amp; Site'!$BZ$1:$BZ$437,'Summary to Mgmt'!$AV$4,'Master Data HO &amp; Site'!$N$1:$N$437,$H$2)),IF(C59="Jakarta",COUNTIFS('Master Data HO &amp; Site'!$F$1:$F$437,'Summary to Mgmt'!$D59,'Master Data HO &amp; Site'!$H$1:$H$437,'Summary to Mgmt'!$E59,'Master Data HO &amp; Site'!$Y$1:$Y$437,"Open",'Master Data HO &amp; Site'!$BZ$1:$BZ$437,'Summary to Mgmt'!$AV$4,'Master Data HO &amp; Site'!$N$1:$N$437,$H$2),COUNTIFS('Master Data HO &amp; Site'!$S$1:$S$437,'Summary to Mgmt'!$C59,'Master Data HO &amp; Site'!$Y$1:$Y$437,"Open",'Master Data HO &amp; Site'!$BZ$1:$BZ$437,'Summary to Mgmt'!$AV$4,'Master Data HO &amp; Site'!$N$1:$N$437,$H$2))))</f>
        <v>0</v>
      </c>
      <c r="AW59" s="224">
        <f>IF($H$2="All",IF(C59="Jakarta",COUNTIFS('Master Data HO &amp; Site'!$F$1:$F$437,'Summary to Mgmt'!$D59,'Master Data HO &amp; Site'!$H$1:$H$437,'Summary to Mgmt'!$E59,'Master Data HO &amp; Site'!$Y$1:$Y$437,"Open",'Master Data HO &amp; Site'!$BZ$1:$BZ$437,'Summary to Mgmt'!$AW$4),COUNTIFS('Master Data HO &amp; Site'!$S$1:$S$437,'Summary to Mgmt'!$C59,'Master Data HO &amp; Site'!$Y$1:$Y$437,"Open",'Master Data HO &amp; Site'!$BZ$1:$BZ$437,'Summary to Mgmt'!$AW$4)),IF($H$2="Urgent",IF(C59="Jakarta",COUNTIFS('Master Data HO &amp; Site'!$F$1:$F$437,'Summary to Mgmt'!$D59,'Master Data HO &amp; Site'!$H$1:$H$437,'Summary to Mgmt'!$E59,'Master Data HO &amp; Site'!$Y$1:$Y$437,"Open",'Master Data HO &amp; Site'!$BZ$1:$BZ$437,'Summary to Mgmt'!$AW$4,'Master Data HO &amp; Site'!$N$1:$N$437,$H$2),COUNTIFS('Master Data HO &amp; Site'!$S$1:$S$437,'Summary to Mgmt'!$C59,'Master Data HO &amp; Site'!$Y$1:$Y$437,"Open",'Master Data HO &amp; Site'!$BZ$1:$BZ$437,'Summary to Mgmt'!$AW$4,'Master Data HO &amp; Site'!$N$1:$N$437,$H$2)),IF(C59="Jakarta",COUNTIFS('Master Data HO &amp; Site'!$F$1:$F$437,'Summary to Mgmt'!$D59,'Master Data HO &amp; Site'!$H$1:$H$437,'Summary to Mgmt'!$E59,'Master Data HO &amp; Site'!$Y$1:$Y$437,"Open",'Master Data HO &amp; Site'!$BZ$1:$BZ$437,'Summary to Mgmt'!$AW$4,'Master Data HO &amp; Site'!$N$1:$N$437,$H$2),COUNTIFS('Master Data HO &amp; Site'!$S$1:$S$437,'Summary to Mgmt'!$C59,'Master Data HO &amp; Site'!$Y$1:$Y$437,"Open",'Master Data HO &amp; Site'!$BZ$1:$BZ$437,'Summary to Mgmt'!$AW$4,'Master Data HO &amp; Site'!$N$1:$N$437,$H$2))))</f>
        <v>0</v>
      </c>
      <c r="AX59" s="224">
        <f>IF($H$2="All",IF(C59="Jakarta",COUNTIFS('Master Data HO &amp; Site'!$F$1:$F$437,'Summary to Mgmt'!$D59,'Master Data HO &amp; Site'!$H$1:$H$437,'Summary to Mgmt'!$E59,'Master Data HO &amp; Site'!$Y$1:$Y$437,"Open",'Master Data HO &amp; Site'!$BZ$1:$BZ$437,'Summary to Mgmt'!$AX$4),COUNTIFS('Master Data HO &amp; Site'!$S$1:$S$437,'Summary to Mgmt'!$C59,'Master Data HO &amp; Site'!$Y$1:$Y$437,"Open",'Master Data HO &amp; Site'!$BZ$1:$BZ$437,'Summary to Mgmt'!$AX$4)),IF($H$2="Urgent",IF(C59="Jakarta",COUNTIFS('Master Data HO &amp; Site'!$F$1:$F$437,'Summary to Mgmt'!$D59,'Master Data HO &amp; Site'!$H$1:$H$437,'Summary to Mgmt'!$E59,'Master Data HO &amp; Site'!$Y$1:$Y$437,"Open",'Master Data HO &amp; Site'!$BZ$1:$BZ$437,'Summary to Mgmt'!$AX$4,'Master Data HO &amp; Site'!$N$1:$N$437,$H$2),COUNTIFS('Master Data HO &amp; Site'!$S$1:$S$437,'Summary to Mgmt'!$C59,'Master Data HO &amp; Site'!$Y$1:$Y$437,"Open",'Master Data HO &amp; Site'!$BZ$1:$BZ$437,'Summary to Mgmt'!$AX$4,'Master Data HO &amp; Site'!$N$1:$N$437,$H$2)),IF(C59="Jakarta",COUNTIFS('Master Data HO &amp; Site'!$F$1:$F$437,'Summary to Mgmt'!$D59,'Master Data HO &amp; Site'!$H$1:$H$437,'Summary to Mgmt'!$E59,'Master Data HO &amp; Site'!$Y$1:$Y$437,"Open",'Master Data HO &amp; Site'!$BZ$1:$BZ$437,'Summary to Mgmt'!$AX$4,'Master Data HO &amp; Site'!$N$1:$N$437,$H$2),COUNTIFS('Master Data HO &amp; Site'!$S$1:$S$437,'Summary to Mgmt'!$C59,'Master Data HO &amp; Site'!$Y$1:$Y$437,"Open",'Master Data HO &amp; Site'!$BZ$1:$BZ$437,'Summary to Mgmt'!$AX$4,'Master Data HO &amp; Site'!$N$1:$N$437,$H$2))))</f>
        <v>0</v>
      </c>
    </row>
    <row r="60" spans="2:50" x14ac:dyDescent="0.35">
      <c r="B60">
        <v>8</v>
      </c>
      <c r="C60" t="s">
        <v>1320</v>
      </c>
      <c r="F60" s="223">
        <f t="shared" si="1"/>
        <v>19</v>
      </c>
      <c r="G60" s="224">
        <f>IF($H$2="All",IF(C60="Jakarta",SUMIFS('Master Data HO &amp; Site'!$BM$1:$BM$437,'Master Data HO &amp; Site'!$S$1:$S$437,'Summary to Mgmt'!C60,'Master Data HO &amp; Site'!$F$1:$F$437,'Summary to Mgmt'!$D60,'Master Data HO &amp; Site'!$H$1:$H$437,'Summary to Mgmt'!$E60,'Master Data HO &amp; Site'!$Y$1:$Y$437,"Closed"),SUMIFS('Master Data HO &amp; Site'!$BM$1:$BM$437,'Master Data HO &amp; Site'!$S$1:$S$437,'Summary to Mgmt'!C60,'Master Data HO &amp; Site'!$Y$1:$Y$437,"Closed")),IF(C60="Jakarta",SUMIFS('Master Data HO &amp; Site'!$BM$1:$BM$437,'Master Data HO &amp; Site'!$S$1:$S$437,'Summary to Mgmt'!C60,'Master Data HO &amp; Site'!$F$1:$F$437,'Summary to Mgmt'!$D60,'Master Data HO &amp; Site'!$H$1:$H$437,'Summary to Mgmt'!E60,'Master Data HO &amp; Site'!$N$1:$N$437,'Summary to Mgmt'!$H$2,'Master Data HO &amp; Site'!$Y$1:$Y$437,"Closed"),SUMIFS('Master Data HO &amp; Site'!$BM$1:$BM$437,'Master Data HO &amp; Site'!$S$1:$S$437,'Summary to Mgmt'!C60,'Master Data HO &amp; Site'!$N$1:$N$437,'Summary to Mgmt'!$H$2,'Master Data HO &amp; Site'!$Y$1:$Y$437,"Closed")))</f>
        <v>14</v>
      </c>
      <c r="H60" s="222">
        <f>IF($H$2="All",IF(C60="Jakarta",COUNTIFS('Master Data HO &amp; Site'!$S$1:$S$437,'Summary to Mgmt'!$C60,'Master Data HO &amp; Site'!$F$1:$F$437,'Summary to Mgmt'!$D60,'Master Data HO &amp; Site'!$H$1:$H$437,'Summary to Mgmt'!$E60,'Master Data HO &amp; Site'!$Y$1:$Y$437,"Open"),COUNTIFS('Master Data HO &amp; Site'!$S$1:$S$437,'Summary to Mgmt'!$C60,'Master Data HO &amp; Site'!$Y$1:$Y$437,"Open")),IF($H$2="Urgent",IF(C60="Jakarta",COUNTIFS('Master Data HO &amp; Site'!$F$1:$F$437,'Summary to Mgmt'!$D60,'Master Data HO &amp; Site'!$H$1:$H$437,'Summary to Mgmt'!$E60,'Master Data HO &amp; Site'!$Y$1:$Y$437,"Open",'Master Data HO &amp; Site'!$N$1:$N$437,$H$2),COUNTIFS('Master Data HO &amp; Site'!$S$1:$S$437,'Summary to Mgmt'!$C60,'Master Data HO &amp; Site'!$Y$1:$Y$437,"Open",'Master Data HO &amp; Site'!$N$1:$N$437,$H$2)),IF(C60="Jakarta",COUNTIFS('Master Data HO &amp; Site'!$F$1:$F$437,'Summary to Mgmt'!$D60,'Master Data HO &amp; Site'!$H$1:$H$437,'Summary to Mgmt'!$E60,'Master Data HO &amp; Site'!$Y$1:$Y$437,"Open",'Master Data HO &amp; Site'!$N$1:$N$437,$H$2),COUNTIFS('Master Data HO &amp; Site'!$S$1:$S$437,'Summary to Mgmt'!$C60,'Master Data HO &amp; Site'!$Y$1:$Y$437,"Open",'Master Data HO &amp; Site'!$N$1:$N$437,$H$2))))</f>
        <v>5</v>
      </c>
      <c r="I60" s="222">
        <f>IF($H$2="All",IF(C60="Jakarta",COUNTIFS('Master Data HO &amp; Site'!$F$1:$F$437,'Summary to Mgmt'!$D60,'Master Data HO &amp; Site'!$H$1:$H$437,'Summary to Mgmt'!$E60,'Master Data HO &amp; Site'!$Y$1:$Y$437,"Open",'Master Data HO &amp; Site'!$D$1:$D$437,"pending FKTK"),COUNTIFS('Master Data HO &amp; Site'!$S$1:$S$437,'Summary to Mgmt'!$C60,'Master Data HO &amp; Site'!$Y$1:$Y$437,"Open",'Master Data HO &amp; Site'!$D$1:$D$437,"pending FKTK")),IF($H$2="Urgent",IF(C60="Jakarta",COUNTIFS('Master Data HO &amp; Site'!$F$1:$F$437,'Summary to Mgmt'!$D60,'Master Data HO &amp; Site'!$H$1:$H$437,'Summary to Mgmt'!$E60,'Master Data HO &amp; Site'!$Y$1:$Y$437,"Open",'Master Data HO &amp; Site'!$N$1:$N$437,$H$2,'Master Data HO &amp; Site'!$D$1:$D$437,"pending FKTK"),COUNTIFS('Master Data HO &amp; Site'!$S$1:$S$437,'Summary to Mgmt'!$C60,'Master Data HO &amp; Site'!$Y$1:$Y$437,"Open",'Master Data HO &amp; Site'!$N$1:$N$437,$H$2,'Master Data HO &amp; Site'!$D$1:$D$437,"pending FKTK")),IF(C60="Jakarta",COUNTIFS('Master Data HO &amp; Site'!$F$1:$F$437,'Summary to Mgmt'!$D60,'Master Data HO &amp; Site'!$H$1:$H$437,'Summary to Mgmt'!$E60,'Master Data HO &amp; Site'!$Y$1:$Y$437,"Open",'Master Data HO &amp; Site'!$N$1:$N$437,$H$2,'Master Data HO &amp; Site'!$D$1:$D$437,"pending FKTK"),COUNTIFS('Master Data HO &amp; Site'!$S$1:$S$437,'Summary to Mgmt'!$C60,'Master Data HO &amp; Site'!$Y$1:$Y$437,"Open",'Master Data HO &amp; Site'!$N$1:$N$437,$H$2,'Master Data HO &amp; Site'!$D$1:$D$437,"pending FKTK"))))</f>
        <v>0</v>
      </c>
      <c r="J60" s="222">
        <f>IF($H$2="All",IF(C60="Jakarta",SUMIFS('Master Data HO &amp; Site'!$AB$1:$AB$437,'Master Data HO &amp; Site'!$F$1:$F$437,'Summary to Mgmt'!$D60,'Master Data HO &amp; Site'!$H$1:$H$437,'Summary to Mgmt'!$E60,'Master Data HO &amp; Site'!$Y$1:$Y$437,"Open"),SUMIFS('Master Data HO &amp; Site'!$AB$1:$AB$437,'Master Data HO &amp; Site'!$S$1:$S$437,'Summary to Mgmt'!$C60,'Master Data HO &amp; Site'!$Y$1:$Y$437,"Open")),IF($H$2="Urgent",IF(C60="Jakarta",SUMIFS('Master Data HO &amp; Site'!$AB$1:$AB$437,'Master Data HO &amp; Site'!$F$1:$F$437,'Summary to Mgmt'!$D60,'Master Data HO &amp; Site'!$H$1:$H$437,'Summary to Mgmt'!$E60,'Master Data HO &amp; Site'!$Y$1:$Y$437,"Open",'Master Data HO &amp; Site'!$N$1:$N$437,$H$2),SUMIFS('Master Data HO &amp; Site'!$AB$1:$AB$437,'Master Data HO &amp; Site'!$S$1:$S$437,'Summary to Mgmt'!$C60,'Master Data HO &amp; Site'!$Y$1:$Y$437,"Open",'Master Data HO &amp; Site'!$N$1:$N$437,$H$2)),IF(C60="Jakarta",SUMIFS('Master Data HO &amp; Site'!$AB$1:$AB$437,'Master Data HO &amp; Site'!$F$1:$F$437,'Summary to Mgmt'!$D60,'Master Data HO &amp; Site'!$H$1:$H$437,'Summary to Mgmt'!$E60,'Master Data HO &amp; Site'!$Y$1:$Y$437,"Open",'Master Data HO &amp; Site'!$N$1:$N$437,$H$2),SUMIFS('Master Data HO &amp; Site'!$AB$1:$AB$437,'Master Data HO &amp; Site'!$S$1:$S$437,'Summary to Mgmt'!$C60,'Master Data HO &amp; Site'!$Y$1:$Y$437,"Open",'Master Data HO &amp; Site'!$N$1:$N$437,$H$2))))</f>
        <v>0</v>
      </c>
      <c r="K60" s="222">
        <f>IF($H$2="All",IF(C60="Jakarta",SUMIFS('Master Data HO &amp; Site'!$AC$1:$AC$437,'Master Data HO &amp; Site'!$F$1:$F$437,'Summary to Mgmt'!$D60,'Master Data HO &amp; Site'!$H$1:$H$437,'Summary to Mgmt'!$E60,'Master Data HO &amp; Site'!$Y$1:$Y$437,"Open"),SUMIFS('Master Data HO &amp; Site'!$AC$1:$AC$437,'Master Data HO &amp; Site'!$S$1:$S$437,'Summary to Mgmt'!$C60,'Master Data HO &amp; Site'!$Y$1:$Y$437,"Open")),IF($H$2="Urgent",IF(C60="Jakarta",SUMIFS('Master Data HO &amp; Site'!$AC$1:$AC$437,'Master Data HO &amp; Site'!$F$1:$F$437,'Summary to Mgmt'!$D60,'Master Data HO &amp; Site'!$H$1:$H$437,'Summary to Mgmt'!$E60,'Master Data HO &amp; Site'!$Y$1:$Y$437,"Open",'Master Data HO &amp; Site'!$N$1:$N$437,$H$2),SUMIFS('Master Data HO &amp; Site'!$AC$1:$AC$437,'Master Data HO &amp; Site'!$S$1:$S$437,'Summary to Mgmt'!$C60,'Master Data HO &amp; Site'!$Y$1:$Y$437,"Open",'Master Data HO &amp; Site'!$N$1:$N$437,$H$2)),IF(C60="Jakarta",SUMIFS('Master Data HO &amp; Site'!$AC$1:$AC$437,'Master Data HO &amp; Site'!$F$1:$F$437,'Summary to Mgmt'!$D60,'Master Data HO &amp; Site'!$H$1:$H$437,'Summary to Mgmt'!$E60,'Master Data HO &amp; Site'!$Y$1:$Y$437,"Open",'Master Data HO &amp; Site'!$N$1:$N$437,$H$2),SUMIFS('Master Data HO &amp; Site'!$AC$1:$AC$437,'Master Data HO &amp; Site'!$S$1:$S$437,'Summary to Mgmt'!$C60,'Master Data HO &amp; Site'!$Y$1:$Y$437,"Open",'Master Data HO &amp; Site'!$N$1:$N$437,$H$2))))</f>
        <v>0</v>
      </c>
      <c r="L60" s="222">
        <f>IF($H$2="All",IF(C60="Jakarta",SUMIFS('Master Data HO &amp; Site'!$AD$1:$AD$437,'Master Data HO &amp; Site'!$F$1:$F$437,'Summary to Mgmt'!$D60,'Master Data HO &amp; Site'!$H$1:$H$437,'Summary to Mgmt'!$E60,'Master Data HO &amp; Site'!$Y$1:$Y$437,"Open"),SUMIFS('Master Data HO &amp; Site'!$AD$1:$AD$437,'Master Data HO &amp; Site'!$S$1:$S$437,'Summary to Mgmt'!$C60,'Master Data HO &amp; Site'!$Y$1:$Y$437,"Open")),IF($H$2="Urgent",IF(C60="Jakarta",SUMIFS('Master Data HO &amp; Site'!$AD$1:$AD$437,'Master Data HO &amp; Site'!$F$1:$F$437,'Summary to Mgmt'!$D60,'Master Data HO &amp; Site'!$H$1:$H$437,'Summary to Mgmt'!$E60,'Master Data HO &amp; Site'!$Y$1:$Y$437,"Open",'Master Data HO &amp; Site'!$N$1:$N$437,$H$2),SUMIFS('Master Data HO &amp; Site'!$AD$1:$AD$437,'Master Data HO &amp; Site'!$S$1:$S$437,'Summary to Mgmt'!$C60,'Master Data HO &amp; Site'!$Y$1:$Y$437,"Open",'Master Data HO &amp; Site'!$N$1:$N$437,$H$2)),IF(C60="Jakarta",SUMIFS('Master Data HO &amp; Site'!$AD$1:$AD$437,'Master Data HO &amp; Site'!$F$1:$F$437,'Summary to Mgmt'!$D60,'Master Data HO &amp; Site'!$H$1:$H$437,'Summary to Mgmt'!$E60,'Master Data HO &amp; Site'!$Y$1:$Y$437,"Open",'Master Data HO &amp; Site'!$N$1:$N$437,$H$2),SUMIFS('Master Data HO &amp; Site'!$AD$1:$AD$437,'Master Data HO &amp; Site'!$S$1:$S$437,'Summary to Mgmt'!$C60,'Master Data HO &amp; Site'!$Y$1:$Y$437,"Open",'Master Data HO &amp; Site'!$N$1:$N$437,$H$2))))</f>
        <v>0</v>
      </c>
      <c r="M60" s="222">
        <f>IF($H$2="All",IF(C60="Jakarta",SUMIFS('Master Data HO &amp; Site'!$AE$1:$AE$437,'Master Data HO &amp; Site'!$F$1:$F$437,'Summary to Mgmt'!$D60,'Master Data HO &amp; Site'!$H$1:$H$437,'Summary to Mgmt'!$E60,'Master Data HO &amp; Site'!$Y$1:$Y$437,"Open"),SUMIFS('Master Data HO &amp; Site'!$AE$1:$AE$437,'Master Data HO &amp; Site'!$S$1:$S$437,'Summary to Mgmt'!$C60,'Master Data HO &amp; Site'!$Y$1:$Y$437,"Open")),IF($H$2="Urgent",IF(C60="Jakarta",SUMIFS('Master Data HO &amp; Site'!$AE$1:$AE$437,'Master Data HO &amp; Site'!$F$1:$F$437,'Summary to Mgmt'!$D60,'Master Data HO &amp; Site'!$H$1:$H$437,'Summary to Mgmt'!$E60,'Master Data HO &amp; Site'!$Y$1:$Y$437,"Open",'Master Data HO &amp; Site'!$N$1:$N$437,$H$2),SUMIFS('Master Data HO &amp; Site'!$AE$1:$AE$437,'Master Data HO &amp; Site'!$S$1:$S$437,'Summary to Mgmt'!$C60,'Master Data HO &amp; Site'!$Y$1:$Y$437,"Open",'Master Data HO &amp; Site'!$N$1:$N$437,$H$2)),IF(C60="Jakarta",SUMIFS('Master Data HO &amp; Site'!$AE$1:$AE$437,'Master Data HO &amp; Site'!$F$1:$F$437,'Summary to Mgmt'!$D60,'Master Data HO &amp; Site'!$H$1:$H$437,'Summary to Mgmt'!$E60,'Master Data HO &amp; Site'!$Y$1:$Y$437,"Open",'Master Data HO &amp; Site'!$N$1:$N$437,$H$2),SUMIFS('Master Data HO &amp; Site'!$AE$1:$AE$437,'Master Data HO &amp; Site'!$S$1:$S$437,'Summary to Mgmt'!$C60,'Master Data HO &amp; Site'!$Y$1:$Y$437,"Open",'Master Data HO &amp; Site'!$N$1:$N$437,$H$2))))</f>
        <v>0</v>
      </c>
      <c r="N60" s="222">
        <f>IF($H$2="All",IF(C60="Jakarta",SUMIFS('Master Data HO &amp; Site'!$AF$1:$AF$437,'Master Data HO &amp; Site'!$F$1:$F$437,'Summary to Mgmt'!$D60,'Master Data HO &amp; Site'!$H$1:$H$437,'Summary to Mgmt'!$E60,'Master Data HO &amp; Site'!$Y$1:$Y$437,"Open"),SUMIFS('Master Data HO &amp; Site'!$AF$1:$AF$437,'Master Data HO &amp; Site'!$S$1:$S$437,'Summary to Mgmt'!$C60,'Master Data HO &amp; Site'!$Y$1:$Y$437,"Open")),IF($H$2="Urgent",IF(C60="Jakarta",SUMIFS('Master Data HO &amp; Site'!$AF$1:$AF$437,'Master Data HO &amp; Site'!$F$1:$F$437,'Summary to Mgmt'!$D60,'Master Data HO &amp; Site'!$H$1:$H$437,'Summary to Mgmt'!$E60,'Master Data HO &amp; Site'!$Y$1:$Y$437,"Open",'Master Data HO &amp; Site'!$N$1:$N$437,$H$2),SUMIFS('Master Data HO &amp; Site'!$AF$1:$AF$437,'Master Data HO &amp; Site'!$S$1:$S$437,'Summary to Mgmt'!$C60,'Master Data HO &amp; Site'!$Y$1:$Y$437,"Open",'Master Data HO &amp; Site'!$N$1:$N$437,$H$2)),IF(C60="Jakarta",SUMIFS('Master Data HO &amp; Site'!$AF$1:$AF$437,'Master Data HO &amp; Site'!$F$1:$F$437,'Summary to Mgmt'!$D60,'Master Data HO &amp; Site'!$H$1:$H$437,'Summary to Mgmt'!$E60,'Master Data HO &amp; Site'!$Y$1:$Y$437,"Open",'Master Data HO &amp; Site'!$N$1:$N$437,$H$2),SUMIFS('Master Data HO &amp; Site'!$AF$1:$AF$437,'Master Data HO &amp; Site'!$S$1:$S$437,'Summary to Mgmt'!$C60,'Master Data HO &amp; Site'!$Y$1:$Y$437,"Open",'Master Data HO &amp; Site'!$N$1:$N$437,$H$2))))</f>
        <v>10</v>
      </c>
      <c r="O60" s="224">
        <f>IF($H$2="All",IF(C60="Jakarta",SUMIFS('Master Data HO &amp; Site'!$AG$1:$AG$437,'Master Data HO &amp; Site'!$S$1:$S$437,'Summary to Mgmt'!$C60,'Master Data HO &amp; Site'!$F$1:$F$437,'Summary to Mgmt'!$D60,'Master Data HO &amp; Site'!$H$1:$H$437,'Summary to Mgmt'!$E60,'Master Data HO &amp; Site'!$Y$1:$Y$437,"Open"),SUMIFS('Master Data HO &amp; Site'!$AG$1:$AG$437,'Master Data HO &amp; Site'!$S$1:$S$437,'Summary to Mgmt'!$C60,'Master Data HO &amp; Site'!$Y$1:$Y$437,"Open")),IF($H$2="Urgent",IF(C60="Jakarta",SUMIFS('Master Data HO &amp; Site'!$AG$1:$AG$437,'Master Data HO &amp; Site'!$F$1:$F$437,'Summary to Mgmt'!$D60,'Master Data HO &amp; Site'!$H$1:$H$437,'Summary to Mgmt'!$E60,'Master Data HO &amp; Site'!$Y$1:$Y$437,"Open",'Master Data HO &amp; Site'!$N$1:$N$437,$H$2),SUMIFS('Master Data HO &amp; Site'!$AG$1:$AG$437,'Master Data HO &amp; Site'!$S$1:$S$437,'Summary to Mgmt'!$C60,'Master Data HO &amp; Site'!$Y$1:$Y$437,"Open",'Master Data HO &amp; Site'!$N$1:$N$437,$H$2)),IF(C60="Jakarta",SUMIFS('Master Data HO &amp; Site'!$AG$1:$AG$437,'Master Data HO &amp; Site'!$F$1:$F$437,'Summary to Mgmt'!$D60,'Master Data HO &amp; Site'!$H$1:$H$437,'Summary to Mgmt'!$E60,'Master Data HO &amp; Site'!$Y$1:$Y$437,"Open",'Master Data HO &amp; Site'!$N$1:$N$437,$H$2),SUMIFS('Master Data HO &amp; Site'!$AG$1:$AG$437,'Master Data HO &amp; Site'!$S$1:$S$437,'Summary to Mgmt'!$C60,'Master Data HO &amp; Site'!$Y$1:$Y$437,"Open",'Master Data HO &amp; Site'!$N$1:$N$437,$H$2))))</f>
        <v>10</v>
      </c>
      <c r="P60" s="222">
        <f>IF($H$2="All",IF(C60="Jakarta",SUMIFS('Master Data HO &amp; Site'!$AH$1:$AH$437,'Master Data HO &amp; Site'!$F$1:$F$437,'Summary to Mgmt'!$D60,'Master Data HO &amp; Site'!$H$1:$H$437,'Summary to Mgmt'!$E60,'Master Data HO &amp; Site'!$Y$1:$Y$437,"Open"),SUMIFS('Master Data HO &amp; Site'!$AH$1:$AH$437,'Master Data HO &amp; Site'!$S$1:$S$437,'Summary to Mgmt'!$C60,'Master Data HO &amp; Site'!$Y$1:$Y$437,"Open")),IF($H$2="Urgent",IF(C60="Jakarta",SUMIFS('Master Data HO &amp; Site'!$AH$1:$AH$437,'Master Data HO &amp; Site'!$F$1:$F$437,'Summary to Mgmt'!$D60,'Master Data HO &amp; Site'!$H$1:$H$437,'Summary to Mgmt'!$E60,'Master Data HO &amp; Site'!$Y$1:$Y$437,"Open",'Master Data HO &amp; Site'!$N$1:$N$437,$H$2),SUMIFS('Master Data HO &amp; Site'!$AH$1:$AH$437,'Master Data HO &amp; Site'!$S$1:$S$437,'Summary to Mgmt'!$C60,'Master Data HO &amp; Site'!$Y$1:$Y$437,"Open",'Master Data HO &amp; Site'!$N$1:$N$437,$H$2)),IF(C60="Jakarta",SUMIFS('Master Data HO &amp; Site'!$AH$1:$AH$437,'Master Data HO &amp; Site'!$F$1:$F$437,'Summary to Mgmt'!$D60,'Master Data HO &amp; Site'!$H$1:$H$437,'Summary to Mgmt'!$E60,'Master Data HO &amp; Site'!$Y$1:$Y$437,"Open",'Master Data HO &amp; Site'!$N$1:$N$437,$H$2),SUMIFS('Master Data HO &amp; Site'!$AH$1:$AH$437,'Master Data HO &amp; Site'!$S$1:$S$437,'Summary to Mgmt'!$C60,'Master Data HO &amp; Site'!$Y$1:$Y$437,"Open",'Master Data HO &amp; Site'!$N$1:$N$437,$H$2))))</f>
        <v>0</v>
      </c>
      <c r="Q60" s="222">
        <f>IF($H$2="All",IF(C60="Jakarta",SUMIFS('Master Data HO &amp; Site'!$AI$1:$AI$437,'Master Data HO &amp; Site'!$F$1:$F$437,'Summary to Mgmt'!$D60,'Master Data HO &amp; Site'!$H$1:$H$437,'Summary to Mgmt'!$E60,'Master Data HO &amp; Site'!$Y$1:$Y$437,"Open"),SUMIFS('Master Data HO &amp; Site'!$AI$1:$AI$437,'Master Data HO &amp; Site'!$S$1:$S$437,'Summary to Mgmt'!$C60,'Master Data HO &amp; Site'!$Y$1:$Y$437,"Open")),IF($H$2="Urgent",IF(C60="Jakarta",SUMIFS('Master Data HO &amp; Site'!$AI$1:$AI$437,'Master Data HO &amp; Site'!$F$1:$F$437,'Summary to Mgmt'!$D60,'Master Data HO &amp; Site'!$H$1:$H$437,'Summary to Mgmt'!$E60,'Master Data HO &amp; Site'!$Y$1:$Y$437,"Open",'Master Data HO &amp; Site'!$N$1:$N$437,$H$2),SUMIFS('Master Data HO &amp; Site'!$AI$1:$AI$437,'Master Data HO &amp; Site'!$S$1:$S$437,'Summary to Mgmt'!$C60,'Master Data HO &amp; Site'!$Y$1:$Y$437,"Open",'Master Data HO &amp; Site'!$N$1:$N$437,$H$2)),IF(C60="Jakarta",SUMIFS('Master Data HO &amp; Site'!$AI$1:$AI$437,'Master Data HO &amp; Site'!$F$1:$F$437,'Summary to Mgmt'!$D60,'Master Data HO &amp; Site'!$H$1:$H$437,'Summary to Mgmt'!$E60,'Master Data HO &amp; Site'!$Y$1:$Y$437,"Open",'Master Data HO &amp; Site'!$N$1:$N$437,$H$2),SUMIFS('Master Data HO &amp; Site'!$AI$1:$AI$437,'Master Data HO &amp; Site'!$S$1:$S$437,'Summary to Mgmt'!$C60,'Master Data HO &amp; Site'!$Y$1:$Y$437,"Open",'Master Data HO &amp; Site'!$N$1:$N$437,$H$2))))</f>
        <v>0</v>
      </c>
      <c r="R60" s="222">
        <f>IF($H$2="All",IF(C60="Jakarta",SUMIFS('Master Data HO &amp; Site'!$AJ$1:$AJ$437,'Master Data HO &amp; Site'!$F$1:$F$437,'Summary to Mgmt'!$D60,'Master Data HO &amp; Site'!$H$1:$H$437,'Summary to Mgmt'!$E60,'Master Data HO &amp; Site'!$Y$1:$Y$437,"Open"),SUMIFS('Master Data HO &amp; Site'!$AJ$1:$AJ$437,'Master Data HO &amp; Site'!$S$1:$S$437,'Summary to Mgmt'!$C60,'Master Data HO &amp; Site'!$Y$1:$Y$437,"Open")),IF($H$2="Urgent",IF(C60="Jakarta",SUMIFS('Master Data HO &amp; Site'!$AJ$1:$AJ$437,'Master Data HO &amp; Site'!$F$1:$F$437,'Summary to Mgmt'!$D60,'Master Data HO &amp; Site'!$H$1:$H$437,'Summary to Mgmt'!$E60,'Master Data HO &amp; Site'!$Y$1:$Y$437,"Open",'Master Data HO &amp; Site'!$N$1:$N$437,$H$2),SUMIFS('Master Data HO &amp; Site'!$AJ$1:$AJ$437,'Master Data HO &amp; Site'!$S$1:$S$437,'Summary to Mgmt'!$C60,'Master Data HO &amp; Site'!$Y$1:$Y$437,"Open",'Master Data HO &amp; Site'!$N$1:$N$437,$H$2)),IF(C60="Jakarta",SUMIFS('Master Data HO &amp; Site'!$AJ$1:$AJ$437,'Master Data HO &amp; Site'!$F$1:$F$437,'Summary to Mgmt'!$D60,'Master Data HO &amp; Site'!$H$1:$H$437,'Summary to Mgmt'!$E60,'Master Data HO &amp; Site'!$Y$1:$Y$437,"Open",'Master Data HO &amp; Site'!$N$1:$N$437,$H$2),SUMIFS('Master Data HO &amp; Site'!$AJ$1:$AJ$437,'Master Data HO &amp; Site'!$S$1:$S$437,'Summary to Mgmt'!$C60,'Master Data HO &amp; Site'!$Y$1:$Y$437,"Open",'Master Data HO &amp; Site'!$N$1:$N$437,$H$2))))</f>
        <v>0</v>
      </c>
      <c r="S60" s="222">
        <f>IF($H$2="All",IF(C60="Jakarta",SUMIFS('Master Data HO &amp; Site'!$AK$1:$AK$437,'Master Data HO &amp; Site'!$F$1:$F$437,'Summary to Mgmt'!$D60,'Master Data HO &amp; Site'!$H$1:$H$437,'Summary to Mgmt'!$E60,'Master Data HO &amp; Site'!$Y$1:$Y$437,"Open"),SUMIFS('Master Data HO &amp; Site'!$AK$1:$AK$437,'Master Data HO &amp; Site'!$S$1:$S$437,'Summary to Mgmt'!$C60,'Master Data HO &amp; Site'!$Y$1:$Y$437,"Open")),IF($H$2="Urgent",IF(C60="Jakarta",SUMIFS('Master Data HO &amp; Site'!$AK$1:$AK$437,'Master Data HO &amp; Site'!$F$1:$F$437,'Summary to Mgmt'!$D60,'Master Data HO &amp; Site'!$H$1:$H$437,'Summary to Mgmt'!$E60,'Master Data HO &amp; Site'!$Y$1:$Y$437,"Open",'Master Data HO &amp; Site'!$N$1:$N$437,$H$2),SUMIFS('Master Data HO &amp; Site'!$AK$1:$AK$437,'Master Data HO &amp; Site'!$S$1:$S$437,'Summary to Mgmt'!$C60,'Master Data HO &amp; Site'!$Y$1:$Y$437,"Open",'Master Data HO &amp; Site'!$N$1:$N$437,$H$2)),IF(C60="Jakarta",SUMIFS('Master Data HO &amp; Site'!$AK$1:$AK$437,'Master Data HO &amp; Site'!$F$1:$F$437,'Summary to Mgmt'!$D60,'Master Data HO &amp; Site'!$H$1:$H$437,'Summary to Mgmt'!$E60,'Master Data HO &amp; Site'!$Y$1:$Y$437,"Open",'Master Data HO &amp; Site'!$N$1:$N$437,$H$2),SUMIFS('Master Data HO &amp; Site'!$AK$1:$AK$437,'Master Data HO &amp; Site'!$S$1:$S$437,'Summary to Mgmt'!$C60,'Master Data HO &amp; Site'!$Y$1:$Y$437,"Open",'Master Data HO &amp; Site'!$N$1:$N$437,$H$2))))</f>
        <v>0</v>
      </c>
      <c r="T60" s="222">
        <f>IF($H$2="All",IF(C60="Jakarta",SUMIFS('Master Data HO &amp; Site'!$AL$1:$AL$437,'Master Data HO &amp; Site'!$F$1:$F$437,'Summary to Mgmt'!$D60,'Master Data HO &amp; Site'!$H$1:$H$437,'Summary to Mgmt'!$E60,'Master Data HO &amp; Site'!$Y$1:$Y$437,"Open"),SUMIFS('Master Data HO &amp; Site'!$AL$1:$AL$437,'Master Data HO &amp; Site'!$S$1:$S$437,'Summary to Mgmt'!$C60,'Master Data HO &amp; Site'!$Y$1:$Y$437,"Open")),IF($H$2="Urgent",IF(C60="Jakarta",SUMIFS('Master Data HO &amp; Site'!$AL$1:$AL$437,'Master Data HO &amp; Site'!$F$1:$F$437,'Summary to Mgmt'!$D60,'Master Data HO &amp; Site'!$H$1:$H$437,'Summary to Mgmt'!$E60,'Master Data HO &amp; Site'!$Y$1:$Y$437,"Open",'Master Data HO &amp; Site'!$N$1:$N$437,$H$2),SUMIFS('Master Data HO &amp; Site'!$AL$1:$AL$437,'Master Data HO &amp; Site'!$S$1:$S$437,'Summary to Mgmt'!$C60,'Master Data HO &amp; Site'!$Y$1:$Y$437,"Open",'Master Data HO &amp; Site'!$N$1:$N$437,$H$2)),IF(C60="Jakarta",SUMIFS('Master Data HO &amp; Site'!$AL$1:$AL$437,'Master Data HO &amp; Site'!$F$1:$F$437,'Summary to Mgmt'!$D60,'Master Data HO &amp; Site'!$H$1:$H$437,'Summary to Mgmt'!$E60,'Master Data HO &amp; Site'!$Y$1:$Y$437,"Open",'Master Data HO &amp; Site'!$N$1:$N$437,$H$2),SUMIFS('Master Data HO &amp; Site'!$AL$1:$AL$437,'Master Data HO &amp; Site'!$S$1:$S$437,'Summary to Mgmt'!$C60,'Master Data HO &amp; Site'!$Y$1:$Y$437,"Open",'Master Data HO &amp; Site'!$N$1:$N$437,$H$2))))</f>
        <v>0</v>
      </c>
      <c r="U60" s="222">
        <f>IF($H$2="All",IF(C60="Jakarta",SUMIFS('Master Data HO &amp; Site'!$AM$1:$AM$437,'Master Data HO &amp; Site'!$S$1:$S$437,'Summary to Mgmt'!$C60,'Master Data HO &amp; Site'!$F$1:$F$437,'Summary to Mgmt'!$D60,'Master Data HO &amp; Site'!$H$1:$H$437,'Summary to Mgmt'!$E60,'Master Data HO &amp; Site'!$Y$1:$Y$437,"Open"),SUMIFS('Master Data HO &amp; Site'!$AM$1:$AM$437,'Master Data HO &amp; Site'!$S$1:$S$437,'Summary to Mgmt'!$C60,'Master Data HO &amp; Site'!$Y$1:$Y$437,"Open")),IF($H$2="Urgent",IF(C60="Jakarta",SUMIFS('Master Data HO &amp; Site'!$AM$1:$AM$437,'Master Data HO &amp; Site'!$F$1:$F$437,'Summary to Mgmt'!$D60,'Master Data HO &amp; Site'!$H$1:$H$437,'Summary to Mgmt'!$E60,'Master Data HO &amp; Site'!$Y$1:$Y$437,"Open",'Master Data HO &amp; Site'!$N$1:$N$437,$H$2),SUMIFS('Master Data HO &amp; Site'!$AM$1:$AM$437,'Master Data HO &amp; Site'!$S$1:$S$437,'Summary to Mgmt'!$C60,'Master Data HO &amp; Site'!$Y$1:$Y$437,"Open",'Master Data HO &amp; Site'!$N$1:$N$437,$H$2)),IF(C60="Jakarta",SUMIFS('Master Data HO &amp; Site'!$AM$1:$AM$437,'Master Data HO &amp; Site'!$F$1:$F$437,'Summary to Mgmt'!$D60,'Master Data HO &amp; Site'!$H$1:$H$437,'Summary to Mgmt'!$E60,'Master Data HO &amp; Site'!$Y$1:$Y$437,"Open",'Master Data HO &amp; Site'!$N$1:$N$437,$H$2),SUMIFS('Master Data HO &amp; Site'!$AM$1:$AM$437,'Master Data HO &amp; Site'!$S$1:$S$437,'Summary to Mgmt'!$C60,'Master Data HO &amp; Site'!$Y$1:$Y$437,"Open",'Master Data HO &amp; Site'!$N$1:$N$437,$H$2))))</f>
        <v>0</v>
      </c>
      <c r="V60" s="222">
        <f>IF($H$2="All",IF(C60="Jakarta",SUMIFS('Master Data HO &amp; Site'!$AN$1:$AN$437,'Master Data HO &amp; Site'!$F$1:$F$437,'Summary to Mgmt'!$D60,'Master Data HO &amp; Site'!$H$1:$H$437,'Summary to Mgmt'!$E60,'Master Data HO &amp; Site'!$Y$1:$Y$437,"Open"),SUMIFS('Master Data HO &amp; Site'!$AN$1:$AN$437,'Master Data HO &amp; Site'!$S$1:$S$437,'Summary to Mgmt'!$C60,'Master Data HO &amp; Site'!$Y$1:$Y$437,"Open")),IF($H$2="Urgent",IF(C60="Jakarta",SUMIFS('Master Data HO &amp; Site'!$AN$1:$AN$437,'Master Data HO &amp; Site'!$F$1:$F$437,'Summary to Mgmt'!$D60,'Master Data HO &amp; Site'!$H$1:$H$437,'Summary to Mgmt'!$E60,'Master Data HO &amp; Site'!$Y$1:$Y$437,"Open",'Master Data HO &amp; Site'!$N$1:$N$437,$H$2),SUMIFS('Master Data HO &amp; Site'!$AN$1:$AN$437,'Master Data HO &amp; Site'!$S$1:$S$437,'Summary to Mgmt'!$C60,'Master Data HO &amp; Site'!$Y$1:$Y$437,"Open",'Master Data HO &amp; Site'!$N$1:$N$437,$H$2)),IF(C60="Jakarta",SUMIFS('Master Data HO &amp; Site'!$AN$1:$AN$437,'Master Data HO &amp; Site'!$F$1:$F$437,'Summary to Mgmt'!$D60,'Master Data HO &amp; Site'!$H$1:$H$437,'Summary to Mgmt'!$E60,'Master Data HO &amp; Site'!$Y$1:$Y$437,"Open",'Master Data HO &amp; Site'!$N$1:$N$437,$H$2),SUMIFS('Master Data HO &amp; Site'!$AN$1:$AN$437,'Master Data HO &amp; Site'!$S$1:$S$437,'Summary to Mgmt'!$C60,'Master Data HO &amp; Site'!$Y$1:$Y$437,"Open",'Master Data HO &amp; Site'!$N$1:$N$437,$H$2))))</f>
        <v>0</v>
      </c>
      <c r="W60" s="222">
        <f>IF($H$2="All",IF(C60="Jakarta",SUMIFS('Master Data HO &amp; Site'!$AO$1:$AO$437,'Master Data HO &amp; Site'!$F$1:$F$437,'Summary to Mgmt'!$D60,'Master Data HO &amp; Site'!$H$1:$H$437,'Summary to Mgmt'!$E60,'Master Data HO &amp; Site'!$Y$1:$Y$437,"Open"),SUMIFS('Master Data HO &amp; Site'!$AO$1:$AO$437,'Master Data HO &amp; Site'!$S$1:$S$437,'Summary to Mgmt'!$C60,'Master Data HO &amp; Site'!$Y$1:$Y$437,"Open")),IF($H$2="Urgent",IF(C60="Jakarta",SUMIFS('Master Data HO &amp; Site'!$AO$1:$AO$437,'Master Data HO &amp; Site'!$F$1:$F$437,'Summary to Mgmt'!$D60,'Master Data HO &amp; Site'!$H$1:$H$437,'Summary to Mgmt'!$E60,'Master Data HO &amp; Site'!$Y$1:$Y$437,"Open",'Master Data HO &amp; Site'!$N$1:$N$437,$H$2),SUMIFS('Master Data HO &amp; Site'!$AO$1:$AO$437,'Master Data HO &amp; Site'!$S$1:$S$437,'Summary to Mgmt'!$C60,'Master Data HO &amp; Site'!$Y$1:$Y$437,"Open",'Master Data HO &amp; Site'!$N$1:$N$437,$H$2)),IF(C60="Jakarta",SUMIFS('Master Data HO &amp; Site'!$AO$1:$AO$437,'Master Data HO &amp; Site'!$F$1:$F$437,'Summary to Mgmt'!$D60,'Master Data HO &amp; Site'!$H$1:$H$437,'Summary to Mgmt'!$E60,'Master Data HO &amp; Site'!$Y$1:$Y$437,"Open",'Master Data HO &amp; Site'!$N$1:$N$437,$H$2),SUMIFS('Master Data HO &amp; Site'!$AO$1:$AO$437,'Master Data HO &amp; Site'!$S$1:$S$437,'Summary to Mgmt'!$C60,'Master Data HO &amp; Site'!$Y$1:$Y$437,"Open",'Master Data HO &amp; Site'!$N$1:$N$437,$H$2))))</f>
        <v>0</v>
      </c>
      <c r="X60" s="222">
        <f>IF($H$2="All",IF(C60="Jakarta",SUMIFS('Master Data HO &amp; Site'!$AP$1:$AP$437,'Master Data HO &amp; Site'!$F$1:$F$437,'Summary to Mgmt'!$D60,'Master Data HO &amp; Site'!$H$1:$H$437,'Summary to Mgmt'!$E60,'Master Data HO &amp; Site'!$Y$1:$Y$437,"Open"),SUMIFS('Master Data HO &amp; Site'!$AP$1:$AP$437,'Master Data HO &amp; Site'!$S$1:$S$437,'Summary to Mgmt'!$C60,'Master Data HO &amp; Site'!$Y$1:$Y$437,"Open")),IF($H$2="Urgent",IF(C60="Jakarta",SUMIFS('Master Data HO &amp; Site'!$AP$1:$AP$437,'Master Data HO &amp; Site'!$F$1:$F$437,'Summary to Mgmt'!$D60,'Master Data HO &amp; Site'!$H$1:$H$437,'Summary to Mgmt'!$E60,'Master Data HO &amp; Site'!$Y$1:$Y$437,"Open",'Master Data HO &amp; Site'!$N$1:$N$437,$H$2),SUMIFS('Master Data HO &amp; Site'!$AP$1:$AP$437,'Master Data HO &amp; Site'!$S$1:$S$437,'Summary to Mgmt'!$C60,'Master Data HO &amp; Site'!$Y$1:$Y$437,"Open",'Master Data HO &amp; Site'!$N$1:$N$437,$H$2)),IF(C60="Jakarta",SUMIFS('Master Data HO &amp; Site'!$AP$1:$AP$437,'Master Data HO &amp; Site'!$F$1:$F$437,'Summary to Mgmt'!$D60,'Master Data HO &amp; Site'!$H$1:$H$437,'Summary to Mgmt'!$E60,'Master Data HO &amp; Site'!$Y$1:$Y$437,"Open",'Master Data HO &amp; Site'!$N$1:$N$437,$H$2),SUMIFS('Master Data HO &amp; Site'!$AP$1:$AP$437,'Master Data HO &amp; Site'!$S$1:$S$437,'Summary to Mgmt'!$C60,'Master Data HO &amp; Site'!$Y$1:$Y$437,"Open",'Master Data HO &amp; Site'!$N$1:$N$437,$H$2))))</f>
        <v>0</v>
      </c>
      <c r="Y60" s="222">
        <f>IF($H$2="All",IF(C60="Jakarta",SUMIFS('Master Data HO &amp; Site'!$AQ$1:$AQ$437,'Master Data HO &amp; Site'!$F$1:$F$437,'Summary to Mgmt'!$D60,'Master Data HO &amp; Site'!$H$1:$H$437,'Summary to Mgmt'!$E60,'Master Data HO &amp; Site'!$Y$1:$Y$437,"Open"),SUMIFS('Master Data HO &amp; Site'!$AQ$1:$AQ$437,'Master Data HO &amp; Site'!$S$1:$S$437,'Summary to Mgmt'!$C60,'Master Data HO &amp; Site'!$Y$1:$Y$437,"Open")),IF($H$2="Urgent",IF(C60="Jakarta",SUMIFS('Master Data HO &amp; Site'!$AQ$1:$AQ$437,'Master Data HO &amp; Site'!$F$1:$F$437,'Summary to Mgmt'!$D60,'Master Data HO &amp; Site'!$H$1:$H$437,'Summary to Mgmt'!$E60,'Master Data HO &amp; Site'!$Y$1:$Y$437,"Open",'Master Data HO &amp; Site'!$N$1:$N$437,$H$2),SUMIFS('Master Data HO &amp; Site'!$AQ$1:$AQ$437,'Master Data HO &amp; Site'!$S$1:$S$437,'Summary to Mgmt'!$C60,'Master Data HO &amp; Site'!$Y$1:$Y$437,"Open",'Master Data HO &amp; Site'!$N$1:$N$437,$H$2)),IF(C60="Jakarta",SUMIFS('Master Data HO &amp; Site'!$AQ$1:$AQ$437,'Master Data HO &amp; Site'!$F$1:$F$437,'Summary to Mgmt'!$D60,'Master Data HO &amp; Site'!$H$1:$H$437,'Summary to Mgmt'!$E60,'Master Data HO &amp; Site'!$Y$1:$Y$437,"Open",'Master Data HO &amp; Site'!$N$1:$N$437,$H$2),SUMIFS('Master Data HO &amp; Site'!$AQ$1:$AQ$437,'Master Data HO &amp; Site'!$S$1:$S$437,'Summary to Mgmt'!$C60,'Master Data HO &amp; Site'!$Y$1:$Y$437,"Open",'Master Data HO &amp; Site'!$N$1:$N$437,$H$2))))</f>
        <v>0</v>
      </c>
      <c r="Z60" s="222">
        <f>IF($H$2="All",IF(C60="Jakarta",SUMIFS('Master Data HO &amp; Site'!$AR$1:$AR$437,'Master Data HO &amp; Site'!$F$1:$F$437,'Summary to Mgmt'!$D60,'Master Data HO &amp; Site'!$H$1:$H$437,'Summary to Mgmt'!$E60,'Master Data HO &amp; Site'!$Y$1:$Y$437,"Open"),SUMIFS('Master Data HO &amp; Site'!$AR$1:$AR$437,'Master Data HO &amp; Site'!$S$1:$S$437,'Summary to Mgmt'!$C60,'Master Data HO &amp; Site'!$Y$1:$Y$437,"Open")),IF($H$2="Urgent",IF(C60="Jakarta",SUMIFS('Master Data HO &amp; Site'!$AR$1:$AR$437,'Master Data HO &amp; Site'!$F$1:$F$437,'Summary to Mgmt'!$D60,'Master Data HO &amp; Site'!$H$1:$H$437,'Summary to Mgmt'!$E60,'Master Data HO &amp; Site'!$Y$1:$Y$437,"Open",'Master Data HO &amp; Site'!$N$1:$N$437,$H$2),SUMIFS('Master Data HO &amp; Site'!$AR$1:$AR$437,'Master Data HO &amp; Site'!$S$1:$S$437,'Summary to Mgmt'!$C60,'Master Data HO &amp; Site'!$Y$1:$Y$437,"Open",'Master Data HO &amp; Site'!$N$1:$N$437,$H$2)),IF(C60="Jakarta",SUMIFS('Master Data HO &amp; Site'!$AR$1:$AR$437,'Master Data HO &amp; Site'!$F$1:$F$437,'Summary to Mgmt'!$D60,'Master Data HO &amp; Site'!$H$1:$H$437,'Summary to Mgmt'!$E60,'Master Data HO &amp; Site'!$Y$1:$Y$437,"Open",'Master Data HO &amp; Site'!$N$1:$N$437,$H$2),SUMIFS('Master Data HO &amp; Site'!$AR$1:$AR$437,'Master Data HO &amp; Site'!$S$1:$S$437,'Summary to Mgmt'!$C60,'Master Data HO &amp; Site'!$Y$1:$Y$437,"Open",'Master Data HO &amp; Site'!$N$1:$N$437,$H$2))))</f>
        <v>0</v>
      </c>
      <c r="AA60" s="222">
        <f>IF($H$2="All",IF(C60="Jakarta",SUMIFS('Master Data HO &amp; Site'!$AS$1:$AS$437,'Master Data HO &amp; Site'!$S$1:$S$437,'Summary to Mgmt'!$C60,'Master Data HO &amp; Site'!$F$1:$F$437,'Summary to Mgmt'!$D60,'Master Data HO &amp; Site'!$H$1:$H$437,'Summary to Mgmt'!$E60,'Master Data HO &amp; Site'!$Y$1:$Y$437,"Open"),SUMIFS('Master Data HO &amp; Site'!$AS$1:$AS$437,'Master Data HO &amp; Site'!$S$1:$S$437,'Summary to Mgmt'!$C60,'Master Data HO &amp; Site'!$Y$1:$Y$437,"Open")),IF($H$2="Urgent",IF(C60="Jakarta",SUMIFS('Master Data HO &amp; Site'!$AS$1:$AS$437,'Master Data HO &amp; Site'!$F$1:$F$437,'Summary to Mgmt'!$D60,'Master Data HO &amp; Site'!$H$1:$H$437,'Summary to Mgmt'!$E60,'Master Data HO &amp; Site'!$Y$1:$Y$437,"Open",'Master Data HO &amp; Site'!$N$1:$N$437,$H$2),SUMIFS('Master Data HO &amp; Site'!$AS$1:$AS$437,'Master Data HO &amp; Site'!$S$1:$S$437,'Summary to Mgmt'!$C60,'Master Data HO &amp; Site'!$Y$1:$Y$437,"Open",'Master Data HO &amp; Site'!$N$1:$N$437,$H$2)),IF(C60="Jakarta",SUMIFS('Master Data HO &amp; Site'!$AS$1:$AS$437,'Master Data HO &amp; Site'!$F$1:$F$437,'Summary to Mgmt'!$D60,'Master Data HO &amp; Site'!$H$1:$H$437,'Summary to Mgmt'!$E60,'Master Data HO &amp; Site'!$Y$1:$Y$437,"Open",'Master Data HO &amp; Site'!$N$1:$N$437,$H$2),SUMIFS('Master Data HO &amp; Site'!$AS$1:$AS$437,'Master Data HO &amp; Site'!$S$1:$S$437,'Summary to Mgmt'!$C60,'Master Data HO &amp; Site'!$Y$1:$Y$437,"Open",'Master Data HO &amp; Site'!$N$1:$N$437,$H$2))))</f>
        <v>0</v>
      </c>
      <c r="AB60" s="222">
        <f>IF($H$2="All",IF(C60="Jakarta",SUMIFS('Master Data HO &amp; Site'!$AT$1:$AT$437,'Master Data HO &amp; Site'!$F$1:$F$437,'Summary to Mgmt'!$D60,'Master Data HO &amp; Site'!$H$1:$H$437,'Summary to Mgmt'!$E60,'Master Data HO &amp; Site'!$Y$1:$Y$437,"Open"),SUMIFS('Master Data HO &amp; Site'!$AT$1:$AT$437,'Master Data HO &amp; Site'!$S$1:$S$437,'Summary to Mgmt'!$C60,'Master Data HO &amp; Site'!$Y$1:$Y$437,"Open")),IF($H$2="Urgent",IF(C60="Jakarta",SUMIFS('Master Data HO &amp; Site'!$AT$1:$AT$437,'Master Data HO &amp; Site'!$F$1:$F$437,'Summary to Mgmt'!$D60,'Master Data HO &amp; Site'!$H$1:$H$437,'Summary to Mgmt'!$E60,'Master Data HO &amp; Site'!$Y$1:$Y$437,"Open",'Master Data HO &amp; Site'!$N$1:$N$437,$H$2),SUMIFS('Master Data HO &amp; Site'!$AT$1:$AT$437,'Master Data HO &amp; Site'!$S$1:$S$437,'Summary to Mgmt'!$C60,'Master Data HO &amp; Site'!$Y$1:$Y$437,"Open",'Master Data HO &amp; Site'!$N$1:$N$437,$H$2)),IF(C60="Jakarta",SUMIFS('Master Data HO &amp; Site'!$AT$1:$AT$437,'Master Data HO &amp; Site'!$F$1:$F$437,'Summary to Mgmt'!$D60,'Master Data HO &amp; Site'!$H$1:$H$437,'Summary to Mgmt'!$E60,'Master Data HO &amp; Site'!$Y$1:$Y$437,"Open",'Master Data HO &amp; Site'!$N$1:$N$437,$H$2),SUMIFS('Master Data HO &amp; Site'!$AT$1:$AT$437,'Master Data HO &amp; Site'!$S$1:$S$437,'Summary to Mgmt'!$C60,'Master Data HO &amp; Site'!$Y$1:$Y$437,"Open",'Master Data HO &amp; Site'!$N$1:$N$437,$H$2))))</f>
        <v>0</v>
      </c>
      <c r="AC60" s="222">
        <f>IF($H$2="All",IF(C60="Jakarta",SUMIFS('Master Data HO &amp; Site'!$AU$1:$AU$437,'Master Data HO &amp; Site'!$F$1:$F$437,'Summary to Mgmt'!$D60,'Master Data HO &amp; Site'!$H$1:$H$437,'Summary to Mgmt'!$E60,'Master Data HO &amp; Site'!$Y$1:$Y$437,"Open"),SUMIFS('Master Data HO &amp; Site'!$AU$1:$AU$437,'Master Data HO &amp; Site'!$S$1:$S$437,'Summary to Mgmt'!$C60,'Master Data HO &amp; Site'!$Y$1:$Y$437,"Open")),IF($H$2="Urgent",IF(C60="Jakarta",SUMIFS('Master Data HO &amp; Site'!$AU$1:$AU$437,'Master Data HO &amp; Site'!$F$1:$F$437,'Summary to Mgmt'!$D60,'Master Data HO &amp; Site'!$H$1:$H$437,'Summary to Mgmt'!$E60,'Master Data HO &amp; Site'!$Y$1:$Y$437,"Open",'Master Data HO &amp; Site'!$N$1:$N$437,$H$2),SUMIFS('Master Data HO &amp; Site'!$AU$1:$AU$437,'Master Data HO &amp; Site'!$S$1:$S$437,'Summary to Mgmt'!$C60,'Master Data HO &amp; Site'!$Y$1:$Y$437,"Open",'Master Data HO &amp; Site'!$N$1:$N$437,$H$2)),IF(C60="Jakarta",SUMIFS('Master Data HO &amp; Site'!$AU$1:$AU$437,'Master Data HO &amp; Site'!$F$1:$F$437,'Summary to Mgmt'!$D60,'Master Data HO &amp; Site'!$H$1:$H$437,'Summary to Mgmt'!$E60,'Master Data HO &amp; Site'!$Y$1:$Y$437,"Open",'Master Data HO &amp; Site'!$N$1:$N$437,$H$2),SUMIFS('Master Data HO &amp; Site'!$AU$1:$AU$437,'Master Data HO &amp; Site'!$S$1:$S$437,'Summary to Mgmt'!$C60,'Master Data HO &amp; Site'!$Y$1:$Y$437,"Open",'Master Data HO &amp; Site'!$N$1:$N$437,$H$2))))</f>
        <v>0</v>
      </c>
      <c r="AD60" s="222">
        <f>IF($H$2="All",IF(C60="Jakarta",SUMIFS('Master Data HO &amp; Site'!$AV$1:$AV$437,'Master Data HO &amp; Site'!$F$1:$F$437,'Summary to Mgmt'!$D60,'Master Data HO &amp; Site'!$H$1:$H$437,'Summary to Mgmt'!$E60,'Master Data HO &amp; Site'!$Y$1:$Y$437,"Open"),SUMIFS('Master Data HO &amp; Site'!$AV$1:$AV$437,'Master Data HO &amp; Site'!$S$1:$S$437,'Summary to Mgmt'!$C60,'Master Data HO &amp; Site'!$Y$1:$Y$437,"Open")),IF($H$2="Urgent",IF(C60="Jakarta",SUMIFS('Master Data HO &amp; Site'!$AV$1:$AV$437,'Master Data HO &amp; Site'!$F$1:$F$437,'Summary to Mgmt'!$D60,'Master Data HO &amp; Site'!$H$1:$H$437,'Summary to Mgmt'!$E60,'Master Data HO &amp; Site'!$Y$1:$Y$437,"Open",'Master Data HO &amp; Site'!$N$1:$N$437,$H$2),SUMIFS('Master Data HO &amp; Site'!$AV$1:$AV$437,'Master Data HO &amp; Site'!$S$1:$S$437,'Summary to Mgmt'!$C60,'Master Data HO &amp; Site'!$Y$1:$Y$437,"Open",'Master Data HO &amp; Site'!$N$1:$N$437,$H$2)),IF(C60="Jakarta",SUMIFS('Master Data HO &amp; Site'!$AV$1:$AV$437,'Master Data HO &amp; Site'!$F$1:$F$437,'Summary to Mgmt'!$D60,'Master Data HO &amp; Site'!$H$1:$H$437,'Summary to Mgmt'!$E60,'Master Data HO &amp; Site'!$Y$1:$Y$437,"Open",'Master Data HO &amp; Site'!$N$1:$N$437,$H$2),SUMIFS('Master Data HO &amp; Site'!$AV$1:$AV$437,'Master Data HO &amp; Site'!$S$1:$S$437,'Summary to Mgmt'!$C60,'Master Data HO &amp; Site'!$Y$1:$Y$437,"Open",'Master Data HO &amp; Site'!$N$1:$N$437,$H$2))))</f>
        <v>0</v>
      </c>
      <c r="AE60" s="222">
        <f>IF($H$2="All",IF(C60="Jakarta",SUMIFS('Master Data HO &amp; Site'!$AW$1:$AW$437,'Master Data HO &amp; Site'!$F$1:$F$437,'Summary to Mgmt'!$D60,'Master Data HO &amp; Site'!$H$1:$H$437,'Summary to Mgmt'!$E60,'Master Data HO &amp; Site'!$Y$1:$Y$437,"Open"),SUMIFS('Master Data HO &amp; Site'!$AW$1:$AW$437,'Master Data HO &amp; Site'!$S$1:$S$437,'Summary to Mgmt'!$C60,'Master Data HO &amp; Site'!$Y$1:$Y$437,"Open")),IF($H$2="Urgent",IF(C60="Jakarta",SUMIFS('Master Data HO &amp; Site'!$AW$1:$AW$437,'Master Data HO &amp; Site'!$F$1:$F$437,'Summary to Mgmt'!$D60,'Master Data HO &amp; Site'!$H$1:$H$437,'Summary to Mgmt'!$E60,'Master Data HO &amp; Site'!$Y$1:$Y$437,"Open",'Master Data HO &amp; Site'!$N$1:$N$437,$H$2),SUMIFS('Master Data HO &amp; Site'!$AW$1:$AW$437,'Master Data HO &amp; Site'!$S$1:$S$437,'Summary to Mgmt'!$C60,'Master Data HO &amp; Site'!$Y$1:$Y$437,"Open",'Master Data HO &amp; Site'!$N$1:$N$437,$H$2)),IF(C60="Jakarta",SUMIFS('Master Data HO &amp; Site'!$AW$1:$AW$437,'Master Data HO &amp; Site'!$F$1:$F$437,'Summary to Mgmt'!$D60,'Master Data HO &amp; Site'!$H$1:$H$437,'Summary to Mgmt'!$E60,'Master Data HO &amp; Site'!$Y$1:$Y$437,"Open",'Master Data HO &amp; Site'!$N$1:$N$437,$H$2),SUMIFS('Master Data HO &amp; Site'!$AW$1:$AW$437,'Master Data HO &amp; Site'!$S$1:$S$437,'Summary to Mgmt'!$C60,'Master Data HO &amp; Site'!$Y$1:$Y$437,"Open",'Master Data HO &amp; Site'!$N$1:$N$437,$H$2))))</f>
        <v>0</v>
      </c>
      <c r="AF60" s="222">
        <f>IF($H$2="All",IF(C60="Jakarta",SUMIFS('Master Data HO &amp; Site'!$AX$1:$AX$437,'Master Data HO &amp; Site'!$F$1:$F$437,'Summary to Mgmt'!$D60,'Master Data HO &amp; Site'!$H$1:$H$437,'Summary to Mgmt'!$E60,'Master Data HO &amp; Site'!$Y$1:$Y$437,"Open"),SUMIFS('Master Data HO &amp; Site'!$AX$1:$AX$437,'Master Data HO &amp; Site'!$S$1:$S$437,'Summary to Mgmt'!$C60,'Master Data HO &amp; Site'!$Y$1:$Y$437,"Open")),IF($H$2="Urgent",IF(C60="Jakarta",SUMIFS('Master Data HO &amp; Site'!$AX$1:$AX$437,'Master Data HO &amp; Site'!$F$1:$F$437,'Summary to Mgmt'!$D60,'Master Data HO &amp; Site'!$H$1:$H$437,'Summary to Mgmt'!$E60,'Master Data HO &amp; Site'!$Y$1:$Y$437,"Open",'Master Data HO &amp; Site'!$N$1:$N$437,$H$2),SUMIFS('Master Data HO &amp; Site'!$AX$1:$AX$437,'Master Data HO &amp; Site'!$S$1:$S$437,'Summary to Mgmt'!$C60,'Master Data HO &amp; Site'!$Y$1:$Y$437,"Open",'Master Data HO &amp; Site'!$N$1:$N$437,$H$2)),IF(C60="Jakarta",SUMIFS('Master Data HO &amp; Site'!$AX$1:$AX$437,'Master Data HO &amp; Site'!$F$1:$F$437,'Summary to Mgmt'!$D60,'Master Data HO &amp; Site'!$H$1:$H$437,'Summary to Mgmt'!$E60,'Master Data HO &amp; Site'!$Y$1:$Y$437,"Open",'Master Data HO &amp; Site'!$N$1:$N$437,$H$2),SUMIFS('Master Data HO &amp; Site'!$AX$1:$AX$437,'Master Data HO &amp; Site'!$S$1:$S$437,'Summary to Mgmt'!$C60,'Master Data HO &amp; Site'!$Y$1:$Y$437,"Open",'Master Data HO &amp; Site'!$N$1:$N$437,$H$2))))</f>
        <v>0</v>
      </c>
      <c r="AG60" s="222">
        <f>IF($H$2="All",IF(C60="Jakarta",SUMIFS('Master Data HO &amp; Site'!$AY$1:$AY$437,'Master Data HO &amp; Site'!$S$1:$S$437,'Summary to Mgmt'!$C60,'Master Data HO &amp; Site'!$F$1:$F$437,'Summary to Mgmt'!$D60,'Master Data HO &amp; Site'!$H$1:$H$437,'Summary to Mgmt'!$E60,'Master Data HO &amp; Site'!$Y$1:$Y$437,"Open"),SUMIFS('Master Data HO &amp; Site'!$AY$1:$AY$437,'Master Data HO &amp; Site'!$S$1:$S$437,'Summary to Mgmt'!$C60,'Master Data HO &amp; Site'!$Y$1:$Y$437,"Open")),IF($H$2="Urgent",IF(C60="Jakarta",SUMIFS('Master Data HO &amp; Site'!$AY$1:$AY$437,'Master Data HO &amp; Site'!$F$1:$F$437,'Summary to Mgmt'!$D60,'Master Data HO &amp; Site'!$H$1:$H$437,'Summary to Mgmt'!$E60,'Master Data HO &amp; Site'!$Y$1:$Y$437,"Open",'Master Data HO &amp; Site'!$N$1:$N$437,$H$2),SUMIFS('Master Data HO &amp; Site'!$AY$1:$AY$437,'Master Data HO &amp; Site'!$S$1:$S$437,'Summary to Mgmt'!$C60,'Master Data HO &amp; Site'!$Y$1:$Y$437,"Open",'Master Data HO &amp; Site'!$N$1:$N$437,$H$2)),IF(C60="Jakarta",SUMIFS('Master Data HO &amp; Site'!$AY$1:$AY$437,'Master Data HO &amp; Site'!$F$1:$F$437,'Summary to Mgmt'!$D60,'Master Data HO &amp; Site'!$H$1:$H$437,'Summary to Mgmt'!$E60,'Master Data HO &amp; Site'!$Y$1:$Y$437,"Open",'Master Data HO &amp; Site'!$N$1:$N$437,$H$2),SUMIFS('Master Data HO &amp; Site'!$AY$1:$AY$437,'Master Data HO &amp; Site'!$S$1:$S$437,'Summary to Mgmt'!$C60,'Master Data HO &amp; Site'!$Y$1:$Y$437,"Open",'Master Data HO &amp; Site'!$N$1:$N$437,$H$2))))</f>
        <v>0</v>
      </c>
      <c r="AH60" s="222">
        <f>IF($H$2="All",IF(C60="Jakarta",SUMIFS('Master Data HO &amp; Site'!$AZ$1:$AZ$437,'Master Data HO &amp; Site'!$F$1:$F$437,'Summary to Mgmt'!$D60,'Master Data HO &amp; Site'!$H$1:$H$437,'Summary to Mgmt'!$E60,'Master Data HO &amp; Site'!$Y$1:$Y$437,"Open"),SUMIFS('Master Data HO &amp; Site'!$AZ$1:$AZ$437,'Master Data HO &amp; Site'!$S$1:$S$437,'Summary to Mgmt'!$C60,'Master Data HO &amp; Site'!$Y$1:$Y$437,"Open")),IF($H$2="Urgent",IF(C60="Jakarta",SUMIFS('Master Data HO &amp; Site'!$AZ$1:$AZ$437,'Master Data HO &amp; Site'!$F$1:$F$437,'Summary to Mgmt'!$D60,'Master Data HO &amp; Site'!$H$1:$H$437,'Summary to Mgmt'!$E60,'Master Data HO &amp; Site'!$Y$1:$Y$437,"Open",'Master Data HO &amp; Site'!$N$1:$N$437,$H$2),SUMIFS('Master Data HO &amp; Site'!$AZ$1:$AZ$437,'Master Data HO &amp; Site'!$S$1:$S$437,'Summary to Mgmt'!$C60,'Master Data HO &amp; Site'!$Y$1:$Y$437,"Open",'Master Data HO &amp; Site'!$N$1:$N$437,$H$2)),IF(C60="Jakarta",SUMIFS('Master Data HO &amp; Site'!$AZ$1:$AZ$437,'Master Data HO &amp; Site'!$F$1:$F$437,'Summary to Mgmt'!$D60,'Master Data HO &amp; Site'!$H$1:$H$437,'Summary to Mgmt'!$E60,'Master Data HO &amp; Site'!$Y$1:$Y$437,"Open",'Master Data HO &amp; Site'!$N$1:$N$437,$H$2),SUMIFS('Master Data HO &amp; Site'!$AZ$1:$AZ$437,'Master Data HO &amp; Site'!$S$1:$S$437,'Summary to Mgmt'!$C60,'Master Data HO &amp; Site'!$Y$1:$Y$437,"Open",'Master Data HO &amp; Site'!$N$1:$N$437,$H$2))))</f>
        <v>0</v>
      </c>
      <c r="AI60" s="222">
        <f>IF($H$2="All",IF(C60="Jakarta",SUMIFS('Master Data HO &amp; Site'!$AZ$1:$AZ$437,'Master Data HO &amp; Site'!$F$1:$F$437,'Summary to Mgmt'!$D60,'Master Data HO &amp; Site'!$H$1:$H$437,'Summary to Mgmt'!$E60,'Master Data HO &amp; Site'!$Y$1:$Y$437,"Open"),SUMIFS('Master Data HO &amp; Site'!$AZ$1:$AZ$437,'Master Data HO &amp; Site'!$S$1:$S$437,'Summary to Mgmt'!$C60,'Master Data HO &amp; Site'!$Y$1:$Y$437,"Open")),IF($H$2="Urgent",IF(C60="Jakarta",SUMIFS('Master Data HO &amp; Site'!$AZ$1:$AZ$437,'Master Data HO &amp; Site'!$F$1:$F$437,'Summary to Mgmt'!$D60,'Master Data HO &amp; Site'!$H$1:$H$437,'Summary to Mgmt'!$E60,'Master Data HO &amp; Site'!$Y$1:$Y$437,"Open",'Master Data HO &amp; Site'!$N$1:$N$437,$H$2),SUMIFS('Master Data HO &amp; Site'!$AZ$1:$AZ$437,'Master Data HO &amp; Site'!$S$1:$S$437,'Summary to Mgmt'!$C60,'Master Data HO &amp; Site'!$Y$1:$Y$437,"Open",'Master Data HO &amp; Site'!$N$1:$N$437,$H$2)),IF(C60="Jakarta",SUMIFS('Master Data HO &amp; Site'!$AZ$1:$AZ$437,'Master Data HO &amp; Site'!$F$1:$F$437,'Summary to Mgmt'!$D60,'Master Data HO &amp; Site'!$H$1:$H$437,'Summary to Mgmt'!$E60,'Master Data HO &amp; Site'!$Y$1:$Y$437,"Open",'Master Data HO &amp; Site'!$N$1:$N$437,$H$2),SUMIFS('Master Data HO &amp; Site'!$AZ$1:$AZ$437,'Master Data HO &amp; Site'!$S$1:$S$437,'Summary to Mgmt'!$C60,'Master Data HO &amp; Site'!$Y$1:$Y$437,"Open",'Master Data HO &amp; Site'!$N$1:$N$437,$H$2))))</f>
        <v>0</v>
      </c>
      <c r="AJ60" s="222">
        <f>IF($H$2="All",IF(C60="Jakarta",SUMIFS('Master Data HO &amp; Site'!$BB$1:$BB$437,'Master Data HO &amp; Site'!$F$1:$F$437,'Summary to Mgmt'!$D60,'Master Data HO &amp; Site'!$H$1:$H$437,'Summary to Mgmt'!$E60,'Master Data HO &amp; Site'!$Y$1:$Y$437,"Open"),SUMIFS('Master Data HO &amp; Site'!$BB$1:$BB$437,'Master Data HO &amp; Site'!$S$1:$S$437,'Summary to Mgmt'!$C60,'Master Data HO &amp; Site'!$Y$1:$Y$437,"Open")),IF($H$2="Urgent",IF(C60="Jakarta",SUMIFS('Master Data HO &amp; Site'!$BB$1:$BB$437,'Master Data HO &amp; Site'!$F$1:$F$437,'Summary to Mgmt'!$D60,'Master Data HO &amp; Site'!$H$1:$H$437,'Summary to Mgmt'!$E60,'Master Data HO &amp; Site'!$Y$1:$Y$437,"Open",'Master Data HO &amp; Site'!$N$1:$N$437,$H$2),SUMIFS('Master Data HO &amp; Site'!$BB$1:$BB$437,'Master Data HO &amp; Site'!$S$1:$S$437,'Summary to Mgmt'!$C60,'Master Data HO &amp; Site'!$Y$1:$Y$437,"Open",'Master Data HO &amp; Site'!$N$1:$N$437,$H$2)),IF(C60="Jakarta",SUMIFS('Master Data HO &amp; Site'!$BB$1:$BB$437,'Master Data HO &amp; Site'!$F$1:$F$437,'Summary to Mgmt'!$D60,'Master Data HO &amp; Site'!$H$1:$H$437,'Summary to Mgmt'!$E60,'Master Data HO &amp; Site'!$Y$1:$Y$437,"Open",'Master Data HO &amp; Site'!$N$1:$N$437,$H$2),SUMIFS('Master Data HO &amp; Site'!$BB$1:$BB$437,'Master Data HO &amp; Site'!$S$1:$S$437,'Summary to Mgmt'!$C60,'Master Data HO &amp; Site'!$Y$1:$Y$437,"Open",'Master Data HO &amp; Site'!$N$1:$N$437,$H$2))))</f>
        <v>0</v>
      </c>
      <c r="AK60" s="222">
        <f>IF($H$2="All",IF(C60="Jakarta",SUMIFS('Master Data HO &amp; Site'!$BC$1:$BC$437,'Master Data HO &amp; Site'!$F$1:$F$437,'Summary to Mgmt'!$D60,'Master Data HO &amp; Site'!$H$1:$H$437,'Summary to Mgmt'!$E60,'Master Data HO &amp; Site'!$Y$1:$Y$437,"Open"),SUMIFS('Master Data HO &amp; Site'!$BC$1:$BC$437,'Master Data HO &amp; Site'!$S$1:$S$437,'Summary to Mgmt'!$C60,'Master Data HO &amp; Site'!$Y$1:$Y$437,"Open")),IF($H$2="Urgent",IF(C60="Jakarta",SUMIFS('Master Data HO &amp; Site'!$BC$1:$BC$437,'Master Data HO &amp; Site'!$F$1:$F$437,'Summary to Mgmt'!$D60,'Master Data HO &amp; Site'!$H$1:$H$437,'Summary to Mgmt'!$E60,'Master Data HO &amp; Site'!$Y$1:$Y$437,"Open",'Master Data HO &amp; Site'!$N$1:$N$437,$H$2),SUMIFS('Master Data HO &amp; Site'!$BC$1:$BC$437,'Master Data HO &amp; Site'!$S$1:$S$437,'Summary to Mgmt'!$C60,'Master Data HO &amp; Site'!$Y$1:$Y$437,"Open",'Master Data HO &amp; Site'!$N$1:$N$437,$H$2)),IF(C60="Jakarta",SUMIFS('Master Data HO &amp; Site'!$BC$1:$BC$437,'Master Data HO &amp; Site'!$F$1:$F$437,'Summary to Mgmt'!$D60,'Master Data HO &amp; Site'!$H$1:$H$437,'Summary to Mgmt'!$E60,'Master Data HO &amp; Site'!$Y$1:$Y$437,"Open",'Master Data HO &amp; Site'!$N$1:$N$437,$H$2),SUMIFS('Master Data HO &amp; Site'!$BC$1:$BC$437,'Master Data HO &amp; Site'!$S$1:$S$437,'Summary to Mgmt'!$C60,'Master Data HO &amp; Site'!$Y$1:$Y$437,"Open",'Master Data HO &amp; Site'!$N$1:$N$437,$H$2))))</f>
        <v>0</v>
      </c>
      <c r="AL60" s="222">
        <f>IF($H$2="All",IF(C60="Jakarta",SUMIFS('Master Data HO &amp; Site'!$BD$1:$BD$437,'Master Data HO &amp; Site'!$F$1:$F$437,'Summary to Mgmt'!$D60,'Master Data HO &amp; Site'!$H$1:$H$437,'Summary to Mgmt'!$E60,'Master Data HO &amp; Site'!$Y$1:$Y$437,"Open"),SUMIFS('Master Data HO &amp; Site'!$BD$1:$BD$437,'Master Data HO &amp; Site'!$S$1:$S$437,'Summary to Mgmt'!$C60,'Master Data HO &amp; Site'!$Y$1:$Y$437,"Open")),IF($H$2="Urgent",IF(C60="Jakarta",SUMIFS('Master Data HO &amp; Site'!$BD$1:$BD$437,'Master Data HO &amp; Site'!$F$1:$F$437,'Summary to Mgmt'!$D60,'Master Data HO &amp; Site'!$H$1:$H$437,'Summary to Mgmt'!$E60,'Master Data HO &amp; Site'!$Y$1:$Y$437,"Open",'Master Data HO &amp; Site'!$N$1:$N$437,$H$2),SUMIFS('Master Data HO &amp; Site'!$BD$1:$BD$437,'Master Data HO &amp; Site'!$S$1:$S$437,'Summary to Mgmt'!$C60,'Master Data HO &amp; Site'!$Y$1:$Y$437,"Open",'Master Data HO &amp; Site'!$N$1:$N$437,$H$2)),IF(C60="Jakarta",SUMIFS('Master Data HO &amp; Site'!$BD$1:$BD$437,'Master Data HO &amp; Site'!$F$1:$F$437,'Summary to Mgmt'!$D60,'Master Data HO &amp; Site'!$H$1:$H$437,'Summary to Mgmt'!$E60,'Master Data HO &amp; Site'!$Y$1:$Y$437,"Open",'Master Data HO &amp; Site'!$N$1:$N$437,$H$2),SUMIFS('Master Data HO &amp; Site'!$BD$1:$BD$437,'Master Data HO &amp; Site'!$S$1:$S$437,'Summary to Mgmt'!$C60,'Master Data HO &amp; Site'!$Y$1:$Y$437,"Open",'Master Data HO &amp; Site'!$N$1:$N$437,$H$2))))</f>
        <v>0</v>
      </c>
      <c r="AM60" s="222">
        <f>IF($H$2="All",IF(C60="Jakarta",SUMIFS('Master Data HO &amp; Site'!$BE$1:$BE$437,'Master Data HO &amp; Site'!$S$1:$S$437,'Summary to Mgmt'!$C60,'Master Data HO &amp; Site'!$F$1:$F$437,'Summary to Mgmt'!$D60,'Master Data HO &amp; Site'!$H$1:$H$437,'Summary to Mgmt'!$E60,'Master Data HO &amp; Site'!$Y$1:$Y$437,"Open"),SUMIFS('Master Data HO &amp; Site'!$BE$1:$BE$437,'Master Data HO &amp; Site'!$S$1:$S$437,'Summary to Mgmt'!$C60,'Master Data HO &amp; Site'!$Y$1:$Y$437,"Open")),IF($H$2="Urgent",IF(C60="Jakarta",SUMIFS('Master Data HO &amp; Site'!$BE$1:$BE$437,'Master Data HO &amp; Site'!$F$1:$F$437,'Summary to Mgmt'!$D60,'Master Data HO &amp; Site'!$H$1:$H$437,'Summary to Mgmt'!$E60,'Master Data HO &amp; Site'!$Y$1:$Y$437,"Open",'Master Data HO &amp; Site'!$N$1:$N$437,$H$2),SUMIFS('Master Data HO &amp; Site'!$BE$1:$BE$437,'Master Data HO &amp; Site'!$S$1:$S$437,'Summary to Mgmt'!$C60,'Master Data HO &amp; Site'!$Y$1:$Y$437,"Open",'Master Data HO &amp; Site'!$N$1:$N$437,$H$2)),IF(C60="Jakarta",SUMIFS('Master Data HO &amp; Site'!$BE$1:$BE$437,'Master Data HO &amp; Site'!$F$1:$F$437,'Summary to Mgmt'!$D60,'Master Data HO &amp; Site'!$H$1:$H$437,'Summary to Mgmt'!$E60,'Master Data HO &amp; Site'!$Y$1:$Y$437,"Open",'Master Data HO &amp; Site'!$N$1:$N$437,$H$2),SUMIFS('Master Data HO &amp; Site'!$BE$1:$BE$437,'Master Data HO &amp; Site'!$S$1:$S$437,'Summary to Mgmt'!$C60,'Master Data HO &amp; Site'!$Y$1:$Y$437,"Open",'Master Data HO &amp; Site'!$N$1:$N$437,$H$2))))</f>
        <v>0</v>
      </c>
      <c r="AN60" s="222">
        <f>IF($H$2="All",IF(C60="Jakarta",SUMIFS('Master Data HO &amp; Site'!$BF$1:$BF$437,'Master Data HO &amp; Site'!$F$1:$F$437,'Summary to Mgmt'!$D60,'Master Data HO &amp; Site'!$H$1:$H$437,'Summary to Mgmt'!$E60,'Master Data HO &amp; Site'!$Y$1:$Y$437,"Open"),SUMIFS('Master Data HO &amp; Site'!$BF$1:$BF$437,'Master Data HO &amp; Site'!$S$1:$S$437,'Summary to Mgmt'!$C60,'Master Data HO &amp; Site'!$Y$1:$Y$437,"Open")),IF($H$2="Urgent",IF(C60="Jakarta",SUMIFS('Master Data HO &amp; Site'!$BF$1:$BF$437,'Master Data HO &amp; Site'!$F$1:$F$437,'Summary to Mgmt'!$D60,'Master Data HO &amp; Site'!$H$1:$H$437,'Summary to Mgmt'!$E60,'Master Data HO &amp; Site'!$Y$1:$Y$437,"Open",'Master Data HO &amp; Site'!$N$1:$N$437,$H$2),SUMIFS('Master Data HO &amp; Site'!$BF$1:$BF$437,'Master Data HO &amp; Site'!$S$1:$S$437,'Summary to Mgmt'!$C60,'Master Data HO &amp; Site'!$Y$1:$Y$437,"Open",'Master Data HO &amp; Site'!$N$1:$N$437,$H$2)),IF(C60="Jakarta",SUMIFS('Master Data HO &amp; Site'!$BF$1:$BF$437,'Master Data HO &amp; Site'!$F$1:$F$437,'Summary to Mgmt'!$D60,'Master Data HO &amp; Site'!$H$1:$H$437,'Summary to Mgmt'!$E60,'Master Data HO &amp; Site'!$Y$1:$Y$437,"Open",'Master Data HO &amp; Site'!$N$1:$N$437,$H$2),SUMIFS('Master Data HO &amp; Site'!$BF$1:$BF$437,'Master Data HO &amp; Site'!$S$1:$S$437,'Summary to Mgmt'!$C60,'Master Data HO &amp; Site'!$Y$1:$Y$437,"Open",'Master Data HO &amp; Site'!$N$1:$N$437,$H$2))))</f>
        <v>0</v>
      </c>
      <c r="AO60" s="222">
        <f>IF($H$2="All",IF(C60="Jakarta",SUMIFS('Master Data HO &amp; Site'!$BG$1:$BG$437,'Master Data HO &amp; Site'!$F$1:$F$437,'Summary to Mgmt'!$D60,'Master Data HO &amp; Site'!$H$1:$H$437,'Summary to Mgmt'!$E60,'Master Data HO &amp; Site'!$Y$1:$Y$437,"Open"),SUMIFS('Master Data HO &amp; Site'!$BG$1:$BG$437,'Master Data HO &amp; Site'!$S$1:$S$437,'Summary to Mgmt'!$C60,'Master Data HO &amp; Site'!$Y$1:$Y$437,"Open")),IF($H$2="Urgent",IF(C60="Jakarta",SUMIFS('Master Data HO &amp; Site'!$BG$1:$BG$437,'Master Data HO &amp; Site'!$F$1:$F$437,'Summary to Mgmt'!$D60,'Master Data HO &amp; Site'!$H$1:$H$437,'Summary to Mgmt'!$E60,'Master Data HO &amp; Site'!$Y$1:$Y$437,"Open",'Master Data HO &amp; Site'!$N$1:$N$437,$H$2),SUMIFS('Master Data HO &amp; Site'!$BG$1:$BG$437,'Master Data HO &amp; Site'!$S$1:$S$437,'Summary to Mgmt'!$C60,'Master Data HO &amp; Site'!$Y$1:$Y$437,"Open",'Master Data HO &amp; Site'!$N$1:$N$437,$H$2)),IF(C60="Jakarta",SUMIFS('Master Data HO &amp; Site'!$BG$1:$BG$437,'Master Data HO &amp; Site'!$F$1:$F$437,'Summary to Mgmt'!$D60,'Master Data HO &amp; Site'!$H$1:$H$437,'Summary to Mgmt'!$E60,'Master Data HO &amp; Site'!$Y$1:$Y$437,"Open",'Master Data HO &amp; Site'!$N$1:$N$437,$H$2),SUMIFS('Master Data HO &amp; Site'!$BG$1:$BG$437,'Master Data HO &amp; Site'!$S$1:$S$437,'Summary to Mgmt'!$C60,'Master Data HO &amp; Site'!$Y$1:$Y$437,"Open",'Master Data HO &amp; Site'!$N$1:$N$437,$H$2))))</f>
        <v>0</v>
      </c>
      <c r="AP60" s="222">
        <f>IF($H$2="All",IF(C60="Jakarta",SUMIFS('Master Data HO &amp; Site'!$BH$1:$BH$437,'Master Data HO &amp; Site'!$F$1:$F$437,'Summary to Mgmt'!$D60,'Master Data HO &amp; Site'!$H$1:$H$437,'Summary to Mgmt'!$E60,'Master Data HO &amp; Site'!$Y$1:$Y$437,"Open"),SUMIFS('Master Data HO &amp; Site'!$BH$1:$BH$437,'Master Data HO &amp; Site'!$S$1:$S$437,'Summary to Mgmt'!$C60,'Master Data HO &amp; Site'!$Y$1:$Y$437,"Open")),IF($H$2="Urgent",IF(C60="Jakarta",SUMIFS('Master Data HO &amp; Site'!$BH$1:$BH$437,'Master Data HO &amp; Site'!$F$1:$F$437,'Summary to Mgmt'!$D60,'Master Data HO &amp; Site'!$H$1:$H$437,'Summary to Mgmt'!$E60,'Master Data HO &amp; Site'!$Y$1:$Y$437,"Open",'Master Data HO &amp; Site'!$N$1:$N$437,$H$2),SUMIFS('Master Data HO &amp; Site'!$BH$1:$BH$437,'Master Data HO &amp; Site'!$S$1:$S$437,'Summary to Mgmt'!$C60,'Master Data HO &amp; Site'!$Y$1:$Y$437,"Open",'Master Data HO &amp; Site'!$N$1:$N$437,$H$2)),IF(C60="Jakarta",SUMIFS('Master Data HO &amp; Site'!$BH$1:$BH$437,'Master Data HO &amp; Site'!$F$1:$F$437,'Summary to Mgmt'!$D60,'Master Data HO &amp; Site'!$H$1:$H$437,'Summary to Mgmt'!$E60,'Master Data HO &amp; Site'!$Y$1:$Y$437,"Open",'Master Data HO &amp; Site'!$N$1:$N$437,$H$2),SUMIFS('Master Data HO &amp; Site'!$BH$1:$BH$437,'Master Data HO &amp; Site'!$S$1:$S$437,'Summary to Mgmt'!$C60,'Master Data HO &amp; Site'!$Y$1:$Y$437,"Open",'Master Data HO &amp; Site'!$N$1:$N$437,$H$2))))</f>
        <v>0</v>
      </c>
      <c r="AQ60" s="222">
        <f>IF($H$2="All",IF(C60="Jakarta",SUMIFS('Master Data HO &amp; Site'!$BI$1:$BI$437,'Master Data HO &amp; Site'!$F$1:$F$437,'Summary to Mgmt'!$D60,'Master Data HO &amp; Site'!$H$1:$H$437,'Summary to Mgmt'!$E60,'Master Data HO &amp; Site'!$Y$1:$Y$437,"Open"),SUMIFS('Master Data HO &amp; Site'!$BI$1:$BI$437,'Master Data HO &amp; Site'!$S$1:$S$437,'Summary to Mgmt'!$C60,'Master Data HO &amp; Site'!$Y$1:$Y$437,"Open")),IF($H$2="Urgent",IF(C60="Jakarta",SUMIFS('Master Data HO &amp; Site'!$BI$1:$BI$437,'Master Data HO &amp; Site'!$F$1:$F$437,'Summary to Mgmt'!$D60,'Master Data HO &amp; Site'!$H$1:$H$437,'Summary to Mgmt'!$E60,'Master Data HO &amp; Site'!$Y$1:$Y$437,"Open",'Master Data HO &amp; Site'!$N$1:$N$437,$H$2),SUMIFS('Master Data HO &amp; Site'!$BI$1:$BI$437,'Master Data HO &amp; Site'!$S$1:$S$437,'Summary to Mgmt'!$C60,'Master Data HO &amp; Site'!$Y$1:$Y$437,"Open",'Master Data HO &amp; Site'!$N$1:$N$437,$H$2)),IF(C60="Jakarta",SUMIFS('Master Data HO &amp; Site'!$BI$1:$BI$437,'Master Data HO &amp; Site'!$F$1:$F$437,'Summary to Mgmt'!$D60,'Master Data HO &amp; Site'!$H$1:$H$437,'Summary to Mgmt'!$E60,'Master Data HO &amp; Site'!$Y$1:$Y$437,"Open",'Master Data HO &amp; Site'!$N$1:$N$437,$H$2),SUMIFS('Master Data HO &amp; Site'!$BI$1:$BI$437,'Master Data HO &amp; Site'!$S$1:$S$437,'Summary to Mgmt'!$C60,'Master Data HO &amp; Site'!$Y$1:$Y$437,"Open",'Master Data HO &amp; Site'!$N$1:$N$437,$H$2))))</f>
        <v>0</v>
      </c>
      <c r="AR60" s="222">
        <f>IF($H$2="All",IF(C60="Jakarta",SUMIFS('Master Data HO &amp; Site'!$BJ$1:$BJ$437,'Master Data HO &amp; Site'!$F$1:$F$437,'Summary to Mgmt'!$D60,'Master Data HO &amp; Site'!$H$1:$H$437,'Summary to Mgmt'!$E60,'Master Data HO &amp; Site'!$Y$1:$Y$437,"Open"),SUMIFS('Master Data HO &amp; Site'!$BJ$1:$BJ$437,'Master Data HO &amp; Site'!$S$1:$S$437,'Summary to Mgmt'!$C60,'Master Data HO &amp; Site'!$Y$1:$Y$437,"Open")),IF($H$2="Urgent",IF(C60="Jakarta",SUMIFS('Master Data HO &amp; Site'!$BJ$1:$BJ$437,'Master Data HO &amp; Site'!$F$1:$F$437,'Summary to Mgmt'!$D60,'Master Data HO &amp; Site'!$H$1:$H$437,'Summary to Mgmt'!$E60,'Master Data HO &amp; Site'!$Y$1:$Y$437,"Open",'Master Data HO &amp; Site'!$N$1:$N$437,$H$2),SUMIFS('Master Data HO &amp; Site'!$BJ$1:$BJ$437,'Master Data HO &amp; Site'!$S$1:$S$437,'Summary to Mgmt'!$C60,'Master Data HO &amp; Site'!$Y$1:$Y$437,"Open",'Master Data HO &amp; Site'!$N$1:$N$437,$H$2)),IF(C60="Jakarta",SUMIFS('Master Data HO &amp; Site'!$BJ$1:$BJ$437,'Master Data HO &amp; Site'!$F$1:$F$437,'Summary to Mgmt'!$D60,'Master Data HO &amp; Site'!$H$1:$H$437,'Summary to Mgmt'!$E60,'Master Data HO &amp; Site'!$Y$1:$Y$437,"Open",'Master Data HO &amp; Site'!$N$1:$N$437,$H$2),SUMIFS('Master Data HO &amp; Site'!$BJ$1:$BJ$437,'Master Data HO &amp; Site'!$S$1:$S$437,'Summary to Mgmt'!$C60,'Master Data HO &amp; Site'!$Y$1:$Y$437,"Open",'Master Data HO &amp; Site'!$N$1:$N$437,$H$2))))</f>
        <v>0</v>
      </c>
      <c r="AS60" s="222">
        <f>IF($H$2="All",IF(C60="Jakarta",SUMIFS('Master Data HO &amp; Site'!$BK$1:$BK$437,'Master Data HO &amp; Site'!$S$1:$S$437,'Summary to Mgmt'!$C60,'Master Data HO &amp; Site'!$F$1:$F$437,'Summary to Mgmt'!$D60,'Master Data HO &amp; Site'!$H$1:$H$437,'Summary to Mgmt'!$E60,'Master Data HO &amp; Site'!$Y$1:$Y$437,"Open"),SUMIFS('Master Data HO &amp; Site'!$BK$1:$BK$437,'Master Data HO &amp; Site'!$S$1:$S$437,'Summary to Mgmt'!$C60,'Master Data HO &amp; Site'!$Y$1:$Y$437,"Open")),IF($H$2="Urgent",IF(C60="Jakarta",SUMIFS('Master Data HO &amp; Site'!$BK$1:$BK$437,'Master Data HO &amp; Site'!$F$1:$F$437,'Summary to Mgmt'!$D60,'Master Data HO &amp; Site'!$H$1:$H$437,'Summary to Mgmt'!$E60,'Master Data HO &amp; Site'!$Y$1:$Y$437,"Open",'Master Data HO &amp; Site'!$N$1:$N$437,$H$2),SUMIFS('Master Data HO &amp; Site'!$BK$1:$BK$437,'Master Data HO &amp; Site'!$S$1:$S$437,'Summary to Mgmt'!$C60,'Master Data HO &amp; Site'!$Y$1:$Y$437,"Open",'Master Data HO &amp; Site'!$N$1:$N$437,$H$2)),IF(C60="Jakarta",SUMIFS('Master Data HO &amp; Site'!$BK$1:$BK$437,'Master Data HO &amp; Site'!$F$1:$F$437,'Summary to Mgmt'!$D60,'Master Data HO &amp; Site'!$H$1:$H$437,'Summary to Mgmt'!$E60,'Master Data HO &amp; Site'!$Y$1:$Y$437,"Open",'Master Data HO &amp; Site'!$N$1:$N$437,$H$2),SUMIFS('Master Data HO &amp; Site'!$BK$1:$BK$437,'Master Data HO &amp; Site'!$S$1:$S$437,'Summary to Mgmt'!$C60,'Master Data HO &amp; Site'!$Y$1:$Y$437,"Open",'Master Data HO &amp; Site'!$N$1:$N$437,$H$2))))</f>
        <v>0</v>
      </c>
      <c r="AU60" s="224">
        <f ca="1">IF($H$2="All",IF(C60="Jakarta",COUNTIFS('Master Data HO &amp; Site'!$F$1:$F$437,'Summary to Mgmt'!$D60,'Master Data HO &amp; Site'!$H$1:$H$437,'Summary to Mgmt'!$E60,'Master Data HO &amp; Site'!$Y$1:$Y$437,"Open",'Master Data HO &amp; Site'!$BZ$1:$BZ$437,'Summary to Mgmt'!$AU$4),COUNTIFS('Master Data HO &amp; Site'!$S$1:$S$437,'Summary to Mgmt'!$C60,'Master Data HO &amp; Site'!$Y$1:$Y$437,"Open",'Master Data HO &amp; Site'!$BZ$1:$BZ$437,'Summary to Mgmt'!$AU$4)),IF($H$2="Urgent",IF(C60="Jakarta",COUNTIFS('Master Data HO &amp; Site'!$F$1:$F$437,'Summary to Mgmt'!$D60,'Master Data HO &amp; Site'!$H$1:$H$437,'Summary to Mgmt'!$E60,'Master Data HO &amp; Site'!$Y$1:$Y$437,"Open",'Master Data HO &amp; Site'!$BZ$1:$BZ$437,'Summary to Mgmt'!$AU$4,'Master Data HO &amp; Site'!$N$1:$N$437,$H$2),COUNTIFS('Master Data HO &amp; Site'!$S$1:$S$437,'Summary to Mgmt'!$C60,'Master Data HO &amp; Site'!$Y$1:$Y$437,"Open",'Master Data HO &amp; Site'!$BZ$1:$BZ$437,'Summary to Mgmt'!$AU$4,'Master Data HO &amp; Site'!$N$1:$N$437,$H$2)),IF(C60="Jakarta",COUNTIFS('Master Data HO &amp; Site'!$F$1:$F$437,'Summary to Mgmt'!$D60,'Master Data HO &amp; Site'!$H$1:$H$437,'Summary to Mgmt'!$E60,'Master Data HO &amp; Site'!$Y$1:$Y$437,"Open",'Master Data HO &amp; Site'!$BZ$1:$BZ$437,'Summary to Mgmt'!$AU$4,'Master Data HO &amp; Site'!$N$1:$N$437,$H$2),COUNTIFS('Master Data HO &amp; Site'!$S$1:$S$437,'Summary to Mgmt'!$C60,'Master Data HO &amp; Site'!$Y$1:$Y$437,"Open",'Master Data HO &amp; Site'!$BZ$1:$BZ$437,'Summary to Mgmt'!$AU$4,'Master Data HO &amp; Site'!$N$1:$N$437,$H$2))))</f>
        <v>0</v>
      </c>
      <c r="AV60" s="224">
        <f ca="1">IF($H$2="All",IF(C60="Jakarta",COUNTIFS('Master Data HO &amp; Site'!$F$1:$F$437,'Summary to Mgmt'!$D60,'Master Data HO &amp; Site'!$H$1:$H$437,'Summary to Mgmt'!$E60,'Master Data HO &amp; Site'!$Y$1:$Y$437,"Open",'Master Data HO &amp; Site'!$BZ$1:$BZ$437,'Summary to Mgmt'!$AV$4),COUNTIFS('Master Data HO &amp; Site'!$S$1:$S$437,'Summary to Mgmt'!$C60,'Master Data HO &amp; Site'!$Y$1:$Y$437,"Open",'Master Data HO &amp; Site'!$BZ$1:$BZ$437,'Summary to Mgmt'!$AV$4)),IF($H$2="Urgent",IF(C60="Jakarta",COUNTIFS('Master Data HO &amp; Site'!$F$1:$F$437,'Summary to Mgmt'!$D60,'Master Data HO &amp; Site'!$H$1:$H$437,'Summary to Mgmt'!$E60,'Master Data HO &amp; Site'!$Y$1:$Y$437,"Open",'Master Data HO &amp; Site'!$BZ$1:$BZ$437,'Summary to Mgmt'!$AV$4,'Master Data HO &amp; Site'!$N$1:$N$437,$H$2),COUNTIFS('Master Data HO &amp; Site'!$S$1:$S$437,'Summary to Mgmt'!$C60,'Master Data HO &amp; Site'!$Y$1:$Y$437,"Open",'Master Data HO &amp; Site'!$BZ$1:$BZ$437,'Summary to Mgmt'!$AV$4,'Master Data HO &amp; Site'!$N$1:$N$437,$H$2)),IF(C60="Jakarta",COUNTIFS('Master Data HO &amp; Site'!$F$1:$F$437,'Summary to Mgmt'!$D60,'Master Data HO &amp; Site'!$H$1:$H$437,'Summary to Mgmt'!$E60,'Master Data HO &amp; Site'!$Y$1:$Y$437,"Open",'Master Data HO &amp; Site'!$BZ$1:$BZ$437,'Summary to Mgmt'!$AV$4,'Master Data HO &amp; Site'!$N$1:$N$437,$H$2),COUNTIFS('Master Data HO &amp; Site'!$S$1:$S$437,'Summary to Mgmt'!$C60,'Master Data HO &amp; Site'!$Y$1:$Y$437,"Open",'Master Data HO &amp; Site'!$BZ$1:$BZ$437,'Summary to Mgmt'!$AV$4,'Master Data HO &amp; Site'!$N$1:$N$437,$H$2))))</f>
        <v>0</v>
      </c>
      <c r="AW60" s="224">
        <f ca="1">IF($H$2="All",IF(C60="Jakarta",COUNTIFS('Master Data HO &amp; Site'!$F$1:$F$437,'Summary to Mgmt'!$D60,'Master Data HO &amp; Site'!$H$1:$H$437,'Summary to Mgmt'!$E60,'Master Data HO &amp; Site'!$Y$1:$Y$437,"Open",'Master Data HO &amp; Site'!$BZ$1:$BZ$437,'Summary to Mgmt'!$AW$4),COUNTIFS('Master Data HO &amp; Site'!$S$1:$S$437,'Summary to Mgmt'!$C60,'Master Data HO &amp; Site'!$Y$1:$Y$437,"Open",'Master Data HO &amp; Site'!$BZ$1:$BZ$437,'Summary to Mgmt'!$AW$4)),IF($H$2="Urgent",IF(C60="Jakarta",COUNTIFS('Master Data HO &amp; Site'!$F$1:$F$437,'Summary to Mgmt'!$D60,'Master Data HO &amp; Site'!$H$1:$H$437,'Summary to Mgmt'!$E60,'Master Data HO &amp; Site'!$Y$1:$Y$437,"Open",'Master Data HO &amp; Site'!$BZ$1:$BZ$437,'Summary to Mgmt'!$AW$4,'Master Data HO &amp; Site'!$N$1:$N$437,$H$2),COUNTIFS('Master Data HO &amp; Site'!$S$1:$S$437,'Summary to Mgmt'!$C60,'Master Data HO &amp; Site'!$Y$1:$Y$437,"Open",'Master Data HO &amp; Site'!$BZ$1:$BZ$437,'Summary to Mgmt'!$AW$4,'Master Data HO &amp; Site'!$N$1:$N$437,$H$2)),IF(C60="Jakarta",COUNTIFS('Master Data HO &amp; Site'!$F$1:$F$437,'Summary to Mgmt'!$D60,'Master Data HO &amp; Site'!$H$1:$H$437,'Summary to Mgmt'!$E60,'Master Data HO &amp; Site'!$Y$1:$Y$437,"Open",'Master Data HO &amp; Site'!$BZ$1:$BZ$437,'Summary to Mgmt'!$AW$4,'Master Data HO &amp; Site'!$N$1:$N$437,$H$2),COUNTIFS('Master Data HO &amp; Site'!$S$1:$S$437,'Summary to Mgmt'!$C60,'Master Data HO &amp; Site'!$Y$1:$Y$437,"Open",'Master Data HO &amp; Site'!$BZ$1:$BZ$437,'Summary to Mgmt'!$AW$4,'Master Data HO &amp; Site'!$N$1:$N$437,$H$2))))</f>
        <v>0</v>
      </c>
      <c r="AX60" s="224">
        <f ca="1">IF($H$2="All",IF(C60="Jakarta",COUNTIFS('Master Data HO &amp; Site'!$F$1:$F$437,'Summary to Mgmt'!$D60,'Master Data HO &amp; Site'!$H$1:$H$437,'Summary to Mgmt'!$E60,'Master Data HO &amp; Site'!$Y$1:$Y$437,"Open",'Master Data HO &amp; Site'!$BZ$1:$BZ$437,'Summary to Mgmt'!$AX$4),COUNTIFS('Master Data HO &amp; Site'!$S$1:$S$437,'Summary to Mgmt'!$C60,'Master Data HO &amp; Site'!$Y$1:$Y$437,"Open",'Master Data HO &amp; Site'!$BZ$1:$BZ$437,'Summary to Mgmt'!$AX$4)),IF($H$2="Urgent",IF(C60="Jakarta",COUNTIFS('Master Data HO &amp; Site'!$F$1:$F$437,'Summary to Mgmt'!$D60,'Master Data HO &amp; Site'!$H$1:$H$437,'Summary to Mgmt'!$E60,'Master Data HO &amp; Site'!$Y$1:$Y$437,"Open",'Master Data HO &amp; Site'!$BZ$1:$BZ$437,'Summary to Mgmt'!$AX$4,'Master Data HO &amp; Site'!$N$1:$N$437,$H$2),COUNTIFS('Master Data HO &amp; Site'!$S$1:$S$437,'Summary to Mgmt'!$C60,'Master Data HO &amp; Site'!$Y$1:$Y$437,"Open",'Master Data HO &amp; Site'!$BZ$1:$BZ$437,'Summary to Mgmt'!$AX$4,'Master Data HO &amp; Site'!$N$1:$N$437,$H$2)),IF(C60="Jakarta",COUNTIFS('Master Data HO &amp; Site'!$F$1:$F$437,'Summary to Mgmt'!$D60,'Master Data HO &amp; Site'!$H$1:$H$437,'Summary to Mgmt'!$E60,'Master Data HO &amp; Site'!$Y$1:$Y$437,"Open",'Master Data HO &amp; Site'!$BZ$1:$BZ$437,'Summary to Mgmt'!$AX$4,'Master Data HO &amp; Site'!$N$1:$N$437,$H$2),COUNTIFS('Master Data HO &amp; Site'!$S$1:$S$437,'Summary to Mgmt'!$C60,'Master Data HO &amp; Site'!$Y$1:$Y$437,"Open",'Master Data HO &amp; Site'!$BZ$1:$BZ$437,'Summary to Mgmt'!$AX$4,'Master Data HO &amp; Site'!$N$1:$N$437,$H$2))))</f>
        <v>5</v>
      </c>
    </row>
    <row r="61" spans="2:50" x14ac:dyDescent="0.35">
      <c r="B61" s="304" t="s">
        <v>199</v>
      </c>
      <c r="C61" s="304"/>
      <c r="D61" s="304"/>
      <c r="E61" s="304"/>
      <c r="F61" s="223">
        <f>SUM(F5,F51:F60)</f>
        <v>400</v>
      </c>
      <c r="G61" s="223">
        <f>SUM(G5,G51:G60)</f>
        <v>273</v>
      </c>
      <c r="H61" s="223">
        <f>SUM(H5,H51:H60)</f>
        <v>127</v>
      </c>
      <c r="I61" s="223">
        <f>SUM(I5,I51:I60)</f>
        <v>63</v>
      </c>
      <c r="J61" s="222">
        <f>IF($H$2="All",IF(C61="Jakarta",SUMIFS('Master Data HO &amp; Site'!$AB$1:$AB$437,'Master Data HO &amp; Site'!$F$1:$F$437,'Summary to Mgmt'!$D61,'Master Data HO &amp; Site'!$H$1:$H$437,'Summary to Mgmt'!$E61,'Master Data HO &amp; Site'!$Y$1:$Y$437,"Open"),SUMIFS('Master Data HO &amp; Site'!$AB$1:$AB$437,'Master Data HO &amp; Site'!$S$1:$S$437,'Summary to Mgmt'!$C61,'Master Data HO &amp; Site'!$Y$1:$Y$437,"Open")),IF($H$2="Urgent",IF(C61="Jakarta",SUMIFS('Master Data HO &amp; Site'!$AB$1:$AB$437,'Master Data HO &amp; Site'!$F$1:$F$437,'Summary to Mgmt'!$D61,'Master Data HO &amp; Site'!$H$1:$H$437,'Summary to Mgmt'!$E61,'Master Data HO &amp; Site'!$Y$1:$Y$437,"Open",'Master Data HO &amp; Site'!$N$1:$N$437,$H$2),SUMIFS('Master Data HO &amp; Site'!$AB$1:$AB$437,'Master Data HO &amp; Site'!$S$1:$S$437,'Summary to Mgmt'!$C61,'Master Data HO &amp; Site'!$Y$1:$Y$437,"Open",'Master Data HO &amp; Site'!$N$1:$N$437,$H$2)),IF(C61="Jakarta",SUMIFS('Master Data HO &amp; Site'!$AB$1:$AB$437,'Master Data HO &amp; Site'!$F$1:$F$437,'Summary to Mgmt'!$D61,'Master Data HO &amp; Site'!$H$1:$H$437,'Summary to Mgmt'!$E61,'Master Data HO &amp; Site'!$Y$1:$Y$437,"Open",'Master Data HO &amp; Site'!$N$1:$N$437,$H$2),SUMIFS('Master Data HO &amp; Site'!$AB$1:$AB$437,'Master Data HO &amp; Site'!$S$1:$S$437,'Summary to Mgmt'!$C61,'Master Data HO &amp; Site'!$Y$1:$Y$437,"Open",'Master Data HO &amp; Site'!$N$1:$N$437,$H$2))))</f>
        <v>0</v>
      </c>
      <c r="K61" s="222">
        <f>IF($H$2="All",IF(C61="Jakarta",SUMIFS('Master Data HO &amp; Site'!$AC$1:$AC$437,'Master Data HO &amp; Site'!$F$1:$F$437,'Summary to Mgmt'!$D61,'Master Data HO &amp; Site'!$H$1:$H$437,'Summary to Mgmt'!$E61,'Master Data HO &amp; Site'!$Y$1:$Y$437,"Open"),SUMIFS('Master Data HO &amp; Site'!$AC$1:$AC$437,'Master Data HO &amp; Site'!$S$1:$S$437,'Summary to Mgmt'!$C61,'Master Data HO &amp; Site'!$Y$1:$Y$437,"Open")),IF($H$2="Urgent",IF(C61="Jakarta",SUMIFS('Master Data HO &amp; Site'!$AC$1:$AC$437,'Master Data HO &amp; Site'!$F$1:$F$437,'Summary to Mgmt'!$D61,'Master Data HO &amp; Site'!$H$1:$H$437,'Summary to Mgmt'!$E61,'Master Data HO &amp; Site'!$Y$1:$Y$437,"Open",'Master Data HO &amp; Site'!$N$1:$N$437,$H$2),SUMIFS('Master Data HO &amp; Site'!$AC$1:$AC$437,'Master Data HO &amp; Site'!$S$1:$S$437,'Summary to Mgmt'!$C61,'Master Data HO &amp; Site'!$Y$1:$Y$437,"Open",'Master Data HO &amp; Site'!$N$1:$N$437,$H$2)),IF(C61="Jakarta",SUMIFS('Master Data HO &amp; Site'!$AC$1:$AC$437,'Master Data HO &amp; Site'!$F$1:$F$437,'Summary to Mgmt'!$D61,'Master Data HO &amp; Site'!$H$1:$H$437,'Summary to Mgmt'!$E61,'Master Data HO &amp; Site'!$Y$1:$Y$437,"Open",'Master Data HO &amp; Site'!$N$1:$N$437,$H$2),SUMIFS('Master Data HO &amp; Site'!$AC$1:$AC$437,'Master Data HO &amp; Site'!$S$1:$S$437,'Summary to Mgmt'!$C61,'Master Data HO &amp; Site'!$Y$1:$Y$437,"Open",'Master Data HO &amp; Site'!$N$1:$N$437,$H$2))))</f>
        <v>0</v>
      </c>
      <c r="L61" s="222">
        <f>IF($H$2="All",IF(C61="Jakarta",SUMIFS('Master Data HO &amp; Site'!$AD$1:$AD$437,'Master Data HO &amp; Site'!$F$1:$F$437,'Summary to Mgmt'!$D61,'Master Data HO &amp; Site'!$H$1:$H$437,'Summary to Mgmt'!$E61,'Master Data HO &amp; Site'!$Y$1:$Y$437,"Open"),SUMIFS('Master Data HO &amp; Site'!$AD$1:$AD$437,'Master Data HO &amp; Site'!$S$1:$S$437,'Summary to Mgmt'!$C61,'Master Data HO &amp; Site'!$Y$1:$Y$437,"Open")),IF($H$2="Urgent",IF(C61="Jakarta",SUMIFS('Master Data HO &amp; Site'!$AD$1:$AD$437,'Master Data HO &amp; Site'!$F$1:$F$437,'Summary to Mgmt'!$D61,'Master Data HO &amp; Site'!$H$1:$H$437,'Summary to Mgmt'!$E61,'Master Data HO &amp; Site'!$Y$1:$Y$437,"Open",'Master Data HO &amp; Site'!$N$1:$N$437,$H$2),SUMIFS('Master Data HO &amp; Site'!$AD$1:$AD$437,'Master Data HO &amp; Site'!$S$1:$S$437,'Summary to Mgmt'!$C61,'Master Data HO &amp; Site'!$Y$1:$Y$437,"Open",'Master Data HO &amp; Site'!$N$1:$N$437,$H$2)),IF(C61="Jakarta",SUMIFS('Master Data HO &amp; Site'!$AD$1:$AD$437,'Master Data HO &amp; Site'!$F$1:$F$437,'Summary to Mgmt'!$D61,'Master Data HO &amp; Site'!$H$1:$H$437,'Summary to Mgmt'!$E61,'Master Data HO &amp; Site'!$Y$1:$Y$437,"Open",'Master Data HO &amp; Site'!$N$1:$N$437,$H$2),SUMIFS('Master Data HO &amp; Site'!$AD$1:$AD$437,'Master Data HO &amp; Site'!$S$1:$S$437,'Summary to Mgmt'!$C61,'Master Data HO &amp; Site'!$Y$1:$Y$437,"Open",'Master Data HO &amp; Site'!$N$1:$N$437,$H$2))))</f>
        <v>0</v>
      </c>
      <c r="M61" s="222">
        <f>IF($H$2="All",IF(C61="Jakarta",SUMIFS('Master Data HO &amp; Site'!$AE$1:$AE$437,'Master Data HO &amp; Site'!$F$1:$F$437,'Summary to Mgmt'!$D61,'Master Data HO &amp; Site'!$H$1:$H$437,'Summary to Mgmt'!$E61,'Master Data HO &amp; Site'!$Y$1:$Y$437,"Open"),SUMIFS('Master Data HO &amp; Site'!$AE$1:$AE$437,'Master Data HO &amp; Site'!$S$1:$S$437,'Summary to Mgmt'!$C61,'Master Data HO &amp; Site'!$Y$1:$Y$437,"Open")),IF($H$2="Urgent",IF(C61="Jakarta",SUMIFS('Master Data HO &amp; Site'!$AE$1:$AE$437,'Master Data HO &amp; Site'!$F$1:$F$437,'Summary to Mgmt'!$D61,'Master Data HO &amp; Site'!$H$1:$H$437,'Summary to Mgmt'!$E61,'Master Data HO &amp; Site'!$Y$1:$Y$437,"Open",'Master Data HO &amp; Site'!$N$1:$N$437,$H$2),SUMIFS('Master Data HO &amp; Site'!$AE$1:$AE$437,'Master Data HO &amp; Site'!$S$1:$S$437,'Summary to Mgmt'!$C61,'Master Data HO &amp; Site'!$Y$1:$Y$437,"Open",'Master Data HO &amp; Site'!$N$1:$N$437,$H$2)),IF(C61="Jakarta",SUMIFS('Master Data HO &amp; Site'!$AE$1:$AE$437,'Master Data HO &amp; Site'!$F$1:$F$437,'Summary to Mgmt'!$D61,'Master Data HO &amp; Site'!$H$1:$H$437,'Summary to Mgmt'!$E61,'Master Data HO &amp; Site'!$Y$1:$Y$437,"Open",'Master Data HO &amp; Site'!$N$1:$N$437,$H$2),SUMIFS('Master Data HO &amp; Site'!$AE$1:$AE$437,'Master Data HO &amp; Site'!$S$1:$S$437,'Summary to Mgmt'!$C61,'Master Data HO &amp; Site'!$Y$1:$Y$437,"Open",'Master Data HO &amp; Site'!$N$1:$N$437,$H$2))))</f>
        <v>0</v>
      </c>
      <c r="N61" s="222">
        <f>IF($H$2="All",IF(C61="Jakarta",SUMIFS('Master Data HO &amp; Site'!$AF$1:$AF$437,'Master Data HO &amp; Site'!$F$1:$F$437,'Summary to Mgmt'!$D61,'Master Data HO &amp; Site'!$H$1:$H$437,'Summary to Mgmt'!$E61,'Master Data HO &amp; Site'!$Y$1:$Y$437,"Open"),SUMIFS('Master Data HO &amp; Site'!$AF$1:$AF$437,'Master Data HO &amp; Site'!$S$1:$S$437,'Summary to Mgmt'!$C61,'Master Data HO &amp; Site'!$Y$1:$Y$437,"Open")),IF($H$2="Urgent",IF(C61="Jakarta",SUMIFS('Master Data HO &amp; Site'!$AF$1:$AF$437,'Master Data HO &amp; Site'!$F$1:$F$437,'Summary to Mgmt'!$D61,'Master Data HO &amp; Site'!$H$1:$H$437,'Summary to Mgmt'!$E61,'Master Data HO &amp; Site'!$Y$1:$Y$437,"Open",'Master Data HO &amp; Site'!$N$1:$N$437,$H$2),SUMIFS('Master Data HO &amp; Site'!$AF$1:$AF$437,'Master Data HO &amp; Site'!$S$1:$S$437,'Summary to Mgmt'!$C61,'Master Data HO &amp; Site'!$Y$1:$Y$437,"Open",'Master Data HO &amp; Site'!$N$1:$N$437,$H$2)),IF(C61="Jakarta",SUMIFS('Master Data HO &amp; Site'!$AF$1:$AF$437,'Master Data HO &amp; Site'!$F$1:$F$437,'Summary to Mgmt'!$D61,'Master Data HO &amp; Site'!$H$1:$H$437,'Summary to Mgmt'!$E61,'Master Data HO &amp; Site'!$Y$1:$Y$437,"Open",'Master Data HO &amp; Site'!$N$1:$N$437,$H$2),SUMIFS('Master Data HO &amp; Site'!$AF$1:$AF$437,'Master Data HO &amp; Site'!$S$1:$S$437,'Summary to Mgmt'!$C61,'Master Data HO &amp; Site'!$Y$1:$Y$437,"Open",'Master Data HO &amp; Site'!$N$1:$N$437,$H$2))))</f>
        <v>0</v>
      </c>
      <c r="O61" s="223">
        <f>SUM(O5,O51:O60)</f>
        <v>136</v>
      </c>
      <c r="P61" s="222">
        <f>IF($H$2="All",IF(C61="Jakarta",SUMIFS('Master Data HO &amp; Site'!$AH$1:$AH$437,'Master Data HO &amp; Site'!$F$1:$F$437,'Summary to Mgmt'!$D61,'Master Data HO &amp; Site'!$H$1:$H$437,'Summary to Mgmt'!$E61,'Master Data HO &amp; Site'!$Y$1:$Y$437,"Open"),SUMIFS('Master Data HO &amp; Site'!$AH$1:$AH$437,'Master Data HO &amp; Site'!$S$1:$S$437,'Summary to Mgmt'!$C61,'Master Data HO &amp; Site'!$Y$1:$Y$437,"Open")),IF($H$2="Urgent",IF(C61="Jakarta",SUMIFS('Master Data HO &amp; Site'!$AH$1:$AH$437,'Master Data HO &amp; Site'!$F$1:$F$437,'Summary to Mgmt'!$D61,'Master Data HO &amp; Site'!$H$1:$H$437,'Summary to Mgmt'!$E61,'Master Data HO &amp; Site'!$Y$1:$Y$437,"Open",'Master Data HO &amp; Site'!$N$1:$N$437,$H$2),SUMIFS('Master Data HO &amp; Site'!$AH$1:$AH$437,'Master Data HO &amp; Site'!$S$1:$S$437,'Summary to Mgmt'!$C61,'Master Data HO &amp; Site'!$Y$1:$Y$437,"Open",'Master Data HO &amp; Site'!$N$1:$N$437,$H$2)),IF(C61="Jakarta",SUMIFS('Master Data HO &amp; Site'!$AH$1:$AH$437,'Master Data HO &amp; Site'!$F$1:$F$437,'Summary to Mgmt'!$D61,'Master Data HO &amp; Site'!$H$1:$H$437,'Summary to Mgmt'!$E61,'Master Data HO &amp; Site'!$Y$1:$Y$437,"Open",'Master Data HO &amp; Site'!$N$1:$N$437,$H$2),SUMIFS('Master Data HO &amp; Site'!$AH$1:$AH$437,'Master Data HO &amp; Site'!$S$1:$S$437,'Summary to Mgmt'!$C61,'Master Data HO &amp; Site'!$Y$1:$Y$437,"Open",'Master Data HO &amp; Site'!$N$1:$N$437,$H$2))))</f>
        <v>0</v>
      </c>
      <c r="Q61" s="222">
        <f>IF($H$2="All",IF(C61="Jakarta",SUMIFS('Master Data HO &amp; Site'!$AI$1:$AI$437,'Master Data HO &amp; Site'!$F$1:$F$437,'Summary to Mgmt'!$D61,'Master Data HO &amp; Site'!$H$1:$H$437,'Summary to Mgmt'!$E61,'Master Data HO &amp; Site'!$Y$1:$Y$437,"Open"),SUMIFS('Master Data HO &amp; Site'!$AI$1:$AI$437,'Master Data HO &amp; Site'!$S$1:$S$437,'Summary to Mgmt'!$C61,'Master Data HO &amp; Site'!$Y$1:$Y$437,"Open")),IF($H$2="Urgent",IF(C61="Jakarta",SUMIFS('Master Data HO &amp; Site'!$AI$1:$AI$437,'Master Data HO &amp; Site'!$F$1:$F$437,'Summary to Mgmt'!$D61,'Master Data HO &amp; Site'!$H$1:$H$437,'Summary to Mgmt'!$E61,'Master Data HO &amp; Site'!$Y$1:$Y$437,"Open",'Master Data HO &amp; Site'!$N$1:$N$437,$H$2),SUMIFS('Master Data HO &amp; Site'!$AI$1:$AI$437,'Master Data HO &amp; Site'!$S$1:$S$437,'Summary to Mgmt'!$C61,'Master Data HO &amp; Site'!$Y$1:$Y$437,"Open",'Master Data HO &amp; Site'!$N$1:$N$437,$H$2)),IF(C61="Jakarta",SUMIFS('Master Data HO &amp; Site'!$AI$1:$AI$437,'Master Data HO &amp; Site'!$F$1:$F$437,'Summary to Mgmt'!$D61,'Master Data HO &amp; Site'!$H$1:$H$437,'Summary to Mgmt'!$E61,'Master Data HO &amp; Site'!$Y$1:$Y$437,"Open",'Master Data HO &amp; Site'!$N$1:$N$437,$H$2),SUMIFS('Master Data HO &amp; Site'!$AI$1:$AI$437,'Master Data HO &amp; Site'!$S$1:$S$437,'Summary to Mgmt'!$C61,'Master Data HO &amp; Site'!$Y$1:$Y$437,"Open",'Master Data HO &amp; Site'!$N$1:$N$437,$H$2))))</f>
        <v>0</v>
      </c>
      <c r="R61" s="222">
        <f>IF($H$2="All",IF(C61="Jakarta",SUMIFS('Master Data HO &amp; Site'!$AJ$1:$AJ$437,'Master Data HO &amp; Site'!$F$1:$F$437,'Summary to Mgmt'!$D61,'Master Data HO &amp; Site'!$H$1:$H$437,'Summary to Mgmt'!$E61,'Master Data HO &amp; Site'!$Y$1:$Y$437,"Open"),SUMIFS('Master Data HO &amp; Site'!$AJ$1:$AJ$437,'Master Data HO &amp; Site'!$S$1:$S$437,'Summary to Mgmt'!$C61,'Master Data HO &amp; Site'!$Y$1:$Y$437,"Open")),IF($H$2="Urgent",IF(C61="Jakarta",SUMIFS('Master Data HO &amp; Site'!$AJ$1:$AJ$437,'Master Data HO &amp; Site'!$F$1:$F$437,'Summary to Mgmt'!$D61,'Master Data HO &amp; Site'!$H$1:$H$437,'Summary to Mgmt'!$E61,'Master Data HO &amp; Site'!$Y$1:$Y$437,"Open",'Master Data HO &amp; Site'!$N$1:$N$437,$H$2),SUMIFS('Master Data HO &amp; Site'!$AJ$1:$AJ$437,'Master Data HO &amp; Site'!$S$1:$S$437,'Summary to Mgmt'!$C61,'Master Data HO &amp; Site'!$Y$1:$Y$437,"Open",'Master Data HO &amp; Site'!$N$1:$N$437,$H$2)),IF(C61="Jakarta",SUMIFS('Master Data HO &amp; Site'!$AJ$1:$AJ$437,'Master Data HO &amp; Site'!$F$1:$F$437,'Summary to Mgmt'!$D61,'Master Data HO &amp; Site'!$H$1:$H$437,'Summary to Mgmt'!$E61,'Master Data HO &amp; Site'!$Y$1:$Y$437,"Open",'Master Data HO &amp; Site'!$N$1:$N$437,$H$2),SUMIFS('Master Data HO &amp; Site'!$AJ$1:$AJ$437,'Master Data HO &amp; Site'!$S$1:$S$437,'Summary to Mgmt'!$C61,'Master Data HO &amp; Site'!$Y$1:$Y$437,"Open",'Master Data HO &amp; Site'!$N$1:$N$437,$H$2))))</f>
        <v>0</v>
      </c>
      <c r="S61" s="222">
        <f>IF($H$2="All",IF(C61="Jakarta",SUMIFS('Master Data HO &amp; Site'!$AK$1:$AK$437,'Master Data HO &amp; Site'!$F$1:$F$437,'Summary to Mgmt'!$D61,'Master Data HO &amp; Site'!$H$1:$H$437,'Summary to Mgmt'!$E61,'Master Data HO &amp; Site'!$Y$1:$Y$437,"Open"),SUMIFS('Master Data HO &amp; Site'!$AK$1:$AK$437,'Master Data HO &amp; Site'!$S$1:$S$437,'Summary to Mgmt'!$C61,'Master Data HO &amp; Site'!$Y$1:$Y$437,"Open")),IF($H$2="Urgent",IF(C61="Jakarta",SUMIFS('Master Data HO &amp; Site'!$AK$1:$AK$437,'Master Data HO &amp; Site'!$F$1:$F$437,'Summary to Mgmt'!$D61,'Master Data HO &amp; Site'!$H$1:$H$437,'Summary to Mgmt'!$E61,'Master Data HO &amp; Site'!$Y$1:$Y$437,"Open",'Master Data HO &amp; Site'!$N$1:$N$437,$H$2),SUMIFS('Master Data HO &amp; Site'!$AK$1:$AK$437,'Master Data HO &amp; Site'!$S$1:$S$437,'Summary to Mgmt'!$C61,'Master Data HO &amp; Site'!$Y$1:$Y$437,"Open",'Master Data HO &amp; Site'!$N$1:$N$437,$H$2)),IF(C61="Jakarta",SUMIFS('Master Data HO &amp; Site'!$AK$1:$AK$437,'Master Data HO &amp; Site'!$F$1:$F$437,'Summary to Mgmt'!$D61,'Master Data HO &amp; Site'!$H$1:$H$437,'Summary to Mgmt'!$E61,'Master Data HO &amp; Site'!$Y$1:$Y$437,"Open",'Master Data HO &amp; Site'!$N$1:$N$437,$H$2),SUMIFS('Master Data HO &amp; Site'!$AK$1:$AK$437,'Master Data HO &amp; Site'!$S$1:$S$437,'Summary to Mgmt'!$C61,'Master Data HO &amp; Site'!$Y$1:$Y$437,"Open",'Master Data HO &amp; Site'!$N$1:$N$437,$H$2))))</f>
        <v>0</v>
      </c>
      <c r="T61" s="222">
        <f>IF($H$2="All",IF(C61="Jakarta",SUMIFS('Master Data HO &amp; Site'!$AL$1:$AL$437,'Master Data HO &amp; Site'!$F$1:$F$437,'Summary to Mgmt'!$D61,'Master Data HO &amp; Site'!$H$1:$H$437,'Summary to Mgmt'!$E61,'Master Data HO &amp; Site'!$Y$1:$Y$437,"Open"),SUMIFS('Master Data HO &amp; Site'!$AL$1:$AL$437,'Master Data HO &amp; Site'!$S$1:$S$437,'Summary to Mgmt'!$C61,'Master Data HO &amp; Site'!$Y$1:$Y$437,"Open")),IF($H$2="Urgent",IF(C61="Jakarta",SUMIFS('Master Data HO &amp; Site'!$AL$1:$AL$437,'Master Data HO &amp; Site'!$F$1:$F$437,'Summary to Mgmt'!$D61,'Master Data HO &amp; Site'!$H$1:$H$437,'Summary to Mgmt'!$E61,'Master Data HO &amp; Site'!$Y$1:$Y$437,"Open",'Master Data HO &amp; Site'!$N$1:$N$437,$H$2),SUMIFS('Master Data HO &amp; Site'!$AL$1:$AL$437,'Master Data HO &amp; Site'!$S$1:$S$437,'Summary to Mgmt'!$C61,'Master Data HO &amp; Site'!$Y$1:$Y$437,"Open",'Master Data HO &amp; Site'!$N$1:$N$437,$H$2)),IF(C61="Jakarta",SUMIFS('Master Data HO &amp; Site'!$AL$1:$AL$437,'Master Data HO &amp; Site'!$F$1:$F$437,'Summary to Mgmt'!$D61,'Master Data HO &amp; Site'!$H$1:$H$437,'Summary to Mgmt'!$E61,'Master Data HO &amp; Site'!$Y$1:$Y$437,"Open",'Master Data HO &amp; Site'!$N$1:$N$437,$H$2),SUMIFS('Master Data HO &amp; Site'!$AL$1:$AL$437,'Master Data HO &amp; Site'!$S$1:$S$437,'Summary to Mgmt'!$C61,'Master Data HO &amp; Site'!$Y$1:$Y$437,"Open",'Master Data HO &amp; Site'!$N$1:$N$437,$H$2))))</f>
        <v>0</v>
      </c>
      <c r="U61" s="223">
        <f>SUM(U5,U51:U60)</f>
        <v>80</v>
      </c>
      <c r="V61" s="222">
        <f>IF($H$2="All",IF(C61="Jakarta",SUMIFS('Master Data HO &amp; Site'!$AN$1:$AN$437,'Master Data HO &amp; Site'!$F$1:$F$437,'Summary to Mgmt'!$D61,'Master Data HO &amp; Site'!$H$1:$H$437,'Summary to Mgmt'!$E61,'Master Data HO &amp; Site'!$Y$1:$Y$437,"Open"),SUMIFS('Master Data HO &amp; Site'!$AN$1:$AN$437,'Master Data HO &amp; Site'!$S$1:$S$437,'Summary to Mgmt'!$C61,'Master Data HO &amp; Site'!$Y$1:$Y$437,"Open")),IF($H$2="Urgent",IF(C61="Jakarta",SUMIFS('Master Data HO &amp; Site'!$AN$1:$AN$437,'Master Data HO &amp; Site'!$F$1:$F$437,'Summary to Mgmt'!$D61,'Master Data HO &amp; Site'!$H$1:$H$437,'Summary to Mgmt'!$E61,'Master Data HO &amp; Site'!$Y$1:$Y$437,"Open",'Master Data HO &amp; Site'!$N$1:$N$437,$H$2),SUMIFS('Master Data HO &amp; Site'!$AN$1:$AN$437,'Master Data HO &amp; Site'!$S$1:$S$437,'Summary to Mgmt'!$C61,'Master Data HO &amp; Site'!$Y$1:$Y$437,"Open",'Master Data HO &amp; Site'!$N$1:$N$437,$H$2)),IF(C61="Jakarta",SUMIFS('Master Data HO &amp; Site'!$AN$1:$AN$437,'Master Data HO &amp; Site'!$F$1:$F$437,'Summary to Mgmt'!$D61,'Master Data HO &amp; Site'!$H$1:$H$437,'Summary to Mgmt'!$E61,'Master Data HO &amp; Site'!$Y$1:$Y$437,"Open",'Master Data HO &amp; Site'!$N$1:$N$437,$H$2),SUMIFS('Master Data HO &amp; Site'!$AN$1:$AN$437,'Master Data HO &amp; Site'!$S$1:$S$437,'Summary to Mgmt'!$C61,'Master Data HO &amp; Site'!$Y$1:$Y$437,"Open",'Master Data HO &amp; Site'!$N$1:$N$437,$H$2))))</f>
        <v>0</v>
      </c>
      <c r="W61" s="222">
        <f>IF($H$2="All",IF(C61="Jakarta",SUMIFS('Master Data HO &amp; Site'!$AO$1:$AO$437,'Master Data HO &amp; Site'!$F$1:$F$437,'Summary to Mgmt'!$D61,'Master Data HO &amp; Site'!$H$1:$H$437,'Summary to Mgmt'!$E61,'Master Data HO &amp; Site'!$Y$1:$Y$437,"Open"),SUMIFS('Master Data HO &amp; Site'!$AO$1:$AO$437,'Master Data HO &amp; Site'!$S$1:$S$437,'Summary to Mgmt'!$C61,'Master Data HO &amp; Site'!$Y$1:$Y$437,"Open")),IF($H$2="Urgent",IF(C61="Jakarta",SUMIFS('Master Data HO &amp; Site'!$AO$1:$AO$437,'Master Data HO &amp; Site'!$F$1:$F$437,'Summary to Mgmt'!$D61,'Master Data HO &amp; Site'!$H$1:$H$437,'Summary to Mgmt'!$E61,'Master Data HO &amp; Site'!$Y$1:$Y$437,"Open",'Master Data HO &amp; Site'!$N$1:$N$437,$H$2),SUMIFS('Master Data HO &amp; Site'!$AO$1:$AO$437,'Master Data HO &amp; Site'!$S$1:$S$437,'Summary to Mgmt'!$C61,'Master Data HO &amp; Site'!$Y$1:$Y$437,"Open",'Master Data HO &amp; Site'!$N$1:$N$437,$H$2)),IF(C61="Jakarta",SUMIFS('Master Data HO &amp; Site'!$AO$1:$AO$437,'Master Data HO &amp; Site'!$F$1:$F$437,'Summary to Mgmt'!$D61,'Master Data HO &amp; Site'!$H$1:$H$437,'Summary to Mgmt'!$E61,'Master Data HO &amp; Site'!$Y$1:$Y$437,"Open",'Master Data HO &amp; Site'!$N$1:$N$437,$H$2),SUMIFS('Master Data HO &amp; Site'!$AO$1:$AO$437,'Master Data HO &amp; Site'!$S$1:$S$437,'Summary to Mgmt'!$C61,'Master Data HO &amp; Site'!$Y$1:$Y$437,"Open",'Master Data HO &amp; Site'!$N$1:$N$437,$H$2))))</f>
        <v>0</v>
      </c>
      <c r="X61" s="222">
        <f>IF($H$2="All",IF(C61="Jakarta",SUMIFS('Master Data HO &amp; Site'!$AP$1:$AP$437,'Master Data HO &amp; Site'!$F$1:$F$437,'Summary to Mgmt'!$D61,'Master Data HO &amp; Site'!$H$1:$H$437,'Summary to Mgmt'!$E61,'Master Data HO &amp; Site'!$Y$1:$Y$437,"Open"),SUMIFS('Master Data HO &amp; Site'!$AP$1:$AP$437,'Master Data HO &amp; Site'!$S$1:$S$437,'Summary to Mgmt'!$C61,'Master Data HO &amp; Site'!$Y$1:$Y$437,"Open")),IF($H$2="Urgent",IF(C61="Jakarta",SUMIFS('Master Data HO &amp; Site'!$AP$1:$AP$437,'Master Data HO &amp; Site'!$F$1:$F$437,'Summary to Mgmt'!$D61,'Master Data HO &amp; Site'!$H$1:$H$437,'Summary to Mgmt'!$E61,'Master Data HO &amp; Site'!$Y$1:$Y$437,"Open",'Master Data HO &amp; Site'!$N$1:$N$437,$H$2),SUMIFS('Master Data HO &amp; Site'!$AP$1:$AP$437,'Master Data HO &amp; Site'!$S$1:$S$437,'Summary to Mgmt'!$C61,'Master Data HO &amp; Site'!$Y$1:$Y$437,"Open",'Master Data HO &amp; Site'!$N$1:$N$437,$H$2)),IF(C61="Jakarta",SUMIFS('Master Data HO &amp; Site'!$AP$1:$AP$437,'Master Data HO &amp; Site'!$F$1:$F$437,'Summary to Mgmt'!$D61,'Master Data HO &amp; Site'!$H$1:$H$437,'Summary to Mgmt'!$E61,'Master Data HO &amp; Site'!$Y$1:$Y$437,"Open",'Master Data HO &amp; Site'!$N$1:$N$437,$H$2),SUMIFS('Master Data HO &amp; Site'!$AP$1:$AP$437,'Master Data HO &amp; Site'!$S$1:$S$437,'Summary to Mgmt'!$C61,'Master Data HO &amp; Site'!$Y$1:$Y$437,"Open",'Master Data HO &amp; Site'!$N$1:$N$437,$H$2))))</f>
        <v>0</v>
      </c>
      <c r="Y61" s="222">
        <f>IF($H$2="All",IF(C61="Jakarta",SUMIFS('Master Data HO &amp; Site'!$AQ$1:$AQ$437,'Master Data HO &amp; Site'!$F$1:$F$437,'Summary to Mgmt'!$D61,'Master Data HO &amp; Site'!$H$1:$H$437,'Summary to Mgmt'!$E61,'Master Data HO &amp; Site'!$Y$1:$Y$437,"Open"),SUMIFS('Master Data HO &amp; Site'!$AQ$1:$AQ$437,'Master Data HO &amp; Site'!$S$1:$S$437,'Summary to Mgmt'!$C61,'Master Data HO &amp; Site'!$Y$1:$Y$437,"Open")),IF($H$2="Urgent",IF(C61="Jakarta",SUMIFS('Master Data HO &amp; Site'!$AQ$1:$AQ$437,'Master Data HO &amp; Site'!$F$1:$F$437,'Summary to Mgmt'!$D61,'Master Data HO &amp; Site'!$H$1:$H$437,'Summary to Mgmt'!$E61,'Master Data HO &amp; Site'!$Y$1:$Y$437,"Open",'Master Data HO &amp; Site'!$N$1:$N$437,$H$2),SUMIFS('Master Data HO &amp; Site'!$AQ$1:$AQ$437,'Master Data HO &amp; Site'!$S$1:$S$437,'Summary to Mgmt'!$C61,'Master Data HO &amp; Site'!$Y$1:$Y$437,"Open",'Master Data HO &amp; Site'!$N$1:$N$437,$H$2)),IF(C61="Jakarta",SUMIFS('Master Data HO &amp; Site'!$AQ$1:$AQ$437,'Master Data HO &amp; Site'!$F$1:$F$437,'Summary to Mgmt'!$D61,'Master Data HO &amp; Site'!$H$1:$H$437,'Summary to Mgmt'!$E61,'Master Data HO &amp; Site'!$Y$1:$Y$437,"Open",'Master Data HO &amp; Site'!$N$1:$N$437,$H$2),SUMIFS('Master Data HO &amp; Site'!$AQ$1:$AQ$437,'Master Data HO &amp; Site'!$S$1:$S$437,'Summary to Mgmt'!$C61,'Master Data HO &amp; Site'!$Y$1:$Y$437,"Open",'Master Data HO &amp; Site'!$N$1:$N$437,$H$2))))</f>
        <v>0</v>
      </c>
      <c r="Z61" s="222">
        <f>IF($H$2="All",IF(C61="Jakarta",SUMIFS('Master Data HO &amp; Site'!$AR$1:$AR$437,'Master Data HO &amp; Site'!$F$1:$F$437,'Summary to Mgmt'!$D61,'Master Data HO &amp; Site'!$H$1:$H$437,'Summary to Mgmt'!$E61,'Master Data HO &amp; Site'!$Y$1:$Y$437,"Open"),SUMIFS('Master Data HO &amp; Site'!$AR$1:$AR$437,'Master Data HO &amp; Site'!$S$1:$S$437,'Summary to Mgmt'!$C61,'Master Data HO &amp; Site'!$Y$1:$Y$437,"Open")),IF($H$2="Urgent",IF(C61="Jakarta",SUMIFS('Master Data HO &amp; Site'!$AR$1:$AR$437,'Master Data HO &amp; Site'!$F$1:$F$437,'Summary to Mgmt'!$D61,'Master Data HO &amp; Site'!$H$1:$H$437,'Summary to Mgmt'!$E61,'Master Data HO &amp; Site'!$Y$1:$Y$437,"Open",'Master Data HO &amp; Site'!$N$1:$N$437,$H$2),SUMIFS('Master Data HO &amp; Site'!$AR$1:$AR$437,'Master Data HO &amp; Site'!$S$1:$S$437,'Summary to Mgmt'!$C61,'Master Data HO &amp; Site'!$Y$1:$Y$437,"Open",'Master Data HO &amp; Site'!$N$1:$N$437,$H$2)),IF(C61="Jakarta",SUMIFS('Master Data HO &amp; Site'!$AR$1:$AR$437,'Master Data HO &amp; Site'!$F$1:$F$437,'Summary to Mgmt'!$D61,'Master Data HO &amp; Site'!$H$1:$H$437,'Summary to Mgmt'!$E61,'Master Data HO &amp; Site'!$Y$1:$Y$437,"Open",'Master Data HO &amp; Site'!$N$1:$N$437,$H$2),SUMIFS('Master Data HO &amp; Site'!$AR$1:$AR$437,'Master Data HO &amp; Site'!$S$1:$S$437,'Summary to Mgmt'!$C61,'Master Data HO &amp; Site'!$Y$1:$Y$437,"Open",'Master Data HO &amp; Site'!$N$1:$N$437,$H$2))))</f>
        <v>0</v>
      </c>
      <c r="AA61" s="223">
        <f>SUM(AA5,AA51:AA60)</f>
        <v>23</v>
      </c>
      <c r="AB61" s="222">
        <f>IF($H$2="All",IF(C61="Jakarta",SUMIFS('Master Data HO &amp; Site'!$AT$1:$AT$437,'Master Data HO &amp; Site'!$F$1:$F$437,'Summary to Mgmt'!$D61,'Master Data HO &amp; Site'!$H$1:$H$437,'Summary to Mgmt'!$E61,'Master Data HO &amp; Site'!$Y$1:$Y$437,"Open"),SUMIFS('Master Data HO &amp; Site'!$AT$1:$AT$437,'Master Data HO &amp; Site'!$S$1:$S$437,'Summary to Mgmt'!$C61,'Master Data HO &amp; Site'!$Y$1:$Y$437,"Open")),IF($H$2="Urgent",IF(C61="Jakarta",SUMIFS('Master Data HO &amp; Site'!$AT$1:$AT$437,'Master Data HO &amp; Site'!$F$1:$F$437,'Summary to Mgmt'!$D61,'Master Data HO &amp; Site'!$H$1:$H$437,'Summary to Mgmt'!$E61,'Master Data HO &amp; Site'!$Y$1:$Y$437,"Open",'Master Data HO &amp; Site'!$N$1:$N$437,$H$2),SUMIFS('Master Data HO &amp; Site'!$AT$1:$AT$437,'Master Data HO &amp; Site'!$S$1:$S$437,'Summary to Mgmt'!$C61,'Master Data HO &amp; Site'!$Y$1:$Y$437,"Open",'Master Data HO &amp; Site'!$N$1:$N$437,$H$2)),IF(C61="Jakarta",SUMIFS('Master Data HO &amp; Site'!$AT$1:$AT$437,'Master Data HO &amp; Site'!$F$1:$F$437,'Summary to Mgmt'!$D61,'Master Data HO &amp; Site'!$H$1:$H$437,'Summary to Mgmt'!$E61,'Master Data HO &amp; Site'!$Y$1:$Y$437,"Open",'Master Data HO &amp; Site'!$N$1:$N$437,$H$2),SUMIFS('Master Data HO &amp; Site'!$AT$1:$AT$437,'Master Data HO &amp; Site'!$S$1:$S$437,'Summary to Mgmt'!$C61,'Master Data HO &amp; Site'!$Y$1:$Y$437,"Open",'Master Data HO &amp; Site'!$N$1:$N$437,$H$2))))</f>
        <v>0</v>
      </c>
      <c r="AC61" s="222">
        <f>IF($H$2="All",IF(C61="Jakarta",SUMIFS('Master Data HO &amp; Site'!$AU$1:$AU$437,'Master Data HO &amp; Site'!$F$1:$F$437,'Summary to Mgmt'!$D61,'Master Data HO &amp; Site'!$H$1:$H$437,'Summary to Mgmt'!$E61,'Master Data HO &amp; Site'!$Y$1:$Y$437,"Open"),SUMIFS('Master Data HO &amp; Site'!$AU$1:$AU$437,'Master Data HO &amp; Site'!$S$1:$S$437,'Summary to Mgmt'!$C61,'Master Data HO &amp; Site'!$Y$1:$Y$437,"Open")),IF($H$2="Urgent",IF(C61="Jakarta",SUMIFS('Master Data HO &amp; Site'!$AU$1:$AU$437,'Master Data HO &amp; Site'!$F$1:$F$437,'Summary to Mgmt'!$D61,'Master Data HO &amp; Site'!$H$1:$H$437,'Summary to Mgmt'!$E61,'Master Data HO &amp; Site'!$Y$1:$Y$437,"Open",'Master Data HO &amp; Site'!$N$1:$N$437,$H$2),SUMIFS('Master Data HO &amp; Site'!$AU$1:$AU$437,'Master Data HO &amp; Site'!$S$1:$S$437,'Summary to Mgmt'!$C61,'Master Data HO &amp; Site'!$Y$1:$Y$437,"Open",'Master Data HO &amp; Site'!$N$1:$N$437,$H$2)),IF(C61="Jakarta",SUMIFS('Master Data HO &amp; Site'!$AU$1:$AU$437,'Master Data HO &amp; Site'!$F$1:$F$437,'Summary to Mgmt'!$D61,'Master Data HO &amp; Site'!$H$1:$H$437,'Summary to Mgmt'!$E61,'Master Data HO &amp; Site'!$Y$1:$Y$437,"Open",'Master Data HO &amp; Site'!$N$1:$N$437,$H$2),SUMIFS('Master Data HO &amp; Site'!$AU$1:$AU$437,'Master Data HO &amp; Site'!$S$1:$S$437,'Summary to Mgmt'!$C61,'Master Data HO &amp; Site'!$Y$1:$Y$437,"Open",'Master Data HO &amp; Site'!$N$1:$N$437,$H$2))))</f>
        <v>0</v>
      </c>
      <c r="AD61" s="222">
        <f>IF($H$2="All",IF(C61="Jakarta",SUMIFS('Master Data HO &amp; Site'!$AV$1:$AV$437,'Master Data HO &amp; Site'!$F$1:$F$437,'Summary to Mgmt'!$D61,'Master Data HO &amp; Site'!$H$1:$H$437,'Summary to Mgmt'!$E61,'Master Data HO &amp; Site'!$Y$1:$Y$437,"Open"),SUMIFS('Master Data HO &amp; Site'!$AV$1:$AV$437,'Master Data HO &amp; Site'!$S$1:$S$437,'Summary to Mgmt'!$C61,'Master Data HO &amp; Site'!$Y$1:$Y$437,"Open")),IF($H$2="Urgent",IF(C61="Jakarta",SUMIFS('Master Data HO &amp; Site'!$AV$1:$AV$437,'Master Data HO &amp; Site'!$F$1:$F$437,'Summary to Mgmt'!$D61,'Master Data HO &amp; Site'!$H$1:$H$437,'Summary to Mgmt'!$E61,'Master Data HO &amp; Site'!$Y$1:$Y$437,"Open",'Master Data HO &amp; Site'!$N$1:$N$437,$H$2),SUMIFS('Master Data HO &amp; Site'!$AV$1:$AV$437,'Master Data HO &amp; Site'!$S$1:$S$437,'Summary to Mgmt'!$C61,'Master Data HO &amp; Site'!$Y$1:$Y$437,"Open",'Master Data HO &amp; Site'!$N$1:$N$437,$H$2)),IF(C61="Jakarta",SUMIFS('Master Data HO &amp; Site'!$AV$1:$AV$437,'Master Data HO &amp; Site'!$F$1:$F$437,'Summary to Mgmt'!$D61,'Master Data HO &amp; Site'!$H$1:$H$437,'Summary to Mgmt'!$E61,'Master Data HO &amp; Site'!$Y$1:$Y$437,"Open",'Master Data HO &amp; Site'!$N$1:$N$437,$H$2),SUMIFS('Master Data HO &amp; Site'!$AV$1:$AV$437,'Master Data HO &amp; Site'!$S$1:$S$437,'Summary to Mgmt'!$C61,'Master Data HO &amp; Site'!$Y$1:$Y$437,"Open",'Master Data HO &amp; Site'!$N$1:$N$437,$H$2))))</f>
        <v>0</v>
      </c>
      <c r="AE61" s="222">
        <f>IF($H$2="All",IF(C61="Jakarta",SUMIFS('Master Data HO &amp; Site'!$AW$1:$AW$437,'Master Data HO &amp; Site'!$F$1:$F$437,'Summary to Mgmt'!$D61,'Master Data HO &amp; Site'!$H$1:$H$437,'Summary to Mgmt'!$E61,'Master Data HO &amp; Site'!$Y$1:$Y$437,"Open"),SUMIFS('Master Data HO &amp; Site'!$AW$1:$AW$437,'Master Data HO &amp; Site'!$S$1:$S$437,'Summary to Mgmt'!$C61,'Master Data HO &amp; Site'!$Y$1:$Y$437,"Open")),IF($H$2="Urgent",IF(C61="Jakarta",SUMIFS('Master Data HO &amp; Site'!$AW$1:$AW$437,'Master Data HO &amp; Site'!$F$1:$F$437,'Summary to Mgmt'!$D61,'Master Data HO &amp; Site'!$H$1:$H$437,'Summary to Mgmt'!$E61,'Master Data HO &amp; Site'!$Y$1:$Y$437,"Open",'Master Data HO &amp; Site'!$N$1:$N$437,$H$2),SUMIFS('Master Data HO &amp; Site'!$AW$1:$AW$437,'Master Data HO &amp; Site'!$S$1:$S$437,'Summary to Mgmt'!$C61,'Master Data HO &amp; Site'!$Y$1:$Y$437,"Open",'Master Data HO &amp; Site'!$N$1:$N$437,$H$2)),IF(C61="Jakarta",SUMIFS('Master Data HO &amp; Site'!$AW$1:$AW$437,'Master Data HO &amp; Site'!$F$1:$F$437,'Summary to Mgmt'!$D61,'Master Data HO &amp; Site'!$H$1:$H$437,'Summary to Mgmt'!$E61,'Master Data HO &amp; Site'!$Y$1:$Y$437,"Open",'Master Data HO &amp; Site'!$N$1:$N$437,$H$2),SUMIFS('Master Data HO &amp; Site'!$AW$1:$AW$437,'Master Data HO &amp; Site'!$S$1:$S$437,'Summary to Mgmt'!$C61,'Master Data HO &amp; Site'!$Y$1:$Y$437,"Open",'Master Data HO &amp; Site'!$N$1:$N$437,$H$2))))</f>
        <v>0</v>
      </c>
      <c r="AF61" s="222">
        <f>IF($H$2="All",IF(C61="Jakarta",SUMIFS('Master Data HO &amp; Site'!$AX$1:$AX$437,'Master Data HO &amp; Site'!$F$1:$F$437,'Summary to Mgmt'!$D61,'Master Data HO &amp; Site'!$H$1:$H$437,'Summary to Mgmt'!$E61,'Master Data HO &amp; Site'!$Y$1:$Y$437,"Open"),SUMIFS('Master Data HO &amp; Site'!$AX$1:$AX$437,'Master Data HO &amp; Site'!$S$1:$S$437,'Summary to Mgmt'!$C61,'Master Data HO &amp; Site'!$Y$1:$Y$437,"Open")),IF($H$2="Urgent",IF(C61="Jakarta",SUMIFS('Master Data HO &amp; Site'!$AX$1:$AX$437,'Master Data HO &amp; Site'!$F$1:$F$437,'Summary to Mgmt'!$D61,'Master Data HO &amp; Site'!$H$1:$H$437,'Summary to Mgmt'!$E61,'Master Data HO &amp; Site'!$Y$1:$Y$437,"Open",'Master Data HO &amp; Site'!$N$1:$N$437,$H$2),SUMIFS('Master Data HO &amp; Site'!$AX$1:$AX$437,'Master Data HO &amp; Site'!$S$1:$S$437,'Summary to Mgmt'!$C61,'Master Data HO &amp; Site'!$Y$1:$Y$437,"Open",'Master Data HO &amp; Site'!$N$1:$N$437,$H$2)),IF(C61="Jakarta",SUMIFS('Master Data HO &amp; Site'!$AX$1:$AX$437,'Master Data HO &amp; Site'!$F$1:$F$437,'Summary to Mgmt'!$D61,'Master Data HO &amp; Site'!$H$1:$H$437,'Summary to Mgmt'!$E61,'Master Data HO &amp; Site'!$Y$1:$Y$437,"Open",'Master Data HO &amp; Site'!$N$1:$N$437,$H$2),SUMIFS('Master Data HO &amp; Site'!$AX$1:$AX$437,'Master Data HO &amp; Site'!$S$1:$S$437,'Summary to Mgmt'!$C61,'Master Data HO &amp; Site'!$Y$1:$Y$437,"Open",'Master Data HO &amp; Site'!$N$1:$N$437,$H$2))))</f>
        <v>0</v>
      </c>
      <c r="AG61" s="223">
        <f>SUM(AG5,AG51:AG60)</f>
        <v>0</v>
      </c>
      <c r="AH61" s="222">
        <f>IF($H$2="All",IF(C61="Jakarta",SUMIFS('Master Data HO &amp; Site'!$AZ$1:$AZ$437,'Master Data HO &amp; Site'!$F$1:$F$437,'Summary to Mgmt'!$D61,'Master Data HO &amp; Site'!$H$1:$H$437,'Summary to Mgmt'!$E61,'Master Data HO &amp; Site'!$Y$1:$Y$437,"Open"),SUMIFS('Master Data HO &amp; Site'!$AZ$1:$AZ$437,'Master Data HO &amp; Site'!$S$1:$S$437,'Summary to Mgmt'!$C61,'Master Data HO &amp; Site'!$Y$1:$Y$437,"Open")),IF($H$2="Urgent",IF(C61="Jakarta",SUMIFS('Master Data HO &amp; Site'!$AZ$1:$AZ$437,'Master Data HO &amp; Site'!$F$1:$F$437,'Summary to Mgmt'!$D61,'Master Data HO &amp; Site'!$H$1:$H$437,'Summary to Mgmt'!$E61,'Master Data HO &amp; Site'!$Y$1:$Y$437,"Open",'Master Data HO &amp; Site'!$N$1:$N$437,$H$2),SUMIFS('Master Data HO &amp; Site'!$AZ$1:$AZ$437,'Master Data HO &amp; Site'!$S$1:$S$437,'Summary to Mgmt'!$C61,'Master Data HO &amp; Site'!$Y$1:$Y$437,"Open",'Master Data HO &amp; Site'!$N$1:$N$437,$H$2)),IF(C61="Jakarta",SUMIFS('Master Data HO &amp; Site'!$AZ$1:$AZ$437,'Master Data HO &amp; Site'!$F$1:$F$437,'Summary to Mgmt'!$D61,'Master Data HO &amp; Site'!$H$1:$H$437,'Summary to Mgmt'!$E61,'Master Data HO &amp; Site'!$Y$1:$Y$437,"Open",'Master Data HO &amp; Site'!$N$1:$N$437,$H$2),SUMIFS('Master Data HO &amp; Site'!$AZ$1:$AZ$437,'Master Data HO &amp; Site'!$S$1:$S$437,'Summary to Mgmt'!$C61,'Master Data HO &amp; Site'!$Y$1:$Y$437,"Open",'Master Data HO &amp; Site'!$N$1:$N$437,$H$2))))</f>
        <v>0</v>
      </c>
      <c r="AI61" s="222">
        <f>IF($H$2="All",IF(C61="Jakarta",SUMIFS('Master Data HO &amp; Site'!$AZ$1:$AZ$437,'Master Data HO &amp; Site'!$F$1:$F$437,'Summary to Mgmt'!$D61,'Master Data HO &amp; Site'!$H$1:$H$437,'Summary to Mgmt'!$E61,'Master Data HO &amp; Site'!$Y$1:$Y$437,"Open"),SUMIFS('Master Data HO &amp; Site'!$AZ$1:$AZ$437,'Master Data HO &amp; Site'!$S$1:$S$437,'Summary to Mgmt'!$C61,'Master Data HO &amp; Site'!$Y$1:$Y$437,"Open")),IF($H$2="Urgent",IF(C61="Jakarta",SUMIFS('Master Data HO &amp; Site'!$AZ$1:$AZ$437,'Master Data HO &amp; Site'!$F$1:$F$437,'Summary to Mgmt'!$D61,'Master Data HO &amp; Site'!$H$1:$H$437,'Summary to Mgmt'!$E61,'Master Data HO &amp; Site'!$Y$1:$Y$437,"Open",'Master Data HO &amp; Site'!$N$1:$N$437,$H$2),SUMIFS('Master Data HO &amp; Site'!$AZ$1:$AZ$437,'Master Data HO &amp; Site'!$S$1:$S$437,'Summary to Mgmt'!$C61,'Master Data HO &amp; Site'!$Y$1:$Y$437,"Open",'Master Data HO &amp; Site'!$N$1:$N$437,$H$2)),IF(C61="Jakarta",SUMIFS('Master Data HO &amp; Site'!$AZ$1:$AZ$437,'Master Data HO &amp; Site'!$F$1:$F$437,'Summary to Mgmt'!$D61,'Master Data HO &amp; Site'!$H$1:$H$437,'Summary to Mgmt'!$E61,'Master Data HO &amp; Site'!$Y$1:$Y$437,"Open",'Master Data HO &amp; Site'!$N$1:$N$437,$H$2),SUMIFS('Master Data HO &amp; Site'!$AZ$1:$AZ$437,'Master Data HO &amp; Site'!$S$1:$S$437,'Summary to Mgmt'!$C61,'Master Data HO &amp; Site'!$Y$1:$Y$437,"Open",'Master Data HO &amp; Site'!$N$1:$N$437,$H$2))))</f>
        <v>0</v>
      </c>
      <c r="AJ61" s="222">
        <f>IF($H$2="All",IF(C61="Jakarta",SUMIFS('Master Data HO &amp; Site'!$BB$1:$BB$437,'Master Data HO &amp; Site'!$F$1:$F$437,'Summary to Mgmt'!$D61,'Master Data HO &amp; Site'!$H$1:$H$437,'Summary to Mgmt'!$E61,'Master Data HO &amp; Site'!$Y$1:$Y$437,"Open"),SUMIFS('Master Data HO &amp; Site'!$BB$1:$BB$437,'Master Data HO &amp; Site'!$S$1:$S$437,'Summary to Mgmt'!$C61,'Master Data HO &amp; Site'!$Y$1:$Y$437,"Open")),IF($H$2="Urgent",IF(C61="Jakarta",SUMIFS('Master Data HO &amp; Site'!$BB$1:$BB$437,'Master Data HO &amp; Site'!$F$1:$F$437,'Summary to Mgmt'!$D61,'Master Data HO &amp; Site'!$H$1:$H$437,'Summary to Mgmt'!$E61,'Master Data HO &amp; Site'!$Y$1:$Y$437,"Open",'Master Data HO &amp; Site'!$N$1:$N$437,$H$2),SUMIFS('Master Data HO &amp; Site'!$BB$1:$BB$437,'Master Data HO &amp; Site'!$S$1:$S$437,'Summary to Mgmt'!$C61,'Master Data HO &amp; Site'!$Y$1:$Y$437,"Open",'Master Data HO &amp; Site'!$N$1:$N$437,$H$2)),IF(C61="Jakarta",SUMIFS('Master Data HO &amp; Site'!$BB$1:$BB$437,'Master Data HO &amp; Site'!$F$1:$F$437,'Summary to Mgmt'!$D61,'Master Data HO &amp; Site'!$H$1:$H$437,'Summary to Mgmt'!$E61,'Master Data HO &amp; Site'!$Y$1:$Y$437,"Open",'Master Data HO &amp; Site'!$N$1:$N$437,$H$2),SUMIFS('Master Data HO &amp; Site'!$BB$1:$BB$437,'Master Data HO &amp; Site'!$S$1:$S$437,'Summary to Mgmt'!$C61,'Master Data HO &amp; Site'!$Y$1:$Y$437,"Open",'Master Data HO &amp; Site'!$N$1:$N$437,$H$2))))</f>
        <v>0</v>
      </c>
      <c r="AK61" s="222">
        <f>IF($H$2="All",IF(C61="Jakarta",SUMIFS('Master Data HO &amp; Site'!$BC$1:$BC$437,'Master Data HO &amp; Site'!$F$1:$F$437,'Summary to Mgmt'!$D61,'Master Data HO &amp; Site'!$H$1:$H$437,'Summary to Mgmt'!$E61,'Master Data HO &amp; Site'!$Y$1:$Y$437,"Open"),SUMIFS('Master Data HO &amp; Site'!$BC$1:$BC$437,'Master Data HO &amp; Site'!$S$1:$S$437,'Summary to Mgmt'!$C61,'Master Data HO &amp; Site'!$Y$1:$Y$437,"Open")),IF($H$2="Urgent",IF(C61="Jakarta",SUMIFS('Master Data HO &amp; Site'!$BC$1:$BC$437,'Master Data HO &amp; Site'!$F$1:$F$437,'Summary to Mgmt'!$D61,'Master Data HO &amp; Site'!$H$1:$H$437,'Summary to Mgmt'!$E61,'Master Data HO &amp; Site'!$Y$1:$Y$437,"Open",'Master Data HO &amp; Site'!$N$1:$N$437,$H$2),SUMIFS('Master Data HO &amp; Site'!$BC$1:$BC$437,'Master Data HO &amp; Site'!$S$1:$S$437,'Summary to Mgmt'!$C61,'Master Data HO &amp; Site'!$Y$1:$Y$437,"Open",'Master Data HO &amp; Site'!$N$1:$N$437,$H$2)),IF(C61="Jakarta",SUMIFS('Master Data HO &amp; Site'!$BC$1:$BC$437,'Master Data HO &amp; Site'!$F$1:$F$437,'Summary to Mgmt'!$D61,'Master Data HO &amp; Site'!$H$1:$H$437,'Summary to Mgmt'!$E61,'Master Data HO &amp; Site'!$Y$1:$Y$437,"Open",'Master Data HO &amp; Site'!$N$1:$N$437,$H$2),SUMIFS('Master Data HO &amp; Site'!$BC$1:$BC$437,'Master Data HO &amp; Site'!$S$1:$S$437,'Summary to Mgmt'!$C61,'Master Data HO &amp; Site'!$Y$1:$Y$437,"Open",'Master Data HO &amp; Site'!$N$1:$N$437,$H$2))))</f>
        <v>0</v>
      </c>
      <c r="AL61" s="222">
        <f>IF($H$2="All",IF(C61="Jakarta",SUMIFS('Master Data HO &amp; Site'!$BD$1:$BD$437,'Master Data HO &amp; Site'!$F$1:$F$437,'Summary to Mgmt'!$D61,'Master Data HO &amp; Site'!$H$1:$H$437,'Summary to Mgmt'!$E61,'Master Data HO &amp; Site'!$Y$1:$Y$437,"Open"),SUMIFS('Master Data HO &amp; Site'!$BD$1:$BD$437,'Master Data HO &amp; Site'!$S$1:$S$437,'Summary to Mgmt'!$C61,'Master Data HO &amp; Site'!$Y$1:$Y$437,"Open")),IF($H$2="Urgent",IF(C61="Jakarta",SUMIFS('Master Data HO &amp; Site'!$BD$1:$BD$437,'Master Data HO &amp; Site'!$F$1:$F$437,'Summary to Mgmt'!$D61,'Master Data HO &amp; Site'!$H$1:$H$437,'Summary to Mgmt'!$E61,'Master Data HO &amp; Site'!$Y$1:$Y$437,"Open",'Master Data HO &amp; Site'!$N$1:$N$437,$H$2),SUMIFS('Master Data HO &amp; Site'!$BD$1:$BD$437,'Master Data HO &amp; Site'!$S$1:$S$437,'Summary to Mgmt'!$C61,'Master Data HO &amp; Site'!$Y$1:$Y$437,"Open",'Master Data HO &amp; Site'!$N$1:$N$437,$H$2)),IF(C61="Jakarta",SUMIFS('Master Data HO &amp; Site'!$BD$1:$BD$437,'Master Data HO &amp; Site'!$F$1:$F$437,'Summary to Mgmt'!$D61,'Master Data HO &amp; Site'!$H$1:$H$437,'Summary to Mgmt'!$E61,'Master Data HO &amp; Site'!$Y$1:$Y$437,"Open",'Master Data HO &amp; Site'!$N$1:$N$437,$H$2),SUMIFS('Master Data HO &amp; Site'!$BD$1:$BD$437,'Master Data HO &amp; Site'!$S$1:$S$437,'Summary to Mgmt'!$C61,'Master Data HO &amp; Site'!$Y$1:$Y$437,"Open",'Master Data HO &amp; Site'!$N$1:$N$437,$H$2))))</f>
        <v>0</v>
      </c>
      <c r="AM61" s="223">
        <f>SUM(AM5,AM51:AM60)</f>
        <v>12</v>
      </c>
      <c r="AN61" s="222">
        <f>IF($H$2="All",IF(C61="Jakarta",SUMIFS('Master Data HO &amp; Site'!$BF$1:$BF$437,'Master Data HO &amp; Site'!$F$1:$F$437,'Summary to Mgmt'!$D61,'Master Data HO &amp; Site'!$H$1:$H$437,'Summary to Mgmt'!$E61,'Master Data HO &amp; Site'!$Y$1:$Y$437,"Open"),SUMIFS('Master Data HO &amp; Site'!$BF$1:$BF$437,'Master Data HO &amp; Site'!$S$1:$S$437,'Summary to Mgmt'!$C61,'Master Data HO &amp; Site'!$Y$1:$Y$437,"Open")),IF($H$2="Urgent",IF(C61="Jakarta",SUMIFS('Master Data HO &amp; Site'!$BF$1:$BF$437,'Master Data HO &amp; Site'!$F$1:$F$437,'Summary to Mgmt'!$D61,'Master Data HO &amp; Site'!$H$1:$H$437,'Summary to Mgmt'!$E61,'Master Data HO &amp; Site'!$Y$1:$Y$437,"Open",'Master Data HO &amp; Site'!$N$1:$N$437,$H$2),SUMIFS('Master Data HO &amp; Site'!$BF$1:$BF$437,'Master Data HO &amp; Site'!$S$1:$S$437,'Summary to Mgmt'!$C61,'Master Data HO &amp; Site'!$Y$1:$Y$437,"Open",'Master Data HO &amp; Site'!$N$1:$N$437,$H$2)),IF(C61="Jakarta",SUMIFS('Master Data HO &amp; Site'!$BF$1:$BF$437,'Master Data HO &amp; Site'!$F$1:$F$437,'Summary to Mgmt'!$D61,'Master Data HO &amp; Site'!$H$1:$H$437,'Summary to Mgmt'!$E61,'Master Data HO &amp; Site'!$Y$1:$Y$437,"Open",'Master Data HO &amp; Site'!$N$1:$N$437,$H$2),SUMIFS('Master Data HO &amp; Site'!$BF$1:$BF$437,'Master Data HO &amp; Site'!$S$1:$S$437,'Summary to Mgmt'!$C61,'Master Data HO &amp; Site'!$Y$1:$Y$437,"Open",'Master Data HO &amp; Site'!$N$1:$N$437,$H$2))))</f>
        <v>0</v>
      </c>
      <c r="AO61" s="222">
        <f>IF($H$2="All",IF(C61="Jakarta",SUMIFS('Master Data HO &amp; Site'!$BG$1:$BG$437,'Master Data HO &amp; Site'!$F$1:$F$437,'Summary to Mgmt'!$D61,'Master Data HO &amp; Site'!$H$1:$H$437,'Summary to Mgmt'!$E61,'Master Data HO &amp; Site'!$Y$1:$Y$437,"Open"),SUMIFS('Master Data HO &amp; Site'!$BG$1:$BG$437,'Master Data HO &amp; Site'!$S$1:$S$437,'Summary to Mgmt'!$C61,'Master Data HO &amp; Site'!$Y$1:$Y$437,"Open")),IF($H$2="Urgent",IF(C61="Jakarta",SUMIFS('Master Data HO &amp; Site'!$BG$1:$BG$437,'Master Data HO &amp; Site'!$F$1:$F$437,'Summary to Mgmt'!$D61,'Master Data HO &amp; Site'!$H$1:$H$437,'Summary to Mgmt'!$E61,'Master Data HO &amp; Site'!$Y$1:$Y$437,"Open",'Master Data HO &amp; Site'!$N$1:$N$437,$H$2),SUMIFS('Master Data HO &amp; Site'!$BG$1:$BG$437,'Master Data HO &amp; Site'!$S$1:$S$437,'Summary to Mgmt'!$C61,'Master Data HO &amp; Site'!$Y$1:$Y$437,"Open",'Master Data HO &amp; Site'!$N$1:$N$437,$H$2)),IF(C61="Jakarta",SUMIFS('Master Data HO &amp; Site'!$BG$1:$BG$437,'Master Data HO &amp; Site'!$F$1:$F$437,'Summary to Mgmt'!$D61,'Master Data HO &amp; Site'!$H$1:$H$437,'Summary to Mgmt'!$E61,'Master Data HO &amp; Site'!$Y$1:$Y$437,"Open",'Master Data HO &amp; Site'!$N$1:$N$437,$H$2),SUMIFS('Master Data HO &amp; Site'!$BG$1:$BG$437,'Master Data HO &amp; Site'!$S$1:$S$437,'Summary to Mgmt'!$C61,'Master Data HO &amp; Site'!$Y$1:$Y$437,"Open",'Master Data HO &amp; Site'!$N$1:$N$437,$H$2))))</f>
        <v>0</v>
      </c>
      <c r="AP61" s="222">
        <f>IF($H$2="All",IF(C61="Jakarta",SUMIFS('Master Data HO &amp; Site'!$BH$1:$BH$437,'Master Data HO &amp; Site'!$F$1:$F$437,'Summary to Mgmt'!$D61,'Master Data HO &amp; Site'!$H$1:$H$437,'Summary to Mgmt'!$E61,'Master Data HO &amp; Site'!$Y$1:$Y$437,"Open"),SUMIFS('Master Data HO &amp; Site'!$BH$1:$BH$437,'Master Data HO &amp; Site'!$S$1:$S$437,'Summary to Mgmt'!$C61,'Master Data HO &amp; Site'!$Y$1:$Y$437,"Open")),IF($H$2="Urgent",IF(C61="Jakarta",SUMIFS('Master Data HO &amp; Site'!$BH$1:$BH$437,'Master Data HO &amp; Site'!$F$1:$F$437,'Summary to Mgmt'!$D61,'Master Data HO &amp; Site'!$H$1:$H$437,'Summary to Mgmt'!$E61,'Master Data HO &amp; Site'!$Y$1:$Y$437,"Open",'Master Data HO &amp; Site'!$N$1:$N$437,$H$2),SUMIFS('Master Data HO &amp; Site'!$BH$1:$BH$437,'Master Data HO &amp; Site'!$S$1:$S$437,'Summary to Mgmt'!$C61,'Master Data HO &amp; Site'!$Y$1:$Y$437,"Open",'Master Data HO &amp; Site'!$N$1:$N$437,$H$2)),IF(C61="Jakarta",SUMIFS('Master Data HO &amp; Site'!$BH$1:$BH$437,'Master Data HO &amp; Site'!$F$1:$F$437,'Summary to Mgmt'!$D61,'Master Data HO &amp; Site'!$H$1:$H$437,'Summary to Mgmt'!$E61,'Master Data HO &amp; Site'!$Y$1:$Y$437,"Open",'Master Data HO &amp; Site'!$N$1:$N$437,$H$2),SUMIFS('Master Data HO &amp; Site'!$BH$1:$BH$437,'Master Data HO &amp; Site'!$S$1:$S$437,'Summary to Mgmt'!$C61,'Master Data HO &amp; Site'!$Y$1:$Y$437,"Open",'Master Data HO &amp; Site'!$N$1:$N$437,$H$2))))</f>
        <v>0</v>
      </c>
      <c r="AQ61" s="222">
        <f>IF($H$2="All",IF(C61="Jakarta",SUMIFS('Master Data HO &amp; Site'!$BI$1:$BI$437,'Master Data HO &amp; Site'!$F$1:$F$437,'Summary to Mgmt'!$D61,'Master Data HO &amp; Site'!$H$1:$H$437,'Summary to Mgmt'!$E61,'Master Data HO &amp; Site'!$Y$1:$Y$437,"Open"),SUMIFS('Master Data HO &amp; Site'!$BI$1:$BI$437,'Master Data HO &amp; Site'!$S$1:$S$437,'Summary to Mgmt'!$C61,'Master Data HO &amp; Site'!$Y$1:$Y$437,"Open")),IF($H$2="Urgent",IF(C61="Jakarta",SUMIFS('Master Data HO &amp; Site'!$BI$1:$BI$437,'Master Data HO &amp; Site'!$F$1:$F$437,'Summary to Mgmt'!$D61,'Master Data HO &amp; Site'!$H$1:$H$437,'Summary to Mgmt'!$E61,'Master Data HO &amp; Site'!$Y$1:$Y$437,"Open",'Master Data HO &amp; Site'!$N$1:$N$437,$H$2),SUMIFS('Master Data HO &amp; Site'!$BI$1:$BI$437,'Master Data HO &amp; Site'!$S$1:$S$437,'Summary to Mgmt'!$C61,'Master Data HO &amp; Site'!$Y$1:$Y$437,"Open",'Master Data HO &amp; Site'!$N$1:$N$437,$H$2)),IF(C61="Jakarta",SUMIFS('Master Data HO &amp; Site'!$BI$1:$BI$437,'Master Data HO &amp; Site'!$F$1:$F$437,'Summary to Mgmt'!$D61,'Master Data HO &amp; Site'!$H$1:$H$437,'Summary to Mgmt'!$E61,'Master Data HO &amp; Site'!$Y$1:$Y$437,"Open",'Master Data HO &amp; Site'!$N$1:$N$437,$H$2),SUMIFS('Master Data HO &amp; Site'!$BI$1:$BI$437,'Master Data HO &amp; Site'!$S$1:$S$437,'Summary to Mgmt'!$C61,'Master Data HO &amp; Site'!$Y$1:$Y$437,"Open",'Master Data HO &amp; Site'!$N$1:$N$437,$H$2))))</f>
        <v>0</v>
      </c>
      <c r="AR61" s="222">
        <f>IF($H$2="All",IF(C61="Jakarta",SUMIFS('Master Data HO &amp; Site'!$BJ$1:$BJ$437,'Master Data HO &amp; Site'!$F$1:$F$437,'Summary to Mgmt'!$D61,'Master Data HO &amp; Site'!$H$1:$H$437,'Summary to Mgmt'!$E61,'Master Data HO &amp; Site'!$Y$1:$Y$437,"Open"),SUMIFS('Master Data HO &amp; Site'!$BJ$1:$BJ$437,'Master Data HO &amp; Site'!$S$1:$S$437,'Summary to Mgmt'!$C61,'Master Data HO &amp; Site'!$Y$1:$Y$437,"Open")),IF($H$2="Urgent",IF(C61="Jakarta",SUMIFS('Master Data HO &amp; Site'!$BJ$1:$BJ$437,'Master Data HO &amp; Site'!$F$1:$F$437,'Summary to Mgmt'!$D61,'Master Data HO &amp; Site'!$H$1:$H$437,'Summary to Mgmt'!$E61,'Master Data HO &amp; Site'!$Y$1:$Y$437,"Open",'Master Data HO &amp; Site'!$N$1:$N$437,$H$2),SUMIFS('Master Data HO &amp; Site'!$BJ$1:$BJ$437,'Master Data HO &amp; Site'!$S$1:$S$437,'Summary to Mgmt'!$C61,'Master Data HO &amp; Site'!$Y$1:$Y$437,"Open",'Master Data HO &amp; Site'!$N$1:$N$437,$H$2)),IF(C61="Jakarta",SUMIFS('Master Data HO &amp; Site'!$BJ$1:$BJ$437,'Master Data HO &amp; Site'!$F$1:$F$437,'Summary to Mgmt'!$D61,'Master Data HO &amp; Site'!$H$1:$H$437,'Summary to Mgmt'!$E61,'Master Data HO &amp; Site'!$Y$1:$Y$437,"Open",'Master Data HO &amp; Site'!$N$1:$N$437,$H$2),SUMIFS('Master Data HO &amp; Site'!$BJ$1:$BJ$437,'Master Data HO &amp; Site'!$S$1:$S$437,'Summary to Mgmt'!$C61,'Master Data HO &amp; Site'!$Y$1:$Y$437,"Open",'Master Data HO &amp; Site'!$N$1:$N$437,$H$2))))</f>
        <v>0</v>
      </c>
      <c r="AS61" s="223">
        <f>SUM(AS5,AS51:AS60)</f>
        <v>9</v>
      </c>
      <c r="AU61" s="223">
        <f ca="1">SUM(AU5,AU51:AU60)</f>
        <v>45</v>
      </c>
      <c r="AV61" s="223">
        <f ca="1">SUM(AV5,AV51:AV60)</f>
        <v>0</v>
      </c>
      <c r="AW61" s="223">
        <f ca="1">SUM(AW5,AW51:AW60)</f>
        <v>7</v>
      </c>
      <c r="AX61" s="223">
        <f ca="1">SUM(AX5,AX51:AX60)</f>
        <v>74</v>
      </c>
    </row>
  </sheetData>
  <autoFilter ref="B4:AX61" xr:uid="{00000000-0009-0000-0000-000004000000}"/>
  <sortState xmlns:xlrd2="http://schemas.microsoft.com/office/spreadsheetml/2017/richdata2" ref="D6:E50">
    <sortCondition ref="D6:D50"/>
    <sortCondition ref="E6:E50"/>
  </sortState>
  <mergeCells count="3">
    <mergeCell ref="B61:E61"/>
    <mergeCell ref="U3:AS3"/>
    <mergeCell ref="AU3:AX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'Reference Table'!$K$11:$K$13</xm:f>
          </x14:formula1>
          <xm:sqref>H2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M95"/>
  <sheetViews>
    <sheetView zoomScale="80" zoomScaleNormal="80" workbookViewId="0">
      <pane xSplit="6" ySplit="6" topLeftCell="G7" activePane="bottomRight" state="frozen"/>
      <selection pane="topRight" activeCell="G1" sqref="G1"/>
      <selection pane="bottomLeft" activeCell="A7" sqref="A7"/>
      <selection pane="bottomRight" activeCell="G15" sqref="G15"/>
    </sheetView>
  </sheetViews>
  <sheetFormatPr defaultRowHeight="14.5" x14ac:dyDescent="0.35"/>
  <cols>
    <col min="1" max="1" width="9.81640625" customWidth="1"/>
    <col min="2" max="2" width="13.7265625" customWidth="1"/>
    <col min="3" max="3" width="32.54296875" customWidth="1"/>
    <col min="4" max="4" width="38.26953125" bestFit="1" customWidth="1"/>
    <col min="5" max="5" width="6.81640625" customWidth="1"/>
    <col min="6" max="6" width="9.54296875" bestFit="1" customWidth="1"/>
    <col min="7" max="7" width="7.7265625" customWidth="1"/>
    <col min="8" max="8" width="9.1796875" bestFit="1" customWidth="1"/>
    <col min="9" max="9" width="8.7265625" customWidth="1"/>
    <col min="10" max="11" width="5.81640625" bestFit="1" customWidth="1"/>
    <col min="12" max="12" width="52.81640625" style="212" customWidth="1"/>
    <col min="13" max="15" width="11.81640625" bestFit="1" customWidth="1"/>
    <col min="16" max="16" width="6.81640625" bestFit="1" customWidth="1"/>
    <col min="17" max="17" width="11.81640625" bestFit="1" customWidth="1"/>
    <col min="18" max="18" width="9.453125" bestFit="1" customWidth="1"/>
    <col min="19" max="19" width="6" bestFit="1" customWidth="1"/>
    <col min="20" max="20" width="4.54296875" bestFit="1" customWidth="1"/>
    <col min="21" max="21" width="11.81640625" bestFit="1" customWidth="1"/>
    <col min="22" max="22" width="10.1796875" bestFit="1" customWidth="1"/>
    <col min="23" max="23" width="6.81640625" bestFit="1" customWidth="1"/>
    <col min="24" max="24" width="13.54296875" bestFit="1" customWidth="1"/>
    <col min="25" max="25" width="7.7265625" bestFit="1" customWidth="1"/>
    <col min="26" max="26" width="4" bestFit="1" customWidth="1"/>
    <col min="27" max="27" width="7" bestFit="1" customWidth="1"/>
    <col min="28" max="28" width="5.26953125" bestFit="1" customWidth="1"/>
    <col min="29" max="29" width="9.453125" bestFit="1" customWidth="1"/>
    <col min="30" max="30" width="10" bestFit="1" customWidth="1"/>
    <col min="31" max="31" width="5.81640625" bestFit="1" customWidth="1"/>
    <col min="32" max="32" width="10.453125" bestFit="1" customWidth="1"/>
    <col min="33" max="33" width="15.1796875" bestFit="1" customWidth="1"/>
    <col min="34" max="34" width="12.81640625" bestFit="1" customWidth="1"/>
    <col min="35" max="35" width="8.26953125" bestFit="1" customWidth="1"/>
    <col min="36" max="36" width="11.81640625" bestFit="1" customWidth="1"/>
    <col min="37" max="37" width="20.7265625" bestFit="1" customWidth="1"/>
    <col min="38" max="38" width="10.7265625" bestFit="1" customWidth="1"/>
    <col min="39" max="39" width="10.54296875" bestFit="1" customWidth="1"/>
    <col min="40" max="40" width="5.1796875" bestFit="1" customWidth="1"/>
    <col min="41" max="41" width="6.54296875" bestFit="1" customWidth="1"/>
    <col min="42" max="43" width="3.1796875" bestFit="1" customWidth="1"/>
    <col min="44" max="44" width="4" bestFit="1" customWidth="1"/>
    <col min="45" max="45" width="2.81640625" bestFit="1" customWidth="1"/>
    <col min="46" max="46" width="5" bestFit="1" customWidth="1"/>
    <col min="47" max="47" width="6.81640625" bestFit="1" customWidth="1"/>
    <col min="48" max="48" width="11.81640625" bestFit="1" customWidth="1"/>
    <col min="49" max="49" width="9.453125" bestFit="1" customWidth="1"/>
    <col min="50" max="50" width="6" bestFit="1" customWidth="1"/>
    <col min="51" max="51" width="4.54296875" bestFit="1" customWidth="1"/>
    <col min="52" max="52" width="11.81640625" bestFit="1" customWidth="1"/>
    <col min="53" max="53" width="10.1796875" bestFit="1" customWidth="1"/>
    <col min="54" max="54" width="6.81640625" bestFit="1" customWidth="1"/>
    <col min="55" max="55" width="13.54296875" bestFit="1" customWidth="1"/>
    <col min="56" max="56" width="7.7265625" bestFit="1" customWidth="1"/>
    <col min="57" max="57" width="4" bestFit="1" customWidth="1"/>
    <col min="58" max="58" width="7" bestFit="1" customWidth="1"/>
    <col min="59" max="59" width="5.26953125" bestFit="1" customWidth="1"/>
    <col min="60" max="60" width="9.453125" bestFit="1" customWidth="1"/>
    <col min="61" max="61" width="10" bestFit="1" customWidth="1"/>
    <col min="62" max="62" width="5.81640625" bestFit="1" customWidth="1"/>
    <col min="63" max="63" width="10.453125" bestFit="1" customWidth="1"/>
    <col min="64" max="64" width="14.81640625" bestFit="1" customWidth="1"/>
    <col min="65" max="65" width="12.81640625" bestFit="1" customWidth="1"/>
    <col min="66" max="66" width="8.26953125" bestFit="1" customWidth="1"/>
    <col min="67" max="67" width="11.81640625" bestFit="1" customWidth="1"/>
    <col min="68" max="68" width="20.7265625" bestFit="1" customWidth="1"/>
    <col min="69" max="69" width="10.7265625" bestFit="1" customWidth="1"/>
    <col min="70" max="70" width="10.54296875" bestFit="1" customWidth="1"/>
    <col min="71" max="71" width="5.1796875" bestFit="1" customWidth="1"/>
    <col min="72" max="72" width="6.54296875" bestFit="1" customWidth="1"/>
    <col min="73" max="74" width="3.1796875" bestFit="1" customWidth="1"/>
    <col min="75" max="75" width="4" bestFit="1" customWidth="1"/>
    <col min="76" max="76" width="2.453125" bestFit="1" customWidth="1"/>
    <col min="77" max="77" width="5" bestFit="1" customWidth="1"/>
    <col min="78" max="78" width="6.81640625" bestFit="1" customWidth="1"/>
    <col min="79" max="79" width="11.81640625" bestFit="1" customWidth="1"/>
    <col min="80" max="80" width="9.453125" bestFit="1" customWidth="1"/>
    <col min="81" max="81" width="6" bestFit="1" customWidth="1"/>
    <col min="82" max="82" width="4.54296875" bestFit="1" customWidth="1"/>
    <col min="83" max="83" width="11.81640625" bestFit="1" customWidth="1"/>
    <col min="84" max="84" width="10.1796875" bestFit="1" customWidth="1"/>
    <col min="85" max="85" width="6.81640625" bestFit="1" customWidth="1"/>
    <col min="86" max="86" width="13.54296875" bestFit="1" customWidth="1"/>
    <col min="87" max="87" width="7.7265625" bestFit="1" customWidth="1"/>
    <col min="88" max="88" width="4" bestFit="1" customWidth="1"/>
    <col min="89" max="89" width="7" bestFit="1" customWidth="1"/>
    <col min="90" max="90" width="5.26953125" bestFit="1" customWidth="1"/>
    <col min="91" max="91" width="9.453125" bestFit="1" customWidth="1"/>
    <col min="92" max="92" width="10" bestFit="1" customWidth="1"/>
    <col min="93" max="93" width="5.81640625" bestFit="1" customWidth="1"/>
    <col min="94" max="94" width="10.453125" bestFit="1" customWidth="1"/>
    <col min="95" max="95" width="17.54296875" bestFit="1" customWidth="1"/>
    <col min="96" max="96" width="12.81640625" bestFit="1" customWidth="1"/>
    <col min="97" max="97" width="8.26953125" bestFit="1" customWidth="1"/>
    <col min="98" max="98" width="11.81640625" bestFit="1" customWidth="1"/>
    <col min="99" max="99" width="20.7265625" bestFit="1" customWidth="1"/>
    <col min="100" max="100" width="10.7265625" bestFit="1" customWidth="1"/>
    <col min="101" max="101" width="10.54296875" bestFit="1" customWidth="1"/>
    <col min="102" max="102" width="5.1796875" bestFit="1" customWidth="1"/>
    <col min="103" max="103" width="6.54296875" bestFit="1" customWidth="1"/>
    <col min="104" max="105" width="3.1796875" bestFit="1" customWidth="1"/>
    <col min="106" max="106" width="4" bestFit="1" customWidth="1"/>
    <col min="107" max="107" width="2.453125" bestFit="1" customWidth="1"/>
    <col min="108" max="108" width="5" bestFit="1" customWidth="1"/>
    <col min="109" max="109" width="6.81640625" bestFit="1" customWidth="1"/>
    <col min="110" max="110" width="11.81640625" bestFit="1" customWidth="1"/>
    <col min="111" max="111" width="9.453125" bestFit="1" customWidth="1"/>
    <col min="112" max="112" width="6" bestFit="1" customWidth="1"/>
    <col min="113" max="113" width="4.54296875" bestFit="1" customWidth="1"/>
    <col min="114" max="114" width="11.81640625" bestFit="1" customWidth="1"/>
    <col min="115" max="115" width="10.1796875" bestFit="1" customWidth="1"/>
    <col min="116" max="116" width="6.81640625" bestFit="1" customWidth="1"/>
    <col min="117" max="117" width="13.54296875" bestFit="1" customWidth="1"/>
    <col min="118" max="118" width="7.7265625" bestFit="1" customWidth="1"/>
    <col min="119" max="119" width="4" bestFit="1" customWidth="1"/>
    <col min="120" max="120" width="7" bestFit="1" customWidth="1"/>
    <col min="121" max="121" width="5.26953125" bestFit="1" customWidth="1"/>
    <col min="122" max="122" width="9.453125" bestFit="1" customWidth="1"/>
    <col min="123" max="123" width="10" bestFit="1" customWidth="1"/>
    <col min="124" max="124" width="5.81640625" bestFit="1" customWidth="1"/>
    <col min="125" max="125" width="10.453125" bestFit="1" customWidth="1"/>
    <col min="126" max="126" width="13.453125" bestFit="1" customWidth="1"/>
    <col min="127" max="127" width="12.81640625" bestFit="1" customWidth="1"/>
    <col min="128" max="128" width="8.26953125" bestFit="1" customWidth="1"/>
    <col min="129" max="129" width="11.81640625" bestFit="1" customWidth="1"/>
    <col min="130" max="130" width="20.7265625" bestFit="1" customWidth="1"/>
    <col min="131" max="131" width="10.7265625" bestFit="1" customWidth="1"/>
    <col min="132" max="132" width="10.54296875" bestFit="1" customWidth="1"/>
    <col min="133" max="133" width="5.1796875" bestFit="1" customWidth="1"/>
    <col min="134" max="134" width="6.54296875" bestFit="1" customWidth="1"/>
    <col min="135" max="136" width="3.1796875" bestFit="1" customWidth="1"/>
    <col min="137" max="137" width="4" bestFit="1" customWidth="1"/>
    <col min="138" max="138" width="2.453125" bestFit="1" customWidth="1"/>
    <col min="139" max="139" width="5" bestFit="1" customWidth="1"/>
    <col min="140" max="140" width="6.81640625" bestFit="1" customWidth="1"/>
    <col min="141" max="141" width="11.81640625" bestFit="1" customWidth="1"/>
    <col min="142" max="142" width="9.453125" bestFit="1" customWidth="1"/>
    <col min="143" max="143" width="6" bestFit="1" customWidth="1"/>
    <col min="144" max="144" width="4.54296875" bestFit="1" customWidth="1"/>
    <col min="145" max="145" width="11.81640625" bestFit="1" customWidth="1"/>
    <col min="146" max="146" width="10.1796875" bestFit="1" customWidth="1"/>
    <col min="147" max="147" width="6.81640625" bestFit="1" customWidth="1"/>
    <col min="148" max="148" width="13.54296875" bestFit="1" customWidth="1"/>
    <col min="149" max="149" width="7.7265625" bestFit="1" customWidth="1"/>
    <col min="150" max="150" width="4" bestFit="1" customWidth="1"/>
    <col min="151" max="151" width="7" bestFit="1" customWidth="1"/>
    <col min="152" max="152" width="5.26953125" bestFit="1" customWidth="1"/>
    <col min="153" max="153" width="9.453125" bestFit="1" customWidth="1"/>
    <col min="154" max="154" width="10" bestFit="1" customWidth="1"/>
    <col min="155" max="155" width="5.81640625" bestFit="1" customWidth="1"/>
    <col min="156" max="156" width="10.453125" bestFit="1" customWidth="1"/>
    <col min="157" max="157" width="30.26953125" bestFit="1" customWidth="1"/>
    <col min="158" max="158" width="19.81640625" bestFit="1" customWidth="1"/>
    <col min="159" max="159" width="19.7265625" bestFit="1" customWidth="1"/>
    <col min="160" max="160" width="22.453125" bestFit="1" customWidth="1"/>
    <col min="161" max="161" width="16.7265625" bestFit="1" customWidth="1"/>
  </cols>
  <sheetData>
    <row r="2" spans="1:13" x14ac:dyDescent="0.35">
      <c r="A2" s="12" t="s">
        <v>9</v>
      </c>
      <c r="B2" t="s">
        <v>81</v>
      </c>
    </row>
    <row r="3" spans="1:13" x14ac:dyDescent="0.35">
      <c r="A3" s="12" t="s">
        <v>140</v>
      </c>
      <c r="B3" t="s">
        <v>121</v>
      </c>
    </row>
    <row r="4" spans="1:13" x14ac:dyDescent="0.35">
      <c r="A4" s="12" t="s">
        <v>5</v>
      </c>
      <c r="B4" t="s">
        <v>151</v>
      </c>
    </row>
    <row r="6" spans="1:13" s="212" customFormat="1" ht="43.5" x14ac:dyDescent="0.35">
      <c r="A6" s="278" t="s">
        <v>1605</v>
      </c>
      <c r="B6" s="278" t="s">
        <v>127</v>
      </c>
      <c r="C6" s="278" t="s">
        <v>1551</v>
      </c>
      <c r="D6" s="278" t="s">
        <v>1</v>
      </c>
      <c r="E6" s="278" t="s">
        <v>0</v>
      </c>
      <c r="F6" s="278" t="s">
        <v>1808</v>
      </c>
      <c r="G6" s="212" t="s">
        <v>1815</v>
      </c>
      <c r="H6" s="212" t="s">
        <v>1816</v>
      </c>
      <c r="I6" s="212" t="s">
        <v>1817</v>
      </c>
      <c r="J6" s="212" t="s">
        <v>1944</v>
      </c>
      <c r="K6" s="212" t="s">
        <v>1818</v>
      </c>
      <c r="L6" s="212" t="s">
        <v>1819</v>
      </c>
      <c r="M6" s="212" t="s">
        <v>53</v>
      </c>
    </row>
    <row r="7" spans="1:13" x14ac:dyDescent="0.35">
      <c r="A7" t="s">
        <v>1606</v>
      </c>
      <c r="B7" t="s">
        <v>137</v>
      </c>
      <c r="C7" t="s">
        <v>1552</v>
      </c>
      <c r="D7" t="s">
        <v>1477</v>
      </c>
      <c r="E7">
        <v>254</v>
      </c>
      <c r="F7" t="s">
        <v>1807</v>
      </c>
      <c r="G7">
        <v>4</v>
      </c>
      <c r="H7">
        <v>2</v>
      </c>
      <c r="I7">
        <v>1</v>
      </c>
      <c r="L7" s="212" t="str">
        <f>VLOOKUP(E7,'Master Data HO &amp; Site'!$A$1:$BR$437,70,0)</f>
        <v>10.09.25: Chistine reject offer</v>
      </c>
      <c r="M7" t="str">
        <f ca="1">VLOOKUP(E7,'Master Data HO &amp; Site'!$A$1:$BZ$434,78,0)</f>
        <v>above 91 Days</v>
      </c>
    </row>
    <row r="8" spans="1:13" x14ac:dyDescent="0.35">
      <c r="C8" t="s">
        <v>1564</v>
      </c>
      <c r="D8" t="s">
        <v>1451</v>
      </c>
      <c r="E8">
        <v>347</v>
      </c>
      <c r="F8" t="s">
        <v>1807</v>
      </c>
      <c r="G8">
        <v>4</v>
      </c>
      <c r="H8">
        <v>3</v>
      </c>
      <c r="I8">
        <v>1</v>
      </c>
      <c r="L8" s="212" t="str">
        <f>VLOOKUP(E8,'Master Data HO &amp; Site'!$A$1:$BR$437,70,0)</f>
        <v xml:space="preserve">25.09.25 - Christoper and Gilbert fail interview with Cliff </v>
      </c>
      <c r="M8" t="str">
        <f ca="1">VLOOKUP(E8,'Master Data HO &amp; Site'!$A$1:$BZ$434,78,0)</f>
        <v>above 91 Days</v>
      </c>
    </row>
    <row r="9" spans="1:13" x14ac:dyDescent="0.35">
      <c r="C9" t="s">
        <v>1562</v>
      </c>
      <c r="D9" t="s">
        <v>1484</v>
      </c>
      <c r="E9">
        <v>356</v>
      </c>
      <c r="F9" t="s">
        <v>1806</v>
      </c>
      <c r="H9">
        <v>2</v>
      </c>
      <c r="I9">
        <v>2</v>
      </c>
      <c r="L9" s="212" t="str">
        <f>VLOOKUP(E9,'Master Data HO &amp; Site'!$A$1:$BR$437,70,0)</f>
        <v>26.09.25: Cliff will Interview Sri Ullina on Oct 3</v>
      </c>
      <c r="M9" t="str">
        <f ca="1">VLOOKUP(E9,'Master Data HO &amp; Site'!$A$1:$BZ$434,78,0)</f>
        <v>above 91 Days</v>
      </c>
    </row>
    <row r="10" spans="1:13" x14ac:dyDescent="0.35">
      <c r="E10">
        <v>357</v>
      </c>
      <c r="F10" t="s">
        <v>1806</v>
      </c>
      <c r="L10" s="212" t="str">
        <f>VLOOKUP(E10,'Master Data HO &amp; Site'!$A$1:$BR$437,70,0)</f>
        <v>26.09.25: Cliff will Interview Dudi Achsani on Oct 3</v>
      </c>
      <c r="M10" t="str">
        <f ca="1">VLOOKUP(E10,'Master Data HO &amp; Site'!$A$1:$BZ$434,78,0)</f>
        <v>above 91 Days</v>
      </c>
    </row>
    <row r="11" spans="1:13" x14ac:dyDescent="0.35">
      <c r="C11" t="s">
        <v>1553</v>
      </c>
      <c r="D11" t="s">
        <v>1456</v>
      </c>
      <c r="E11">
        <v>283</v>
      </c>
      <c r="F11" t="s">
        <v>1806</v>
      </c>
      <c r="G11">
        <v>7</v>
      </c>
      <c r="L11" s="212" t="str">
        <f>VLOOKUP(E11,'Master Data HO &amp; Site'!$A$1:$BR$437,70,0)</f>
        <v>CV not suitable, continue sourcing</v>
      </c>
      <c r="M11" t="str">
        <f ca="1">VLOOKUP(E11,'Master Data HO &amp; Site'!$A$1:$BZ$434,78,0)</f>
        <v>above 91 Days</v>
      </c>
    </row>
    <row r="12" spans="1:13" x14ac:dyDescent="0.35">
      <c r="D12" t="s">
        <v>1454</v>
      </c>
      <c r="E12">
        <v>264</v>
      </c>
      <c r="F12" t="s">
        <v>1806</v>
      </c>
      <c r="G12">
        <v>5</v>
      </c>
      <c r="H12">
        <v>3</v>
      </c>
      <c r="L12" s="212" t="str">
        <f>VLOOKUP(E12,'Master Data HO &amp; Site'!$A$1:$BR$437,70,0)</f>
        <v>- 5 candidates is not suitable</v>
      </c>
      <c r="M12" t="str">
        <f ca="1">VLOOKUP(E12,'Master Data HO &amp; Site'!$A$1:$BZ$434,78,0)</f>
        <v>above 91 Days</v>
      </c>
    </row>
    <row r="13" spans="1:13" x14ac:dyDescent="0.35">
      <c r="C13" t="s">
        <v>1572</v>
      </c>
      <c r="D13" t="s">
        <v>1488</v>
      </c>
      <c r="E13">
        <v>338</v>
      </c>
      <c r="F13" t="s">
        <v>1806</v>
      </c>
      <c r="G13">
        <v>2</v>
      </c>
      <c r="H13">
        <v>2</v>
      </c>
      <c r="I13">
        <v>2</v>
      </c>
      <c r="L13" s="212" t="str">
        <f>VLOOKUP(E13,'Master Data HO &amp; Site'!$A$1:$BR$437,70,0)</f>
        <v>15.09.25 - Zahrah fail interview with CT</v>
      </c>
      <c r="M13" t="str">
        <f ca="1">VLOOKUP(E13,'Master Data HO &amp; Site'!$A$1:$BZ$434,78,0)</f>
        <v>above 91 Days</v>
      </c>
    </row>
    <row r="14" spans="1:13" x14ac:dyDescent="0.35">
      <c r="C14" t="s">
        <v>1563</v>
      </c>
      <c r="D14" t="s">
        <v>1061</v>
      </c>
      <c r="E14">
        <v>371</v>
      </c>
      <c r="F14" t="s">
        <v>1806</v>
      </c>
      <c r="G14">
        <v>5</v>
      </c>
      <c r="H14">
        <v>5</v>
      </c>
      <c r="I14">
        <v>5</v>
      </c>
      <c r="K14">
        <v>1</v>
      </c>
      <c r="L14" s="212" t="str">
        <f>VLOOKUP(E14,'Master Data HO &amp; Site'!$A$1:$BR$437,70,0)</f>
        <v>29.09.25 - process MCU for Fuad</v>
      </c>
      <c r="M14" t="str">
        <f ca="1">VLOOKUP(E14,'Master Data HO &amp; Site'!$A$1:$BZ$434,78,0)</f>
        <v>61 - 90 Days</v>
      </c>
    </row>
    <row r="15" spans="1:13" x14ac:dyDescent="0.35">
      <c r="C15" t="s">
        <v>1458</v>
      </c>
      <c r="D15" t="s">
        <v>1623</v>
      </c>
      <c r="E15">
        <v>352</v>
      </c>
      <c r="F15" t="s">
        <v>1807</v>
      </c>
      <c r="G15">
        <v>1</v>
      </c>
      <c r="L15" s="212" t="str">
        <f>VLOOKUP(E15,'Master Data HO &amp; Site'!$A$1:$BR$437,70,0)</f>
        <v>12.09.25 - Herry Lee withdraw from recruitment process</v>
      </c>
      <c r="M15" t="str">
        <f ca="1">VLOOKUP(E15,'Master Data HO &amp; Site'!$A$1:$BZ$434,78,0)</f>
        <v>above 91 Days</v>
      </c>
    </row>
    <row r="16" spans="1:13" x14ac:dyDescent="0.35">
      <c r="C16" t="s">
        <v>1448</v>
      </c>
      <c r="D16" t="s">
        <v>1448</v>
      </c>
      <c r="E16">
        <v>348</v>
      </c>
      <c r="F16" t="s">
        <v>1807</v>
      </c>
      <c r="G16">
        <v>1</v>
      </c>
      <c r="L16" s="212" t="str">
        <f>VLOOKUP(E16,'Master Data HO &amp; Site'!$A$1:$BR$437,70,0)</f>
        <v>29.09.25 Cleo will be interviewed next week</v>
      </c>
      <c r="M16" t="str">
        <f ca="1">VLOOKUP(E16,'Master Data HO &amp; Site'!$A$1:$BZ$434,78,0)</f>
        <v>above 91 Days</v>
      </c>
    </row>
    <row r="17" spans="2:13" ht="43.5" x14ac:dyDescent="0.35">
      <c r="E17">
        <v>349</v>
      </c>
      <c r="F17" t="s">
        <v>1807</v>
      </c>
      <c r="G17">
        <v>2</v>
      </c>
      <c r="H17">
        <v>1</v>
      </c>
      <c r="L17" s="212" t="str">
        <f>VLOOKUP(E17,'Master Data HO &amp; Site'!$A$1:$BR$437,70,0)</f>
        <v xml:space="preserve">29.09.25 we turn down jordan since his expectation over budget
</v>
      </c>
      <c r="M17" t="str">
        <f ca="1">VLOOKUP(E17,'Master Data HO &amp; Site'!$A$1:$BZ$434,78,0)</f>
        <v>above 91 Days</v>
      </c>
    </row>
    <row r="18" spans="2:13" ht="29" x14ac:dyDescent="0.35">
      <c r="D18" t="s">
        <v>1057</v>
      </c>
      <c r="E18">
        <v>350</v>
      </c>
      <c r="F18" t="s">
        <v>1806</v>
      </c>
      <c r="G18">
        <v>5</v>
      </c>
      <c r="H18">
        <v>1</v>
      </c>
      <c r="L18" s="212" t="str">
        <f>VLOOKUP(E18,'Master Data HO &amp; Site'!$A$1:$BR$437,70,0)</f>
        <v>01.10.25 - still waiting for Natasya Kinski additional proof document</v>
      </c>
      <c r="M18" t="str">
        <f ca="1">VLOOKUP(E18,'Master Data HO &amp; Site'!$A$1:$BZ$434,78,0)</f>
        <v>above 91 Days</v>
      </c>
    </row>
    <row r="19" spans="2:13" x14ac:dyDescent="0.35">
      <c r="E19">
        <v>351</v>
      </c>
      <c r="F19" t="s">
        <v>1806</v>
      </c>
      <c r="G19">
        <v>3</v>
      </c>
      <c r="H19">
        <v>1</v>
      </c>
      <c r="I19">
        <v>1</v>
      </c>
      <c r="K19">
        <v>1</v>
      </c>
      <c r="L19" s="212" t="str">
        <f>VLOOKUP(E19,'Master Data HO &amp; Site'!$A$1:$BR$437,70,0)</f>
        <v>01.10.25 - Sherlee will join on Nov 6</v>
      </c>
      <c r="M19" t="str">
        <f ca="1">VLOOKUP(E19,'Master Data HO &amp; Site'!$A$1:$BZ$434,78,0)</f>
        <v>above 91 Days</v>
      </c>
    </row>
    <row r="20" spans="2:13" x14ac:dyDescent="0.35">
      <c r="C20" t="s">
        <v>1557</v>
      </c>
      <c r="D20" t="s">
        <v>1449</v>
      </c>
      <c r="E20">
        <v>345</v>
      </c>
      <c r="L20" s="212" t="str">
        <f>VLOOKUP(E20,'Master Data HO &amp; Site'!$A$1:$BR$437,70,0)</f>
        <v>29.09.25 - Calvin Wijaya not suit to the position</v>
      </c>
      <c r="M20" t="str">
        <f ca="1">VLOOKUP(E20,'Master Data HO &amp; Site'!$A$1:$BZ$434,78,0)</f>
        <v>above 91 Days</v>
      </c>
    </row>
    <row r="21" spans="2:13" x14ac:dyDescent="0.35">
      <c r="B21" t="s">
        <v>146</v>
      </c>
      <c r="C21" t="s">
        <v>1077</v>
      </c>
      <c r="D21" t="s">
        <v>663</v>
      </c>
      <c r="E21">
        <v>260</v>
      </c>
      <c r="F21" t="s">
        <v>1806</v>
      </c>
      <c r="G21">
        <v>4</v>
      </c>
      <c r="H21">
        <v>2</v>
      </c>
      <c r="L21" s="212" t="str">
        <f>VLOOKUP(E21,'Master Data HO &amp; Site'!$A$1:$BR$437,70,0)</f>
        <v>01.10.25 Dewi will interviewed next week with bu ira</v>
      </c>
      <c r="M21" t="str">
        <f ca="1">VLOOKUP(E21,'Master Data HO &amp; Site'!$A$1:$BZ$434,78,0)</f>
        <v>above 91 Days</v>
      </c>
    </row>
    <row r="22" spans="2:13" x14ac:dyDescent="0.35">
      <c r="C22" t="s">
        <v>1571</v>
      </c>
      <c r="D22" t="s">
        <v>716</v>
      </c>
      <c r="E22">
        <v>253</v>
      </c>
      <c r="F22" t="s">
        <v>1806</v>
      </c>
      <c r="G22">
        <v>8</v>
      </c>
      <c r="H22">
        <v>2</v>
      </c>
      <c r="L22" s="212" t="str">
        <f>VLOOKUP(E22,'Master Data HO &amp; Site'!$A$1:$BR$437,70,0)</f>
        <v>2 candidate on scheduled to interview with hiring manager</v>
      </c>
      <c r="M22" t="str">
        <f ca="1">VLOOKUP(E22,'Master Data HO &amp; Site'!$A$1:$BZ$434,78,0)</f>
        <v>above 91 Days</v>
      </c>
    </row>
    <row r="23" spans="2:13" x14ac:dyDescent="0.35">
      <c r="C23" t="s">
        <v>1569</v>
      </c>
      <c r="D23" t="s">
        <v>667</v>
      </c>
      <c r="E23">
        <v>261</v>
      </c>
      <c r="F23" t="s">
        <v>1806</v>
      </c>
      <c r="G23">
        <v>1</v>
      </c>
      <c r="H23">
        <v>1</v>
      </c>
      <c r="K23">
        <v>1</v>
      </c>
      <c r="L23" s="212" t="str">
        <f>VLOOKUP(E23,'Master Data HO &amp; Site'!$A$1:$BR$437,70,0)</f>
        <v>01.10.25 Bianca will joined on Dec 2.</v>
      </c>
      <c r="M23" t="str">
        <f ca="1">VLOOKUP(E23,'Master Data HO &amp; Site'!$A$1:$BZ$434,78,0)</f>
        <v>above 91 Days</v>
      </c>
    </row>
    <row r="24" spans="2:13" ht="29" x14ac:dyDescent="0.35">
      <c r="C24" t="s">
        <v>1570</v>
      </c>
      <c r="D24" t="s">
        <v>1624</v>
      </c>
      <c r="E24">
        <v>359</v>
      </c>
      <c r="F24" t="s">
        <v>1806</v>
      </c>
      <c r="G24">
        <v>4</v>
      </c>
      <c r="H24">
        <v>4</v>
      </c>
      <c r="K24">
        <v>1</v>
      </c>
      <c r="L24" s="212" t="str">
        <f>VLOOKUP(E24,'Master Data HO &amp; Site'!$A$1:$BR$437,70,0)</f>
        <v>22.09.25 - Felicia already has previous MCU results and we waiting for her join date.</v>
      </c>
      <c r="M24" t="str">
        <f ca="1">VLOOKUP(E24,'Master Data HO &amp; Site'!$A$1:$BZ$434,78,0)</f>
        <v>above 91 Days</v>
      </c>
    </row>
    <row r="25" spans="2:13" x14ac:dyDescent="0.35">
      <c r="B25" t="s">
        <v>528</v>
      </c>
      <c r="C25" t="s">
        <v>1612</v>
      </c>
      <c r="D25" t="s">
        <v>1613</v>
      </c>
      <c r="E25">
        <v>358</v>
      </c>
      <c r="F25" t="s">
        <v>1806</v>
      </c>
      <c r="G25">
        <v>1</v>
      </c>
      <c r="L25" s="212" t="str">
        <f>VLOOKUP(E25,'Master Data HO &amp; Site'!$A$1:$BR$437,70,0)</f>
        <v>- Mario will be interview with Pak Budi on Oct 3</v>
      </c>
      <c r="M25" t="str">
        <f ca="1">VLOOKUP(E25,'Master Data HO &amp; Site'!$A$1:$BZ$434,78,0)</f>
        <v>above 91 Days</v>
      </c>
    </row>
    <row r="26" spans="2:13" x14ac:dyDescent="0.35">
      <c r="B26" t="s">
        <v>1156</v>
      </c>
      <c r="C26" t="s">
        <v>1156</v>
      </c>
      <c r="D26" t="s">
        <v>1649</v>
      </c>
      <c r="E26">
        <v>367</v>
      </c>
      <c r="F26" t="s">
        <v>1807</v>
      </c>
      <c r="L26" s="212">
        <f>VLOOKUP(E26,'Master Data HO &amp; Site'!$A$1:$BR$437,70,0)</f>
        <v>0</v>
      </c>
      <c r="M26" t="str">
        <f ca="1">VLOOKUP(E26,'Master Data HO &amp; Site'!$A$1:$BZ$434,78,0)</f>
        <v>above 91 Days</v>
      </c>
    </row>
    <row r="27" spans="2:13" ht="29" x14ac:dyDescent="0.35">
      <c r="B27" t="s">
        <v>159</v>
      </c>
      <c r="C27" t="s">
        <v>159</v>
      </c>
      <c r="D27" t="s">
        <v>630</v>
      </c>
      <c r="E27">
        <v>255</v>
      </c>
      <c r="F27" t="s">
        <v>1807</v>
      </c>
      <c r="H27">
        <v>2</v>
      </c>
      <c r="I27">
        <v>0</v>
      </c>
      <c r="J27">
        <v>0</v>
      </c>
      <c r="L27" s="212" t="str">
        <f>VLOOKUP(E27,'Master Data HO &amp; Site'!$A$1:$BR$437,70,0)</f>
        <v>01.10.25: passed interview, collect  payslip and other docs - Yusranudin</v>
      </c>
      <c r="M27" t="str">
        <f ca="1">VLOOKUP(E27,'Master Data HO &amp; Site'!$A$1:$BZ$434,78,0)</f>
        <v>above 91 Days</v>
      </c>
    </row>
    <row r="28" spans="2:13" x14ac:dyDescent="0.35">
      <c r="B28" t="s">
        <v>145</v>
      </c>
      <c r="C28" t="s">
        <v>1573</v>
      </c>
      <c r="D28" t="s">
        <v>1575</v>
      </c>
      <c r="E28">
        <v>318</v>
      </c>
      <c r="F28" t="s">
        <v>1806</v>
      </c>
      <c r="L28" s="212">
        <f>VLOOKUP(E28,'Master Data HO &amp; Site'!$A$1:$BR$437,70,0)</f>
        <v>0</v>
      </c>
      <c r="M28" t="str">
        <f ca="1">VLOOKUP(E28,'Master Data HO &amp; Site'!$A$1:$BZ$434,78,0)</f>
        <v>above 91 Days</v>
      </c>
    </row>
    <row r="29" spans="2:13" x14ac:dyDescent="0.35">
      <c r="B29" t="s">
        <v>162</v>
      </c>
      <c r="C29" t="s">
        <v>183</v>
      </c>
      <c r="D29" t="s">
        <v>926</v>
      </c>
      <c r="E29">
        <v>265</v>
      </c>
      <c r="F29" t="s">
        <v>1807</v>
      </c>
      <c r="L29" s="212" t="str">
        <f>VLOOKUP(E29,'Master Data HO &amp; Site'!$A$1:$BR$437,70,0)</f>
        <v>26.09.25 Candidate Indra Baja rijected from pak Domi</v>
      </c>
      <c r="M29" t="str">
        <f ca="1">VLOOKUP(E29,'Master Data HO &amp; Site'!$A$1:$BZ$434,78,0)</f>
        <v>above 91 Days</v>
      </c>
    </row>
    <row r="30" spans="2:13" x14ac:dyDescent="0.35">
      <c r="D30" t="s">
        <v>1632</v>
      </c>
      <c r="E30">
        <v>266</v>
      </c>
      <c r="F30" t="s">
        <v>1807</v>
      </c>
      <c r="L30" s="212">
        <f>VLOOKUP(E30,'Master Data HO &amp; Site'!$A$1:$BR$437,70,0)</f>
        <v>0</v>
      </c>
      <c r="M30" t="str">
        <f ca="1">VLOOKUP(E30,'Master Data HO &amp; Site'!$A$1:$BZ$434,78,0)</f>
        <v>above 91 Days</v>
      </c>
    </row>
    <row r="31" spans="2:13" ht="43.5" x14ac:dyDescent="0.35">
      <c r="C31" t="s">
        <v>162</v>
      </c>
      <c r="D31" t="s">
        <v>631</v>
      </c>
      <c r="E31">
        <v>256</v>
      </c>
      <c r="F31" t="s">
        <v>1807</v>
      </c>
      <c r="G31">
        <v>2</v>
      </c>
      <c r="J31">
        <v>0</v>
      </c>
      <c r="L31" s="212" t="str">
        <f>VLOOKUP(E31,'Master Data HO &amp; Site'!$A$1:$BR$437,70,0)</f>
        <v xml:space="preserve">01.10.25 Herry Stevanus ok from management, collect document.
</v>
      </c>
      <c r="M31" t="str">
        <f ca="1">VLOOKUP(E31,'Master Data HO &amp; Site'!$A$1:$BZ$434,78,0)</f>
        <v>above 91 Days</v>
      </c>
    </row>
    <row r="32" spans="2:13" x14ac:dyDescent="0.35">
      <c r="D32" t="s">
        <v>1416</v>
      </c>
      <c r="E32">
        <v>332</v>
      </c>
      <c r="F32" t="s">
        <v>1806</v>
      </c>
      <c r="H32">
        <v>1</v>
      </c>
      <c r="L32" s="212" t="str">
        <f>VLOOKUP(E32,'Master Data HO &amp; Site'!$A$1:$BR$437,70,0)</f>
        <v>01.10.25 continue hiring process for  Yunadi Bagus</v>
      </c>
      <c r="M32" t="str">
        <f ca="1">VLOOKUP(E32,'Master Data HO &amp; Site'!$A$1:$BZ$434,78,0)</f>
        <v>above 91 Days</v>
      </c>
    </row>
    <row r="33" spans="1:13" x14ac:dyDescent="0.35">
      <c r="A33" t="s">
        <v>1814</v>
      </c>
      <c r="G33">
        <v>59</v>
      </c>
      <c r="H33">
        <v>32</v>
      </c>
      <c r="I33">
        <v>12</v>
      </c>
      <c r="J33">
        <v>0</v>
      </c>
      <c r="K33">
        <v>4</v>
      </c>
    </row>
    <row r="34" spans="1:13" ht="29" x14ac:dyDescent="0.35">
      <c r="A34" t="s">
        <v>1607</v>
      </c>
      <c r="B34" t="s">
        <v>1028</v>
      </c>
      <c r="C34" t="s">
        <v>1028</v>
      </c>
      <c r="D34" t="s">
        <v>962</v>
      </c>
      <c r="E34">
        <v>273</v>
      </c>
      <c r="F34" t="s">
        <v>1806</v>
      </c>
      <c r="G34">
        <v>10</v>
      </c>
      <c r="H34">
        <v>3</v>
      </c>
      <c r="I34">
        <v>1</v>
      </c>
      <c r="L34" s="212" t="str">
        <f>VLOOKUP(E34,'Master Data HO &amp; Site'!$A$1:$BR$437,70,0)</f>
        <v xml:space="preserve">01.10.25: Ferdy on process of offering
</v>
      </c>
      <c r="M34" t="str">
        <f ca="1">VLOOKUP(E34,'Master Data HO &amp; Site'!$A$1:$BZ$434,78,0)</f>
        <v>above 91 Days</v>
      </c>
    </row>
    <row r="35" spans="1:13" x14ac:dyDescent="0.35">
      <c r="C35" t="s">
        <v>1568</v>
      </c>
      <c r="D35" t="s">
        <v>674</v>
      </c>
      <c r="E35">
        <v>274</v>
      </c>
      <c r="F35" t="s">
        <v>1806</v>
      </c>
      <c r="M35" t="str">
        <f ca="1">VLOOKUP(E35,'Master Data HO &amp; Site'!$A$1:$BZ$434,78,0)</f>
        <v>above 91 Days</v>
      </c>
    </row>
    <row r="36" spans="1:13" x14ac:dyDescent="0.35">
      <c r="B36" t="s">
        <v>137</v>
      </c>
      <c r="C36" t="s">
        <v>1572</v>
      </c>
      <c r="D36" t="s">
        <v>1628</v>
      </c>
      <c r="E36">
        <v>360</v>
      </c>
      <c r="F36" t="s">
        <v>1807</v>
      </c>
      <c r="H36">
        <v>1</v>
      </c>
      <c r="L36" s="212" t="str">
        <f>VLOOKUP(E36,'Master Data HO &amp; Site'!$A$1:$BR$437,70,0)</f>
        <v>01.10.25 KIV Dinna during probation period fot this position</v>
      </c>
      <c r="M36" t="str">
        <f ca="1">VLOOKUP(E36,'Master Data HO &amp; Site'!$A$1:$BZ$434,78,0)</f>
        <v>above 91 Days</v>
      </c>
    </row>
    <row r="37" spans="1:13" x14ac:dyDescent="0.35">
      <c r="C37" t="s">
        <v>1461</v>
      </c>
      <c r="D37" t="s">
        <v>1461</v>
      </c>
      <c r="E37">
        <v>354</v>
      </c>
      <c r="F37" t="s">
        <v>1807</v>
      </c>
      <c r="L37" s="212">
        <f>VLOOKUP(E37,'Master Data HO &amp; Site'!$A$1:$BR$437,70,0)</f>
        <v>0</v>
      </c>
      <c r="M37" t="str">
        <f ca="1">VLOOKUP(E37,'Master Data HO &amp; Site'!$A$1:$BZ$434,78,0)</f>
        <v>above 91 Days</v>
      </c>
    </row>
    <row r="38" spans="1:13" x14ac:dyDescent="0.35">
      <c r="C38" t="s">
        <v>1458</v>
      </c>
      <c r="D38" t="s">
        <v>1459</v>
      </c>
      <c r="E38">
        <v>353</v>
      </c>
      <c r="F38" t="s">
        <v>1807</v>
      </c>
      <c r="L38" s="212">
        <f>VLOOKUP(E38,'Master Data HO &amp; Site'!$A$1:$BR$437,70,0)</f>
        <v>0</v>
      </c>
      <c r="M38" t="str">
        <f ca="1">VLOOKUP(E38,'Master Data HO &amp; Site'!$A$1:$BZ$434,78,0)</f>
        <v>above 91 Days</v>
      </c>
    </row>
    <row r="39" spans="1:13" x14ac:dyDescent="0.35">
      <c r="C39" t="s">
        <v>1557</v>
      </c>
      <c r="D39" t="s">
        <v>1462</v>
      </c>
      <c r="E39">
        <v>355</v>
      </c>
      <c r="F39" t="s">
        <v>1807</v>
      </c>
      <c r="L39" s="212">
        <f>VLOOKUP(E39,'Master Data HO &amp; Site'!$A$1:$BR$437,70,0)</f>
        <v>0</v>
      </c>
      <c r="M39" t="str">
        <f ca="1">VLOOKUP(E39,'Master Data HO &amp; Site'!$A$1:$BZ$434,78,0)</f>
        <v>above 91 Days</v>
      </c>
    </row>
    <row r="40" spans="1:13" ht="29" x14ac:dyDescent="0.35">
      <c r="B40" t="s">
        <v>146</v>
      </c>
      <c r="C40" t="s">
        <v>1570</v>
      </c>
      <c r="D40" t="s">
        <v>920</v>
      </c>
      <c r="E40">
        <v>257</v>
      </c>
      <c r="F40" t="s">
        <v>1806</v>
      </c>
      <c r="G40">
        <v>5</v>
      </c>
      <c r="H40">
        <v>1</v>
      </c>
      <c r="L40" s="212" t="str">
        <f>VLOOKUP(E40,'Master Data HO &amp; Site'!$A$1:$BR$437,70,0)</f>
        <v xml:space="preserve"> will  Arrange interview Selvy with Bu Ira
</v>
      </c>
      <c r="M40" t="str">
        <f ca="1">VLOOKUP(E40,'Master Data HO &amp; Site'!$A$1:$BZ$434,78,0)</f>
        <v>above 91 Days</v>
      </c>
    </row>
    <row r="41" spans="1:13" x14ac:dyDescent="0.35">
      <c r="B41" t="s">
        <v>1156</v>
      </c>
      <c r="C41" t="s">
        <v>1156</v>
      </c>
      <c r="D41" t="s">
        <v>1650</v>
      </c>
      <c r="E41">
        <v>368</v>
      </c>
      <c r="F41" t="s">
        <v>1807</v>
      </c>
      <c r="L41" s="212">
        <f>VLOOKUP(E41,'Master Data HO &amp; Site'!$A$1:$BR$437,70,0)</f>
        <v>0</v>
      </c>
      <c r="M41" t="str">
        <f ca="1">VLOOKUP(E41,'Master Data HO &amp; Site'!$A$1:$BZ$434,78,0)</f>
        <v>above 91 Days</v>
      </c>
    </row>
    <row r="42" spans="1:13" x14ac:dyDescent="0.35">
      <c r="D42" t="s">
        <v>1648</v>
      </c>
      <c r="E42">
        <v>366</v>
      </c>
      <c r="F42" t="s">
        <v>1807</v>
      </c>
      <c r="L42" s="212">
        <f>VLOOKUP(E42,'Master Data HO &amp; Site'!$A$1:$BR$437,70,0)</f>
        <v>0</v>
      </c>
      <c r="M42" t="str">
        <f ca="1">VLOOKUP(E42,'Master Data HO &amp; Site'!$A$1:$BZ$434,78,0)</f>
        <v>above 91 Days</v>
      </c>
    </row>
    <row r="43" spans="1:13" x14ac:dyDescent="0.35">
      <c r="B43" t="s">
        <v>162</v>
      </c>
      <c r="C43" t="s">
        <v>162</v>
      </c>
      <c r="D43" t="s">
        <v>1634</v>
      </c>
      <c r="E43">
        <v>267</v>
      </c>
      <c r="F43" t="s">
        <v>1807</v>
      </c>
      <c r="H43">
        <v>1</v>
      </c>
      <c r="K43">
        <v>1</v>
      </c>
      <c r="L43" s="212">
        <f>VLOOKUP(E43,'Master Data HO &amp; Site'!$A$1:$BR$437,70,0)</f>
        <v>0</v>
      </c>
      <c r="M43" t="str">
        <f ca="1">VLOOKUP(E43,'Master Data HO &amp; Site'!$A$1:$BZ$434,78,0)</f>
        <v>above 91 Days</v>
      </c>
    </row>
    <row r="44" spans="1:13" x14ac:dyDescent="0.35">
      <c r="A44" t="s">
        <v>1822</v>
      </c>
      <c r="G44">
        <v>15</v>
      </c>
      <c r="H44">
        <v>6</v>
      </c>
      <c r="I44">
        <v>1</v>
      </c>
      <c r="K44">
        <v>1</v>
      </c>
    </row>
    <row r="45" spans="1:13" x14ac:dyDescent="0.35">
      <c r="A45" t="s">
        <v>124</v>
      </c>
      <c r="B45" t="s">
        <v>137</v>
      </c>
      <c r="C45" t="s">
        <v>1554</v>
      </c>
      <c r="D45" t="s">
        <v>1476</v>
      </c>
      <c r="E45">
        <v>382</v>
      </c>
      <c r="F45" t="s">
        <v>1807</v>
      </c>
      <c r="G45">
        <v>1</v>
      </c>
      <c r="M45" t="str">
        <f>VLOOKUP(E45,'Master Data HO &amp; Site'!$A$1:$BZ$434,78,0)</f>
        <v>0 - 30 Days</v>
      </c>
    </row>
    <row r="46" spans="1:13" x14ac:dyDescent="0.35">
      <c r="C46" t="s">
        <v>1560</v>
      </c>
      <c r="D46" t="s">
        <v>1479</v>
      </c>
      <c r="E46">
        <v>426</v>
      </c>
      <c r="F46" t="s">
        <v>1807</v>
      </c>
      <c r="L46" s="212">
        <f>VLOOKUP(E46,'Master Data HO &amp; Site'!$A$1:$BR$437,70,0)</f>
        <v>0</v>
      </c>
      <c r="M46" t="str">
        <f>VLOOKUP(E46,'Master Data HO &amp; Site'!$A$1:$BZ$434,78,0)</f>
        <v>0 - 30 Days</v>
      </c>
    </row>
    <row r="47" spans="1:13" x14ac:dyDescent="0.35">
      <c r="D47" t="s">
        <v>1480</v>
      </c>
      <c r="E47">
        <v>412</v>
      </c>
      <c r="F47" t="s">
        <v>1806</v>
      </c>
      <c r="H47">
        <v>1</v>
      </c>
      <c r="L47" s="212" t="str">
        <f>VLOOKUP(E47,'Master Data HO &amp; Site'!$A$1:$BR$437,70,0)</f>
        <v>24.09.25 - Interview Caitlin</v>
      </c>
      <c r="M47" t="str">
        <f>VLOOKUP(E47,'Master Data HO &amp; Site'!$A$1:$BZ$434,78,0)</f>
        <v>0 - 30 Days</v>
      </c>
    </row>
    <row r="48" spans="1:13" x14ac:dyDescent="0.35">
      <c r="E48">
        <v>413</v>
      </c>
      <c r="F48" t="s">
        <v>1807</v>
      </c>
      <c r="L48" s="212">
        <f>VLOOKUP(E48,'Master Data HO &amp; Site'!$A$1:$BR$437,70,0)</f>
        <v>0</v>
      </c>
      <c r="M48" t="str">
        <f>VLOOKUP(E48,'Master Data HO &amp; Site'!$A$1:$BZ$434,78,0)</f>
        <v>0 - 30 Days</v>
      </c>
    </row>
    <row r="49" spans="3:13" x14ac:dyDescent="0.35">
      <c r="C49" t="s">
        <v>1564</v>
      </c>
      <c r="D49" t="s">
        <v>1451</v>
      </c>
      <c r="E49">
        <v>372</v>
      </c>
      <c r="F49" t="s">
        <v>1806</v>
      </c>
      <c r="L49" s="212">
        <f>VLOOKUP(E49,'Master Data HO &amp; Site'!$A$1:$BR$437,70,0)</f>
        <v>0</v>
      </c>
      <c r="M49" t="str">
        <f ca="1">VLOOKUP(E49,'Master Data HO &amp; Site'!$A$1:$BZ$434,78,0)</f>
        <v>61 - 90 Days</v>
      </c>
    </row>
    <row r="50" spans="3:13" x14ac:dyDescent="0.35">
      <c r="E50">
        <v>414</v>
      </c>
      <c r="F50" t="s">
        <v>1807</v>
      </c>
      <c r="L50" s="212">
        <f>VLOOKUP(E50,'Master Data HO &amp; Site'!$A$1:$BR$437,70,0)</f>
        <v>0</v>
      </c>
      <c r="M50" t="str">
        <f>VLOOKUP(E50,'Master Data HO &amp; Site'!$A$1:$BZ$434,78,0)</f>
        <v>0 - 30 Days</v>
      </c>
    </row>
    <row r="51" spans="3:13" x14ac:dyDescent="0.35">
      <c r="C51" t="s">
        <v>137</v>
      </c>
      <c r="D51" t="s">
        <v>793</v>
      </c>
      <c r="E51">
        <v>385</v>
      </c>
      <c r="F51" t="s">
        <v>1807</v>
      </c>
      <c r="L51" s="212">
        <f>VLOOKUP(E51,'Master Data HO &amp; Site'!$A$1:$BR$437,70,0)</f>
        <v>0</v>
      </c>
      <c r="M51" t="str">
        <f>VLOOKUP(E51,'Master Data HO &amp; Site'!$A$1:$BZ$434,78,0)</f>
        <v>0 - 30 Days</v>
      </c>
    </row>
    <row r="52" spans="3:13" x14ac:dyDescent="0.35">
      <c r="C52" t="s">
        <v>1567</v>
      </c>
      <c r="D52" t="s">
        <v>1467</v>
      </c>
      <c r="E52">
        <v>400</v>
      </c>
      <c r="F52" t="s">
        <v>1807</v>
      </c>
      <c r="L52" s="212">
        <f>VLOOKUP(E52,'Master Data HO &amp; Site'!$A$1:$BR$437,70,0)</f>
        <v>0</v>
      </c>
      <c r="M52" t="str">
        <f>VLOOKUP(E52,'Master Data HO &amp; Site'!$A$1:$BZ$434,78,0)</f>
        <v>0 - 30 Days</v>
      </c>
    </row>
    <row r="53" spans="3:13" x14ac:dyDescent="0.35">
      <c r="C53" t="s">
        <v>854</v>
      </c>
      <c r="D53" t="s">
        <v>1453</v>
      </c>
      <c r="E53">
        <v>381</v>
      </c>
      <c r="F53" t="s">
        <v>1807</v>
      </c>
      <c r="G53">
        <v>3</v>
      </c>
      <c r="H53">
        <v>4</v>
      </c>
      <c r="L53" s="212">
        <f>VLOOKUP(E53,'Master Data HO &amp; Site'!$A$1:$BR$437,70,0)</f>
        <v>0</v>
      </c>
      <c r="M53" t="str">
        <f>VLOOKUP(E53,'Master Data HO &amp; Site'!$A$1:$BZ$434,78,0)</f>
        <v>0 - 30 Days</v>
      </c>
    </row>
    <row r="54" spans="3:13" x14ac:dyDescent="0.35">
      <c r="D54" t="s">
        <v>1486</v>
      </c>
      <c r="E54">
        <v>417</v>
      </c>
      <c r="F54" t="s">
        <v>1807</v>
      </c>
      <c r="L54" s="212">
        <f>VLOOKUP(E54,'Master Data HO &amp; Site'!$A$1:$BR$437,70,0)</f>
        <v>0</v>
      </c>
      <c r="M54" t="str">
        <f>VLOOKUP(E54,'Master Data HO &amp; Site'!$A$1:$BZ$434,78,0)</f>
        <v>0 - 30 Days</v>
      </c>
    </row>
    <row r="55" spans="3:13" x14ac:dyDescent="0.35">
      <c r="C55" t="s">
        <v>1562</v>
      </c>
      <c r="D55" t="s">
        <v>1483</v>
      </c>
      <c r="E55">
        <v>421</v>
      </c>
      <c r="F55" t="s">
        <v>1807</v>
      </c>
      <c r="L55" s="212">
        <f>VLOOKUP(E55,'Master Data HO &amp; Site'!$A$1:$BR$437,70,0)</f>
        <v>0</v>
      </c>
      <c r="M55" t="str">
        <f>VLOOKUP(E55,'Master Data HO &amp; Site'!$A$1:$BZ$434,78,0)</f>
        <v>0 - 30 Days</v>
      </c>
    </row>
    <row r="56" spans="3:13" x14ac:dyDescent="0.35">
      <c r="C56" t="s">
        <v>1553</v>
      </c>
      <c r="D56" t="s">
        <v>1609</v>
      </c>
      <c r="E56">
        <v>423</v>
      </c>
      <c r="F56" t="s">
        <v>1807</v>
      </c>
      <c r="L56" s="212">
        <f>VLOOKUP(E56,'Master Data HO &amp; Site'!$A$1:$BR$437,70,0)</f>
        <v>0</v>
      </c>
      <c r="M56" t="str">
        <f>VLOOKUP(E56,'Master Data HO &amp; Site'!$A$1:$BZ$434,78,0)</f>
        <v>0 - 30 Days</v>
      </c>
    </row>
    <row r="57" spans="3:13" x14ac:dyDescent="0.35">
      <c r="D57" t="s">
        <v>1487</v>
      </c>
      <c r="E57">
        <v>424</v>
      </c>
      <c r="F57" t="s">
        <v>1807</v>
      </c>
      <c r="L57" s="212">
        <f>VLOOKUP(E57,'Master Data HO &amp; Site'!$A$1:$BR$437,70,0)</f>
        <v>0</v>
      </c>
      <c r="M57" t="str">
        <f>VLOOKUP(E57,'Master Data HO &amp; Site'!$A$1:$BZ$434,78,0)</f>
        <v>0 - 30 Days</v>
      </c>
    </row>
    <row r="58" spans="3:13" x14ac:dyDescent="0.35">
      <c r="D58" t="s">
        <v>1455</v>
      </c>
      <c r="E58">
        <v>418</v>
      </c>
      <c r="F58" t="s">
        <v>1807</v>
      </c>
      <c r="L58" s="212">
        <f>VLOOKUP(E58,'Master Data HO &amp; Site'!$A$1:$BR$437,70,0)</f>
        <v>0</v>
      </c>
      <c r="M58" t="str">
        <f>VLOOKUP(E58,'Master Data HO &amp; Site'!$A$1:$BZ$434,78,0)</f>
        <v>0 - 30 Days</v>
      </c>
    </row>
    <row r="59" spans="3:13" x14ac:dyDescent="0.35">
      <c r="C59" t="s">
        <v>1572</v>
      </c>
      <c r="D59" t="s">
        <v>1315</v>
      </c>
      <c r="E59">
        <v>419</v>
      </c>
      <c r="F59" t="s">
        <v>1807</v>
      </c>
      <c r="L59" s="212">
        <f>VLOOKUP(E59,'Master Data HO &amp; Site'!$A$1:$BR$437,70,0)</f>
        <v>0</v>
      </c>
      <c r="M59" t="str">
        <f>VLOOKUP(E59,'Master Data HO &amp; Site'!$A$1:$BZ$434,78,0)</f>
        <v>0 - 30 Days</v>
      </c>
    </row>
    <row r="60" spans="3:13" x14ac:dyDescent="0.35">
      <c r="C60" t="s">
        <v>1563</v>
      </c>
      <c r="D60" t="s">
        <v>1465</v>
      </c>
      <c r="E60">
        <v>399</v>
      </c>
      <c r="F60" t="s">
        <v>1807</v>
      </c>
      <c r="L60" s="212">
        <f>VLOOKUP(E60,'Master Data HO &amp; Site'!$A$1:$BR$437,70,0)</f>
        <v>0</v>
      </c>
      <c r="M60" t="str">
        <f>VLOOKUP(E60,'Master Data HO &amp; Site'!$A$1:$BZ$434,78,0)</f>
        <v>0 - 30 Days</v>
      </c>
    </row>
    <row r="61" spans="3:13" x14ac:dyDescent="0.35">
      <c r="C61" t="s">
        <v>1559</v>
      </c>
      <c r="D61" t="s">
        <v>1475</v>
      </c>
      <c r="E61">
        <v>410</v>
      </c>
      <c r="F61" t="s">
        <v>1807</v>
      </c>
      <c r="L61" s="212">
        <f>VLOOKUP(E61,'Master Data HO &amp; Site'!$A$1:$BR$437,70,0)</f>
        <v>0</v>
      </c>
      <c r="M61" t="str">
        <f>VLOOKUP(E61,'Master Data HO &amp; Site'!$A$1:$BZ$434,78,0)</f>
        <v>0 - 30 Days</v>
      </c>
    </row>
    <row r="62" spans="3:13" x14ac:dyDescent="0.35">
      <c r="E62">
        <v>411</v>
      </c>
      <c r="F62" t="s">
        <v>1807</v>
      </c>
      <c r="L62" s="212">
        <f>VLOOKUP(E62,'Master Data HO &amp; Site'!$A$1:$BR$437,70,0)</f>
        <v>0</v>
      </c>
      <c r="M62" t="str">
        <f>VLOOKUP(E62,'Master Data HO &amp; Site'!$A$1:$BZ$434,78,0)</f>
        <v>0 - 30 Days</v>
      </c>
    </row>
    <row r="63" spans="3:13" x14ac:dyDescent="0.35">
      <c r="D63" t="s">
        <v>1474</v>
      </c>
      <c r="E63">
        <v>420</v>
      </c>
      <c r="F63" t="s">
        <v>1807</v>
      </c>
      <c r="L63" s="212">
        <f>VLOOKUP(E63,'Master Data HO &amp; Site'!$A$1:$BR$437,70,0)</f>
        <v>0</v>
      </c>
      <c r="M63" t="str">
        <f>VLOOKUP(E63,'Master Data HO &amp; Site'!$A$1:$BZ$434,78,0)</f>
        <v>0 - 30 Days</v>
      </c>
    </row>
    <row r="64" spans="3:13" x14ac:dyDescent="0.35">
      <c r="D64" t="s">
        <v>1473</v>
      </c>
      <c r="E64">
        <v>408</v>
      </c>
      <c r="F64" t="s">
        <v>1807</v>
      </c>
      <c r="L64" s="212">
        <f>VLOOKUP(E64,'Master Data HO &amp; Site'!$A$1:$BR$437,70,0)</f>
        <v>0</v>
      </c>
      <c r="M64" t="str">
        <f>VLOOKUP(E64,'Master Data HO &amp; Site'!$A$1:$BZ$434,78,0)</f>
        <v>0 - 30 Days</v>
      </c>
    </row>
    <row r="65" spans="3:13" x14ac:dyDescent="0.35">
      <c r="E65">
        <v>409</v>
      </c>
      <c r="F65" t="s">
        <v>1807</v>
      </c>
      <c r="L65" s="212">
        <f>VLOOKUP(E65,'Master Data HO &amp; Site'!$A$1:$BR$437,70,0)</f>
        <v>0</v>
      </c>
      <c r="M65" t="str">
        <f>VLOOKUP(E65,'Master Data HO &amp; Site'!$A$1:$BZ$434,78,0)</f>
        <v>0 - 30 Days</v>
      </c>
    </row>
    <row r="66" spans="3:13" x14ac:dyDescent="0.35">
      <c r="D66" t="s">
        <v>1471</v>
      </c>
      <c r="E66">
        <v>403</v>
      </c>
      <c r="F66" t="s">
        <v>1807</v>
      </c>
      <c r="L66" s="212">
        <f>VLOOKUP(E66,'Master Data HO &amp; Site'!$A$1:$BR$437,70,0)</f>
        <v>0</v>
      </c>
      <c r="M66" t="str">
        <f>VLOOKUP(E66,'Master Data HO &amp; Site'!$A$1:$BZ$434,78,0)</f>
        <v>0 - 30 Days</v>
      </c>
    </row>
    <row r="67" spans="3:13" x14ac:dyDescent="0.35">
      <c r="E67">
        <v>404</v>
      </c>
      <c r="F67" t="s">
        <v>1807</v>
      </c>
      <c r="L67" s="212">
        <f>VLOOKUP(E67,'Master Data HO &amp; Site'!$A$1:$BR$437,70,0)</f>
        <v>0</v>
      </c>
      <c r="M67" t="str">
        <f>VLOOKUP(E67,'Master Data HO &amp; Site'!$A$1:$BZ$434,78,0)</f>
        <v>0 - 30 Days</v>
      </c>
    </row>
    <row r="68" spans="3:13" x14ac:dyDescent="0.35">
      <c r="E68">
        <v>405</v>
      </c>
      <c r="F68" t="s">
        <v>1807</v>
      </c>
      <c r="L68" s="212">
        <f>VLOOKUP(E68,'Master Data HO &amp; Site'!$A$1:$BR$437,70,0)</f>
        <v>0</v>
      </c>
      <c r="M68" t="str">
        <f>VLOOKUP(E68,'Master Data HO &amp; Site'!$A$1:$BZ$434,78,0)</f>
        <v>0 - 30 Days</v>
      </c>
    </row>
    <row r="69" spans="3:13" x14ac:dyDescent="0.35">
      <c r="D69" t="s">
        <v>1472</v>
      </c>
      <c r="E69">
        <v>406</v>
      </c>
      <c r="F69" t="s">
        <v>1807</v>
      </c>
      <c r="L69" s="212">
        <f>VLOOKUP(E69,'Master Data HO &amp; Site'!$A$1:$BR$437,70,0)</f>
        <v>0</v>
      </c>
      <c r="M69" t="str">
        <f>VLOOKUP(E69,'Master Data HO &amp; Site'!$A$1:$BZ$434,78,0)</f>
        <v>0 - 30 Days</v>
      </c>
    </row>
    <row r="70" spans="3:13" x14ac:dyDescent="0.35">
      <c r="E70">
        <v>407</v>
      </c>
      <c r="F70" t="s">
        <v>1807</v>
      </c>
      <c r="L70" s="212">
        <f>VLOOKUP(E70,'Master Data HO &amp; Site'!$A$1:$BR$437,70,0)</f>
        <v>0</v>
      </c>
      <c r="M70" t="str">
        <f>VLOOKUP(E70,'Master Data HO &amp; Site'!$A$1:$BZ$434,78,0)</f>
        <v>0 - 30 Days</v>
      </c>
    </row>
    <row r="71" spans="3:13" x14ac:dyDescent="0.35">
      <c r="D71" t="s">
        <v>1469</v>
      </c>
      <c r="E71">
        <v>425</v>
      </c>
      <c r="F71" t="s">
        <v>1807</v>
      </c>
      <c r="L71" s="212">
        <f>VLOOKUP(E71,'Master Data HO &amp; Site'!$A$1:$BR$437,70,0)</f>
        <v>0</v>
      </c>
      <c r="M71" t="str">
        <f>VLOOKUP(E71,'Master Data HO &amp; Site'!$A$1:$BZ$434,78,0)</f>
        <v>0 - 30 Days</v>
      </c>
    </row>
    <row r="72" spans="3:13" x14ac:dyDescent="0.35">
      <c r="D72" t="s">
        <v>1470</v>
      </c>
      <c r="E72">
        <v>401</v>
      </c>
      <c r="F72" t="s">
        <v>1807</v>
      </c>
      <c r="L72" s="212">
        <f>VLOOKUP(E72,'Master Data HO &amp; Site'!$A$1:$BR$437,70,0)</f>
        <v>0</v>
      </c>
      <c r="M72" t="str">
        <f>VLOOKUP(E72,'Master Data HO &amp; Site'!$A$1:$BZ$434,78,0)</f>
        <v>0 - 30 Days</v>
      </c>
    </row>
    <row r="73" spans="3:13" x14ac:dyDescent="0.35">
      <c r="E73">
        <v>402</v>
      </c>
      <c r="F73" t="s">
        <v>1807</v>
      </c>
      <c r="L73" s="212">
        <f>VLOOKUP(E73,'Master Data HO &amp; Site'!$A$1:$BR$437,70,0)</f>
        <v>0</v>
      </c>
      <c r="M73" t="str">
        <f>VLOOKUP(E73,'Master Data HO &amp; Site'!$A$1:$BZ$434,78,0)</f>
        <v>0 - 30 Days</v>
      </c>
    </row>
    <row r="74" spans="3:13" x14ac:dyDescent="0.35">
      <c r="C74" t="s">
        <v>1561</v>
      </c>
      <c r="D74" t="s">
        <v>1482</v>
      </c>
      <c r="E74">
        <v>416</v>
      </c>
      <c r="F74" t="s">
        <v>1807</v>
      </c>
      <c r="L74" s="212">
        <f>VLOOKUP(E74,'Master Data HO &amp; Site'!$A$1:$BR$437,70,0)</f>
        <v>0</v>
      </c>
      <c r="M74" t="str">
        <f>VLOOKUP(E74,'Master Data HO &amp; Site'!$A$1:$BZ$434,78,0)</f>
        <v>0 - 30 Days</v>
      </c>
    </row>
    <row r="75" spans="3:13" x14ac:dyDescent="0.35">
      <c r="D75" t="s">
        <v>1298</v>
      </c>
      <c r="E75">
        <v>386</v>
      </c>
      <c r="F75" t="s">
        <v>1807</v>
      </c>
      <c r="L75" s="212">
        <f>VLOOKUP(E75,'Master Data HO &amp; Site'!$A$1:$BR$437,70,0)</f>
        <v>0</v>
      </c>
      <c r="M75" t="str">
        <f>VLOOKUP(E75,'Master Data HO &amp; Site'!$A$1:$BZ$434,78,0)</f>
        <v>0 - 30 Days</v>
      </c>
    </row>
    <row r="76" spans="3:13" x14ac:dyDescent="0.35">
      <c r="D76" t="s">
        <v>1481</v>
      </c>
      <c r="E76">
        <v>415</v>
      </c>
      <c r="F76" t="s">
        <v>1807</v>
      </c>
      <c r="L76" s="212">
        <f>VLOOKUP(E76,'Master Data HO &amp; Site'!$A$1:$BR$437,70,0)</f>
        <v>0</v>
      </c>
      <c r="M76" t="str">
        <f>VLOOKUP(E76,'Master Data HO &amp; Site'!$A$1:$BZ$434,78,0)</f>
        <v>0 - 30 Days</v>
      </c>
    </row>
    <row r="77" spans="3:13" ht="29" x14ac:dyDescent="0.35">
      <c r="C77" t="s">
        <v>1565</v>
      </c>
      <c r="D77" t="s">
        <v>1541</v>
      </c>
      <c r="E77">
        <v>387</v>
      </c>
      <c r="F77" t="s">
        <v>1806</v>
      </c>
      <c r="H77">
        <v>1</v>
      </c>
      <c r="I77">
        <v>1</v>
      </c>
      <c r="K77">
        <v>1</v>
      </c>
      <c r="L77" s="212" t="str">
        <f>VLOOKUP(E77,'Master Data HO &amp; Site'!$A$1:$BR$437,70,0)</f>
        <v>- Jessica Melinda
r</v>
      </c>
      <c r="M77" t="str">
        <f>VLOOKUP(E77,'Master Data HO &amp; Site'!$A$1:$BZ$434,78,0)</f>
        <v>0 - 30 Days</v>
      </c>
    </row>
    <row r="78" spans="3:13" x14ac:dyDescent="0.35">
      <c r="C78" t="s">
        <v>1458</v>
      </c>
      <c r="D78" t="s">
        <v>1458</v>
      </c>
      <c r="E78">
        <v>395</v>
      </c>
      <c r="F78" t="s">
        <v>1807</v>
      </c>
      <c r="L78" s="212">
        <f>VLOOKUP(E78,'Master Data HO &amp; Site'!$A$1:$BR$437,70,0)</f>
        <v>0</v>
      </c>
      <c r="M78" t="str">
        <f>VLOOKUP(E78,'Master Data HO &amp; Site'!$A$1:$BZ$434,78,0)</f>
        <v>0 - 30 Days</v>
      </c>
    </row>
    <row r="79" spans="3:13" x14ac:dyDescent="0.35">
      <c r="E79">
        <v>396</v>
      </c>
      <c r="F79" t="s">
        <v>1807</v>
      </c>
      <c r="L79" s="212">
        <f>VLOOKUP(E79,'Master Data HO &amp; Site'!$A$1:$BR$437,70,0)</f>
        <v>0</v>
      </c>
      <c r="M79" t="str">
        <f>VLOOKUP(E79,'Master Data HO &amp; Site'!$A$1:$BZ$434,78,0)</f>
        <v>0 - 30 Days</v>
      </c>
    </row>
    <row r="80" spans="3:13" x14ac:dyDescent="0.35">
      <c r="C80" t="s">
        <v>1448</v>
      </c>
      <c r="D80" t="s">
        <v>1460</v>
      </c>
      <c r="E80">
        <v>394</v>
      </c>
      <c r="F80" t="s">
        <v>1807</v>
      </c>
      <c r="L80" s="212">
        <f>VLOOKUP(E80,'Master Data HO &amp; Site'!$A$1:$BR$437,70,0)</f>
        <v>0</v>
      </c>
      <c r="M80" t="str">
        <f>VLOOKUP(E80,'Master Data HO &amp; Site'!$A$1:$BZ$434,78,0)</f>
        <v>0 - 30 Days</v>
      </c>
    </row>
    <row r="81" spans="1:13" x14ac:dyDescent="0.35">
      <c r="D81" t="s">
        <v>1448</v>
      </c>
      <c r="E81">
        <v>388</v>
      </c>
      <c r="F81" t="s">
        <v>1807</v>
      </c>
      <c r="L81" s="212">
        <f>VLOOKUP(E81,'Master Data HO &amp; Site'!$A$1:$BR$437,70,0)</f>
        <v>0</v>
      </c>
      <c r="M81" t="str">
        <f>VLOOKUP(E81,'Master Data HO &amp; Site'!$A$1:$BZ$434,78,0)</f>
        <v>0 - 30 Days</v>
      </c>
    </row>
    <row r="82" spans="1:13" x14ac:dyDescent="0.35">
      <c r="E82">
        <v>389</v>
      </c>
      <c r="F82" t="s">
        <v>1807</v>
      </c>
      <c r="L82" s="212">
        <f>VLOOKUP(E82,'Master Data HO &amp; Site'!$A$1:$BR$437,70,0)</f>
        <v>0</v>
      </c>
      <c r="M82" t="str">
        <f>VLOOKUP(E82,'Master Data HO &amp; Site'!$A$1:$BZ$434,78,0)</f>
        <v>0 - 30 Days</v>
      </c>
    </row>
    <row r="83" spans="1:13" x14ac:dyDescent="0.35">
      <c r="E83">
        <v>390</v>
      </c>
      <c r="F83" t="s">
        <v>1807</v>
      </c>
      <c r="L83" s="212">
        <f>VLOOKUP(E83,'Master Data HO &amp; Site'!$A$1:$BR$437,70,0)</f>
        <v>0</v>
      </c>
      <c r="M83" t="str">
        <f>VLOOKUP(E83,'Master Data HO &amp; Site'!$A$1:$BZ$434,78,0)</f>
        <v>0 - 30 Days</v>
      </c>
    </row>
    <row r="84" spans="1:13" x14ac:dyDescent="0.35">
      <c r="D84" t="s">
        <v>1057</v>
      </c>
      <c r="E84">
        <v>391</v>
      </c>
      <c r="F84" t="s">
        <v>1806</v>
      </c>
      <c r="L84" s="212">
        <f>VLOOKUP(E84,'Master Data HO &amp; Site'!$A$1:$BR$437,70,0)</f>
        <v>0</v>
      </c>
      <c r="M84" t="str">
        <f>VLOOKUP(E84,'Master Data HO &amp; Site'!$A$1:$BZ$434,78,0)</f>
        <v>0 - 30 Days</v>
      </c>
    </row>
    <row r="85" spans="1:13" x14ac:dyDescent="0.35">
      <c r="E85">
        <v>392</v>
      </c>
      <c r="F85" t="s">
        <v>1806</v>
      </c>
      <c r="L85" s="212">
        <f>VLOOKUP(E85,'Master Data HO &amp; Site'!$A$1:$BR$437,70,0)</f>
        <v>0</v>
      </c>
      <c r="M85" t="str">
        <f>VLOOKUP(E85,'Master Data HO &amp; Site'!$A$1:$BZ$434,78,0)</f>
        <v>0 - 30 Days</v>
      </c>
    </row>
    <row r="86" spans="1:13" x14ac:dyDescent="0.35">
      <c r="E86">
        <v>393</v>
      </c>
      <c r="F86" t="s">
        <v>1807</v>
      </c>
      <c r="L86" s="212">
        <f>VLOOKUP(E86,'Master Data HO &amp; Site'!$A$1:$BR$437,70,0)</f>
        <v>0</v>
      </c>
      <c r="M86" t="str">
        <f>VLOOKUP(E86,'Master Data HO &amp; Site'!$A$1:$BZ$434,78,0)</f>
        <v>0 - 30 Days</v>
      </c>
    </row>
    <row r="87" spans="1:13" x14ac:dyDescent="0.35">
      <c r="D87" t="s">
        <v>1558</v>
      </c>
      <c r="E87">
        <v>380</v>
      </c>
      <c r="F87" t="s">
        <v>1807</v>
      </c>
      <c r="L87" s="212">
        <f>VLOOKUP(E87,'Master Data HO &amp; Site'!$A$1:$BR$437,70,0)</f>
        <v>0</v>
      </c>
      <c r="M87" t="str">
        <f>VLOOKUP(E87,'Master Data HO &amp; Site'!$A$1:$BZ$434,78,0)</f>
        <v>0 - 30 Days</v>
      </c>
    </row>
    <row r="88" spans="1:13" x14ac:dyDescent="0.35">
      <c r="C88" t="s">
        <v>1566</v>
      </c>
      <c r="D88" t="s">
        <v>1463</v>
      </c>
      <c r="E88">
        <v>398</v>
      </c>
      <c r="F88" t="s">
        <v>1807</v>
      </c>
      <c r="L88" s="212">
        <f>VLOOKUP(E88,'Master Data HO &amp; Site'!$A$1:$BR$437,70,0)</f>
        <v>0</v>
      </c>
      <c r="M88" t="str">
        <f>VLOOKUP(E88,'Master Data HO &amp; Site'!$A$1:$BZ$434,78,0)</f>
        <v>0 - 30 Days</v>
      </c>
    </row>
    <row r="89" spans="1:13" ht="29" x14ac:dyDescent="0.35">
      <c r="C89" t="s">
        <v>1557</v>
      </c>
      <c r="D89" t="s">
        <v>1463</v>
      </c>
      <c r="E89">
        <v>397</v>
      </c>
      <c r="F89" t="s">
        <v>1807</v>
      </c>
      <c r="L89" s="212" t="str">
        <f>VLOOKUP(E89,'Master Data HO &amp; Site'!$A$1:$BR$437,70,0)</f>
        <v>06.08.25 - still no request yet confirmed by pak Sanjaya by phone</v>
      </c>
      <c r="M89" t="str">
        <f>VLOOKUP(E89,'Master Data HO &amp; Site'!$A$1:$BZ$434,78,0)</f>
        <v>0 - 30 Days</v>
      </c>
    </row>
    <row r="90" spans="1:13" x14ac:dyDescent="0.35">
      <c r="D90" t="s">
        <v>1547</v>
      </c>
      <c r="E90">
        <v>384</v>
      </c>
      <c r="F90" t="s">
        <v>1807</v>
      </c>
      <c r="L90" s="212">
        <f>VLOOKUP(E90,'Master Data HO &amp; Site'!$A$1:$BR$437,70,0)</f>
        <v>0</v>
      </c>
      <c r="M90" t="str">
        <f>VLOOKUP(E90,'Master Data HO &amp; Site'!$A$1:$BZ$434,78,0)</f>
        <v>0 - 30 Days</v>
      </c>
    </row>
    <row r="91" spans="1:13" x14ac:dyDescent="0.35">
      <c r="B91" t="s">
        <v>146</v>
      </c>
      <c r="C91" t="s">
        <v>1571</v>
      </c>
      <c r="D91" t="s">
        <v>717</v>
      </c>
      <c r="E91">
        <v>91</v>
      </c>
      <c r="F91" t="s">
        <v>1806</v>
      </c>
      <c r="G91">
        <v>10</v>
      </c>
      <c r="H91">
        <v>9</v>
      </c>
      <c r="I91">
        <v>9</v>
      </c>
      <c r="K91">
        <v>1</v>
      </c>
      <c r="L91" s="212" t="str">
        <f>VLOOKUP(E91,'Master Data HO &amp; Site'!$A$1:$BR$437,70,0)</f>
        <v>Kevin Ryan withdrew, Alex and Frishella will have interview.</v>
      </c>
      <c r="M91" t="str">
        <f ca="1">VLOOKUP(E91,'Master Data HO &amp; Site'!$A$1:$BZ$434,78,0)</f>
        <v>61 - 90 Days</v>
      </c>
    </row>
    <row r="92" spans="1:13" x14ac:dyDescent="0.35">
      <c r="C92" t="s">
        <v>1811</v>
      </c>
      <c r="D92" t="s">
        <v>1740</v>
      </c>
      <c r="E92">
        <v>428</v>
      </c>
      <c r="F92" t="s">
        <v>1807</v>
      </c>
      <c r="G92">
        <v>2</v>
      </c>
      <c r="H92">
        <v>2</v>
      </c>
      <c r="L92" s="212" t="str">
        <f>VLOOKUP(E92,'Master Data HO &amp; Site'!$A$1:$BR$437,70,0)</f>
        <v>29.09.25 - Interview kandidat an Cindy &amp; Dewi</v>
      </c>
      <c r="M92" t="str">
        <f ca="1">VLOOKUP(E92,'Master Data HO &amp; Site'!$A$1:$BZ$434,78,0)</f>
        <v>above 91 Days</v>
      </c>
    </row>
    <row r="93" spans="1:13" x14ac:dyDescent="0.35">
      <c r="B93" t="s">
        <v>1876</v>
      </c>
      <c r="C93" t="s">
        <v>1876</v>
      </c>
      <c r="D93" t="s">
        <v>1850</v>
      </c>
      <c r="E93">
        <v>431</v>
      </c>
      <c r="F93" t="s">
        <v>1807</v>
      </c>
      <c r="M93" t="str">
        <f ca="1">VLOOKUP(E93,'Master Data HO &amp; Site'!$A$1:$BZ$434,78,0)</f>
        <v>above 91 Days</v>
      </c>
    </row>
    <row r="94" spans="1:13" x14ac:dyDescent="0.35">
      <c r="D94" t="s">
        <v>1851</v>
      </c>
      <c r="E94">
        <v>432</v>
      </c>
      <c r="F94" t="s">
        <v>1807</v>
      </c>
      <c r="M94" t="str">
        <f ca="1">VLOOKUP(E94,'Master Data HO &amp; Site'!$A$1:$BZ$434,78,0)</f>
        <v>above 91 Days</v>
      </c>
    </row>
    <row r="95" spans="1:13" x14ac:dyDescent="0.35">
      <c r="A95" t="s">
        <v>1716</v>
      </c>
      <c r="G95">
        <v>16</v>
      </c>
      <c r="H95">
        <v>17</v>
      </c>
      <c r="I95">
        <v>10</v>
      </c>
      <c r="K95">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CH5783"/>
  <sheetViews>
    <sheetView showGridLines="0" zoomScale="70" zoomScaleNormal="70" zoomScaleSheetLayoutView="85" workbookViewId="0">
      <pane xSplit="10" ySplit="1" topLeftCell="K9" activePane="bottomRight" state="frozen"/>
      <selection pane="topRight" activeCell="J1" sqref="J1"/>
      <selection pane="bottomLeft" activeCell="A2" sqref="A2"/>
      <selection pane="bottomRight" activeCell="AI265" sqref="AI265"/>
    </sheetView>
  </sheetViews>
  <sheetFormatPr defaultColWidth="9.1796875" defaultRowHeight="14.5" outlineLevelCol="1" x14ac:dyDescent="0.35"/>
  <cols>
    <col min="1" max="1" width="7.26953125" style="1" customWidth="1"/>
    <col min="2" max="2" width="9.81640625" style="1" customWidth="1"/>
    <col min="3" max="3" width="14.54296875" style="1" hidden="1" customWidth="1"/>
    <col min="4" max="4" width="31.54296875" style="226" bestFit="1" customWidth="1"/>
    <col min="5" max="5" width="13.81640625" style="226" customWidth="1"/>
    <col min="6" max="6" width="15.1796875" style="226" customWidth="1"/>
    <col min="7" max="7" width="22.453125" style="226" hidden="1" customWidth="1"/>
    <col min="8" max="8" width="23.453125" style="226" customWidth="1"/>
    <col min="9" max="9" width="27" style="226" customWidth="1"/>
    <col min="10" max="10" width="40.54296875" style="226" customWidth="1"/>
    <col min="11" max="11" width="23.1796875" style="1" customWidth="1"/>
    <col min="12" max="12" width="8" style="1" customWidth="1"/>
    <col min="13" max="13" width="14.54296875" style="1" customWidth="1"/>
    <col min="14" max="15" width="10.81640625" style="1" customWidth="1"/>
    <col min="16" max="16" width="70.1796875" style="2" customWidth="1"/>
    <col min="17" max="17" width="13.453125" style="1" bestFit="1" customWidth="1"/>
    <col min="18" max="18" width="7.453125" style="1" customWidth="1"/>
    <col min="19" max="19" width="18.453125" style="1" customWidth="1"/>
    <col min="20" max="20" width="15" style="1" customWidth="1"/>
    <col min="21" max="21" width="30.26953125" style="1" customWidth="1" outlineLevel="1"/>
    <col min="22" max="22" width="24.1796875" style="1" customWidth="1"/>
    <col min="23" max="23" width="15.7265625" style="1" bestFit="1" customWidth="1"/>
    <col min="24" max="24" width="19.453125" style="1" customWidth="1"/>
    <col min="25" max="25" width="10" style="1" customWidth="1"/>
    <col min="26" max="26" width="13.26953125" style="221" customWidth="1"/>
    <col min="27" max="27" width="9.7265625" style="1" customWidth="1"/>
    <col min="28" max="32" width="9.7265625" style="1" customWidth="1" outlineLevel="1"/>
    <col min="33" max="33" width="10.26953125" style="3" customWidth="1"/>
    <col min="34" max="38" width="10.26953125" style="1" customWidth="1" outlineLevel="1"/>
    <col min="39" max="39" width="10.26953125" style="1" customWidth="1"/>
    <col min="40" max="44" width="10.26953125" style="1" customWidth="1" outlineLevel="1"/>
    <col min="45" max="45" width="10.26953125" style="1" customWidth="1"/>
    <col min="46" max="50" width="10.26953125" style="1" customWidth="1" outlineLevel="1"/>
    <col min="51" max="51" width="10.26953125" style="1" customWidth="1"/>
    <col min="52" max="56" width="10.26953125" style="1" customWidth="1" outlineLevel="1"/>
    <col min="57" max="57" width="10.26953125" style="1" customWidth="1"/>
    <col min="58" max="62" width="10.26953125" style="1" customWidth="1" outlineLevel="1"/>
    <col min="63" max="65" width="10.26953125" style="1" customWidth="1"/>
    <col min="66" max="66" width="14.26953125" style="1" bestFit="1" customWidth="1"/>
    <col min="67" max="68" width="10.26953125" style="1" customWidth="1"/>
    <col min="69" max="69" width="10.26953125" style="1" hidden="1" customWidth="1"/>
    <col min="70" max="70" width="65.1796875" style="252" customWidth="1"/>
    <col min="71" max="71" width="13.54296875" style="1" customWidth="1"/>
    <col min="72" max="72" width="15.453125" style="1" customWidth="1"/>
    <col min="73" max="73" width="14" style="225" customWidth="1"/>
    <col min="74" max="74" width="37" style="1" bestFit="1" customWidth="1"/>
    <col min="75" max="75" width="23.81640625" style="1" customWidth="1"/>
    <col min="76" max="76" width="18.54296875" style="1" customWidth="1"/>
    <col min="77" max="77" width="16.54296875" style="1" bestFit="1" customWidth="1"/>
    <col min="78" max="78" width="16.1796875" style="1" bestFit="1" customWidth="1"/>
    <col min="79" max="79" width="36" style="1" customWidth="1"/>
    <col min="80" max="80" width="44" style="1" customWidth="1"/>
    <col min="81" max="81" width="19.7265625" style="1" customWidth="1"/>
    <col min="82" max="82" width="27.453125" style="1" customWidth="1"/>
    <col min="83" max="83" width="29.26953125" style="1" bestFit="1" customWidth="1"/>
    <col min="84" max="84" width="33.81640625" style="1" bestFit="1" customWidth="1"/>
    <col min="85" max="85" width="13.453125" style="1" customWidth="1"/>
    <col min="86" max="86" width="65.1796875" style="2" customWidth="1"/>
    <col min="87" max="16384" width="9.1796875" style="1"/>
  </cols>
  <sheetData>
    <row r="1" spans="1:86" s="2" customFormat="1" ht="43.5" x14ac:dyDescent="0.35">
      <c r="A1" s="3" t="s">
        <v>0</v>
      </c>
      <c r="B1" s="3" t="s">
        <v>148</v>
      </c>
      <c r="C1" s="3" t="s">
        <v>1216</v>
      </c>
      <c r="D1" s="4" t="s">
        <v>160</v>
      </c>
      <c r="E1" s="4" t="s">
        <v>1808</v>
      </c>
      <c r="F1" s="4" t="s">
        <v>127</v>
      </c>
      <c r="G1" s="3" t="s">
        <v>14</v>
      </c>
      <c r="H1" s="4" t="s">
        <v>1551</v>
      </c>
      <c r="I1" s="3" t="s">
        <v>15</v>
      </c>
      <c r="J1" s="4" t="s">
        <v>1</v>
      </c>
      <c r="K1" s="3" t="s">
        <v>119</v>
      </c>
      <c r="L1" s="4" t="s">
        <v>416</v>
      </c>
      <c r="M1" s="3" t="s">
        <v>414</v>
      </c>
      <c r="N1" s="4" t="s">
        <v>1605</v>
      </c>
      <c r="O1" s="4" t="s">
        <v>1662</v>
      </c>
      <c r="P1" s="4" t="s">
        <v>1604</v>
      </c>
      <c r="Q1" s="4" t="s">
        <v>188</v>
      </c>
      <c r="R1" s="4" t="s">
        <v>140</v>
      </c>
      <c r="S1" s="4" t="s">
        <v>141</v>
      </c>
      <c r="T1" s="4" t="s">
        <v>139</v>
      </c>
      <c r="U1" s="4" t="s">
        <v>17</v>
      </c>
      <c r="V1" s="4" t="s">
        <v>174</v>
      </c>
      <c r="W1" s="4" t="s">
        <v>8</v>
      </c>
      <c r="X1" s="4" t="s">
        <v>82</v>
      </c>
      <c r="Y1" s="4" t="s">
        <v>9</v>
      </c>
      <c r="Z1" s="230" t="s">
        <v>10</v>
      </c>
      <c r="AA1" s="4" t="s">
        <v>168</v>
      </c>
      <c r="AB1" s="112" t="s">
        <v>1743</v>
      </c>
      <c r="AC1" s="4" t="s">
        <v>1744</v>
      </c>
      <c r="AD1" s="4" t="s">
        <v>1745</v>
      </c>
      <c r="AE1" s="4" t="s">
        <v>1746</v>
      </c>
      <c r="AF1" s="4" t="s">
        <v>1747</v>
      </c>
      <c r="AG1" s="280" t="s">
        <v>220</v>
      </c>
      <c r="AH1" s="112" t="s">
        <v>1748</v>
      </c>
      <c r="AI1" s="4" t="s">
        <v>1749</v>
      </c>
      <c r="AJ1" s="4" t="s">
        <v>1750</v>
      </c>
      <c r="AK1" s="4" t="s">
        <v>1751</v>
      </c>
      <c r="AL1" s="4" t="s">
        <v>1752</v>
      </c>
      <c r="AM1" s="280" t="s">
        <v>213</v>
      </c>
      <c r="AN1" s="112" t="s">
        <v>1753</v>
      </c>
      <c r="AO1" s="4" t="s">
        <v>1754</v>
      </c>
      <c r="AP1" s="4" t="s">
        <v>1755</v>
      </c>
      <c r="AQ1" s="4" t="s">
        <v>1756</v>
      </c>
      <c r="AR1" s="4" t="s">
        <v>1757</v>
      </c>
      <c r="AS1" s="280" t="s">
        <v>214</v>
      </c>
      <c r="AT1" s="112" t="s">
        <v>1759</v>
      </c>
      <c r="AU1" s="4" t="s">
        <v>1758</v>
      </c>
      <c r="AV1" s="4" t="s">
        <v>1760</v>
      </c>
      <c r="AW1" s="4" t="s">
        <v>1761</v>
      </c>
      <c r="AX1" s="4" t="s">
        <v>1762</v>
      </c>
      <c r="AY1" s="280" t="s">
        <v>215</v>
      </c>
      <c r="AZ1" s="112" t="s">
        <v>1763</v>
      </c>
      <c r="BA1" s="4" t="s">
        <v>1764</v>
      </c>
      <c r="BB1" s="4" t="s">
        <v>1765</v>
      </c>
      <c r="BC1" s="4" t="s">
        <v>1766</v>
      </c>
      <c r="BD1" s="4" t="s">
        <v>1767</v>
      </c>
      <c r="BE1" s="280" t="s">
        <v>216</v>
      </c>
      <c r="BF1" s="112" t="s">
        <v>1768</v>
      </c>
      <c r="BG1" s="4" t="s">
        <v>1769</v>
      </c>
      <c r="BH1" s="4" t="s">
        <v>1770</v>
      </c>
      <c r="BI1" s="4" t="s">
        <v>1771</v>
      </c>
      <c r="BJ1" s="4" t="s">
        <v>1772</v>
      </c>
      <c r="BK1" s="280" t="s">
        <v>133</v>
      </c>
      <c r="BL1" s="33" t="s">
        <v>217</v>
      </c>
      <c r="BM1" s="281" t="s">
        <v>135</v>
      </c>
      <c r="BN1" s="33" t="s">
        <v>221</v>
      </c>
      <c r="BO1" s="33" t="s">
        <v>222</v>
      </c>
      <c r="BP1" s="33" t="s">
        <v>218</v>
      </c>
      <c r="BQ1" s="33" t="s">
        <v>219</v>
      </c>
      <c r="BR1" s="4" t="s">
        <v>175</v>
      </c>
      <c r="BS1" s="4" t="s">
        <v>226</v>
      </c>
      <c r="BT1" s="4" t="s">
        <v>68</v>
      </c>
      <c r="BU1" s="231" t="s">
        <v>12</v>
      </c>
      <c r="BV1" s="4" t="s">
        <v>13</v>
      </c>
      <c r="BW1" s="4" t="s">
        <v>18</v>
      </c>
      <c r="BX1" s="4" t="s">
        <v>42</v>
      </c>
      <c r="BY1" s="271" t="s">
        <v>91</v>
      </c>
      <c r="BZ1" s="271" t="s">
        <v>172</v>
      </c>
      <c r="CA1" s="271" t="s">
        <v>55</v>
      </c>
      <c r="CB1" s="271" t="s">
        <v>83</v>
      </c>
      <c r="CC1" s="272" t="s">
        <v>415</v>
      </c>
      <c r="CD1" s="271" t="s">
        <v>120</v>
      </c>
      <c r="CE1" s="271" t="s">
        <v>54</v>
      </c>
      <c r="CF1" s="215" t="s">
        <v>1715</v>
      </c>
      <c r="CG1" s="4" t="s">
        <v>1718</v>
      </c>
      <c r="CH1" s="285" t="s">
        <v>175</v>
      </c>
    </row>
    <row r="2" spans="1:86" ht="391.5" hidden="1" x14ac:dyDescent="0.35">
      <c r="A2" s="3">
        <v>1</v>
      </c>
      <c r="B2" s="3" t="s">
        <v>149</v>
      </c>
      <c r="C2" s="3" t="s">
        <v>321</v>
      </c>
      <c r="D2" s="227" t="s">
        <v>427</v>
      </c>
      <c r="E2" s="227" t="s">
        <v>1806</v>
      </c>
      <c r="F2" s="227" t="s">
        <v>146</v>
      </c>
      <c r="G2" s="227" t="s">
        <v>142</v>
      </c>
      <c r="H2" s="3" t="s">
        <v>1809</v>
      </c>
      <c r="I2" s="227" t="s">
        <v>660</v>
      </c>
      <c r="J2" s="227" t="s">
        <v>661</v>
      </c>
      <c r="K2" s="3" t="s">
        <v>138</v>
      </c>
      <c r="L2" s="3" t="s">
        <v>48</v>
      </c>
      <c r="M2" s="3">
        <f>IF(ISBLANK(Table1[[#This Row],[Type Grade]]),"",VLOOKUP(Table1[[#This Row],[Type Grade]],Table10[], 2, 0))</f>
        <v>6</v>
      </c>
      <c r="N2" s="3"/>
      <c r="O2" s="3"/>
      <c r="P2" s="3"/>
      <c r="Q2" s="3" t="str">
        <f>IF(ISBLANK(Table1[[#This Row],[Type Grade]]),"",VLOOKUP(Table1[[#This Row],[Type Grade]],Table10[#Data],4,0))</f>
        <v>Staff</v>
      </c>
      <c r="R2" s="3" t="s">
        <v>121</v>
      </c>
      <c r="S2" s="3" t="s">
        <v>151</v>
      </c>
      <c r="T2" s="3" t="s">
        <v>122</v>
      </c>
      <c r="U2" s="3" t="s">
        <v>349</v>
      </c>
      <c r="V2" s="3" t="s">
        <v>349</v>
      </c>
      <c r="W2" s="3">
        <v>1</v>
      </c>
      <c r="X2" s="3" t="s">
        <v>135</v>
      </c>
      <c r="Y2" s="3" t="str">
        <f>IF(ISBLANK(Table1[[#This Row],[Progress]]),"belum ada fktk",VLOOKUP(Table1[[#This Row],[Progress]],'Reference Table'!$F$2:$G$12,2,FALSE))</f>
        <v>Closed</v>
      </c>
      <c r="Z2" s="199">
        <v>45359</v>
      </c>
      <c r="AA2" s="183" t="str">
        <f>IF(LEN(Table1[[#This Row],[Request Date]])&gt;=1, TEXT(Table1[[#This Row],[Request Date]], "mmm"), "ongoing")</f>
        <v>Mar</v>
      </c>
      <c r="AB2" s="183"/>
      <c r="AC2" s="183"/>
      <c r="AD2" s="183"/>
      <c r="AE2" s="183"/>
      <c r="AF2" s="183"/>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3"/>
      <c r="BF2" s="3"/>
      <c r="BG2" s="3"/>
      <c r="BH2" s="3"/>
      <c r="BI2" s="3"/>
      <c r="BJ2" s="3"/>
      <c r="BK2" s="3"/>
      <c r="BL2" s="3"/>
      <c r="BM2" s="3">
        <v>1</v>
      </c>
      <c r="BN2" s="3"/>
      <c r="BO2" s="3"/>
      <c r="BP2" s="3"/>
      <c r="BQ2" s="3"/>
      <c r="BR2" s="244" t="s">
        <v>880</v>
      </c>
      <c r="BS2" s="197"/>
      <c r="BT2" s="183">
        <v>45763</v>
      </c>
      <c r="BU2" s="183">
        <v>45831</v>
      </c>
      <c r="BV2" s="3" t="s">
        <v>931</v>
      </c>
      <c r="BW2" s="3" t="s">
        <v>418</v>
      </c>
      <c r="BX2" s="3"/>
      <c r="BY2" s="16">
        <f>IF(Table1[[#This Row],[Status]]="Open",Table1[[#This Row],[Ongoing Vacancies Day]],IF(Table1[[#This Row],[Status]]="Closed",Table1[[#This Row],[Join Date]]-Table1[[#This Row],[Request Date]],IF(Table1[[#This Row],[Status]]="Hold / Cancel","Hold/Cancel",0)))</f>
        <v>472</v>
      </c>
      <c r="BZ2" s="16" t="str">
        <f>IFERROR(VLOOKUP(BY2,Table4[],3,TRUE),"Hold/Cancel")</f>
        <v>above 91 Days</v>
      </c>
      <c r="CA2" s="16" t="str">
        <f>IF(LEN(Table1[[#This Row],[Join Date]])&lt;1, Table1[[#This Row],[Present Day]]-Table1[[#This Row],[Request Date]],"Closed")</f>
        <v>Closed</v>
      </c>
      <c r="CB2" s="16" t="str">
        <f>VLOOKUP(Table1[[#This Row],[Actual SLA]],Table3[],3,TRUE)</f>
        <v>&gt;90</v>
      </c>
      <c r="CC2" s="16" t="str">
        <f>IFERROR(VLOOKUP(BY2,Table4[],4,TRUE),"Hold/Cancel")</f>
        <v>Closed Not Meet SLA</v>
      </c>
      <c r="CD2" s="16"/>
      <c r="CE2" s="179">
        <f t="shared" ref="CE2:CE63" ca="1" si="0">NOW()</f>
        <v>45965.657166203702</v>
      </c>
      <c r="CF2" s="3">
        <v>6</v>
      </c>
      <c r="CG2" s="16"/>
      <c r="CH2" s="286" t="s">
        <v>880</v>
      </c>
    </row>
    <row r="3" spans="1:86" ht="116" hidden="1" x14ac:dyDescent="0.35">
      <c r="A3" s="3">
        <f t="shared" ref="A3:A66" si="1">A2+1</f>
        <v>2</v>
      </c>
      <c r="B3" s="181" t="s">
        <v>152</v>
      </c>
      <c r="C3" s="3" t="s">
        <v>321</v>
      </c>
      <c r="D3" s="229" t="s">
        <v>229</v>
      </c>
      <c r="E3" s="227" t="s">
        <v>1806</v>
      </c>
      <c r="F3" s="229" t="s">
        <v>156</v>
      </c>
      <c r="G3" s="229" t="s">
        <v>164</v>
      </c>
      <c r="H3" s="181"/>
      <c r="I3" s="229" t="s">
        <v>1173</v>
      </c>
      <c r="J3" s="229" t="s">
        <v>1174</v>
      </c>
      <c r="K3" s="181" t="s">
        <v>138</v>
      </c>
      <c r="L3" s="181" t="s">
        <v>80</v>
      </c>
      <c r="M3" s="3">
        <f>IF(ISBLANK(Table1[[#This Row],[Type Grade]]),"",VLOOKUP(Table1[[#This Row],[Type Grade]],Table10[], 2, 0))</f>
        <v>3</v>
      </c>
      <c r="N3" s="3"/>
      <c r="O3" s="3"/>
      <c r="P3" s="3"/>
      <c r="Q3" s="3" t="str">
        <f>IF(ISBLANK(Table1[[#This Row],[Type Grade]]),"",VLOOKUP(Table1[[#This Row],[Type Grade]],Table10[#Data],4,0))</f>
        <v>Non Staff</v>
      </c>
      <c r="R3" s="181" t="s">
        <v>150</v>
      </c>
      <c r="S3" s="181" t="s">
        <v>157</v>
      </c>
      <c r="T3" s="181" t="s">
        <v>39</v>
      </c>
      <c r="U3" s="181" t="s">
        <v>230</v>
      </c>
      <c r="V3" s="181" t="s">
        <v>705</v>
      </c>
      <c r="W3" s="181">
        <v>1</v>
      </c>
      <c r="X3" s="3" t="s">
        <v>135</v>
      </c>
      <c r="Y3" s="3" t="str">
        <f>IF(ISBLANK(Table1[[#This Row],[Progress]]),"belum ada fktk",VLOOKUP(Table1[[#This Row],[Progress]],'Reference Table'!$F$2:$G$12,2,FALSE))</f>
        <v>Closed</v>
      </c>
      <c r="Z3" s="198">
        <v>45541</v>
      </c>
      <c r="AA3" s="183" t="str">
        <f>IF(LEN(Table1[[#This Row],[Request Date]])&gt;=1, TEXT(Table1[[#This Row],[Request Date]], "mmm"), "ongoing")</f>
        <v>Sep</v>
      </c>
      <c r="AB3" s="183"/>
      <c r="AC3" s="183"/>
      <c r="AD3" s="183"/>
      <c r="AE3" s="183"/>
      <c r="AF3" s="183"/>
      <c r="AG3" s="184"/>
      <c r="AH3" s="184"/>
      <c r="AI3" s="184"/>
      <c r="AJ3" s="184"/>
      <c r="AK3" s="184"/>
      <c r="AL3" s="184"/>
      <c r="AM3" s="181"/>
      <c r="AN3" s="181"/>
      <c r="AO3" s="181"/>
      <c r="AP3" s="181"/>
      <c r="AQ3" s="181"/>
      <c r="AR3" s="181"/>
      <c r="AS3" s="181"/>
      <c r="AT3" s="181"/>
      <c r="AU3" s="181"/>
      <c r="AV3" s="181"/>
      <c r="AW3" s="181"/>
      <c r="AX3" s="181"/>
      <c r="AY3" s="181"/>
      <c r="AZ3" s="181"/>
      <c r="BA3" s="181"/>
      <c r="BB3" s="181"/>
      <c r="BC3" s="181"/>
      <c r="BD3" s="181"/>
      <c r="BE3" s="181"/>
      <c r="BF3" s="181"/>
      <c r="BG3" s="181"/>
      <c r="BH3" s="181"/>
      <c r="BI3" s="181"/>
      <c r="BJ3" s="181"/>
      <c r="BK3" s="181"/>
      <c r="BL3" s="181"/>
      <c r="BM3" s="3">
        <v>1</v>
      </c>
      <c r="BN3" s="181"/>
      <c r="BO3" s="181"/>
      <c r="BP3" s="181"/>
      <c r="BQ3" s="181"/>
      <c r="BR3" s="243" t="s">
        <v>1205</v>
      </c>
      <c r="BS3" s="181"/>
      <c r="BT3" s="183">
        <v>45805</v>
      </c>
      <c r="BU3" s="183">
        <v>45849</v>
      </c>
      <c r="BV3" s="181" t="s">
        <v>1206</v>
      </c>
      <c r="BW3" s="181" t="s">
        <v>418</v>
      </c>
      <c r="BX3" s="16"/>
      <c r="BY3" s="16">
        <f>IF(Table1[[#This Row],[Status]]="Open",Table1[[#This Row],[Ongoing Vacancies Day]],IF(Table1[[#This Row],[Status]]="Closed",Table1[[#This Row],[Join Date]]-Table1[[#This Row],[Request Date]],IF(Table1[[#This Row],[Status]]="Hold / Cancel","Hold/Cancel",0)))</f>
        <v>308</v>
      </c>
      <c r="BZ3" s="16" t="str">
        <f>IFERROR(VLOOKUP(BY3,Table4[],3,TRUE),"Hold/Cancel")</f>
        <v>above 91 Days</v>
      </c>
      <c r="CA3" s="16" t="str">
        <f>IF(LEN(Table1[[#This Row],[Join Date]])&lt;1, Table1[[#This Row],[Present Day]]-Table1[[#This Row],[Request Date]],"Closed")</f>
        <v>Closed</v>
      </c>
      <c r="CB3" s="16" t="str">
        <f>VLOOKUP(Table1[[#This Row],[Actual SLA]],Table3[],3,TRUE)</f>
        <v>&gt;90</v>
      </c>
      <c r="CC3" s="16" t="str">
        <f>IFERROR(VLOOKUP(BY3,Table4[],4,TRUE),"Hold/Cancel")</f>
        <v>Closed Not Meet SLA</v>
      </c>
      <c r="CD3" s="179"/>
      <c r="CE3" s="179">
        <f t="shared" ca="1" si="0"/>
        <v>45965.657166203702</v>
      </c>
      <c r="CF3" s="3">
        <v>7</v>
      </c>
      <c r="CG3" s="16"/>
      <c r="CH3" s="287" t="s">
        <v>1205</v>
      </c>
    </row>
    <row r="4" spans="1:86" ht="72.5" hidden="1" x14ac:dyDescent="0.35">
      <c r="A4" s="3">
        <f t="shared" si="1"/>
        <v>3</v>
      </c>
      <c r="B4" s="3" t="s">
        <v>152</v>
      </c>
      <c r="C4" s="3" t="s">
        <v>321</v>
      </c>
      <c r="D4" s="227" t="s">
        <v>457</v>
      </c>
      <c r="E4" s="227" t="s">
        <v>1806</v>
      </c>
      <c r="F4" s="227" t="s">
        <v>235</v>
      </c>
      <c r="G4" s="227" t="s">
        <v>136</v>
      </c>
      <c r="H4" s="3"/>
      <c r="I4" s="227" t="s">
        <v>669</v>
      </c>
      <c r="J4" s="227" t="s">
        <v>670</v>
      </c>
      <c r="K4" s="3" t="s">
        <v>138</v>
      </c>
      <c r="L4" s="3" t="s">
        <v>65</v>
      </c>
      <c r="M4" s="3">
        <f>IF(ISBLANK(Table1[[#This Row],[Type Grade]]),"",VLOOKUP(Table1[[#This Row],[Type Grade]],Table10[], 2, 0))</f>
        <v>4</v>
      </c>
      <c r="N4" s="3"/>
      <c r="O4" s="3"/>
      <c r="P4" s="3"/>
      <c r="Q4" s="3" t="str">
        <f>IF(ISBLANK(Table1[[#This Row],[Type Grade]]),"",VLOOKUP(Table1[[#This Row],[Type Grade]],Table10[#Data],4,0))</f>
        <v>Staff</v>
      </c>
      <c r="R4" s="3" t="s">
        <v>150</v>
      </c>
      <c r="S4" s="3" t="s">
        <v>157</v>
      </c>
      <c r="T4" s="3" t="s">
        <v>39</v>
      </c>
      <c r="U4" s="3" t="s">
        <v>761</v>
      </c>
      <c r="V4" s="3" t="s">
        <v>570</v>
      </c>
      <c r="W4" s="3">
        <v>1</v>
      </c>
      <c r="X4" s="3" t="s">
        <v>135</v>
      </c>
      <c r="Y4" s="3" t="str">
        <f>IF(ISBLANK(Table1[[#This Row],[Progress]]),"belum ada fktk",VLOOKUP(Table1[[#This Row],[Progress]],'Reference Table'!$F$2:$G$12,2,FALSE))</f>
        <v>Closed</v>
      </c>
      <c r="Z4" s="199">
        <v>45565</v>
      </c>
      <c r="AA4" s="183" t="str">
        <f>IF(LEN(Table1[[#This Row],[Request Date]])&gt;=1, TEXT(Table1[[#This Row],[Request Date]], "mmm"), "ongoing")</f>
        <v>Sep</v>
      </c>
      <c r="AB4" s="183"/>
      <c r="AC4" s="183"/>
      <c r="AD4" s="183"/>
      <c r="AE4" s="183"/>
      <c r="AF4" s="18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v>1</v>
      </c>
      <c r="BN4" s="3"/>
      <c r="BO4" s="3"/>
      <c r="BP4" s="3"/>
      <c r="BQ4" s="3"/>
      <c r="BR4" s="244" t="s">
        <v>762</v>
      </c>
      <c r="BS4" s="183"/>
      <c r="BT4" s="183">
        <v>45639</v>
      </c>
      <c r="BU4" s="183">
        <v>45692</v>
      </c>
      <c r="BV4" s="183" t="s">
        <v>458</v>
      </c>
      <c r="BW4" s="3" t="s">
        <v>418</v>
      </c>
      <c r="BX4" s="3"/>
      <c r="BY4" s="16">
        <f>IF(Table1[[#This Row],[Status]]="Open",Table1[[#This Row],[Ongoing Vacancies Day]],IF(Table1[[#This Row],[Status]]="Closed",Table1[[#This Row],[Join Date]]-Table1[[#This Row],[Request Date]],IF(Table1[[#This Row],[Status]]="Hold / Cancel","Hold/Cancel",0)))</f>
        <v>127</v>
      </c>
      <c r="BZ4" s="16" t="str">
        <f>IFERROR(VLOOKUP(BY4,Table4[],3,TRUE),"Hold/Cancel")</f>
        <v>above 91 Days</v>
      </c>
      <c r="CA4" s="16" t="str">
        <f>IF(LEN(Table1[[#This Row],[Join Date]])&lt;1, Table1[[#This Row],[Present Day]]-Table1[[#This Row],[Request Date]],"Closed")</f>
        <v>Closed</v>
      </c>
      <c r="CB4" s="16" t="str">
        <f>VLOOKUP(Table1[[#This Row],[Actual SLA]],Table3[],3,TRUE)</f>
        <v>&gt;90</v>
      </c>
      <c r="CC4" s="16" t="str">
        <f>IFERROR(VLOOKUP(BY4,Table4[],4,TRUE),"Hold/Cancel")</f>
        <v>Closed Not Meet SLA</v>
      </c>
      <c r="CD4" s="16"/>
      <c r="CE4" s="179">
        <f t="shared" ca="1" si="0"/>
        <v>45965.657166203702</v>
      </c>
      <c r="CF4" s="179"/>
      <c r="CG4" s="16"/>
      <c r="CH4" s="286" t="s">
        <v>762</v>
      </c>
    </row>
    <row r="5" spans="1:86" hidden="1" x14ac:dyDescent="0.35">
      <c r="A5" s="3">
        <f t="shared" si="1"/>
        <v>4</v>
      </c>
      <c r="B5" s="3" t="s">
        <v>152</v>
      </c>
      <c r="C5" s="3" t="s">
        <v>321</v>
      </c>
      <c r="D5" s="227" t="s">
        <v>1278</v>
      </c>
      <c r="E5" s="227" t="s">
        <v>1806</v>
      </c>
      <c r="F5" s="227" t="s">
        <v>183</v>
      </c>
      <c r="G5" s="227" t="s">
        <v>164</v>
      </c>
      <c r="H5" s="3"/>
      <c r="I5" s="229" t="s">
        <v>911</v>
      </c>
      <c r="J5" s="227" t="s">
        <v>668</v>
      </c>
      <c r="K5" s="3" t="s">
        <v>138</v>
      </c>
      <c r="L5" s="3" t="s">
        <v>105</v>
      </c>
      <c r="M5" s="3">
        <f>IF(ISBLANK(Table1[[#This Row],[Type Grade]]),"",VLOOKUP(Table1[[#This Row],[Type Grade]],Table10[], 2, 0))</f>
        <v>2</v>
      </c>
      <c r="N5" s="3"/>
      <c r="O5" s="3"/>
      <c r="P5" s="3"/>
      <c r="Q5" s="3" t="str">
        <f>IF(ISBLANK(Table1[[#This Row],[Type Grade]]),"",VLOOKUP(Table1[[#This Row],[Type Grade]],Table10[#Data],4,0))</f>
        <v>Non Staff</v>
      </c>
      <c r="R5" s="3" t="s">
        <v>150</v>
      </c>
      <c r="S5" s="3" t="s">
        <v>157</v>
      </c>
      <c r="T5" s="3" t="s">
        <v>39</v>
      </c>
      <c r="U5" s="3" t="s">
        <v>234</v>
      </c>
      <c r="V5" s="3" t="s">
        <v>570</v>
      </c>
      <c r="W5" s="3">
        <v>1</v>
      </c>
      <c r="X5" s="3" t="s">
        <v>135</v>
      </c>
      <c r="Y5" s="3" t="str">
        <f>IF(ISBLANK(Table1[[#This Row],[Progress]]),"belum ada fktk",VLOOKUP(Table1[[#This Row],[Progress]],'Reference Table'!$F$2:$G$12,2,FALSE))</f>
        <v>Closed</v>
      </c>
      <c r="Z5" s="199">
        <v>45565</v>
      </c>
      <c r="AA5" s="183" t="str">
        <f>IF(LEN(Table1[[#This Row],[Request Date]])&gt;=1, TEXT(Table1[[#This Row],[Request Date]], "mmm"), "ongoing")</f>
        <v>Sep</v>
      </c>
      <c r="AB5" s="183"/>
      <c r="AC5" s="183"/>
      <c r="AD5" s="183"/>
      <c r="AE5" s="183"/>
      <c r="AF5" s="18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v>1</v>
      </c>
      <c r="BN5" s="3"/>
      <c r="BO5" s="3"/>
      <c r="BP5" s="3"/>
      <c r="BQ5" s="3"/>
      <c r="BR5" s="246"/>
      <c r="BS5" s="183"/>
      <c r="BT5" s="183">
        <v>45790</v>
      </c>
      <c r="BU5" s="183">
        <v>45790</v>
      </c>
      <c r="BV5" s="3" t="s">
        <v>1279</v>
      </c>
      <c r="BW5" s="3" t="s">
        <v>286</v>
      </c>
      <c r="BX5" s="16"/>
      <c r="BY5" s="16">
        <f>IF(Table1[[#This Row],[Status]]="Open",Table1[[#This Row],[Ongoing Vacancies Day]],IF(Table1[[#This Row],[Status]]="Closed",Table1[[#This Row],[Join Date]]-Table1[[#This Row],[Request Date]],IF(Table1[[#This Row],[Status]]="Hold / Cancel","Hold/Cancel",0)))</f>
        <v>225</v>
      </c>
      <c r="BZ5" s="16" t="str">
        <f>IFERROR(VLOOKUP(BY5,Table4[],3,TRUE),"Hold/Cancel")</f>
        <v>above 91 Days</v>
      </c>
      <c r="CA5" s="16" t="str">
        <f>IF(LEN(Table1[[#This Row],[Join Date]])&lt;1, Table1[[#This Row],[Present Day]]-Table1[[#This Row],[Request Date]],"Closed")</f>
        <v>Closed</v>
      </c>
      <c r="CB5" s="16" t="str">
        <f>VLOOKUP(Table1[[#This Row],[Actual SLA]],Table3[],3,TRUE)</f>
        <v>&gt;90</v>
      </c>
      <c r="CC5" s="16" t="str">
        <f>IFERROR(VLOOKUP(BY5,Table4[],4,TRUE),"Hold/Cancel")</f>
        <v>Closed Not Meet SLA</v>
      </c>
      <c r="CD5" s="179"/>
      <c r="CE5" s="179">
        <f t="shared" ca="1" si="0"/>
        <v>45965.657166203702</v>
      </c>
      <c r="CF5" s="179"/>
      <c r="CG5" s="16"/>
      <c r="CH5" s="231"/>
    </row>
    <row r="6" spans="1:86" ht="101.5" hidden="1" x14ac:dyDescent="0.35">
      <c r="A6" s="3">
        <f t="shared" si="1"/>
        <v>5</v>
      </c>
      <c r="B6" s="3" t="s">
        <v>149</v>
      </c>
      <c r="C6" s="3" t="s">
        <v>321</v>
      </c>
      <c r="D6" s="227" t="s">
        <v>238</v>
      </c>
      <c r="E6" s="227" t="s">
        <v>1806</v>
      </c>
      <c r="F6" s="227" t="s">
        <v>203</v>
      </c>
      <c r="G6" s="227" t="s">
        <v>164</v>
      </c>
      <c r="H6" s="3"/>
      <c r="I6" s="227" t="s">
        <v>671</v>
      </c>
      <c r="J6" s="227" t="s">
        <v>1309</v>
      </c>
      <c r="K6" s="3" t="s">
        <v>138</v>
      </c>
      <c r="L6" s="3" t="s">
        <v>106</v>
      </c>
      <c r="M6" s="3">
        <f>IF(ISBLANK(Table1[[#This Row],[Type Grade]]),"",VLOOKUP(Table1[[#This Row],[Type Grade]],Table10[], 2, 0))</f>
        <v>2</v>
      </c>
      <c r="N6" s="3"/>
      <c r="O6" s="3"/>
      <c r="P6" s="3"/>
      <c r="Q6" s="3" t="str">
        <f>IF(ISBLANK(Table1[[#This Row],[Type Grade]]),"",VLOOKUP(Table1[[#This Row],[Type Grade]],Table10[#Data],4,0))</f>
        <v>Non Staff</v>
      </c>
      <c r="R6" s="3" t="s">
        <v>150</v>
      </c>
      <c r="S6" s="3" t="s">
        <v>163</v>
      </c>
      <c r="T6" s="3" t="s">
        <v>39</v>
      </c>
      <c r="U6" s="3" t="s">
        <v>237</v>
      </c>
      <c r="V6" s="3" t="s">
        <v>570</v>
      </c>
      <c r="W6" s="3">
        <v>1</v>
      </c>
      <c r="X6" s="3" t="s">
        <v>135</v>
      </c>
      <c r="Y6" s="3" t="str">
        <f>IF(ISBLANK(Table1[[#This Row],[Progress]]),"belum ada fktk",VLOOKUP(Table1[[#This Row],[Progress]],'Reference Table'!$F$2:$G$12,2,FALSE))</f>
        <v>Closed</v>
      </c>
      <c r="Z6" s="199">
        <v>45567</v>
      </c>
      <c r="AA6" s="183" t="str">
        <f>IF(LEN(Table1[[#This Row],[Request Date]])&gt;=1, TEXT(Table1[[#This Row],[Request Date]], "mmm"), "ongoing")</f>
        <v>Oct</v>
      </c>
      <c r="AB6" s="183"/>
      <c r="AC6" s="183"/>
      <c r="AD6" s="183"/>
      <c r="AE6" s="183"/>
      <c r="AF6" s="18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v>1</v>
      </c>
      <c r="BN6" s="3"/>
      <c r="BO6" s="3"/>
      <c r="BP6" s="3"/>
      <c r="BQ6" s="3"/>
      <c r="BR6" s="244" t="s">
        <v>753</v>
      </c>
      <c r="BS6" s="183"/>
      <c r="BT6" s="183"/>
      <c r="BU6" s="183">
        <v>45778</v>
      </c>
      <c r="BV6" s="3" t="s">
        <v>885</v>
      </c>
      <c r="BW6" s="3" t="s">
        <v>886</v>
      </c>
      <c r="BX6" s="3"/>
      <c r="BY6" s="16">
        <f>IF(Table1[[#This Row],[Status]]="Open",Table1[[#This Row],[Ongoing Vacancies Day]],IF(Table1[[#This Row],[Status]]="Closed",Table1[[#This Row],[Join Date]]-Table1[[#This Row],[Request Date]],IF(Table1[[#This Row],[Status]]="Hold / Cancel","Hold/Cancel",0)))</f>
        <v>211</v>
      </c>
      <c r="BZ6" s="16" t="str">
        <f>IFERROR(VLOOKUP(BY6,Table4[],3,TRUE),"Hold/Cancel")</f>
        <v>above 91 Days</v>
      </c>
      <c r="CA6" s="16" t="str">
        <f>IF(LEN(Table1[[#This Row],[Join Date]])&lt;1, Table1[[#This Row],[Present Day]]-Table1[[#This Row],[Request Date]],"Closed")</f>
        <v>Closed</v>
      </c>
      <c r="CB6" s="16" t="str">
        <f>VLOOKUP(Table1[[#This Row],[Actual SLA]],Table3[],3,TRUE)</f>
        <v>&gt;90</v>
      </c>
      <c r="CC6" s="16" t="str">
        <f>IFERROR(VLOOKUP(BY6,Table4[],4,TRUE),"Hold/Cancel")</f>
        <v>Closed Not Meet SLA</v>
      </c>
      <c r="CD6" s="16"/>
      <c r="CE6" s="179">
        <f t="shared" ca="1" si="0"/>
        <v>45965.657166203702</v>
      </c>
      <c r="CF6" s="179"/>
      <c r="CG6" s="16"/>
      <c r="CH6" s="286" t="s">
        <v>753</v>
      </c>
    </row>
    <row r="7" spans="1:86" ht="304.5" hidden="1" x14ac:dyDescent="0.35">
      <c r="A7" s="3">
        <f t="shared" si="1"/>
        <v>6</v>
      </c>
      <c r="B7" s="3" t="s">
        <v>149</v>
      </c>
      <c r="C7" s="3" t="s">
        <v>321</v>
      </c>
      <c r="D7" s="227" t="s">
        <v>239</v>
      </c>
      <c r="E7" s="227" t="s">
        <v>1806</v>
      </c>
      <c r="F7" s="227" t="s">
        <v>1028</v>
      </c>
      <c r="G7" s="227" t="s">
        <v>142</v>
      </c>
      <c r="H7" s="227" t="s">
        <v>1028</v>
      </c>
      <c r="I7" s="227" t="s">
        <v>673</v>
      </c>
      <c r="J7" s="227" t="s">
        <v>674</v>
      </c>
      <c r="K7" s="3" t="s">
        <v>138</v>
      </c>
      <c r="L7" s="3" t="s">
        <v>61</v>
      </c>
      <c r="M7" s="3">
        <f>IF(ISBLANK(Table1[[#This Row],[Type Grade]]),"",VLOOKUP(Table1[[#This Row],[Type Grade]],Table10[], 2, 0))</f>
        <v>4</v>
      </c>
      <c r="N7" s="3"/>
      <c r="O7" s="3"/>
      <c r="P7" s="3"/>
      <c r="Q7" s="3" t="str">
        <f>IF(ISBLANK(Table1[[#This Row],[Type Grade]]),"",VLOOKUP(Table1[[#This Row],[Type Grade]],Table10[#Data],4,0))</f>
        <v>Staff</v>
      </c>
      <c r="R7" s="3" t="s">
        <v>121</v>
      </c>
      <c r="S7" s="3" t="s">
        <v>151</v>
      </c>
      <c r="T7" s="3" t="s">
        <v>122</v>
      </c>
      <c r="U7" s="3" t="s">
        <v>349</v>
      </c>
      <c r="V7" s="3" t="s">
        <v>349</v>
      </c>
      <c r="W7" s="3">
        <v>1</v>
      </c>
      <c r="X7" s="3" t="s">
        <v>135</v>
      </c>
      <c r="Y7" s="3" t="str">
        <f>IF(ISBLANK(Table1[[#This Row],[Progress]]),"belum ada fktk",VLOOKUP(Table1[[#This Row],[Progress]],'Reference Table'!$F$2:$G$12,2,FALSE))</f>
        <v>Closed</v>
      </c>
      <c r="Z7" s="199">
        <v>45580</v>
      </c>
      <c r="AA7" s="183" t="str">
        <f>IF(LEN(Table1[[#This Row],[Request Date]])&gt;=1, TEXT(Table1[[#This Row],[Request Date]], "mmm"), "ongoing")</f>
        <v>Oct</v>
      </c>
      <c r="AB7" s="183"/>
      <c r="AC7" s="183"/>
      <c r="AD7" s="183"/>
      <c r="AE7" s="183"/>
      <c r="AF7" s="18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v>1</v>
      </c>
      <c r="BN7" s="3"/>
      <c r="BO7" s="3"/>
      <c r="BP7" s="3"/>
      <c r="BQ7" s="3"/>
      <c r="BR7" s="244" t="s">
        <v>262</v>
      </c>
      <c r="BS7" s="183"/>
      <c r="BT7" s="183">
        <v>45691</v>
      </c>
      <c r="BU7" s="183">
        <v>45754</v>
      </c>
      <c r="BV7" s="3" t="s">
        <v>405</v>
      </c>
      <c r="BW7" s="3" t="s">
        <v>420</v>
      </c>
      <c r="BX7" s="3"/>
      <c r="BY7" s="16">
        <f>IF(Table1[[#This Row],[Status]]="Open",Table1[[#This Row],[Ongoing Vacancies Day]],IF(Table1[[#This Row],[Status]]="Closed",Table1[[#This Row],[Join Date]]-Table1[[#This Row],[Request Date]],IF(Table1[[#This Row],[Status]]="Hold / Cancel","Hold/Cancel",0)))</f>
        <v>174</v>
      </c>
      <c r="BZ7" s="16" t="str">
        <f>IFERROR(VLOOKUP(BY7,Table4[],3,TRUE),"Hold/Cancel")</f>
        <v>above 91 Days</v>
      </c>
      <c r="CA7" s="16" t="str">
        <f>IF(LEN(Table1[[#This Row],[Join Date]])&lt;1, Table1[[#This Row],[Present Day]]-Table1[[#This Row],[Request Date]],"Closed")</f>
        <v>Closed</v>
      </c>
      <c r="CB7" s="16" t="str">
        <f>VLOOKUP(Table1[[#This Row],[Actual SLA]],Table3[],3,TRUE)</f>
        <v>&gt;90</v>
      </c>
      <c r="CC7" s="16" t="str">
        <f>IFERROR(VLOOKUP(BY7,Table4[],4,TRUE),"Hold/Cancel")</f>
        <v>Closed Not Meet SLA</v>
      </c>
      <c r="CD7" s="16"/>
      <c r="CE7" s="179">
        <f t="shared" ca="1" si="0"/>
        <v>45965.657166203702</v>
      </c>
      <c r="CF7" s="179"/>
      <c r="CG7" s="16"/>
      <c r="CH7" s="286" t="s">
        <v>262</v>
      </c>
    </row>
    <row r="8" spans="1:86" ht="304.5" hidden="1" x14ac:dyDescent="0.35">
      <c r="A8" s="3">
        <f t="shared" si="1"/>
        <v>7</v>
      </c>
      <c r="B8" s="3" t="s">
        <v>149</v>
      </c>
      <c r="C8" s="3" t="s">
        <v>321</v>
      </c>
      <c r="D8" s="227" t="s">
        <v>239</v>
      </c>
      <c r="E8" s="227" t="s">
        <v>1806</v>
      </c>
      <c r="F8" s="227" t="s">
        <v>1028</v>
      </c>
      <c r="G8" s="227" t="s">
        <v>142</v>
      </c>
      <c r="H8" s="227" t="s">
        <v>1028</v>
      </c>
      <c r="I8" s="227" t="s">
        <v>673</v>
      </c>
      <c r="J8" s="227" t="s">
        <v>674</v>
      </c>
      <c r="K8" s="3" t="s">
        <v>138</v>
      </c>
      <c r="L8" s="3" t="s">
        <v>65</v>
      </c>
      <c r="M8" s="3">
        <f>IF(ISBLANK(Table1[[#This Row],[Type Grade]]),"",VLOOKUP(Table1[[#This Row],[Type Grade]],Table10[], 2, 0))</f>
        <v>4</v>
      </c>
      <c r="N8" s="3"/>
      <c r="O8" s="3"/>
      <c r="P8" s="3"/>
      <c r="Q8" s="3" t="str">
        <f>IF(ISBLANK(Table1[[#This Row],[Type Grade]]),"",VLOOKUP(Table1[[#This Row],[Type Grade]],Table10[#Data],4,0))</f>
        <v>Staff</v>
      </c>
      <c r="R8" s="3" t="s">
        <v>121</v>
      </c>
      <c r="S8" s="3" t="s">
        <v>151</v>
      </c>
      <c r="T8" s="3" t="s">
        <v>122</v>
      </c>
      <c r="U8" s="3" t="s">
        <v>349</v>
      </c>
      <c r="V8" s="3" t="s">
        <v>349</v>
      </c>
      <c r="W8" s="3">
        <v>1</v>
      </c>
      <c r="X8" s="3" t="s">
        <v>135</v>
      </c>
      <c r="Y8" s="3" t="str">
        <f>IF(ISBLANK(Table1[[#This Row],[Progress]]),"belum ada fktk",VLOOKUP(Table1[[#This Row],[Progress]],'Reference Table'!$F$2:$G$12,2,FALSE))</f>
        <v>Closed</v>
      </c>
      <c r="Z8" s="199">
        <v>45580</v>
      </c>
      <c r="AA8" s="183" t="str">
        <f>IF(LEN(Table1[[#This Row],[Request Date]])&gt;=1, TEXT(Table1[[#This Row],[Request Date]], "mmm"), "ongoing")</f>
        <v>Oct</v>
      </c>
      <c r="AB8" s="183"/>
      <c r="AC8" s="183"/>
      <c r="AD8" s="183"/>
      <c r="AE8" s="183"/>
      <c r="AF8" s="18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v>1</v>
      </c>
      <c r="BN8" s="3"/>
      <c r="BO8" s="3"/>
      <c r="BP8" s="3"/>
      <c r="BQ8" s="3"/>
      <c r="BR8" s="244" t="s">
        <v>262</v>
      </c>
      <c r="BS8" s="183"/>
      <c r="BT8" s="183">
        <v>45707</v>
      </c>
      <c r="BU8" s="183">
        <v>45740</v>
      </c>
      <c r="BV8" s="3" t="s">
        <v>404</v>
      </c>
      <c r="BW8" s="3" t="s">
        <v>533</v>
      </c>
      <c r="BX8" s="3" t="s">
        <v>534</v>
      </c>
      <c r="BY8" s="16">
        <f>IF(Table1[[#This Row],[Status]]="Open",Table1[[#This Row],[Ongoing Vacancies Day]],IF(Table1[[#This Row],[Status]]="Closed",Table1[[#This Row],[Join Date]]-Table1[[#This Row],[Request Date]],IF(Table1[[#This Row],[Status]]="Hold / Cancel","Hold/Cancel",0)))</f>
        <v>160</v>
      </c>
      <c r="BZ8" s="16" t="str">
        <f>IFERROR(VLOOKUP(BY8,Table4[],3,TRUE),"Hold/Cancel")</f>
        <v>above 91 Days</v>
      </c>
      <c r="CA8" s="16" t="str">
        <f>IF(LEN(Table1[[#This Row],[Join Date]])&lt;1, Table1[[#This Row],[Present Day]]-Table1[[#This Row],[Request Date]],"Closed")</f>
        <v>Closed</v>
      </c>
      <c r="CB8" s="16" t="str">
        <f>VLOOKUP(Table1[[#This Row],[Actual SLA]],Table3[],3,TRUE)</f>
        <v>&gt;90</v>
      </c>
      <c r="CC8" s="16" t="str">
        <f>IFERROR(VLOOKUP(BY8,Table4[],4,TRUE),"Hold/Cancel")</f>
        <v>Closed Not Meet SLA</v>
      </c>
      <c r="CD8" s="16"/>
      <c r="CE8" s="179">
        <f t="shared" ca="1" si="0"/>
        <v>45965.657166203702</v>
      </c>
      <c r="CF8" s="179"/>
      <c r="CG8" s="16"/>
      <c r="CH8" s="286" t="s">
        <v>262</v>
      </c>
    </row>
    <row r="9" spans="1:86" x14ac:dyDescent="0.35">
      <c r="A9" s="3">
        <f t="shared" si="1"/>
        <v>8</v>
      </c>
      <c r="B9" s="3" t="s">
        <v>149</v>
      </c>
      <c r="C9" s="3" t="s">
        <v>321</v>
      </c>
      <c r="D9" s="227" t="s">
        <v>401</v>
      </c>
      <c r="E9" s="227" t="s">
        <v>1806</v>
      </c>
      <c r="F9" s="227" t="s">
        <v>159</v>
      </c>
      <c r="G9" s="227" t="s">
        <v>164</v>
      </c>
      <c r="H9" s="3"/>
      <c r="I9" s="227" t="s">
        <v>675</v>
      </c>
      <c r="J9" s="227" t="s">
        <v>676</v>
      </c>
      <c r="K9" s="3" t="s">
        <v>147</v>
      </c>
      <c r="L9" s="3" t="s">
        <v>67</v>
      </c>
      <c r="M9" s="3">
        <f>IF(ISBLANK(Table1[[#This Row],[Type Grade]]),"",VLOOKUP(Table1[[#This Row],[Type Grade]],Table10[], 2, 0))</f>
        <v>3</v>
      </c>
      <c r="N9" s="3"/>
      <c r="O9" s="3"/>
      <c r="P9" s="3"/>
      <c r="Q9" s="3" t="str">
        <f>IF(ISBLANK(Table1[[#This Row],[Type Grade]]),"",VLOOKUP(Table1[[#This Row],[Type Grade]],Table10[#Data],4,0))</f>
        <v>Non Staff</v>
      </c>
      <c r="R9" s="3" t="s">
        <v>150</v>
      </c>
      <c r="S9" s="3" t="s">
        <v>52</v>
      </c>
      <c r="T9" s="3" t="s">
        <v>39</v>
      </c>
      <c r="U9" s="3" t="s">
        <v>402</v>
      </c>
      <c r="V9" s="3"/>
      <c r="W9" s="3">
        <v>1</v>
      </c>
      <c r="X9" s="3" t="s">
        <v>135</v>
      </c>
      <c r="Y9" s="3" t="str">
        <f>IF(ISBLANK(Table1[[#This Row],[Progress]]),"belum ada fktk",VLOOKUP(Table1[[#This Row],[Progress]],'Reference Table'!$F$2:$G$12,2,FALSE))</f>
        <v>Closed</v>
      </c>
      <c r="Z9" s="199">
        <v>45593</v>
      </c>
      <c r="AA9" s="183" t="str">
        <f>IF(LEN(Table1[[#This Row],[Request Date]])&gt;=1, TEXT(Table1[[#This Row],[Request Date]], "mmm"), "ongoing")</f>
        <v>Oct</v>
      </c>
      <c r="AB9" s="183"/>
      <c r="AC9" s="183"/>
      <c r="AD9" s="183"/>
      <c r="AE9" s="183"/>
      <c r="AF9" s="18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v>1</v>
      </c>
      <c r="BN9" s="3"/>
      <c r="BO9" s="3"/>
      <c r="BP9" s="3"/>
      <c r="BQ9" s="3"/>
      <c r="BR9" s="244"/>
      <c r="BS9" s="183"/>
      <c r="BT9" s="183"/>
      <c r="BU9" s="183">
        <v>45689</v>
      </c>
      <c r="BV9" s="3" t="s">
        <v>403</v>
      </c>
      <c r="BW9" s="3" t="s">
        <v>286</v>
      </c>
      <c r="BX9" s="3"/>
      <c r="BY9" s="16">
        <f>IF(Table1[[#This Row],[Status]]="Open",Table1[[#This Row],[Ongoing Vacancies Day]],IF(Table1[[#This Row],[Status]]="Closed",Table1[[#This Row],[Join Date]]-Table1[[#This Row],[Request Date]],IF(Table1[[#This Row],[Status]]="Hold / Cancel","Hold/Cancel",0)))</f>
        <v>96</v>
      </c>
      <c r="BZ9" s="16" t="str">
        <f>IFERROR(VLOOKUP(BY9,Table4[],3,TRUE),"Hold/Cancel")</f>
        <v>above 91 Days</v>
      </c>
      <c r="CA9" s="16" t="str">
        <f>IF(LEN(Table1[[#This Row],[Join Date]])&lt;1, Table1[[#This Row],[Present Day]]-Table1[[#This Row],[Request Date]],"Closed")</f>
        <v>Closed</v>
      </c>
      <c r="CB9" s="16" t="str">
        <f>VLOOKUP(Table1[[#This Row],[Actual SLA]],Table3[],3,TRUE)</f>
        <v>&gt;90</v>
      </c>
      <c r="CC9" s="16" t="str">
        <f>IFERROR(VLOOKUP(BY9,Table4[],4,TRUE),"Hold/Cancel")</f>
        <v>Closed Not Meet SLA</v>
      </c>
      <c r="CD9" s="16"/>
      <c r="CE9" s="179">
        <f t="shared" ca="1" si="0"/>
        <v>45965.657166203702</v>
      </c>
      <c r="CF9" s="179"/>
      <c r="CG9" s="16"/>
      <c r="CH9" s="286"/>
    </row>
    <row r="10" spans="1:86" ht="29" hidden="1" x14ac:dyDescent="0.35">
      <c r="A10" s="3">
        <f t="shared" si="1"/>
        <v>9</v>
      </c>
      <c r="B10" s="3" t="s">
        <v>149</v>
      </c>
      <c r="C10" s="3" t="s">
        <v>321</v>
      </c>
      <c r="D10" s="227" t="s">
        <v>240</v>
      </c>
      <c r="E10" s="227" t="s">
        <v>1806</v>
      </c>
      <c r="F10" s="227" t="s">
        <v>236</v>
      </c>
      <c r="G10" s="227" t="s">
        <v>164</v>
      </c>
      <c r="H10" s="3"/>
      <c r="I10" s="227" t="s">
        <v>679</v>
      </c>
      <c r="J10" s="227" t="s">
        <v>680</v>
      </c>
      <c r="K10" s="3" t="s">
        <v>147</v>
      </c>
      <c r="L10" s="3" t="s">
        <v>67</v>
      </c>
      <c r="M10" s="3">
        <f>IF(ISBLANK(Table1[[#This Row],[Type Grade]]),"",VLOOKUP(Table1[[#This Row],[Type Grade]],Table10[], 2, 0))</f>
        <v>3</v>
      </c>
      <c r="N10" s="3"/>
      <c r="O10" s="3"/>
      <c r="P10" s="3"/>
      <c r="Q10" s="3" t="str">
        <f>IF(ISBLANK(Table1[[#This Row],[Type Grade]]),"",VLOOKUP(Table1[[#This Row],[Type Grade]],Table10[#Data],4,0))</f>
        <v>Non Staff</v>
      </c>
      <c r="R10" s="3" t="s">
        <v>150</v>
      </c>
      <c r="S10" s="3" t="s">
        <v>163</v>
      </c>
      <c r="T10" s="3" t="s">
        <v>39</v>
      </c>
      <c r="U10" s="3" t="s">
        <v>241</v>
      </c>
      <c r="V10" s="3" t="s">
        <v>570</v>
      </c>
      <c r="W10" s="3">
        <v>1</v>
      </c>
      <c r="X10" s="3" t="s">
        <v>135</v>
      </c>
      <c r="Y10" s="3" t="str">
        <f>IF(ISBLANK(Table1[[#This Row],[Progress]]),"belum ada fktk",VLOOKUP(Table1[[#This Row],[Progress]],'Reference Table'!$F$2:$G$12,2,FALSE))</f>
        <v>Closed</v>
      </c>
      <c r="Z10" s="199">
        <v>45600</v>
      </c>
      <c r="AA10" s="183" t="str">
        <f>IF(LEN(Table1[[#This Row],[Request Date]])&gt;=1, TEXT(Table1[[#This Row],[Request Date]], "mmm"), "ongoing")</f>
        <v>Nov</v>
      </c>
      <c r="AB10" s="183"/>
      <c r="AC10" s="183"/>
      <c r="AD10" s="183"/>
      <c r="AE10" s="183"/>
      <c r="AF10" s="18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v>1</v>
      </c>
      <c r="BN10" s="3"/>
      <c r="BO10" s="3"/>
      <c r="BP10" s="3"/>
      <c r="BQ10" s="3"/>
      <c r="BR10" s="244" t="s">
        <v>409</v>
      </c>
      <c r="BS10" s="183"/>
      <c r="BT10" s="183"/>
      <c r="BU10" s="183">
        <v>45734</v>
      </c>
      <c r="BV10" s="3" t="s">
        <v>535</v>
      </c>
      <c r="BW10" s="3" t="s">
        <v>286</v>
      </c>
      <c r="BX10" s="3"/>
      <c r="BY10" s="16">
        <f>IF(Table1[[#This Row],[Status]]="Open",Table1[[#This Row],[Ongoing Vacancies Day]],IF(Table1[[#This Row],[Status]]="Closed",Table1[[#This Row],[Join Date]]-Table1[[#This Row],[Request Date]],IF(Table1[[#This Row],[Status]]="Hold / Cancel","Hold/Cancel",0)))</f>
        <v>134</v>
      </c>
      <c r="BZ10" s="16" t="str">
        <f>IFERROR(VLOOKUP(BY10,Table4[],3,TRUE),"Hold/Cancel")</f>
        <v>above 91 Days</v>
      </c>
      <c r="CA10" s="16" t="str">
        <f>IF(LEN(Table1[[#This Row],[Join Date]])&lt;1, Table1[[#This Row],[Present Day]]-Table1[[#This Row],[Request Date]],"Closed")</f>
        <v>Closed</v>
      </c>
      <c r="CB10" s="16" t="str">
        <f>VLOOKUP(Table1[[#This Row],[Actual SLA]],Table3[],3,TRUE)</f>
        <v>&gt;90</v>
      </c>
      <c r="CC10" s="16" t="str">
        <f>IFERROR(VLOOKUP(BY10,Table4[],4,TRUE),"Hold/Cancel")</f>
        <v>Closed Not Meet SLA</v>
      </c>
      <c r="CD10" s="16"/>
      <c r="CE10" s="179">
        <f t="shared" ca="1" si="0"/>
        <v>45965.657166203702</v>
      </c>
      <c r="CF10" s="179"/>
      <c r="CG10" s="16"/>
      <c r="CH10" s="286" t="s">
        <v>409</v>
      </c>
    </row>
    <row r="11" spans="1:86" ht="58" x14ac:dyDescent="0.35">
      <c r="A11" s="3">
        <f t="shared" si="1"/>
        <v>10</v>
      </c>
      <c r="B11" s="3" t="s">
        <v>149</v>
      </c>
      <c r="C11" s="3" t="s">
        <v>321</v>
      </c>
      <c r="D11" s="227" t="s">
        <v>242</v>
      </c>
      <c r="E11" s="227" t="s">
        <v>1806</v>
      </c>
      <c r="F11" s="227" t="s">
        <v>159</v>
      </c>
      <c r="G11" s="227" t="s">
        <v>136</v>
      </c>
      <c r="H11" s="3"/>
      <c r="I11" s="227" t="s">
        <v>681</v>
      </c>
      <c r="J11" s="227" t="s">
        <v>682</v>
      </c>
      <c r="K11" s="3" t="s">
        <v>138</v>
      </c>
      <c r="L11" s="3" t="s">
        <v>65</v>
      </c>
      <c r="M11" s="3">
        <f>IF(ISBLANK(Table1[[#This Row],[Type Grade]]),"",VLOOKUP(Table1[[#This Row],[Type Grade]],Table10[], 2, 0))</f>
        <v>4</v>
      </c>
      <c r="N11" s="3"/>
      <c r="O11" s="3"/>
      <c r="P11" s="3"/>
      <c r="Q11" s="3" t="str">
        <f>IF(ISBLANK(Table1[[#This Row],[Type Grade]]),"",VLOOKUP(Table1[[#This Row],[Type Grade]],Table10[#Data],4,0))</f>
        <v>Staff</v>
      </c>
      <c r="R11" s="3" t="s">
        <v>150</v>
      </c>
      <c r="S11" s="3" t="s">
        <v>163</v>
      </c>
      <c r="T11" s="3" t="s">
        <v>39</v>
      </c>
      <c r="U11" s="3" t="s">
        <v>243</v>
      </c>
      <c r="V11" s="3" t="s">
        <v>570</v>
      </c>
      <c r="W11" s="3">
        <v>1</v>
      </c>
      <c r="X11" s="3" t="s">
        <v>135</v>
      </c>
      <c r="Y11" s="3" t="str">
        <f>IF(ISBLANK(Table1[[#This Row],[Progress]]),"belum ada fktk",VLOOKUP(Table1[[#This Row],[Progress]],'Reference Table'!$F$2:$G$12,2,FALSE))</f>
        <v>Closed</v>
      </c>
      <c r="Z11" s="199">
        <v>45600</v>
      </c>
      <c r="AA11" s="183" t="str">
        <f>IF(LEN(Table1[[#This Row],[Request Date]])&gt;=1, TEXT(Table1[[#This Row],[Request Date]], "mmm"), "ongoing")</f>
        <v>Nov</v>
      </c>
      <c r="AB11" s="183"/>
      <c r="AC11" s="183"/>
      <c r="AD11" s="183"/>
      <c r="AE11" s="183"/>
      <c r="AF11" s="18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v>1</v>
      </c>
      <c r="BN11" s="3"/>
      <c r="BO11" s="3"/>
      <c r="BP11" s="3"/>
      <c r="BQ11" s="3"/>
      <c r="BR11" s="244" t="s">
        <v>755</v>
      </c>
      <c r="BS11" s="183"/>
      <c r="BT11" s="183"/>
      <c r="BU11" s="183">
        <v>45796</v>
      </c>
      <c r="BV11" s="3" t="s">
        <v>1248</v>
      </c>
      <c r="BW11" s="3" t="s">
        <v>286</v>
      </c>
      <c r="BX11" s="3"/>
      <c r="BY11" s="16">
        <f>IF(Table1[[#This Row],[Status]]="Open",Table1[[#This Row],[Ongoing Vacancies Day]],IF(Table1[[#This Row],[Status]]="Closed",Table1[[#This Row],[Join Date]]-Table1[[#This Row],[Request Date]],IF(Table1[[#This Row],[Status]]="Hold / Cancel","Hold/Cancel",0)))</f>
        <v>196</v>
      </c>
      <c r="BZ11" s="16" t="str">
        <f>IFERROR(VLOOKUP(BY11,Table4[],3,TRUE),"Hold/Cancel")</f>
        <v>above 91 Days</v>
      </c>
      <c r="CA11" s="16" t="str">
        <f>IF(LEN(Table1[[#This Row],[Join Date]])&lt;1, Table1[[#This Row],[Present Day]]-Table1[[#This Row],[Request Date]],"Closed")</f>
        <v>Closed</v>
      </c>
      <c r="CB11" s="16" t="str">
        <f>VLOOKUP(Table1[[#This Row],[Actual SLA]],Table3[],3,TRUE)</f>
        <v>&gt;90</v>
      </c>
      <c r="CC11" s="16" t="str">
        <f>IFERROR(VLOOKUP(BY11,Table4[],4,TRUE),"Hold/Cancel")</f>
        <v>Closed Not Meet SLA</v>
      </c>
      <c r="CD11" s="16"/>
      <c r="CE11" s="179">
        <f t="shared" ca="1" si="0"/>
        <v>45965.657166203702</v>
      </c>
      <c r="CF11" s="179"/>
      <c r="CG11" s="16"/>
      <c r="CH11" s="286" t="s">
        <v>755</v>
      </c>
    </row>
    <row r="12" spans="1:86" hidden="1" x14ac:dyDescent="0.35">
      <c r="A12" s="3">
        <f t="shared" si="1"/>
        <v>11</v>
      </c>
      <c r="B12" s="3" t="s">
        <v>149</v>
      </c>
      <c r="C12" s="3" t="s">
        <v>417</v>
      </c>
      <c r="D12" s="227" t="s">
        <v>462</v>
      </c>
      <c r="E12" s="227" t="s">
        <v>1806</v>
      </c>
      <c r="F12" s="227" t="s">
        <v>183</v>
      </c>
      <c r="G12" s="227" t="s">
        <v>164</v>
      </c>
      <c r="H12" s="3"/>
      <c r="I12" s="227" t="s">
        <v>683</v>
      </c>
      <c r="J12" s="227" t="s">
        <v>684</v>
      </c>
      <c r="K12" s="3" t="s">
        <v>147</v>
      </c>
      <c r="L12" s="3" t="s">
        <v>67</v>
      </c>
      <c r="M12" s="3">
        <f>IF(ISBLANK(Table1[[#This Row],[Type Grade]]),"",VLOOKUP(Table1[[#This Row],[Type Grade]],Table10[], 2, 0))</f>
        <v>3</v>
      </c>
      <c r="N12" s="3"/>
      <c r="O12" s="3"/>
      <c r="P12" s="3"/>
      <c r="Q12" s="3" t="str">
        <f>IF(ISBLANK(Table1[[#This Row],[Type Grade]]),"",VLOOKUP(Table1[[#This Row],[Type Grade]],Table10[#Data],4,0))</f>
        <v>Non Staff</v>
      </c>
      <c r="R12" s="3" t="s">
        <v>150</v>
      </c>
      <c r="S12" s="3" t="s">
        <v>52</v>
      </c>
      <c r="T12" s="3" t="s">
        <v>39</v>
      </c>
      <c r="U12" s="3" t="s">
        <v>463</v>
      </c>
      <c r="V12" s="3"/>
      <c r="W12" s="3">
        <v>1</v>
      </c>
      <c r="X12" s="3" t="s">
        <v>134</v>
      </c>
      <c r="Y12" s="3" t="str">
        <f>IF(ISBLANK(Table1[[#This Row],[Progress]]),"belum ada fktk",VLOOKUP(Table1[[#This Row],[Progress]],'Reference Table'!$F$2:$G$12,2,FALSE))</f>
        <v>Hold / Cancel</v>
      </c>
      <c r="Z12" s="199">
        <v>45607</v>
      </c>
      <c r="AA12" s="183" t="str">
        <f>IF(LEN(Table1[[#This Row],[Request Date]])&gt;=1, TEXT(Table1[[#This Row],[Request Date]], "mmm"), "ongoing")</f>
        <v>Nov</v>
      </c>
      <c r="AB12" s="183"/>
      <c r="AC12" s="183"/>
      <c r="AD12" s="183"/>
      <c r="AE12" s="183"/>
      <c r="AF12" s="18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244" t="s">
        <v>1878</v>
      </c>
      <c r="BS12" s="183"/>
      <c r="BT12" s="183"/>
      <c r="BU12" s="183"/>
      <c r="BV12" s="3"/>
      <c r="BW12" s="3"/>
      <c r="BX12" s="3"/>
      <c r="BY12" s="16" t="str">
        <f>IF(Table1[[#This Row],[Status]]="Open",Table1[[#This Row],[Ongoing Vacancies Day]],IF(Table1[[#This Row],[Status]]="Closed",Table1[[#This Row],[Join Date]]-Table1[[#This Row],[Request Date]],IF(Table1[[#This Row],[Status]]="Hold / Cancel","Hold/Cancel",0)))</f>
        <v>Hold/Cancel</v>
      </c>
      <c r="BZ12" s="16" t="str">
        <f>IFERROR(VLOOKUP(BY12,Table4[],3,TRUE),"Hold/Cancel")</f>
        <v>Hold/Cancel</v>
      </c>
      <c r="CA12" s="16">
        <f ca="1">IF(LEN(Table1[[#This Row],[Join Date]])&lt;1, Table1[[#This Row],[Present Day]]-Table1[[#This Row],[Request Date]],"Closed")</f>
        <v>358.65716620370222</v>
      </c>
      <c r="CB12" s="16" t="str">
        <f>VLOOKUP(Table1[[#This Row],[Actual SLA]],Table3[],3,TRUE)</f>
        <v>Closed</v>
      </c>
      <c r="CC12" s="16" t="str">
        <f>IFERROR(VLOOKUP(BY12,Table4[],4,TRUE),"Hold/Cancel")</f>
        <v>Hold/Cancel</v>
      </c>
      <c r="CD12" s="16"/>
      <c r="CE12" s="179">
        <f t="shared" ca="1" si="0"/>
        <v>45965.657166203702</v>
      </c>
      <c r="CF12" s="179"/>
      <c r="CG12" s="16"/>
      <c r="CH12" s="286" t="s">
        <v>1877</v>
      </c>
    </row>
    <row r="13" spans="1:86" hidden="1" x14ac:dyDescent="0.35">
      <c r="A13" s="3">
        <f t="shared" si="1"/>
        <v>12</v>
      </c>
      <c r="B13" s="3" t="s">
        <v>149</v>
      </c>
      <c r="C13" s="3" t="s">
        <v>321</v>
      </c>
      <c r="D13" s="227" t="s">
        <v>459</v>
      </c>
      <c r="E13" s="227" t="s">
        <v>1806</v>
      </c>
      <c r="F13" s="227" t="s">
        <v>205</v>
      </c>
      <c r="G13" s="227" t="s">
        <v>136</v>
      </c>
      <c r="H13" s="3"/>
      <c r="I13" s="227" t="s">
        <v>677</v>
      </c>
      <c r="J13" s="227" t="s">
        <v>678</v>
      </c>
      <c r="K13" s="3" t="s">
        <v>138</v>
      </c>
      <c r="L13" s="3" t="s">
        <v>49</v>
      </c>
      <c r="M13" s="3">
        <f>IF(ISBLANK(Table1[[#This Row],[Type Grade]]),"",VLOOKUP(Table1[[#This Row],[Type Grade]],Table10[], 2, 0))</f>
        <v>5</v>
      </c>
      <c r="N13" s="3"/>
      <c r="O13" s="3"/>
      <c r="P13" s="3"/>
      <c r="Q13" s="3" t="str">
        <f>IF(ISBLANK(Table1[[#This Row],[Type Grade]]),"",VLOOKUP(Table1[[#This Row],[Type Grade]],Table10[#Data],4,0))</f>
        <v>Staff</v>
      </c>
      <c r="R13" s="3" t="s">
        <v>150</v>
      </c>
      <c r="S13" s="3" t="s">
        <v>163</v>
      </c>
      <c r="T13" s="3" t="s">
        <v>39</v>
      </c>
      <c r="U13" s="3" t="s">
        <v>460</v>
      </c>
      <c r="V13" s="3" t="s">
        <v>570</v>
      </c>
      <c r="W13" s="3">
        <v>1</v>
      </c>
      <c r="X13" s="3" t="s">
        <v>135</v>
      </c>
      <c r="Y13" s="3" t="str">
        <f>IF(ISBLANK(Table1[[#This Row],[Progress]]),"belum ada fktk",VLOOKUP(Table1[[#This Row],[Progress]],'Reference Table'!$F$2:$G$12,2,FALSE))</f>
        <v>Closed</v>
      </c>
      <c r="Z13" s="199">
        <v>45608</v>
      </c>
      <c r="AA13" s="183" t="str">
        <f>IF(LEN(Table1[[#This Row],[Request Date]])&gt;=1, TEXT(Table1[[#This Row],[Request Date]], "mmm"), "ongoing")</f>
        <v>Nov</v>
      </c>
      <c r="AB13" s="183"/>
      <c r="AC13" s="183"/>
      <c r="AD13" s="183"/>
      <c r="AE13" s="183"/>
      <c r="AF13" s="18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v>1</v>
      </c>
      <c r="BN13" s="3"/>
      <c r="BO13" s="3"/>
      <c r="BP13" s="3"/>
      <c r="BQ13" s="3"/>
      <c r="BR13" s="244" t="s">
        <v>763</v>
      </c>
      <c r="BS13" s="183"/>
      <c r="BT13" s="183">
        <v>45681</v>
      </c>
      <c r="BU13" s="183">
        <v>45768</v>
      </c>
      <c r="BV13" s="3" t="s">
        <v>461</v>
      </c>
      <c r="BW13" s="3" t="s">
        <v>418</v>
      </c>
      <c r="BX13" s="3"/>
      <c r="BY13" s="16">
        <f>IF(Table1[[#This Row],[Status]]="Open",Table1[[#This Row],[Ongoing Vacancies Day]],IF(Table1[[#This Row],[Status]]="Closed",Table1[[#This Row],[Join Date]]-Table1[[#This Row],[Request Date]],IF(Table1[[#This Row],[Status]]="Hold / Cancel","Hold/Cancel",0)))</f>
        <v>160</v>
      </c>
      <c r="BZ13" s="16" t="str">
        <f>IFERROR(VLOOKUP(BY13,Table4[],3,TRUE),"Hold/Cancel")</f>
        <v>above 91 Days</v>
      </c>
      <c r="CA13" s="16" t="str">
        <f>IF(LEN(Table1[[#This Row],[Join Date]])&lt;1, Table1[[#This Row],[Present Day]]-Table1[[#This Row],[Request Date]],"Closed")</f>
        <v>Closed</v>
      </c>
      <c r="CB13" s="16" t="str">
        <f>VLOOKUP(Table1[[#This Row],[Actual SLA]],Table3[],3,TRUE)</f>
        <v>&gt;90</v>
      </c>
      <c r="CC13" s="16" t="str">
        <f>IFERROR(VLOOKUP(BY13,Table4[],4,TRUE),"Hold/Cancel")</f>
        <v>Closed Not Meet SLA</v>
      </c>
      <c r="CD13" s="16"/>
      <c r="CE13" s="179">
        <f t="shared" ca="1" si="0"/>
        <v>45965.657166203702</v>
      </c>
      <c r="CF13" s="179"/>
      <c r="CG13" s="16"/>
      <c r="CH13" s="286" t="s">
        <v>763</v>
      </c>
    </row>
    <row r="14" spans="1:86" hidden="1" x14ac:dyDescent="0.35">
      <c r="A14" s="3">
        <f t="shared" si="1"/>
        <v>13</v>
      </c>
      <c r="B14" s="3" t="s">
        <v>149</v>
      </c>
      <c r="C14" s="3" t="s">
        <v>321</v>
      </c>
      <c r="D14" s="227" t="s">
        <v>464</v>
      </c>
      <c r="E14" s="227" t="s">
        <v>1806</v>
      </c>
      <c r="F14" s="227" t="s">
        <v>155</v>
      </c>
      <c r="G14" s="227" t="s">
        <v>136</v>
      </c>
      <c r="H14" s="3"/>
      <c r="I14" s="227" t="s">
        <v>589</v>
      </c>
      <c r="J14" s="227" t="s">
        <v>685</v>
      </c>
      <c r="K14" s="3" t="s">
        <v>138</v>
      </c>
      <c r="L14" s="3" t="s">
        <v>65</v>
      </c>
      <c r="M14" s="3">
        <f>IF(ISBLANK(Table1[[#This Row],[Type Grade]]),"",VLOOKUP(Table1[[#This Row],[Type Grade]],Table10[], 2, 0))</f>
        <v>4</v>
      </c>
      <c r="N14" s="3"/>
      <c r="O14" s="3"/>
      <c r="P14" s="3"/>
      <c r="Q14" s="3" t="str">
        <f>IF(ISBLANK(Table1[[#This Row],[Type Grade]]),"",VLOOKUP(Table1[[#This Row],[Type Grade]],Table10[#Data],4,0))</f>
        <v>Staff</v>
      </c>
      <c r="R14" s="3" t="s">
        <v>150</v>
      </c>
      <c r="S14" s="3" t="s">
        <v>52</v>
      </c>
      <c r="T14" s="3" t="s">
        <v>39</v>
      </c>
      <c r="U14" s="3" t="s">
        <v>760</v>
      </c>
      <c r="V14" s="3" t="s">
        <v>570</v>
      </c>
      <c r="W14" s="3">
        <v>1</v>
      </c>
      <c r="X14" s="3" t="s">
        <v>135</v>
      </c>
      <c r="Y14" s="3" t="str">
        <f>IF(ISBLANK(Table1[[#This Row],[Progress]]),"belum ada fktk",VLOOKUP(Table1[[#This Row],[Progress]],'Reference Table'!$F$2:$G$12,2,FALSE))</f>
        <v>Closed</v>
      </c>
      <c r="Z14" s="199">
        <v>45611</v>
      </c>
      <c r="AA14" s="183" t="str">
        <f>IF(LEN(Table1[[#This Row],[Request Date]])&gt;=1, TEXT(Table1[[#This Row],[Request Date]], "mmm"), "ongoing")</f>
        <v>Nov</v>
      </c>
      <c r="AB14" s="183"/>
      <c r="AC14" s="183"/>
      <c r="AD14" s="183"/>
      <c r="AE14" s="183"/>
      <c r="AF14" s="18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v>1</v>
      </c>
      <c r="BN14" s="3"/>
      <c r="BO14" s="3"/>
      <c r="BP14" s="3"/>
      <c r="BQ14" s="3"/>
      <c r="BR14" s="244" t="s">
        <v>764</v>
      </c>
      <c r="BS14" s="183"/>
      <c r="BT14" s="183">
        <v>45681</v>
      </c>
      <c r="BU14" s="183">
        <v>45698</v>
      </c>
      <c r="BV14" s="3" t="s">
        <v>465</v>
      </c>
      <c r="BW14" s="3" t="s">
        <v>418</v>
      </c>
      <c r="BX14" s="3"/>
      <c r="BY14" s="16">
        <f>IF(Table1[[#This Row],[Status]]="Open",Table1[[#This Row],[Ongoing Vacancies Day]],IF(Table1[[#This Row],[Status]]="Closed",Table1[[#This Row],[Join Date]]-Table1[[#This Row],[Request Date]],IF(Table1[[#This Row],[Status]]="Hold / Cancel","Hold/Cancel",0)))</f>
        <v>87</v>
      </c>
      <c r="BZ14" s="16" t="str">
        <f>IFERROR(VLOOKUP(BY14,Table4[],3,TRUE),"Hold/Cancel")</f>
        <v>61 - 90 Days</v>
      </c>
      <c r="CA14" s="16" t="str">
        <f>IF(LEN(Table1[[#This Row],[Join Date]])&lt;1, Table1[[#This Row],[Present Day]]-Table1[[#This Row],[Request Date]],"Closed")</f>
        <v>Closed</v>
      </c>
      <c r="CB14" s="16" t="str">
        <f>VLOOKUP(Table1[[#This Row],[Actual SLA]],Table3[],3,TRUE)</f>
        <v>&lt;90</v>
      </c>
      <c r="CC14" s="16" t="str">
        <f>IFERROR(VLOOKUP(BY14,Table4[],4,TRUE),"Hold/Cancel")</f>
        <v>Closed Meet SLA</v>
      </c>
      <c r="CD14" s="16"/>
      <c r="CE14" s="179">
        <f t="shared" ca="1" si="0"/>
        <v>45965.657166203702</v>
      </c>
      <c r="CF14" s="179"/>
      <c r="CG14" s="16"/>
      <c r="CH14" s="286" t="s">
        <v>764</v>
      </c>
    </row>
    <row r="15" spans="1:86" hidden="1" x14ac:dyDescent="0.35">
      <c r="A15" s="3">
        <f t="shared" si="1"/>
        <v>14</v>
      </c>
      <c r="B15" s="3" t="s">
        <v>149</v>
      </c>
      <c r="C15" s="3" t="s">
        <v>321</v>
      </c>
      <c r="D15" s="227" t="s">
        <v>466</v>
      </c>
      <c r="E15" s="227" t="s">
        <v>1806</v>
      </c>
      <c r="F15" s="227" t="s">
        <v>159</v>
      </c>
      <c r="G15" s="227" t="s">
        <v>136</v>
      </c>
      <c r="H15" s="3"/>
      <c r="I15" s="227" t="s">
        <v>681</v>
      </c>
      <c r="J15" s="227" t="s">
        <v>686</v>
      </c>
      <c r="K15" s="3" t="s">
        <v>138</v>
      </c>
      <c r="L15" s="3" t="s">
        <v>65</v>
      </c>
      <c r="M15" s="3">
        <f>IF(ISBLANK(Table1[[#This Row],[Type Grade]]),"",VLOOKUP(Table1[[#This Row],[Type Grade]],Table10[], 2, 0))</f>
        <v>4</v>
      </c>
      <c r="N15" s="3"/>
      <c r="O15" s="3"/>
      <c r="P15" s="3"/>
      <c r="Q15" s="3" t="str">
        <f>IF(ISBLANK(Table1[[#This Row],[Type Grade]]),"",VLOOKUP(Table1[[#This Row],[Type Grade]],Table10[#Data],4,0))</f>
        <v>Staff</v>
      </c>
      <c r="R15" s="3" t="s">
        <v>150</v>
      </c>
      <c r="S15" s="3" t="s">
        <v>163</v>
      </c>
      <c r="T15" s="3" t="s">
        <v>39</v>
      </c>
      <c r="U15" s="3" t="s">
        <v>467</v>
      </c>
      <c r="V15" s="3" t="s">
        <v>570</v>
      </c>
      <c r="W15" s="3">
        <v>1</v>
      </c>
      <c r="X15" s="3" t="s">
        <v>180</v>
      </c>
      <c r="Y15" s="3" t="str">
        <f>IF(ISBLANK(Table1[[#This Row],[Progress]]),"belum ada fktk",VLOOKUP(Table1[[#This Row],[Progress]],'Reference Table'!$F$2:$G$12,2,FALSE))</f>
        <v>Closed</v>
      </c>
      <c r="Z15" s="199">
        <v>45615</v>
      </c>
      <c r="AA15" s="183" t="str">
        <f>IF(LEN(Table1[[#This Row],[Request Date]])&gt;=1, TEXT(Table1[[#This Row],[Request Date]], "mmm"), "ongoing")</f>
        <v>Nov</v>
      </c>
      <c r="AB15" s="183"/>
      <c r="AC15" s="183"/>
      <c r="AD15" s="183"/>
      <c r="AE15" s="183"/>
      <c r="AF15" s="18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v>1</v>
      </c>
      <c r="BN15" s="3"/>
      <c r="BO15" s="3"/>
      <c r="BP15" s="3"/>
      <c r="BQ15" s="3"/>
      <c r="BR15" s="246" t="s">
        <v>468</v>
      </c>
      <c r="BS15" s="183"/>
      <c r="BT15" s="183"/>
      <c r="BU15" s="183">
        <v>45693</v>
      </c>
      <c r="BV15" s="3" t="s">
        <v>469</v>
      </c>
      <c r="BW15" s="3" t="s">
        <v>180</v>
      </c>
      <c r="BX15" s="3"/>
      <c r="BY15" s="16">
        <f>IF(Table1[[#This Row],[Status]]="Open",Table1[[#This Row],[Ongoing Vacancies Day]],IF(Table1[[#This Row],[Status]]="Closed",Table1[[#This Row],[Join Date]]-Table1[[#This Row],[Request Date]],IF(Table1[[#This Row],[Status]]="Hold / Cancel","Hold/Cancel",0)))</f>
        <v>78</v>
      </c>
      <c r="BZ15" s="16" t="str">
        <f>IFERROR(VLOOKUP(BY15,Table4[],3,TRUE),"Hold/Cancel")</f>
        <v>61 - 90 Days</v>
      </c>
      <c r="CA15" s="16" t="str">
        <f>IF(LEN(Table1[[#This Row],[Join Date]])&lt;1, Table1[[#This Row],[Present Day]]-Table1[[#This Row],[Request Date]],"Closed")</f>
        <v>Closed</v>
      </c>
      <c r="CB15" s="16" t="str">
        <f>VLOOKUP(Table1[[#This Row],[Actual SLA]],Table3[],3,TRUE)</f>
        <v>&lt;90</v>
      </c>
      <c r="CC15" s="16" t="str">
        <f>IFERROR(VLOOKUP(BY15,Table4[],4,TRUE),"Hold/Cancel")</f>
        <v>Closed Meet SLA</v>
      </c>
      <c r="CD15" s="16"/>
      <c r="CE15" s="179">
        <f t="shared" ca="1" si="0"/>
        <v>45965.657166203702</v>
      </c>
      <c r="CF15" s="179"/>
      <c r="CG15" s="16"/>
      <c r="CH15" s="231" t="s">
        <v>468</v>
      </c>
    </row>
    <row r="16" spans="1:86" hidden="1" x14ac:dyDescent="0.35">
      <c r="A16" s="3">
        <f t="shared" si="1"/>
        <v>15</v>
      </c>
      <c r="B16" s="3" t="s">
        <v>149</v>
      </c>
      <c r="C16" s="3" t="s">
        <v>321</v>
      </c>
      <c r="D16" s="227" t="s">
        <v>470</v>
      </c>
      <c r="E16" s="227" t="s">
        <v>1806</v>
      </c>
      <c r="F16" s="227" t="s">
        <v>137</v>
      </c>
      <c r="G16" s="227" t="s">
        <v>136</v>
      </c>
      <c r="H16" s="3" t="s">
        <v>1561</v>
      </c>
      <c r="I16" s="227" t="s">
        <v>687</v>
      </c>
      <c r="J16" s="227" t="s">
        <v>688</v>
      </c>
      <c r="K16" s="3" t="s">
        <v>138</v>
      </c>
      <c r="L16" s="3" t="s">
        <v>61</v>
      </c>
      <c r="M16" s="3">
        <f>IF(ISBLANK(Table1[[#This Row],[Type Grade]]),"",VLOOKUP(Table1[[#This Row],[Type Grade]],Table10[], 2, 0))</f>
        <v>4</v>
      </c>
      <c r="N16" s="3"/>
      <c r="O16" s="3"/>
      <c r="P16" s="3"/>
      <c r="Q16" s="3" t="str">
        <f>IF(ISBLANK(Table1[[#This Row],[Type Grade]]),"",VLOOKUP(Table1[[#This Row],[Type Grade]],Table10[#Data],4,0))</f>
        <v>Staff</v>
      </c>
      <c r="R16" s="3" t="s">
        <v>121</v>
      </c>
      <c r="S16" s="3" t="s">
        <v>151</v>
      </c>
      <c r="T16" s="3" t="s">
        <v>39</v>
      </c>
      <c r="U16" s="3" t="s">
        <v>471</v>
      </c>
      <c r="V16" s="3" t="s">
        <v>756</v>
      </c>
      <c r="W16" s="3">
        <v>1</v>
      </c>
      <c r="X16" s="3" t="s">
        <v>135</v>
      </c>
      <c r="Y16" s="3" t="str">
        <f>IF(ISBLANK(Table1[[#This Row],[Progress]]),"belum ada fktk",VLOOKUP(Table1[[#This Row],[Progress]],'Reference Table'!$F$2:$G$12,2,FALSE))</f>
        <v>Closed</v>
      </c>
      <c r="Z16" s="199">
        <v>45618</v>
      </c>
      <c r="AA16" s="183" t="str">
        <f>IF(LEN(Table1[[#This Row],[Request Date]])&gt;=1, TEXT(Table1[[#This Row],[Request Date]], "mmm"), "ongoing")</f>
        <v>Nov</v>
      </c>
      <c r="AB16" s="183"/>
      <c r="AC16" s="183"/>
      <c r="AD16" s="183"/>
      <c r="AE16" s="183"/>
      <c r="AF16" s="18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v>1</v>
      </c>
      <c r="BN16" s="3"/>
      <c r="BO16" s="3"/>
      <c r="BP16" s="3"/>
      <c r="BQ16" s="3"/>
      <c r="BR16" s="246"/>
      <c r="BS16" s="183"/>
      <c r="BT16" s="183"/>
      <c r="BU16" s="183">
        <v>45859</v>
      </c>
      <c r="BV16" s="3" t="s">
        <v>1493</v>
      </c>
      <c r="BW16" s="3"/>
      <c r="BX16" s="16"/>
      <c r="BY16" s="16">
        <f>IF(Table1[[#This Row],[Status]]="Open",Table1[[#This Row],[Ongoing Vacancies Day]],IF(Table1[[#This Row],[Status]]="Closed",Table1[[#This Row],[Join Date]]-Table1[[#This Row],[Request Date]],IF(Table1[[#This Row],[Status]]="Hold / Cancel","Hold/Cancel",0)))</f>
        <v>241</v>
      </c>
      <c r="BZ16" s="16" t="str">
        <f>IFERROR(VLOOKUP(BY16,Table4[],3,TRUE),"Hold/Cancel")</f>
        <v>above 91 Days</v>
      </c>
      <c r="CA16" s="16" t="str">
        <f>IF(LEN(Table1[[#This Row],[Join Date]])&lt;1, Table1[[#This Row],[Present Day]]-Table1[[#This Row],[Request Date]],"Closed")</f>
        <v>Closed</v>
      </c>
      <c r="CB16" s="16" t="str">
        <f>VLOOKUP(Table1[[#This Row],[Actual SLA]],Table3[],3,TRUE)</f>
        <v>&gt;90</v>
      </c>
      <c r="CC16" s="16" t="str">
        <f>IFERROR(VLOOKUP(BY16,Table4[],4,TRUE),"Hold/Cancel")</f>
        <v>Closed Not Meet SLA</v>
      </c>
      <c r="CD16" s="179"/>
      <c r="CE16" s="179">
        <f t="shared" ca="1" si="0"/>
        <v>45965.657166203702</v>
      </c>
      <c r="CF16" s="3">
        <v>7</v>
      </c>
      <c r="CG16" s="16"/>
      <c r="CH16" s="231"/>
    </row>
    <row r="17" spans="1:86" ht="246.5" hidden="1" x14ac:dyDescent="0.35">
      <c r="A17" s="3">
        <f t="shared" si="1"/>
        <v>16</v>
      </c>
      <c r="B17" s="3" t="s">
        <v>153</v>
      </c>
      <c r="C17" s="3" t="s">
        <v>321</v>
      </c>
      <c r="D17" s="227" t="s">
        <v>186</v>
      </c>
      <c r="E17" s="227" t="s">
        <v>1806</v>
      </c>
      <c r="F17" s="227" t="s">
        <v>146</v>
      </c>
      <c r="G17" s="227" t="s">
        <v>261</v>
      </c>
      <c r="H17" s="3" t="s">
        <v>1811</v>
      </c>
      <c r="I17" s="227" t="s">
        <v>658</v>
      </c>
      <c r="J17" s="227" t="s">
        <v>659</v>
      </c>
      <c r="K17" s="3" t="s">
        <v>147</v>
      </c>
      <c r="L17" s="3" t="s">
        <v>48</v>
      </c>
      <c r="M17" s="3">
        <f>IF(ISBLANK(Table1[[#This Row],[Type Grade]]),"",VLOOKUP(Table1[[#This Row],[Type Grade]],Table10[], 2, 0))</f>
        <v>6</v>
      </c>
      <c r="N17" s="3"/>
      <c r="O17" s="3"/>
      <c r="P17" s="3"/>
      <c r="Q17" s="3" t="str">
        <f>IF(ISBLANK(Table1[[#This Row],[Type Grade]]),"",VLOOKUP(Table1[[#This Row],[Type Grade]],Table10[#Data],4,0))</f>
        <v>Staff</v>
      </c>
      <c r="R17" s="3" t="s">
        <v>121</v>
      </c>
      <c r="S17" s="3" t="s">
        <v>151</v>
      </c>
      <c r="T17" s="3" t="s">
        <v>122</v>
      </c>
      <c r="U17" s="3" t="s">
        <v>349</v>
      </c>
      <c r="V17" s="3" t="s">
        <v>349</v>
      </c>
      <c r="W17" s="3">
        <v>1</v>
      </c>
      <c r="X17" s="3" t="s">
        <v>135</v>
      </c>
      <c r="Y17" s="3" t="str">
        <f>IF(ISBLANK(Table1[[#This Row],[Progress]]),"belum ada fktk",VLOOKUP(Table1[[#This Row],[Progress]],'Reference Table'!$F$2:$G$12,2,FALSE))</f>
        <v>Closed</v>
      </c>
      <c r="Z17" s="199">
        <v>45625</v>
      </c>
      <c r="AA17" s="183" t="str">
        <f>IF(LEN(Table1[[#This Row],[Request Date]])&gt;=1, TEXT(Table1[[#This Row],[Request Date]], "mmm"), "ongoing")</f>
        <v>Nov</v>
      </c>
      <c r="AB17" s="183"/>
      <c r="AC17" s="183"/>
      <c r="AD17" s="183"/>
      <c r="AE17" s="183"/>
      <c r="AF17" s="183"/>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237"/>
      <c r="BE17" s="3"/>
      <c r="BF17" s="3"/>
      <c r="BG17" s="3"/>
      <c r="BH17" s="3"/>
      <c r="BI17" s="3"/>
      <c r="BJ17" s="3"/>
      <c r="BK17" s="3"/>
      <c r="BL17" s="3"/>
      <c r="BM17" s="3">
        <v>1</v>
      </c>
      <c r="BN17" s="4"/>
      <c r="BO17" s="3"/>
      <c r="BP17" s="3"/>
      <c r="BQ17" s="3"/>
      <c r="BR17" s="172" t="s">
        <v>252</v>
      </c>
      <c r="BS17" s="112"/>
      <c r="BT17" s="253">
        <v>45709</v>
      </c>
      <c r="BU17" s="183">
        <v>45740</v>
      </c>
      <c r="BV17" s="3" t="s">
        <v>428</v>
      </c>
      <c r="BW17" s="3" t="s">
        <v>418</v>
      </c>
      <c r="BX17" s="3"/>
      <c r="BY17" s="16">
        <f>IF(Table1[[#This Row],[Status]]="Open",Table1[[#This Row],[Ongoing Vacancies Day]],IF(Table1[[#This Row],[Status]]="Closed",Table1[[#This Row],[Join Date]]-Table1[[#This Row],[Request Date]],IF(Table1[[#This Row],[Status]]="Hold / Cancel","Hold/Cancel",0)))</f>
        <v>115</v>
      </c>
      <c r="BZ17" s="16" t="str">
        <f>IFERROR(VLOOKUP(BY17,Table4[],3,TRUE),"Hold/Cancel")</f>
        <v>above 91 Days</v>
      </c>
      <c r="CA17" s="16" t="str">
        <f>IF(LEN(Table1[[#This Row],[Join Date]])&lt;1, Table1[[#This Row],[Present Day]]-Table1[[#This Row],[Request Date]],"Closed")</f>
        <v>Closed</v>
      </c>
      <c r="CB17" s="16" t="str">
        <f>VLOOKUP(Table1[[#This Row],[Actual SLA]],Table3[],3,TRUE)</f>
        <v>&gt;90</v>
      </c>
      <c r="CC17" s="16" t="str">
        <f>IFERROR(VLOOKUP(BY17,Table4[],4,TRUE),"Hold/Cancel")</f>
        <v>Closed Not Meet SLA</v>
      </c>
      <c r="CD17" s="16"/>
      <c r="CE17" s="179">
        <f t="shared" ca="1" si="0"/>
        <v>45965.657166203702</v>
      </c>
      <c r="CF17" s="179"/>
      <c r="CG17" s="16"/>
      <c r="CH17" s="112" t="s">
        <v>252</v>
      </c>
    </row>
    <row r="18" spans="1:86" ht="29" hidden="1" x14ac:dyDescent="0.35">
      <c r="A18" s="3">
        <f t="shared" si="1"/>
        <v>17</v>
      </c>
      <c r="B18" s="3" t="s">
        <v>149</v>
      </c>
      <c r="C18" s="3" t="s">
        <v>321</v>
      </c>
      <c r="D18" s="227" t="s">
        <v>424</v>
      </c>
      <c r="E18" s="227" t="s">
        <v>1806</v>
      </c>
      <c r="F18" s="227" t="s">
        <v>146</v>
      </c>
      <c r="G18" s="227" t="s">
        <v>261</v>
      </c>
      <c r="H18" s="3" t="s">
        <v>1810</v>
      </c>
      <c r="I18" s="227" t="s">
        <v>621</v>
      </c>
      <c r="J18" s="227" t="s">
        <v>664</v>
      </c>
      <c r="K18" s="3" t="s">
        <v>138</v>
      </c>
      <c r="L18" s="194" t="s">
        <v>48</v>
      </c>
      <c r="M18" s="3">
        <f>IF(ISBLANK(Table1[[#This Row],[Type Grade]]),"",VLOOKUP(Table1[[#This Row],[Type Grade]],Table10[], 2, 0))</f>
        <v>6</v>
      </c>
      <c r="N18" s="3"/>
      <c r="O18" s="3"/>
      <c r="P18" s="3"/>
      <c r="Q18" s="3" t="str">
        <f>IF(ISBLANK(Table1[[#This Row],[Type Grade]]),"",VLOOKUP(Table1[[#This Row],[Type Grade]],Table10[#Data],4,0))</f>
        <v>Staff</v>
      </c>
      <c r="R18" s="3" t="s">
        <v>121</v>
      </c>
      <c r="S18" s="3" t="s">
        <v>151</v>
      </c>
      <c r="T18" s="3" t="s">
        <v>122</v>
      </c>
      <c r="U18" s="3" t="s">
        <v>349</v>
      </c>
      <c r="V18" s="3" t="s">
        <v>349</v>
      </c>
      <c r="W18" s="3">
        <v>1</v>
      </c>
      <c r="X18" s="3" t="s">
        <v>135</v>
      </c>
      <c r="Y18" s="3" t="str">
        <f>IF(ISBLANK(Table1[[#This Row],[Progress]]),"belum ada fktk",VLOOKUP(Table1[[#This Row],[Progress]],'Reference Table'!$F$2:$G$12,2,FALSE))</f>
        <v>Closed</v>
      </c>
      <c r="Z18" s="199">
        <v>45625</v>
      </c>
      <c r="AA18" s="183" t="str">
        <f>IF(LEN(Table1[[#This Row],[Request Date]])&gt;=1, TEXT(Table1[[#This Row],[Request Date]], "mmm"), "ongoing")</f>
        <v>Nov</v>
      </c>
      <c r="AB18" s="183"/>
      <c r="AC18" s="183"/>
      <c r="AD18" s="183"/>
      <c r="AE18" s="183"/>
      <c r="AF18" s="183"/>
      <c r="AG18" s="237"/>
      <c r="AH18" s="237"/>
      <c r="AI18" s="237"/>
      <c r="AJ18" s="237"/>
      <c r="AK18" s="237"/>
      <c r="AL18" s="237"/>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v>1</v>
      </c>
      <c r="BN18" s="3"/>
      <c r="BO18" s="3"/>
      <c r="BP18" s="3"/>
      <c r="BQ18" s="3"/>
      <c r="BR18" s="244" t="s">
        <v>791</v>
      </c>
      <c r="BS18" s="183"/>
      <c r="BT18" s="183">
        <v>45761</v>
      </c>
      <c r="BU18" s="183">
        <v>45768</v>
      </c>
      <c r="BV18" s="3" t="s">
        <v>792</v>
      </c>
      <c r="BW18" s="3" t="s">
        <v>420</v>
      </c>
      <c r="BX18" s="3"/>
      <c r="BY18" s="16">
        <f>IF(Table1[[#This Row],[Status]]="Open",Table1[[#This Row],[Ongoing Vacancies Day]],IF(Table1[[#This Row],[Status]]="Closed",Table1[[#This Row],[Join Date]]-Table1[[#This Row],[Request Date]],IF(Table1[[#This Row],[Status]]="Hold / Cancel","Hold/Cancel",0)))</f>
        <v>143</v>
      </c>
      <c r="BZ18" s="16" t="str">
        <f>IFERROR(VLOOKUP(BY18,Table4[],3,TRUE),"Hold/Cancel")</f>
        <v>above 91 Days</v>
      </c>
      <c r="CA18" s="16" t="str">
        <f>IF(LEN(Table1[[#This Row],[Join Date]])&lt;1, Table1[[#This Row],[Present Day]]-Table1[[#This Row],[Request Date]],"Closed")</f>
        <v>Closed</v>
      </c>
      <c r="CB18" s="16" t="str">
        <f>VLOOKUP(Table1[[#This Row],[Actual SLA]],Table3[],3,TRUE)</f>
        <v>&gt;90</v>
      </c>
      <c r="CC18" s="16" t="str">
        <f>IFERROR(VLOOKUP(BY18,Table4[],4,TRUE),"Hold/Cancel")</f>
        <v>Closed Not Meet SLA</v>
      </c>
      <c r="CD18" s="179"/>
      <c r="CE18" s="179">
        <f t="shared" ca="1" si="0"/>
        <v>45965.657166203702</v>
      </c>
      <c r="CF18" s="179"/>
      <c r="CG18" s="16"/>
      <c r="CH18" s="286" t="s">
        <v>791</v>
      </c>
    </row>
    <row r="19" spans="1:86" ht="58" hidden="1" x14ac:dyDescent="0.35">
      <c r="A19" s="3">
        <f t="shared" si="1"/>
        <v>18</v>
      </c>
      <c r="B19" s="3" t="s">
        <v>152</v>
      </c>
      <c r="C19" s="3" t="s">
        <v>321</v>
      </c>
      <c r="D19" s="227" t="s">
        <v>472</v>
      </c>
      <c r="E19" s="227" t="s">
        <v>1806</v>
      </c>
      <c r="F19" s="227" t="s">
        <v>236</v>
      </c>
      <c r="G19" s="227" t="s">
        <v>136</v>
      </c>
      <c r="H19" s="3"/>
      <c r="I19" s="227" t="s">
        <v>592</v>
      </c>
      <c r="J19" s="227" t="s">
        <v>689</v>
      </c>
      <c r="K19" s="3" t="s">
        <v>138</v>
      </c>
      <c r="L19" s="3" t="s">
        <v>49</v>
      </c>
      <c r="M19" s="3">
        <f>IF(ISBLANK(Table1[[#This Row],[Type Grade]]),"",VLOOKUP(Table1[[#This Row],[Type Grade]],Table10[], 2, 0))</f>
        <v>5</v>
      </c>
      <c r="N19" s="3"/>
      <c r="O19" s="3"/>
      <c r="P19" s="3"/>
      <c r="Q19" s="3" t="str">
        <f>IF(ISBLANK(Table1[[#This Row],[Type Grade]]),"",VLOOKUP(Table1[[#This Row],[Type Grade]],Table10[#Data],4,0))</f>
        <v>Staff</v>
      </c>
      <c r="R19" s="3" t="s">
        <v>150</v>
      </c>
      <c r="S19" s="3" t="s">
        <v>157</v>
      </c>
      <c r="T19" s="3" t="s">
        <v>39</v>
      </c>
      <c r="U19" s="3" t="s">
        <v>473</v>
      </c>
      <c r="V19" s="3" t="s">
        <v>759</v>
      </c>
      <c r="W19" s="3">
        <v>1</v>
      </c>
      <c r="X19" s="3" t="s">
        <v>180</v>
      </c>
      <c r="Y19" s="3" t="str">
        <f>IF(ISBLANK(Table1[[#This Row],[Progress]]),"belum ada fktk",VLOOKUP(Table1[[#This Row],[Progress]],'Reference Table'!$F$2:$G$12,2,FALSE))</f>
        <v>Closed</v>
      </c>
      <c r="Z19" s="199">
        <v>45628</v>
      </c>
      <c r="AA19" s="183" t="str">
        <f>IF(LEN(Table1[[#This Row],[Request Date]])&gt;=1, TEXT(Table1[[#This Row],[Request Date]], "mmm"), "ongoing")</f>
        <v>Dec</v>
      </c>
      <c r="AB19" s="183"/>
      <c r="AC19" s="183"/>
      <c r="AD19" s="183"/>
      <c r="AE19" s="183"/>
      <c r="AF19" s="18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v>1</v>
      </c>
      <c r="BN19" s="3"/>
      <c r="BO19" s="3"/>
      <c r="BP19" s="3"/>
      <c r="BQ19" s="3"/>
      <c r="BR19" s="246" t="s">
        <v>474</v>
      </c>
      <c r="BS19" s="183"/>
      <c r="BT19" s="183"/>
      <c r="BU19" s="183">
        <v>45682</v>
      </c>
      <c r="BV19" s="3" t="s">
        <v>475</v>
      </c>
      <c r="BW19" s="3" t="s">
        <v>180</v>
      </c>
      <c r="BX19" s="3"/>
      <c r="BY19" s="16">
        <f>IF(Table1[[#This Row],[Status]]="Open",Table1[[#This Row],[Ongoing Vacancies Day]],IF(Table1[[#This Row],[Status]]="Closed",Table1[[#This Row],[Join Date]]-Table1[[#This Row],[Request Date]],IF(Table1[[#This Row],[Status]]="Hold / Cancel","Hold/Cancel",0)))</f>
        <v>54</v>
      </c>
      <c r="BZ19" s="16" t="str">
        <f>IFERROR(VLOOKUP(BY19,Table4[],3,TRUE),"Hold/Cancel")</f>
        <v>31 - 60 Days</v>
      </c>
      <c r="CA19" s="16" t="str">
        <f>IF(LEN(Table1[[#This Row],[Join Date]])&lt;1, Table1[[#This Row],[Present Day]]-Table1[[#This Row],[Request Date]],"Closed")</f>
        <v>Closed</v>
      </c>
      <c r="CB19" s="16" t="str">
        <f>VLOOKUP(Table1[[#This Row],[Actual SLA]],Table3[],3,TRUE)</f>
        <v>&lt;90</v>
      </c>
      <c r="CC19" s="16" t="str">
        <f>IFERROR(VLOOKUP(BY19,Table4[],4,TRUE),"Hold/Cancel")</f>
        <v>Closed Meet SLA</v>
      </c>
      <c r="CD19" s="16"/>
      <c r="CE19" s="179">
        <f t="shared" ca="1" si="0"/>
        <v>45965.657166203702</v>
      </c>
      <c r="CF19" s="179"/>
      <c r="CG19" s="16"/>
      <c r="CH19" s="231" t="s">
        <v>474</v>
      </c>
    </row>
    <row r="20" spans="1:86" hidden="1" x14ac:dyDescent="0.35">
      <c r="A20" s="3">
        <f t="shared" si="1"/>
        <v>19</v>
      </c>
      <c r="B20" s="3" t="s">
        <v>149</v>
      </c>
      <c r="C20" s="3" t="s">
        <v>321</v>
      </c>
      <c r="D20" s="227"/>
      <c r="E20" s="227" t="s">
        <v>1807</v>
      </c>
      <c r="F20" s="227" t="s">
        <v>1156</v>
      </c>
      <c r="G20" s="227" t="s">
        <v>143</v>
      </c>
      <c r="H20" s="3" t="s">
        <v>1156</v>
      </c>
      <c r="I20" s="227" t="s">
        <v>701</v>
      </c>
      <c r="J20" s="227" t="s">
        <v>700</v>
      </c>
      <c r="K20" s="3" t="s">
        <v>138</v>
      </c>
      <c r="L20" s="3" t="s">
        <v>43</v>
      </c>
      <c r="M20" s="3">
        <f>IF(ISBLANK(Table1[[#This Row],[Type Grade]]),"",VLOOKUP(Table1[[#This Row],[Type Grade]],Table10[], 2, 0))</f>
        <v>7</v>
      </c>
      <c r="N20" s="3"/>
      <c r="O20" s="3"/>
      <c r="P20" s="3"/>
      <c r="Q20" s="3" t="str">
        <f>IF(ISBLANK(Table1[[#This Row],[Type Grade]]),"",VLOOKUP(Table1[[#This Row],[Type Grade]],Table10[#Data],4,0))</f>
        <v>Staff</v>
      </c>
      <c r="R20" s="3" t="s">
        <v>121</v>
      </c>
      <c r="S20" s="3" t="s">
        <v>151</v>
      </c>
      <c r="T20" s="3" t="s">
        <v>122</v>
      </c>
      <c r="U20" s="3" t="s">
        <v>349</v>
      </c>
      <c r="V20" s="3" t="s">
        <v>349</v>
      </c>
      <c r="W20" s="3">
        <v>1</v>
      </c>
      <c r="X20" s="3" t="s">
        <v>135</v>
      </c>
      <c r="Y20" s="3" t="str">
        <f>IF(ISBLANK(Table1[[#This Row],[Progress]]),"belum ada fktk",VLOOKUP(Table1[[#This Row],[Progress]],'Reference Table'!$F$2:$G$12,2,FALSE))</f>
        <v>Closed</v>
      </c>
      <c r="Z20" s="199">
        <v>45629</v>
      </c>
      <c r="AA20" s="183" t="str">
        <f>IF(LEN(Table1[[#This Row],[Request Date]])&gt;=1, TEXT(Table1[[#This Row],[Request Date]], "mmm"), "ongoing")</f>
        <v>Dec</v>
      </c>
      <c r="AB20" s="183"/>
      <c r="AC20" s="183"/>
      <c r="AD20" s="183"/>
      <c r="AE20" s="183"/>
      <c r="AF20" s="183"/>
      <c r="AH20" s="3"/>
      <c r="AI20" s="3"/>
      <c r="AJ20" s="3"/>
      <c r="AK20" s="3"/>
      <c r="AL20" s="3"/>
      <c r="AM20" s="3">
        <v>1</v>
      </c>
      <c r="AN20" s="3"/>
      <c r="AO20" s="3"/>
      <c r="AP20" s="3"/>
      <c r="AQ20" s="3"/>
      <c r="AR20" s="3"/>
      <c r="AS20" s="3">
        <v>0</v>
      </c>
      <c r="AT20" s="3"/>
      <c r="AU20" s="3"/>
      <c r="AV20" s="3"/>
      <c r="AW20" s="3"/>
      <c r="AX20" s="3"/>
      <c r="AY20" s="3">
        <v>0</v>
      </c>
      <c r="AZ20" s="3"/>
      <c r="BA20" s="3"/>
      <c r="BB20" s="3"/>
      <c r="BC20" s="3"/>
      <c r="BD20" s="3"/>
      <c r="BE20" s="3">
        <v>1</v>
      </c>
      <c r="BF20" s="3"/>
      <c r="BG20" s="3"/>
      <c r="BH20" s="3"/>
      <c r="BI20" s="3"/>
      <c r="BJ20" s="3"/>
      <c r="BK20" s="3">
        <v>1</v>
      </c>
      <c r="BL20" s="3">
        <v>0</v>
      </c>
      <c r="BM20" s="3">
        <v>1</v>
      </c>
      <c r="BN20" s="3">
        <v>0</v>
      </c>
      <c r="BO20" s="3">
        <v>0</v>
      </c>
      <c r="BP20" s="3">
        <v>0</v>
      </c>
      <c r="BQ20" s="3"/>
      <c r="BR20" s="246"/>
      <c r="BS20" s="183"/>
      <c r="BT20" s="183"/>
      <c r="BU20" s="183">
        <v>45693</v>
      </c>
      <c r="BV20" s="3" t="s">
        <v>702</v>
      </c>
      <c r="BW20" s="3" t="s">
        <v>420</v>
      </c>
      <c r="BX20" s="16"/>
      <c r="BY20" s="16">
        <f>IF(Table1[[#This Row],[Status]]="Open",Table1[[#This Row],[Ongoing Vacancies Day]],IF(Table1[[#This Row],[Status]]="Closed",Table1[[#This Row],[Join Date]]-Table1[[#This Row],[Request Date]],IF(Table1[[#This Row],[Status]]="Hold / Cancel","Hold/Cancel",0)))</f>
        <v>64</v>
      </c>
      <c r="BZ20" s="16" t="str">
        <f>IFERROR(VLOOKUP(BY20,Table4[],3,TRUE),"Hold/Cancel")</f>
        <v>61 - 90 Days</v>
      </c>
      <c r="CA20" s="16" t="str">
        <f>IF(LEN(Table1[[#This Row],[Join Date]])&lt;1, Table1[[#This Row],[Present Day]]-Table1[[#This Row],[Request Date]],"Closed")</f>
        <v>Closed</v>
      </c>
      <c r="CB20" s="16" t="str">
        <f>VLOOKUP(Table1[[#This Row],[Actual SLA]],Table3[],3,TRUE)</f>
        <v>&lt;90</v>
      </c>
      <c r="CC20" s="16" t="str">
        <f>IFERROR(VLOOKUP(BY20,Table4[],4,TRUE),"Hold/Cancel")</f>
        <v>Closed Meet SLA</v>
      </c>
      <c r="CD20" s="179"/>
      <c r="CE20" s="179">
        <f t="shared" ca="1" si="0"/>
        <v>45965.657166203702</v>
      </c>
      <c r="CF20" s="179"/>
      <c r="CG20" s="16"/>
      <c r="CH20" s="231"/>
    </row>
    <row r="21" spans="1:86" ht="159.5" hidden="1" x14ac:dyDescent="0.35">
      <c r="A21" s="3">
        <f t="shared" si="1"/>
        <v>20</v>
      </c>
      <c r="B21" s="3" t="s">
        <v>153</v>
      </c>
      <c r="C21" s="3" t="s">
        <v>321</v>
      </c>
      <c r="D21" s="227" t="s">
        <v>249</v>
      </c>
      <c r="E21" s="227" t="s">
        <v>1806</v>
      </c>
      <c r="F21" s="227" t="s">
        <v>156</v>
      </c>
      <c r="G21" s="227" t="s">
        <v>136</v>
      </c>
      <c r="H21" s="3"/>
      <c r="I21" s="227" t="s">
        <v>584</v>
      </c>
      <c r="J21" s="227" t="s">
        <v>693</v>
      </c>
      <c r="K21" s="3" t="s">
        <v>138</v>
      </c>
      <c r="L21" s="3" t="s">
        <v>48</v>
      </c>
      <c r="M21" s="3">
        <f>IF(ISBLANK(Table1[[#This Row],[Type Grade]]),"",VLOOKUP(Table1[[#This Row],[Type Grade]],Table10[], 2, 0))</f>
        <v>6</v>
      </c>
      <c r="N21" s="3"/>
      <c r="O21" s="3"/>
      <c r="P21" s="3"/>
      <c r="Q21" s="3" t="str">
        <f>IF(ISBLANK(Table1[[#This Row],[Type Grade]]),"",VLOOKUP(Table1[[#This Row],[Type Grade]],Table10[#Data],4,0))</f>
        <v>Staff</v>
      </c>
      <c r="R21" s="3" t="s">
        <v>150</v>
      </c>
      <c r="S21" s="3" t="s">
        <v>864</v>
      </c>
      <c r="T21" s="3" t="s">
        <v>39</v>
      </c>
      <c r="U21" s="3" t="s">
        <v>250</v>
      </c>
      <c r="V21" s="3" t="s">
        <v>758</v>
      </c>
      <c r="W21" s="3">
        <v>1</v>
      </c>
      <c r="X21" s="3" t="s">
        <v>135</v>
      </c>
      <c r="Y21" s="3" t="str">
        <f>IF(ISBLANK(Table1[[#This Row],[Progress]]),"belum ada fktk",VLOOKUP(Table1[[#This Row],[Progress]],'Reference Table'!$F$2:$G$12,2,FALSE))</f>
        <v>Closed</v>
      </c>
      <c r="Z21" s="199">
        <v>45631</v>
      </c>
      <c r="AA21" s="183" t="str">
        <f>IF(LEN(Table1[[#This Row],[Request Date]])&gt;=1, TEXT(Table1[[#This Row],[Request Date]], "mmm"), "ongoing")</f>
        <v>Dec</v>
      </c>
      <c r="AB21" s="183"/>
      <c r="AC21" s="183"/>
      <c r="AD21" s="183"/>
      <c r="AE21" s="183"/>
      <c r="AF21" s="18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v>1</v>
      </c>
      <c r="BN21" s="3"/>
      <c r="BO21" s="3"/>
      <c r="BP21" s="3"/>
      <c r="BQ21" s="3"/>
      <c r="BR21" s="244" t="s">
        <v>751</v>
      </c>
      <c r="BS21" s="183"/>
      <c r="BT21" s="183">
        <v>45729</v>
      </c>
      <c r="BU21" s="183">
        <v>45824</v>
      </c>
      <c r="BV21" s="3" t="s">
        <v>1220</v>
      </c>
      <c r="BW21" s="3" t="s">
        <v>418</v>
      </c>
      <c r="BX21" s="3"/>
      <c r="BY21" s="16">
        <f>IF(Table1[[#This Row],[Status]]="Open",Table1[[#This Row],[Ongoing Vacancies Day]],IF(Table1[[#This Row],[Status]]="Closed",Table1[[#This Row],[Join Date]]-Table1[[#This Row],[Request Date]],IF(Table1[[#This Row],[Status]]="Hold / Cancel","Hold/Cancel",0)))</f>
        <v>193</v>
      </c>
      <c r="BZ21" s="16" t="str">
        <f>IFERROR(VLOOKUP(BY21,Table4[],3,TRUE),"Hold/Cancel")</f>
        <v>above 91 Days</v>
      </c>
      <c r="CA21" s="16" t="str">
        <f>IF(LEN(Table1[[#This Row],[Join Date]])&lt;1, Table1[[#This Row],[Present Day]]-Table1[[#This Row],[Request Date]],"Closed")</f>
        <v>Closed</v>
      </c>
      <c r="CB21" s="16" t="str">
        <f>VLOOKUP(Table1[[#This Row],[Actual SLA]],Table3[],3,TRUE)</f>
        <v>&gt;90</v>
      </c>
      <c r="CC21" s="16" t="str">
        <f>IFERROR(VLOOKUP(BY21,Table4[],4,TRUE),"Hold/Cancel")</f>
        <v>Closed Not Meet SLA</v>
      </c>
      <c r="CD21" s="16"/>
      <c r="CE21" s="179">
        <f t="shared" ca="1" si="0"/>
        <v>45965.657166203702</v>
      </c>
      <c r="CF21" s="179"/>
      <c r="CG21" s="16"/>
      <c r="CH21" s="286" t="s">
        <v>751</v>
      </c>
    </row>
    <row r="22" spans="1:86" ht="43.5" hidden="1" x14ac:dyDescent="0.35">
      <c r="A22" s="3">
        <f t="shared" si="1"/>
        <v>21</v>
      </c>
      <c r="B22" s="3" t="s">
        <v>149</v>
      </c>
      <c r="C22" s="3" t="s">
        <v>417</v>
      </c>
      <c r="D22" s="227" t="s">
        <v>246</v>
      </c>
      <c r="E22" s="227" t="s">
        <v>1806</v>
      </c>
      <c r="F22" s="227" t="s">
        <v>178</v>
      </c>
      <c r="G22" s="227" t="s">
        <v>136</v>
      </c>
      <c r="H22" s="3"/>
      <c r="I22" s="227" t="s">
        <v>644</v>
      </c>
      <c r="J22" s="227" t="s">
        <v>690</v>
      </c>
      <c r="K22" s="3" t="s">
        <v>138</v>
      </c>
      <c r="L22" s="3" t="s">
        <v>49</v>
      </c>
      <c r="M22" s="3">
        <f>IF(ISBLANK(Table1[[#This Row],[Type Grade]]),"",VLOOKUP(Table1[[#This Row],[Type Grade]],Table10[], 2, 0))</f>
        <v>5</v>
      </c>
      <c r="N22" s="3"/>
      <c r="O22" s="3"/>
      <c r="P22" s="3"/>
      <c r="Q22" s="3" t="str">
        <f>IF(ISBLANK(Table1[[#This Row],[Type Grade]]),"",VLOOKUP(Table1[[#This Row],[Type Grade]],Table10[#Data],4,0))</f>
        <v>Staff</v>
      </c>
      <c r="R22" s="3" t="s">
        <v>150</v>
      </c>
      <c r="S22" s="3" t="s">
        <v>52</v>
      </c>
      <c r="T22" s="3" t="s">
        <v>39</v>
      </c>
      <c r="U22" s="3" t="s">
        <v>247</v>
      </c>
      <c r="V22" s="3" t="s">
        <v>570</v>
      </c>
      <c r="W22" s="3">
        <v>1</v>
      </c>
      <c r="X22" s="3" t="s">
        <v>134</v>
      </c>
      <c r="Y22" s="3" t="str">
        <f>IF(ISBLANK(Table1[[#This Row],[Progress]]),"belum ada fktk",VLOOKUP(Table1[[#This Row],[Progress]],'Reference Table'!$F$2:$G$12,2,FALSE))</f>
        <v>Hold / Cancel</v>
      </c>
      <c r="Z22" s="199">
        <v>45631</v>
      </c>
      <c r="AA22" s="183" t="str">
        <f>IF(LEN(Table1[[#This Row],[Request Date]])&gt;=1, TEXT(Table1[[#This Row],[Request Date]], "mmm"), "ongoing")</f>
        <v>Dec</v>
      </c>
      <c r="AB22" s="183"/>
      <c r="AC22" s="183"/>
      <c r="AD22" s="183"/>
      <c r="AE22" s="183"/>
      <c r="AF22" s="18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244" t="s">
        <v>1889</v>
      </c>
      <c r="BS22" s="183">
        <v>45714</v>
      </c>
      <c r="BT22" s="183"/>
      <c r="BU22" s="183"/>
      <c r="BV22" s="3"/>
      <c r="BW22" s="3"/>
      <c r="BX22" s="3"/>
      <c r="BY22" s="16" t="str">
        <f>IF(Table1[[#This Row],[Status]]="Open",Table1[[#This Row],[Ongoing Vacancies Day]],IF(Table1[[#This Row],[Status]]="Closed",Table1[[#This Row],[Join Date]]-Table1[[#This Row],[Request Date]],IF(Table1[[#This Row],[Status]]="Hold / Cancel","Hold/Cancel",0)))</f>
        <v>Hold/Cancel</v>
      </c>
      <c r="BZ22" s="16" t="str">
        <f>IFERROR(VLOOKUP(BY22,Table4[],3,TRUE),"Hold/Cancel")</f>
        <v>Hold/Cancel</v>
      </c>
      <c r="CA22" s="16">
        <f ca="1">IF(LEN(Table1[[#This Row],[Join Date]])&lt;1, Table1[[#This Row],[Present Day]]-Table1[[#This Row],[Request Date]],"Closed")</f>
        <v>334.65716620370222</v>
      </c>
      <c r="CB22" s="16" t="str">
        <f>VLOOKUP(Table1[[#This Row],[Actual SLA]],Table3[],3,TRUE)</f>
        <v>Closed</v>
      </c>
      <c r="CC22" s="16" t="str">
        <f>IFERROR(VLOOKUP(BY22,Table4[],4,TRUE),"Hold/Cancel")</f>
        <v>Hold/Cancel</v>
      </c>
      <c r="CD22" s="16"/>
      <c r="CE22" s="179">
        <f t="shared" ca="1" si="0"/>
        <v>45965.657166203702</v>
      </c>
      <c r="CF22" s="179"/>
      <c r="CG22" s="16"/>
      <c r="CH22" s="286" t="s">
        <v>1446</v>
      </c>
    </row>
    <row r="23" spans="1:86" hidden="1" x14ac:dyDescent="0.35">
      <c r="A23" s="3">
        <f t="shared" si="1"/>
        <v>22</v>
      </c>
      <c r="B23" s="3" t="s">
        <v>149</v>
      </c>
      <c r="C23" s="3" t="s">
        <v>321</v>
      </c>
      <c r="D23" s="227" t="s">
        <v>477</v>
      </c>
      <c r="E23" s="227" t="s">
        <v>1806</v>
      </c>
      <c r="F23" s="227" t="s">
        <v>212</v>
      </c>
      <c r="G23" s="227" t="s">
        <v>164</v>
      </c>
      <c r="H23" s="3"/>
      <c r="I23" s="227" t="s">
        <v>626</v>
      </c>
      <c r="J23" s="227" t="s">
        <v>860</v>
      </c>
      <c r="K23" s="3" t="s">
        <v>138</v>
      </c>
      <c r="L23" s="3" t="s">
        <v>67</v>
      </c>
      <c r="M23" s="3">
        <f>IF(ISBLANK(Table1[[#This Row],[Type Grade]]),"",VLOOKUP(Table1[[#This Row],[Type Grade]],Table10[], 2, 0))</f>
        <v>3</v>
      </c>
      <c r="N23" s="3"/>
      <c r="O23" s="3"/>
      <c r="P23" s="3"/>
      <c r="Q23" s="3" t="str">
        <f>IF(ISBLANK(Table1[[#This Row],[Type Grade]]),"",VLOOKUP(Table1[[#This Row],[Type Grade]],Table10[#Data],4,0))</f>
        <v>Non Staff</v>
      </c>
      <c r="R23" s="3" t="s">
        <v>150</v>
      </c>
      <c r="S23" s="3" t="s">
        <v>163</v>
      </c>
      <c r="T23" s="3" t="s">
        <v>122</v>
      </c>
      <c r="U23" s="3" t="s">
        <v>349</v>
      </c>
      <c r="V23" s="3" t="s">
        <v>349</v>
      </c>
      <c r="W23" s="3">
        <v>1</v>
      </c>
      <c r="X23" s="3" t="s">
        <v>135</v>
      </c>
      <c r="Y23" s="3" t="str">
        <f>IF(ISBLANK(Table1[[#This Row],[Progress]]),"belum ada fktk",VLOOKUP(Table1[[#This Row],[Progress]],'Reference Table'!$F$2:$G$12,2,FALSE))</f>
        <v>Closed</v>
      </c>
      <c r="Z23" s="199">
        <v>45631</v>
      </c>
      <c r="AA23" s="183" t="str">
        <f>IF(LEN(Table1[[#This Row],[Request Date]])&gt;=1, TEXT(Table1[[#This Row],[Request Date]], "mmm"), "ongoing")</f>
        <v>Dec</v>
      </c>
      <c r="AB23" s="183"/>
      <c r="AC23" s="183"/>
      <c r="AD23" s="183"/>
      <c r="AE23" s="183"/>
      <c r="AF23" s="18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v>1</v>
      </c>
      <c r="BN23" s="3"/>
      <c r="BO23" s="3"/>
      <c r="BP23" s="3"/>
      <c r="BQ23" s="3"/>
      <c r="BR23" s="244"/>
      <c r="BS23" s="183"/>
      <c r="BT23" s="183"/>
      <c r="BU23" s="183">
        <v>45658</v>
      </c>
      <c r="BV23" s="3" t="s">
        <v>1261</v>
      </c>
      <c r="BW23" s="3" t="s">
        <v>286</v>
      </c>
      <c r="BX23" s="3"/>
      <c r="BY23" s="16">
        <f>IF(Table1[[#This Row],[Status]]="Open",Table1[[#This Row],[Ongoing Vacancies Day]],IF(Table1[[#This Row],[Status]]="Closed",Table1[[#This Row],[Join Date]]-Table1[[#This Row],[Request Date]],IF(Table1[[#This Row],[Status]]="Hold / Cancel","Hold/Cancel",0)))</f>
        <v>27</v>
      </c>
      <c r="BZ23" s="16" t="str">
        <f>IFERROR(VLOOKUP(BY23,Table4[],3,TRUE),"Hold/Cancel")</f>
        <v>0 - 30 Days</v>
      </c>
      <c r="CA23" s="16" t="str">
        <f>IF(LEN(Table1[[#This Row],[Join Date]])&lt;1, Table1[[#This Row],[Present Day]]-Table1[[#This Row],[Request Date]],"Closed")</f>
        <v>Closed</v>
      </c>
      <c r="CB23" s="16" t="str">
        <f>VLOOKUP(Table1[[#This Row],[Actual SLA]],Table3[],3,TRUE)</f>
        <v>&lt;90</v>
      </c>
      <c r="CC23" s="16" t="str">
        <f>IFERROR(VLOOKUP(BY23,Table4[],4,TRUE),"Hold/Cancel")</f>
        <v>Closed Meet SLA</v>
      </c>
      <c r="CD23" s="16"/>
      <c r="CE23" s="179">
        <f t="shared" ca="1" si="0"/>
        <v>45965.657166203702</v>
      </c>
      <c r="CF23" s="179"/>
      <c r="CG23" s="16"/>
      <c r="CH23" s="286"/>
    </row>
    <row r="24" spans="1:86" hidden="1" x14ac:dyDescent="0.35">
      <c r="A24" s="3">
        <f t="shared" si="1"/>
        <v>23</v>
      </c>
      <c r="B24" s="3" t="s">
        <v>149</v>
      </c>
      <c r="C24" s="3" t="s">
        <v>321</v>
      </c>
      <c r="D24" s="227" t="s">
        <v>477</v>
      </c>
      <c r="E24" s="227" t="s">
        <v>1806</v>
      </c>
      <c r="F24" s="227" t="s">
        <v>212</v>
      </c>
      <c r="G24" s="227" t="s">
        <v>164</v>
      </c>
      <c r="H24" s="3"/>
      <c r="I24" s="227" t="s">
        <v>626</v>
      </c>
      <c r="J24" s="227" t="s">
        <v>860</v>
      </c>
      <c r="K24" s="3" t="s">
        <v>138</v>
      </c>
      <c r="L24" s="3" t="s">
        <v>67</v>
      </c>
      <c r="M24" s="3">
        <f>IF(ISBLANK(Table1[[#This Row],[Type Grade]]),"",VLOOKUP(Table1[[#This Row],[Type Grade]],Table10[], 2, 0))</f>
        <v>3</v>
      </c>
      <c r="N24" s="3"/>
      <c r="O24" s="3"/>
      <c r="P24" s="3"/>
      <c r="Q24" s="3" t="str">
        <f>IF(ISBLANK(Table1[[#This Row],[Type Grade]]),"",VLOOKUP(Table1[[#This Row],[Type Grade]],Table10[#Data],4,0))</f>
        <v>Non Staff</v>
      </c>
      <c r="R24" s="3" t="s">
        <v>150</v>
      </c>
      <c r="S24" s="3" t="s">
        <v>163</v>
      </c>
      <c r="T24" s="3" t="s">
        <v>122</v>
      </c>
      <c r="U24" s="3" t="s">
        <v>349</v>
      </c>
      <c r="V24" s="3" t="s">
        <v>349</v>
      </c>
      <c r="W24" s="3">
        <v>1</v>
      </c>
      <c r="X24" s="3" t="s">
        <v>135</v>
      </c>
      <c r="Y24" s="3" t="str">
        <f>IF(ISBLANK(Table1[[#This Row],[Progress]]),"belum ada fktk",VLOOKUP(Table1[[#This Row],[Progress]],'Reference Table'!$F$2:$G$12,2,FALSE))</f>
        <v>Closed</v>
      </c>
      <c r="Z24" s="199">
        <v>45631</v>
      </c>
      <c r="AA24" s="183" t="str">
        <f>IF(LEN(Table1[[#This Row],[Request Date]])&gt;=1, TEXT(Table1[[#This Row],[Request Date]], "mmm"), "ongoing")</f>
        <v>Dec</v>
      </c>
      <c r="AB24" s="183"/>
      <c r="AC24" s="183"/>
      <c r="AD24" s="183"/>
      <c r="AE24" s="183"/>
      <c r="AF24" s="18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v>1</v>
      </c>
      <c r="BN24" s="3"/>
      <c r="BO24" s="3"/>
      <c r="BP24" s="3"/>
      <c r="BQ24" s="3"/>
      <c r="BR24" s="244"/>
      <c r="BS24" s="183"/>
      <c r="BT24" s="183"/>
      <c r="BU24" s="183">
        <v>45658</v>
      </c>
      <c r="BV24" s="3" t="s">
        <v>1258</v>
      </c>
      <c r="BW24" s="3" t="s">
        <v>286</v>
      </c>
      <c r="BX24" s="3"/>
      <c r="BY24" s="16">
        <f>IF(Table1[[#This Row],[Status]]="Open",Table1[[#This Row],[Ongoing Vacancies Day]],IF(Table1[[#This Row],[Status]]="Closed",Table1[[#This Row],[Join Date]]-Table1[[#This Row],[Request Date]],IF(Table1[[#This Row],[Status]]="Hold / Cancel","Hold/Cancel",0)))</f>
        <v>27</v>
      </c>
      <c r="BZ24" s="16" t="str">
        <f>IFERROR(VLOOKUP(BY24,Table4[],3,TRUE),"Hold/Cancel")</f>
        <v>0 - 30 Days</v>
      </c>
      <c r="CA24" s="16" t="str">
        <f>IF(LEN(Table1[[#This Row],[Join Date]])&lt;1, Table1[[#This Row],[Present Day]]-Table1[[#This Row],[Request Date]],"Closed")</f>
        <v>Closed</v>
      </c>
      <c r="CB24" s="16" t="str">
        <f>VLOOKUP(Table1[[#This Row],[Actual SLA]],Table3[],3,TRUE)</f>
        <v>&lt;90</v>
      </c>
      <c r="CC24" s="16" t="str">
        <f>IFERROR(VLOOKUP(BY24,Table4[],4,TRUE),"Hold/Cancel")</f>
        <v>Closed Meet SLA</v>
      </c>
      <c r="CD24" s="16"/>
      <c r="CE24" s="179">
        <f t="shared" ca="1" si="0"/>
        <v>45965.657166203702</v>
      </c>
      <c r="CF24" s="179"/>
      <c r="CG24" s="16"/>
      <c r="CH24" s="286"/>
    </row>
    <row r="25" spans="1:86" hidden="1" x14ac:dyDescent="0.35">
      <c r="A25" s="3">
        <f t="shared" si="1"/>
        <v>24</v>
      </c>
      <c r="B25" s="3" t="s">
        <v>149</v>
      </c>
      <c r="C25" s="3" t="s">
        <v>321</v>
      </c>
      <c r="D25" s="227" t="s">
        <v>477</v>
      </c>
      <c r="E25" s="227" t="s">
        <v>1806</v>
      </c>
      <c r="F25" s="227" t="s">
        <v>212</v>
      </c>
      <c r="G25" s="227" t="s">
        <v>164</v>
      </c>
      <c r="H25" s="3"/>
      <c r="I25" s="227" t="s">
        <v>626</v>
      </c>
      <c r="J25" s="227" t="s">
        <v>860</v>
      </c>
      <c r="K25" s="3" t="s">
        <v>138</v>
      </c>
      <c r="L25" s="3" t="s">
        <v>67</v>
      </c>
      <c r="M25" s="3">
        <f>IF(ISBLANK(Table1[[#This Row],[Type Grade]]),"",VLOOKUP(Table1[[#This Row],[Type Grade]],Table10[], 2, 0))</f>
        <v>3</v>
      </c>
      <c r="N25" s="3"/>
      <c r="O25" s="3"/>
      <c r="P25" s="3"/>
      <c r="Q25" s="3" t="str">
        <f>IF(ISBLANK(Table1[[#This Row],[Type Grade]]),"",VLOOKUP(Table1[[#This Row],[Type Grade]],Table10[#Data],4,0))</f>
        <v>Non Staff</v>
      </c>
      <c r="R25" s="3" t="s">
        <v>150</v>
      </c>
      <c r="S25" s="3" t="s">
        <v>163</v>
      </c>
      <c r="T25" s="3" t="s">
        <v>122</v>
      </c>
      <c r="U25" s="3" t="s">
        <v>349</v>
      </c>
      <c r="V25" s="3" t="s">
        <v>349</v>
      </c>
      <c r="W25" s="3">
        <v>1</v>
      </c>
      <c r="X25" s="3" t="s">
        <v>135</v>
      </c>
      <c r="Y25" s="3" t="str">
        <f>IF(ISBLANK(Table1[[#This Row],[Progress]]),"belum ada fktk",VLOOKUP(Table1[[#This Row],[Progress]],'Reference Table'!$F$2:$G$12,2,FALSE))</f>
        <v>Closed</v>
      </c>
      <c r="Z25" s="199">
        <v>45631</v>
      </c>
      <c r="AA25" s="183" t="str">
        <f>IF(LEN(Table1[[#This Row],[Request Date]])&gt;=1, TEXT(Table1[[#This Row],[Request Date]], "mmm"), "ongoing")</f>
        <v>Dec</v>
      </c>
      <c r="AB25" s="183"/>
      <c r="AC25" s="183"/>
      <c r="AD25" s="183"/>
      <c r="AE25" s="183"/>
      <c r="AF25" s="18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v>1</v>
      </c>
      <c r="BN25" s="3"/>
      <c r="BO25" s="3"/>
      <c r="BP25" s="3"/>
      <c r="BQ25" s="3"/>
      <c r="BR25" s="244"/>
      <c r="BS25" s="183"/>
      <c r="BT25" s="183"/>
      <c r="BU25" s="183">
        <v>45658</v>
      </c>
      <c r="BV25" s="3" t="s">
        <v>1262</v>
      </c>
      <c r="BW25" s="3" t="s">
        <v>286</v>
      </c>
      <c r="BX25" s="3"/>
      <c r="BY25" s="16">
        <f>IF(Table1[[#This Row],[Status]]="Open",Table1[[#This Row],[Ongoing Vacancies Day]],IF(Table1[[#This Row],[Status]]="Closed",Table1[[#This Row],[Join Date]]-Table1[[#This Row],[Request Date]],IF(Table1[[#This Row],[Status]]="Hold / Cancel","Hold/Cancel",0)))</f>
        <v>27</v>
      </c>
      <c r="BZ25" s="16" t="str">
        <f>IFERROR(VLOOKUP(BY25,Table4[],3,TRUE),"Hold/Cancel")</f>
        <v>0 - 30 Days</v>
      </c>
      <c r="CA25" s="16" t="str">
        <f>IF(LEN(Table1[[#This Row],[Join Date]])&lt;1, Table1[[#This Row],[Present Day]]-Table1[[#This Row],[Request Date]],"Closed")</f>
        <v>Closed</v>
      </c>
      <c r="CB25" s="16" t="str">
        <f>VLOOKUP(Table1[[#This Row],[Actual SLA]],Table3[],3,TRUE)</f>
        <v>&lt;90</v>
      </c>
      <c r="CC25" s="16" t="str">
        <f>IFERROR(VLOOKUP(BY25,Table4[],4,TRUE),"Hold/Cancel")</f>
        <v>Closed Meet SLA</v>
      </c>
      <c r="CD25" s="16"/>
      <c r="CE25" s="179">
        <f t="shared" ca="1" si="0"/>
        <v>45965.657166203702</v>
      </c>
      <c r="CF25" s="179"/>
      <c r="CG25" s="16"/>
      <c r="CH25" s="286"/>
    </row>
    <row r="26" spans="1:86" hidden="1" x14ac:dyDescent="0.35">
      <c r="A26" s="3">
        <f t="shared" si="1"/>
        <v>25</v>
      </c>
      <c r="B26" s="3" t="s">
        <v>149</v>
      </c>
      <c r="C26" s="3" t="s">
        <v>321</v>
      </c>
      <c r="D26" s="227" t="s">
        <v>1263</v>
      </c>
      <c r="E26" s="227" t="s">
        <v>1806</v>
      </c>
      <c r="F26" s="227" t="s">
        <v>212</v>
      </c>
      <c r="G26" s="227" t="s">
        <v>164</v>
      </c>
      <c r="H26" s="3"/>
      <c r="I26" s="227" t="s">
        <v>626</v>
      </c>
      <c r="J26" s="227" t="s">
        <v>1003</v>
      </c>
      <c r="K26" s="3" t="s">
        <v>147</v>
      </c>
      <c r="L26" s="3" t="s">
        <v>66</v>
      </c>
      <c r="M26" s="3">
        <f>IF(ISBLANK(Table1[[#This Row],[Type Grade]]),"",VLOOKUP(Table1[[#This Row],[Type Grade]],Table10[], 2, 0))</f>
        <v>2</v>
      </c>
      <c r="N26" s="3"/>
      <c r="O26" s="3"/>
      <c r="P26" s="3"/>
      <c r="Q26" s="3" t="str">
        <f>IF(ISBLANK(Table1[[#This Row],[Type Grade]]),"",VLOOKUP(Table1[[#This Row],[Type Grade]],Table10[#Data],4,0))</f>
        <v>Non Staff</v>
      </c>
      <c r="R26" s="3" t="s">
        <v>150</v>
      </c>
      <c r="S26" s="3" t="s">
        <v>163</v>
      </c>
      <c r="T26" s="3" t="s">
        <v>122</v>
      </c>
      <c r="U26" s="3"/>
      <c r="V26" s="3"/>
      <c r="W26" s="3">
        <v>1</v>
      </c>
      <c r="X26" s="3" t="s">
        <v>135</v>
      </c>
      <c r="Y26" s="3" t="str">
        <f>IF(ISBLANK(Table1[[#This Row],[Progress]]),"belum ada fktk",VLOOKUP(Table1[[#This Row],[Progress]],'Reference Table'!$F$2:$G$12,2,FALSE))</f>
        <v>Closed</v>
      </c>
      <c r="Z26" s="199">
        <v>45631</v>
      </c>
      <c r="AA26" s="183" t="str">
        <f>IF(LEN(Table1[[#This Row],[Request Date]])&gt;=1, TEXT(Table1[[#This Row],[Request Date]], "mmm"), "ongoing")</f>
        <v>Dec</v>
      </c>
      <c r="AB26" s="183"/>
      <c r="AC26" s="183"/>
      <c r="AD26" s="183"/>
      <c r="AE26" s="183"/>
      <c r="AF26" s="18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v>1</v>
      </c>
      <c r="BN26" s="3"/>
      <c r="BO26" s="3"/>
      <c r="BP26" s="3"/>
      <c r="BQ26" s="3"/>
      <c r="BR26" s="244"/>
      <c r="BS26" s="183"/>
      <c r="BT26" s="183"/>
      <c r="BU26" s="183">
        <v>45658</v>
      </c>
      <c r="BV26" s="3" t="s">
        <v>1264</v>
      </c>
      <c r="BW26" s="3" t="s">
        <v>286</v>
      </c>
      <c r="BX26" s="16"/>
      <c r="BY26" s="16">
        <f>IF(Table1[[#This Row],[Status]]="Open",Table1[[#This Row],[Ongoing Vacancies Day]],IF(Table1[[#This Row],[Status]]="Closed",Table1[[#This Row],[Join Date]]-Table1[[#This Row],[Request Date]],IF(Table1[[#This Row],[Status]]="Hold / Cancel","Hold/Cancel",0)))</f>
        <v>27</v>
      </c>
      <c r="BZ26" s="16" t="str">
        <f>IFERROR(VLOOKUP(BY26,Table4[],3,TRUE),"Hold/Cancel")</f>
        <v>0 - 30 Days</v>
      </c>
      <c r="CA26" s="16" t="str">
        <f>IF(LEN(Table1[[#This Row],[Join Date]])&lt;1, Table1[[#This Row],[Present Day]]-Table1[[#This Row],[Request Date]],"Closed")</f>
        <v>Closed</v>
      </c>
      <c r="CB26" s="16" t="str">
        <f>VLOOKUP(Table1[[#This Row],[Actual SLA]],Table3[],3,TRUE)</f>
        <v>&lt;90</v>
      </c>
      <c r="CC26" s="16" t="str">
        <f>IFERROR(VLOOKUP(BY26,Table4[],4,TRUE),"Hold/Cancel")</f>
        <v>Closed Meet SLA</v>
      </c>
      <c r="CD26" s="179"/>
      <c r="CE26" s="179">
        <f t="shared" ca="1" si="0"/>
        <v>45965.657166203702</v>
      </c>
      <c r="CF26" s="179"/>
      <c r="CG26" s="16"/>
      <c r="CH26" s="286"/>
    </row>
    <row r="27" spans="1:86" hidden="1" x14ac:dyDescent="0.35">
      <c r="A27" s="3">
        <f t="shared" si="1"/>
        <v>26</v>
      </c>
      <c r="B27" s="3" t="s">
        <v>149</v>
      </c>
      <c r="C27" s="3" t="s">
        <v>321</v>
      </c>
      <c r="D27" s="227" t="s">
        <v>1263</v>
      </c>
      <c r="E27" s="227" t="s">
        <v>1806</v>
      </c>
      <c r="F27" s="227" t="s">
        <v>212</v>
      </c>
      <c r="G27" s="227" t="s">
        <v>164</v>
      </c>
      <c r="H27" s="3"/>
      <c r="I27" s="227" t="s">
        <v>626</v>
      </c>
      <c r="J27" s="227" t="s">
        <v>1265</v>
      </c>
      <c r="K27" s="3" t="s">
        <v>147</v>
      </c>
      <c r="L27" s="3" t="s">
        <v>66</v>
      </c>
      <c r="M27" s="3">
        <f>IF(ISBLANK(Table1[[#This Row],[Type Grade]]),"",VLOOKUP(Table1[[#This Row],[Type Grade]],Table10[], 2, 0))</f>
        <v>2</v>
      </c>
      <c r="N27" s="3"/>
      <c r="O27" s="3"/>
      <c r="P27" s="3"/>
      <c r="Q27" s="3" t="str">
        <f>IF(ISBLANK(Table1[[#This Row],[Type Grade]]),"",VLOOKUP(Table1[[#This Row],[Type Grade]],Table10[#Data],4,0))</f>
        <v>Non Staff</v>
      </c>
      <c r="R27" s="3" t="s">
        <v>150</v>
      </c>
      <c r="S27" s="3" t="s">
        <v>163</v>
      </c>
      <c r="T27" s="3" t="s">
        <v>122</v>
      </c>
      <c r="U27" s="3"/>
      <c r="V27" s="3"/>
      <c r="W27" s="3">
        <v>1</v>
      </c>
      <c r="X27" s="3" t="s">
        <v>135</v>
      </c>
      <c r="Y27" s="3" t="str">
        <f>IF(ISBLANK(Table1[[#This Row],[Progress]]),"belum ada fktk",VLOOKUP(Table1[[#This Row],[Progress]],'Reference Table'!$F$2:$G$12,2,FALSE))</f>
        <v>Closed</v>
      </c>
      <c r="Z27" s="199">
        <v>45631</v>
      </c>
      <c r="AA27" s="183" t="str">
        <f>IF(LEN(Table1[[#This Row],[Request Date]])&gt;=1, TEXT(Table1[[#This Row],[Request Date]], "mmm"), "ongoing")</f>
        <v>Dec</v>
      </c>
      <c r="AB27" s="183"/>
      <c r="AC27" s="183"/>
      <c r="AD27" s="183"/>
      <c r="AE27" s="183"/>
      <c r="AF27" s="18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v>1</v>
      </c>
      <c r="BN27" s="3"/>
      <c r="BO27" s="3"/>
      <c r="BP27" s="3"/>
      <c r="BQ27" s="3"/>
      <c r="BR27" s="244"/>
      <c r="BS27" s="183"/>
      <c r="BT27" s="183"/>
      <c r="BU27" s="183">
        <v>45658</v>
      </c>
      <c r="BV27" s="3" t="s">
        <v>1266</v>
      </c>
      <c r="BW27" s="3" t="s">
        <v>286</v>
      </c>
      <c r="BX27" s="16"/>
      <c r="BY27" s="16">
        <f>IF(Table1[[#This Row],[Status]]="Open",Table1[[#This Row],[Ongoing Vacancies Day]],IF(Table1[[#This Row],[Status]]="Closed",Table1[[#This Row],[Join Date]]-Table1[[#This Row],[Request Date]],IF(Table1[[#This Row],[Status]]="Hold / Cancel","Hold/Cancel",0)))</f>
        <v>27</v>
      </c>
      <c r="BZ27" s="16" t="str">
        <f>IFERROR(VLOOKUP(BY27,Table4[],3,TRUE),"Hold/Cancel")</f>
        <v>0 - 30 Days</v>
      </c>
      <c r="CA27" s="16" t="str">
        <f>IF(LEN(Table1[[#This Row],[Join Date]])&lt;1, Table1[[#This Row],[Present Day]]-Table1[[#This Row],[Request Date]],"Closed")</f>
        <v>Closed</v>
      </c>
      <c r="CB27" s="16" t="str">
        <f>VLOOKUP(Table1[[#This Row],[Actual SLA]],Table3[],3,TRUE)</f>
        <v>&lt;90</v>
      </c>
      <c r="CC27" s="16" t="str">
        <f>IFERROR(VLOOKUP(BY27,Table4[],4,TRUE),"Hold/Cancel")</f>
        <v>Closed Meet SLA</v>
      </c>
      <c r="CD27" s="179"/>
      <c r="CE27" s="179">
        <f t="shared" ca="1" si="0"/>
        <v>45965.657166203702</v>
      </c>
      <c r="CF27" s="179"/>
      <c r="CG27" s="16"/>
      <c r="CH27" s="286"/>
    </row>
    <row r="28" spans="1:86" hidden="1" x14ac:dyDescent="0.35">
      <c r="A28" s="3">
        <f t="shared" si="1"/>
        <v>27</v>
      </c>
      <c r="B28" s="3" t="s">
        <v>149</v>
      </c>
      <c r="C28" s="3" t="s">
        <v>321</v>
      </c>
      <c r="D28" s="227" t="s">
        <v>478</v>
      </c>
      <c r="E28" s="227" t="s">
        <v>1806</v>
      </c>
      <c r="F28" s="227" t="s">
        <v>479</v>
      </c>
      <c r="G28" s="227" t="s">
        <v>164</v>
      </c>
      <c r="H28" s="3"/>
      <c r="I28" s="227" t="s">
        <v>626</v>
      </c>
      <c r="J28" s="227" t="s">
        <v>691</v>
      </c>
      <c r="K28" s="3" t="s">
        <v>138</v>
      </c>
      <c r="L28" s="3" t="s">
        <v>105</v>
      </c>
      <c r="M28" s="3">
        <f>IF(ISBLANK(Table1[[#This Row],[Type Grade]]),"",VLOOKUP(Table1[[#This Row],[Type Grade]],Table10[], 2, 0))</f>
        <v>2</v>
      </c>
      <c r="N28" s="3"/>
      <c r="O28" s="3"/>
      <c r="P28" s="3"/>
      <c r="Q28" s="3" t="str">
        <f>IF(ISBLANK(Table1[[#This Row],[Type Grade]]),"",VLOOKUP(Table1[[#This Row],[Type Grade]],Table10[#Data],4,0))</f>
        <v>Non Staff</v>
      </c>
      <c r="R28" s="3" t="s">
        <v>150</v>
      </c>
      <c r="S28" s="3" t="s">
        <v>163</v>
      </c>
      <c r="T28" s="3" t="s">
        <v>122</v>
      </c>
      <c r="U28" s="3" t="s">
        <v>349</v>
      </c>
      <c r="V28" s="3" t="s">
        <v>349</v>
      </c>
      <c r="W28" s="3">
        <v>1</v>
      </c>
      <c r="X28" s="3" t="s">
        <v>135</v>
      </c>
      <c r="Y28" s="3" t="str">
        <f>IF(ISBLANK(Table1[[#This Row],[Progress]]),"belum ada fktk",VLOOKUP(Table1[[#This Row],[Progress]],'Reference Table'!$F$2:$G$12,2,FALSE))</f>
        <v>Closed</v>
      </c>
      <c r="Z28" s="199">
        <v>45631</v>
      </c>
      <c r="AA28" s="183" t="str">
        <f>IF(LEN(Table1[[#This Row],[Request Date]])&gt;=1, TEXT(Table1[[#This Row],[Request Date]], "mmm"), "ongoing")</f>
        <v>Dec</v>
      </c>
      <c r="AB28" s="183"/>
      <c r="AC28" s="183"/>
      <c r="AD28" s="183"/>
      <c r="AE28" s="183"/>
      <c r="AF28" s="18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v>1</v>
      </c>
      <c r="BN28" s="3"/>
      <c r="BO28" s="3"/>
      <c r="BP28" s="3"/>
      <c r="BQ28" s="3"/>
      <c r="BR28" s="244"/>
      <c r="BS28" s="183"/>
      <c r="BT28" s="183"/>
      <c r="BU28" s="183">
        <v>45689</v>
      </c>
      <c r="BV28" s="3" t="s">
        <v>1260</v>
      </c>
      <c r="BW28" s="3" t="s">
        <v>286</v>
      </c>
      <c r="BX28" s="3"/>
      <c r="BY28" s="16">
        <f>IF(Table1[[#This Row],[Status]]="Open",Table1[[#This Row],[Ongoing Vacancies Day]],IF(Table1[[#This Row],[Status]]="Closed",Table1[[#This Row],[Join Date]]-Table1[[#This Row],[Request Date]],IF(Table1[[#This Row],[Status]]="Hold / Cancel","Hold/Cancel",0)))</f>
        <v>58</v>
      </c>
      <c r="BZ28" s="16" t="str">
        <f>IFERROR(VLOOKUP(BY28,Table4[],3,TRUE),"Hold/Cancel")</f>
        <v>31 - 60 Days</v>
      </c>
      <c r="CA28" s="16" t="str">
        <f>IF(LEN(Table1[[#This Row],[Join Date]])&lt;1, Table1[[#This Row],[Present Day]]-Table1[[#This Row],[Request Date]],"Closed")</f>
        <v>Closed</v>
      </c>
      <c r="CB28" s="16" t="str">
        <f>VLOOKUP(Table1[[#This Row],[Actual SLA]],Table3[],3,TRUE)</f>
        <v>&lt;90</v>
      </c>
      <c r="CC28" s="16" t="str">
        <f>IFERROR(VLOOKUP(BY28,Table4[],4,TRUE),"Hold/Cancel")</f>
        <v>Closed Meet SLA</v>
      </c>
      <c r="CD28" s="16"/>
      <c r="CE28" s="179">
        <f t="shared" ca="1" si="0"/>
        <v>45965.657166203702</v>
      </c>
      <c r="CF28" s="179"/>
      <c r="CG28" s="16"/>
      <c r="CH28" s="286"/>
    </row>
    <row r="29" spans="1:86" hidden="1" x14ac:dyDescent="0.35">
      <c r="A29" s="3">
        <f t="shared" si="1"/>
        <v>28</v>
      </c>
      <c r="B29" s="3" t="s">
        <v>149</v>
      </c>
      <c r="C29" s="3" t="s">
        <v>321</v>
      </c>
      <c r="D29" s="227" t="s">
        <v>478</v>
      </c>
      <c r="E29" s="227" t="s">
        <v>1806</v>
      </c>
      <c r="F29" s="227" t="s">
        <v>479</v>
      </c>
      <c r="G29" s="227" t="s">
        <v>164</v>
      </c>
      <c r="H29" s="3"/>
      <c r="I29" s="227" t="s">
        <v>626</v>
      </c>
      <c r="J29" s="227" t="s">
        <v>691</v>
      </c>
      <c r="K29" s="3" t="s">
        <v>138</v>
      </c>
      <c r="L29" s="3" t="s">
        <v>105</v>
      </c>
      <c r="M29" s="3">
        <f>IF(ISBLANK(Table1[[#This Row],[Type Grade]]),"",VLOOKUP(Table1[[#This Row],[Type Grade]],Table10[], 2, 0))</f>
        <v>2</v>
      </c>
      <c r="N29" s="3"/>
      <c r="O29" s="3"/>
      <c r="P29" s="3"/>
      <c r="Q29" s="3" t="str">
        <f>IF(ISBLANK(Table1[[#This Row],[Type Grade]]),"",VLOOKUP(Table1[[#This Row],[Type Grade]],Table10[#Data],4,0))</f>
        <v>Non Staff</v>
      </c>
      <c r="R29" s="3" t="s">
        <v>150</v>
      </c>
      <c r="S29" s="3" t="s">
        <v>163</v>
      </c>
      <c r="T29" s="3" t="s">
        <v>122</v>
      </c>
      <c r="U29" s="3" t="s">
        <v>349</v>
      </c>
      <c r="V29" s="3" t="s">
        <v>349</v>
      </c>
      <c r="W29" s="3">
        <v>1</v>
      </c>
      <c r="X29" s="3" t="s">
        <v>135</v>
      </c>
      <c r="Y29" s="3" t="str">
        <f>IF(ISBLANK(Table1[[#This Row],[Progress]]),"belum ada fktk",VLOOKUP(Table1[[#This Row],[Progress]],'Reference Table'!$F$2:$G$12,2,FALSE))</f>
        <v>Closed</v>
      </c>
      <c r="Z29" s="199">
        <v>45631</v>
      </c>
      <c r="AA29" s="183" t="str">
        <f>IF(LEN(Table1[[#This Row],[Request Date]])&gt;=1, TEXT(Table1[[#This Row],[Request Date]], "mmm"), "ongoing")</f>
        <v>Dec</v>
      </c>
      <c r="AB29" s="183"/>
      <c r="AC29" s="183"/>
      <c r="AD29" s="183"/>
      <c r="AE29" s="183"/>
      <c r="AF29" s="18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v>1</v>
      </c>
      <c r="BN29" s="3"/>
      <c r="BO29" s="3"/>
      <c r="BP29" s="3"/>
      <c r="BQ29" s="3"/>
      <c r="BR29" s="244"/>
      <c r="BS29" s="183"/>
      <c r="BT29" s="183"/>
      <c r="BU29" s="183">
        <v>45689</v>
      </c>
      <c r="BV29" s="3" t="s">
        <v>480</v>
      </c>
      <c r="BW29" s="3" t="s">
        <v>286</v>
      </c>
      <c r="BX29" s="3"/>
      <c r="BY29" s="16">
        <f>IF(Table1[[#This Row],[Status]]="Open",Table1[[#This Row],[Ongoing Vacancies Day]],IF(Table1[[#This Row],[Status]]="Closed",Table1[[#This Row],[Join Date]]-Table1[[#This Row],[Request Date]],IF(Table1[[#This Row],[Status]]="Hold / Cancel","Hold/Cancel",0)))</f>
        <v>58</v>
      </c>
      <c r="BZ29" s="16" t="str">
        <f>IFERROR(VLOOKUP(BY29,Table4[],3,TRUE),"Hold/Cancel")</f>
        <v>31 - 60 Days</v>
      </c>
      <c r="CA29" s="16" t="str">
        <f>IF(LEN(Table1[[#This Row],[Join Date]])&lt;1, Table1[[#This Row],[Present Day]]-Table1[[#This Row],[Request Date]],"Closed")</f>
        <v>Closed</v>
      </c>
      <c r="CB29" s="16" t="str">
        <f>VLOOKUP(Table1[[#This Row],[Actual SLA]],Table3[],3,TRUE)</f>
        <v>&lt;90</v>
      </c>
      <c r="CC29" s="16" t="str">
        <f>IFERROR(VLOOKUP(BY29,Table4[],4,TRUE),"Hold/Cancel")</f>
        <v>Closed Meet SLA</v>
      </c>
      <c r="CD29" s="16"/>
      <c r="CE29" s="179">
        <f t="shared" ca="1" si="0"/>
        <v>45965.657166203702</v>
      </c>
      <c r="CF29" s="179"/>
      <c r="CG29" s="16"/>
      <c r="CH29" s="286"/>
    </row>
    <row r="30" spans="1:86" hidden="1" x14ac:dyDescent="0.35">
      <c r="A30" s="3">
        <f t="shared" si="1"/>
        <v>29</v>
      </c>
      <c r="B30" s="3" t="s">
        <v>149</v>
      </c>
      <c r="C30" s="3" t="s">
        <v>321</v>
      </c>
      <c r="D30" s="227" t="s">
        <v>1267</v>
      </c>
      <c r="E30" s="227" t="s">
        <v>1806</v>
      </c>
      <c r="F30" s="227" t="s">
        <v>212</v>
      </c>
      <c r="G30" s="227" t="s">
        <v>164</v>
      </c>
      <c r="H30" s="3"/>
      <c r="I30" s="227" t="s">
        <v>626</v>
      </c>
      <c r="J30" s="227" t="s">
        <v>1001</v>
      </c>
      <c r="K30" s="3" t="s">
        <v>138</v>
      </c>
      <c r="L30" s="3" t="s">
        <v>66</v>
      </c>
      <c r="M30" s="3">
        <f>IF(ISBLANK(Table1[[#This Row],[Type Grade]]),"",VLOOKUP(Table1[[#This Row],[Type Grade]],Table10[], 2, 0))</f>
        <v>2</v>
      </c>
      <c r="N30" s="3"/>
      <c r="O30" s="3"/>
      <c r="P30" s="3"/>
      <c r="Q30" s="3" t="str">
        <f>IF(ISBLANK(Table1[[#This Row],[Type Grade]]),"",VLOOKUP(Table1[[#This Row],[Type Grade]],Table10[#Data],4,0))</f>
        <v>Non Staff</v>
      </c>
      <c r="R30" s="3" t="s">
        <v>150</v>
      </c>
      <c r="S30" s="3" t="s">
        <v>163</v>
      </c>
      <c r="T30" s="3" t="s">
        <v>122</v>
      </c>
      <c r="U30" s="3" t="s">
        <v>349</v>
      </c>
      <c r="V30" s="3" t="s">
        <v>349</v>
      </c>
      <c r="W30" s="3">
        <v>1</v>
      </c>
      <c r="X30" s="3" t="s">
        <v>135</v>
      </c>
      <c r="Y30" s="3" t="str">
        <f>IF(ISBLANK(Table1[[#This Row],[Progress]]),"belum ada fktk",VLOOKUP(Table1[[#This Row],[Progress]],'Reference Table'!$F$2:$G$12,2,FALSE))</f>
        <v>Closed</v>
      </c>
      <c r="Z30" s="199">
        <v>45631</v>
      </c>
      <c r="AA30" s="183" t="str">
        <f>IF(LEN(Table1[[#This Row],[Request Date]])&gt;=1, TEXT(Table1[[#This Row],[Request Date]], "mmm"), "ongoing")</f>
        <v>Dec</v>
      </c>
      <c r="AB30" s="183"/>
      <c r="AC30" s="183"/>
      <c r="AD30" s="183"/>
      <c r="AE30" s="183"/>
      <c r="AF30" s="18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v>1</v>
      </c>
      <c r="BN30" s="3"/>
      <c r="BO30" s="3"/>
      <c r="BP30" s="3"/>
      <c r="BQ30" s="3"/>
      <c r="BR30" s="244"/>
      <c r="BS30" s="183"/>
      <c r="BT30" s="183"/>
      <c r="BU30" s="183">
        <v>45658</v>
      </c>
      <c r="BV30" s="3" t="s">
        <v>1268</v>
      </c>
      <c r="BW30" s="3" t="s">
        <v>286</v>
      </c>
      <c r="BX30" s="3"/>
      <c r="BY30" s="16">
        <f>IF(Table1[[#This Row],[Status]]="Open",Table1[[#This Row],[Ongoing Vacancies Day]],IF(Table1[[#This Row],[Status]]="Closed",Table1[[#This Row],[Join Date]]-Table1[[#This Row],[Request Date]],IF(Table1[[#This Row],[Status]]="Hold / Cancel","Hold/Cancel",0)))</f>
        <v>27</v>
      </c>
      <c r="BZ30" s="16" t="str">
        <f>IFERROR(VLOOKUP(BY30,Table4[],3,TRUE),"Hold/Cancel")</f>
        <v>0 - 30 Days</v>
      </c>
      <c r="CA30" s="16" t="str">
        <f>IF(LEN(Table1[[#This Row],[Join Date]])&lt;1, Table1[[#This Row],[Present Day]]-Table1[[#This Row],[Request Date]],"Closed")</f>
        <v>Closed</v>
      </c>
      <c r="CB30" s="16" t="str">
        <f>VLOOKUP(Table1[[#This Row],[Actual SLA]],Table3[],3,TRUE)</f>
        <v>&lt;90</v>
      </c>
      <c r="CC30" s="16" t="str">
        <f>IFERROR(VLOOKUP(BY30,Table4[],4,TRUE),"Hold/Cancel")</f>
        <v>Closed Meet SLA</v>
      </c>
      <c r="CD30" s="16"/>
      <c r="CE30" s="179">
        <f t="shared" ca="1" si="0"/>
        <v>45965.657166203702</v>
      </c>
      <c r="CF30" s="179"/>
      <c r="CG30" s="16"/>
      <c r="CH30" s="286"/>
    </row>
    <row r="31" spans="1:86" hidden="1" x14ac:dyDescent="0.35">
      <c r="A31" s="3">
        <f t="shared" si="1"/>
        <v>30</v>
      </c>
      <c r="B31" s="3" t="s">
        <v>149</v>
      </c>
      <c r="C31" s="3" t="s">
        <v>321</v>
      </c>
      <c r="D31" s="227" t="s">
        <v>1267</v>
      </c>
      <c r="E31" s="227" t="s">
        <v>1806</v>
      </c>
      <c r="F31" s="227" t="s">
        <v>212</v>
      </c>
      <c r="G31" s="227" t="s">
        <v>164</v>
      </c>
      <c r="H31" s="3"/>
      <c r="I31" s="227" t="s">
        <v>626</v>
      </c>
      <c r="J31" s="227" t="s">
        <v>1001</v>
      </c>
      <c r="K31" s="3" t="s">
        <v>138</v>
      </c>
      <c r="L31" s="3" t="s">
        <v>66</v>
      </c>
      <c r="M31" s="3">
        <f>IF(ISBLANK(Table1[[#This Row],[Type Grade]]),"",VLOOKUP(Table1[[#This Row],[Type Grade]],Table10[], 2, 0))</f>
        <v>2</v>
      </c>
      <c r="N31" s="3"/>
      <c r="O31" s="3"/>
      <c r="P31" s="3"/>
      <c r="Q31" s="3" t="str">
        <f>IF(ISBLANK(Table1[[#This Row],[Type Grade]]),"",VLOOKUP(Table1[[#This Row],[Type Grade]],Table10[#Data],4,0))</f>
        <v>Non Staff</v>
      </c>
      <c r="R31" s="3" t="s">
        <v>150</v>
      </c>
      <c r="S31" s="3" t="s">
        <v>163</v>
      </c>
      <c r="T31" s="3" t="s">
        <v>122</v>
      </c>
      <c r="U31" s="3" t="s">
        <v>349</v>
      </c>
      <c r="V31" s="3" t="s">
        <v>349</v>
      </c>
      <c r="W31" s="3">
        <v>1</v>
      </c>
      <c r="X31" s="3" t="s">
        <v>135</v>
      </c>
      <c r="Y31" s="3" t="str">
        <f>IF(ISBLANK(Table1[[#This Row],[Progress]]),"belum ada fktk",VLOOKUP(Table1[[#This Row],[Progress]],'Reference Table'!$F$2:$G$12,2,FALSE))</f>
        <v>Closed</v>
      </c>
      <c r="Z31" s="199">
        <v>45631</v>
      </c>
      <c r="AA31" s="183" t="str">
        <f>IF(LEN(Table1[[#This Row],[Request Date]])&gt;=1, TEXT(Table1[[#This Row],[Request Date]], "mmm"), "ongoing")</f>
        <v>Dec</v>
      </c>
      <c r="AB31" s="183"/>
      <c r="AC31" s="183"/>
      <c r="AD31" s="183"/>
      <c r="AE31" s="183"/>
      <c r="AF31" s="18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v>1</v>
      </c>
      <c r="BN31" s="3"/>
      <c r="BO31" s="3"/>
      <c r="BP31" s="3"/>
      <c r="BQ31" s="3"/>
      <c r="BR31" s="244"/>
      <c r="BS31" s="183"/>
      <c r="BT31" s="183"/>
      <c r="BU31" s="183">
        <v>45658</v>
      </c>
      <c r="BV31" s="3" t="s">
        <v>1269</v>
      </c>
      <c r="BW31" s="3" t="s">
        <v>286</v>
      </c>
      <c r="BX31" s="3"/>
      <c r="BY31" s="16">
        <f>IF(Table1[[#This Row],[Status]]="Open",Table1[[#This Row],[Ongoing Vacancies Day]],IF(Table1[[#This Row],[Status]]="Closed",Table1[[#This Row],[Join Date]]-Table1[[#This Row],[Request Date]],IF(Table1[[#This Row],[Status]]="Hold / Cancel","Hold/Cancel",0)))</f>
        <v>27</v>
      </c>
      <c r="BZ31" s="16" t="str">
        <f>IFERROR(VLOOKUP(BY31,Table4[],3,TRUE),"Hold/Cancel")</f>
        <v>0 - 30 Days</v>
      </c>
      <c r="CA31" s="16" t="str">
        <f>IF(LEN(Table1[[#This Row],[Join Date]])&lt;1, Table1[[#This Row],[Present Day]]-Table1[[#This Row],[Request Date]],"Closed")</f>
        <v>Closed</v>
      </c>
      <c r="CB31" s="16" t="str">
        <f>VLOOKUP(Table1[[#This Row],[Actual SLA]],Table3[],3,TRUE)</f>
        <v>&lt;90</v>
      </c>
      <c r="CC31" s="16" t="str">
        <f>IFERROR(VLOOKUP(BY31,Table4[],4,TRUE),"Hold/Cancel")</f>
        <v>Closed Meet SLA</v>
      </c>
      <c r="CD31" s="16"/>
      <c r="CE31" s="179">
        <f t="shared" ca="1" si="0"/>
        <v>45965.657166203702</v>
      </c>
      <c r="CF31" s="179"/>
      <c r="CG31" s="16"/>
      <c r="CH31" s="286"/>
    </row>
    <row r="32" spans="1:86" hidden="1" x14ac:dyDescent="0.35">
      <c r="A32" s="3">
        <f t="shared" si="1"/>
        <v>31</v>
      </c>
      <c r="B32" s="3" t="s">
        <v>149</v>
      </c>
      <c r="C32" s="3" t="s">
        <v>321</v>
      </c>
      <c r="D32" s="227" t="s">
        <v>1267</v>
      </c>
      <c r="E32" s="227" t="s">
        <v>1806</v>
      </c>
      <c r="F32" s="227" t="s">
        <v>212</v>
      </c>
      <c r="G32" s="227" t="s">
        <v>164</v>
      </c>
      <c r="H32" s="3"/>
      <c r="I32" s="227" t="s">
        <v>626</v>
      </c>
      <c r="J32" s="227" t="s">
        <v>1001</v>
      </c>
      <c r="K32" s="3" t="s">
        <v>138</v>
      </c>
      <c r="L32" s="3" t="s">
        <v>66</v>
      </c>
      <c r="M32" s="3">
        <f>IF(ISBLANK(Table1[[#This Row],[Type Grade]]),"",VLOOKUP(Table1[[#This Row],[Type Grade]],Table10[], 2, 0))</f>
        <v>2</v>
      </c>
      <c r="N32" s="3"/>
      <c r="O32" s="3"/>
      <c r="P32" s="3"/>
      <c r="Q32" s="3" t="str">
        <f>IF(ISBLANK(Table1[[#This Row],[Type Grade]]),"",VLOOKUP(Table1[[#This Row],[Type Grade]],Table10[#Data],4,0))</f>
        <v>Non Staff</v>
      </c>
      <c r="R32" s="3" t="s">
        <v>150</v>
      </c>
      <c r="S32" s="3" t="s">
        <v>163</v>
      </c>
      <c r="T32" s="3" t="s">
        <v>122</v>
      </c>
      <c r="U32" s="3" t="s">
        <v>349</v>
      </c>
      <c r="V32" s="3" t="s">
        <v>349</v>
      </c>
      <c r="W32" s="3">
        <v>1</v>
      </c>
      <c r="X32" s="3" t="s">
        <v>135</v>
      </c>
      <c r="Y32" s="3" t="str">
        <f>IF(ISBLANK(Table1[[#This Row],[Progress]]),"belum ada fktk",VLOOKUP(Table1[[#This Row],[Progress]],'Reference Table'!$F$2:$G$12,2,FALSE))</f>
        <v>Closed</v>
      </c>
      <c r="Z32" s="199">
        <v>45631</v>
      </c>
      <c r="AA32" s="183" t="str">
        <f>IF(LEN(Table1[[#This Row],[Request Date]])&gt;=1, TEXT(Table1[[#This Row],[Request Date]], "mmm"), "ongoing")</f>
        <v>Dec</v>
      </c>
      <c r="AB32" s="183"/>
      <c r="AC32" s="183"/>
      <c r="AD32" s="183"/>
      <c r="AE32" s="183"/>
      <c r="AF32" s="18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v>1</v>
      </c>
      <c r="BN32" s="3"/>
      <c r="BO32" s="3"/>
      <c r="BP32" s="3"/>
      <c r="BQ32" s="3"/>
      <c r="BR32" s="244"/>
      <c r="BS32" s="183"/>
      <c r="BT32" s="183"/>
      <c r="BU32" s="183">
        <v>45658</v>
      </c>
      <c r="BV32" s="3" t="s">
        <v>1270</v>
      </c>
      <c r="BW32" s="3" t="s">
        <v>286</v>
      </c>
      <c r="BX32" s="3"/>
      <c r="BY32" s="16">
        <f>IF(Table1[[#This Row],[Status]]="Open",Table1[[#This Row],[Ongoing Vacancies Day]],IF(Table1[[#This Row],[Status]]="Closed",Table1[[#This Row],[Join Date]]-Table1[[#This Row],[Request Date]],IF(Table1[[#This Row],[Status]]="Hold / Cancel","Hold/Cancel",0)))</f>
        <v>27</v>
      </c>
      <c r="BZ32" s="16" t="str">
        <f>IFERROR(VLOOKUP(BY32,Table4[],3,TRUE),"Hold/Cancel")</f>
        <v>0 - 30 Days</v>
      </c>
      <c r="CA32" s="16" t="str">
        <f>IF(LEN(Table1[[#This Row],[Join Date]])&lt;1, Table1[[#This Row],[Present Day]]-Table1[[#This Row],[Request Date]],"Closed")</f>
        <v>Closed</v>
      </c>
      <c r="CB32" s="16" t="str">
        <f>VLOOKUP(Table1[[#This Row],[Actual SLA]],Table3[],3,TRUE)</f>
        <v>&lt;90</v>
      </c>
      <c r="CC32" s="16" t="str">
        <f>IFERROR(VLOOKUP(BY32,Table4[],4,TRUE),"Hold/Cancel")</f>
        <v>Closed Meet SLA</v>
      </c>
      <c r="CD32" s="16"/>
      <c r="CE32" s="179">
        <f t="shared" ca="1" si="0"/>
        <v>45965.657166203702</v>
      </c>
      <c r="CF32" s="179"/>
      <c r="CG32" s="16"/>
      <c r="CH32" s="286"/>
    </row>
    <row r="33" spans="1:86" hidden="1" x14ac:dyDescent="0.35">
      <c r="A33" s="3">
        <f t="shared" si="1"/>
        <v>32</v>
      </c>
      <c r="B33" s="3" t="s">
        <v>149</v>
      </c>
      <c r="C33" s="3" t="s">
        <v>321</v>
      </c>
      <c r="D33" s="227" t="s">
        <v>1267</v>
      </c>
      <c r="E33" s="227" t="s">
        <v>1806</v>
      </c>
      <c r="F33" s="227" t="s">
        <v>212</v>
      </c>
      <c r="G33" s="227" t="s">
        <v>164</v>
      </c>
      <c r="H33" s="3"/>
      <c r="I33" s="227" t="s">
        <v>626</v>
      </c>
      <c r="J33" s="227" t="s">
        <v>1001</v>
      </c>
      <c r="K33" s="3" t="s">
        <v>138</v>
      </c>
      <c r="L33" s="3" t="s">
        <v>66</v>
      </c>
      <c r="M33" s="3">
        <f>IF(ISBLANK(Table1[[#This Row],[Type Grade]]),"",VLOOKUP(Table1[[#This Row],[Type Grade]],Table10[], 2, 0))</f>
        <v>2</v>
      </c>
      <c r="N33" s="3"/>
      <c r="O33" s="3"/>
      <c r="P33" s="3"/>
      <c r="Q33" s="3" t="str">
        <f>IF(ISBLANK(Table1[[#This Row],[Type Grade]]),"",VLOOKUP(Table1[[#This Row],[Type Grade]],Table10[#Data],4,0))</f>
        <v>Non Staff</v>
      </c>
      <c r="R33" s="3" t="s">
        <v>150</v>
      </c>
      <c r="S33" s="3" t="s">
        <v>163</v>
      </c>
      <c r="T33" s="3" t="s">
        <v>122</v>
      </c>
      <c r="U33" s="3" t="s">
        <v>349</v>
      </c>
      <c r="V33" s="3" t="s">
        <v>349</v>
      </c>
      <c r="W33" s="3">
        <v>1</v>
      </c>
      <c r="X33" s="3" t="s">
        <v>135</v>
      </c>
      <c r="Y33" s="3" t="str">
        <f>IF(ISBLANK(Table1[[#This Row],[Progress]]),"belum ada fktk",VLOOKUP(Table1[[#This Row],[Progress]],'Reference Table'!$F$2:$G$12,2,FALSE))</f>
        <v>Closed</v>
      </c>
      <c r="Z33" s="199">
        <v>45631</v>
      </c>
      <c r="AA33" s="183" t="str">
        <f>IF(LEN(Table1[[#This Row],[Request Date]])&gt;=1, TEXT(Table1[[#This Row],[Request Date]], "mmm"), "ongoing")</f>
        <v>Dec</v>
      </c>
      <c r="AB33" s="183"/>
      <c r="AC33" s="183"/>
      <c r="AD33" s="183"/>
      <c r="AE33" s="183"/>
      <c r="AF33" s="18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v>1</v>
      </c>
      <c r="BN33" s="3"/>
      <c r="BO33" s="3"/>
      <c r="BP33" s="3"/>
      <c r="BQ33" s="3"/>
      <c r="BR33" s="244"/>
      <c r="BS33" s="183"/>
      <c r="BT33" s="183"/>
      <c r="BU33" s="183">
        <v>45658</v>
      </c>
      <c r="BV33" s="3" t="s">
        <v>1271</v>
      </c>
      <c r="BW33" s="3" t="s">
        <v>286</v>
      </c>
      <c r="BX33" s="3"/>
      <c r="BY33" s="16">
        <f>IF(Table1[[#This Row],[Status]]="Open",Table1[[#This Row],[Ongoing Vacancies Day]],IF(Table1[[#This Row],[Status]]="Closed",Table1[[#This Row],[Join Date]]-Table1[[#This Row],[Request Date]],IF(Table1[[#This Row],[Status]]="Hold / Cancel","Hold/Cancel",0)))</f>
        <v>27</v>
      </c>
      <c r="BZ33" s="16" t="str">
        <f>IFERROR(VLOOKUP(BY33,Table4[],3,TRUE),"Hold/Cancel")</f>
        <v>0 - 30 Days</v>
      </c>
      <c r="CA33" s="16" t="str">
        <f>IF(LEN(Table1[[#This Row],[Join Date]])&lt;1, Table1[[#This Row],[Present Day]]-Table1[[#This Row],[Request Date]],"Closed")</f>
        <v>Closed</v>
      </c>
      <c r="CB33" s="16" t="str">
        <f>VLOOKUP(Table1[[#This Row],[Actual SLA]],Table3[],3,TRUE)</f>
        <v>&lt;90</v>
      </c>
      <c r="CC33" s="16" t="str">
        <f>IFERROR(VLOOKUP(BY33,Table4[],4,TRUE),"Hold/Cancel")</f>
        <v>Closed Meet SLA</v>
      </c>
      <c r="CD33" s="16"/>
      <c r="CE33" s="179">
        <f t="shared" ca="1" si="0"/>
        <v>45965.657166203702</v>
      </c>
      <c r="CF33" s="179"/>
      <c r="CG33" s="16"/>
      <c r="CH33" s="286"/>
    </row>
    <row r="34" spans="1:86" ht="87" hidden="1" x14ac:dyDescent="0.35">
      <c r="A34" s="3">
        <f t="shared" si="1"/>
        <v>33</v>
      </c>
      <c r="B34" s="3" t="s">
        <v>153</v>
      </c>
      <c r="C34" s="3" t="s">
        <v>417</v>
      </c>
      <c r="D34" s="227" t="s">
        <v>248</v>
      </c>
      <c r="E34" s="227" t="s">
        <v>1806</v>
      </c>
      <c r="F34" s="227" t="s">
        <v>183</v>
      </c>
      <c r="G34" s="227" t="s">
        <v>136</v>
      </c>
      <c r="H34" s="3"/>
      <c r="I34" s="227" t="s">
        <v>584</v>
      </c>
      <c r="J34" s="227" t="s">
        <v>692</v>
      </c>
      <c r="K34" s="3" t="s">
        <v>138</v>
      </c>
      <c r="L34" s="3" t="s">
        <v>48</v>
      </c>
      <c r="M34" s="3">
        <f>IF(ISBLANK(Table1[[#This Row],[Type Grade]]),"",VLOOKUP(Table1[[#This Row],[Type Grade]],Table10[], 2, 0))</f>
        <v>6</v>
      </c>
      <c r="N34" s="3"/>
      <c r="O34" s="3"/>
      <c r="P34" s="3"/>
      <c r="Q34" s="3" t="str">
        <f>IF(ISBLANK(Table1[[#This Row],[Type Grade]]),"",VLOOKUP(Table1[[#This Row],[Type Grade]],Table10[#Data],4,0))</f>
        <v>Staff</v>
      </c>
      <c r="R34" s="3" t="s">
        <v>150</v>
      </c>
      <c r="S34" s="3" t="s">
        <v>864</v>
      </c>
      <c r="T34" s="3" t="s">
        <v>39</v>
      </c>
      <c r="U34" s="3" t="s">
        <v>211</v>
      </c>
      <c r="V34" s="3" t="s">
        <v>570</v>
      </c>
      <c r="W34" s="3">
        <v>1</v>
      </c>
      <c r="X34" s="3" t="s">
        <v>134</v>
      </c>
      <c r="Y34" s="3" t="str">
        <f>IF(ISBLANK(Table1[[#This Row],[Progress]]),"belum ada fktk",VLOOKUP(Table1[[#This Row],[Progress]],'Reference Table'!$F$2:$G$12,2,FALSE))</f>
        <v>Hold / Cancel</v>
      </c>
      <c r="Z34" s="199">
        <v>45631</v>
      </c>
      <c r="AA34" s="183" t="str">
        <f>IF(LEN(Table1[[#This Row],[Request Date]])&gt;=1, TEXT(Table1[[#This Row],[Request Date]], "mmm"), "ongoing")</f>
        <v>Dec</v>
      </c>
      <c r="AB34" s="183"/>
      <c r="AC34" s="183"/>
      <c r="AD34" s="183"/>
      <c r="AE34" s="183"/>
      <c r="AF34" s="18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244" t="s">
        <v>1888</v>
      </c>
      <c r="BS34" s="183">
        <v>45740</v>
      </c>
      <c r="BT34" s="183"/>
      <c r="BU34" s="183"/>
      <c r="BV34" s="3" t="s">
        <v>697</v>
      </c>
      <c r="BW34" s="3"/>
      <c r="BX34" s="3"/>
      <c r="BY34" s="16" t="str">
        <f>IF(Table1[[#This Row],[Status]]="Open",Table1[[#This Row],[Ongoing Vacancies Day]],IF(Table1[[#This Row],[Status]]="Closed",Table1[[#This Row],[Join Date]]-Table1[[#This Row],[Request Date]],IF(Table1[[#This Row],[Status]]="Hold / Cancel","Hold/Cancel",0)))</f>
        <v>Hold/Cancel</v>
      </c>
      <c r="BZ34" s="16" t="str">
        <f>IFERROR(VLOOKUP(BY34,Table4[],3,TRUE),"Hold/Cancel")</f>
        <v>Hold/Cancel</v>
      </c>
      <c r="CA34" s="16">
        <f ca="1">IF(LEN(Table1[[#This Row],[Join Date]])&lt;1, Table1[[#This Row],[Present Day]]-Table1[[#This Row],[Request Date]],"Closed")</f>
        <v>334.65716620370222</v>
      </c>
      <c r="CB34" s="16" t="str">
        <f>VLOOKUP(Table1[[#This Row],[Actual SLA]],Table3[],3,TRUE)</f>
        <v>Closed</v>
      </c>
      <c r="CC34" s="16" t="str">
        <f>IFERROR(VLOOKUP(BY34,Table4[],4,TRUE),"Hold/Cancel")</f>
        <v>Hold/Cancel</v>
      </c>
      <c r="CD34" s="16"/>
      <c r="CE34" s="179">
        <f t="shared" ca="1" si="0"/>
        <v>45965.657166203702</v>
      </c>
      <c r="CF34" s="179"/>
      <c r="CG34" s="16"/>
      <c r="CH34" s="286" t="s">
        <v>696</v>
      </c>
    </row>
    <row r="35" spans="1:86" ht="29" hidden="1" x14ac:dyDescent="0.35">
      <c r="A35" s="3">
        <f t="shared" si="1"/>
        <v>34</v>
      </c>
      <c r="B35" s="3" t="s">
        <v>152</v>
      </c>
      <c r="C35" s="3" t="s">
        <v>321</v>
      </c>
      <c r="D35" s="227" t="s">
        <v>253</v>
      </c>
      <c r="E35" s="227" t="s">
        <v>1806</v>
      </c>
      <c r="F35" s="227" t="s">
        <v>236</v>
      </c>
      <c r="G35" s="227" t="s">
        <v>136</v>
      </c>
      <c r="H35" s="3"/>
      <c r="I35" s="227" t="s">
        <v>592</v>
      </c>
      <c r="J35" s="227" t="s">
        <v>695</v>
      </c>
      <c r="K35" s="3" t="s">
        <v>138</v>
      </c>
      <c r="L35" s="3" t="s">
        <v>80</v>
      </c>
      <c r="M35" s="3">
        <f>IF(ISBLANK(Table1[[#This Row],[Type Grade]]),"",VLOOKUP(Table1[[#This Row],[Type Grade]],Table10[], 2, 0))</f>
        <v>3</v>
      </c>
      <c r="N35" s="3"/>
      <c r="O35" s="3"/>
      <c r="P35" s="3"/>
      <c r="Q35" s="3" t="str">
        <f>IF(ISBLANK(Table1[[#This Row],[Type Grade]]),"",VLOOKUP(Table1[[#This Row],[Type Grade]],Table10[#Data],4,0))</f>
        <v>Non Staff</v>
      </c>
      <c r="R35" s="3" t="s">
        <v>150</v>
      </c>
      <c r="S35" s="3" t="s">
        <v>157</v>
      </c>
      <c r="T35" s="3" t="s">
        <v>39</v>
      </c>
      <c r="U35" s="3" t="s">
        <v>254</v>
      </c>
      <c r="V35" s="3" t="s">
        <v>757</v>
      </c>
      <c r="W35" s="3">
        <v>1</v>
      </c>
      <c r="X35" s="3" t="s">
        <v>135</v>
      </c>
      <c r="Y35" s="3" t="str">
        <f>IF(ISBLANK(Table1[[#This Row],[Progress]]),"belum ada fktk",VLOOKUP(Table1[[#This Row],[Progress]],'Reference Table'!$F$2:$G$12,2,FALSE))</f>
        <v>Closed</v>
      </c>
      <c r="Z35" s="199">
        <v>45650</v>
      </c>
      <c r="AA35" s="183" t="str">
        <f>IF(LEN(Table1[[#This Row],[Request Date]])&gt;=1, TEXT(Table1[[#This Row],[Request Date]], "mmm"), "ongoing")</f>
        <v>Dec</v>
      </c>
      <c r="AB35" s="183"/>
      <c r="AC35" s="183"/>
      <c r="AD35" s="183"/>
      <c r="AE35" s="183"/>
      <c r="AF35" s="18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v>1</v>
      </c>
      <c r="BN35" s="3"/>
      <c r="BO35" s="3"/>
      <c r="BP35" s="3"/>
      <c r="BQ35" s="3"/>
      <c r="BR35" s="172" t="s">
        <v>698</v>
      </c>
      <c r="BS35" s="183"/>
      <c r="BT35" s="183">
        <v>45709</v>
      </c>
      <c r="BU35" s="183">
        <v>45715</v>
      </c>
      <c r="BV35" s="3" t="s">
        <v>413</v>
      </c>
      <c r="BW35" s="3" t="s">
        <v>419</v>
      </c>
      <c r="BX35" s="3"/>
      <c r="BY35" s="16">
        <f>IF(Table1[[#This Row],[Status]]="Open",Table1[[#This Row],[Ongoing Vacancies Day]],IF(Table1[[#This Row],[Status]]="Closed",Table1[[#This Row],[Join Date]]-Table1[[#This Row],[Request Date]],IF(Table1[[#This Row],[Status]]="Hold / Cancel","Hold/Cancel",0)))</f>
        <v>65</v>
      </c>
      <c r="BZ35" s="16" t="str">
        <f>IFERROR(VLOOKUP(BY35,Table4[],3,TRUE),"Hold/Cancel")</f>
        <v>61 - 90 Days</v>
      </c>
      <c r="CA35" s="16" t="str">
        <f>IF(LEN(Table1[[#This Row],[Join Date]])&lt;1, Table1[[#This Row],[Present Day]]-Table1[[#This Row],[Request Date]],"Closed")</f>
        <v>Closed</v>
      </c>
      <c r="CB35" s="16" t="str">
        <f>VLOOKUP(Table1[[#This Row],[Actual SLA]],Table3[],3,TRUE)</f>
        <v>&lt;90</v>
      </c>
      <c r="CC35" s="16" t="str">
        <f>IFERROR(VLOOKUP(BY35,Table4[],4,TRUE),"Hold/Cancel")</f>
        <v>Closed Meet SLA</v>
      </c>
      <c r="CD35" s="16"/>
      <c r="CE35" s="179">
        <f t="shared" ca="1" si="0"/>
        <v>45965.657166203702</v>
      </c>
      <c r="CF35" s="179"/>
      <c r="CG35" s="16"/>
      <c r="CH35" s="112" t="s">
        <v>698</v>
      </c>
    </row>
    <row r="36" spans="1:86" hidden="1" x14ac:dyDescent="0.35">
      <c r="A36" s="3">
        <f t="shared" si="1"/>
        <v>35</v>
      </c>
      <c r="B36" s="3" t="s">
        <v>149</v>
      </c>
      <c r="C36" s="3" t="s">
        <v>321</v>
      </c>
      <c r="D36" s="227" t="s">
        <v>484</v>
      </c>
      <c r="E36" s="227" t="s">
        <v>1806</v>
      </c>
      <c r="F36" s="254" t="s">
        <v>177</v>
      </c>
      <c r="G36" s="227" t="s">
        <v>164</v>
      </c>
      <c r="H36" s="3"/>
      <c r="I36" s="227" t="s">
        <v>645</v>
      </c>
      <c r="J36" s="227" t="s">
        <v>638</v>
      </c>
      <c r="K36" s="3" t="s">
        <v>138</v>
      </c>
      <c r="L36" s="3" t="s">
        <v>67</v>
      </c>
      <c r="M36" s="3">
        <f>IF(ISBLANK(Table1[[#This Row],[Type Grade]]),"",VLOOKUP(Table1[[#This Row],[Type Grade]],Table10[], 2, 0))</f>
        <v>3</v>
      </c>
      <c r="N36" s="3"/>
      <c r="O36" s="3"/>
      <c r="P36" s="3"/>
      <c r="Q36" s="3" t="str">
        <f>IF(ISBLANK(Table1[[#This Row],[Type Grade]]),"",VLOOKUP(Table1[[#This Row],[Type Grade]],Table10[#Data],4,0))</f>
        <v>Non Staff</v>
      </c>
      <c r="R36" s="3" t="s">
        <v>150</v>
      </c>
      <c r="S36" s="3" t="s">
        <v>163</v>
      </c>
      <c r="T36" s="3" t="s">
        <v>122</v>
      </c>
      <c r="U36" s="3" t="s">
        <v>349</v>
      </c>
      <c r="V36" s="3" t="s">
        <v>349</v>
      </c>
      <c r="W36" s="3">
        <v>1</v>
      </c>
      <c r="X36" s="3" t="s">
        <v>135</v>
      </c>
      <c r="Y36" s="3" t="str">
        <f>IF(ISBLANK(Table1[[#This Row],[Progress]]),"belum ada fktk",VLOOKUP(Table1[[#This Row],[Progress]],'Reference Table'!$F$2:$G$12,2,FALSE))</f>
        <v>Closed</v>
      </c>
      <c r="Z36" s="199">
        <v>45658</v>
      </c>
      <c r="AA36" s="183" t="str">
        <f>IF(LEN(Table1[[#This Row],[Request Date]])&gt;=1, TEXT(Table1[[#This Row],[Request Date]], "mmm"), "ongoing")</f>
        <v>Jan</v>
      </c>
      <c r="AB36" s="183"/>
      <c r="AC36" s="183"/>
      <c r="AD36" s="183"/>
      <c r="AE36" s="183"/>
      <c r="AF36" s="18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v>1</v>
      </c>
      <c r="BN36" s="3"/>
      <c r="BO36" s="3"/>
      <c r="BP36" s="3"/>
      <c r="BQ36" s="3"/>
      <c r="BR36" s="246"/>
      <c r="BS36" s="183"/>
      <c r="BT36" s="183"/>
      <c r="BU36" s="183">
        <v>45658</v>
      </c>
      <c r="BV36" s="3" t="s">
        <v>485</v>
      </c>
      <c r="BW36" s="3" t="s">
        <v>286</v>
      </c>
      <c r="BX36" s="3"/>
      <c r="BY36" s="16">
        <f>IF(Table1[[#This Row],[Status]]="Open",Table1[[#This Row],[Ongoing Vacancies Day]],IF(Table1[[#This Row],[Status]]="Closed",Table1[[#This Row],[Join Date]]-Table1[[#This Row],[Request Date]],IF(Table1[[#This Row],[Status]]="Hold / Cancel","Hold/Cancel",0)))</f>
        <v>0</v>
      </c>
      <c r="BZ36" s="16" t="str">
        <f>IFERROR(VLOOKUP(BY36,Table4[],3,TRUE),"Hold/Cancel")</f>
        <v>0 - 30 Days</v>
      </c>
      <c r="CA36" s="16" t="str">
        <f>IF(LEN(Table1[[#This Row],[Join Date]])&lt;1, Table1[[#This Row],[Present Day]]-Table1[[#This Row],[Request Date]],"Closed")</f>
        <v>Closed</v>
      </c>
      <c r="CB36" s="16" t="str">
        <f>VLOOKUP(Table1[[#This Row],[Actual SLA]],Table3[],3,TRUE)</f>
        <v>&lt;90</v>
      </c>
      <c r="CC36" s="16" t="str">
        <f>IFERROR(VLOOKUP(BY36,Table4[],4,TRUE),"Hold/Cancel")</f>
        <v>Closed Meet SLA</v>
      </c>
      <c r="CD36" s="16"/>
      <c r="CE36" s="179">
        <f t="shared" ca="1" si="0"/>
        <v>45965.657166203702</v>
      </c>
      <c r="CF36" s="16"/>
      <c r="CG36" s="16"/>
      <c r="CH36" s="231"/>
    </row>
    <row r="37" spans="1:86" ht="116" hidden="1" x14ac:dyDescent="0.35">
      <c r="A37" s="3">
        <f t="shared" si="1"/>
        <v>36</v>
      </c>
      <c r="B37" s="3" t="s">
        <v>227</v>
      </c>
      <c r="C37" s="3" t="s">
        <v>321</v>
      </c>
      <c r="D37" s="227" t="s">
        <v>255</v>
      </c>
      <c r="E37" s="227" t="s">
        <v>1806</v>
      </c>
      <c r="F37" s="227" t="s">
        <v>173</v>
      </c>
      <c r="G37" s="227" t="s">
        <v>142</v>
      </c>
      <c r="H37" s="3" t="s">
        <v>173</v>
      </c>
      <c r="I37" s="227" t="s">
        <v>600</v>
      </c>
      <c r="J37" s="227" t="s">
        <v>636</v>
      </c>
      <c r="K37" s="3" t="s">
        <v>138</v>
      </c>
      <c r="L37" s="3" t="s">
        <v>65</v>
      </c>
      <c r="M37" s="3">
        <f>IF(ISBLANK(Table1[[#This Row],[Type Grade]]),"",VLOOKUP(Table1[[#This Row],[Type Grade]],Table10[], 2, 0))</f>
        <v>4</v>
      </c>
      <c r="N37" s="3"/>
      <c r="O37" s="3"/>
      <c r="P37" s="3"/>
      <c r="Q37" s="3" t="str">
        <f>IF(ISBLANK(Table1[[#This Row],[Type Grade]]),"",VLOOKUP(Table1[[#This Row],[Type Grade]],Table10[#Data],4,0))</f>
        <v>Staff</v>
      </c>
      <c r="R37" s="3" t="s">
        <v>121</v>
      </c>
      <c r="S37" s="3" t="s">
        <v>151</v>
      </c>
      <c r="T37" s="3" t="s">
        <v>39</v>
      </c>
      <c r="U37" s="3" t="s">
        <v>256</v>
      </c>
      <c r="V37" s="3" t="s">
        <v>570</v>
      </c>
      <c r="W37" s="3">
        <v>1</v>
      </c>
      <c r="X37" s="3" t="s">
        <v>135</v>
      </c>
      <c r="Y37" s="3" t="str">
        <f>IF(ISBLANK(Table1[[#This Row],[Progress]]),"belum ada fktk",VLOOKUP(Table1[[#This Row],[Progress]],'Reference Table'!$F$2:$G$12,2,FALSE))</f>
        <v>Closed</v>
      </c>
      <c r="Z37" s="199">
        <v>45671</v>
      </c>
      <c r="AA37" s="183" t="str">
        <f>IF(LEN(Table1[[#This Row],[Request Date]])&gt;=1, TEXT(Table1[[#This Row],[Request Date]], "mmm"), "ongoing")</f>
        <v>Jan</v>
      </c>
      <c r="AB37" s="183"/>
      <c r="AC37" s="183"/>
      <c r="AD37" s="183"/>
      <c r="AE37" s="183"/>
      <c r="AF37" s="18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v>1</v>
      </c>
      <c r="BN37" s="3"/>
      <c r="BO37" s="3"/>
      <c r="BP37" s="3"/>
      <c r="BQ37" s="3"/>
      <c r="BR37" s="244" t="s">
        <v>407</v>
      </c>
      <c r="BS37" s="183"/>
      <c r="BT37" s="183">
        <v>45713</v>
      </c>
      <c r="BU37" s="183">
        <v>45735</v>
      </c>
      <c r="BV37" s="3" t="s">
        <v>406</v>
      </c>
      <c r="BW37" s="3" t="s">
        <v>418</v>
      </c>
      <c r="BX37" s="3"/>
      <c r="BY37" s="16">
        <f>IF(Table1[[#This Row],[Status]]="Open",Table1[[#This Row],[Ongoing Vacancies Day]],IF(Table1[[#This Row],[Status]]="Closed",Table1[[#This Row],[Join Date]]-Table1[[#This Row],[Request Date]],IF(Table1[[#This Row],[Status]]="Hold / Cancel","Hold/Cancel",0)))</f>
        <v>64</v>
      </c>
      <c r="BZ37" s="16" t="str">
        <f>IFERROR(VLOOKUP(BY37,Table4[],3,TRUE),"Hold/Cancel")</f>
        <v>61 - 90 Days</v>
      </c>
      <c r="CA37" s="16" t="str">
        <f>IF(LEN(Table1[[#This Row],[Join Date]])&lt;1, Table1[[#This Row],[Present Day]]-Table1[[#This Row],[Request Date]],"Closed")</f>
        <v>Closed</v>
      </c>
      <c r="CB37" s="16" t="str">
        <f>VLOOKUP(Table1[[#This Row],[Actual SLA]],Table3[],3,TRUE)</f>
        <v>&lt;90</v>
      </c>
      <c r="CC37" s="16" t="str">
        <f>IFERROR(VLOOKUP(BY37,Table4[],4,TRUE),"Hold/Cancel")</f>
        <v>Closed Meet SLA</v>
      </c>
      <c r="CD37" s="16"/>
      <c r="CE37" s="179">
        <f t="shared" ca="1" si="0"/>
        <v>45965.657166203702</v>
      </c>
      <c r="CF37" s="16"/>
      <c r="CG37" s="16"/>
      <c r="CH37" s="286" t="s">
        <v>407</v>
      </c>
    </row>
    <row r="38" spans="1:86" hidden="1" x14ac:dyDescent="0.35">
      <c r="A38" s="3">
        <f t="shared" si="1"/>
        <v>37</v>
      </c>
      <c r="B38" s="3" t="s">
        <v>153</v>
      </c>
      <c r="C38" s="3" t="s">
        <v>321</v>
      </c>
      <c r="D38" s="227" t="s">
        <v>486</v>
      </c>
      <c r="E38" s="227" t="s">
        <v>1806</v>
      </c>
      <c r="F38" s="227" t="s">
        <v>156</v>
      </c>
      <c r="G38" s="227" t="s">
        <v>164</v>
      </c>
      <c r="H38" s="3"/>
      <c r="I38" s="227" t="s">
        <v>646</v>
      </c>
      <c r="J38" s="227" t="s">
        <v>639</v>
      </c>
      <c r="K38" s="3" t="s">
        <v>138</v>
      </c>
      <c r="L38" s="3" t="s">
        <v>66</v>
      </c>
      <c r="M38" s="3">
        <f>IF(ISBLANK(Table1[[#This Row],[Type Grade]]),"",VLOOKUP(Table1[[#This Row],[Type Grade]],Table10[], 2, 0))</f>
        <v>2</v>
      </c>
      <c r="N38" s="3"/>
      <c r="O38" s="3"/>
      <c r="P38" s="3"/>
      <c r="Q38" s="3" t="str">
        <f>IF(ISBLANK(Table1[[#This Row],[Type Grade]]),"",VLOOKUP(Table1[[#This Row],[Type Grade]],Table10[#Data],4,0))</f>
        <v>Non Staff</v>
      </c>
      <c r="R38" s="3" t="s">
        <v>150</v>
      </c>
      <c r="S38" s="3" t="s">
        <v>864</v>
      </c>
      <c r="T38" s="3" t="s">
        <v>39</v>
      </c>
      <c r="U38" s="3" t="s">
        <v>487</v>
      </c>
      <c r="V38" s="3"/>
      <c r="W38" s="3">
        <v>1</v>
      </c>
      <c r="X38" s="3" t="s">
        <v>135</v>
      </c>
      <c r="Y38" s="3" t="str">
        <f>IF(ISBLANK(Table1[[#This Row],[Progress]]),"belum ada fktk",VLOOKUP(Table1[[#This Row],[Progress]],'Reference Table'!$F$2:$G$12,2,FALSE))</f>
        <v>Closed</v>
      </c>
      <c r="Z38" s="199">
        <v>45672</v>
      </c>
      <c r="AA38" s="183" t="str">
        <f>IF(LEN(Table1[[#This Row],[Request Date]])&gt;=1, TEXT(Table1[[#This Row],[Request Date]], "mmm"), "ongoing")</f>
        <v>Jan</v>
      </c>
      <c r="AB38" s="183"/>
      <c r="AC38" s="183"/>
      <c r="AD38" s="183"/>
      <c r="AE38" s="183"/>
      <c r="AF38" s="18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v>1</v>
      </c>
      <c r="BN38" s="3"/>
      <c r="BO38" s="3"/>
      <c r="BP38" s="3"/>
      <c r="BQ38" s="3"/>
      <c r="BR38" s="246"/>
      <c r="BS38" s="183"/>
      <c r="BT38" s="183">
        <v>45677</v>
      </c>
      <c r="BU38" s="183">
        <v>45689</v>
      </c>
      <c r="BV38" s="3" t="s">
        <v>488</v>
      </c>
      <c r="BW38" s="3" t="s">
        <v>286</v>
      </c>
      <c r="BX38" s="3"/>
      <c r="BY38" s="16">
        <f>IF(Table1[[#This Row],[Status]]="Open",Table1[[#This Row],[Ongoing Vacancies Day]],IF(Table1[[#This Row],[Status]]="Closed",Table1[[#This Row],[Join Date]]-Table1[[#This Row],[Request Date]],IF(Table1[[#This Row],[Status]]="Hold / Cancel","Hold/Cancel",0)))</f>
        <v>17</v>
      </c>
      <c r="BZ38" s="16" t="str">
        <f>IFERROR(VLOOKUP(BY38,Table4[],3,TRUE),"Hold/Cancel")</f>
        <v>0 - 30 Days</v>
      </c>
      <c r="CA38" s="16" t="str">
        <f>IF(LEN(Table1[[#This Row],[Join Date]])&lt;1, Table1[[#This Row],[Present Day]]-Table1[[#This Row],[Request Date]],"Closed")</f>
        <v>Closed</v>
      </c>
      <c r="CB38" s="16" t="str">
        <f>VLOOKUP(Table1[[#This Row],[Actual SLA]],Table3[],3,TRUE)</f>
        <v>&lt;90</v>
      </c>
      <c r="CC38" s="16" t="str">
        <f>IFERROR(VLOOKUP(BY38,Table4[],4,TRUE),"Hold/Cancel")</f>
        <v>Closed Meet SLA</v>
      </c>
      <c r="CD38" s="16"/>
      <c r="CE38" s="179">
        <f t="shared" ca="1" si="0"/>
        <v>45965.657166203702</v>
      </c>
      <c r="CF38" s="16"/>
      <c r="CG38" s="16"/>
      <c r="CH38" s="231"/>
    </row>
    <row r="39" spans="1:86" hidden="1" x14ac:dyDescent="0.35">
      <c r="A39" s="3">
        <f t="shared" si="1"/>
        <v>38</v>
      </c>
      <c r="B39" s="3" t="s">
        <v>153</v>
      </c>
      <c r="C39" s="3" t="s">
        <v>321</v>
      </c>
      <c r="D39" s="227" t="s">
        <v>489</v>
      </c>
      <c r="E39" s="227" t="s">
        <v>1806</v>
      </c>
      <c r="F39" s="227" t="s">
        <v>155</v>
      </c>
      <c r="G39" s="227" t="s">
        <v>164</v>
      </c>
      <c r="H39" s="3"/>
      <c r="I39" s="227" t="s">
        <v>647</v>
      </c>
      <c r="J39" s="227" t="s">
        <v>640</v>
      </c>
      <c r="K39" s="3" t="s">
        <v>138</v>
      </c>
      <c r="L39" s="3" t="s">
        <v>67</v>
      </c>
      <c r="M39" s="3">
        <f>IF(ISBLANK(Table1[[#This Row],[Type Grade]]),"",VLOOKUP(Table1[[#This Row],[Type Grade]],Table10[], 2, 0))</f>
        <v>3</v>
      </c>
      <c r="N39" s="3"/>
      <c r="O39" s="3"/>
      <c r="P39" s="3"/>
      <c r="Q39" s="3" t="str">
        <f>IF(ISBLANK(Table1[[#This Row],[Type Grade]]),"",VLOOKUP(Table1[[#This Row],[Type Grade]],Table10[#Data],4,0))</f>
        <v>Non Staff</v>
      </c>
      <c r="R39" s="3" t="s">
        <v>150</v>
      </c>
      <c r="S39" s="3" t="s">
        <v>864</v>
      </c>
      <c r="T39" s="3" t="s">
        <v>39</v>
      </c>
      <c r="U39" s="3" t="s">
        <v>490</v>
      </c>
      <c r="V39" s="3"/>
      <c r="W39" s="3">
        <v>1</v>
      </c>
      <c r="X39" s="3" t="s">
        <v>135</v>
      </c>
      <c r="Y39" s="3" t="str">
        <f>IF(ISBLANK(Table1[[#This Row],[Progress]]),"belum ada fktk",VLOOKUP(Table1[[#This Row],[Progress]],'Reference Table'!$F$2:$G$12,2,FALSE))</f>
        <v>Closed</v>
      </c>
      <c r="Z39" s="199">
        <v>45672</v>
      </c>
      <c r="AA39" s="183" t="str">
        <f>IF(LEN(Table1[[#This Row],[Request Date]])&gt;=1, TEXT(Table1[[#This Row],[Request Date]], "mmm"), "ongoing")</f>
        <v>Jan</v>
      </c>
      <c r="AB39" s="183"/>
      <c r="AC39" s="183"/>
      <c r="AD39" s="183"/>
      <c r="AE39" s="183"/>
      <c r="AF39" s="18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v>1</v>
      </c>
      <c r="BN39" s="3"/>
      <c r="BO39" s="3"/>
      <c r="BP39" s="3"/>
      <c r="BQ39" s="3"/>
      <c r="BR39" s="246"/>
      <c r="BS39" s="183"/>
      <c r="BT39" s="183">
        <v>45677</v>
      </c>
      <c r="BU39" s="183">
        <v>45691</v>
      </c>
      <c r="BV39" s="3" t="s">
        <v>1310</v>
      </c>
      <c r="BW39" s="3" t="s">
        <v>286</v>
      </c>
      <c r="BX39" s="3"/>
      <c r="BY39" s="16">
        <f>IF(Table1[[#This Row],[Status]]="Open",Table1[[#This Row],[Ongoing Vacancies Day]],IF(Table1[[#This Row],[Status]]="Closed",Table1[[#This Row],[Join Date]]-Table1[[#This Row],[Request Date]],IF(Table1[[#This Row],[Status]]="Hold / Cancel","Hold/Cancel",0)))</f>
        <v>19</v>
      </c>
      <c r="BZ39" s="16" t="str">
        <f>IFERROR(VLOOKUP(BY39,Table4[],3,TRUE),"Hold/Cancel")</f>
        <v>0 - 30 Days</v>
      </c>
      <c r="CA39" s="16" t="str">
        <f>IF(LEN(Table1[[#This Row],[Join Date]])&lt;1, Table1[[#This Row],[Present Day]]-Table1[[#This Row],[Request Date]],"Closed")</f>
        <v>Closed</v>
      </c>
      <c r="CB39" s="16" t="str">
        <f>VLOOKUP(Table1[[#This Row],[Actual SLA]],Table3[],3,TRUE)</f>
        <v>&lt;90</v>
      </c>
      <c r="CC39" s="16" t="str">
        <f>IFERROR(VLOOKUP(BY39,Table4[],4,TRUE),"Hold/Cancel")</f>
        <v>Closed Meet SLA</v>
      </c>
      <c r="CD39" s="16"/>
      <c r="CE39" s="179">
        <f t="shared" ca="1" si="0"/>
        <v>45965.657166203702</v>
      </c>
      <c r="CF39" s="16"/>
      <c r="CG39" s="16"/>
      <c r="CH39" s="231"/>
    </row>
    <row r="40" spans="1:86" hidden="1" x14ac:dyDescent="0.35">
      <c r="A40" s="3">
        <f t="shared" si="1"/>
        <v>39</v>
      </c>
      <c r="B40" s="3" t="s">
        <v>153</v>
      </c>
      <c r="C40" s="3" t="s">
        <v>321</v>
      </c>
      <c r="D40" s="227" t="s">
        <v>493</v>
      </c>
      <c r="E40" s="227" t="s">
        <v>1806</v>
      </c>
      <c r="F40" s="227" t="s">
        <v>177</v>
      </c>
      <c r="G40" s="227" t="s">
        <v>164</v>
      </c>
      <c r="H40" s="3"/>
      <c r="I40" s="227" t="s">
        <v>648</v>
      </c>
      <c r="J40" s="227" t="s">
        <v>642</v>
      </c>
      <c r="K40" s="3" t="s">
        <v>138</v>
      </c>
      <c r="L40" s="3" t="s">
        <v>66</v>
      </c>
      <c r="M40" s="3">
        <f>IF(ISBLANK(Table1[[#This Row],[Type Grade]]),"",VLOOKUP(Table1[[#This Row],[Type Grade]],Table10[], 2, 0))</f>
        <v>2</v>
      </c>
      <c r="N40" s="3"/>
      <c r="O40" s="3"/>
      <c r="P40" s="3"/>
      <c r="Q40" s="3" t="str">
        <f>IF(ISBLANK(Table1[[#This Row],[Type Grade]]),"",VLOOKUP(Table1[[#This Row],[Type Grade]],Table10[#Data],4,0))</f>
        <v>Non Staff</v>
      </c>
      <c r="R40" s="3" t="s">
        <v>150</v>
      </c>
      <c r="S40" s="3" t="s">
        <v>864</v>
      </c>
      <c r="T40" s="3" t="s">
        <v>122</v>
      </c>
      <c r="U40" s="3" t="s">
        <v>349</v>
      </c>
      <c r="V40" s="3" t="s">
        <v>349</v>
      </c>
      <c r="W40" s="3">
        <v>1</v>
      </c>
      <c r="X40" s="3" t="s">
        <v>135</v>
      </c>
      <c r="Y40" s="3" t="str">
        <f>IF(ISBLANK(Table1[[#This Row],[Progress]]),"belum ada fktk",VLOOKUP(Table1[[#This Row],[Progress]],'Reference Table'!$F$2:$G$12,2,FALSE))</f>
        <v>Closed</v>
      </c>
      <c r="Z40" s="199">
        <v>45672</v>
      </c>
      <c r="AA40" s="183" t="str">
        <f>IF(LEN(Table1[[#This Row],[Request Date]])&gt;=1, TEXT(Table1[[#This Row],[Request Date]], "mmm"), "ongoing")</f>
        <v>Jan</v>
      </c>
      <c r="AB40" s="183"/>
      <c r="AC40" s="183"/>
      <c r="AD40" s="183"/>
      <c r="AE40" s="183"/>
      <c r="AF40" s="18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v>1</v>
      </c>
      <c r="BN40" s="3"/>
      <c r="BO40" s="3"/>
      <c r="BP40" s="3"/>
      <c r="BQ40" s="3"/>
      <c r="BR40" s="246"/>
      <c r="BS40" s="183"/>
      <c r="BT40" s="183">
        <v>45679</v>
      </c>
      <c r="BU40" s="183">
        <v>45689</v>
      </c>
      <c r="BV40" s="3" t="s">
        <v>494</v>
      </c>
      <c r="BW40" s="3" t="s">
        <v>286</v>
      </c>
      <c r="BX40" s="3"/>
      <c r="BY40" s="16">
        <f>IF(Table1[[#This Row],[Status]]="Open",Table1[[#This Row],[Ongoing Vacancies Day]],IF(Table1[[#This Row],[Status]]="Closed",Table1[[#This Row],[Join Date]]-Table1[[#This Row],[Request Date]],IF(Table1[[#This Row],[Status]]="Hold / Cancel","Hold/Cancel",0)))</f>
        <v>17</v>
      </c>
      <c r="BZ40" s="16" t="str">
        <f>IFERROR(VLOOKUP(BY40,Table4[],3,TRUE),"Hold/Cancel")</f>
        <v>0 - 30 Days</v>
      </c>
      <c r="CA40" s="16" t="str">
        <f>IF(LEN(Table1[[#This Row],[Join Date]])&lt;1, Table1[[#This Row],[Present Day]]-Table1[[#This Row],[Request Date]],"Closed")</f>
        <v>Closed</v>
      </c>
      <c r="CB40" s="16" t="str">
        <f>VLOOKUP(Table1[[#This Row],[Actual SLA]],Table3[],3,TRUE)</f>
        <v>&lt;90</v>
      </c>
      <c r="CC40" s="16" t="str">
        <f>IFERROR(VLOOKUP(BY40,Table4[],4,TRUE),"Hold/Cancel")</f>
        <v>Closed Meet SLA</v>
      </c>
      <c r="CD40" s="16"/>
      <c r="CE40" s="179">
        <f t="shared" ca="1" si="0"/>
        <v>45965.657166203702</v>
      </c>
      <c r="CF40" s="16"/>
      <c r="CG40" s="16"/>
      <c r="CH40" s="231"/>
    </row>
    <row r="41" spans="1:86" hidden="1" x14ac:dyDescent="0.35">
      <c r="A41" s="3">
        <f t="shared" si="1"/>
        <v>40</v>
      </c>
      <c r="B41" s="3" t="s">
        <v>153</v>
      </c>
      <c r="C41" s="3" t="s">
        <v>321</v>
      </c>
      <c r="D41" s="227" t="s">
        <v>493</v>
      </c>
      <c r="E41" s="227" t="s">
        <v>1806</v>
      </c>
      <c r="F41" s="227" t="s">
        <v>177</v>
      </c>
      <c r="G41" s="227" t="s">
        <v>164</v>
      </c>
      <c r="H41" s="3"/>
      <c r="I41" s="227" t="s">
        <v>648</v>
      </c>
      <c r="J41" s="227" t="s">
        <v>642</v>
      </c>
      <c r="K41" s="3" t="s">
        <v>138</v>
      </c>
      <c r="L41" s="3" t="s">
        <v>66</v>
      </c>
      <c r="M41" s="3">
        <f>IF(ISBLANK(Table1[[#This Row],[Type Grade]]),"",VLOOKUP(Table1[[#This Row],[Type Grade]],Table10[], 2, 0))</f>
        <v>2</v>
      </c>
      <c r="N41" s="3"/>
      <c r="O41" s="3"/>
      <c r="P41" s="3"/>
      <c r="Q41" s="3" t="str">
        <f>IF(ISBLANK(Table1[[#This Row],[Type Grade]]),"",VLOOKUP(Table1[[#This Row],[Type Grade]],Table10[#Data],4,0))</f>
        <v>Non Staff</v>
      </c>
      <c r="R41" s="3" t="s">
        <v>150</v>
      </c>
      <c r="S41" s="3" t="s">
        <v>864</v>
      </c>
      <c r="T41" s="3" t="s">
        <v>122</v>
      </c>
      <c r="U41" s="3" t="s">
        <v>349</v>
      </c>
      <c r="V41" s="3" t="s">
        <v>349</v>
      </c>
      <c r="W41" s="3">
        <v>1</v>
      </c>
      <c r="X41" s="3" t="s">
        <v>135</v>
      </c>
      <c r="Y41" s="3" t="str">
        <f>IF(ISBLANK(Table1[[#This Row],[Progress]]),"belum ada fktk",VLOOKUP(Table1[[#This Row],[Progress]],'Reference Table'!$F$2:$G$12,2,FALSE))</f>
        <v>Closed</v>
      </c>
      <c r="Z41" s="199">
        <v>45672</v>
      </c>
      <c r="AA41" s="183" t="str">
        <f>IF(LEN(Table1[[#This Row],[Request Date]])&gt;=1, TEXT(Table1[[#This Row],[Request Date]], "mmm"), "ongoing")</f>
        <v>Jan</v>
      </c>
      <c r="AB41" s="183"/>
      <c r="AC41" s="183"/>
      <c r="AD41" s="183"/>
      <c r="AE41" s="183"/>
      <c r="AF41" s="18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v>1</v>
      </c>
      <c r="BN41" s="3"/>
      <c r="BO41" s="3"/>
      <c r="BP41" s="3"/>
      <c r="BQ41" s="3"/>
      <c r="BR41" s="246"/>
      <c r="BS41" s="183"/>
      <c r="BT41" s="183">
        <v>45679</v>
      </c>
      <c r="BU41" s="183">
        <v>45689</v>
      </c>
      <c r="BV41" s="3" t="s">
        <v>495</v>
      </c>
      <c r="BW41" s="3" t="s">
        <v>286</v>
      </c>
      <c r="BX41" s="3"/>
      <c r="BY41" s="16">
        <f>IF(Table1[[#This Row],[Status]]="Open",Table1[[#This Row],[Ongoing Vacancies Day]],IF(Table1[[#This Row],[Status]]="Closed",Table1[[#This Row],[Join Date]]-Table1[[#This Row],[Request Date]],IF(Table1[[#This Row],[Status]]="Hold / Cancel","Hold/Cancel",0)))</f>
        <v>17</v>
      </c>
      <c r="BZ41" s="16" t="str">
        <f>IFERROR(VLOOKUP(BY41,Table4[],3,TRUE),"Hold/Cancel")</f>
        <v>0 - 30 Days</v>
      </c>
      <c r="CA41" s="16" t="str">
        <f>IF(LEN(Table1[[#This Row],[Join Date]])&lt;1, Table1[[#This Row],[Present Day]]-Table1[[#This Row],[Request Date]],"Closed")</f>
        <v>Closed</v>
      </c>
      <c r="CB41" s="16" t="str">
        <f>VLOOKUP(Table1[[#This Row],[Actual SLA]],Table3[],3,TRUE)</f>
        <v>&lt;90</v>
      </c>
      <c r="CC41" s="16" t="str">
        <f>IFERROR(VLOOKUP(BY41,Table4[],4,TRUE),"Hold/Cancel")</f>
        <v>Closed Meet SLA</v>
      </c>
      <c r="CD41" s="16"/>
      <c r="CE41" s="179">
        <f t="shared" ca="1" si="0"/>
        <v>45965.657166203702</v>
      </c>
      <c r="CF41" s="16"/>
      <c r="CG41" s="16"/>
      <c r="CH41" s="231"/>
    </row>
    <row r="42" spans="1:86" hidden="1" x14ac:dyDescent="0.35">
      <c r="A42" s="3">
        <f t="shared" si="1"/>
        <v>41</v>
      </c>
      <c r="B42" s="3" t="s">
        <v>153</v>
      </c>
      <c r="C42" s="3" t="s">
        <v>417</v>
      </c>
      <c r="D42" s="227" t="s">
        <v>491</v>
      </c>
      <c r="E42" s="227" t="s">
        <v>1806</v>
      </c>
      <c r="F42" s="227" t="s">
        <v>159</v>
      </c>
      <c r="G42" s="227" t="s">
        <v>164</v>
      </c>
      <c r="H42" s="3"/>
      <c r="I42" s="227" t="s">
        <v>586</v>
      </c>
      <c r="J42" s="227" t="s">
        <v>641</v>
      </c>
      <c r="K42" s="3" t="s">
        <v>138</v>
      </c>
      <c r="L42" s="3" t="s">
        <v>106</v>
      </c>
      <c r="M42" s="3">
        <f>IF(ISBLANK(Table1[[#This Row],[Type Grade]]),"",VLOOKUP(Table1[[#This Row],[Type Grade]],Table10[], 2, 0))</f>
        <v>2</v>
      </c>
      <c r="N42" s="3"/>
      <c r="O42" s="3"/>
      <c r="P42" s="3"/>
      <c r="Q42" s="3" t="str">
        <f>IF(ISBLANK(Table1[[#This Row],[Type Grade]]),"",VLOOKUP(Table1[[#This Row],[Type Grade]],Table10[#Data],4,0))</f>
        <v>Non Staff</v>
      </c>
      <c r="R42" s="3" t="s">
        <v>150</v>
      </c>
      <c r="S42" s="3" t="s">
        <v>864</v>
      </c>
      <c r="T42" s="3" t="s">
        <v>39</v>
      </c>
      <c r="U42" s="3" t="s">
        <v>492</v>
      </c>
      <c r="V42" s="3" t="s">
        <v>570</v>
      </c>
      <c r="W42" s="3">
        <v>1</v>
      </c>
      <c r="X42" s="3" t="s">
        <v>134</v>
      </c>
      <c r="Y42" s="3" t="str">
        <f>IF(ISBLANK(Table1[[#This Row],[Progress]]),"belum ada fktk",VLOOKUP(Table1[[#This Row],[Progress]],'Reference Table'!$F$2:$G$12,2,FALSE))</f>
        <v>Hold / Cancel</v>
      </c>
      <c r="Z42" s="199">
        <v>45672</v>
      </c>
      <c r="AA42" s="183" t="str">
        <f>IF(LEN(Table1[[#This Row],[Request Date]])&gt;=1, TEXT(Table1[[#This Row],[Request Date]], "mmm"), "ongoing")</f>
        <v>Jan</v>
      </c>
      <c r="AB42" s="183"/>
      <c r="AC42" s="183"/>
      <c r="AD42" s="183"/>
      <c r="AE42" s="183"/>
      <c r="AF42" s="18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246"/>
      <c r="BS42" s="183"/>
      <c r="BT42" s="183"/>
      <c r="BU42" s="183"/>
      <c r="BV42" s="3"/>
      <c r="BW42" s="3"/>
      <c r="BX42" s="3"/>
      <c r="BY42" s="16" t="str">
        <f>IF(Table1[[#This Row],[Status]]="Open",Table1[[#This Row],[Ongoing Vacancies Day]],IF(Table1[[#This Row],[Status]]="Closed",Table1[[#This Row],[Join Date]]-Table1[[#This Row],[Request Date]],IF(Table1[[#This Row],[Status]]="Hold / Cancel","Hold/Cancel",0)))</f>
        <v>Hold/Cancel</v>
      </c>
      <c r="BZ42" s="16" t="str">
        <f>IFERROR(VLOOKUP(BY42,Table4[],3,TRUE),"Hold/Cancel")</f>
        <v>Hold/Cancel</v>
      </c>
      <c r="CA42" s="16">
        <f ca="1">IF(LEN(Table1[[#This Row],[Join Date]])&lt;1, Table1[[#This Row],[Present Day]]-Table1[[#This Row],[Request Date]],"Closed")</f>
        <v>293.65716620370222</v>
      </c>
      <c r="CB42" s="16" t="str">
        <f>VLOOKUP(Table1[[#This Row],[Actual SLA]],Table3[],3,TRUE)</f>
        <v>Closed</v>
      </c>
      <c r="CC42" s="16" t="str">
        <f>IFERROR(VLOOKUP(BY42,Table4[],4,TRUE),"Hold/Cancel")</f>
        <v>Hold/Cancel</v>
      </c>
      <c r="CD42" s="16"/>
      <c r="CE42" s="179">
        <f t="shared" ca="1" si="0"/>
        <v>45965.657166203702</v>
      </c>
      <c r="CF42" s="16"/>
      <c r="CG42" s="16"/>
      <c r="CH42" s="231"/>
    </row>
    <row r="43" spans="1:86" hidden="1" x14ac:dyDescent="0.35">
      <c r="A43" s="3">
        <f t="shared" si="1"/>
        <v>42</v>
      </c>
      <c r="B43" s="3" t="s">
        <v>149</v>
      </c>
      <c r="C43" s="3" t="s">
        <v>321</v>
      </c>
      <c r="D43" s="227" t="s">
        <v>257</v>
      </c>
      <c r="E43" s="227" t="s">
        <v>1806</v>
      </c>
      <c r="F43" s="227" t="s">
        <v>212</v>
      </c>
      <c r="G43" s="227" t="s">
        <v>164</v>
      </c>
      <c r="H43" s="3"/>
      <c r="I43" s="227" t="s">
        <v>654</v>
      </c>
      <c r="J43" s="227" t="s">
        <v>649</v>
      </c>
      <c r="K43" s="3" t="s">
        <v>147</v>
      </c>
      <c r="L43" s="3" t="s">
        <v>67</v>
      </c>
      <c r="M43" s="3">
        <f>IF(ISBLANK(Table1[[#This Row],[Type Grade]]),"",VLOOKUP(Table1[[#This Row],[Type Grade]],Table10[], 2, 0))</f>
        <v>3</v>
      </c>
      <c r="N43" s="3"/>
      <c r="O43" s="3"/>
      <c r="P43" s="3"/>
      <c r="Q43" s="3" t="str">
        <f>IF(ISBLANK(Table1[[#This Row],[Type Grade]]),"",VLOOKUP(Table1[[#This Row],[Type Grade]],Table10[#Data],4,0))</f>
        <v>Non Staff</v>
      </c>
      <c r="R43" s="3" t="s">
        <v>150</v>
      </c>
      <c r="S43" s="3" t="s">
        <v>52</v>
      </c>
      <c r="T43" s="3" t="s">
        <v>39</v>
      </c>
      <c r="U43" s="3" t="s">
        <v>258</v>
      </c>
      <c r="V43" s="3"/>
      <c r="W43" s="3">
        <v>1</v>
      </c>
      <c r="X43" s="3" t="s">
        <v>135</v>
      </c>
      <c r="Y43" s="3" t="str">
        <f>IF(ISBLANK(Table1[[#This Row],[Progress]]),"belum ada fktk",VLOOKUP(Table1[[#This Row],[Progress]],'Reference Table'!$F$2:$G$12,2,FALSE))</f>
        <v>Closed</v>
      </c>
      <c r="Z43" s="199">
        <v>45681</v>
      </c>
      <c r="AA43" s="183" t="str">
        <f>IF(LEN(Table1[[#This Row],[Request Date]])&gt;=1, TEXT(Table1[[#This Row],[Request Date]], "mmm"), "ongoing")</f>
        <v>Jan</v>
      </c>
      <c r="AB43" s="183"/>
      <c r="AC43" s="183"/>
      <c r="AD43" s="183"/>
      <c r="AE43" s="183"/>
      <c r="AF43" s="18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v>1</v>
      </c>
      <c r="BN43" s="3"/>
      <c r="BO43" s="3"/>
      <c r="BP43" s="3"/>
      <c r="BQ43" s="3"/>
      <c r="BR43" s="246"/>
      <c r="BS43" s="183"/>
      <c r="BT43" s="183"/>
      <c r="BU43" s="183">
        <v>45689</v>
      </c>
      <c r="BV43" s="3" t="s">
        <v>280</v>
      </c>
      <c r="BW43" s="3" t="s">
        <v>286</v>
      </c>
      <c r="BX43" s="3"/>
      <c r="BY43" s="16">
        <f>IF(Table1[[#This Row],[Status]]="Open",Table1[[#This Row],[Ongoing Vacancies Day]],IF(Table1[[#This Row],[Status]]="Closed",Table1[[#This Row],[Join Date]]-Table1[[#This Row],[Request Date]],IF(Table1[[#This Row],[Status]]="Hold / Cancel","Hold/Cancel",0)))</f>
        <v>8</v>
      </c>
      <c r="BZ43" s="16" t="str">
        <f>IFERROR(VLOOKUP(BY43,Table4[],3,TRUE),"Hold/Cancel")</f>
        <v>0 - 30 Days</v>
      </c>
      <c r="CA43" s="16" t="str">
        <f>IF(LEN(Table1[[#This Row],[Join Date]])&lt;1, Table1[[#This Row],[Present Day]]-Table1[[#This Row],[Request Date]],"Closed")</f>
        <v>Closed</v>
      </c>
      <c r="CB43" s="16" t="str">
        <f>VLOOKUP(Table1[[#This Row],[Actual SLA]],Table3[],3,TRUE)</f>
        <v>&lt;90</v>
      </c>
      <c r="CC43" s="16" t="str">
        <f>IFERROR(VLOOKUP(BY43,Table4[],4,TRUE),"Hold/Cancel")</f>
        <v>Closed Meet SLA</v>
      </c>
      <c r="CD43" s="16"/>
      <c r="CE43" s="179">
        <f t="shared" ca="1" si="0"/>
        <v>45965.657166203702</v>
      </c>
      <c r="CF43" s="16"/>
      <c r="CG43" s="16"/>
      <c r="CH43" s="231"/>
    </row>
    <row r="44" spans="1:86" hidden="1" x14ac:dyDescent="0.35">
      <c r="A44" s="3">
        <f t="shared" si="1"/>
        <v>43</v>
      </c>
      <c r="B44" s="3" t="s">
        <v>149</v>
      </c>
      <c r="C44" s="3" t="s">
        <v>321</v>
      </c>
      <c r="D44" s="227" t="s">
        <v>1240</v>
      </c>
      <c r="E44" s="227" t="s">
        <v>1806</v>
      </c>
      <c r="F44" s="227" t="s">
        <v>155</v>
      </c>
      <c r="G44" s="227" t="s">
        <v>164</v>
      </c>
      <c r="H44" s="3"/>
      <c r="I44" s="227" t="s">
        <v>589</v>
      </c>
      <c r="J44" s="227" t="s">
        <v>1241</v>
      </c>
      <c r="K44" s="3" t="s">
        <v>147</v>
      </c>
      <c r="L44" s="3" t="s">
        <v>67</v>
      </c>
      <c r="M44" s="3">
        <f>IF(ISBLANK(Table1[[#This Row],[Type Grade]]),"",VLOOKUP(Table1[[#This Row],[Type Grade]],Table10[], 2, 0))</f>
        <v>3</v>
      </c>
      <c r="N44" s="3"/>
      <c r="O44" s="3"/>
      <c r="P44" s="3"/>
      <c r="Q44" s="3" t="str">
        <f>IF(ISBLANK(Table1[[#This Row],[Type Grade]]),"",VLOOKUP(Table1[[#This Row],[Type Grade]],Table10[#Data],4,0))</f>
        <v>Non Staff</v>
      </c>
      <c r="R44" s="3" t="s">
        <v>150</v>
      </c>
      <c r="S44" s="3" t="s">
        <v>52</v>
      </c>
      <c r="T44" s="3" t="s">
        <v>122</v>
      </c>
      <c r="U44" s="3" t="s">
        <v>349</v>
      </c>
      <c r="V44" s="3" t="s">
        <v>349</v>
      </c>
      <c r="W44" s="3">
        <v>1</v>
      </c>
      <c r="X44" s="3" t="s">
        <v>135</v>
      </c>
      <c r="Y44" s="3" t="str">
        <f>IF(ISBLANK(Table1[[#This Row],[Progress]]),"belum ada fktk",VLOOKUP(Table1[[#This Row],[Progress]],'Reference Table'!$F$2:$G$12,2,FALSE))</f>
        <v>Closed</v>
      </c>
      <c r="Z44" s="199">
        <v>45681</v>
      </c>
      <c r="AA44" s="183" t="str">
        <f>IF(LEN(Table1[[#This Row],[Request Date]])&gt;=1, TEXT(Table1[[#This Row],[Request Date]], "mmm"), "ongoing")</f>
        <v>Jan</v>
      </c>
      <c r="AB44" s="183"/>
      <c r="AC44" s="183"/>
      <c r="AD44" s="183"/>
      <c r="AE44" s="183"/>
      <c r="AF44" s="18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v>1</v>
      </c>
      <c r="BN44" s="3"/>
      <c r="BO44" s="3"/>
      <c r="BP44" s="3"/>
      <c r="BQ44" s="3"/>
      <c r="BR44" s="246"/>
      <c r="BS44" s="183"/>
      <c r="BT44" s="183">
        <v>45742</v>
      </c>
      <c r="BU44" s="183">
        <v>45762</v>
      </c>
      <c r="BV44" s="3" t="s">
        <v>1242</v>
      </c>
      <c r="BW44" s="3" t="s">
        <v>286</v>
      </c>
      <c r="BX44" s="16"/>
      <c r="BY44" s="16">
        <f>IF(Table1[[#This Row],[Status]]="Open",Table1[[#This Row],[Ongoing Vacancies Day]],IF(Table1[[#This Row],[Status]]="Closed",Table1[[#This Row],[Join Date]]-Table1[[#This Row],[Request Date]],IF(Table1[[#This Row],[Status]]="Hold / Cancel","Hold/Cancel",0)))</f>
        <v>81</v>
      </c>
      <c r="BZ44" s="16" t="str">
        <f>IFERROR(VLOOKUP(BY44,Table4[],3,TRUE),"Hold/Cancel")</f>
        <v>61 - 90 Days</v>
      </c>
      <c r="CA44" s="16" t="str">
        <f>IF(LEN(Table1[[#This Row],[Join Date]])&lt;1, Table1[[#This Row],[Present Day]]-Table1[[#This Row],[Request Date]],"Closed")</f>
        <v>Closed</v>
      </c>
      <c r="CB44" s="16" t="str">
        <f>VLOOKUP(Table1[[#This Row],[Actual SLA]],Table3[],3,TRUE)</f>
        <v>&lt;90</v>
      </c>
      <c r="CC44" s="16" t="str">
        <f>IFERROR(VLOOKUP(BY44,Table4[],4,TRUE),"Hold/Cancel")</f>
        <v>Closed Meet SLA</v>
      </c>
      <c r="CD44" s="179"/>
      <c r="CE44" s="179">
        <f t="shared" ca="1" si="0"/>
        <v>45965.657166203702</v>
      </c>
      <c r="CF44" s="16"/>
      <c r="CG44" s="16"/>
      <c r="CH44" s="231"/>
    </row>
    <row r="45" spans="1:86" hidden="1" x14ac:dyDescent="0.35">
      <c r="A45" s="3">
        <f t="shared" si="1"/>
        <v>44</v>
      </c>
      <c r="B45" s="3" t="s">
        <v>149</v>
      </c>
      <c r="C45" s="3" t="s">
        <v>321</v>
      </c>
      <c r="D45" s="227" t="s">
        <v>260</v>
      </c>
      <c r="E45" s="227" t="s">
        <v>1806</v>
      </c>
      <c r="F45" s="227" t="s">
        <v>159</v>
      </c>
      <c r="G45" s="227" t="s">
        <v>164</v>
      </c>
      <c r="H45" s="3"/>
      <c r="I45" s="227" t="s">
        <v>583</v>
      </c>
      <c r="J45" s="227" t="s">
        <v>650</v>
      </c>
      <c r="K45" s="3" t="s">
        <v>147</v>
      </c>
      <c r="L45" s="3" t="s">
        <v>67</v>
      </c>
      <c r="M45" s="3">
        <f>IF(ISBLANK(Table1[[#This Row],[Type Grade]]),"",VLOOKUP(Table1[[#This Row],[Type Grade]],Table10[], 2, 0))</f>
        <v>3</v>
      </c>
      <c r="N45" s="3"/>
      <c r="O45" s="3"/>
      <c r="P45" s="3"/>
      <c r="Q45" s="3" t="str">
        <f>IF(ISBLANK(Table1[[#This Row],[Type Grade]]),"",VLOOKUP(Table1[[#This Row],[Type Grade]],Table10[#Data],4,0))</f>
        <v>Non Staff</v>
      </c>
      <c r="R45" s="3" t="s">
        <v>150</v>
      </c>
      <c r="S45" s="3" t="s">
        <v>52</v>
      </c>
      <c r="T45" s="3" t="s">
        <v>122</v>
      </c>
      <c r="U45" s="3" t="s">
        <v>349</v>
      </c>
      <c r="V45" s="3" t="s">
        <v>349</v>
      </c>
      <c r="W45" s="3">
        <v>1</v>
      </c>
      <c r="X45" s="3" t="s">
        <v>135</v>
      </c>
      <c r="Y45" s="3" t="str">
        <f>IF(ISBLANK(Table1[[#This Row],[Progress]]),"belum ada fktk",VLOOKUP(Table1[[#This Row],[Progress]],'Reference Table'!$F$2:$G$12,2,FALSE))</f>
        <v>Closed</v>
      </c>
      <c r="Z45" s="199">
        <v>45681</v>
      </c>
      <c r="AA45" s="183" t="str">
        <f>IF(LEN(Table1[[#This Row],[Request Date]])&gt;=1, TEXT(Table1[[#This Row],[Request Date]], "mmm"), "ongoing")</f>
        <v>Jan</v>
      </c>
      <c r="AB45" s="183"/>
      <c r="AC45" s="183"/>
      <c r="AD45" s="183"/>
      <c r="AE45" s="183"/>
      <c r="AF45" s="18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v>1</v>
      </c>
      <c r="BN45" s="3"/>
      <c r="BO45" s="3"/>
      <c r="BP45" s="3"/>
      <c r="BQ45" s="3"/>
      <c r="BR45" s="246"/>
      <c r="BS45" s="183"/>
      <c r="BT45" s="183">
        <v>45685</v>
      </c>
      <c r="BU45" s="183">
        <v>45693</v>
      </c>
      <c r="BV45" s="3" t="s">
        <v>281</v>
      </c>
      <c r="BW45" s="3" t="s">
        <v>286</v>
      </c>
      <c r="BX45" s="3"/>
      <c r="BY45" s="16">
        <f>IF(Table1[[#This Row],[Status]]="Open",Table1[[#This Row],[Ongoing Vacancies Day]],IF(Table1[[#This Row],[Status]]="Closed",Table1[[#This Row],[Join Date]]-Table1[[#This Row],[Request Date]],IF(Table1[[#This Row],[Status]]="Hold / Cancel","Hold/Cancel",0)))</f>
        <v>12</v>
      </c>
      <c r="BZ45" s="16" t="str">
        <f>IFERROR(VLOOKUP(BY45,Table4[],3,TRUE),"Hold/Cancel")</f>
        <v>0 - 30 Days</v>
      </c>
      <c r="CA45" s="16" t="str">
        <f>IF(LEN(Table1[[#This Row],[Join Date]])&lt;1, Table1[[#This Row],[Present Day]]-Table1[[#This Row],[Request Date]],"Closed")</f>
        <v>Closed</v>
      </c>
      <c r="CB45" s="16" t="str">
        <f>VLOOKUP(Table1[[#This Row],[Actual SLA]],Table3[],3,TRUE)</f>
        <v>&lt;90</v>
      </c>
      <c r="CC45" s="16" t="str">
        <f>IFERROR(VLOOKUP(BY45,Table4[],4,TRUE),"Hold/Cancel")</f>
        <v>Closed Meet SLA</v>
      </c>
      <c r="CD45" s="16"/>
      <c r="CE45" s="179">
        <f t="shared" ca="1" si="0"/>
        <v>45965.657166203702</v>
      </c>
      <c r="CF45" s="16"/>
      <c r="CG45" s="16"/>
      <c r="CH45" s="231"/>
    </row>
    <row r="46" spans="1:86" hidden="1" x14ac:dyDescent="0.35">
      <c r="A46" s="3">
        <f t="shared" si="1"/>
        <v>45</v>
      </c>
      <c r="B46" s="3" t="s">
        <v>149</v>
      </c>
      <c r="C46" s="3" t="s">
        <v>321</v>
      </c>
      <c r="D46" s="227" t="s">
        <v>260</v>
      </c>
      <c r="E46" s="227" t="s">
        <v>1806</v>
      </c>
      <c r="F46" s="227" t="s">
        <v>159</v>
      </c>
      <c r="G46" s="227" t="s">
        <v>164</v>
      </c>
      <c r="H46" s="3"/>
      <c r="I46" s="227" t="s">
        <v>583</v>
      </c>
      <c r="J46" s="227" t="s">
        <v>650</v>
      </c>
      <c r="K46" s="3" t="s">
        <v>147</v>
      </c>
      <c r="L46" s="3" t="s">
        <v>67</v>
      </c>
      <c r="M46" s="3">
        <f>IF(ISBLANK(Table1[[#This Row],[Type Grade]]),"",VLOOKUP(Table1[[#This Row],[Type Grade]],Table10[], 2, 0))</f>
        <v>3</v>
      </c>
      <c r="N46" s="3"/>
      <c r="O46" s="3"/>
      <c r="P46" s="3"/>
      <c r="Q46" s="3" t="str">
        <f>IF(ISBLANK(Table1[[#This Row],[Type Grade]]),"",VLOOKUP(Table1[[#This Row],[Type Grade]],Table10[#Data],4,0))</f>
        <v>Non Staff</v>
      </c>
      <c r="R46" s="3" t="s">
        <v>150</v>
      </c>
      <c r="S46" s="3" t="s">
        <v>52</v>
      </c>
      <c r="T46" s="3" t="s">
        <v>122</v>
      </c>
      <c r="U46" s="3" t="s">
        <v>349</v>
      </c>
      <c r="V46" s="3" t="s">
        <v>349</v>
      </c>
      <c r="W46" s="3">
        <v>1</v>
      </c>
      <c r="X46" s="3" t="s">
        <v>135</v>
      </c>
      <c r="Y46" s="3" t="str">
        <f>IF(ISBLANK(Table1[[#This Row],[Progress]]),"belum ada fktk",VLOOKUP(Table1[[#This Row],[Progress]],'Reference Table'!$F$2:$G$12,2,FALSE))</f>
        <v>Closed</v>
      </c>
      <c r="Z46" s="199">
        <v>45681</v>
      </c>
      <c r="AA46" s="183" t="str">
        <f>IF(LEN(Table1[[#This Row],[Request Date]])&gt;=1, TEXT(Table1[[#This Row],[Request Date]], "mmm"), "ongoing")</f>
        <v>Jan</v>
      </c>
      <c r="AB46" s="183"/>
      <c r="AC46" s="183"/>
      <c r="AD46" s="183"/>
      <c r="AE46" s="183"/>
      <c r="AF46" s="18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v>1</v>
      </c>
      <c r="BN46" s="3"/>
      <c r="BO46" s="3"/>
      <c r="BP46" s="3"/>
      <c r="BQ46" s="3"/>
      <c r="BR46" s="246"/>
      <c r="BS46" s="183"/>
      <c r="BT46" s="183">
        <v>45685</v>
      </c>
      <c r="BU46" s="183">
        <v>45693</v>
      </c>
      <c r="BV46" s="3" t="s">
        <v>282</v>
      </c>
      <c r="BW46" s="3" t="s">
        <v>286</v>
      </c>
      <c r="BX46" s="3"/>
      <c r="BY46" s="16">
        <f>IF(Table1[[#This Row],[Status]]="Open",Table1[[#This Row],[Ongoing Vacancies Day]],IF(Table1[[#This Row],[Status]]="Closed",Table1[[#This Row],[Join Date]]-Table1[[#This Row],[Request Date]],IF(Table1[[#This Row],[Status]]="Hold / Cancel","Hold/Cancel",0)))</f>
        <v>12</v>
      </c>
      <c r="BZ46" s="16" t="str">
        <f>IFERROR(VLOOKUP(BY46,Table4[],3,TRUE),"Hold/Cancel")</f>
        <v>0 - 30 Days</v>
      </c>
      <c r="CA46" s="16" t="str">
        <f>IF(LEN(Table1[[#This Row],[Join Date]])&lt;1, Table1[[#This Row],[Present Day]]-Table1[[#This Row],[Request Date]],"Closed")</f>
        <v>Closed</v>
      </c>
      <c r="CB46" s="16" t="str">
        <f>VLOOKUP(Table1[[#This Row],[Actual SLA]],Table3[],3,TRUE)</f>
        <v>&lt;90</v>
      </c>
      <c r="CC46" s="16" t="str">
        <f>IFERROR(VLOOKUP(BY46,Table4[],4,TRUE),"Hold/Cancel")</f>
        <v>Closed Meet SLA</v>
      </c>
      <c r="CD46" s="16"/>
      <c r="CE46" s="179">
        <f t="shared" ca="1" si="0"/>
        <v>45965.657166203702</v>
      </c>
      <c r="CF46" s="16"/>
      <c r="CG46" s="16"/>
      <c r="CH46" s="231"/>
    </row>
    <row r="47" spans="1:86" hidden="1" x14ac:dyDescent="0.35">
      <c r="A47" s="3">
        <f t="shared" si="1"/>
        <v>46</v>
      </c>
      <c r="B47" s="3" t="s">
        <v>149</v>
      </c>
      <c r="C47" s="3" t="s">
        <v>321</v>
      </c>
      <c r="D47" s="227" t="s">
        <v>260</v>
      </c>
      <c r="E47" s="227" t="s">
        <v>1806</v>
      </c>
      <c r="F47" s="227" t="s">
        <v>159</v>
      </c>
      <c r="G47" s="227" t="s">
        <v>164</v>
      </c>
      <c r="H47" s="3"/>
      <c r="I47" s="227" t="s">
        <v>583</v>
      </c>
      <c r="J47" s="227" t="s">
        <v>650</v>
      </c>
      <c r="K47" s="3" t="s">
        <v>147</v>
      </c>
      <c r="L47" s="3" t="s">
        <v>67</v>
      </c>
      <c r="M47" s="3">
        <f>IF(ISBLANK(Table1[[#This Row],[Type Grade]]),"",VLOOKUP(Table1[[#This Row],[Type Grade]],Table10[], 2, 0))</f>
        <v>3</v>
      </c>
      <c r="N47" s="3"/>
      <c r="O47" s="3"/>
      <c r="P47" s="3"/>
      <c r="Q47" s="3" t="str">
        <f>IF(ISBLANK(Table1[[#This Row],[Type Grade]]),"",VLOOKUP(Table1[[#This Row],[Type Grade]],Table10[#Data],4,0))</f>
        <v>Non Staff</v>
      </c>
      <c r="R47" s="3" t="s">
        <v>150</v>
      </c>
      <c r="S47" s="3" t="s">
        <v>52</v>
      </c>
      <c r="T47" s="3" t="s">
        <v>122</v>
      </c>
      <c r="U47" s="3" t="s">
        <v>349</v>
      </c>
      <c r="V47" s="3" t="s">
        <v>349</v>
      </c>
      <c r="W47" s="3">
        <v>1</v>
      </c>
      <c r="X47" s="3" t="s">
        <v>135</v>
      </c>
      <c r="Y47" s="3" t="str">
        <f>IF(ISBLANK(Table1[[#This Row],[Progress]]),"belum ada fktk",VLOOKUP(Table1[[#This Row],[Progress]],'Reference Table'!$F$2:$G$12,2,FALSE))</f>
        <v>Closed</v>
      </c>
      <c r="Z47" s="199">
        <v>45681</v>
      </c>
      <c r="AA47" s="183" t="str">
        <f>IF(LEN(Table1[[#This Row],[Request Date]])&gt;=1, TEXT(Table1[[#This Row],[Request Date]], "mmm"), "ongoing")</f>
        <v>Jan</v>
      </c>
      <c r="AB47" s="183"/>
      <c r="AC47" s="183"/>
      <c r="AD47" s="183"/>
      <c r="AE47" s="183"/>
      <c r="AF47" s="18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v>1</v>
      </c>
      <c r="BN47" s="3"/>
      <c r="BO47" s="3"/>
      <c r="BP47" s="3"/>
      <c r="BQ47" s="3"/>
      <c r="BR47" s="246"/>
      <c r="BS47" s="183"/>
      <c r="BT47" s="183">
        <v>45686</v>
      </c>
      <c r="BU47" s="183">
        <v>45693</v>
      </c>
      <c r="BV47" s="3" t="s">
        <v>283</v>
      </c>
      <c r="BW47" s="3" t="s">
        <v>286</v>
      </c>
      <c r="BX47" s="3"/>
      <c r="BY47" s="16">
        <f>IF(Table1[[#This Row],[Status]]="Open",Table1[[#This Row],[Ongoing Vacancies Day]],IF(Table1[[#This Row],[Status]]="Closed",Table1[[#This Row],[Join Date]]-Table1[[#This Row],[Request Date]],IF(Table1[[#This Row],[Status]]="Hold / Cancel","Hold/Cancel",0)))</f>
        <v>12</v>
      </c>
      <c r="BZ47" s="16" t="str">
        <f>IFERROR(VLOOKUP(BY47,Table4[],3,TRUE),"Hold/Cancel")</f>
        <v>0 - 30 Days</v>
      </c>
      <c r="CA47" s="16" t="str">
        <f>IF(LEN(Table1[[#This Row],[Join Date]])&lt;1, Table1[[#This Row],[Present Day]]-Table1[[#This Row],[Request Date]],"Closed")</f>
        <v>Closed</v>
      </c>
      <c r="CB47" s="16" t="str">
        <f>VLOOKUP(Table1[[#This Row],[Actual SLA]],Table3[],3,TRUE)</f>
        <v>&lt;90</v>
      </c>
      <c r="CC47" s="16" t="str">
        <f>IFERROR(VLOOKUP(BY47,Table4[],4,TRUE),"Hold/Cancel")</f>
        <v>Closed Meet SLA</v>
      </c>
      <c r="CD47" s="16"/>
      <c r="CE47" s="179">
        <f t="shared" ca="1" si="0"/>
        <v>45965.657166203702</v>
      </c>
      <c r="CF47" s="16"/>
      <c r="CG47" s="16"/>
      <c r="CH47" s="231"/>
    </row>
    <row r="48" spans="1:86" ht="29" hidden="1" x14ac:dyDescent="0.35">
      <c r="A48" s="3">
        <f t="shared" si="1"/>
        <v>47</v>
      </c>
      <c r="B48" s="3" t="s">
        <v>149</v>
      </c>
      <c r="C48" s="3" t="s">
        <v>321</v>
      </c>
      <c r="D48" s="227"/>
      <c r="E48" s="227" t="s">
        <v>1807</v>
      </c>
      <c r="F48" s="227" t="s">
        <v>137</v>
      </c>
      <c r="G48" s="227" t="s">
        <v>143</v>
      </c>
      <c r="H48" s="3" t="s">
        <v>1564</v>
      </c>
      <c r="I48" s="227" t="s">
        <v>633</v>
      </c>
      <c r="J48" s="227" t="s">
        <v>922</v>
      </c>
      <c r="K48" s="3" t="s">
        <v>138</v>
      </c>
      <c r="L48" s="3" t="s">
        <v>43</v>
      </c>
      <c r="M48" s="3">
        <f>IF(ISBLANK(Table1[[#This Row],[Type Grade]]),"",VLOOKUP(Table1[[#This Row],[Type Grade]],Table10[], 2, 0))</f>
        <v>7</v>
      </c>
      <c r="N48" s="3"/>
      <c r="O48" s="3"/>
      <c r="P48" s="3"/>
      <c r="Q48" s="3" t="str">
        <f>IF(ISBLANK(Table1[[#This Row],[Type Grade]]),"",VLOOKUP(Table1[[#This Row],[Type Grade]],Table10[#Data],4,0))</f>
        <v>Staff</v>
      </c>
      <c r="R48" s="3" t="s">
        <v>121</v>
      </c>
      <c r="S48" s="3" t="s">
        <v>151</v>
      </c>
      <c r="T48" s="3" t="s">
        <v>122</v>
      </c>
      <c r="U48" s="3" t="s">
        <v>349</v>
      </c>
      <c r="V48" s="3" t="s">
        <v>349</v>
      </c>
      <c r="W48" s="3">
        <v>1</v>
      </c>
      <c r="X48" s="3" t="s">
        <v>135</v>
      </c>
      <c r="Y48" s="3" t="str">
        <f>IF(ISBLANK(Table1[[#This Row],[Progress]]),"belum ada fktk",VLOOKUP(Table1[[#This Row],[Progress]],'Reference Table'!$F$2:$G$12,2,FALSE))</f>
        <v>Closed</v>
      </c>
      <c r="Z48" s="199">
        <v>45685</v>
      </c>
      <c r="AA48" s="183" t="str">
        <f>IF(LEN(Table1[[#This Row],[Request Date]])&gt;=1, TEXT(Table1[[#This Row],[Request Date]], "mmm"), "ongoing")</f>
        <v>Jan</v>
      </c>
      <c r="AB48" s="183"/>
      <c r="AC48" s="183"/>
      <c r="AD48" s="183"/>
      <c r="AE48" s="183"/>
      <c r="AF48" s="183"/>
      <c r="AH48" s="3"/>
      <c r="AI48" s="3"/>
      <c r="AJ48" s="3"/>
      <c r="AK48" s="3"/>
      <c r="AL48" s="3"/>
      <c r="AM48" s="3">
        <v>6</v>
      </c>
      <c r="AN48" s="3"/>
      <c r="AO48" s="3"/>
      <c r="AP48" s="3"/>
      <c r="AQ48" s="3"/>
      <c r="AR48" s="3"/>
      <c r="AS48" s="3">
        <v>1</v>
      </c>
      <c r="AT48" s="3"/>
      <c r="AU48" s="3"/>
      <c r="AV48" s="3"/>
      <c r="AW48" s="3"/>
      <c r="AX48" s="3"/>
      <c r="AY48" s="3"/>
      <c r="AZ48" s="3"/>
      <c r="BA48" s="3"/>
      <c r="BB48" s="3"/>
      <c r="BC48" s="3"/>
      <c r="BD48" s="3"/>
      <c r="BE48" s="3">
        <v>1</v>
      </c>
      <c r="BF48" s="3"/>
      <c r="BG48" s="3"/>
      <c r="BH48" s="3"/>
      <c r="BI48" s="3"/>
      <c r="BJ48" s="3"/>
      <c r="BK48" s="3">
        <v>1</v>
      </c>
      <c r="BL48" s="3">
        <v>0</v>
      </c>
      <c r="BM48" s="3">
        <v>1</v>
      </c>
      <c r="BN48" s="3">
        <v>0</v>
      </c>
      <c r="BO48" s="3">
        <v>0</v>
      </c>
      <c r="BP48" s="3">
        <v>0</v>
      </c>
      <c r="BQ48" s="3"/>
      <c r="BR48" s="245" t="s">
        <v>923</v>
      </c>
      <c r="BS48" s="183"/>
      <c r="BT48" s="183">
        <v>45777</v>
      </c>
      <c r="BU48" s="183">
        <v>45820</v>
      </c>
      <c r="BV48" s="3" t="s">
        <v>1311</v>
      </c>
      <c r="BW48" s="3" t="s">
        <v>420</v>
      </c>
      <c r="BX48" s="3"/>
      <c r="BY48" s="16">
        <f>IF(Table1[[#This Row],[Status]]="Open",Table1[[#This Row],[Ongoing Vacancies Day]],IF(Table1[[#This Row],[Status]]="Closed",Table1[[#This Row],[Join Date]]-Table1[[#This Row],[Request Date]],IF(Table1[[#This Row],[Status]]="Hold / Cancel","Hold/Cancel",0)))</f>
        <v>135</v>
      </c>
      <c r="BZ48" s="16" t="str">
        <f>IFERROR(VLOOKUP(BY48,Table4[],3,TRUE),"Hold/Cancel")</f>
        <v>above 91 Days</v>
      </c>
      <c r="CA48" s="16" t="str">
        <f>IF(LEN(Table1[[#This Row],[Join Date]])&lt;1, Table1[[#This Row],[Present Day]]-Table1[[#This Row],[Request Date]],"Closed")</f>
        <v>Closed</v>
      </c>
      <c r="CB48" s="16" t="str">
        <f>VLOOKUP(Table1[[#This Row],[Actual SLA]],Table3[],3,TRUE)</f>
        <v>&gt;90</v>
      </c>
      <c r="CC48" s="16" t="str">
        <f>IFERROR(VLOOKUP(BY48,Table4[],4,TRUE),"Hold/Cancel")</f>
        <v>Closed Not Meet SLA</v>
      </c>
      <c r="CD48" s="179"/>
      <c r="CE48" s="179">
        <f t="shared" ca="1" si="0"/>
        <v>45965.657166203702</v>
      </c>
      <c r="CF48" s="16">
        <v>6</v>
      </c>
      <c r="CG48" s="16"/>
      <c r="CH48" s="195" t="s">
        <v>923</v>
      </c>
    </row>
    <row r="49" spans="1:86" hidden="1" x14ac:dyDescent="0.35">
      <c r="A49" s="3">
        <f t="shared" si="1"/>
        <v>48</v>
      </c>
      <c r="B49" s="3" t="s">
        <v>149</v>
      </c>
      <c r="C49" s="3" t="s">
        <v>1273</v>
      </c>
      <c r="D49" s="227"/>
      <c r="E49" s="227" t="s">
        <v>1807</v>
      </c>
      <c r="F49" s="227" t="s">
        <v>272</v>
      </c>
      <c r="G49" s="227" t="s">
        <v>143</v>
      </c>
      <c r="H49" s="3" t="s">
        <v>272</v>
      </c>
      <c r="I49" s="227" t="s">
        <v>633</v>
      </c>
      <c r="J49" s="227" t="s">
        <v>629</v>
      </c>
      <c r="K49" s="3" t="s">
        <v>138</v>
      </c>
      <c r="L49" s="3" t="s">
        <v>43</v>
      </c>
      <c r="M49" s="3">
        <f>IF(ISBLANK(Table1[[#This Row],[Type Grade]]),"",VLOOKUP(Table1[[#This Row],[Type Grade]],Table10[], 2, 0))</f>
        <v>7</v>
      </c>
      <c r="N49" s="3"/>
      <c r="O49" s="3"/>
      <c r="P49" s="3"/>
      <c r="Q49" s="3" t="str">
        <f>IF(ISBLANK(Table1[[#This Row],[Type Grade]]),"",VLOOKUP(Table1[[#This Row],[Type Grade]],Table10[#Data],4,0))</f>
        <v>Staff</v>
      </c>
      <c r="R49" s="3" t="s">
        <v>121</v>
      </c>
      <c r="S49" s="3" t="s">
        <v>151</v>
      </c>
      <c r="T49" s="3" t="s">
        <v>122</v>
      </c>
      <c r="U49" s="3"/>
      <c r="V49" s="3"/>
      <c r="W49" s="3">
        <v>1</v>
      </c>
      <c r="X49" s="3" t="s">
        <v>135</v>
      </c>
      <c r="Y49" s="3" t="str">
        <f>IF(ISBLANK(Table1[[#This Row],[Progress]]),"belum ada fktk",VLOOKUP(Table1[[#This Row],[Progress]],'Reference Table'!$F$2:$G$12,2,FALSE))</f>
        <v>Closed</v>
      </c>
      <c r="Z49" s="199">
        <v>45685</v>
      </c>
      <c r="AA49" s="183" t="str">
        <f>IF(LEN(Table1[[#This Row],[Request Date]])&gt;=1, TEXT(Table1[[#This Row],[Request Date]], "mmm"), "ongoing")</f>
        <v>Jan</v>
      </c>
      <c r="AB49" s="183"/>
      <c r="AC49" s="183"/>
      <c r="AD49" s="183"/>
      <c r="AE49" s="183"/>
      <c r="AF49" s="183"/>
      <c r="AH49" s="3"/>
      <c r="AI49" s="3"/>
      <c r="AJ49" s="3"/>
      <c r="AK49" s="3"/>
      <c r="AL49" s="3"/>
      <c r="AM49" s="3">
        <v>13</v>
      </c>
      <c r="AN49" s="3"/>
      <c r="AO49" s="3"/>
      <c r="AP49" s="3"/>
      <c r="AQ49" s="3"/>
      <c r="AR49" s="3"/>
      <c r="AS49" s="3"/>
      <c r="AT49" s="3"/>
      <c r="AU49" s="3"/>
      <c r="AV49" s="3"/>
      <c r="AW49" s="3"/>
      <c r="AX49" s="3"/>
      <c r="AY49" s="3"/>
      <c r="AZ49" s="3"/>
      <c r="BA49" s="3"/>
      <c r="BB49" s="3"/>
      <c r="BC49" s="3"/>
      <c r="BD49" s="3"/>
      <c r="BE49" s="3">
        <v>1</v>
      </c>
      <c r="BF49" s="3"/>
      <c r="BG49" s="3"/>
      <c r="BH49" s="3"/>
      <c r="BI49" s="3"/>
      <c r="BJ49" s="3"/>
      <c r="BK49" s="3">
        <v>1</v>
      </c>
      <c r="BL49" s="3"/>
      <c r="BM49" s="3">
        <v>1</v>
      </c>
      <c r="BN49" s="3">
        <v>8</v>
      </c>
      <c r="BO49" s="3">
        <v>1</v>
      </c>
      <c r="BP49" s="3">
        <v>0</v>
      </c>
      <c r="BQ49" s="3"/>
      <c r="BR49" s="244" t="s">
        <v>1299</v>
      </c>
      <c r="BS49" s="183"/>
      <c r="BT49" s="183">
        <v>45855</v>
      </c>
      <c r="BU49" s="183">
        <v>45909</v>
      </c>
      <c r="BV49" s="3" t="s">
        <v>1518</v>
      </c>
      <c r="BW49" s="3" t="s">
        <v>420</v>
      </c>
      <c r="BX49" s="16"/>
      <c r="BY49" s="16">
        <f>IF(Table1[[#This Row],[Status]]="Open",Table1[[#This Row],[Ongoing Vacancies Day]],IF(Table1[[#This Row],[Status]]="Closed",Table1[[#This Row],[Join Date]]-Table1[[#This Row],[Request Date]],IF(Table1[[#This Row],[Status]]="Hold / Cancel","Hold/Cancel",0)))</f>
        <v>224</v>
      </c>
      <c r="BZ49" s="16" t="str">
        <f>IFERROR(VLOOKUP(BY49,Table4[],3,TRUE),"Hold/Cancel")</f>
        <v>above 91 Days</v>
      </c>
      <c r="CA49" s="16" t="str">
        <f>IF(LEN(Table1[[#This Row],[Join Date]])&lt;1, Table1[[#This Row],[Present Day]]-Table1[[#This Row],[Request Date]],"Closed")</f>
        <v>Closed</v>
      </c>
      <c r="CB49" s="16" t="str">
        <f>VLOOKUP(Table1[[#This Row],[Actual SLA]],Table3[],3,TRUE)</f>
        <v>&gt;90</v>
      </c>
      <c r="CC49" s="16" t="str">
        <f>IFERROR(VLOOKUP(BY49,Table4[],4,TRUE),"Hold/Cancel")</f>
        <v>Closed Not Meet SLA</v>
      </c>
      <c r="CD49" s="179"/>
      <c r="CE49" s="179">
        <f t="shared" ca="1" si="0"/>
        <v>45965.657166203702</v>
      </c>
      <c r="CF49" s="3">
        <v>7</v>
      </c>
      <c r="CG49" s="16"/>
      <c r="CH49" s="286" t="s">
        <v>1299</v>
      </c>
    </row>
    <row r="50" spans="1:86" hidden="1" x14ac:dyDescent="0.35">
      <c r="A50" s="3">
        <f t="shared" si="1"/>
        <v>49</v>
      </c>
      <c r="B50" s="3" t="s">
        <v>149</v>
      </c>
      <c r="C50" s="3" t="s">
        <v>417</v>
      </c>
      <c r="D50" s="227" t="s">
        <v>266</v>
      </c>
      <c r="E50" s="227" t="s">
        <v>1806</v>
      </c>
      <c r="F50" s="227" t="s">
        <v>177</v>
      </c>
      <c r="G50" s="227" t="s">
        <v>164</v>
      </c>
      <c r="H50" s="3"/>
      <c r="I50" s="227" t="s">
        <v>657</v>
      </c>
      <c r="J50" s="227" t="s">
        <v>623</v>
      </c>
      <c r="K50" s="3" t="s">
        <v>147</v>
      </c>
      <c r="L50" s="3" t="s">
        <v>67</v>
      </c>
      <c r="M50" s="3">
        <f>IF(ISBLANK(Table1[[#This Row],[Type Grade]]),"",VLOOKUP(Table1[[#This Row],[Type Grade]],Table10[], 2, 0))</f>
        <v>3</v>
      </c>
      <c r="N50" s="3"/>
      <c r="O50" s="3"/>
      <c r="P50" s="3"/>
      <c r="Q50" s="3" t="str">
        <f>IF(ISBLANK(Table1[[#This Row],[Type Grade]]),"",VLOOKUP(Table1[[#This Row],[Type Grade]],Table10[#Data],4,0))</f>
        <v>Non Staff</v>
      </c>
      <c r="R50" s="3" t="s">
        <v>150</v>
      </c>
      <c r="S50" s="3" t="s">
        <v>52</v>
      </c>
      <c r="T50" s="3" t="s">
        <v>122</v>
      </c>
      <c r="U50" s="3" t="s">
        <v>349</v>
      </c>
      <c r="V50" s="3" t="s">
        <v>349</v>
      </c>
      <c r="W50" s="3">
        <v>1</v>
      </c>
      <c r="X50" s="3" t="s">
        <v>134</v>
      </c>
      <c r="Y50" s="3" t="str">
        <f>IF(ISBLANK(Table1[[#This Row],[Progress]]),"belum ada fktk",VLOOKUP(Table1[[#This Row],[Progress]],'Reference Table'!$F$2:$G$12,2,FALSE))</f>
        <v>Hold / Cancel</v>
      </c>
      <c r="Z50" s="199">
        <v>45693</v>
      </c>
      <c r="AA50" s="183" t="str">
        <f>IF(LEN(Table1[[#This Row],[Request Date]])&gt;=1, TEXT(Table1[[#This Row],[Request Date]], "mmm"), "ongoing")</f>
        <v>Feb</v>
      </c>
      <c r="AB50" s="183"/>
      <c r="AC50" s="183"/>
      <c r="AD50" s="183"/>
      <c r="AE50" s="183"/>
      <c r="AF50" s="18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246"/>
      <c r="BS50" s="183"/>
      <c r="BT50" s="183"/>
      <c r="BU50" s="183"/>
      <c r="BV50" s="3"/>
      <c r="BW50" s="3"/>
      <c r="BX50" s="3"/>
      <c r="BY50" s="16" t="str">
        <f>IF(Table1[[#This Row],[Status]]="Open",Table1[[#This Row],[Ongoing Vacancies Day]],IF(Table1[[#This Row],[Status]]="Closed",Table1[[#This Row],[Join Date]]-Table1[[#This Row],[Request Date]],IF(Table1[[#This Row],[Status]]="Hold / Cancel","Hold/Cancel",0)))</f>
        <v>Hold/Cancel</v>
      </c>
      <c r="BZ50" s="16" t="str">
        <f>IFERROR(VLOOKUP(BY50,Table4[],3,TRUE),"Hold/Cancel")</f>
        <v>Hold/Cancel</v>
      </c>
      <c r="CA50" s="16">
        <f ca="1">IF(LEN(Table1[[#This Row],[Join Date]])&lt;1, Table1[[#This Row],[Present Day]]-Table1[[#This Row],[Request Date]],"Closed")</f>
        <v>272.65716620370222</v>
      </c>
      <c r="CB50" s="16" t="str">
        <f>VLOOKUP(Table1[[#This Row],[Actual SLA]],Table3[],3,TRUE)</f>
        <v>Closed</v>
      </c>
      <c r="CC50" s="16" t="str">
        <f>IFERROR(VLOOKUP(BY50,Table4[],4,TRUE),"Hold/Cancel")</f>
        <v>Hold/Cancel</v>
      </c>
      <c r="CD50" s="16"/>
      <c r="CE50" s="179">
        <f t="shared" ca="1" si="0"/>
        <v>45965.657166203702</v>
      </c>
      <c r="CF50" s="16"/>
      <c r="CG50" s="16"/>
      <c r="CH50" s="231"/>
    </row>
    <row r="51" spans="1:86" hidden="1" x14ac:dyDescent="0.35">
      <c r="A51" s="3">
        <f t="shared" si="1"/>
        <v>50</v>
      </c>
      <c r="B51" s="3" t="s">
        <v>149</v>
      </c>
      <c r="C51" s="3" t="s">
        <v>417</v>
      </c>
      <c r="D51" s="227" t="s">
        <v>266</v>
      </c>
      <c r="E51" s="227" t="s">
        <v>1806</v>
      </c>
      <c r="F51" s="227" t="s">
        <v>177</v>
      </c>
      <c r="G51" s="227" t="s">
        <v>164</v>
      </c>
      <c r="H51" s="3"/>
      <c r="I51" s="227" t="s">
        <v>657</v>
      </c>
      <c r="J51" s="227" t="s">
        <v>623</v>
      </c>
      <c r="K51" s="3" t="s">
        <v>147</v>
      </c>
      <c r="L51" s="3" t="s">
        <v>67</v>
      </c>
      <c r="M51" s="3">
        <f>IF(ISBLANK(Table1[[#This Row],[Type Grade]]),"",VLOOKUP(Table1[[#This Row],[Type Grade]],Table10[], 2, 0))</f>
        <v>3</v>
      </c>
      <c r="N51" s="3"/>
      <c r="O51" s="3"/>
      <c r="P51" s="3"/>
      <c r="Q51" s="3" t="str">
        <f>IF(ISBLANK(Table1[[#This Row],[Type Grade]]),"",VLOOKUP(Table1[[#This Row],[Type Grade]],Table10[#Data],4,0))</f>
        <v>Non Staff</v>
      </c>
      <c r="R51" s="3" t="s">
        <v>150</v>
      </c>
      <c r="S51" s="3" t="s">
        <v>52</v>
      </c>
      <c r="T51" s="3" t="s">
        <v>122</v>
      </c>
      <c r="U51" s="3" t="s">
        <v>349</v>
      </c>
      <c r="V51" s="3" t="s">
        <v>349</v>
      </c>
      <c r="W51" s="3">
        <v>1</v>
      </c>
      <c r="X51" s="3" t="s">
        <v>134</v>
      </c>
      <c r="Y51" s="3" t="str">
        <f>IF(ISBLANK(Table1[[#This Row],[Progress]]),"belum ada fktk",VLOOKUP(Table1[[#This Row],[Progress]],'Reference Table'!$F$2:$G$12,2,FALSE))</f>
        <v>Hold / Cancel</v>
      </c>
      <c r="Z51" s="199">
        <v>45693</v>
      </c>
      <c r="AA51" s="183" t="str">
        <f>IF(LEN(Table1[[#This Row],[Request Date]])&gt;=1, TEXT(Table1[[#This Row],[Request Date]], "mmm"), "ongoing")</f>
        <v>Feb</v>
      </c>
      <c r="AB51" s="183"/>
      <c r="AC51" s="183"/>
      <c r="AD51" s="183"/>
      <c r="AE51" s="183"/>
      <c r="AF51" s="18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246"/>
      <c r="BS51" s="183"/>
      <c r="BT51" s="183"/>
      <c r="BU51" s="183"/>
      <c r="BV51" s="3"/>
      <c r="BW51" s="3"/>
      <c r="BX51" s="3"/>
      <c r="BY51" s="16" t="str">
        <f>IF(Table1[[#This Row],[Status]]="Open",Table1[[#This Row],[Ongoing Vacancies Day]],IF(Table1[[#This Row],[Status]]="Closed",Table1[[#This Row],[Join Date]]-Table1[[#This Row],[Request Date]],IF(Table1[[#This Row],[Status]]="Hold / Cancel","Hold/Cancel",0)))</f>
        <v>Hold/Cancel</v>
      </c>
      <c r="BZ51" s="16" t="str">
        <f>IFERROR(VLOOKUP(BY51,Table4[],3,TRUE),"Hold/Cancel")</f>
        <v>Hold/Cancel</v>
      </c>
      <c r="CA51" s="16">
        <f ca="1">IF(LEN(Table1[[#This Row],[Join Date]])&lt;1, Table1[[#This Row],[Present Day]]-Table1[[#This Row],[Request Date]],"Closed")</f>
        <v>272.65716620370222</v>
      </c>
      <c r="CB51" s="16" t="str">
        <f>VLOOKUP(Table1[[#This Row],[Actual SLA]],Table3[],3,TRUE)</f>
        <v>Closed</v>
      </c>
      <c r="CC51" s="16" t="str">
        <f>IFERROR(VLOOKUP(BY51,Table4[],4,TRUE),"Hold/Cancel")</f>
        <v>Hold/Cancel</v>
      </c>
      <c r="CD51" s="16"/>
      <c r="CE51" s="179">
        <f t="shared" ca="1" si="0"/>
        <v>45965.657166203702</v>
      </c>
      <c r="CF51" s="16"/>
      <c r="CG51" s="16"/>
      <c r="CH51" s="231"/>
    </row>
    <row r="52" spans="1:86" ht="101.5" hidden="1" x14ac:dyDescent="0.35">
      <c r="A52" s="3">
        <f t="shared" si="1"/>
        <v>51</v>
      </c>
      <c r="B52" s="3" t="s">
        <v>149</v>
      </c>
      <c r="C52" s="3" t="s">
        <v>321</v>
      </c>
      <c r="D52" s="227" t="s">
        <v>264</v>
      </c>
      <c r="E52" s="227" t="s">
        <v>1806</v>
      </c>
      <c r="F52" s="227" t="s">
        <v>173</v>
      </c>
      <c r="G52" s="227" t="s">
        <v>142</v>
      </c>
      <c r="H52" s="3" t="s">
        <v>173</v>
      </c>
      <c r="I52" s="227" t="s">
        <v>656</v>
      </c>
      <c r="J52" s="227" t="s">
        <v>652</v>
      </c>
      <c r="K52" s="3" t="s">
        <v>138</v>
      </c>
      <c r="L52" s="3" t="s">
        <v>65</v>
      </c>
      <c r="M52" s="3">
        <f>IF(ISBLANK(Table1[[#This Row],[Type Grade]]),"",VLOOKUP(Table1[[#This Row],[Type Grade]],Table10[], 2, 0))</f>
        <v>4</v>
      </c>
      <c r="N52" s="3"/>
      <c r="O52" s="3"/>
      <c r="P52" s="3"/>
      <c r="Q52" s="3" t="str">
        <f>IF(ISBLANK(Table1[[#This Row],[Type Grade]]),"",VLOOKUP(Table1[[#This Row],[Type Grade]],Table10[#Data],4,0))</f>
        <v>Staff</v>
      </c>
      <c r="R52" s="3" t="s">
        <v>121</v>
      </c>
      <c r="S52" s="3" t="s">
        <v>151</v>
      </c>
      <c r="T52" s="3" t="s">
        <v>39</v>
      </c>
      <c r="U52" s="3" t="s">
        <v>265</v>
      </c>
      <c r="V52" s="3"/>
      <c r="W52" s="3">
        <v>1</v>
      </c>
      <c r="X52" s="3" t="s">
        <v>135</v>
      </c>
      <c r="Y52" s="3" t="str">
        <f>IF(ISBLANK(Table1[[#This Row],[Progress]]),"belum ada fktk",VLOOKUP(Table1[[#This Row],[Progress]],'Reference Table'!$F$2:$G$12,2,FALSE))</f>
        <v>Closed</v>
      </c>
      <c r="Z52" s="199">
        <v>45693</v>
      </c>
      <c r="AA52" s="183" t="str">
        <f>IF(LEN(Table1[[#This Row],[Request Date]])&gt;=1, TEXT(Table1[[#This Row],[Request Date]], "mmm"), "ongoing")</f>
        <v>Feb</v>
      </c>
      <c r="AB52" s="183"/>
      <c r="AC52" s="183"/>
      <c r="AD52" s="183"/>
      <c r="AE52" s="183"/>
      <c r="AF52" s="18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v>1</v>
      </c>
      <c r="BN52" s="3"/>
      <c r="BO52" s="3"/>
      <c r="BP52" s="3"/>
      <c r="BQ52" s="3"/>
      <c r="BR52" s="244" t="s">
        <v>765</v>
      </c>
      <c r="BS52" s="183"/>
      <c r="BT52" s="183">
        <v>45728</v>
      </c>
      <c r="BU52" s="183">
        <v>45754</v>
      </c>
      <c r="BV52" s="3" t="s">
        <v>536</v>
      </c>
      <c r="BW52" s="3" t="s">
        <v>418</v>
      </c>
      <c r="BX52" s="3"/>
      <c r="BY52" s="16">
        <f>IF(Table1[[#This Row],[Status]]="Open",Table1[[#This Row],[Ongoing Vacancies Day]],IF(Table1[[#This Row],[Status]]="Closed",Table1[[#This Row],[Join Date]]-Table1[[#This Row],[Request Date]],IF(Table1[[#This Row],[Status]]="Hold / Cancel","Hold/Cancel",0)))</f>
        <v>61</v>
      </c>
      <c r="BZ52" s="16" t="str">
        <f>IFERROR(VLOOKUP(BY52,Table4[],3,TRUE),"Hold/Cancel")</f>
        <v>61 - 90 Days</v>
      </c>
      <c r="CA52" s="16" t="str">
        <f>IF(LEN(Table1[[#This Row],[Join Date]])&lt;1, Table1[[#This Row],[Present Day]]-Table1[[#This Row],[Request Date]],"Closed")</f>
        <v>Closed</v>
      </c>
      <c r="CB52" s="16" t="str">
        <f>VLOOKUP(Table1[[#This Row],[Actual SLA]],Table3[],3,TRUE)</f>
        <v>&lt;90</v>
      </c>
      <c r="CC52" s="16" t="str">
        <f>IFERROR(VLOOKUP(BY52,Table4[],4,TRUE),"Hold/Cancel")</f>
        <v>Closed Meet SLA</v>
      </c>
      <c r="CD52" s="16"/>
      <c r="CE52" s="179">
        <f t="shared" ca="1" si="0"/>
        <v>45965.657166203702</v>
      </c>
      <c r="CF52" s="16"/>
      <c r="CG52" s="16"/>
      <c r="CH52" s="286" t="s">
        <v>765</v>
      </c>
    </row>
    <row r="53" spans="1:86" hidden="1" x14ac:dyDescent="0.35">
      <c r="A53" s="3">
        <f t="shared" si="1"/>
        <v>52</v>
      </c>
      <c r="B53" s="3" t="s">
        <v>149</v>
      </c>
      <c r="C53" s="3" t="s">
        <v>321</v>
      </c>
      <c r="D53" s="227" t="s">
        <v>266</v>
      </c>
      <c r="E53" s="227" t="s">
        <v>1806</v>
      </c>
      <c r="F53" s="227" t="s">
        <v>177</v>
      </c>
      <c r="G53" s="227" t="s">
        <v>164</v>
      </c>
      <c r="H53" s="3"/>
      <c r="I53" s="227" t="s">
        <v>657</v>
      </c>
      <c r="J53" s="227" t="s">
        <v>623</v>
      </c>
      <c r="K53" s="3" t="s">
        <v>147</v>
      </c>
      <c r="L53" s="3" t="s">
        <v>67</v>
      </c>
      <c r="M53" s="3">
        <f>IF(ISBLANK(Table1[[#This Row],[Type Grade]]),"",VLOOKUP(Table1[[#This Row],[Type Grade]],Table10[], 2, 0))</f>
        <v>3</v>
      </c>
      <c r="N53" s="3"/>
      <c r="O53" s="3"/>
      <c r="P53" s="3"/>
      <c r="Q53" s="3" t="str">
        <f>IF(ISBLANK(Table1[[#This Row],[Type Grade]]),"",VLOOKUP(Table1[[#This Row],[Type Grade]],Table10[#Data],4,0))</f>
        <v>Non Staff</v>
      </c>
      <c r="R53" s="3" t="s">
        <v>150</v>
      </c>
      <c r="S53" s="3" t="s">
        <v>52</v>
      </c>
      <c r="T53" s="3" t="s">
        <v>122</v>
      </c>
      <c r="U53" s="3" t="s">
        <v>349</v>
      </c>
      <c r="V53" s="3" t="s">
        <v>349</v>
      </c>
      <c r="W53" s="3">
        <v>1</v>
      </c>
      <c r="X53" s="3" t="s">
        <v>135</v>
      </c>
      <c r="Y53" s="3" t="str">
        <f>IF(ISBLANK(Table1[[#This Row],[Progress]]),"belum ada fktk",VLOOKUP(Table1[[#This Row],[Progress]],'Reference Table'!$F$2:$G$12,2,FALSE))</f>
        <v>Closed</v>
      </c>
      <c r="Z53" s="199">
        <v>45693</v>
      </c>
      <c r="AA53" s="183" t="str">
        <f>IF(LEN(Table1[[#This Row],[Request Date]])&gt;=1, TEXT(Table1[[#This Row],[Request Date]], "mmm"), "ongoing")</f>
        <v>Feb</v>
      </c>
      <c r="AB53" s="183"/>
      <c r="AC53" s="183"/>
      <c r="AD53" s="183"/>
      <c r="AE53" s="183"/>
      <c r="AF53" s="18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v>1</v>
      </c>
      <c r="BN53" s="3"/>
      <c r="BO53" s="3"/>
      <c r="BP53" s="3"/>
      <c r="BQ53" s="3"/>
      <c r="BR53" s="246"/>
      <c r="BS53" s="183"/>
      <c r="BT53" s="183">
        <v>45700</v>
      </c>
      <c r="BU53" s="183">
        <v>45712</v>
      </c>
      <c r="BV53" s="3" t="s">
        <v>563</v>
      </c>
      <c r="BW53" s="3" t="s">
        <v>286</v>
      </c>
      <c r="BX53" s="3"/>
      <c r="BY53" s="16">
        <f>IF(Table1[[#This Row],[Status]]="Open",Table1[[#This Row],[Ongoing Vacancies Day]],IF(Table1[[#This Row],[Status]]="Closed",Table1[[#This Row],[Join Date]]-Table1[[#This Row],[Request Date]],IF(Table1[[#This Row],[Status]]="Hold / Cancel","Hold/Cancel",0)))</f>
        <v>19</v>
      </c>
      <c r="BZ53" s="16" t="str">
        <f>IFERROR(VLOOKUP(BY53,Table4[],3,TRUE),"Hold/Cancel")</f>
        <v>0 - 30 Days</v>
      </c>
      <c r="CA53" s="16" t="str">
        <f>IF(LEN(Table1[[#This Row],[Join Date]])&lt;1, Table1[[#This Row],[Present Day]]-Table1[[#This Row],[Request Date]],"Closed")</f>
        <v>Closed</v>
      </c>
      <c r="CB53" s="16" t="str">
        <f>VLOOKUP(Table1[[#This Row],[Actual SLA]],Table3[],3,TRUE)</f>
        <v>&lt;90</v>
      </c>
      <c r="CC53" s="16" t="str">
        <f>IFERROR(VLOOKUP(BY53,Table4[],4,TRUE),"Hold/Cancel")</f>
        <v>Closed Meet SLA</v>
      </c>
      <c r="CD53" s="16"/>
      <c r="CE53" s="179">
        <f t="shared" ca="1" si="0"/>
        <v>45965.657166203702</v>
      </c>
      <c r="CF53" s="16"/>
      <c r="CG53" s="16"/>
      <c r="CH53" s="231"/>
    </row>
    <row r="54" spans="1:86" hidden="1" x14ac:dyDescent="0.35">
      <c r="A54" s="3">
        <f t="shared" si="1"/>
        <v>53</v>
      </c>
      <c r="B54" s="3" t="s">
        <v>154</v>
      </c>
      <c r="C54" s="3" t="s">
        <v>417</v>
      </c>
      <c r="D54" s="227" t="s">
        <v>267</v>
      </c>
      <c r="E54" s="227" t="s">
        <v>1806</v>
      </c>
      <c r="F54" s="227" t="s">
        <v>236</v>
      </c>
      <c r="G54" s="227" t="s">
        <v>136</v>
      </c>
      <c r="H54" s="3"/>
      <c r="I54" s="227" t="s">
        <v>590</v>
      </c>
      <c r="J54" s="227" t="s">
        <v>653</v>
      </c>
      <c r="K54" s="3" t="s">
        <v>138</v>
      </c>
      <c r="L54" s="3" t="s">
        <v>65</v>
      </c>
      <c r="M54" s="3">
        <f>IF(ISBLANK(Table1[[#This Row],[Type Grade]]),"",VLOOKUP(Table1[[#This Row],[Type Grade]],Table10[], 2, 0))</f>
        <v>4</v>
      </c>
      <c r="N54" s="3"/>
      <c r="O54" s="3"/>
      <c r="P54" s="3"/>
      <c r="Q54" s="3" t="str">
        <f>IF(ISBLANK(Table1[[#This Row],[Type Grade]]),"",VLOOKUP(Table1[[#This Row],[Type Grade]],Table10[#Data],4,0))</f>
        <v>Staff</v>
      </c>
      <c r="R54" s="3" t="s">
        <v>150</v>
      </c>
      <c r="S54" s="3" t="s">
        <v>184</v>
      </c>
      <c r="T54" s="3" t="s">
        <v>39</v>
      </c>
      <c r="U54" s="3" t="s">
        <v>268</v>
      </c>
      <c r="V54" s="3" t="s">
        <v>570</v>
      </c>
      <c r="W54" s="3">
        <v>1</v>
      </c>
      <c r="X54" s="3" t="s">
        <v>134</v>
      </c>
      <c r="Y54" s="3" t="str">
        <f>IF(ISBLANK(Table1[[#This Row],[Progress]]),"belum ada fktk",VLOOKUP(Table1[[#This Row],[Progress]],'Reference Table'!$F$2:$G$12,2,FALSE))</f>
        <v>Hold / Cancel</v>
      </c>
      <c r="Z54" s="199">
        <v>45695</v>
      </c>
      <c r="AA54" s="183" t="str">
        <f>IF(LEN(Table1[[#This Row],[Request Date]])&gt;=1, TEXT(Table1[[#This Row],[Request Date]], "mmm"), "ongoing")</f>
        <v>Feb</v>
      </c>
      <c r="AB54" s="183"/>
      <c r="AC54" s="183"/>
      <c r="AD54" s="183"/>
      <c r="AE54" s="183"/>
      <c r="AF54" s="18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244" t="s">
        <v>1887</v>
      </c>
      <c r="BS54" s="183">
        <v>45719</v>
      </c>
      <c r="BT54" s="183"/>
      <c r="BU54" s="183"/>
      <c r="BV54" s="3"/>
      <c r="BW54" s="3"/>
      <c r="BX54" s="3"/>
      <c r="BY54" s="16" t="str">
        <f>IF(Table1[[#This Row],[Status]]="Open",Table1[[#This Row],[Ongoing Vacancies Day]],IF(Table1[[#This Row],[Status]]="Closed",Table1[[#This Row],[Join Date]]-Table1[[#This Row],[Request Date]],IF(Table1[[#This Row],[Status]]="Hold / Cancel","Hold/Cancel",0)))</f>
        <v>Hold/Cancel</v>
      </c>
      <c r="BZ54" s="16" t="str">
        <f>IFERROR(VLOOKUP(BY54,Table4[],3,TRUE),"Hold/Cancel")</f>
        <v>Hold/Cancel</v>
      </c>
      <c r="CA54" s="16">
        <f ca="1">IF(LEN(Table1[[#This Row],[Join Date]])&lt;1, Table1[[#This Row],[Present Day]]-Table1[[#This Row],[Request Date]],"Closed")</f>
        <v>270.65716620370222</v>
      </c>
      <c r="CB54" s="16" t="str">
        <f>VLOOKUP(Table1[[#This Row],[Actual SLA]],Table3[],3,TRUE)</f>
        <v>Closed</v>
      </c>
      <c r="CC54" s="16" t="str">
        <f>IFERROR(VLOOKUP(BY54,Table4[],4,TRUE),"Hold/Cancel")</f>
        <v>Hold/Cancel</v>
      </c>
      <c r="CD54" s="179"/>
      <c r="CE54" s="179">
        <f t="shared" ca="1" si="0"/>
        <v>45965.657166203702</v>
      </c>
      <c r="CF54" s="16"/>
      <c r="CG54" s="16"/>
      <c r="CH54" s="231" t="s">
        <v>699</v>
      </c>
    </row>
    <row r="55" spans="1:86" hidden="1" x14ac:dyDescent="0.35">
      <c r="A55" s="3">
        <f t="shared" si="1"/>
        <v>54</v>
      </c>
      <c r="B55" s="3" t="s">
        <v>149</v>
      </c>
      <c r="C55" s="3" t="s">
        <v>321</v>
      </c>
      <c r="D55" s="227" t="s">
        <v>269</v>
      </c>
      <c r="E55" s="227" t="s">
        <v>1806</v>
      </c>
      <c r="F55" s="227" t="s">
        <v>156</v>
      </c>
      <c r="G55" s="227" t="s">
        <v>164</v>
      </c>
      <c r="H55" s="3"/>
      <c r="I55" s="227" t="s">
        <v>626</v>
      </c>
      <c r="J55" s="227" t="s">
        <v>649</v>
      </c>
      <c r="K55" s="3" t="s">
        <v>138</v>
      </c>
      <c r="L55" s="3" t="s">
        <v>67</v>
      </c>
      <c r="M55" s="3">
        <f>IF(ISBLANK(Table1[[#This Row],[Type Grade]]),"",VLOOKUP(Table1[[#This Row],[Type Grade]],Table10[], 2, 0))</f>
        <v>3</v>
      </c>
      <c r="N55" s="3"/>
      <c r="O55" s="3"/>
      <c r="P55" s="3"/>
      <c r="Q55" s="3" t="str">
        <f>IF(ISBLANK(Table1[[#This Row],[Type Grade]]),"",VLOOKUP(Table1[[#This Row],[Type Grade]],Table10[#Data],4,0))</f>
        <v>Non Staff</v>
      </c>
      <c r="R55" s="3" t="s">
        <v>150</v>
      </c>
      <c r="S55" s="3" t="s">
        <v>163</v>
      </c>
      <c r="T55" s="3" t="s">
        <v>122</v>
      </c>
      <c r="U55" s="3" t="s">
        <v>349</v>
      </c>
      <c r="V55" s="3" t="s">
        <v>349</v>
      </c>
      <c r="W55" s="3">
        <v>1</v>
      </c>
      <c r="X55" s="3" t="s">
        <v>135</v>
      </c>
      <c r="Y55" s="3" t="str">
        <f>IF(ISBLANK(Table1[[#This Row],[Progress]]),"belum ada fktk",VLOOKUP(Table1[[#This Row],[Progress]],'Reference Table'!$F$2:$G$12,2,FALSE))</f>
        <v>Closed</v>
      </c>
      <c r="Z55" s="199">
        <v>45698</v>
      </c>
      <c r="AA55" s="183" t="str">
        <f>IF(LEN(Table1[[#This Row],[Request Date]])&gt;=1, TEXT(Table1[[#This Row],[Request Date]], "mmm"), "ongoing")</f>
        <v>Feb</v>
      </c>
      <c r="AB55" s="183"/>
      <c r="AC55" s="183"/>
      <c r="AD55" s="183"/>
      <c r="AE55" s="183"/>
      <c r="AF55" s="18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v>1</v>
      </c>
      <c r="BN55" s="3"/>
      <c r="BO55" s="3"/>
      <c r="BP55" s="3"/>
      <c r="BQ55" s="3"/>
      <c r="BR55" s="246"/>
      <c r="BS55" s="183"/>
      <c r="BT55" s="183"/>
      <c r="BU55" s="183">
        <v>45705</v>
      </c>
      <c r="BV55" s="3" t="s">
        <v>288</v>
      </c>
      <c r="BW55" s="3" t="s">
        <v>286</v>
      </c>
      <c r="BX55" s="3"/>
      <c r="BY55" s="16">
        <f>IF(Table1[[#This Row],[Status]]="Open",Table1[[#This Row],[Ongoing Vacancies Day]],IF(Table1[[#This Row],[Status]]="Closed",Table1[[#This Row],[Join Date]]-Table1[[#This Row],[Request Date]],IF(Table1[[#This Row],[Status]]="Hold / Cancel","Hold/Cancel",0)))</f>
        <v>7</v>
      </c>
      <c r="BZ55" s="16" t="str">
        <f>IFERROR(VLOOKUP(BY55,Table4[],3,TRUE),"Hold/Cancel")</f>
        <v>0 - 30 Days</v>
      </c>
      <c r="CA55" s="16" t="str">
        <f>IF(LEN(Table1[[#This Row],[Join Date]])&lt;1, Table1[[#This Row],[Present Day]]-Table1[[#This Row],[Request Date]],"Closed")</f>
        <v>Closed</v>
      </c>
      <c r="CB55" s="16" t="str">
        <f>VLOOKUP(Table1[[#This Row],[Actual SLA]],Table3[],3,TRUE)</f>
        <v>&lt;90</v>
      </c>
      <c r="CC55" s="16" t="str">
        <f>IFERROR(VLOOKUP(BY55,Table4[],4,TRUE),"Hold/Cancel")</f>
        <v>Closed Meet SLA</v>
      </c>
      <c r="CD55" s="16"/>
      <c r="CE55" s="179">
        <f t="shared" ca="1" si="0"/>
        <v>45965.657166203702</v>
      </c>
      <c r="CF55" s="16"/>
      <c r="CG55" s="16"/>
      <c r="CH55" s="231"/>
    </row>
    <row r="56" spans="1:86" hidden="1" x14ac:dyDescent="0.35">
      <c r="A56" s="3">
        <f t="shared" si="1"/>
        <v>55</v>
      </c>
      <c r="B56" s="3" t="s">
        <v>149</v>
      </c>
      <c r="C56" s="3" t="s">
        <v>321</v>
      </c>
      <c r="D56" s="227" t="s">
        <v>269</v>
      </c>
      <c r="E56" s="227" t="s">
        <v>1806</v>
      </c>
      <c r="F56" s="227" t="s">
        <v>156</v>
      </c>
      <c r="G56" s="227" t="s">
        <v>164</v>
      </c>
      <c r="H56" s="3"/>
      <c r="I56" s="227" t="s">
        <v>626</v>
      </c>
      <c r="J56" s="256" t="s">
        <v>649</v>
      </c>
      <c r="K56" s="3" t="s">
        <v>138</v>
      </c>
      <c r="L56" s="3" t="s">
        <v>67</v>
      </c>
      <c r="M56" s="3">
        <f>IF(ISBLANK(Table1[[#This Row],[Type Grade]]),"",VLOOKUP(Table1[[#This Row],[Type Grade]],Table10[], 2, 0))</f>
        <v>3</v>
      </c>
      <c r="N56" s="3"/>
      <c r="O56" s="3"/>
      <c r="P56" s="3"/>
      <c r="Q56" s="3" t="str">
        <f>IF(ISBLANK(Table1[[#This Row],[Type Grade]]),"",VLOOKUP(Table1[[#This Row],[Type Grade]],Table10[#Data],4,0))</f>
        <v>Non Staff</v>
      </c>
      <c r="R56" s="3" t="s">
        <v>150</v>
      </c>
      <c r="S56" s="3" t="s">
        <v>163</v>
      </c>
      <c r="T56" s="3" t="s">
        <v>122</v>
      </c>
      <c r="U56" s="3" t="s">
        <v>349</v>
      </c>
      <c r="V56" s="3" t="s">
        <v>349</v>
      </c>
      <c r="W56" s="3">
        <v>1</v>
      </c>
      <c r="X56" s="3" t="s">
        <v>135</v>
      </c>
      <c r="Y56" s="3" t="str">
        <f>IF(ISBLANK(Table1[[#This Row],[Progress]]),"belum ada fktk",VLOOKUP(Table1[[#This Row],[Progress]],'Reference Table'!$F$2:$G$12,2,FALSE))</f>
        <v>Closed</v>
      </c>
      <c r="Z56" s="199">
        <v>45698</v>
      </c>
      <c r="AA56" s="183" t="str">
        <f>IF(LEN(Table1[[#This Row],[Request Date]])&gt;=1, TEXT(Table1[[#This Row],[Request Date]], "mmm"), "ongoing")</f>
        <v>Feb</v>
      </c>
      <c r="AB56" s="183"/>
      <c r="AC56" s="183"/>
      <c r="AD56" s="183"/>
      <c r="AE56" s="183"/>
      <c r="AF56" s="18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v>1</v>
      </c>
      <c r="BN56" s="3"/>
      <c r="BO56" s="3"/>
      <c r="BP56" s="3"/>
      <c r="BQ56" s="3"/>
      <c r="BR56" s="246"/>
      <c r="BS56" s="183"/>
      <c r="BT56" s="183"/>
      <c r="BU56" s="183">
        <v>45705</v>
      </c>
      <c r="BV56" s="220" t="s">
        <v>289</v>
      </c>
      <c r="BW56" s="3" t="s">
        <v>286</v>
      </c>
      <c r="BX56" s="3"/>
      <c r="BY56" s="16">
        <f>IF(Table1[[#This Row],[Status]]="Open",Table1[[#This Row],[Ongoing Vacancies Day]],IF(Table1[[#This Row],[Status]]="Closed",Table1[[#This Row],[Join Date]]-Table1[[#This Row],[Request Date]],IF(Table1[[#This Row],[Status]]="Hold / Cancel","Hold/Cancel",0)))</f>
        <v>7</v>
      </c>
      <c r="BZ56" s="16" t="str">
        <f>IFERROR(VLOOKUP(BY56,Table4[],3,TRUE),"Hold/Cancel")</f>
        <v>0 - 30 Days</v>
      </c>
      <c r="CA56" s="16" t="str">
        <f>IF(LEN(Table1[[#This Row],[Join Date]])&lt;1, Table1[[#This Row],[Present Day]]-Table1[[#This Row],[Request Date]],"Closed")</f>
        <v>Closed</v>
      </c>
      <c r="CB56" s="16" t="str">
        <f>VLOOKUP(Table1[[#This Row],[Actual SLA]],Table3[],3,TRUE)</f>
        <v>&lt;90</v>
      </c>
      <c r="CC56" s="16" t="str">
        <f>IFERROR(VLOOKUP(BY56,Table4[],4,TRUE),"Hold/Cancel")</f>
        <v>Closed Meet SLA</v>
      </c>
      <c r="CD56" s="16"/>
      <c r="CE56" s="179">
        <f t="shared" ca="1" si="0"/>
        <v>45965.657166203702</v>
      </c>
      <c r="CF56" s="16"/>
      <c r="CG56" s="16"/>
      <c r="CH56" s="231"/>
    </row>
    <row r="57" spans="1:86" hidden="1" x14ac:dyDescent="0.35">
      <c r="A57" s="3">
        <f t="shared" si="1"/>
        <v>56</v>
      </c>
      <c r="B57" s="3" t="s">
        <v>149</v>
      </c>
      <c r="C57" s="3" t="s">
        <v>321</v>
      </c>
      <c r="D57" s="227" t="s">
        <v>270</v>
      </c>
      <c r="E57" s="227" t="s">
        <v>1806</v>
      </c>
      <c r="F57" s="227" t="s">
        <v>156</v>
      </c>
      <c r="G57" s="227" t="s">
        <v>164</v>
      </c>
      <c r="H57" s="3"/>
      <c r="I57" s="227" t="s">
        <v>626</v>
      </c>
      <c r="J57" s="227" t="s">
        <v>628</v>
      </c>
      <c r="K57" s="3" t="s">
        <v>138</v>
      </c>
      <c r="L57" s="3" t="s">
        <v>67</v>
      </c>
      <c r="M57" s="3">
        <f>IF(ISBLANK(Table1[[#This Row],[Type Grade]]),"",VLOOKUP(Table1[[#This Row],[Type Grade]],Table10[], 2, 0))</f>
        <v>3</v>
      </c>
      <c r="N57" s="3"/>
      <c r="O57" s="3"/>
      <c r="P57" s="3"/>
      <c r="Q57" s="3" t="str">
        <f>IF(ISBLANK(Table1[[#This Row],[Type Grade]]),"",VLOOKUP(Table1[[#This Row],[Type Grade]],Table10[#Data],4,0))</f>
        <v>Non Staff</v>
      </c>
      <c r="R57" s="3" t="s">
        <v>150</v>
      </c>
      <c r="S57" s="3" t="s">
        <v>163</v>
      </c>
      <c r="T57" s="3" t="s">
        <v>122</v>
      </c>
      <c r="U57" s="3" t="s">
        <v>349</v>
      </c>
      <c r="V57" s="3" t="s">
        <v>349</v>
      </c>
      <c r="W57" s="3">
        <v>1</v>
      </c>
      <c r="X57" s="3" t="s">
        <v>135</v>
      </c>
      <c r="Y57" s="3" t="str">
        <f>IF(ISBLANK(Table1[[#This Row],[Progress]]),"belum ada fktk",VLOOKUP(Table1[[#This Row],[Progress]],'Reference Table'!$F$2:$G$12,2,FALSE))</f>
        <v>Closed</v>
      </c>
      <c r="Z57" s="199">
        <v>45698</v>
      </c>
      <c r="AA57" s="183" t="str">
        <f>IF(LEN(Table1[[#This Row],[Request Date]])&gt;=1, TEXT(Table1[[#This Row],[Request Date]], "mmm"), "ongoing")</f>
        <v>Feb</v>
      </c>
      <c r="AB57" s="183"/>
      <c r="AC57" s="183"/>
      <c r="AD57" s="183"/>
      <c r="AE57" s="183"/>
      <c r="AF57" s="18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v>1</v>
      </c>
      <c r="BN57" s="3"/>
      <c r="BO57" s="3"/>
      <c r="BP57" s="3"/>
      <c r="BQ57" s="3"/>
      <c r="BR57" s="246"/>
      <c r="BS57" s="183"/>
      <c r="BT57" s="183"/>
      <c r="BU57" s="183">
        <v>45763</v>
      </c>
      <c r="BV57" s="3" t="s">
        <v>794</v>
      </c>
      <c r="BW57" s="3" t="s">
        <v>286</v>
      </c>
      <c r="BX57" s="3"/>
      <c r="BY57" s="16">
        <f>IF(Table1[[#This Row],[Status]]="Open",Table1[[#This Row],[Ongoing Vacancies Day]],IF(Table1[[#This Row],[Status]]="Closed",Table1[[#This Row],[Join Date]]-Table1[[#This Row],[Request Date]],IF(Table1[[#This Row],[Status]]="Hold / Cancel","Hold/Cancel",0)))</f>
        <v>65</v>
      </c>
      <c r="BZ57" s="16" t="str">
        <f>IFERROR(VLOOKUP(BY57,Table4[],3,TRUE),"Hold/Cancel")</f>
        <v>61 - 90 Days</v>
      </c>
      <c r="CA57" s="16" t="str">
        <f>IF(LEN(Table1[[#This Row],[Join Date]])&lt;1, Table1[[#This Row],[Present Day]]-Table1[[#This Row],[Request Date]],"Closed")</f>
        <v>Closed</v>
      </c>
      <c r="CB57" s="16" t="str">
        <f>VLOOKUP(Table1[[#This Row],[Actual SLA]],Table3[],3,TRUE)</f>
        <v>&lt;90</v>
      </c>
      <c r="CC57" s="16" t="str">
        <f>IFERROR(VLOOKUP(BY57,Table4[],4,TRUE),"Hold/Cancel")</f>
        <v>Closed Meet SLA</v>
      </c>
      <c r="CD57" s="16"/>
      <c r="CE57" s="179">
        <f t="shared" ca="1" si="0"/>
        <v>45965.657166203702</v>
      </c>
      <c r="CF57" s="16"/>
      <c r="CG57" s="16"/>
      <c r="CH57" s="231"/>
    </row>
    <row r="58" spans="1:86" hidden="1" x14ac:dyDescent="0.35">
      <c r="A58" s="3">
        <f t="shared" si="1"/>
        <v>57</v>
      </c>
      <c r="B58" s="3" t="s">
        <v>149</v>
      </c>
      <c r="C58" s="3" t="s">
        <v>321</v>
      </c>
      <c r="D58" s="227" t="s">
        <v>271</v>
      </c>
      <c r="E58" s="227" t="s">
        <v>1806</v>
      </c>
      <c r="F58" s="227" t="s">
        <v>236</v>
      </c>
      <c r="G58" s="227" t="s">
        <v>164</v>
      </c>
      <c r="H58" s="3"/>
      <c r="I58" s="227" t="s">
        <v>627</v>
      </c>
      <c r="J58" s="227" t="s">
        <v>272</v>
      </c>
      <c r="K58" s="3" t="s">
        <v>138</v>
      </c>
      <c r="L58" s="3" t="s">
        <v>67</v>
      </c>
      <c r="M58" s="3">
        <f>IF(ISBLANK(Table1[[#This Row],[Type Grade]]),"",VLOOKUP(Table1[[#This Row],[Type Grade]],Table10[], 2, 0))</f>
        <v>3</v>
      </c>
      <c r="N58" s="3"/>
      <c r="O58" s="3"/>
      <c r="P58" s="3"/>
      <c r="Q58" s="3" t="str">
        <f>IF(ISBLANK(Table1[[#This Row],[Type Grade]]),"",VLOOKUP(Table1[[#This Row],[Type Grade]],Table10[#Data],4,0))</f>
        <v>Non Staff</v>
      </c>
      <c r="R58" s="3" t="s">
        <v>150</v>
      </c>
      <c r="S58" s="3" t="s">
        <v>163</v>
      </c>
      <c r="T58" s="3" t="s">
        <v>39</v>
      </c>
      <c r="U58" s="3" t="s">
        <v>273</v>
      </c>
      <c r="V58" s="3"/>
      <c r="W58" s="3">
        <v>1</v>
      </c>
      <c r="X58" s="3" t="s">
        <v>135</v>
      </c>
      <c r="Y58" s="3" t="str">
        <f>IF(ISBLANK(Table1[[#This Row],[Progress]]),"belum ada fktk",VLOOKUP(Table1[[#This Row],[Progress]],'Reference Table'!$F$2:$G$12,2,FALSE))</f>
        <v>Closed</v>
      </c>
      <c r="Z58" s="199">
        <v>45698</v>
      </c>
      <c r="AA58" s="183" t="str">
        <f>IF(LEN(Table1[[#This Row],[Request Date]])&gt;=1, TEXT(Table1[[#This Row],[Request Date]], "mmm"), "ongoing")</f>
        <v>Feb</v>
      </c>
      <c r="AB58" s="183"/>
      <c r="AC58" s="183"/>
      <c r="AD58" s="183"/>
      <c r="AE58" s="183"/>
      <c r="AF58" s="18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v>1</v>
      </c>
      <c r="BN58" s="3"/>
      <c r="BO58" s="3"/>
      <c r="BP58" s="3"/>
      <c r="BQ58" s="3"/>
      <c r="BR58" s="246"/>
      <c r="BS58" s="183"/>
      <c r="BT58" s="183">
        <v>45707</v>
      </c>
      <c r="BU58" s="183">
        <v>45726</v>
      </c>
      <c r="BV58" s="3" t="s">
        <v>431</v>
      </c>
      <c r="BW58" s="3" t="s">
        <v>286</v>
      </c>
      <c r="BX58" s="3"/>
      <c r="BY58" s="16">
        <f>IF(Table1[[#This Row],[Status]]="Open",Table1[[#This Row],[Ongoing Vacancies Day]],IF(Table1[[#This Row],[Status]]="Closed",Table1[[#This Row],[Join Date]]-Table1[[#This Row],[Request Date]],IF(Table1[[#This Row],[Status]]="Hold / Cancel","Hold/Cancel",0)))</f>
        <v>28</v>
      </c>
      <c r="BZ58" s="16" t="str">
        <f>IFERROR(VLOOKUP(BY58,Table4[],3,TRUE),"Hold/Cancel")</f>
        <v>0 - 30 Days</v>
      </c>
      <c r="CA58" s="16" t="str">
        <f>IF(LEN(Table1[[#This Row],[Join Date]])&lt;1, Table1[[#This Row],[Present Day]]-Table1[[#This Row],[Request Date]],"Closed")</f>
        <v>Closed</v>
      </c>
      <c r="CB58" s="16" t="str">
        <f>VLOOKUP(Table1[[#This Row],[Actual SLA]],Table3[],3,TRUE)</f>
        <v>&lt;90</v>
      </c>
      <c r="CC58" s="16" t="str">
        <f>IFERROR(VLOOKUP(BY58,Table4[],4,TRUE),"Hold/Cancel")</f>
        <v>Closed Meet SLA</v>
      </c>
      <c r="CD58" s="16"/>
      <c r="CE58" s="179">
        <f t="shared" ca="1" si="0"/>
        <v>45965.657166203702</v>
      </c>
      <c r="CF58" s="16"/>
      <c r="CG58" s="16"/>
      <c r="CH58" s="231"/>
    </row>
    <row r="59" spans="1:86" hidden="1" x14ac:dyDescent="0.35">
      <c r="A59" s="3">
        <f t="shared" si="1"/>
        <v>58</v>
      </c>
      <c r="B59" s="3" t="s">
        <v>149</v>
      </c>
      <c r="C59" s="3" t="s">
        <v>321</v>
      </c>
      <c r="D59" s="227" t="s">
        <v>274</v>
      </c>
      <c r="E59" s="227" t="s">
        <v>1806</v>
      </c>
      <c r="F59" s="227" t="s">
        <v>156</v>
      </c>
      <c r="G59" s="227" t="s">
        <v>164</v>
      </c>
      <c r="H59" s="3"/>
      <c r="I59" s="227" t="s">
        <v>626</v>
      </c>
      <c r="J59" s="227" t="s">
        <v>649</v>
      </c>
      <c r="K59" s="3" t="s">
        <v>138</v>
      </c>
      <c r="L59" s="3" t="s">
        <v>67</v>
      </c>
      <c r="M59" s="3">
        <f>IF(ISBLANK(Table1[[#This Row],[Type Grade]]),"",VLOOKUP(Table1[[#This Row],[Type Grade]],Table10[], 2, 0))</f>
        <v>3</v>
      </c>
      <c r="N59" s="3"/>
      <c r="O59" s="3"/>
      <c r="P59" s="3"/>
      <c r="Q59" s="3" t="str">
        <f>IF(ISBLANK(Table1[[#This Row],[Type Grade]]),"",VLOOKUP(Table1[[#This Row],[Type Grade]],Table10[#Data],4,0))</f>
        <v>Non Staff</v>
      </c>
      <c r="R59" s="3" t="s">
        <v>150</v>
      </c>
      <c r="S59" s="3" t="s">
        <v>163</v>
      </c>
      <c r="T59" s="3" t="s">
        <v>39</v>
      </c>
      <c r="U59" s="3" t="s">
        <v>284</v>
      </c>
      <c r="V59" s="3"/>
      <c r="W59" s="3">
        <v>1</v>
      </c>
      <c r="X59" s="3" t="s">
        <v>135</v>
      </c>
      <c r="Y59" s="3" t="str">
        <f>IF(ISBLANK(Table1[[#This Row],[Progress]]),"belum ada fktk",VLOOKUP(Table1[[#This Row],[Progress]],'Reference Table'!$F$2:$G$12,2,FALSE))</f>
        <v>Closed</v>
      </c>
      <c r="Z59" s="199">
        <v>45698</v>
      </c>
      <c r="AA59" s="183" t="str">
        <f>IF(LEN(Table1[[#This Row],[Request Date]])&gt;=1, TEXT(Table1[[#This Row],[Request Date]], "mmm"), "ongoing")</f>
        <v>Feb</v>
      </c>
      <c r="AB59" s="183"/>
      <c r="AC59" s="183"/>
      <c r="AD59" s="183"/>
      <c r="AE59" s="183"/>
      <c r="AF59" s="18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v>1</v>
      </c>
      <c r="BN59" s="3"/>
      <c r="BO59" s="3"/>
      <c r="BP59" s="3"/>
      <c r="BQ59" s="3"/>
      <c r="BR59" s="246"/>
      <c r="BS59" s="183"/>
      <c r="BT59" s="183">
        <v>45701</v>
      </c>
      <c r="BU59" s="183">
        <v>45705</v>
      </c>
      <c r="BV59" s="3" t="s">
        <v>287</v>
      </c>
      <c r="BW59" s="3" t="s">
        <v>286</v>
      </c>
      <c r="BX59" s="3"/>
      <c r="BY59" s="16">
        <f>IF(Table1[[#This Row],[Status]]="Open",Table1[[#This Row],[Ongoing Vacancies Day]],IF(Table1[[#This Row],[Status]]="Closed",Table1[[#This Row],[Join Date]]-Table1[[#This Row],[Request Date]],IF(Table1[[#This Row],[Status]]="Hold / Cancel","Hold/Cancel",0)))</f>
        <v>7</v>
      </c>
      <c r="BZ59" s="16" t="str">
        <f>IFERROR(VLOOKUP(BY59,Table4[],3,TRUE),"Hold/Cancel")</f>
        <v>0 - 30 Days</v>
      </c>
      <c r="CA59" s="16" t="str">
        <f>IF(LEN(Table1[[#This Row],[Join Date]])&lt;1, Table1[[#This Row],[Present Day]]-Table1[[#This Row],[Request Date]],"Closed")</f>
        <v>Closed</v>
      </c>
      <c r="CB59" s="16" t="str">
        <f>VLOOKUP(Table1[[#This Row],[Actual SLA]],Table3[],3,TRUE)</f>
        <v>&lt;90</v>
      </c>
      <c r="CC59" s="16" t="str">
        <f>IFERROR(VLOOKUP(BY59,Table4[],4,TRUE),"Hold/Cancel")</f>
        <v>Closed Meet SLA</v>
      </c>
      <c r="CD59" s="16"/>
      <c r="CE59" s="179">
        <f t="shared" ca="1" si="0"/>
        <v>45965.657166203702</v>
      </c>
      <c r="CF59" s="16"/>
      <c r="CG59" s="16"/>
      <c r="CH59" s="231"/>
    </row>
    <row r="60" spans="1:86" hidden="1" x14ac:dyDescent="0.35">
      <c r="A60" s="3">
        <f t="shared" si="1"/>
        <v>59</v>
      </c>
      <c r="B60" s="3" t="s">
        <v>149</v>
      </c>
      <c r="C60" s="3" t="s">
        <v>321</v>
      </c>
      <c r="D60" s="227" t="s">
        <v>274</v>
      </c>
      <c r="E60" s="227" t="s">
        <v>1806</v>
      </c>
      <c r="F60" s="227" t="s">
        <v>156</v>
      </c>
      <c r="G60" s="227" t="s">
        <v>164</v>
      </c>
      <c r="H60" s="3"/>
      <c r="I60" s="227" t="s">
        <v>626</v>
      </c>
      <c r="J60" s="227" t="s">
        <v>649</v>
      </c>
      <c r="K60" s="3" t="s">
        <v>138</v>
      </c>
      <c r="L60" s="3" t="s">
        <v>67</v>
      </c>
      <c r="M60" s="3">
        <f>IF(ISBLANK(Table1[[#This Row],[Type Grade]]),"",VLOOKUP(Table1[[#This Row],[Type Grade]],Table10[], 2, 0))</f>
        <v>3</v>
      </c>
      <c r="N60" s="3"/>
      <c r="O60" s="3"/>
      <c r="P60" s="3"/>
      <c r="Q60" s="3" t="str">
        <f>IF(ISBLANK(Table1[[#This Row],[Type Grade]]),"",VLOOKUP(Table1[[#This Row],[Type Grade]],Table10[#Data],4,0))</f>
        <v>Non Staff</v>
      </c>
      <c r="R60" s="3" t="s">
        <v>150</v>
      </c>
      <c r="S60" s="3" t="s">
        <v>163</v>
      </c>
      <c r="T60" s="3" t="s">
        <v>39</v>
      </c>
      <c r="U60" s="3" t="s">
        <v>251</v>
      </c>
      <c r="V60" s="3"/>
      <c r="W60" s="3">
        <v>1</v>
      </c>
      <c r="X60" s="3" t="s">
        <v>135</v>
      </c>
      <c r="Y60" s="3" t="str">
        <f>IF(ISBLANK(Table1[[#This Row],[Progress]]),"belum ada fktk",VLOOKUP(Table1[[#This Row],[Progress]],'Reference Table'!$F$2:$G$12,2,FALSE))</f>
        <v>Closed</v>
      </c>
      <c r="Z60" s="199">
        <v>45698</v>
      </c>
      <c r="AA60" s="183" t="str">
        <f>IF(LEN(Table1[[#This Row],[Request Date]])&gt;=1, TEXT(Table1[[#This Row],[Request Date]], "mmm"), "ongoing")</f>
        <v>Feb</v>
      </c>
      <c r="AB60" s="183"/>
      <c r="AC60" s="183"/>
      <c r="AD60" s="183"/>
      <c r="AE60" s="183"/>
      <c r="AF60" s="18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v>1</v>
      </c>
      <c r="BN60" s="3"/>
      <c r="BO60" s="3"/>
      <c r="BP60" s="3"/>
      <c r="BQ60" s="3"/>
      <c r="BR60" s="246"/>
      <c r="BS60" s="183"/>
      <c r="BT60" s="183">
        <v>45701</v>
      </c>
      <c r="BU60" s="183">
        <v>45705</v>
      </c>
      <c r="BV60" s="3" t="s">
        <v>285</v>
      </c>
      <c r="BW60" s="3" t="s">
        <v>286</v>
      </c>
      <c r="BX60" s="3"/>
      <c r="BY60" s="16">
        <f>IF(Table1[[#This Row],[Status]]="Open",Table1[[#This Row],[Ongoing Vacancies Day]],IF(Table1[[#This Row],[Status]]="Closed",Table1[[#This Row],[Join Date]]-Table1[[#This Row],[Request Date]],IF(Table1[[#This Row],[Status]]="Hold / Cancel","Hold/Cancel",0)))</f>
        <v>7</v>
      </c>
      <c r="BZ60" s="16" t="str">
        <f>IFERROR(VLOOKUP(BY60,Table4[],3,TRUE),"Hold/Cancel")</f>
        <v>0 - 30 Days</v>
      </c>
      <c r="CA60" s="16" t="str">
        <f>IF(LEN(Table1[[#This Row],[Join Date]])&lt;1, Table1[[#This Row],[Present Day]]-Table1[[#This Row],[Request Date]],"Closed")</f>
        <v>Closed</v>
      </c>
      <c r="CB60" s="16" t="str">
        <f>VLOOKUP(Table1[[#This Row],[Actual SLA]],Table3[],3,TRUE)</f>
        <v>&lt;90</v>
      </c>
      <c r="CC60" s="16" t="str">
        <f>IFERROR(VLOOKUP(BY60,Table4[],4,TRUE),"Hold/Cancel")</f>
        <v>Closed Meet SLA</v>
      </c>
      <c r="CD60" s="16"/>
      <c r="CE60" s="179">
        <f t="shared" ca="1" si="0"/>
        <v>45965.657166203702</v>
      </c>
      <c r="CF60" s="16"/>
      <c r="CG60" s="16"/>
      <c r="CH60" s="231"/>
    </row>
    <row r="61" spans="1:86" hidden="1" x14ac:dyDescent="0.35">
      <c r="A61" s="3">
        <f t="shared" si="1"/>
        <v>60</v>
      </c>
      <c r="B61" s="3" t="s">
        <v>152</v>
      </c>
      <c r="C61" s="3" t="s">
        <v>321</v>
      </c>
      <c r="D61" s="227" t="s">
        <v>278</v>
      </c>
      <c r="E61" s="227" t="s">
        <v>1806</v>
      </c>
      <c r="F61" s="227" t="s">
        <v>159</v>
      </c>
      <c r="G61" s="227" t="s">
        <v>164</v>
      </c>
      <c r="H61" s="3"/>
      <c r="I61" s="227"/>
      <c r="J61" s="227" t="s">
        <v>622</v>
      </c>
      <c r="K61" s="3" t="s">
        <v>138</v>
      </c>
      <c r="L61" s="3" t="s">
        <v>67</v>
      </c>
      <c r="M61" s="3">
        <f>IF(ISBLANK(Table1[[#This Row],[Type Grade]]),"",VLOOKUP(Table1[[#This Row],[Type Grade]],Table10[], 2, 0))</f>
        <v>3</v>
      </c>
      <c r="N61" s="3"/>
      <c r="O61" s="3"/>
      <c r="P61" s="3"/>
      <c r="Q61" s="3" t="str">
        <f>IF(ISBLANK(Table1[[#This Row],[Type Grade]]),"",VLOOKUP(Table1[[#This Row],[Type Grade]],Table10[#Data],4,0))</f>
        <v>Non Staff</v>
      </c>
      <c r="R61" s="3" t="s">
        <v>150</v>
      </c>
      <c r="S61" s="3" t="s">
        <v>157</v>
      </c>
      <c r="T61" s="3" t="s">
        <v>39</v>
      </c>
      <c r="U61" s="3" t="s">
        <v>279</v>
      </c>
      <c r="V61" s="3" t="s">
        <v>180</v>
      </c>
      <c r="W61" s="3">
        <v>1</v>
      </c>
      <c r="X61" s="3" t="s">
        <v>135</v>
      </c>
      <c r="Y61" s="3" t="str">
        <f>IF(ISBLANK(Table1[[#This Row],[Progress]]),"belum ada fktk",VLOOKUP(Table1[[#This Row],[Progress]],'Reference Table'!$F$2:$G$12,2,FALSE))</f>
        <v>Closed</v>
      </c>
      <c r="Z61" s="199">
        <v>45699</v>
      </c>
      <c r="AA61" s="183" t="str">
        <f>IF(LEN(Table1[[#This Row],[Request Date]])&gt;=1, TEXT(Table1[[#This Row],[Request Date]], "mmm"), "ongoing")</f>
        <v>Feb</v>
      </c>
      <c r="AB61" s="183"/>
      <c r="AC61" s="183"/>
      <c r="AD61" s="183"/>
      <c r="AE61" s="183"/>
      <c r="AF61" s="18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v>1</v>
      </c>
      <c r="BN61" s="3"/>
      <c r="BO61" s="3"/>
      <c r="BP61" s="3"/>
      <c r="BQ61" s="3"/>
      <c r="BR61" s="246"/>
      <c r="BS61" s="183"/>
      <c r="BT61" s="183">
        <v>45708</v>
      </c>
      <c r="BU61" s="183">
        <v>45712</v>
      </c>
      <c r="BV61" s="3" t="s">
        <v>292</v>
      </c>
      <c r="BW61" s="3" t="s">
        <v>286</v>
      </c>
      <c r="BX61" s="3"/>
      <c r="BY61" s="16">
        <f>IF(Table1[[#This Row],[Status]]="Open",Table1[[#This Row],[Ongoing Vacancies Day]],IF(Table1[[#This Row],[Status]]="Closed",Table1[[#This Row],[Join Date]]-Table1[[#This Row],[Request Date]],IF(Table1[[#This Row],[Status]]="Hold / Cancel","Hold/Cancel",0)))</f>
        <v>13</v>
      </c>
      <c r="BZ61" s="16" t="str">
        <f>IFERROR(VLOOKUP(BY61,Table4[],3,TRUE),"Hold/Cancel")</f>
        <v>0 - 30 Days</v>
      </c>
      <c r="CA61" s="16" t="str">
        <f>IF(LEN(Table1[[#This Row],[Join Date]])&lt;1, Table1[[#This Row],[Present Day]]-Table1[[#This Row],[Request Date]],"Closed")</f>
        <v>Closed</v>
      </c>
      <c r="CB61" s="16" t="str">
        <f>VLOOKUP(Table1[[#This Row],[Actual SLA]],Table3[],3,TRUE)</f>
        <v>&lt;90</v>
      </c>
      <c r="CC61" s="16" t="str">
        <f>IFERROR(VLOOKUP(BY61,Table4[],4,TRUE),"Hold/Cancel")</f>
        <v>Closed Meet SLA</v>
      </c>
      <c r="CD61" s="179"/>
      <c r="CE61" s="179">
        <f t="shared" ca="1" si="0"/>
        <v>45965.657166203702</v>
      </c>
      <c r="CF61" s="16"/>
      <c r="CG61" s="16"/>
      <c r="CH61" s="231"/>
    </row>
    <row r="62" spans="1:86" hidden="1" x14ac:dyDescent="0.35">
      <c r="A62" s="3">
        <f t="shared" si="1"/>
        <v>61</v>
      </c>
      <c r="B62" s="3" t="s">
        <v>149</v>
      </c>
      <c r="C62" s="3" t="s">
        <v>321</v>
      </c>
      <c r="D62" s="227" t="s">
        <v>275</v>
      </c>
      <c r="E62" s="227" t="s">
        <v>1806</v>
      </c>
      <c r="F62" s="227" t="s">
        <v>177</v>
      </c>
      <c r="G62" s="227" t="s">
        <v>164</v>
      </c>
      <c r="H62" s="3"/>
      <c r="I62" s="227" t="s">
        <v>625</v>
      </c>
      <c r="J62" s="227" t="s">
        <v>623</v>
      </c>
      <c r="K62" s="3" t="s">
        <v>147</v>
      </c>
      <c r="L62" s="3" t="s">
        <v>67</v>
      </c>
      <c r="M62" s="3">
        <f>IF(ISBLANK(Table1[[#This Row],[Type Grade]]),"",VLOOKUP(Table1[[#This Row],[Type Grade]],Table10[], 2, 0))</f>
        <v>3</v>
      </c>
      <c r="N62" s="3"/>
      <c r="O62" s="3"/>
      <c r="P62" s="3"/>
      <c r="Q62" s="3" t="str">
        <f>IF(ISBLANK(Table1[[#This Row],[Type Grade]]),"",VLOOKUP(Table1[[#This Row],[Type Grade]],Table10[#Data],4,0))</f>
        <v>Non Staff</v>
      </c>
      <c r="R62" s="3" t="s">
        <v>150</v>
      </c>
      <c r="S62" s="3" t="s">
        <v>52</v>
      </c>
      <c r="T62" s="3" t="s">
        <v>39</v>
      </c>
      <c r="U62" s="3" t="s">
        <v>276</v>
      </c>
      <c r="V62" s="3"/>
      <c r="W62" s="3">
        <v>1</v>
      </c>
      <c r="X62" s="3" t="s">
        <v>135</v>
      </c>
      <c r="Y62" s="3" t="str">
        <f>IF(ISBLANK(Table1[[#This Row],[Progress]]),"belum ada fktk",VLOOKUP(Table1[[#This Row],[Progress]],'Reference Table'!$F$2:$G$12,2,FALSE))</f>
        <v>Closed</v>
      </c>
      <c r="Z62" s="199">
        <v>45699</v>
      </c>
      <c r="AA62" s="183" t="str">
        <f>IF(LEN(Table1[[#This Row],[Request Date]])&gt;=1, TEXT(Table1[[#This Row],[Request Date]], "mmm"), "ongoing")</f>
        <v>Feb</v>
      </c>
      <c r="AB62" s="183"/>
      <c r="AC62" s="183"/>
      <c r="AD62" s="183"/>
      <c r="AE62" s="183"/>
      <c r="AF62" s="18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v>1</v>
      </c>
      <c r="BN62" s="3"/>
      <c r="BO62" s="3"/>
      <c r="BP62" s="3"/>
      <c r="BQ62" s="3"/>
      <c r="BR62" s="246"/>
      <c r="BS62" s="183"/>
      <c r="BT62" s="183">
        <v>45701</v>
      </c>
      <c r="BU62" s="183">
        <v>45703</v>
      </c>
      <c r="BV62" s="3" t="s">
        <v>291</v>
      </c>
      <c r="BW62" s="3" t="s">
        <v>286</v>
      </c>
      <c r="BX62" s="3"/>
      <c r="BY62" s="16">
        <f>IF(Table1[[#This Row],[Status]]="Open",Table1[[#This Row],[Ongoing Vacancies Day]],IF(Table1[[#This Row],[Status]]="Closed",Table1[[#This Row],[Join Date]]-Table1[[#This Row],[Request Date]],IF(Table1[[#This Row],[Status]]="Hold / Cancel","Hold/Cancel",0)))</f>
        <v>4</v>
      </c>
      <c r="BZ62" s="16" t="str">
        <f>IFERROR(VLOOKUP(BY62,Table4[],3,TRUE),"Hold/Cancel")</f>
        <v>0 - 30 Days</v>
      </c>
      <c r="CA62" s="16" t="str">
        <f>IF(LEN(Table1[[#This Row],[Join Date]])&lt;1, Table1[[#This Row],[Present Day]]-Table1[[#This Row],[Request Date]],"Closed")</f>
        <v>Closed</v>
      </c>
      <c r="CB62" s="16" t="str">
        <f>VLOOKUP(Table1[[#This Row],[Actual SLA]],Table3[],3,TRUE)</f>
        <v>&lt;90</v>
      </c>
      <c r="CC62" s="16" t="str">
        <f>IFERROR(VLOOKUP(BY62,Table4[],4,TRUE),"Hold/Cancel")</f>
        <v>Closed Meet SLA</v>
      </c>
      <c r="CD62" s="16"/>
      <c r="CE62" s="179">
        <f t="shared" ca="1" si="0"/>
        <v>45965.657166203702</v>
      </c>
      <c r="CF62" s="16"/>
      <c r="CG62" s="16"/>
      <c r="CH62" s="231"/>
    </row>
    <row r="63" spans="1:86" hidden="1" x14ac:dyDescent="0.35">
      <c r="A63" s="3">
        <f t="shared" si="1"/>
        <v>62</v>
      </c>
      <c r="B63" s="3" t="s">
        <v>149</v>
      </c>
      <c r="C63" s="3" t="s">
        <v>321</v>
      </c>
      <c r="D63" s="227" t="s">
        <v>277</v>
      </c>
      <c r="E63" s="227" t="s">
        <v>1806</v>
      </c>
      <c r="F63" s="227" t="s">
        <v>177</v>
      </c>
      <c r="G63" s="227" t="s">
        <v>164</v>
      </c>
      <c r="H63" s="3"/>
      <c r="I63" s="227" t="s">
        <v>624</v>
      </c>
      <c r="J63" s="227" t="s">
        <v>623</v>
      </c>
      <c r="K63" s="3" t="s">
        <v>138</v>
      </c>
      <c r="L63" s="3" t="s">
        <v>67</v>
      </c>
      <c r="M63" s="3">
        <f>IF(ISBLANK(Table1[[#This Row],[Type Grade]]),"",VLOOKUP(Table1[[#This Row],[Type Grade]],Table10[], 2, 0))</f>
        <v>3</v>
      </c>
      <c r="N63" s="3"/>
      <c r="O63" s="3"/>
      <c r="P63" s="3"/>
      <c r="Q63" s="3" t="str">
        <f>IF(ISBLANK(Table1[[#This Row],[Type Grade]]),"",VLOOKUP(Table1[[#This Row],[Type Grade]],Table10[#Data],4,0))</f>
        <v>Non Staff</v>
      </c>
      <c r="R63" s="3" t="s">
        <v>150</v>
      </c>
      <c r="S63" s="3" t="s">
        <v>163</v>
      </c>
      <c r="T63" s="3" t="s">
        <v>39</v>
      </c>
      <c r="U63" s="3"/>
      <c r="V63" s="3"/>
      <c r="W63" s="3">
        <v>1</v>
      </c>
      <c r="X63" s="3" t="s">
        <v>135</v>
      </c>
      <c r="Y63" s="3" t="str">
        <f>IF(ISBLANK(Table1[[#This Row],[Progress]]),"belum ada fktk",VLOOKUP(Table1[[#This Row],[Progress]],'Reference Table'!$F$2:$G$12,2,FALSE))</f>
        <v>Closed</v>
      </c>
      <c r="Z63" s="199">
        <v>45699</v>
      </c>
      <c r="AA63" s="183" t="str">
        <f>IF(LEN(Table1[[#This Row],[Request Date]])&gt;=1, TEXT(Table1[[#This Row],[Request Date]], "mmm"), "ongoing")</f>
        <v>Feb</v>
      </c>
      <c r="AB63" s="183"/>
      <c r="AC63" s="183"/>
      <c r="AD63" s="183"/>
      <c r="AE63" s="183"/>
      <c r="AF63" s="18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v>1</v>
      </c>
      <c r="BN63" s="3"/>
      <c r="BO63" s="3"/>
      <c r="BP63" s="3"/>
      <c r="BQ63" s="3"/>
      <c r="BR63" s="246"/>
      <c r="BS63" s="183"/>
      <c r="BT63" s="183">
        <v>45703</v>
      </c>
      <c r="BU63" s="183">
        <v>45705</v>
      </c>
      <c r="BV63" s="3" t="s">
        <v>290</v>
      </c>
      <c r="BW63" s="3" t="s">
        <v>286</v>
      </c>
      <c r="BX63" s="3"/>
      <c r="BY63" s="16">
        <f>IF(Table1[[#This Row],[Status]]="Open",Table1[[#This Row],[Ongoing Vacancies Day]],IF(Table1[[#This Row],[Status]]="Closed",Table1[[#This Row],[Join Date]]-Table1[[#This Row],[Request Date]],IF(Table1[[#This Row],[Status]]="Hold / Cancel","Hold/Cancel",0)))</f>
        <v>6</v>
      </c>
      <c r="BZ63" s="16" t="str">
        <f>IFERROR(VLOOKUP(BY63,Table4[],3,TRUE),"Hold/Cancel")</f>
        <v>0 - 30 Days</v>
      </c>
      <c r="CA63" s="16" t="str">
        <f>IF(LEN(Table1[[#This Row],[Join Date]])&lt;1, Table1[[#This Row],[Present Day]]-Table1[[#This Row],[Request Date]],"Closed")</f>
        <v>Closed</v>
      </c>
      <c r="CB63" s="16" t="str">
        <f>VLOOKUP(Table1[[#This Row],[Actual SLA]],Table3[],3,TRUE)</f>
        <v>&lt;90</v>
      </c>
      <c r="CC63" s="16" t="str">
        <f>IFERROR(VLOOKUP(BY63,Table4[],4,TRUE),"Hold/Cancel")</f>
        <v>Closed Meet SLA</v>
      </c>
      <c r="CD63" s="16"/>
      <c r="CE63" s="179">
        <f t="shared" ca="1" si="0"/>
        <v>45965.657166203702</v>
      </c>
      <c r="CF63" s="16"/>
      <c r="CG63" s="16"/>
      <c r="CH63" s="231"/>
    </row>
    <row r="64" spans="1:86" ht="246.5" hidden="1" x14ac:dyDescent="0.35">
      <c r="A64" s="3">
        <f t="shared" si="1"/>
        <v>63</v>
      </c>
      <c r="B64" s="3" t="s">
        <v>149</v>
      </c>
      <c r="C64" s="3" t="s">
        <v>321</v>
      </c>
      <c r="D64" s="227" t="s">
        <v>429</v>
      </c>
      <c r="E64" s="227" t="s">
        <v>1806</v>
      </c>
      <c r="F64" s="227" t="s">
        <v>145</v>
      </c>
      <c r="G64" s="227" t="s">
        <v>142</v>
      </c>
      <c r="H64" s="227" t="s">
        <v>223</v>
      </c>
      <c r="I64" s="227" t="s">
        <v>706</v>
      </c>
      <c r="J64" s="227" t="s">
        <v>707</v>
      </c>
      <c r="K64" s="3" t="s">
        <v>138</v>
      </c>
      <c r="L64" s="3" t="s">
        <v>65</v>
      </c>
      <c r="M64" s="3">
        <f>IF(ISBLANK(Table1[[#This Row],[Type Grade]]),"",VLOOKUP(Table1[[#This Row],[Type Grade]],Table10[], 2, 0))</f>
        <v>4</v>
      </c>
      <c r="N64" s="3"/>
      <c r="O64" s="3"/>
      <c r="P64" s="3"/>
      <c r="Q64" s="3" t="str">
        <f>IF(ISBLANK(Table1[[#This Row],[Type Grade]]),"",VLOOKUP(Table1[[#This Row],[Type Grade]],Table10[#Data],4,0))</f>
        <v>Staff</v>
      </c>
      <c r="R64" s="3" t="s">
        <v>121</v>
      </c>
      <c r="S64" s="3" t="s">
        <v>151</v>
      </c>
      <c r="T64" s="3" t="s">
        <v>39</v>
      </c>
      <c r="U64" s="3" t="s">
        <v>430</v>
      </c>
      <c r="V64" s="3"/>
      <c r="W64" s="3">
        <v>1</v>
      </c>
      <c r="X64" s="3" t="s">
        <v>135</v>
      </c>
      <c r="Y64" s="3" t="str">
        <f>IF(ISBLANK(Table1[[#This Row],[Progress]]),"belum ada fktk",VLOOKUP(Table1[[#This Row],[Progress]],'Reference Table'!$F$2:$G$12,2,FALSE))</f>
        <v>Closed</v>
      </c>
      <c r="Z64" s="199">
        <v>45708</v>
      </c>
      <c r="AA64" s="183" t="str">
        <f>IF(LEN(Table1[[#This Row],[Request Date]])&gt;=1, TEXT(Table1[[#This Row],[Request Date]], "mmm"), "ongoing")</f>
        <v>Feb</v>
      </c>
      <c r="AB64" s="183"/>
      <c r="AC64" s="183"/>
      <c r="AD64" s="183"/>
      <c r="AE64" s="183"/>
      <c r="AF64" s="18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v>1</v>
      </c>
      <c r="BN64" s="3"/>
      <c r="BO64" s="3"/>
      <c r="BP64" s="3"/>
      <c r="BQ64" s="3"/>
      <c r="BR64" s="244" t="s">
        <v>770</v>
      </c>
      <c r="BS64" s="183"/>
      <c r="BT64" s="257">
        <v>45757</v>
      </c>
      <c r="BU64" s="242">
        <v>45782</v>
      </c>
      <c r="BV64" s="192" t="s">
        <v>877</v>
      </c>
      <c r="BW64" s="192" t="s">
        <v>418</v>
      </c>
      <c r="BX64" s="3"/>
      <c r="BY64" s="16">
        <f>IF(Table1[[#This Row],[Status]]="Open",Table1[[#This Row],[Ongoing Vacancies Day]],IF(Table1[[#This Row],[Status]]="Closed",Table1[[#This Row],[Join Date]]-Table1[[#This Row],[Request Date]],IF(Table1[[#This Row],[Status]]="Hold / Cancel","Hold/Cancel",0)))</f>
        <v>74</v>
      </c>
      <c r="BZ64" s="16" t="str">
        <f>IFERROR(VLOOKUP(BY64,Table4[],3,TRUE),"Hold/Cancel")</f>
        <v>61 - 90 Days</v>
      </c>
      <c r="CA64" s="16" t="str">
        <f>IF(LEN(Table1[[#This Row],[Join Date]])&lt;1, Table1[[#This Row],[Present Day]]-Table1[[#This Row],[Request Date]],"Closed")</f>
        <v>Closed</v>
      </c>
      <c r="CB64" s="16" t="str">
        <f>VLOOKUP(Table1[[#This Row],[Actual SLA]],Table3[],3,TRUE)</f>
        <v>&lt;90</v>
      </c>
      <c r="CC64" s="16" t="str">
        <f>IFERROR(VLOOKUP(BY64,Table4[],4,TRUE),"Hold/Cancel")</f>
        <v>Closed Meet SLA</v>
      </c>
      <c r="CD64" s="179"/>
      <c r="CE64" s="179">
        <f t="shared" ref="CE64:CE124" ca="1" si="2">NOW()</f>
        <v>45965.657166203702</v>
      </c>
      <c r="CF64" s="16"/>
      <c r="CG64" s="16"/>
      <c r="CH64" s="286" t="s">
        <v>770</v>
      </c>
    </row>
    <row r="65" spans="1:86" ht="29" hidden="1" x14ac:dyDescent="0.35">
      <c r="A65" s="3">
        <f t="shared" si="1"/>
        <v>64</v>
      </c>
      <c r="B65" s="3" t="s">
        <v>227</v>
      </c>
      <c r="C65" s="3" t="s">
        <v>321</v>
      </c>
      <c r="D65" s="227" t="s">
        <v>397</v>
      </c>
      <c r="E65" s="227" t="s">
        <v>1806</v>
      </c>
      <c r="F65" s="227" t="s">
        <v>398</v>
      </c>
      <c r="G65" s="227" t="s">
        <v>164</v>
      </c>
      <c r="H65" s="3"/>
      <c r="I65" s="227" t="s">
        <v>590</v>
      </c>
      <c r="J65" s="227" t="s">
        <v>672</v>
      </c>
      <c r="K65" s="3" t="s">
        <v>147</v>
      </c>
      <c r="L65" s="3" t="s">
        <v>105</v>
      </c>
      <c r="M65" s="3">
        <f>IF(ISBLANK(Table1[[#This Row],[Type Grade]]),"",VLOOKUP(Table1[[#This Row],[Type Grade]],Table10[], 2, 0))</f>
        <v>2</v>
      </c>
      <c r="N65" s="3"/>
      <c r="O65" s="3"/>
      <c r="P65" s="3"/>
      <c r="Q65" s="3" t="str">
        <f>IF(ISBLANK(Table1[[#This Row],[Type Grade]]),"",VLOOKUP(Table1[[#This Row],[Type Grade]],Table10[#Data],4,0))</f>
        <v>Non Staff</v>
      </c>
      <c r="R65" s="3" t="s">
        <v>150</v>
      </c>
      <c r="S65" s="3" t="s">
        <v>184</v>
      </c>
      <c r="T65" s="3" t="s">
        <v>39</v>
      </c>
      <c r="U65" s="3" t="s">
        <v>399</v>
      </c>
      <c r="V65" s="3" t="s">
        <v>570</v>
      </c>
      <c r="W65" s="3">
        <v>1</v>
      </c>
      <c r="X65" s="3" t="s">
        <v>135</v>
      </c>
      <c r="Y65" s="3" t="str">
        <f>IF(ISBLANK(Table1[[#This Row],[Progress]]),"belum ada fktk",VLOOKUP(Table1[[#This Row],[Progress]],'Reference Table'!$F$2:$G$12,2,FALSE))</f>
        <v>Closed</v>
      </c>
      <c r="Z65" s="199">
        <v>45712</v>
      </c>
      <c r="AA65" s="183" t="str">
        <f>IF(LEN(Table1[[#This Row],[Request Date]])&gt;=1, TEXT(Table1[[#This Row],[Request Date]], "mmm"), "ongoing")</f>
        <v>Feb</v>
      </c>
      <c r="AB65" s="183"/>
      <c r="AC65" s="183"/>
      <c r="AD65" s="183"/>
      <c r="AE65" s="183"/>
      <c r="AF65" s="18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v>1</v>
      </c>
      <c r="BN65" s="3"/>
      <c r="BO65" s="3"/>
      <c r="BP65" s="3"/>
      <c r="BQ65" s="3"/>
      <c r="BR65" s="244" t="s">
        <v>400</v>
      </c>
      <c r="BS65" s="183">
        <v>45631</v>
      </c>
      <c r="BT65" s="183">
        <v>45721</v>
      </c>
      <c r="BU65" s="183">
        <v>45726</v>
      </c>
      <c r="BV65" s="3" t="s">
        <v>532</v>
      </c>
      <c r="BW65" s="3" t="s">
        <v>286</v>
      </c>
      <c r="BX65" s="3"/>
      <c r="BY65" s="16">
        <f>IF(Table1[[#This Row],[Status]]="Open",Table1[[#This Row],[Ongoing Vacancies Day]],IF(Table1[[#This Row],[Status]]="Closed",Table1[[#This Row],[Join Date]]-Table1[[#This Row],[Request Date]],IF(Table1[[#This Row],[Status]]="Hold / Cancel","Hold/Cancel",0)))</f>
        <v>14</v>
      </c>
      <c r="BZ65" s="16" t="str">
        <f>IFERROR(VLOOKUP(BY65,Table4[],3,TRUE),"Hold/Cancel")</f>
        <v>0 - 30 Days</v>
      </c>
      <c r="CA65" s="16" t="str">
        <f>IF(LEN(Table1[[#This Row],[Join Date]])&lt;1, Table1[[#This Row],[Present Day]]-Table1[[#This Row],[Request Date]],"Closed")</f>
        <v>Closed</v>
      </c>
      <c r="CB65" s="16" t="str">
        <f>VLOOKUP(Table1[[#This Row],[Actual SLA]],Table3[],3,TRUE)</f>
        <v>&lt;90</v>
      </c>
      <c r="CC65" s="16" t="str">
        <f>IFERROR(VLOOKUP(BY65,Table4[],4,TRUE),"Hold/Cancel")</f>
        <v>Closed Meet SLA</v>
      </c>
      <c r="CD65" s="16"/>
      <c r="CE65" s="179">
        <f t="shared" ca="1" si="2"/>
        <v>45965.657166203702</v>
      </c>
      <c r="CF65" s="16"/>
      <c r="CG65" s="16"/>
      <c r="CH65" s="286" t="s">
        <v>400</v>
      </c>
    </row>
    <row r="66" spans="1:86" hidden="1" x14ac:dyDescent="0.35">
      <c r="A66" s="3">
        <f t="shared" si="1"/>
        <v>65</v>
      </c>
      <c r="B66" s="3" t="s">
        <v>149</v>
      </c>
      <c r="C66" s="3" t="s">
        <v>321</v>
      </c>
      <c r="D66" s="227" t="s">
        <v>293</v>
      </c>
      <c r="E66" s="227" t="s">
        <v>1806</v>
      </c>
      <c r="F66" s="227" t="s">
        <v>156</v>
      </c>
      <c r="G66" s="227" t="s">
        <v>164</v>
      </c>
      <c r="H66" s="3"/>
      <c r="I66" s="227" t="s">
        <v>626</v>
      </c>
      <c r="J66" s="227" t="s">
        <v>619</v>
      </c>
      <c r="K66" s="3" t="s">
        <v>147</v>
      </c>
      <c r="L66" s="3" t="s">
        <v>71</v>
      </c>
      <c r="M66" s="3">
        <f>IF(ISBLANK(Table1[[#This Row],[Type Grade]]),"",VLOOKUP(Table1[[#This Row],[Type Grade]],Table10[], 2, 0))</f>
        <v>2</v>
      </c>
      <c r="N66" s="3"/>
      <c r="O66" s="3"/>
      <c r="P66" s="3"/>
      <c r="Q66" s="3" t="str">
        <f>IF(ISBLANK(Table1[[#This Row],[Type Grade]]),"",VLOOKUP(Table1[[#This Row],[Type Grade]],Table10[#Data],4,0))</f>
        <v>Non Staff</v>
      </c>
      <c r="R66" s="3" t="s">
        <v>150</v>
      </c>
      <c r="S66" s="3" t="s">
        <v>163</v>
      </c>
      <c r="T66" s="3" t="s">
        <v>39</v>
      </c>
      <c r="U66" s="3" t="s">
        <v>1256</v>
      </c>
      <c r="V66" s="3"/>
      <c r="W66" s="3">
        <v>1</v>
      </c>
      <c r="X66" s="3" t="s">
        <v>135</v>
      </c>
      <c r="Y66" s="3" t="str">
        <f>IF(ISBLANK(Table1[[#This Row],[Progress]]),"belum ada fktk",VLOOKUP(Table1[[#This Row],[Progress]],'Reference Table'!$F$2:$G$12,2,FALSE))</f>
        <v>Closed</v>
      </c>
      <c r="Z66" s="199">
        <v>45715</v>
      </c>
      <c r="AA66" s="183" t="str">
        <f>IF(LEN(Table1[[#This Row],[Request Date]])&gt;=1, TEXT(Table1[[#This Row],[Request Date]], "mmm"), "ongoing")</f>
        <v>Feb</v>
      </c>
      <c r="AB66" s="183"/>
      <c r="AC66" s="183"/>
      <c r="AD66" s="183"/>
      <c r="AE66" s="183"/>
      <c r="AF66" s="18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v>1</v>
      </c>
      <c r="BN66" s="3"/>
      <c r="BO66" s="3"/>
      <c r="BP66" s="3"/>
      <c r="BQ66" s="3"/>
      <c r="BR66" s="246"/>
      <c r="BS66" s="183"/>
      <c r="BT66" s="183">
        <v>45797</v>
      </c>
      <c r="BU66" s="183">
        <v>45809</v>
      </c>
      <c r="BV66" s="3" t="s">
        <v>1257</v>
      </c>
      <c r="BW66" s="3" t="s">
        <v>286</v>
      </c>
      <c r="BX66" s="3"/>
      <c r="BY66" s="16">
        <f>IF(Table1[[#This Row],[Status]]="Open",Table1[[#This Row],[Ongoing Vacancies Day]],IF(Table1[[#This Row],[Status]]="Closed",Table1[[#This Row],[Join Date]]-Table1[[#This Row],[Request Date]],IF(Table1[[#This Row],[Status]]="Hold / Cancel","Hold/Cancel",0)))</f>
        <v>94</v>
      </c>
      <c r="BZ66" s="16" t="str">
        <f>IFERROR(VLOOKUP(BY66,Table4[],3,TRUE),"Hold/Cancel")</f>
        <v>above 91 Days</v>
      </c>
      <c r="CA66" s="16" t="str">
        <f>IF(LEN(Table1[[#This Row],[Join Date]])&lt;1, Table1[[#This Row],[Present Day]]-Table1[[#This Row],[Request Date]],"Closed")</f>
        <v>Closed</v>
      </c>
      <c r="CB66" s="16" t="str">
        <f>VLOOKUP(Table1[[#This Row],[Actual SLA]],Table3[],3,TRUE)</f>
        <v>&gt;90</v>
      </c>
      <c r="CC66" s="16" t="str">
        <f>IFERROR(VLOOKUP(BY66,Table4[],4,TRUE),"Hold/Cancel")</f>
        <v>Closed Not Meet SLA</v>
      </c>
      <c r="CD66" s="179"/>
      <c r="CE66" s="179">
        <f t="shared" ca="1" si="2"/>
        <v>45965.657166203702</v>
      </c>
      <c r="CF66" s="16">
        <v>6</v>
      </c>
      <c r="CG66" s="16"/>
      <c r="CH66" s="231"/>
    </row>
    <row r="67" spans="1:86" hidden="1" x14ac:dyDescent="0.35">
      <c r="A67" s="3">
        <f t="shared" ref="A67:A130" si="3">A66+1</f>
        <v>66</v>
      </c>
      <c r="B67" s="3" t="s">
        <v>149</v>
      </c>
      <c r="C67" s="3" t="s">
        <v>321</v>
      </c>
      <c r="D67" s="227" t="s">
        <v>294</v>
      </c>
      <c r="E67" s="227" t="s">
        <v>1806</v>
      </c>
      <c r="F67" s="227" t="s">
        <v>156</v>
      </c>
      <c r="G67" s="227" t="s">
        <v>164</v>
      </c>
      <c r="H67" s="3"/>
      <c r="I67" s="227"/>
      <c r="J67" s="227" t="s">
        <v>618</v>
      </c>
      <c r="K67" s="3" t="s">
        <v>138</v>
      </c>
      <c r="L67" s="3" t="s">
        <v>67</v>
      </c>
      <c r="M67" s="3">
        <f>IF(ISBLANK(Table1[[#This Row],[Type Grade]]),"",VLOOKUP(Table1[[#This Row],[Type Grade]],Table10[], 2, 0))</f>
        <v>3</v>
      </c>
      <c r="N67" s="3"/>
      <c r="O67" s="3"/>
      <c r="P67" s="3"/>
      <c r="Q67" s="3" t="str">
        <f>IF(ISBLANK(Table1[[#This Row],[Type Grade]]),"",VLOOKUP(Table1[[#This Row],[Type Grade]],Table10[#Data],4,0))</f>
        <v>Non Staff</v>
      </c>
      <c r="R67" s="3" t="s">
        <v>150</v>
      </c>
      <c r="S67" s="3" t="s">
        <v>163</v>
      </c>
      <c r="T67" s="3" t="s">
        <v>39</v>
      </c>
      <c r="U67" s="3" t="s">
        <v>410</v>
      </c>
      <c r="V67" s="3" t="s">
        <v>180</v>
      </c>
      <c r="W67" s="3">
        <v>1</v>
      </c>
      <c r="X67" s="3" t="s">
        <v>135</v>
      </c>
      <c r="Y67" s="3" t="str">
        <f>IF(ISBLANK(Table1[[#This Row],[Progress]]),"belum ada fktk",VLOOKUP(Table1[[#This Row],[Progress]],'Reference Table'!$F$2:$G$12,2,FALSE))</f>
        <v>Closed</v>
      </c>
      <c r="Z67" s="199">
        <v>45715</v>
      </c>
      <c r="AA67" s="183" t="str">
        <f>IF(LEN(Table1[[#This Row],[Request Date]])&gt;=1, TEXT(Table1[[#This Row],[Request Date]], "mmm"), "ongoing")</f>
        <v>Feb</v>
      </c>
      <c r="AB67" s="183"/>
      <c r="AC67" s="183"/>
      <c r="AD67" s="183"/>
      <c r="AE67" s="183"/>
      <c r="AF67" s="18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v>1</v>
      </c>
      <c r="BN67" s="3"/>
      <c r="BO67" s="3"/>
      <c r="BP67" s="3"/>
      <c r="BQ67" s="3"/>
      <c r="BR67" s="246"/>
      <c r="BS67" s="183"/>
      <c r="BT67" s="183">
        <v>45717</v>
      </c>
      <c r="BU67" s="183">
        <v>45720</v>
      </c>
      <c r="BV67" s="3" t="s">
        <v>412</v>
      </c>
      <c r="BW67" s="3" t="s">
        <v>286</v>
      </c>
      <c r="BX67" s="3"/>
      <c r="BY67" s="16">
        <f>IF(Table1[[#This Row],[Status]]="Open",Table1[[#This Row],[Ongoing Vacancies Day]],IF(Table1[[#This Row],[Status]]="Closed",Table1[[#This Row],[Join Date]]-Table1[[#This Row],[Request Date]],IF(Table1[[#This Row],[Status]]="Hold / Cancel","Hold/Cancel",0)))</f>
        <v>5</v>
      </c>
      <c r="BZ67" s="16" t="str">
        <f>IFERROR(VLOOKUP(BY67,Table4[],3,TRUE),"Hold/Cancel")</f>
        <v>0 - 30 Days</v>
      </c>
      <c r="CA67" s="16" t="str">
        <f>IF(LEN(Table1[[#This Row],[Join Date]])&lt;1, Table1[[#This Row],[Present Day]]-Table1[[#This Row],[Request Date]],"Closed")</f>
        <v>Closed</v>
      </c>
      <c r="CB67" s="16" t="str">
        <f>VLOOKUP(Table1[[#This Row],[Actual SLA]],Table3[],3,TRUE)</f>
        <v>&lt;90</v>
      </c>
      <c r="CC67" s="16" t="str">
        <f>IFERROR(VLOOKUP(BY67,Table4[],4,TRUE),"Hold/Cancel")</f>
        <v>Closed Meet SLA</v>
      </c>
      <c r="CD67" s="179"/>
      <c r="CE67" s="179">
        <f t="shared" ca="1" si="2"/>
        <v>45965.657166203702</v>
      </c>
      <c r="CF67" s="16"/>
      <c r="CG67" s="16"/>
      <c r="CH67" s="231"/>
    </row>
    <row r="68" spans="1:86" hidden="1" x14ac:dyDescent="0.35">
      <c r="A68" s="3">
        <f t="shared" si="3"/>
        <v>67</v>
      </c>
      <c r="B68" s="3" t="s">
        <v>149</v>
      </c>
      <c r="C68" s="3" t="s">
        <v>321</v>
      </c>
      <c r="D68" s="227" t="s">
        <v>295</v>
      </c>
      <c r="E68" s="227" t="s">
        <v>1806</v>
      </c>
      <c r="F68" s="227" t="s">
        <v>156</v>
      </c>
      <c r="G68" s="227" t="s">
        <v>164</v>
      </c>
      <c r="H68" s="3"/>
      <c r="I68" s="227" t="s">
        <v>617</v>
      </c>
      <c r="J68" s="227" t="s">
        <v>615</v>
      </c>
      <c r="K68" s="3" t="s">
        <v>138</v>
      </c>
      <c r="L68" s="3" t="s">
        <v>67</v>
      </c>
      <c r="M68" s="3">
        <f>IF(ISBLANK(Table1[[#This Row],[Type Grade]]),"",VLOOKUP(Table1[[#This Row],[Type Grade]],Table10[], 2, 0))</f>
        <v>3</v>
      </c>
      <c r="N68" s="3"/>
      <c r="O68" s="3"/>
      <c r="P68" s="3"/>
      <c r="Q68" s="3" t="str">
        <f>IF(ISBLANK(Table1[[#This Row],[Type Grade]]),"",VLOOKUP(Table1[[#This Row],[Type Grade]],Table10[#Data],4,0))</f>
        <v>Non Staff</v>
      </c>
      <c r="R68" s="3" t="s">
        <v>150</v>
      </c>
      <c r="S68" s="3" t="s">
        <v>163</v>
      </c>
      <c r="T68" s="3" t="s">
        <v>122</v>
      </c>
      <c r="U68" s="3" t="s">
        <v>349</v>
      </c>
      <c r="V68" s="3" t="s">
        <v>349</v>
      </c>
      <c r="W68" s="3">
        <v>1</v>
      </c>
      <c r="X68" s="3" t="s">
        <v>135</v>
      </c>
      <c r="Y68" s="3" t="str">
        <f>IF(ISBLANK(Table1[[#This Row],[Progress]]),"belum ada fktk",VLOOKUP(Table1[[#This Row],[Progress]],'Reference Table'!$F$2:$G$12,2,FALSE))</f>
        <v>Closed</v>
      </c>
      <c r="Z68" s="199">
        <v>45715</v>
      </c>
      <c r="AA68" s="183" t="str">
        <f>IF(LEN(Table1[[#This Row],[Request Date]])&gt;=1, TEXT(Table1[[#This Row],[Request Date]], "mmm"), "ongoing")</f>
        <v>Feb</v>
      </c>
      <c r="AB68" s="183"/>
      <c r="AC68" s="183"/>
      <c r="AD68" s="183"/>
      <c r="AE68" s="183"/>
      <c r="AF68" s="18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v>1</v>
      </c>
      <c r="BN68" s="3"/>
      <c r="BO68" s="3"/>
      <c r="BP68" s="3"/>
      <c r="BQ68" s="3"/>
      <c r="BR68" s="246" t="s">
        <v>881</v>
      </c>
      <c r="BS68" s="183"/>
      <c r="BT68" s="183">
        <v>45767</v>
      </c>
      <c r="BU68" s="183">
        <v>45778</v>
      </c>
      <c r="BV68" s="3" t="s">
        <v>896</v>
      </c>
      <c r="BW68" s="3" t="s">
        <v>884</v>
      </c>
      <c r="BX68" s="3" t="s">
        <v>897</v>
      </c>
      <c r="BY68" s="16">
        <f>IF(Table1[[#This Row],[Status]]="Open",Table1[[#This Row],[Ongoing Vacancies Day]],IF(Table1[[#This Row],[Status]]="Closed",Table1[[#This Row],[Join Date]]-Table1[[#This Row],[Request Date]],IF(Table1[[#This Row],[Status]]="Hold / Cancel","Hold/Cancel",0)))</f>
        <v>63</v>
      </c>
      <c r="BZ68" s="16" t="str">
        <f>IFERROR(VLOOKUP(BY68,Table4[],3,TRUE),"Hold/Cancel")</f>
        <v>61 - 90 Days</v>
      </c>
      <c r="CA68" s="16" t="str">
        <f>IF(LEN(Table1[[#This Row],[Join Date]])&lt;1, Table1[[#This Row],[Present Day]]-Table1[[#This Row],[Request Date]],"Closed")</f>
        <v>Closed</v>
      </c>
      <c r="CB68" s="16" t="str">
        <f>VLOOKUP(Table1[[#This Row],[Actual SLA]],Table3[],3,TRUE)</f>
        <v>&lt;90</v>
      </c>
      <c r="CC68" s="16" t="str">
        <f>IFERROR(VLOOKUP(BY68,Table4[],4,TRUE),"Hold/Cancel")</f>
        <v>Closed Meet SLA</v>
      </c>
      <c r="CD68" s="179"/>
      <c r="CE68" s="179">
        <f t="shared" ca="1" si="2"/>
        <v>45965.657166203702</v>
      </c>
      <c r="CF68" s="16"/>
      <c r="CG68" s="16"/>
      <c r="CH68" s="231" t="s">
        <v>881</v>
      </c>
    </row>
    <row r="69" spans="1:86" hidden="1" x14ac:dyDescent="0.35">
      <c r="A69" s="3">
        <f t="shared" si="3"/>
        <v>68</v>
      </c>
      <c r="B69" s="3" t="s">
        <v>149</v>
      </c>
      <c r="C69" s="3" t="s">
        <v>321</v>
      </c>
      <c r="D69" s="227" t="s">
        <v>295</v>
      </c>
      <c r="E69" s="227" t="s">
        <v>1806</v>
      </c>
      <c r="F69" s="227" t="s">
        <v>156</v>
      </c>
      <c r="G69" s="227" t="s">
        <v>164</v>
      </c>
      <c r="H69" s="3"/>
      <c r="I69" s="227" t="s">
        <v>617</v>
      </c>
      <c r="J69" s="227" t="s">
        <v>615</v>
      </c>
      <c r="K69" s="3" t="s">
        <v>138</v>
      </c>
      <c r="L69" s="3" t="s">
        <v>67</v>
      </c>
      <c r="M69" s="3">
        <f>IF(ISBLANK(Table1[[#This Row],[Type Grade]]),"",VLOOKUP(Table1[[#This Row],[Type Grade]],Table10[], 2, 0))</f>
        <v>3</v>
      </c>
      <c r="N69" s="3"/>
      <c r="O69" s="3"/>
      <c r="P69" s="3"/>
      <c r="Q69" s="3" t="str">
        <f>IF(ISBLANK(Table1[[#This Row],[Type Grade]]),"",VLOOKUP(Table1[[#This Row],[Type Grade]],Table10[#Data],4,0))</f>
        <v>Non Staff</v>
      </c>
      <c r="R69" s="3" t="s">
        <v>150</v>
      </c>
      <c r="S69" s="3" t="s">
        <v>163</v>
      </c>
      <c r="T69" s="3" t="s">
        <v>122</v>
      </c>
      <c r="U69" s="3" t="s">
        <v>349</v>
      </c>
      <c r="V69" s="3" t="s">
        <v>349</v>
      </c>
      <c r="W69" s="3">
        <v>1</v>
      </c>
      <c r="X69" s="3" t="s">
        <v>135</v>
      </c>
      <c r="Y69" s="3" t="str">
        <f>IF(ISBLANK(Table1[[#This Row],[Progress]]),"belum ada fktk",VLOOKUP(Table1[[#This Row],[Progress]],'Reference Table'!$F$2:$G$12,2,FALSE))</f>
        <v>Closed</v>
      </c>
      <c r="Z69" s="199">
        <v>45715</v>
      </c>
      <c r="AA69" s="183" t="str">
        <f>IF(LEN(Table1[[#This Row],[Request Date]])&gt;=1, TEXT(Table1[[#This Row],[Request Date]], "mmm"), "ongoing")</f>
        <v>Feb</v>
      </c>
      <c r="AB69" s="183"/>
      <c r="AC69" s="183"/>
      <c r="AD69" s="183"/>
      <c r="AE69" s="183"/>
      <c r="AF69" s="18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v>1</v>
      </c>
      <c r="BN69" s="3"/>
      <c r="BO69" s="3"/>
      <c r="BP69" s="3"/>
      <c r="BQ69" s="3"/>
      <c r="BR69" s="246" t="s">
        <v>881</v>
      </c>
      <c r="BS69" s="183"/>
      <c r="BT69" s="183">
        <v>45767</v>
      </c>
      <c r="BU69" s="183">
        <v>45778</v>
      </c>
      <c r="BV69" s="3" t="s">
        <v>898</v>
      </c>
      <c r="BW69" s="3" t="s">
        <v>886</v>
      </c>
      <c r="BX69" s="3"/>
      <c r="BY69" s="16">
        <f>IF(Table1[[#This Row],[Status]]="Open",Table1[[#This Row],[Ongoing Vacancies Day]],IF(Table1[[#This Row],[Status]]="Closed",Table1[[#This Row],[Join Date]]-Table1[[#This Row],[Request Date]],IF(Table1[[#This Row],[Status]]="Hold / Cancel","Hold/Cancel",0)))</f>
        <v>63</v>
      </c>
      <c r="BZ69" s="16" t="str">
        <f>IFERROR(VLOOKUP(BY69,Table4[],3,TRUE),"Hold/Cancel")</f>
        <v>61 - 90 Days</v>
      </c>
      <c r="CA69" s="16" t="str">
        <f>IF(LEN(Table1[[#This Row],[Join Date]])&lt;1, Table1[[#This Row],[Present Day]]-Table1[[#This Row],[Request Date]],"Closed")</f>
        <v>Closed</v>
      </c>
      <c r="CB69" s="16" t="str">
        <f>VLOOKUP(Table1[[#This Row],[Actual SLA]],Table3[],3,TRUE)</f>
        <v>&lt;90</v>
      </c>
      <c r="CC69" s="16" t="str">
        <f>IFERROR(VLOOKUP(BY69,Table4[],4,TRUE),"Hold/Cancel")</f>
        <v>Closed Meet SLA</v>
      </c>
      <c r="CD69" s="179"/>
      <c r="CE69" s="179">
        <f t="shared" ca="1" si="2"/>
        <v>45965.657166203702</v>
      </c>
      <c r="CF69" s="16"/>
      <c r="CG69" s="16"/>
      <c r="CH69" s="231" t="s">
        <v>881</v>
      </c>
    </row>
    <row r="70" spans="1:86" hidden="1" x14ac:dyDescent="0.35">
      <c r="A70" s="3">
        <f t="shared" si="3"/>
        <v>69</v>
      </c>
      <c r="B70" s="3" t="s">
        <v>149</v>
      </c>
      <c r="C70" s="3" t="s">
        <v>321</v>
      </c>
      <c r="D70" s="227" t="s">
        <v>295</v>
      </c>
      <c r="E70" s="227" t="s">
        <v>1806</v>
      </c>
      <c r="F70" s="227" t="s">
        <v>156</v>
      </c>
      <c r="G70" s="227" t="s">
        <v>164</v>
      </c>
      <c r="H70" s="3"/>
      <c r="I70" s="227" t="s">
        <v>617</v>
      </c>
      <c r="J70" s="227" t="s">
        <v>616</v>
      </c>
      <c r="K70" s="3" t="s">
        <v>138</v>
      </c>
      <c r="L70" s="3" t="s">
        <v>67</v>
      </c>
      <c r="M70" s="3">
        <f>IF(ISBLANK(Table1[[#This Row],[Type Grade]]),"",VLOOKUP(Table1[[#This Row],[Type Grade]],Table10[], 2, 0))</f>
        <v>3</v>
      </c>
      <c r="N70" s="3"/>
      <c r="O70" s="3"/>
      <c r="P70" s="3"/>
      <c r="Q70" s="3" t="str">
        <f>IF(ISBLANK(Table1[[#This Row],[Type Grade]]),"",VLOOKUP(Table1[[#This Row],[Type Grade]],Table10[#Data],4,0))</f>
        <v>Non Staff</v>
      </c>
      <c r="R70" s="3" t="s">
        <v>150</v>
      </c>
      <c r="S70" s="3" t="s">
        <v>163</v>
      </c>
      <c r="T70" s="3" t="s">
        <v>122</v>
      </c>
      <c r="U70" s="3"/>
      <c r="V70" s="3"/>
      <c r="W70" s="3">
        <v>1</v>
      </c>
      <c r="X70" s="3" t="s">
        <v>135</v>
      </c>
      <c r="Y70" s="3" t="str">
        <f>IF(ISBLANK(Table1[[#This Row],[Progress]]),"belum ada fktk",VLOOKUP(Table1[[#This Row],[Progress]],'Reference Table'!$F$2:$G$12,2,FALSE))</f>
        <v>Closed</v>
      </c>
      <c r="Z70" s="199">
        <v>45715</v>
      </c>
      <c r="AA70" s="183" t="str">
        <f>IF(LEN(Table1[[#This Row],[Request Date]])&gt;=1, TEXT(Table1[[#This Row],[Request Date]], "mmm"), "ongoing")</f>
        <v>Feb</v>
      </c>
      <c r="AB70" s="183"/>
      <c r="AC70" s="183"/>
      <c r="AD70" s="183"/>
      <c r="AE70" s="183"/>
      <c r="AF70" s="18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v>1</v>
      </c>
      <c r="BN70" s="3"/>
      <c r="BO70" s="3"/>
      <c r="BP70" s="3"/>
      <c r="BQ70" s="3"/>
      <c r="BR70" s="246"/>
      <c r="BS70" s="183"/>
      <c r="BT70" s="183">
        <v>45800</v>
      </c>
      <c r="BU70" s="183">
        <v>45813</v>
      </c>
      <c r="BV70" s="3" t="s">
        <v>1249</v>
      </c>
      <c r="BW70" s="3" t="s">
        <v>286</v>
      </c>
      <c r="BX70" s="16"/>
      <c r="BY70" s="16">
        <f>IF(Table1[[#This Row],[Status]]="Open",Table1[[#This Row],[Ongoing Vacancies Day]],IF(Table1[[#This Row],[Status]]="Closed",Table1[[#This Row],[Join Date]]-Table1[[#This Row],[Request Date]],IF(Table1[[#This Row],[Status]]="Hold / Cancel","Hold/Cancel",0)))</f>
        <v>98</v>
      </c>
      <c r="BZ70" s="16" t="str">
        <f>IFERROR(VLOOKUP(BY70,Table4[],3,TRUE),"Hold/Cancel")</f>
        <v>above 91 Days</v>
      </c>
      <c r="CA70" s="16" t="str">
        <f>IF(LEN(Table1[[#This Row],[Join Date]])&lt;1, Table1[[#This Row],[Present Day]]-Table1[[#This Row],[Request Date]],"Closed")</f>
        <v>Closed</v>
      </c>
      <c r="CB70" s="16" t="str">
        <f>VLOOKUP(Table1[[#This Row],[Actual SLA]],Table3[],3,TRUE)</f>
        <v>&gt;90</v>
      </c>
      <c r="CC70" s="16" t="str">
        <f>IFERROR(VLOOKUP(BY70,Table4[],4,TRUE),"Hold/Cancel")</f>
        <v>Closed Not Meet SLA</v>
      </c>
      <c r="CD70" s="179"/>
      <c r="CE70" s="179">
        <f t="shared" ca="1" si="2"/>
        <v>45965.657166203702</v>
      </c>
      <c r="CF70" s="16"/>
      <c r="CG70" s="16"/>
      <c r="CH70" s="231"/>
    </row>
    <row r="71" spans="1:86" hidden="1" x14ac:dyDescent="0.35">
      <c r="A71" s="3">
        <f t="shared" si="3"/>
        <v>70</v>
      </c>
      <c r="B71" s="3" t="s">
        <v>149</v>
      </c>
      <c r="C71" s="3" t="s">
        <v>321</v>
      </c>
      <c r="D71" s="227" t="s">
        <v>295</v>
      </c>
      <c r="E71" s="227" t="s">
        <v>1806</v>
      </c>
      <c r="F71" s="227" t="s">
        <v>156</v>
      </c>
      <c r="G71" s="227" t="s">
        <v>164</v>
      </c>
      <c r="H71" s="3"/>
      <c r="I71" s="227" t="s">
        <v>617</v>
      </c>
      <c r="J71" s="227" t="s">
        <v>616</v>
      </c>
      <c r="K71" s="3" t="s">
        <v>138</v>
      </c>
      <c r="L71" s="3" t="s">
        <v>67</v>
      </c>
      <c r="M71" s="3">
        <f>IF(ISBLANK(Table1[[#This Row],[Type Grade]]),"",VLOOKUP(Table1[[#This Row],[Type Grade]],Table10[], 2, 0))</f>
        <v>3</v>
      </c>
      <c r="N71" s="3"/>
      <c r="O71" s="3"/>
      <c r="P71" s="3"/>
      <c r="Q71" s="3" t="str">
        <f>IF(ISBLANK(Table1[[#This Row],[Type Grade]]),"",VLOOKUP(Table1[[#This Row],[Type Grade]],Table10[#Data],4,0))</f>
        <v>Non Staff</v>
      </c>
      <c r="R71" s="3" t="s">
        <v>150</v>
      </c>
      <c r="S71" s="3" t="s">
        <v>163</v>
      </c>
      <c r="T71" s="3" t="s">
        <v>122</v>
      </c>
      <c r="U71" s="3"/>
      <c r="V71" s="3"/>
      <c r="W71" s="3">
        <v>1</v>
      </c>
      <c r="X71" s="3" t="s">
        <v>135</v>
      </c>
      <c r="Y71" s="3" t="str">
        <f>IF(ISBLANK(Table1[[#This Row],[Progress]]),"belum ada fktk",VLOOKUP(Table1[[#This Row],[Progress]],'Reference Table'!$F$2:$G$12,2,FALSE))</f>
        <v>Closed</v>
      </c>
      <c r="Z71" s="199">
        <v>45715</v>
      </c>
      <c r="AA71" s="183" t="str">
        <f>IF(LEN(Table1[[#This Row],[Request Date]])&gt;=1, TEXT(Table1[[#This Row],[Request Date]], "mmm"), "ongoing")</f>
        <v>Feb</v>
      </c>
      <c r="AB71" s="183"/>
      <c r="AC71" s="183"/>
      <c r="AD71" s="183"/>
      <c r="AE71" s="183"/>
      <c r="AF71" s="18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v>1</v>
      </c>
      <c r="BN71" s="3"/>
      <c r="BO71" s="3"/>
      <c r="BP71" s="3"/>
      <c r="BQ71" s="3"/>
      <c r="BR71" s="246"/>
      <c r="BS71" s="183"/>
      <c r="BT71" s="183">
        <v>45797</v>
      </c>
      <c r="BU71" s="183">
        <v>45809</v>
      </c>
      <c r="BV71" s="3" t="s">
        <v>1250</v>
      </c>
      <c r="BW71" s="3" t="s">
        <v>286</v>
      </c>
      <c r="BX71" s="16"/>
      <c r="BY71" s="16">
        <f>IF(Table1[[#This Row],[Status]]="Open",Table1[[#This Row],[Ongoing Vacancies Day]],IF(Table1[[#This Row],[Status]]="Closed",Table1[[#This Row],[Join Date]]-Table1[[#This Row],[Request Date]],IF(Table1[[#This Row],[Status]]="Hold / Cancel","Hold/Cancel",0)))</f>
        <v>94</v>
      </c>
      <c r="BZ71" s="16" t="str">
        <f>IFERROR(VLOOKUP(BY71,Table4[],3,TRUE),"Hold/Cancel")</f>
        <v>above 91 Days</v>
      </c>
      <c r="CA71" s="16" t="str">
        <f>IF(LEN(Table1[[#This Row],[Join Date]])&lt;1, Table1[[#This Row],[Present Day]]-Table1[[#This Row],[Request Date]],"Closed")</f>
        <v>Closed</v>
      </c>
      <c r="CB71" s="16" t="str">
        <f>VLOOKUP(Table1[[#This Row],[Actual SLA]],Table3[],3,TRUE)</f>
        <v>&gt;90</v>
      </c>
      <c r="CC71" s="16" t="str">
        <f>IFERROR(VLOOKUP(BY71,Table4[],4,TRUE),"Hold/Cancel")</f>
        <v>Closed Not Meet SLA</v>
      </c>
      <c r="CD71" s="179"/>
      <c r="CE71" s="179">
        <f t="shared" ca="1" si="2"/>
        <v>45965.657166203702</v>
      </c>
      <c r="CF71" s="16"/>
      <c r="CG71" s="16"/>
      <c r="CH71" s="231"/>
    </row>
    <row r="72" spans="1:86" hidden="1" x14ac:dyDescent="0.35">
      <c r="A72" s="3">
        <f t="shared" si="3"/>
        <v>71</v>
      </c>
      <c r="B72" s="3" t="s">
        <v>149</v>
      </c>
      <c r="C72" s="3" t="s">
        <v>321</v>
      </c>
      <c r="D72" s="227" t="s">
        <v>295</v>
      </c>
      <c r="E72" s="227" t="s">
        <v>1806</v>
      </c>
      <c r="F72" s="227" t="s">
        <v>156</v>
      </c>
      <c r="G72" s="227" t="s">
        <v>164</v>
      </c>
      <c r="H72" s="3"/>
      <c r="I72" s="227" t="s">
        <v>617</v>
      </c>
      <c r="J72" s="227" t="s">
        <v>616</v>
      </c>
      <c r="K72" s="3" t="s">
        <v>138</v>
      </c>
      <c r="L72" s="3" t="s">
        <v>67</v>
      </c>
      <c r="M72" s="3">
        <f>IF(ISBLANK(Table1[[#This Row],[Type Grade]]),"",VLOOKUP(Table1[[#This Row],[Type Grade]],Table10[], 2, 0))</f>
        <v>3</v>
      </c>
      <c r="N72" s="3"/>
      <c r="O72" s="3"/>
      <c r="P72" s="3"/>
      <c r="Q72" s="3" t="str">
        <f>IF(ISBLANK(Table1[[#This Row],[Type Grade]]),"",VLOOKUP(Table1[[#This Row],[Type Grade]],Table10[#Data],4,0))</f>
        <v>Non Staff</v>
      </c>
      <c r="R72" s="3" t="s">
        <v>150</v>
      </c>
      <c r="S72" s="3" t="s">
        <v>163</v>
      </c>
      <c r="T72" s="3" t="s">
        <v>122</v>
      </c>
      <c r="U72" s="3"/>
      <c r="V72" s="3"/>
      <c r="W72" s="3">
        <v>1</v>
      </c>
      <c r="X72" s="3" t="s">
        <v>135</v>
      </c>
      <c r="Y72" s="3" t="str">
        <f>IF(ISBLANK(Table1[[#This Row],[Progress]]),"belum ada fktk",VLOOKUP(Table1[[#This Row],[Progress]],'Reference Table'!$F$2:$G$12,2,FALSE))</f>
        <v>Closed</v>
      </c>
      <c r="Z72" s="199">
        <v>45715</v>
      </c>
      <c r="AA72" s="183" t="str">
        <f>IF(LEN(Table1[[#This Row],[Request Date]])&gt;=1, TEXT(Table1[[#This Row],[Request Date]], "mmm"), "ongoing")</f>
        <v>Feb</v>
      </c>
      <c r="AB72" s="183"/>
      <c r="AC72" s="183"/>
      <c r="AD72" s="183"/>
      <c r="AE72" s="183"/>
      <c r="AF72" s="18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v>1</v>
      </c>
      <c r="BN72" s="3"/>
      <c r="BO72" s="3"/>
      <c r="BP72" s="3"/>
      <c r="BQ72" s="3"/>
      <c r="BR72" s="246"/>
      <c r="BS72" s="183"/>
      <c r="BT72" s="183">
        <v>45797</v>
      </c>
      <c r="BU72" s="183">
        <v>45809</v>
      </c>
      <c r="BV72" s="3" t="s">
        <v>1251</v>
      </c>
      <c r="BW72" s="3" t="s">
        <v>286</v>
      </c>
      <c r="BX72" s="16"/>
      <c r="BY72" s="16">
        <f>IF(Table1[[#This Row],[Status]]="Open",Table1[[#This Row],[Ongoing Vacancies Day]],IF(Table1[[#This Row],[Status]]="Closed",Table1[[#This Row],[Join Date]]-Table1[[#This Row],[Request Date]],IF(Table1[[#This Row],[Status]]="Hold / Cancel","Hold/Cancel",0)))</f>
        <v>94</v>
      </c>
      <c r="BZ72" s="16" t="str">
        <f>IFERROR(VLOOKUP(BY72,Table4[],3,TRUE),"Hold/Cancel")</f>
        <v>above 91 Days</v>
      </c>
      <c r="CA72" s="16" t="str">
        <f>IF(LEN(Table1[[#This Row],[Join Date]])&lt;1, Table1[[#This Row],[Present Day]]-Table1[[#This Row],[Request Date]],"Closed")</f>
        <v>Closed</v>
      </c>
      <c r="CB72" s="16" t="str">
        <f>VLOOKUP(Table1[[#This Row],[Actual SLA]],Table3[],3,TRUE)</f>
        <v>&gt;90</v>
      </c>
      <c r="CC72" s="16" t="str">
        <f>IFERROR(VLOOKUP(BY72,Table4[],4,TRUE),"Hold/Cancel")</f>
        <v>Closed Not Meet SLA</v>
      </c>
      <c r="CD72" s="179"/>
      <c r="CE72" s="179">
        <f t="shared" ca="1" si="2"/>
        <v>45965.657166203702</v>
      </c>
      <c r="CF72" s="16"/>
      <c r="CG72" s="16"/>
      <c r="CH72" s="231"/>
    </row>
    <row r="73" spans="1:86" hidden="1" x14ac:dyDescent="0.35">
      <c r="A73" s="3">
        <f t="shared" si="3"/>
        <v>72</v>
      </c>
      <c r="B73" s="3" t="s">
        <v>149</v>
      </c>
      <c r="C73" s="3" t="s">
        <v>321</v>
      </c>
      <c r="D73" s="227" t="s">
        <v>295</v>
      </c>
      <c r="E73" s="227" t="s">
        <v>1806</v>
      </c>
      <c r="F73" s="227" t="s">
        <v>156</v>
      </c>
      <c r="G73" s="227" t="s">
        <v>164</v>
      </c>
      <c r="H73" s="3"/>
      <c r="I73" s="227" t="s">
        <v>617</v>
      </c>
      <c r="J73" s="227" t="s">
        <v>937</v>
      </c>
      <c r="K73" s="3" t="s">
        <v>138</v>
      </c>
      <c r="L73" s="3" t="s">
        <v>67</v>
      </c>
      <c r="M73" s="3">
        <f>IF(ISBLANK(Table1[[#This Row],[Type Grade]]),"",VLOOKUP(Table1[[#This Row],[Type Grade]],Table10[], 2, 0))</f>
        <v>3</v>
      </c>
      <c r="N73" s="3"/>
      <c r="O73" s="3"/>
      <c r="P73" s="3"/>
      <c r="Q73" s="3" t="str">
        <f>IF(ISBLANK(Table1[[#This Row],[Type Grade]]),"",VLOOKUP(Table1[[#This Row],[Type Grade]],Table10[#Data],4,0))</f>
        <v>Non Staff</v>
      </c>
      <c r="R73" s="3" t="s">
        <v>150</v>
      </c>
      <c r="S73" s="3" t="s">
        <v>163</v>
      </c>
      <c r="T73" s="3" t="s">
        <v>122</v>
      </c>
      <c r="U73" s="3" t="s">
        <v>349</v>
      </c>
      <c r="V73" s="3" t="s">
        <v>349</v>
      </c>
      <c r="W73" s="3">
        <v>1</v>
      </c>
      <c r="X73" s="3" t="s">
        <v>135</v>
      </c>
      <c r="Y73" s="3" t="str">
        <f>IF(ISBLANK(Table1[[#This Row],[Progress]]),"belum ada fktk",VLOOKUP(Table1[[#This Row],[Progress]],'Reference Table'!$F$2:$G$12,2,FALSE))</f>
        <v>Closed</v>
      </c>
      <c r="Z73" s="199">
        <v>45715</v>
      </c>
      <c r="AA73" s="183" t="str">
        <f>IF(LEN(Table1[[#This Row],[Request Date]])&gt;=1, TEXT(Table1[[#This Row],[Request Date]], "mmm"), "ongoing")</f>
        <v>Feb</v>
      </c>
      <c r="AB73" s="183"/>
      <c r="AC73" s="183"/>
      <c r="AD73" s="183"/>
      <c r="AE73" s="183"/>
      <c r="AF73" s="18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v>1</v>
      </c>
      <c r="BN73" s="3"/>
      <c r="BO73" s="3"/>
      <c r="BP73" s="3"/>
      <c r="BQ73" s="3"/>
      <c r="BR73" s="246"/>
      <c r="BS73" s="183"/>
      <c r="BT73" s="183">
        <v>45757</v>
      </c>
      <c r="BU73" s="183">
        <v>45763</v>
      </c>
      <c r="BV73" s="3" t="s">
        <v>795</v>
      </c>
      <c r="BW73" s="3" t="s">
        <v>286</v>
      </c>
      <c r="BX73" s="3"/>
      <c r="BY73" s="16">
        <f>IF(Table1[[#This Row],[Status]]="Open",Table1[[#This Row],[Ongoing Vacancies Day]],IF(Table1[[#This Row],[Status]]="Closed",Table1[[#This Row],[Join Date]]-Table1[[#This Row],[Request Date]],IF(Table1[[#This Row],[Status]]="Hold / Cancel","Hold/Cancel",0)))</f>
        <v>48</v>
      </c>
      <c r="BZ73" s="16" t="str">
        <f>IFERROR(VLOOKUP(BY73,Table4[],3,TRUE),"Hold/Cancel")</f>
        <v>31 - 60 Days</v>
      </c>
      <c r="CA73" s="16" t="str">
        <f>IF(LEN(Table1[[#This Row],[Join Date]])&lt;1, Table1[[#This Row],[Present Day]]-Table1[[#This Row],[Request Date]],"Closed")</f>
        <v>Closed</v>
      </c>
      <c r="CB73" s="16" t="str">
        <f>VLOOKUP(Table1[[#This Row],[Actual SLA]],Table3[],3,TRUE)</f>
        <v>&lt;90</v>
      </c>
      <c r="CC73" s="16" t="str">
        <f>IFERROR(VLOOKUP(BY73,Table4[],4,TRUE),"Hold/Cancel")</f>
        <v>Closed Meet SLA</v>
      </c>
      <c r="CD73" s="179"/>
      <c r="CE73" s="179">
        <f t="shared" ca="1" si="2"/>
        <v>45965.657166203702</v>
      </c>
      <c r="CF73" s="16"/>
      <c r="CG73" s="16"/>
      <c r="CH73" s="231"/>
    </row>
    <row r="74" spans="1:86" hidden="1" x14ac:dyDescent="0.35">
      <c r="A74" s="3">
        <f t="shared" si="3"/>
        <v>73</v>
      </c>
      <c r="B74" s="3" t="s">
        <v>149</v>
      </c>
      <c r="C74" s="3" t="s">
        <v>321</v>
      </c>
      <c r="D74" s="227" t="s">
        <v>496</v>
      </c>
      <c r="E74" s="227" t="s">
        <v>1806</v>
      </c>
      <c r="F74" s="227" t="s">
        <v>159</v>
      </c>
      <c r="G74" s="227" t="s">
        <v>164</v>
      </c>
      <c r="H74" s="3"/>
      <c r="I74" s="227" t="s">
        <v>612</v>
      </c>
      <c r="J74" s="227" t="s">
        <v>1237</v>
      </c>
      <c r="K74" s="3" t="s">
        <v>147</v>
      </c>
      <c r="L74" s="3" t="s">
        <v>105</v>
      </c>
      <c r="M74" s="3">
        <f>IF(ISBLANK(Table1[[#This Row],[Type Grade]]),"",VLOOKUP(Table1[[#This Row],[Type Grade]],Table10[], 2, 0))</f>
        <v>2</v>
      </c>
      <c r="N74" s="3"/>
      <c r="O74" s="3"/>
      <c r="P74" s="3"/>
      <c r="Q74" s="3" t="str">
        <f>IF(ISBLANK(Table1[[#This Row],[Type Grade]]),"",VLOOKUP(Table1[[#This Row],[Type Grade]],Table10[#Data],4,0))</f>
        <v>Non Staff</v>
      </c>
      <c r="R74" s="3" t="s">
        <v>150</v>
      </c>
      <c r="S74" s="3" t="s">
        <v>52</v>
      </c>
      <c r="T74" s="3" t="s">
        <v>39</v>
      </c>
      <c r="U74" s="3" t="s">
        <v>1238</v>
      </c>
      <c r="V74" s="3" t="s">
        <v>570</v>
      </c>
      <c r="W74" s="3">
        <v>1</v>
      </c>
      <c r="X74" s="3" t="s">
        <v>135</v>
      </c>
      <c r="Y74" s="3" t="str">
        <f>IF(ISBLANK(Table1[[#This Row],[Progress]]),"belum ada fktk",VLOOKUP(Table1[[#This Row],[Progress]],'Reference Table'!$F$2:$G$12,2,FALSE))</f>
        <v>Closed</v>
      </c>
      <c r="Z74" s="199">
        <v>45719</v>
      </c>
      <c r="AA74" s="183" t="str">
        <f>IF(LEN(Table1[[#This Row],[Request Date]])&gt;=1, TEXT(Table1[[#This Row],[Request Date]], "mmm"), "ongoing")</f>
        <v>Mar</v>
      </c>
      <c r="AB74" s="183"/>
      <c r="AC74" s="183"/>
      <c r="AD74" s="183"/>
      <c r="AE74" s="183"/>
      <c r="AF74" s="18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v>1</v>
      </c>
      <c r="BN74" s="3"/>
      <c r="BO74" s="3"/>
      <c r="BP74" s="3"/>
      <c r="BQ74" s="3"/>
      <c r="BR74" s="246"/>
      <c r="BS74" s="183"/>
      <c r="BT74" s="183"/>
      <c r="BU74" s="183">
        <v>45721</v>
      </c>
      <c r="BV74" s="3" t="s">
        <v>564</v>
      </c>
      <c r="BW74" s="3" t="s">
        <v>286</v>
      </c>
      <c r="BX74" s="3"/>
      <c r="BY74" s="16">
        <f>IF(Table1[[#This Row],[Status]]="Open",Table1[[#This Row],[Ongoing Vacancies Day]],IF(Table1[[#This Row],[Status]]="Closed",Table1[[#This Row],[Join Date]]-Table1[[#This Row],[Request Date]],IF(Table1[[#This Row],[Status]]="Hold / Cancel","Hold/Cancel",0)))</f>
        <v>2</v>
      </c>
      <c r="BZ74" s="16" t="str">
        <f>IFERROR(VLOOKUP(BY74,Table4[],3,TRUE),"Hold/Cancel")</f>
        <v>0 - 30 Days</v>
      </c>
      <c r="CA74" s="16" t="str">
        <f>IF(LEN(Table1[[#This Row],[Join Date]])&lt;1, Table1[[#This Row],[Present Day]]-Table1[[#This Row],[Request Date]],"Closed")</f>
        <v>Closed</v>
      </c>
      <c r="CB74" s="16" t="str">
        <f>VLOOKUP(Table1[[#This Row],[Actual SLA]],Table3[],3,TRUE)</f>
        <v>&lt;90</v>
      </c>
      <c r="CC74" s="16" t="str">
        <f>IFERROR(VLOOKUP(BY74,Table4[],4,TRUE),"Hold/Cancel")</f>
        <v>Closed Meet SLA</v>
      </c>
      <c r="CD74" s="179"/>
      <c r="CE74" s="179">
        <f t="shared" ca="1" si="2"/>
        <v>45965.657166203702</v>
      </c>
      <c r="CF74" s="16"/>
      <c r="CG74" s="16"/>
      <c r="CH74" s="231"/>
    </row>
    <row r="75" spans="1:86" hidden="1" x14ac:dyDescent="0.35">
      <c r="A75" s="3">
        <f t="shared" si="3"/>
        <v>74</v>
      </c>
      <c r="B75" s="3" t="s">
        <v>149</v>
      </c>
      <c r="C75" s="3" t="s">
        <v>321</v>
      </c>
      <c r="D75" s="227" t="s">
        <v>498</v>
      </c>
      <c r="E75" s="227" t="s">
        <v>1806</v>
      </c>
      <c r="F75" s="227" t="s">
        <v>528</v>
      </c>
      <c r="G75" s="227" t="s">
        <v>164</v>
      </c>
      <c r="H75" s="3"/>
      <c r="I75" s="227" t="s">
        <v>611</v>
      </c>
      <c r="J75" s="227" t="s">
        <v>610</v>
      </c>
      <c r="K75" s="3" t="s">
        <v>138</v>
      </c>
      <c r="L75" s="3" t="s">
        <v>105</v>
      </c>
      <c r="M75" s="3">
        <f>IF(ISBLANK(Table1[[#This Row],[Type Grade]]),"",VLOOKUP(Table1[[#This Row],[Type Grade]],Table10[], 2, 0))</f>
        <v>2</v>
      </c>
      <c r="N75" s="3"/>
      <c r="O75" s="3"/>
      <c r="P75" s="3"/>
      <c r="Q75" s="3" t="str">
        <f>IF(ISBLANK(Table1[[#This Row],[Type Grade]]),"",VLOOKUP(Table1[[#This Row],[Type Grade]],Table10[#Data],4,0))</f>
        <v>Non Staff</v>
      </c>
      <c r="R75" s="3" t="s">
        <v>150</v>
      </c>
      <c r="S75" s="3" t="s">
        <v>163</v>
      </c>
      <c r="T75" s="3" t="s">
        <v>39</v>
      </c>
      <c r="U75" s="3" t="s">
        <v>499</v>
      </c>
      <c r="V75" s="3"/>
      <c r="W75" s="3">
        <v>1</v>
      </c>
      <c r="X75" s="3" t="s">
        <v>135</v>
      </c>
      <c r="Y75" s="3" t="str">
        <f>IF(ISBLANK(Table1[[#This Row],[Progress]]),"belum ada fktk",VLOOKUP(Table1[[#This Row],[Progress]],'Reference Table'!$F$2:$G$12,2,FALSE))</f>
        <v>Closed</v>
      </c>
      <c r="Z75" s="199">
        <v>45719</v>
      </c>
      <c r="AA75" s="183" t="str">
        <f>IF(LEN(Table1[[#This Row],[Request Date]])&gt;=1, TEXT(Table1[[#This Row],[Request Date]], "mmm"), "ongoing")</f>
        <v>Mar</v>
      </c>
      <c r="AB75" s="183"/>
      <c r="AC75" s="183"/>
      <c r="AD75" s="183"/>
      <c r="AE75" s="183"/>
      <c r="AF75" s="18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v>1</v>
      </c>
      <c r="BN75" s="3"/>
      <c r="BO75" s="3"/>
      <c r="BP75" s="3"/>
      <c r="BQ75" s="3"/>
      <c r="BR75" s="246"/>
      <c r="BS75" s="183"/>
      <c r="BT75" s="183"/>
      <c r="BU75" s="183">
        <v>45726</v>
      </c>
      <c r="BV75" s="3" t="s">
        <v>537</v>
      </c>
      <c r="BW75" s="3" t="s">
        <v>286</v>
      </c>
      <c r="BX75" s="3"/>
      <c r="BY75" s="16">
        <f>IF(Table1[[#This Row],[Status]]="Open",Table1[[#This Row],[Ongoing Vacancies Day]],IF(Table1[[#This Row],[Status]]="Closed",Table1[[#This Row],[Join Date]]-Table1[[#This Row],[Request Date]],IF(Table1[[#This Row],[Status]]="Hold / Cancel","Hold/Cancel",0)))</f>
        <v>7</v>
      </c>
      <c r="BZ75" s="16" t="str">
        <f>IFERROR(VLOOKUP(BY75,Table4[],3,TRUE),"Hold/Cancel")</f>
        <v>0 - 30 Days</v>
      </c>
      <c r="CA75" s="16" t="str">
        <f>IF(LEN(Table1[[#This Row],[Join Date]])&lt;1, Table1[[#This Row],[Present Day]]-Table1[[#This Row],[Request Date]],"Closed")</f>
        <v>Closed</v>
      </c>
      <c r="CB75" s="16" t="str">
        <f>VLOOKUP(Table1[[#This Row],[Actual SLA]],Table3[],3,TRUE)</f>
        <v>&lt;90</v>
      </c>
      <c r="CC75" s="16" t="str">
        <f>IFERROR(VLOOKUP(BY75,Table4[],4,TRUE),"Hold/Cancel")</f>
        <v>Closed Meet SLA</v>
      </c>
      <c r="CD75" s="179"/>
      <c r="CE75" s="179">
        <f t="shared" ca="1" si="2"/>
        <v>45965.657166203702</v>
      </c>
      <c r="CF75" s="16"/>
      <c r="CG75" s="16"/>
      <c r="CH75" s="231"/>
    </row>
    <row r="76" spans="1:86" ht="145" hidden="1" x14ac:dyDescent="0.35">
      <c r="A76" s="3">
        <f t="shared" si="3"/>
        <v>75</v>
      </c>
      <c r="B76" s="3" t="s">
        <v>152</v>
      </c>
      <c r="C76" s="3" t="s">
        <v>321</v>
      </c>
      <c r="D76" s="227" t="s">
        <v>518</v>
      </c>
      <c r="E76" s="227" t="s">
        <v>1806</v>
      </c>
      <c r="F76" s="227" t="s">
        <v>203</v>
      </c>
      <c r="G76" s="227" t="s">
        <v>136</v>
      </c>
      <c r="H76" s="3"/>
      <c r="I76" s="229" t="s">
        <v>911</v>
      </c>
      <c r="J76" s="227" t="s">
        <v>596</v>
      </c>
      <c r="K76" s="3" t="s">
        <v>138</v>
      </c>
      <c r="L76" s="3" t="s">
        <v>65</v>
      </c>
      <c r="M76" s="3">
        <f>IF(ISBLANK(Table1[[#This Row],[Type Grade]]),"",VLOOKUP(Table1[[#This Row],[Type Grade]],Table10[], 2, 0))</f>
        <v>4</v>
      </c>
      <c r="N76" s="3"/>
      <c r="O76" s="3"/>
      <c r="P76" s="3"/>
      <c r="Q76" s="3" t="str">
        <f>IF(ISBLANK(Table1[[#This Row],[Type Grade]]),"",VLOOKUP(Table1[[#This Row],[Type Grade]],Table10[#Data],4,0))</f>
        <v>Staff</v>
      </c>
      <c r="R76" s="3" t="s">
        <v>150</v>
      </c>
      <c r="S76" s="3" t="s">
        <v>157</v>
      </c>
      <c r="T76" s="3" t="s">
        <v>39</v>
      </c>
      <c r="U76" s="3" t="s">
        <v>519</v>
      </c>
      <c r="V76" s="3" t="s">
        <v>759</v>
      </c>
      <c r="W76" s="3">
        <v>1</v>
      </c>
      <c r="X76" s="3" t="s">
        <v>135</v>
      </c>
      <c r="Y76" s="3" t="str">
        <f>IF(ISBLANK(Table1[[#This Row],[Progress]]),"belum ada fktk",VLOOKUP(Table1[[#This Row],[Progress]],'Reference Table'!$F$2:$G$12,2,FALSE))</f>
        <v>Closed</v>
      </c>
      <c r="Z76" s="199">
        <v>45719</v>
      </c>
      <c r="AA76" s="183" t="str">
        <f>IF(LEN(Table1[[#This Row],[Request Date]])&gt;=1, TEXT(Table1[[#This Row],[Request Date]], "mmm"), "ongoing")</f>
        <v>Mar</v>
      </c>
      <c r="AB76" s="183"/>
      <c r="AC76" s="183"/>
      <c r="AD76" s="183"/>
      <c r="AE76" s="183"/>
      <c r="AF76" s="18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v>1</v>
      </c>
      <c r="BN76" s="3"/>
      <c r="BO76" s="3"/>
      <c r="BP76" s="3"/>
      <c r="BQ76" s="3"/>
      <c r="BR76" s="247" t="s">
        <v>879</v>
      </c>
      <c r="BS76" s="242"/>
      <c r="BT76" s="257">
        <v>45741</v>
      </c>
      <c r="BU76" s="242">
        <v>45810</v>
      </c>
      <c r="BV76" s="192" t="s">
        <v>754</v>
      </c>
      <c r="BW76" s="3" t="s">
        <v>418</v>
      </c>
      <c r="BX76" s="16"/>
      <c r="BY76" s="16">
        <f>IF(Table1[[#This Row],[Status]]="Open",Table1[[#This Row],[Ongoing Vacancies Day]],IF(Table1[[#This Row],[Status]]="Closed",Table1[[#This Row],[Join Date]]-Table1[[#This Row],[Request Date]],IF(Table1[[#This Row],[Status]]="Hold / Cancel","Hold/Cancel",0)))</f>
        <v>91</v>
      </c>
      <c r="BZ76" s="16" t="str">
        <f>IFERROR(VLOOKUP(BY76,Table4[],3,TRUE),"Hold/Cancel")</f>
        <v>above 91 Days</v>
      </c>
      <c r="CA76" s="16" t="str">
        <f>IF(LEN(Table1[[#This Row],[Join Date]])&lt;1, Table1[[#This Row],[Present Day]]-Table1[[#This Row],[Request Date]],"Closed")</f>
        <v>Closed</v>
      </c>
      <c r="CB76" s="16" t="str">
        <f>VLOOKUP(Table1[[#This Row],[Actual SLA]],Table3[],3,TRUE)</f>
        <v>&gt;90</v>
      </c>
      <c r="CC76" s="16" t="str">
        <f>IFERROR(VLOOKUP(BY76,Table4[],4,TRUE),"Hold/Cancel")</f>
        <v>Closed Not Meet SLA</v>
      </c>
      <c r="CD76" s="179"/>
      <c r="CE76" s="179">
        <f t="shared" ca="1" si="2"/>
        <v>45965.657166203702</v>
      </c>
      <c r="CF76" s="16">
        <v>6</v>
      </c>
      <c r="CG76" s="16"/>
      <c r="CH76" s="288" t="s">
        <v>879</v>
      </c>
    </row>
    <row r="77" spans="1:86" hidden="1" x14ac:dyDescent="0.35">
      <c r="A77" s="3">
        <f t="shared" si="3"/>
        <v>76</v>
      </c>
      <c r="B77" s="3" t="s">
        <v>153</v>
      </c>
      <c r="C77" s="3" t="s">
        <v>321</v>
      </c>
      <c r="D77" s="227" t="s">
        <v>500</v>
      </c>
      <c r="E77" s="227" t="s">
        <v>1806</v>
      </c>
      <c r="F77" s="227" t="s">
        <v>183</v>
      </c>
      <c r="G77" s="227" t="s">
        <v>164</v>
      </c>
      <c r="H77" s="3"/>
      <c r="I77" s="227" t="s">
        <v>609</v>
      </c>
      <c r="J77" s="227" t="s">
        <v>608</v>
      </c>
      <c r="K77" s="3" t="s">
        <v>138</v>
      </c>
      <c r="L77" s="3" t="s">
        <v>67</v>
      </c>
      <c r="M77" s="3">
        <f>IF(ISBLANK(Table1[[#This Row],[Type Grade]]),"",VLOOKUP(Table1[[#This Row],[Type Grade]],Table10[], 2, 0))</f>
        <v>3</v>
      </c>
      <c r="N77" s="3"/>
      <c r="O77" s="3"/>
      <c r="P77" s="3"/>
      <c r="Q77" s="3" t="str">
        <f>IF(ISBLANK(Table1[[#This Row],[Type Grade]]),"",VLOOKUP(Table1[[#This Row],[Type Grade]],Table10[#Data],4,0))</f>
        <v>Non Staff</v>
      </c>
      <c r="R77" s="3" t="s">
        <v>150</v>
      </c>
      <c r="S77" s="3" t="s">
        <v>864</v>
      </c>
      <c r="T77" s="3" t="s">
        <v>39</v>
      </c>
      <c r="U77" s="3" t="s">
        <v>501</v>
      </c>
      <c r="V77" s="3"/>
      <c r="W77" s="3">
        <v>1</v>
      </c>
      <c r="X77" s="3" t="s">
        <v>135</v>
      </c>
      <c r="Y77" s="3" t="str">
        <f>IF(ISBLANK(Table1[[#This Row],[Progress]]),"belum ada fktk",VLOOKUP(Table1[[#This Row],[Progress]],'Reference Table'!$F$2:$G$12,2,FALSE))</f>
        <v>Closed</v>
      </c>
      <c r="Z77" s="199">
        <v>45720</v>
      </c>
      <c r="AA77" s="183" t="str">
        <f>IF(LEN(Table1[[#This Row],[Request Date]])&gt;=1, TEXT(Table1[[#This Row],[Request Date]], "mmm"), "ongoing")</f>
        <v>Mar</v>
      </c>
      <c r="AB77" s="183"/>
      <c r="AC77" s="183"/>
      <c r="AD77" s="183"/>
      <c r="AE77" s="183"/>
      <c r="AF77" s="18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v>1</v>
      </c>
      <c r="BN77" s="3"/>
      <c r="BO77" s="3"/>
      <c r="BP77" s="3"/>
      <c r="BQ77" s="3"/>
      <c r="BR77" s="246"/>
      <c r="BS77" s="183"/>
      <c r="BT77" s="183">
        <v>45735</v>
      </c>
      <c r="BU77" s="183">
        <v>45741</v>
      </c>
      <c r="BV77" s="3" t="s">
        <v>709</v>
      </c>
      <c r="BW77" s="3" t="s">
        <v>286</v>
      </c>
      <c r="BX77" s="3"/>
      <c r="BY77" s="16">
        <f>IF(Table1[[#This Row],[Status]]="Open",Table1[[#This Row],[Ongoing Vacancies Day]],IF(Table1[[#This Row],[Status]]="Closed",Table1[[#This Row],[Join Date]]-Table1[[#This Row],[Request Date]],IF(Table1[[#This Row],[Status]]="Hold / Cancel","Hold/Cancel",0)))</f>
        <v>21</v>
      </c>
      <c r="BZ77" s="16" t="str">
        <f>IFERROR(VLOOKUP(BY77,Table4[],3,TRUE),"Hold/Cancel")</f>
        <v>0 - 30 Days</v>
      </c>
      <c r="CA77" s="16" t="str">
        <f>IF(LEN(Table1[[#This Row],[Join Date]])&lt;1, Table1[[#This Row],[Present Day]]-Table1[[#This Row],[Request Date]],"Closed")</f>
        <v>Closed</v>
      </c>
      <c r="CB77" s="16" t="str">
        <f>VLOOKUP(Table1[[#This Row],[Actual SLA]],Table3[],3,TRUE)</f>
        <v>&lt;90</v>
      </c>
      <c r="CC77" s="16" t="str">
        <f>IFERROR(VLOOKUP(BY77,Table4[],4,TRUE),"Hold/Cancel")</f>
        <v>Closed Meet SLA</v>
      </c>
      <c r="CD77" s="179"/>
      <c r="CE77" s="179">
        <f t="shared" ca="1" si="2"/>
        <v>45965.657166203702</v>
      </c>
      <c r="CF77" s="16"/>
      <c r="CG77" s="16"/>
      <c r="CH77" s="231"/>
    </row>
    <row r="78" spans="1:86" hidden="1" x14ac:dyDescent="0.35">
      <c r="A78" s="3">
        <f t="shared" si="3"/>
        <v>77</v>
      </c>
      <c r="B78" s="3" t="s">
        <v>149</v>
      </c>
      <c r="C78" s="3" t="s">
        <v>321</v>
      </c>
      <c r="D78" s="227" t="s">
        <v>425</v>
      </c>
      <c r="E78" s="227" t="s">
        <v>1806</v>
      </c>
      <c r="F78" s="227" t="s">
        <v>146</v>
      </c>
      <c r="G78" s="227" t="s">
        <v>261</v>
      </c>
      <c r="H78" s="3" t="s">
        <v>1809</v>
      </c>
      <c r="I78" s="227" t="s">
        <v>660</v>
      </c>
      <c r="J78" s="227" t="s">
        <v>665</v>
      </c>
      <c r="K78" s="3" t="s">
        <v>138</v>
      </c>
      <c r="L78" s="194" t="s">
        <v>65</v>
      </c>
      <c r="M78" s="3">
        <f>IF(ISBLANK(Table1[[#This Row],[Type Grade]]),"",VLOOKUP(Table1[[#This Row],[Type Grade]],Table10[], 2, 0))</f>
        <v>4</v>
      </c>
      <c r="N78" s="3"/>
      <c r="O78" s="3"/>
      <c r="P78" s="3"/>
      <c r="Q78" s="3" t="str">
        <f>IF(ISBLANK(Table1[[#This Row],[Type Grade]]),"",VLOOKUP(Table1[[#This Row],[Type Grade]],Table10[#Data],4,0))</f>
        <v>Staff</v>
      </c>
      <c r="R78" s="3" t="s">
        <v>121</v>
      </c>
      <c r="S78" s="3" t="s">
        <v>151</v>
      </c>
      <c r="T78" s="3" t="s">
        <v>122</v>
      </c>
      <c r="U78" s="3"/>
      <c r="V78" s="3"/>
      <c r="W78" s="3">
        <v>1</v>
      </c>
      <c r="X78" s="3" t="s">
        <v>135</v>
      </c>
      <c r="Y78" s="3" t="str">
        <f>IF(ISBLANK(Table1[[#This Row],[Progress]]),"belum ada fktk",VLOOKUP(Table1[[#This Row],[Progress]],'Reference Table'!$F$2:$G$12,2,FALSE))</f>
        <v>Closed</v>
      </c>
      <c r="Z78" s="199">
        <v>45723</v>
      </c>
      <c r="AA78" s="183" t="str">
        <f>IF(LEN(Table1[[#This Row],[Request Date]])&gt;=1, TEXT(Table1[[#This Row],[Request Date]], "mmm"), "ongoing")</f>
        <v>Mar</v>
      </c>
      <c r="AB78" s="183"/>
      <c r="AC78" s="183"/>
      <c r="AD78" s="183"/>
      <c r="AE78" s="183"/>
      <c r="AF78" s="183"/>
      <c r="AH78" s="3"/>
      <c r="AI78" s="3"/>
      <c r="AJ78" s="3"/>
      <c r="AK78" s="3"/>
      <c r="AL78" s="3"/>
      <c r="AM78" s="3">
        <v>3</v>
      </c>
      <c r="AN78" s="3"/>
      <c r="AO78" s="3"/>
      <c r="AP78" s="3"/>
      <c r="AQ78" s="3"/>
      <c r="AR78" s="3"/>
      <c r="AS78" s="3">
        <v>1</v>
      </c>
      <c r="AT78" s="3"/>
      <c r="AU78" s="3"/>
      <c r="AV78" s="3"/>
      <c r="AW78" s="3"/>
      <c r="AX78" s="3"/>
      <c r="AY78" s="3"/>
      <c r="AZ78" s="3"/>
      <c r="BA78" s="3"/>
      <c r="BB78" s="3"/>
      <c r="BC78" s="3"/>
      <c r="BD78" s="3"/>
      <c r="BE78" s="3">
        <v>1</v>
      </c>
      <c r="BF78" s="3"/>
      <c r="BG78" s="3"/>
      <c r="BH78" s="3"/>
      <c r="BI78" s="3"/>
      <c r="BJ78" s="3"/>
      <c r="BK78" s="3">
        <v>1</v>
      </c>
      <c r="BL78" s="3">
        <v>0</v>
      </c>
      <c r="BM78" s="3">
        <v>1</v>
      </c>
      <c r="BN78" s="3">
        <v>2</v>
      </c>
      <c r="BO78" s="3">
        <v>0</v>
      </c>
      <c r="BP78" s="3">
        <v>0</v>
      </c>
      <c r="BQ78" s="3"/>
      <c r="BR78" s="246"/>
      <c r="BS78" s="183"/>
      <c r="BT78" s="183">
        <v>45766</v>
      </c>
      <c r="BU78" s="183">
        <v>45798</v>
      </c>
      <c r="BV78" s="3" t="s">
        <v>1282</v>
      </c>
      <c r="BW78" s="3" t="s">
        <v>418</v>
      </c>
      <c r="BX78" s="16"/>
      <c r="BY78" s="16">
        <f>IF(Table1[[#This Row],[Status]]="Open",Table1[[#This Row],[Ongoing Vacancies Day]],IF(Table1[[#This Row],[Status]]="Closed",Table1[[#This Row],[Join Date]]-Table1[[#This Row],[Request Date]],IF(Table1[[#This Row],[Status]]="Hold / Cancel","Hold/Cancel",0)))</f>
        <v>75</v>
      </c>
      <c r="BZ78" s="16" t="str">
        <f>IFERROR(VLOOKUP(BY78,Table4[],3,TRUE),"Hold/Cancel")</f>
        <v>61 - 90 Days</v>
      </c>
      <c r="CA78" s="16" t="str">
        <f>IF(LEN(Table1[[#This Row],[Join Date]])&lt;1, Table1[[#This Row],[Present Day]]-Table1[[#This Row],[Request Date]],"Closed")</f>
        <v>Closed</v>
      </c>
      <c r="CB78" s="16" t="str">
        <f>VLOOKUP(Table1[[#This Row],[Actual SLA]],Table3[],3,TRUE)</f>
        <v>&lt;90</v>
      </c>
      <c r="CC78" s="16" t="str">
        <f>IFERROR(VLOOKUP(BY78,Table4[],4,TRUE),"Hold/Cancel")</f>
        <v>Closed Meet SLA</v>
      </c>
      <c r="CD78" s="179"/>
      <c r="CE78" s="179">
        <f t="shared" ca="1" si="2"/>
        <v>45965.657166203702</v>
      </c>
      <c r="CF78" s="16"/>
      <c r="CG78" s="16"/>
      <c r="CH78" s="231"/>
    </row>
    <row r="79" spans="1:86" ht="116" hidden="1" x14ac:dyDescent="0.35">
      <c r="A79" s="3">
        <f t="shared" si="3"/>
        <v>78</v>
      </c>
      <c r="B79" s="181" t="s">
        <v>149</v>
      </c>
      <c r="C79" s="3" t="s">
        <v>321</v>
      </c>
      <c r="D79" s="229" t="s">
        <v>503</v>
      </c>
      <c r="E79" s="227" t="s">
        <v>1806</v>
      </c>
      <c r="F79" s="229" t="s">
        <v>137</v>
      </c>
      <c r="G79" s="229" t="s">
        <v>143</v>
      </c>
      <c r="H79" s="227" t="s">
        <v>1565</v>
      </c>
      <c r="I79" s="229" t="s">
        <v>606</v>
      </c>
      <c r="J79" s="229" t="s">
        <v>605</v>
      </c>
      <c r="K79" s="181" t="s">
        <v>138</v>
      </c>
      <c r="L79" s="181" t="s">
        <v>43</v>
      </c>
      <c r="M79" s="3">
        <f>IF(ISBLANK(Table1[[#This Row],[Type Grade]]),"",VLOOKUP(Table1[[#This Row],[Type Grade]],Table10[], 2, 0))</f>
        <v>7</v>
      </c>
      <c r="N79" s="3"/>
      <c r="O79" s="3"/>
      <c r="P79" s="3"/>
      <c r="Q79" s="3" t="str">
        <f>IF(ISBLANK(Table1[[#This Row],[Type Grade]]),"",VLOOKUP(Table1[[#This Row],[Type Grade]],Table10[#Data],4,0))</f>
        <v>Staff</v>
      </c>
      <c r="R79" s="181" t="s">
        <v>121</v>
      </c>
      <c r="S79" s="181" t="s">
        <v>151</v>
      </c>
      <c r="T79" s="181" t="s">
        <v>39</v>
      </c>
      <c r="U79" s="181" t="s">
        <v>504</v>
      </c>
      <c r="V79" s="181"/>
      <c r="W79" s="181">
        <v>1</v>
      </c>
      <c r="X79" s="3" t="s">
        <v>135</v>
      </c>
      <c r="Y79" s="3" t="str">
        <f>IF(ISBLANK(Table1[[#This Row],[Progress]]),"belum ada fktk",VLOOKUP(Table1[[#This Row],[Progress]],'Reference Table'!$F$2:$G$12,2,FALSE))</f>
        <v>Closed</v>
      </c>
      <c r="Z79" s="198">
        <v>45726</v>
      </c>
      <c r="AA79" s="183" t="str">
        <f>IF(LEN(Table1[[#This Row],[Request Date]])&gt;=1, TEXT(Table1[[#This Row],[Request Date]], "mmm"), "ongoing")</f>
        <v>Mar</v>
      </c>
      <c r="AB79" s="183"/>
      <c r="AC79" s="183"/>
      <c r="AD79" s="183"/>
      <c r="AE79" s="183"/>
      <c r="AF79" s="183"/>
      <c r="AG79" s="184"/>
      <c r="AH79" s="184"/>
      <c r="AI79" s="184"/>
      <c r="AJ79" s="184"/>
      <c r="AK79" s="184"/>
      <c r="AL79" s="184"/>
      <c r="AM79" s="181"/>
      <c r="AN79" s="181"/>
      <c r="AO79" s="181"/>
      <c r="AP79" s="181"/>
      <c r="AQ79" s="181"/>
      <c r="AR79" s="181"/>
      <c r="AS79" s="181"/>
      <c r="AT79" s="181"/>
      <c r="AU79" s="181"/>
      <c r="AV79" s="181"/>
      <c r="AW79" s="181"/>
      <c r="AX79" s="181"/>
      <c r="AY79" s="181"/>
      <c r="AZ79" s="181"/>
      <c r="BA79" s="181"/>
      <c r="BB79" s="181"/>
      <c r="BC79" s="181"/>
      <c r="BD79" s="181"/>
      <c r="BE79" s="181"/>
      <c r="BF79" s="181"/>
      <c r="BG79" s="181"/>
      <c r="BH79" s="181"/>
      <c r="BI79" s="181"/>
      <c r="BJ79" s="181"/>
      <c r="BK79" s="184"/>
      <c r="BL79" s="181"/>
      <c r="BM79" s="3">
        <v>1</v>
      </c>
      <c r="BN79" s="181"/>
      <c r="BO79" s="181"/>
      <c r="BP79" s="181"/>
      <c r="BQ79" s="181"/>
      <c r="BR79" s="243" t="s">
        <v>1198</v>
      </c>
      <c r="BS79" s="181"/>
      <c r="BT79" s="188">
        <v>45787</v>
      </c>
      <c r="BU79" s="183">
        <v>45831</v>
      </c>
      <c r="BV79" s="181" t="s">
        <v>1199</v>
      </c>
      <c r="BW79" s="181" t="s">
        <v>420</v>
      </c>
      <c r="BX79" s="16"/>
      <c r="BY79" s="16">
        <f>IF(Table1[[#This Row],[Status]]="Open",Table1[[#This Row],[Ongoing Vacancies Day]],IF(Table1[[#This Row],[Status]]="Closed",Table1[[#This Row],[Join Date]]-Table1[[#This Row],[Request Date]],IF(Table1[[#This Row],[Status]]="Hold / Cancel","Hold/Cancel",0)))</f>
        <v>105</v>
      </c>
      <c r="BZ79" s="16" t="str">
        <f>IFERROR(VLOOKUP(BY79,Table4[],3,TRUE),"Hold/Cancel")</f>
        <v>above 91 Days</v>
      </c>
      <c r="CA79" s="16" t="str">
        <f>IF(LEN(Table1[[#This Row],[Join Date]])&lt;1, Table1[[#This Row],[Present Day]]-Table1[[#This Row],[Request Date]],"Closed")</f>
        <v>Closed</v>
      </c>
      <c r="CB79" s="16" t="str">
        <f>VLOOKUP(Table1[[#This Row],[Actual SLA]],Table3[],3,TRUE)</f>
        <v>&gt;90</v>
      </c>
      <c r="CC79" s="16" t="str">
        <f>IFERROR(VLOOKUP(BY79,Table4[],4,TRUE),"Hold/Cancel")</f>
        <v>Closed Not Meet SLA</v>
      </c>
      <c r="CD79" s="179"/>
      <c r="CE79" s="179">
        <f t="shared" ca="1" si="2"/>
        <v>45965.657166203702</v>
      </c>
      <c r="CF79" s="16"/>
      <c r="CG79" s="16"/>
      <c r="CH79" s="287" t="s">
        <v>1198</v>
      </c>
    </row>
    <row r="80" spans="1:86" hidden="1" x14ac:dyDescent="0.35">
      <c r="A80" s="3">
        <f t="shared" si="3"/>
        <v>79</v>
      </c>
      <c r="B80" s="3" t="s">
        <v>506</v>
      </c>
      <c r="C80" s="3" t="s">
        <v>321</v>
      </c>
      <c r="D80" s="227" t="s">
        <v>507</v>
      </c>
      <c r="E80" s="227" t="s">
        <v>1806</v>
      </c>
      <c r="F80" s="227" t="s">
        <v>146</v>
      </c>
      <c r="G80" s="227" t="s">
        <v>261</v>
      </c>
      <c r="H80" s="3" t="s">
        <v>1810</v>
      </c>
      <c r="I80" s="227" t="s">
        <v>604</v>
      </c>
      <c r="J80" s="227" t="s">
        <v>603</v>
      </c>
      <c r="K80" s="3" t="s">
        <v>138</v>
      </c>
      <c r="L80" s="3" t="s">
        <v>49</v>
      </c>
      <c r="M80" s="3">
        <f>IF(ISBLANK(Table1[[#This Row],[Type Grade]]),"",VLOOKUP(Table1[[#This Row],[Type Grade]],Table10[], 2, 0))</f>
        <v>5</v>
      </c>
      <c r="N80" s="3"/>
      <c r="O80" s="3"/>
      <c r="P80" s="3"/>
      <c r="Q80" s="3" t="str">
        <f>IF(ISBLANK(Table1[[#This Row],[Type Grade]]),"",VLOOKUP(Table1[[#This Row],[Type Grade]],Table10[#Data],4,0))</f>
        <v>Staff</v>
      </c>
      <c r="R80" s="3" t="s">
        <v>121</v>
      </c>
      <c r="S80" s="3" t="s">
        <v>151</v>
      </c>
      <c r="T80" s="3" t="s">
        <v>39</v>
      </c>
      <c r="U80" s="3" t="s">
        <v>508</v>
      </c>
      <c r="V80" s="3"/>
      <c r="W80" s="3">
        <v>1</v>
      </c>
      <c r="X80" s="3" t="s">
        <v>135</v>
      </c>
      <c r="Y80" s="3" t="str">
        <f>IF(ISBLANK(Table1[[#This Row],[Progress]]),"belum ada fktk",VLOOKUP(Table1[[#This Row],[Progress]],'Reference Table'!$F$2:$G$12,2,FALSE))</f>
        <v>Closed</v>
      </c>
      <c r="Z80" s="199">
        <v>45727</v>
      </c>
      <c r="AA80" s="183" t="str">
        <f>IF(LEN(Table1[[#This Row],[Request Date]])&gt;=1, TEXT(Table1[[#This Row],[Request Date]], "mmm"), "ongoing")</f>
        <v>Mar</v>
      </c>
      <c r="AB80" s="183"/>
      <c r="AC80" s="183"/>
      <c r="AD80" s="183"/>
      <c r="AE80" s="183"/>
      <c r="AF80" s="18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v>1</v>
      </c>
      <c r="BN80" s="3"/>
      <c r="BO80" s="3"/>
      <c r="BP80" s="3"/>
      <c r="BQ80" s="3"/>
      <c r="BR80" s="246"/>
      <c r="BS80" s="183"/>
      <c r="BT80" s="183">
        <v>45750</v>
      </c>
      <c r="BU80" s="183">
        <v>45790</v>
      </c>
      <c r="BV80" s="3" t="s">
        <v>1283</v>
      </c>
      <c r="BW80" s="3" t="s">
        <v>420</v>
      </c>
      <c r="BX80" s="16"/>
      <c r="BY80" s="16">
        <f>IF(Table1[[#This Row],[Status]]="Open",Table1[[#This Row],[Ongoing Vacancies Day]],IF(Table1[[#This Row],[Status]]="Closed",Table1[[#This Row],[Join Date]]-Table1[[#This Row],[Request Date]],IF(Table1[[#This Row],[Status]]="Hold / Cancel","Hold/Cancel",0)))</f>
        <v>63</v>
      </c>
      <c r="BZ80" s="16" t="str">
        <f>IFERROR(VLOOKUP(BY80,Table4[],3,TRUE),"Hold/Cancel")</f>
        <v>61 - 90 Days</v>
      </c>
      <c r="CA80" s="16" t="str">
        <f>IF(LEN(Table1[[#This Row],[Join Date]])&lt;1, Table1[[#This Row],[Present Day]]-Table1[[#This Row],[Request Date]],"Closed")</f>
        <v>Closed</v>
      </c>
      <c r="CB80" s="16" t="str">
        <f>VLOOKUP(Table1[[#This Row],[Actual SLA]],Table3[],3,TRUE)</f>
        <v>&lt;90</v>
      </c>
      <c r="CC80" s="16" t="str">
        <f>IFERROR(VLOOKUP(BY80,Table4[],4,TRUE),"Hold/Cancel")</f>
        <v>Closed Meet SLA</v>
      </c>
      <c r="CD80" s="179"/>
      <c r="CE80" s="179">
        <f t="shared" ca="1" si="2"/>
        <v>45965.657166203702</v>
      </c>
      <c r="CF80" s="16"/>
      <c r="CG80" s="16"/>
      <c r="CH80" s="231"/>
    </row>
    <row r="81" spans="1:86" ht="217.5" hidden="1" x14ac:dyDescent="0.35">
      <c r="A81" s="3">
        <f t="shared" si="3"/>
        <v>80</v>
      </c>
      <c r="B81" s="181" t="s">
        <v>154</v>
      </c>
      <c r="C81" s="3" t="s">
        <v>321</v>
      </c>
      <c r="D81" s="229" t="s">
        <v>509</v>
      </c>
      <c r="E81" s="227" t="s">
        <v>1806</v>
      </c>
      <c r="F81" s="229" t="s">
        <v>156</v>
      </c>
      <c r="G81" s="229" t="s">
        <v>136</v>
      </c>
      <c r="H81" s="181"/>
      <c r="I81" s="229" t="s">
        <v>740</v>
      </c>
      <c r="J81" s="229" t="s">
        <v>602</v>
      </c>
      <c r="K81" s="181" t="s">
        <v>138</v>
      </c>
      <c r="L81" s="181" t="s">
        <v>49</v>
      </c>
      <c r="M81" s="3">
        <f>IF(ISBLANK(Table1[[#This Row],[Type Grade]]),"",VLOOKUP(Table1[[#This Row],[Type Grade]],Table10[], 2, 0))</f>
        <v>5</v>
      </c>
      <c r="N81" s="3"/>
      <c r="O81" s="3"/>
      <c r="P81" s="3"/>
      <c r="Q81" s="3" t="str">
        <f>IF(ISBLANK(Table1[[#This Row],[Type Grade]]),"",VLOOKUP(Table1[[#This Row],[Type Grade]],Table10[#Data],4,0))</f>
        <v>Staff</v>
      </c>
      <c r="R81" s="181" t="s">
        <v>150</v>
      </c>
      <c r="S81" s="181" t="s">
        <v>184</v>
      </c>
      <c r="T81" s="181" t="s">
        <v>39</v>
      </c>
      <c r="U81" s="181" t="s">
        <v>510</v>
      </c>
      <c r="V81" s="181" t="s">
        <v>524</v>
      </c>
      <c r="W81" s="181">
        <v>1</v>
      </c>
      <c r="X81" s="3" t="s">
        <v>135</v>
      </c>
      <c r="Y81" s="3" t="str">
        <f>IF(ISBLANK(Table1[[#This Row],[Progress]]),"belum ada fktk",VLOOKUP(Table1[[#This Row],[Progress]],'Reference Table'!$F$2:$G$12,2,FALSE))</f>
        <v>Closed</v>
      </c>
      <c r="Z81" s="198">
        <v>45728</v>
      </c>
      <c r="AA81" s="183" t="str">
        <f>IF(LEN(Table1[[#This Row],[Request Date]])&gt;=1, TEXT(Table1[[#This Row],[Request Date]], "mmm"), "ongoing")</f>
        <v>Mar</v>
      </c>
      <c r="AB81" s="183"/>
      <c r="AC81" s="183"/>
      <c r="AD81" s="183"/>
      <c r="AE81" s="183"/>
      <c r="AF81" s="183"/>
      <c r="AG81" s="184"/>
      <c r="AH81" s="184"/>
      <c r="AI81" s="184"/>
      <c r="AJ81" s="184"/>
      <c r="AK81" s="184"/>
      <c r="AL81" s="184"/>
      <c r="AM81" s="181"/>
      <c r="AN81" s="181"/>
      <c r="AO81" s="181"/>
      <c r="AP81" s="181"/>
      <c r="AQ81" s="181"/>
      <c r="AR81" s="181"/>
      <c r="AS81" s="181"/>
      <c r="AT81" s="181"/>
      <c r="AU81" s="181"/>
      <c r="AV81" s="181"/>
      <c r="AW81" s="181"/>
      <c r="AX81" s="181"/>
      <c r="AY81" s="181"/>
      <c r="AZ81" s="181"/>
      <c r="BA81" s="181"/>
      <c r="BB81" s="181"/>
      <c r="BC81" s="181"/>
      <c r="BD81" s="181"/>
      <c r="BE81" s="181"/>
      <c r="BF81" s="181"/>
      <c r="BG81" s="181"/>
      <c r="BH81" s="181"/>
      <c r="BI81" s="181"/>
      <c r="BJ81" s="181"/>
      <c r="BK81" s="181"/>
      <c r="BL81" s="181"/>
      <c r="BM81" s="3">
        <v>1</v>
      </c>
      <c r="BN81" s="181"/>
      <c r="BO81" s="181"/>
      <c r="BP81" s="181"/>
      <c r="BQ81" s="181"/>
      <c r="BR81" s="243" t="s">
        <v>1197</v>
      </c>
      <c r="BS81" s="181"/>
      <c r="BT81" s="188">
        <v>45807</v>
      </c>
      <c r="BU81" s="183">
        <v>45873</v>
      </c>
      <c r="BV81" s="181" t="s">
        <v>1277</v>
      </c>
      <c r="BW81" s="181" t="s">
        <v>418</v>
      </c>
      <c r="BX81" s="16"/>
      <c r="BY81" s="16">
        <f>IF(Table1[[#This Row],[Status]]="Open",Table1[[#This Row],[Ongoing Vacancies Day]],IF(Table1[[#This Row],[Status]]="Closed",Table1[[#This Row],[Join Date]]-Table1[[#This Row],[Request Date]],IF(Table1[[#This Row],[Status]]="Hold / Cancel","Hold/Cancel",0)))</f>
        <v>145</v>
      </c>
      <c r="BZ81" s="16" t="str">
        <f>IFERROR(VLOOKUP(BY81,Table4[],3,TRUE),"Hold/Cancel")</f>
        <v>above 91 Days</v>
      </c>
      <c r="CA81" s="16" t="str">
        <f>IF(LEN(Table1[[#This Row],[Join Date]])&lt;1, Table1[[#This Row],[Present Day]]-Table1[[#This Row],[Request Date]],"Closed")</f>
        <v>Closed</v>
      </c>
      <c r="CB81" s="16" t="str">
        <f>VLOOKUP(Table1[[#This Row],[Actual SLA]],Table3[],3,TRUE)</f>
        <v>&gt;90</v>
      </c>
      <c r="CC81" s="16" t="str">
        <f>IFERROR(VLOOKUP(BY81,Table4[],4,TRUE),"Hold/Cancel")</f>
        <v>Closed Not Meet SLA</v>
      </c>
      <c r="CD81" s="179"/>
      <c r="CE81" s="179">
        <f t="shared" ca="1" si="2"/>
        <v>45965.657166203702</v>
      </c>
      <c r="CF81" s="3">
        <v>7</v>
      </c>
      <c r="CG81" s="16"/>
      <c r="CH81" s="287" t="s">
        <v>1197</v>
      </c>
    </row>
    <row r="82" spans="1:86" ht="43.5" hidden="1" x14ac:dyDescent="0.35">
      <c r="A82" s="3">
        <f t="shared" si="3"/>
        <v>81</v>
      </c>
      <c r="B82" s="3" t="s">
        <v>227</v>
      </c>
      <c r="C82" s="3" t="s">
        <v>321</v>
      </c>
      <c r="D82" s="227" t="s">
        <v>515</v>
      </c>
      <c r="E82" s="227" t="s">
        <v>1806</v>
      </c>
      <c r="F82" s="227" t="s">
        <v>516</v>
      </c>
      <c r="G82" s="227" t="s">
        <v>136</v>
      </c>
      <c r="H82" s="3"/>
      <c r="I82" s="227" t="s">
        <v>598</v>
      </c>
      <c r="J82" s="227" t="s">
        <v>597</v>
      </c>
      <c r="K82" s="3" t="s">
        <v>138</v>
      </c>
      <c r="L82" s="3" t="s">
        <v>65</v>
      </c>
      <c r="M82" s="3">
        <f>IF(ISBLANK(Table1[[#This Row],[Type Grade]]),"",VLOOKUP(Table1[[#This Row],[Type Grade]],Table10[], 2, 0))</f>
        <v>4</v>
      </c>
      <c r="N82" s="3"/>
      <c r="O82" s="3"/>
      <c r="P82" s="3"/>
      <c r="Q82" s="3" t="str">
        <f>IF(ISBLANK(Table1[[#This Row],[Type Grade]]),"",VLOOKUP(Table1[[#This Row],[Type Grade]],Table10[#Data],4,0))</f>
        <v>Staff</v>
      </c>
      <c r="R82" s="3" t="s">
        <v>150</v>
      </c>
      <c r="S82" s="3" t="s">
        <v>184</v>
      </c>
      <c r="T82" s="3" t="s">
        <v>39</v>
      </c>
      <c r="U82" s="3" t="s">
        <v>517</v>
      </c>
      <c r="V82" s="3" t="s">
        <v>570</v>
      </c>
      <c r="W82" s="3">
        <v>1</v>
      </c>
      <c r="X82" s="3" t="s">
        <v>135</v>
      </c>
      <c r="Y82" s="3" t="str">
        <f>IF(ISBLANK(Table1[[#This Row],[Progress]]),"belum ada fktk",VLOOKUP(Table1[[#This Row],[Progress]],'Reference Table'!$F$2:$G$12,2,FALSE))</f>
        <v>Closed</v>
      </c>
      <c r="Z82" s="199">
        <v>45728</v>
      </c>
      <c r="AA82" s="183" t="str">
        <f>IF(LEN(Table1[[#This Row],[Request Date]])&gt;=1, TEXT(Table1[[#This Row],[Request Date]], "mmm"), "ongoing")</f>
        <v>Mar</v>
      </c>
      <c r="AB82" s="183"/>
      <c r="AC82" s="183"/>
      <c r="AD82" s="183"/>
      <c r="AE82" s="183"/>
      <c r="AF82" s="18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v>1</v>
      </c>
      <c r="BN82" s="3"/>
      <c r="BO82" s="3"/>
      <c r="BP82" s="3"/>
      <c r="BQ82" s="3"/>
      <c r="BR82" s="244" t="s">
        <v>766</v>
      </c>
      <c r="BS82" s="183"/>
      <c r="BT82" s="183">
        <v>45741</v>
      </c>
      <c r="BU82" s="183">
        <v>45751</v>
      </c>
      <c r="BV82" s="3" t="s">
        <v>727</v>
      </c>
      <c r="BW82" s="3" t="s">
        <v>538</v>
      </c>
      <c r="BX82" s="16"/>
      <c r="BY82" s="16">
        <f>IF(Table1[[#This Row],[Status]]="Open",Table1[[#This Row],[Ongoing Vacancies Day]],IF(Table1[[#This Row],[Status]]="Closed",Table1[[#This Row],[Join Date]]-Table1[[#This Row],[Request Date]],IF(Table1[[#This Row],[Status]]="Hold / Cancel","Hold/Cancel",0)))</f>
        <v>23</v>
      </c>
      <c r="BZ82" s="16" t="str">
        <f>IFERROR(VLOOKUP(BY82,Table4[],3,TRUE),"Hold/Cancel")</f>
        <v>0 - 30 Days</v>
      </c>
      <c r="CA82" s="16" t="str">
        <f>IF(LEN(Table1[[#This Row],[Join Date]])&lt;1, Table1[[#This Row],[Present Day]]-Table1[[#This Row],[Request Date]],"Closed")</f>
        <v>Closed</v>
      </c>
      <c r="CB82" s="16" t="str">
        <f>VLOOKUP(Table1[[#This Row],[Actual SLA]],Table3[],3,TRUE)</f>
        <v>&lt;90</v>
      </c>
      <c r="CC82" s="16" t="str">
        <f>IFERROR(VLOOKUP(BY82,Table4[],4,TRUE),"Hold/Cancel")</f>
        <v>Closed Meet SLA</v>
      </c>
      <c r="CD82" s="179"/>
      <c r="CE82" s="179">
        <f t="shared" ca="1" si="2"/>
        <v>45965.657166203702</v>
      </c>
      <c r="CF82" s="16"/>
      <c r="CG82" s="16"/>
      <c r="CH82" s="286" t="s">
        <v>766</v>
      </c>
    </row>
    <row r="83" spans="1:86" ht="87" hidden="1" x14ac:dyDescent="0.35">
      <c r="A83" s="3">
        <f t="shared" si="3"/>
        <v>82</v>
      </c>
      <c r="B83" s="3" t="s">
        <v>227</v>
      </c>
      <c r="C83" s="3" t="s">
        <v>321</v>
      </c>
      <c r="D83" s="227" t="s">
        <v>513</v>
      </c>
      <c r="E83" s="227" t="s">
        <v>1806</v>
      </c>
      <c r="F83" s="227" t="s">
        <v>173</v>
      </c>
      <c r="G83" s="227" t="s">
        <v>142</v>
      </c>
      <c r="H83" s="3" t="s">
        <v>173</v>
      </c>
      <c r="I83" s="227" t="s">
        <v>600</v>
      </c>
      <c r="J83" s="227" t="s">
        <v>599</v>
      </c>
      <c r="K83" s="3" t="s">
        <v>138</v>
      </c>
      <c r="L83" s="3" t="s">
        <v>65</v>
      </c>
      <c r="M83" s="3">
        <f>IF(ISBLANK(Table1[[#This Row],[Type Grade]]),"",VLOOKUP(Table1[[#This Row],[Type Grade]],Table10[], 2, 0))</f>
        <v>4</v>
      </c>
      <c r="N83" s="3"/>
      <c r="O83" s="3"/>
      <c r="P83" s="3"/>
      <c r="Q83" s="3" t="str">
        <f>IF(ISBLANK(Table1[[#This Row],[Type Grade]]),"",VLOOKUP(Table1[[#This Row],[Type Grade]],Table10[#Data],4,0))</f>
        <v>Staff</v>
      </c>
      <c r="R83" s="3" t="s">
        <v>121</v>
      </c>
      <c r="S83" s="3" t="s">
        <v>151</v>
      </c>
      <c r="T83" s="3" t="s">
        <v>39</v>
      </c>
      <c r="U83" s="3" t="s">
        <v>514</v>
      </c>
      <c r="V83" s="3" t="s">
        <v>570</v>
      </c>
      <c r="W83" s="3">
        <v>1</v>
      </c>
      <c r="X83" s="3" t="s">
        <v>135</v>
      </c>
      <c r="Y83" s="3" t="str">
        <f>IF(ISBLANK(Table1[[#This Row],[Progress]]),"belum ada fktk",VLOOKUP(Table1[[#This Row],[Progress]],'Reference Table'!$F$2:$G$12,2,FALSE))</f>
        <v>Closed</v>
      </c>
      <c r="Z83" s="199">
        <v>45728</v>
      </c>
      <c r="AA83" s="183" t="str">
        <f>IF(LEN(Table1[[#This Row],[Request Date]])&gt;=1, TEXT(Table1[[#This Row],[Request Date]], "mmm"), "ongoing")</f>
        <v>Mar</v>
      </c>
      <c r="AB83" s="183"/>
      <c r="AC83" s="183"/>
      <c r="AD83" s="183"/>
      <c r="AE83" s="183"/>
      <c r="AF83" s="18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v>1</v>
      </c>
      <c r="BN83" s="3"/>
      <c r="BO83" s="3"/>
      <c r="BP83" s="3"/>
      <c r="BQ83" s="3"/>
      <c r="BR83" s="244" t="s">
        <v>745</v>
      </c>
      <c r="BS83" s="183"/>
      <c r="BT83" s="183">
        <v>45741</v>
      </c>
      <c r="BU83" s="183">
        <v>45757</v>
      </c>
      <c r="BV83" s="3" t="s">
        <v>746</v>
      </c>
      <c r="BW83" s="3" t="s">
        <v>533</v>
      </c>
      <c r="BX83" s="16" t="s">
        <v>747</v>
      </c>
      <c r="BY83" s="16">
        <f>IF(Table1[[#This Row],[Status]]="Open",Table1[[#This Row],[Ongoing Vacancies Day]],IF(Table1[[#This Row],[Status]]="Closed",Table1[[#This Row],[Join Date]]-Table1[[#This Row],[Request Date]],IF(Table1[[#This Row],[Status]]="Hold / Cancel","Hold/Cancel",0)))</f>
        <v>29</v>
      </c>
      <c r="BZ83" s="16" t="str">
        <f>IFERROR(VLOOKUP(BY83,Table4[],3,TRUE),"Hold/Cancel")</f>
        <v>0 - 30 Days</v>
      </c>
      <c r="CA83" s="16" t="str">
        <f>IF(LEN(Table1[[#This Row],[Join Date]])&lt;1, Table1[[#This Row],[Present Day]]-Table1[[#This Row],[Request Date]],"Closed")</f>
        <v>Closed</v>
      </c>
      <c r="CB83" s="16" t="str">
        <f>VLOOKUP(Table1[[#This Row],[Actual SLA]],Table3[],3,TRUE)</f>
        <v>&lt;90</v>
      </c>
      <c r="CC83" s="16" t="str">
        <f>IFERROR(VLOOKUP(BY83,Table4[],4,TRUE),"Hold/Cancel")</f>
        <v>Closed Meet SLA</v>
      </c>
      <c r="CD83" s="179"/>
      <c r="CE83" s="179">
        <f t="shared" ca="1" si="2"/>
        <v>45965.657166203702</v>
      </c>
      <c r="CF83" s="16"/>
      <c r="CG83" s="16"/>
      <c r="CH83" s="286" t="s">
        <v>745</v>
      </c>
    </row>
    <row r="84" spans="1:86" ht="116" hidden="1" x14ac:dyDescent="0.35">
      <c r="A84" s="3">
        <f t="shared" si="3"/>
        <v>83</v>
      </c>
      <c r="B84" s="181" t="s">
        <v>152</v>
      </c>
      <c r="C84" s="3" t="s">
        <v>321</v>
      </c>
      <c r="D84" s="229" t="s">
        <v>511</v>
      </c>
      <c r="E84" s="227" t="s">
        <v>1806</v>
      </c>
      <c r="F84" s="229" t="s">
        <v>156</v>
      </c>
      <c r="G84" s="229" t="s">
        <v>164</v>
      </c>
      <c r="H84" s="181"/>
      <c r="I84" s="229" t="s">
        <v>601</v>
      </c>
      <c r="J84" s="229" t="s">
        <v>623</v>
      </c>
      <c r="K84" s="181" t="s">
        <v>147</v>
      </c>
      <c r="L84" s="181" t="s">
        <v>67</v>
      </c>
      <c r="M84" s="3">
        <f>IF(ISBLANK(Table1[[#This Row],[Type Grade]]),"",VLOOKUP(Table1[[#This Row],[Type Grade]],Table10[], 2, 0))</f>
        <v>3</v>
      </c>
      <c r="N84" s="3"/>
      <c r="O84" s="3"/>
      <c r="P84" s="3"/>
      <c r="Q84" s="3" t="str">
        <f>IF(ISBLANK(Table1[[#This Row],[Type Grade]]),"",VLOOKUP(Table1[[#This Row],[Type Grade]],Table10[#Data],4,0))</f>
        <v>Non Staff</v>
      </c>
      <c r="R84" s="181" t="s">
        <v>150</v>
      </c>
      <c r="S84" s="181" t="s">
        <v>157</v>
      </c>
      <c r="T84" s="181" t="s">
        <v>39</v>
      </c>
      <c r="U84" s="181" t="s">
        <v>512</v>
      </c>
      <c r="V84" s="181" t="s">
        <v>759</v>
      </c>
      <c r="W84" s="181">
        <v>1</v>
      </c>
      <c r="X84" s="3" t="s">
        <v>135</v>
      </c>
      <c r="Y84" s="3" t="str">
        <f>IF(ISBLANK(Table1[[#This Row],[Progress]]),"belum ada fktk",VLOOKUP(Table1[[#This Row],[Progress]],'Reference Table'!$F$2:$G$12,2,FALSE))</f>
        <v>Closed</v>
      </c>
      <c r="Z84" s="198">
        <v>45728</v>
      </c>
      <c r="AA84" s="183" t="str">
        <f>IF(LEN(Table1[[#This Row],[Request Date]])&gt;=1, TEXT(Table1[[#This Row],[Request Date]], "mmm"), "ongoing")</f>
        <v>Mar</v>
      </c>
      <c r="AB84" s="183"/>
      <c r="AC84" s="183"/>
      <c r="AD84" s="183"/>
      <c r="AE84" s="183"/>
      <c r="AF84" s="183"/>
      <c r="AG84" s="184"/>
      <c r="AH84" s="184"/>
      <c r="AI84" s="184"/>
      <c r="AJ84" s="184"/>
      <c r="AK84" s="184"/>
      <c r="AL84" s="184"/>
      <c r="AM84" s="181"/>
      <c r="AN84" s="181"/>
      <c r="AO84" s="181"/>
      <c r="AP84" s="181"/>
      <c r="AQ84" s="181"/>
      <c r="AR84" s="181"/>
      <c r="AS84" s="184"/>
      <c r="AT84" s="184"/>
      <c r="AU84" s="184"/>
      <c r="AV84" s="184"/>
      <c r="AW84" s="184"/>
      <c r="AX84" s="184"/>
      <c r="AY84" s="184"/>
      <c r="AZ84" s="184"/>
      <c r="BA84" s="184"/>
      <c r="BB84" s="184"/>
      <c r="BC84" s="184"/>
      <c r="BD84" s="184"/>
      <c r="BE84" s="184"/>
      <c r="BF84" s="184"/>
      <c r="BG84" s="184"/>
      <c r="BH84" s="184"/>
      <c r="BI84" s="184"/>
      <c r="BJ84" s="184"/>
      <c r="BK84" s="184"/>
      <c r="BL84" s="181"/>
      <c r="BM84" s="3">
        <v>1</v>
      </c>
      <c r="BN84" s="181"/>
      <c r="BO84" s="181"/>
      <c r="BP84" s="181"/>
      <c r="BQ84" s="181"/>
      <c r="BR84" s="243" t="s">
        <v>1192</v>
      </c>
      <c r="BS84" s="181"/>
      <c r="BT84" s="188">
        <v>45776</v>
      </c>
      <c r="BU84" s="183">
        <v>45820</v>
      </c>
      <c r="BV84" s="181" t="s">
        <v>1312</v>
      </c>
      <c r="BW84" s="181" t="s">
        <v>286</v>
      </c>
      <c r="BX84" s="16"/>
      <c r="BY84" s="16">
        <f>IF(Table1[[#This Row],[Status]]="Open",Table1[[#This Row],[Ongoing Vacancies Day]],IF(Table1[[#This Row],[Status]]="Closed",Table1[[#This Row],[Join Date]]-Table1[[#This Row],[Request Date]],IF(Table1[[#This Row],[Status]]="Hold / Cancel","Hold/Cancel",0)))</f>
        <v>92</v>
      </c>
      <c r="BZ84" s="16" t="str">
        <f>IFERROR(VLOOKUP(BY84,Table4[],3,TRUE),"Hold/Cancel")</f>
        <v>above 91 Days</v>
      </c>
      <c r="CA84" s="16" t="str">
        <f>IF(LEN(Table1[[#This Row],[Join Date]])&lt;1, Table1[[#This Row],[Present Day]]-Table1[[#This Row],[Request Date]],"Closed")</f>
        <v>Closed</v>
      </c>
      <c r="CB84" s="16" t="str">
        <f>VLOOKUP(Table1[[#This Row],[Actual SLA]],Table3[],3,TRUE)</f>
        <v>&gt;90</v>
      </c>
      <c r="CC84" s="16" t="str">
        <f>IFERROR(VLOOKUP(BY84,Table4[],4,TRUE),"Hold/Cancel")</f>
        <v>Closed Not Meet SLA</v>
      </c>
      <c r="CD84" s="179"/>
      <c r="CE84" s="179">
        <f t="shared" ca="1" si="2"/>
        <v>45965.657166203702</v>
      </c>
      <c r="CF84" s="16">
        <v>6</v>
      </c>
      <c r="CG84" s="16"/>
      <c r="CH84" s="287" t="s">
        <v>1192</v>
      </c>
    </row>
    <row r="85" spans="1:86" hidden="1" x14ac:dyDescent="0.35">
      <c r="A85" s="3">
        <f t="shared" si="3"/>
        <v>84</v>
      </c>
      <c r="B85" s="3" t="s">
        <v>153</v>
      </c>
      <c r="C85" s="3" t="s">
        <v>321</v>
      </c>
      <c r="D85" s="227" t="s">
        <v>522</v>
      </c>
      <c r="E85" s="227" t="s">
        <v>1806</v>
      </c>
      <c r="F85" s="227" t="s">
        <v>159</v>
      </c>
      <c r="G85" s="227" t="s">
        <v>164</v>
      </c>
      <c r="H85" s="3"/>
      <c r="I85" s="227" t="s">
        <v>586</v>
      </c>
      <c r="J85" s="227" t="s">
        <v>593</v>
      </c>
      <c r="K85" s="3" t="s">
        <v>138</v>
      </c>
      <c r="L85" s="3" t="s">
        <v>67</v>
      </c>
      <c r="M85" s="3">
        <f>IF(ISBLANK(Table1[[#This Row],[Type Grade]]),"",VLOOKUP(Table1[[#This Row],[Type Grade]],Table10[], 2, 0))</f>
        <v>3</v>
      </c>
      <c r="N85" s="3"/>
      <c r="O85" s="3"/>
      <c r="P85" s="3"/>
      <c r="Q85" s="3" t="str">
        <f>IF(ISBLANK(Table1[[#This Row],[Type Grade]]),"",VLOOKUP(Table1[[#This Row],[Type Grade]],Table10[#Data],4,0))</f>
        <v>Non Staff</v>
      </c>
      <c r="R85" s="3" t="s">
        <v>150</v>
      </c>
      <c r="S85" s="3" t="s">
        <v>864</v>
      </c>
      <c r="T85" s="3" t="s">
        <v>39</v>
      </c>
      <c r="U85" s="3" t="s">
        <v>523</v>
      </c>
      <c r="V85" s="3" t="s">
        <v>524</v>
      </c>
      <c r="W85" s="3">
        <v>1</v>
      </c>
      <c r="X85" s="3" t="s">
        <v>135</v>
      </c>
      <c r="Y85" s="3" t="str">
        <f>IF(ISBLANK(Table1[[#This Row],[Progress]]),"belum ada fktk",VLOOKUP(Table1[[#This Row],[Progress]],'Reference Table'!$F$2:$G$12,2,FALSE))</f>
        <v>Closed</v>
      </c>
      <c r="Z85" s="199">
        <v>45733</v>
      </c>
      <c r="AA85" s="183" t="str">
        <f>IF(LEN(Table1[[#This Row],[Request Date]])&gt;=1, TEXT(Table1[[#This Row],[Request Date]], "mmm"), "ongoing")</f>
        <v>Mar</v>
      </c>
      <c r="AB85" s="183"/>
      <c r="AC85" s="183"/>
      <c r="AD85" s="183"/>
      <c r="AE85" s="183"/>
      <c r="AF85" s="18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v>1</v>
      </c>
      <c r="BN85" s="3"/>
      <c r="BO85" s="3"/>
      <c r="BP85" s="3"/>
      <c r="BQ85" s="3"/>
      <c r="BR85" s="244"/>
      <c r="BS85" s="183"/>
      <c r="BT85" s="183">
        <v>45734</v>
      </c>
      <c r="BU85" s="183">
        <v>45736</v>
      </c>
      <c r="BV85" s="3" t="s">
        <v>540</v>
      </c>
      <c r="BW85" s="3" t="s">
        <v>286</v>
      </c>
      <c r="BX85" s="16"/>
      <c r="BY85" s="16">
        <f>IF(Table1[[#This Row],[Status]]="Open",Table1[[#This Row],[Ongoing Vacancies Day]],IF(Table1[[#This Row],[Status]]="Closed",Table1[[#This Row],[Join Date]]-Table1[[#This Row],[Request Date]],IF(Table1[[#This Row],[Status]]="Hold / Cancel","Hold/Cancel",0)))</f>
        <v>3</v>
      </c>
      <c r="BZ85" s="16" t="str">
        <f>IFERROR(VLOOKUP(BY85,Table4[],3,TRUE),"Hold/Cancel")</f>
        <v>0 - 30 Days</v>
      </c>
      <c r="CA85" s="16" t="str">
        <f>IF(LEN(Table1[[#This Row],[Join Date]])&lt;1, Table1[[#This Row],[Present Day]]-Table1[[#This Row],[Request Date]],"Closed")</f>
        <v>Closed</v>
      </c>
      <c r="CB85" s="16" t="str">
        <f>VLOOKUP(Table1[[#This Row],[Actual SLA]],Table3[],3,TRUE)</f>
        <v>&lt;90</v>
      </c>
      <c r="CC85" s="16" t="str">
        <f>IFERROR(VLOOKUP(BY85,Table4[],4,TRUE),"Hold/Cancel")</f>
        <v>Closed Meet SLA</v>
      </c>
      <c r="CD85" s="179"/>
      <c r="CE85" s="179">
        <f t="shared" ca="1" si="2"/>
        <v>45965.657166203702</v>
      </c>
      <c r="CF85" s="16"/>
      <c r="CG85" s="16"/>
      <c r="CH85" s="286"/>
    </row>
    <row r="86" spans="1:86" hidden="1" x14ac:dyDescent="0.35">
      <c r="A86" s="3">
        <f t="shared" si="3"/>
        <v>85</v>
      </c>
      <c r="B86" s="3" t="s">
        <v>152</v>
      </c>
      <c r="C86" s="3" t="s">
        <v>321</v>
      </c>
      <c r="D86" s="227" t="s">
        <v>525</v>
      </c>
      <c r="E86" s="227" t="s">
        <v>1806</v>
      </c>
      <c r="F86" s="227" t="s">
        <v>236</v>
      </c>
      <c r="G86" s="227" t="s">
        <v>164</v>
      </c>
      <c r="H86" s="3"/>
      <c r="I86" s="227" t="s">
        <v>592</v>
      </c>
      <c r="J86" s="227" t="s">
        <v>591</v>
      </c>
      <c r="K86" s="3" t="s">
        <v>138</v>
      </c>
      <c r="L86" s="3" t="s">
        <v>67</v>
      </c>
      <c r="M86" s="3">
        <f>IF(ISBLANK(Table1[[#This Row],[Type Grade]]),"",VLOOKUP(Table1[[#This Row],[Type Grade]],Table10[], 2, 0))</f>
        <v>3</v>
      </c>
      <c r="N86" s="3"/>
      <c r="O86" s="3"/>
      <c r="P86" s="3"/>
      <c r="Q86" s="3" t="str">
        <f>IF(ISBLANK(Table1[[#This Row],[Type Grade]]),"",VLOOKUP(Table1[[#This Row],[Type Grade]],Table10[#Data],4,0))</f>
        <v>Non Staff</v>
      </c>
      <c r="R86" s="3" t="s">
        <v>150</v>
      </c>
      <c r="S86" s="3" t="s">
        <v>157</v>
      </c>
      <c r="T86" s="3" t="s">
        <v>39</v>
      </c>
      <c r="U86" s="3" t="s">
        <v>526</v>
      </c>
      <c r="V86" s="3"/>
      <c r="W86" s="3">
        <v>1</v>
      </c>
      <c r="X86" s="3" t="s">
        <v>135</v>
      </c>
      <c r="Y86" s="3" t="str">
        <f>IF(ISBLANK(Table1[[#This Row],[Progress]]),"belum ada fktk",VLOOKUP(Table1[[#This Row],[Progress]],'Reference Table'!$F$2:$G$12,2,FALSE))</f>
        <v>Closed</v>
      </c>
      <c r="Z86" s="199">
        <v>45733</v>
      </c>
      <c r="AA86" s="183" t="str">
        <f>IF(LEN(Table1[[#This Row],[Request Date]])&gt;=1, TEXT(Table1[[#This Row],[Request Date]], "mmm"), "ongoing")</f>
        <v>Mar</v>
      </c>
      <c r="AB86" s="183"/>
      <c r="AC86" s="183"/>
      <c r="AD86" s="183"/>
      <c r="AE86" s="183"/>
      <c r="AF86" s="18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v>1</v>
      </c>
      <c r="BN86" s="3"/>
      <c r="BO86" s="3"/>
      <c r="BP86" s="3"/>
      <c r="BQ86" s="3"/>
      <c r="BR86" s="244" t="s">
        <v>708</v>
      </c>
      <c r="BS86" s="183"/>
      <c r="BT86" s="183">
        <v>45736</v>
      </c>
      <c r="BU86" s="183">
        <v>45754</v>
      </c>
      <c r="BV86" s="3" t="s">
        <v>769</v>
      </c>
      <c r="BW86" s="3" t="s">
        <v>286</v>
      </c>
      <c r="BX86" s="16"/>
      <c r="BY86" s="16">
        <f>IF(Table1[[#This Row],[Status]]="Open",Table1[[#This Row],[Ongoing Vacancies Day]],IF(Table1[[#This Row],[Status]]="Closed",Table1[[#This Row],[Join Date]]-Table1[[#This Row],[Request Date]],IF(Table1[[#This Row],[Status]]="Hold / Cancel","Hold/Cancel",0)))</f>
        <v>21</v>
      </c>
      <c r="BZ86" s="16" t="str">
        <f>IFERROR(VLOOKUP(BY86,Table4[],3,TRUE),"Hold/Cancel")</f>
        <v>0 - 30 Days</v>
      </c>
      <c r="CA86" s="16" t="str">
        <f>IF(LEN(Table1[[#This Row],[Join Date]])&lt;1, Table1[[#This Row],[Present Day]]-Table1[[#This Row],[Request Date]],"Closed")</f>
        <v>Closed</v>
      </c>
      <c r="CB86" s="16" t="str">
        <f>VLOOKUP(Table1[[#This Row],[Actual SLA]],Table3[],3,TRUE)</f>
        <v>&lt;90</v>
      </c>
      <c r="CC86" s="16" t="str">
        <f>IFERROR(VLOOKUP(BY86,Table4[],4,TRUE),"Hold/Cancel")</f>
        <v>Closed Meet SLA</v>
      </c>
      <c r="CD86" s="179"/>
      <c r="CE86" s="179">
        <f t="shared" ca="1" si="2"/>
        <v>45965.657166203702</v>
      </c>
      <c r="CF86" s="16"/>
      <c r="CG86" s="16"/>
      <c r="CH86" s="286" t="s">
        <v>708</v>
      </c>
    </row>
    <row r="87" spans="1:86" ht="159.5" hidden="1" x14ac:dyDescent="0.35">
      <c r="A87" s="3">
        <f t="shared" si="3"/>
        <v>86</v>
      </c>
      <c r="B87" s="3" t="s">
        <v>154</v>
      </c>
      <c r="C87" s="3" t="s">
        <v>321</v>
      </c>
      <c r="D87" s="227" t="s">
        <v>527</v>
      </c>
      <c r="E87" s="227" t="s">
        <v>1806</v>
      </c>
      <c r="F87" s="227" t="s">
        <v>528</v>
      </c>
      <c r="G87" s="227" t="s">
        <v>142</v>
      </c>
      <c r="H87" s="3" t="s">
        <v>1574</v>
      </c>
      <c r="I87" s="227" t="s">
        <v>590</v>
      </c>
      <c r="J87" s="227" t="s">
        <v>739</v>
      </c>
      <c r="K87" s="3" t="s">
        <v>138</v>
      </c>
      <c r="L87" s="3" t="s">
        <v>61</v>
      </c>
      <c r="M87" s="3">
        <f>IF(ISBLANK(Table1[[#This Row],[Type Grade]]),"",VLOOKUP(Table1[[#This Row],[Type Grade]],Table10[], 2, 0))</f>
        <v>4</v>
      </c>
      <c r="N87" s="3"/>
      <c r="O87" s="3"/>
      <c r="P87" s="3"/>
      <c r="Q87" s="3" t="str">
        <f>IF(ISBLANK(Table1[[#This Row],[Type Grade]]),"",VLOOKUP(Table1[[#This Row],[Type Grade]],Table10[#Data],4,0))</f>
        <v>Staff</v>
      </c>
      <c r="R87" s="3" t="s">
        <v>121</v>
      </c>
      <c r="S87" s="3" t="s">
        <v>151</v>
      </c>
      <c r="T87" s="3" t="s">
        <v>39</v>
      </c>
      <c r="U87" s="3" t="s">
        <v>529</v>
      </c>
      <c r="V87" s="3" t="s">
        <v>570</v>
      </c>
      <c r="W87" s="3">
        <v>1</v>
      </c>
      <c r="X87" s="3" t="s">
        <v>135</v>
      </c>
      <c r="Y87" s="3" t="str">
        <f>IF(ISBLANK(Table1[[#This Row],[Progress]]),"belum ada fktk",VLOOKUP(Table1[[#This Row],[Progress]],'Reference Table'!$F$2:$G$12,2,FALSE))</f>
        <v>Closed</v>
      </c>
      <c r="Z87" s="199">
        <v>45733</v>
      </c>
      <c r="AA87" s="183" t="str">
        <f>IF(LEN(Table1[[#This Row],[Request Date]])&gt;=1, TEXT(Table1[[#This Row],[Request Date]], "mmm"), "ongoing")</f>
        <v>Mar</v>
      </c>
      <c r="AB87" s="183"/>
      <c r="AC87" s="183"/>
      <c r="AD87" s="183"/>
      <c r="AE87" s="183"/>
      <c r="AF87" s="18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v>1</v>
      </c>
      <c r="BN87" s="3"/>
      <c r="BO87" s="3"/>
      <c r="BP87" s="3"/>
      <c r="BQ87" s="3"/>
      <c r="BR87" s="247" t="s">
        <v>878</v>
      </c>
      <c r="BS87" s="242"/>
      <c r="BT87" s="257">
        <v>45758</v>
      </c>
      <c r="BU87" s="242">
        <v>45810</v>
      </c>
      <c r="BV87" s="192" t="s">
        <v>773</v>
      </c>
      <c r="BW87" s="3" t="s">
        <v>533</v>
      </c>
      <c r="BX87" s="16"/>
      <c r="BY87" s="16">
        <f>IF(Table1[[#This Row],[Status]]="Open",Table1[[#This Row],[Ongoing Vacancies Day]],IF(Table1[[#This Row],[Status]]="Closed",Table1[[#This Row],[Join Date]]-Table1[[#This Row],[Request Date]],IF(Table1[[#This Row],[Status]]="Hold / Cancel","Hold/Cancel",0)))</f>
        <v>77</v>
      </c>
      <c r="BZ87" s="16" t="str">
        <f>IFERROR(VLOOKUP(BY87,Table4[],3,TRUE),"Hold/Cancel")</f>
        <v>61 - 90 Days</v>
      </c>
      <c r="CA87" s="16" t="str">
        <f>IF(LEN(Table1[[#This Row],[Join Date]])&lt;1, Table1[[#This Row],[Present Day]]-Table1[[#This Row],[Request Date]],"Closed")</f>
        <v>Closed</v>
      </c>
      <c r="CB87" s="16" t="str">
        <f>VLOOKUP(Table1[[#This Row],[Actual SLA]],Table3[],3,TRUE)</f>
        <v>&lt;90</v>
      </c>
      <c r="CC87" s="16" t="str">
        <f>IFERROR(VLOOKUP(BY87,Table4[],4,TRUE),"Hold/Cancel")</f>
        <v>Closed Meet SLA</v>
      </c>
      <c r="CD87" s="179"/>
      <c r="CE87" s="179">
        <f t="shared" ca="1" si="2"/>
        <v>45965.657166203702</v>
      </c>
      <c r="CF87" s="16">
        <v>6</v>
      </c>
      <c r="CG87" s="16"/>
      <c r="CH87" s="288" t="s">
        <v>878</v>
      </c>
    </row>
    <row r="88" spans="1:86" hidden="1" x14ac:dyDescent="0.35">
      <c r="A88" s="3">
        <f t="shared" si="3"/>
        <v>87</v>
      </c>
      <c r="B88" s="3" t="s">
        <v>149</v>
      </c>
      <c r="C88" s="3" t="s">
        <v>321</v>
      </c>
      <c r="D88" s="227"/>
      <c r="E88" s="227" t="s">
        <v>1807</v>
      </c>
      <c r="F88" s="227" t="s">
        <v>528</v>
      </c>
      <c r="G88" s="227" t="s">
        <v>136</v>
      </c>
      <c r="H88" s="3" t="s">
        <v>1812</v>
      </c>
      <c r="I88" s="227" t="s">
        <v>748</v>
      </c>
      <c r="J88" s="227" t="s">
        <v>610</v>
      </c>
      <c r="K88" s="3" t="s">
        <v>147</v>
      </c>
      <c r="L88" s="3" t="s">
        <v>105</v>
      </c>
      <c r="M88" s="3">
        <f>IF(ISBLANK(Table1[[#This Row],[Type Grade]]),"",VLOOKUP(Table1[[#This Row],[Type Grade]],Table10[], 2, 0))</f>
        <v>2</v>
      </c>
      <c r="N88" s="3"/>
      <c r="O88" s="3"/>
      <c r="P88" s="3"/>
      <c r="Q88" s="3" t="str">
        <f>IF(ISBLANK(Table1[[#This Row],[Type Grade]]),"",VLOOKUP(Table1[[#This Row],[Type Grade]],Table10[#Data],4,0))</f>
        <v>Non Staff</v>
      </c>
      <c r="R88" s="3" t="s">
        <v>121</v>
      </c>
      <c r="S88" s="3" t="s">
        <v>151</v>
      </c>
      <c r="T88" s="3" t="s">
        <v>39</v>
      </c>
      <c r="U88" s="3" t="s">
        <v>749</v>
      </c>
      <c r="V88" s="3" t="s">
        <v>567</v>
      </c>
      <c r="W88" s="3">
        <v>1</v>
      </c>
      <c r="X88" s="3" t="s">
        <v>135</v>
      </c>
      <c r="Y88" s="3" t="str">
        <f>IF(ISBLANK(Table1[[#This Row],[Progress]]),"belum ada fktk",VLOOKUP(Table1[[#This Row],[Progress]],'Reference Table'!$F$2:$G$12,2,FALSE))</f>
        <v>Closed</v>
      </c>
      <c r="Z88" s="199">
        <v>45734</v>
      </c>
      <c r="AA88" s="183" t="str">
        <f>IF(LEN(Table1[[#This Row],[Request Date]])&gt;=1, TEXT(Table1[[#This Row],[Request Date]], "mmm"), "ongoing")</f>
        <v>Mar</v>
      </c>
      <c r="AB88" s="183"/>
      <c r="AC88" s="183"/>
      <c r="AD88" s="183"/>
      <c r="AE88" s="183"/>
      <c r="AF88" s="18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v>1</v>
      </c>
      <c r="BN88" s="3"/>
      <c r="BO88" s="3"/>
      <c r="BP88" s="3"/>
      <c r="BQ88" s="3"/>
      <c r="BR88" s="244" t="s">
        <v>750</v>
      </c>
      <c r="BS88" s="183"/>
      <c r="BT88" s="183">
        <v>45741</v>
      </c>
      <c r="BU88" s="183">
        <v>45742</v>
      </c>
      <c r="BV88" s="3" t="s">
        <v>744</v>
      </c>
      <c r="BW88" s="3" t="s">
        <v>418</v>
      </c>
      <c r="BX88" s="16"/>
      <c r="BY88" s="16">
        <f>IF(Table1[[#This Row],[Status]]="Open",Table1[[#This Row],[Ongoing Vacancies Day]],IF(Table1[[#This Row],[Status]]="Closed",Table1[[#This Row],[Join Date]]-Table1[[#This Row],[Request Date]],IF(Table1[[#This Row],[Status]]="Hold / Cancel","Hold/Cancel",0)))</f>
        <v>8</v>
      </c>
      <c r="BZ88" s="16" t="str">
        <f>IFERROR(VLOOKUP(BY88,Table4[],3,TRUE),"Hold/Cancel")</f>
        <v>0 - 30 Days</v>
      </c>
      <c r="CA88" s="16" t="str">
        <f>IF(LEN(Table1[[#This Row],[Join Date]])&lt;1, Table1[[#This Row],[Present Day]]-Table1[[#This Row],[Request Date]],"Closed")</f>
        <v>Closed</v>
      </c>
      <c r="CB88" s="16" t="str">
        <f>VLOOKUP(Table1[[#This Row],[Actual SLA]],Table3[],3,TRUE)</f>
        <v>&lt;90</v>
      </c>
      <c r="CC88" s="16" t="str">
        <f>IFERROR(VLOOKUP(BY88,Table4[],4,TRUE),"Hold/Cancel")</f>
        <v>Closed Meet SLA</v>
      </c>
      <c r="CD88" s="179"/>
      <c r="CE88" s="179">
        <f t="shared" ca="1" si="2"/>
        <v>45965.657166203702</v>
      </c>
      <c r="CF88" s="16"/>
      <c r="CG88" s="16"/>
      <c r="CH88" s="286" t="s">
        <v>750</v>
      </c>
    </row>
    <row r="89" spans="1:86" ht="87" hidden="1" x14ac:dyDescent="0.35">
      <c r="A89" s="3">
        <f t="shared" si="3"/>
        <v>88</v>
      </c>
      <c r="B89" s="3" t="s">
        <v>153</v>
      </c>
      <c r="C89" s="3" t="s">
        <v>321</v>
      </c>
      <c r="D89" s="227" t="s">
        <v>777</v>
      </c>
      <c r="E89" s="227" t="s">
        <v>1806</v>
      </c>
      <c r="F89" s="227" t="s">
        <v>146</v>
      </c>
      <c r="G89" s="227" t="s">
        <v>142</v>
      </c>
      <c r="H89" s="3" t="s">
        <v>1570</v>
      </c>
      <c r="I89" s="227" t="s">
        <v>655</v>
      </c>
      <c r="J89" s="227" t="s">
        <v>718</v>
      </c>
      <c r="K89" s="3" t="s">
        <v>138</v>
      </c>
      <c r="L89" s="3" t="s">
        <v>49</v>
      </c>
      <c r="M89" s="3">
        <f>IF(ISBLANK(Table1[[#This Row],[Type Grade]]),"",VLOOKUP(Table1[[#This Row],[Type Grade]],Table10[], 2, 0))</f>
        <v>5</v>
      </c>
      <c r="N89" s="3"/>
      <c r="O89" s="3"/>
      <c r="P89" s="3"/>
      <c r="Q89" s="3" t="str">
        <f>IF(ISBLANK(Table1[[#This Row],[Type Grade]]),"",VLOOKUP(Table1[[#This Row],[Type Grade]],Table10[#Data],4,0))</f>
        <v>Staff</v>
      </c>
      <c r="R89" s="3" t="s">
        <v>121</v>
      </c>
      <c r="S89" s="3" t="s">
        <v>151</v>
      </c>
      <c r="T89" s="3" t="s">
        <v>39</v>
      </c>
      <c r="U89" s="3" t="s">
        <v>778</v>
      </c>
      <c r="V89" s="3" t="s">
        <v>570</v>
      </c>
      <c r="W89" s="3">
        <v>1</v>
      </c>
      <c r="X89" s="3" t="s">
        <v>135</v>
      </c>
      <c r="Y89" s="3" t="str">
        <f>IF(ISBLANK(Table1[[#This Row],[Progress]]),"belum ada fktk",VLOOKUP(Table1[[#This Row],[Progress]],'Reference Table'!$F$2:$G$12,2,FALSE))</f>
        <v>Closed</v>
      </c>
      <c r="Z89" s="199">
        <v>45735</v>
      </c>
      <c r="AA89" s="183" t="str">
        <f>IF(LEN(Table1[[#This Row],[Request Date]])&gt;=1, TEXT(Table1[[#This Row],[Request Date]], "mmm"), "ongoing")</f>
        <v>Mar</v>
      </c>
      <c r="AB89" s="183"/>
      <c r="AC89" s="183"/>
      <c r="AD89" s="183"/>
      <c r="AE89" s="183"/>
      <c r="AF89" s="183"/>
      <c r="AH89" s="3"/>
      <c r="AI89" s="3"/>
      <c r="AJ89" s="3"/>
      <c r="AK89" s="3"/>
      <c r="AL89" s="3"/>
      <c r="AM89" s="3">
        <v>2</v>
      </c>
      <c r="AN89" s="3"/>
      <c r="AO89" s="3"/>
      <c r="AP89" s="3"/>
      <c r="AQ89" s="3"/>
      <c r="AR89" s="3"/>
      <c r="AS89" s="3">
        <v>0</v>
      </c>
      <c r="AT89" s="3"/>
      <c r="AU89" s="3"/>
      <c r="AV89" s="3"/>
      <c r="AW89" s="3"/>
      <c r="AX89" s="3"/>
      <c r="AY89" s="3"/>
      <c r="AZ89" s="3"/>
      <c r="BA89" s="3"/>
      <c r="BB89" s="3"/>
      <c r="BC89" s="3"/>
      <c r="BD89" s="3"/>
      <c r="BE89" s="3">
        <v>1</v>
      </c>
      <c r="BF89" s="3"/>
      <c r="BG89" s="3"/>
      <c r="BH89" s="3"/>
      <c r="BI89" s="3"/>
      <c r="BJ89" s="3"/>
      <c r="BK89" s="3">
        <v>1</v>
      </c>
      <c r="BL89" s="3"/>
      <c r="BM89" s="3">
        <v>1</v>
      </c>
      <c r="BN89" s="3">
        <v>1</v>
      </c>
      <c r="BO89" s="3">
        <v>1</v>
      </c>
      <c r="BP89" s="3"/>
      <c r="BQ89" s="3"/>
      <c r="BR89" s="244" t="s">
        <v>779</v>
      </c>
      <c r="BS89" s="183"/>
      <c r="BT89" s="183">
        <v>45757</v>
      </c>
      <c r="BU89" s="183">
        <v>45782</v>
      </c>
      <c r="BV89" s="3" t="s">
        <v>780</v>
      </c>
      <c r="BW89" s="3" t="s">
        <v>418</v>
      </c>
      <c r="BX89" s="16"/>
      <c r="BY89" s="16">
        <f>IF(Table1[[#This Row],[Status]]="Open",Table1[[#This Row],[Ongoing Vacancies Day]],IF(Table1[[#This Row],[Status]]="Closed",Table1[[#This Row],[Join Date]]-Table1[[#This Row],[Request Date]],IF(Table1[[#This Row],[Status]]="Hold / Cancel","Hold/Cancel",0)))</f>
        <v>47</v>
      </c>
      <c r="BZ89" s="16" t="str">
        <f>IFERROR(VLOOKUP(BY89,Table4[],3,TRUE),"Hold/Cancel")</f>
        <v>31 - 60 Days</v>
      </c>
      <c r="CA89" s="16" t="str">
        <f>IF(LEN(Table1[[#This Row],[Join Date]])&lt;1, Table1[[#This Row],[Present Day]]-Table1[[#This Row],[Request Date]],"Closed")</f>
        <v>Closed</v>
      </c>
      <c r="CB89" s="16" t="str">
        <f>VLOOKUP(Table1[[#This Row],[Actual SLA]],Table3[],3,TRUE)</f>
        <v>&lt;90</v>
      </c>
      <c r="CC89" s="16" t="str">
        <f>IFERROR(VLOOKUP(BY89,Table4[],4,TRUE),"Hold/Cancel")</f>
        <v>Closed Meet SLA</v>
      </c>
      <c r="CD89" s="179"/>
      <c r="CE89" s="179">
        <f t="shared" ca="1" si="2"/>
        <v>45965.657166203702</v>
      </c>
      <c r="CF89" s="16"/>
      <c r="CG89" s="16"/>
      <c r="CH89" s="286" t="s">
        <v>779</v>
      </c>
    </row>
    <row r="90" spans="1:86" ht="29" hidden="1" x14ac:dyDescent="0.35">
      <c r="A90" s="3">
        <f t="shared" si="3"/>
        <v>89</v>
      </c>
      <c r="B90" s="3" t="s">
        <v>153</v>
      </c>
      <c r="C90" s="3" t="s">
        <v>321</v>
      </c>
      <c r="D90" s="227" t="s">
        <v>565</v>
      </c>
      <c r="E90" s="227" t="s">
        <v>1806</v>
      </c>
      <c r="F90" s="227" t="s">
        <v>159</v>
      </c>
      <c r="G90" s="227" t="s">
        <v>164</v>
      </c>
      <c r="H90" s="3"/>
      <c r="I90" s="227" t="s">
        <v>586</v>
      </c>
      <c r="J90" s="227" t="s">
        <v>587</v>
      </c>
      <c r="K90" s="3" t="s">
        <v>138</v>
      </c>
      <c r="L90" s="3" t="s">
        <v>66</v>
      </c>
      <c r="M90" s="3">
        <f>IF(ISBLANK(Table1[[#This Row],[Type Grade]]),"",VLOOKUP(Table1[[#This Row],[Type Grade]],Table10[], 2, 0))</f>
        <v>2</v>
      </c>
      <c r="N90" s="3"/>
      <c r="O90" s="3"/>
      <c r="P90" s="3"/>
      <c r="Q90" s="3" t="str">
        <f>IF(ISBLANK(Table1[[#This Row],[Type Grade]]),"",VLOOKUP(Table1[[#This Row],[Type Grade]],Table10[#Data],4,0))</f>
        <v>Non Staff</v>
      </c>
      <c r="R90" s="3" t="s">
        <v>150</v>
      </c>
      <c r="S90" s="3" t="s">
        <v>864</v>
      </c>
      <c r="T90" s="3" t="s">
        <v>39</v>
      </c>
      <c r="U90" s="3" t="s">
        <v>566</v>
      </c>
      <c r="V90" s="3" t="s">
        <v>567</v>
      </c>
      <c r="W90" s="3">
        <v>1</v>
      </c>
      <c r="X90" s="3" t="s">
        <v>135</v>
      </c>
      <c r="Y90" s="3" t="str">
        <f>IF(ISBLANK(Table1[[#This Row],[Progress]]),"belum ada fktk",VLOOKUP(Table1[[#This Row],[Progress]],'Reference Table'!$F$2:$G$12,2,FALSE))</f>
        <v>Closed</v>
      </c>
      <c r="Z90" s="199">
        <v>45737</v>
      </c>
      <c r="AA90" s="183" t="str">
        <f>IF(LEN(Table1[[#This Row],[Request Date]])&gt;=1, TEXT(Table1[[#This Row],[Request Date]], "mmm"), "ongoing")</f>
        <v>Mar</v>
      </c>
      <c r="AB90" s="183"/>
      <c r="AC90" s="183"/>
      <c r="AD90" s="183"/>
      <c r="AE90" s="183"/>
      <c r="AF90" s="18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v>1</v>
      </c>
      <c r="BN90" s="3"/>
      <c r="BO90" s="3"/>
      <c r="BP90" s="3"/>
      <c r="BQ90" s="3"/>
      <c r="BR90" s="244" t="s">
        <v>870</v>
      </c>
      <c r="BS90" s="183"/>
      <c r="BT90" s="183"/>
      <c r="BU90" s="183">
        <v>45768</v>
      </c>
      <c r="BV90" s="4" t="s">
        <v>871</v>
      </c>
      <c r="BW90" s="3"/>
      <c r="BX90" s="16"/>
      <c r="BY90" s="16">
        <f>IF(Table1[[#This Row],[Status]]="Open",Table1[[#This Row],[Ongoing Vacancies Day]],IF(Table1[[#This Row],[Status]]="Closed",Table1[[#This Row],[Join Date]]-Table1[[#This Row],[Request Date]],IF(Table1[[#This Row],[Status]]="Hold / Cancel","Hold/Cancel",0)))</f>
        <v>31</v>
      </c>
      <c r="BZ90" s="16" t="str">
        <f>IFERROR(VLOOKUP(BY90,Table4[],3,TRUE),"Hold/Cancel")</f>
        <v>31 - 60 Days</v>
      </c>
      <c r="CA90" s="16" t="str">
        <f>IF(LEN(Table1[[#This Row],[Join Date]])&lt;1, Table1[[#This Row],[Present Day]]-Table1[[#This Row],[Request Date]],"Closed")</f>
        <v>Closed</v>
      </c>
      <c r="CB90" s="16" t="str">
        <f>VLOOKUP(Table1[[#This Row],[Actual SLA]],Table3[],3,TRUE)</f>
        <v>&lt;90</v>
      </c>
      <c r="CC90" s="16" t="str">
        <f>IFERROR(VLOOKUP(BY90,Table4[],4,TRUE),"Hold/Cancel")</f>
        <v>Closed Meet SLA</v>
      </c>
      <c r="CD90" s="179"/>
      <c r="CE90" s="179">
        <f t="shared" ca="1" si="2"/>
        <v>45965.657166203702</v>
      </c>
      <c r="CF90" s="16"/>
      <c r="CG90" s="16"/>
      <c r="CH90" s="286" t="s">
        <v>870</v>
      </c>
    </row>
    <row r="91" spans="1:86" ht="29" hidden="1" x14ac:dyDescent="0.35">
      <c r="A91" s="3">
        <f t="shared" si="3"/>
        <v>90</v>
      </c>
      <c r="B91" s="3" t="s">
        <v>153</v>
      </c>
      <c r="C91" s="3" t="s">
        <v>321</v>
      </c>
      <c r="D91" s="227" t="s">
        <v>568</v>
      </c>
      <c r="E91" s="227" t="s">
        <v>1806</v>
      </c>
      <c r="F91" s="227" t="s">
        <v>159</v>
      </c>
      <c r="G91" s="227" t="s">
        <v>164</v>
      </c>
      <c r="H91" s="3"/>
      <c r="I91" s="227" t="s">
        <v>586</v>
      </c>
      <c r="J91" s="227" t="s">
        <v>585</v>
      </c>
      <c r="K91" s="3" t="s">
        <v>138</v>
      </c>
      <c r="L91" s="3" t="s">
        <v>66</v>
      </c>
      <c r="M91" s="3">
        <f>IF(ISBLANK(Table1[[#This Row],[Type Grade]]),"",VLOOKUP(Table1[[#This Row],[Type Grade]],Table10[], 2, 0))</f>
        <v>2</v>
      </c>
      <c r="N91" s="3"/>
      <c r="O91" s="3"/>
      <c r="P91" s="3"/>
      <c r="Q91" s="3" t="str">
        <f>IF(ISBLANK(Table1[[#This Row],[Type Grade]]),"",VLOOKUP(Table1[[#This Row],[Type Grade]],Table10[#Data],4,0))</f>
        <v>Non Staff</v>
      </c>
      <c r="R91" s="3" t="s">
        <v>150</v>
      </c>
      <c r="S91" s="3" t="s">
        <v>864</v>
      </c>
      <c r="T91" s="3" t="s">
        <v>39</v>
      </c>
      <c r="U91" s="3" t="s">
        <v>569</v>
      </c>
      <c r="V91" s="3" t="s">
        <v>570</v>
      </c>
      <c r="W91" s="3">
        <v>1</v>
      </c>
      <c r="X91" s="3" t="s">
        <v>135</v>
      </c>
      <c r="Y91" s="3" t="str">
        <f>IF(ISBLANK(Table1[[#This Row],[Progress]]),"belum ada fktk",VLOOKUP(Table1[[#This Row],[Progress]],'Reference Table'!$F$2:$G$12,2,FALSE))</f>
        <v>Closed</v>
      </c>
      <c r="Z91" s="199">
        <v>45737</v>
      </c>
      <c r="AA91" s="183" t="str">
        <f>IF(LEN(Table1[[#This Row],[Request Date]])&gt;=1, TEXT(Table1[[#This Row],[Request Date]], "mmm"), "ongoing")</f>
        <v>Mar</v>
      </c>
      <c r="AB91" s="183"/>
      <c r="AC91" s="183"/>
      <c r="AD91" s="183"/>
      <c r="AE91" s="183"/>
      <c r="AF91" s="18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v>1</v>
      </c>
      <c r="BN91" s="3"/>
      <c r="BO91" s="3"/>
      <c r="BP91" s="3"/>
      <c r="BQ91" s="3"/>
      <c r="BR91" s="244" t="s">
        <v>872</v>
      </c>
      <c r="BS91" s="183"/>
      <c r="BT91" s="183"/>
      <c r="BU91" s="183">
        <v>45770</v>
      </c>
      <c r="BV91" s="3" t="s">
        <v>873</v>
      </c>
      <c r="BW91" s="3"/>
      <c r="BX91" s="16"/>
      <c r="BY91" s="16">
        <f>IF(Table1[[#This Row],[Status]]="Open",Table1[[#This Row],[Ongoing Vacancies Day]],IF(Table1[[#This Row],[Status]]="Closed",Table1[[#This Row],[Join Date]]-Table1[[#This Row],[Request Date]],IF(Table1[[#This Row],[Status]]="Hold / Cancel","Hold/Cancel",0)))</f>
        <v>33</v>
      </c>
      <c r="BZ91" s="16" t="str">
        <f>IFERROR(VLOOKUP(BY91,Table4[],3,TRUE),"Hold/Cancel")</f>
        <v>31 - 60 Days</v>
      </c>
      <c r="CA91" s="16" t="str">
        <f>IF(LEN(Table1[[#This Row],[Join Date]])&lt;1, Table1[[#This Row],[Present Day]]-Table1[[#This Row],[Request Date]],"Closed")</f>
        <v>Closed</v>
      </c>
      <c r="CB91" s="16" t="str">
        <f>VLOOKUP(Table1[[#This Row],[Actual SLA]],Table3[],3,TRUE)</f>
        <v>&lt;90</v>
      </c>
      <c r="CC91" s="16" t="str">
        <f>IFERROR(VLOOKUP(BY91,Table4[],4,TRUE),"Hold/Cancel")</f>
        <v>Closed Meet SLA</v>
      </c>
      <c r="CD91" s="179"/>
      <c r="CE91" s="179">
        <f t="shared" ca="1" si="2"/>
        <v>45965.657166203702</v>
      </c>
      <c r="CF91" s="16"/>
      <c r="CG91" s="16"/>
      <c r="CH91" s="286" t="s">
        <v>872</v>
      </c>
    </row>
    <row r="92" spans="1:86" ht="232" hidden="1" x14ac:dyDescent="0.35">
      <c r="A92" s="3">
        <f t="shared" si="3"/>
        <v>91</v>
      </c>
      <c r="B92" s="181" t="s">
        <v>149</v>
      </c>
      <c r="C92" s="3" t="s">
        <v>417</v>
      </c>
      <c r="D92" s="229" t="s">
        <v>775</v>
      </c>
      <c r="E92" s="227" t="s">
        <v>1806</v>
      </c>
      <c r="F92" s="229" t="s">
        <v>146</v>
      </c>
      <c r="G92" s="229" t="s">
        <v>136</v>
      </c>
      <c r="H92" s="181" t="s">
        <v>1571</v>
      </c>
      <c r="I92" s="229" t="s">
        <v>776</v>
      </c>
      <c r="J92" s="229" t="s">
        <v>717</v>
      </c>
      <c r="K92" s="181" t="s">
        <v>138</v>
      </c>
      <c r="L92" s="181" t="s">
        <v>65</v>
      </c>
      <c r="M92" s="3">
        <f>IF(ISBLANK(Table1[[#This Row],[Type Grade]]),"",VLOOKUP(Table1[[#This Row],[Type Grade]],Table10[], 2, 0))</f>
        <v>4</v>
      </c>
      <c r="N92" s="3"/>
      <c r="O92" s="3"/>
      <c r="P92" s="3"/>
      <c r="Q92" s="3" t="str">
        <f>IF(ISBLANK(Table1[[#This Row],[Type Grade]]),"",VLOOKUP(Table1[[#This Row],[Type Grade]],Table10[#Data],4,0))</f>
        <v>Staff</v>
      </c>
      <c r="R92" s="181" t="s">
        <v>121</v>
      </c>
      <c r="S92" s="181" t="s">
        <v>151</v>
      </c>
      <c r="T92" s="181" t="s">
        <v>122</v>
      </c>
      <c r="U92" s="181" t="s">
        <v>349</v>
      </c>
      <c r="V92" s="181" t="s">
        <v>349</v>
      </c>
      <c r="W92" s="181">
        <v>1</v>
      </c>
      <c r="X92" s="181" t="s">
        <v>128</v>
      </c>
      <c r="Y92" s="3" t="str">
        <f>IF(ISBLANK(Table1[[#This Row],[Progress]]),"belum ada fktk",VLOOKUP(Table1[[#This Row],[Progress]],'Reference Table'!$F$2:$G$12,2,FALSE))</f>
        <v>Open</v>
      </c>
      <c r="Z92" s="199">
        <v>45901</v>
      </c>
      <c r="AA92" s="183" t="str">
        <f>IF(LEN(Table1[[#This Row],[Request Date]])&gt;=1, TEXT(Table1[[#This Row],[Request Date]], "mmm"), "ongoing")</f>
        <v>Sep</v>
      </c>
      <c r="AB92" s="183"/>
      <c r="AC92" s="276">
        <v>6</v>
      </c>
      <c r="AD92" s="183"/>
      <c r="AE92" s="276">
        <v>4</v>
      </c>
      <c r="AF92" s="183"/>
      <c r="AG92" s="184">
        <v>10</v>
      </c>
      <c r="AH92" s="184"/>
      <c r="AI92" s="276">
        <v>6</v>
      </c>
      <c r="AJ92" s="184"/>
      <c r="AK92" s="276">
        <v>3</v>
      </c>
      <c r="AL92" s="184">
        <v>2</v>
      </c>
      <c r="AM92" s="181">
        <v>9</v>
      </c>
      <c r="AN92" s="181"/>
      <c r="AO92" s="276">
        <v>6</v>
      </c>
      <c r="AP92" s="181"/>
      <c r="AQ92" s="276">
        <v>3</v>
      </c>
      <c r="AR92" s="181"/>
      <c r="AS92" s="181">
        <v>9</v>
      </c>
      <c r="AT92" s="181"/>
      <c r="AU92" s="181"/>
      <c r="AV92" s="181"/>
      <c r="AW92" s="181"/>
      <c r="AX92" s="181"/>
      <c r="AY92" s="184"/>
      <c r="AZ92" s="184"/>
      <c r="BA92" s="184"/>
      <c r="BB92" s="184"/>
      <c r="BC92" s="184">
        <v>1</v>
      </c>
      <c r="BD92" s="184"/>
      <c r="BE92" s="184">
        <v>1</v>
      </c>
      <c r="BF92" s="184"/>
      <c r="BG92" s="184"/>
      <c r="BH92" s="184"/>
      <c r="BI92" s="184">
        <v>1</v>
      </c>
      <c r="BJ92" s="184"/>
      <c r="BK92" s="184">
        <v>1</v>
      </c>
      <c r="BL92" s="181"/>
      <c r="BM92" s="181"/>
      <c r="BN92" s="181">
        <v>8</v>
      </c>
      <c r="BO92" s="181">
        <v>8</v>
      </c>
      <c r="BP92" s="181">
        <v>1</v>
      </c>
      <c r="BQ92" s="181"/>
      <c r="BR92" s="243" t="s">
        <v>1890</v>
      </c>
      <c r="BS92" s="193">
        <v>45825</v>
      </c>
      <c r="BT92" s="181"/>
      <c r="BU92" s="181"/>
      <c r="BV92" s="181"/>
      <c r="BW92" s="181"/>
      <c r="BX92" s="16"/>
      <c r="BY92" s="16">
        <f ca="1">IF(Table1[[#This Row],[Status]]="Open",Table1[[#This Row],[Ongoing Vacancies Day]],IF(Table1[[#This Row],[Status]]="Closed",Table1[[#This Row],[Join Date]]-Table1[[#This Row],[Request Date]],IF(Table1[[#This Row],[Status]]="Hold / Cancel","Hold/Cancel",0)))</f>
        <v>64.657166203702218</v>
      </c>
      <c r="BZ92" s="16" t="str">
        <f ca="1">IFERROR(VLOOKUP(BY92,Table4[],3,TRUE),"Hold/Cancel")</f>
        <v>61 - 90 Days</v>
      </c>
      <c r="CA92" s="16">
        <f ca="1">IF(LEN(Table1[[#This Row],[Join Date]])&lt;1, Table1[[#This Row],[Present Day]]-Table1[[#This Row],[Request Date]],"Closed")</f>
        <v>64.657166203702218</v>
      </c>
      <c r="CB92" s="16" t="str">
        <f ca="1">VLOOKUP(Table1[[#This Row],[Actual SLA]],Table3[],3,TRUE)</f>
        <v>&lt;90</v>
      </c>
      <c r="CC92" s="16" t="str">
        <f ca="1">IFERROR(VLOOKUP(BY92,Table4[],4,TRUE),"Hold/Cancel")</f>
        <v>Closed Meet SLA</v>
      </c>
      <c r="CD92" s="179"/>
      <c r="CE92" s="179">
        <f t="shared" ca="1" si="2"/>
        <v>45965.657166203702</v>
      </c>
      <c r="CF92" s="16"/>
      <c r="CG92" s="16" t="s">
        <v>1720</v>
      </c>
      <c r="CH92" s="287" t="s">
        <v>1861</v>
      </c>
    </row>
    <row r="93" spans="1:86" ht="188.5" hidden="1" x14ac:dyDescent="0.35">
      <c r="A93" s="3">
        <f t="shared" si="3"/>
        <v>92</v>
      </c>
      <c r="B93" s="3" t="s">
        <v>153</v>
      </c>
      <c r="C93" s="3" t="s">
        <v>1273</v>
      </c>
      <c r="D93" s="227" t="s">
        <v>752</v>
      </c>
      <c r="E93" s="227" t="s">
        <v>1806</v>
      </c>
      <c r="F93" s="227" t="s">
        <v>156</v>
      </c>
      <c r="G93" s="227" t="s">
        <v>136</v>
      </c>
      <c r="H93" s="3"/>
      <c r="I93" s="227" t="s">
        <v>584</v>
      </c>
      <c r="J93" s="227" t="s">
        <v>1223</v>
      </c>
      <c r="K93" s="3" t="s">
        <v>138</v>
      </c>
      <c r="L93" s="3" t="s">
        <v>49</v>
      </c>
      <c r="M93" s="3">
        <f>IF(ISBLANK(Table1[[#This Row],[Type Grade]]),"",VLOOKUP(Table1[[#This Row],[Type Grade]],Table10[], 2, 0))</f>
        <v>5</v>
      </c>
      <c r="N93" s="3"/>
      <c r="O93" s="3"/>
      <c r="P93" s="3"/>
      <c r="Q93" s="3" t="str">
        <f>IF(ISBLANK(Table1[[#This Row],[Type Grade]]),"",VLOOKUP(Table1[[#This Row],[Type Grade]],Table10[#Data],4,0))</f>
        <v>Staff</v>
      </c>
      <c r="R93" s="3" t="s">
        <v>150</v>
      </c>
      <c r="S93" s="3" t="s">
        <v>864</v>
      </c>
      <c r="T93" s="3" t="s">
        <v>39</v>
      </c>
      <c r="U93" s="3" t="s">
        <v>571</v>
      </c>
      <c r="V93" s="3" t="s">
        <v>570</v>
      </c>
      <c r="W93" s="3">
        <v>1</v>
      </c>
      <c r="X93" s="3" t="s">
        <v>128</v>
      </c>
      <c r="Y93" s="3" t="str">
        <f>IF(ISBLANK(Table1[[#This Row],[Progress]]),"belum ada fktk",VLOOKUP(Table1[[#This Row],[Progress]],'Reference Table'!$F$2:$G$12,2,FALSE))</f>
        <v>Open</v>
      </c>
      <c r="Z93" s="199">
        <v>45737</v>
      </c>
      <c r="AA93" s="183" t="str">
        <f>IF(LEN(Table1[[#This Row],[Request Date]])&gt;=1, TEXT(Table1[[#This Row],[Request Date]], "mmm"), "ongoing")</f>
        <v>Mar</v>
      </c>
      <c r="AB93" s="183"/>
      <c r="AC93" s="183"/>
      <c r="AD93" s="183"/>
      <c r="AE93" s="183"/>
      <c r="AF93" s="18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244" t="s">
        <v>1911</v>
      </c>
      <c r="BS93" s="183"/>
      <c r="BT93" s="183"/>
      <c r="BU93" s="183"/>
      <c r="BV93" s="3"/>
      <c r="BW93" s="3"/>
      <c r="BX93" s="16"/>
      <c r="BY93" s="16">
        <f ca="1">IF(Table1[[#This Row],[Status]]="Open",Table1[[#This Row],[Ongoing Vacancies Day]],IF(Table1[[#This Row],[Status]]="Closed",Table1[[#This Row],[Join Date]]-Table1[[#This Row],[Request Date]],IF(Table1[[#This Row],[Status]]="Hold / Cancel","Hold/Cancel",0)))</f>
        <v>228.65716620370222</v>
      </c>
      <c r="BZ93" s="16" t="str">
        <f ca="1">IFERROR(VLOOKUP(BY93,Table4[],3,TRUE),"Hold/Cancel")</f>
        <v>above 91 Days</v>
      </c>
      <c r="CA93" s="16">
        <f ca="1">IF(LEN(Table1[[#This Row],[Join Date]])&lt;1, Table1[[#This Row],[Present Day]]-Table1[[#This Row],[Request Date]],"Closed")</f>
        <v>228.65716620370222</v>
      </c>
      <c r="CB93" s="16" t="str">
        <f ca="1">VLOOKUP(Table1[[#This Row],[Actual SLA]],Table3[],3,TRUE)</f>
        <v>&gt;90</v>
      </c>
      <c r="CC93" s="16" t="str">
        <f ca="1">IFERROR(VLOOKUP(BY93,Table4[],4,TRUE),"Hold/Cancel")</f>
        <v>Closed Not Meet SLA</v>
      </c>
      <c r="CD93" s="179"/>
      <c r="CE93" s="179">
        <f t="shared" ca="1" si="2"/>
        <v>45965.657166203702</v>
      </c>
      <c r="CF93" s="3">
        <v>7</v>
      </c>
      <c r="CG93" s="16"/>
      <c r="CH93" s="286" t="s">
        <v>1447</v>
      </c>
    </row>
    <row r="94" spans="1:86" hidden="1" x14ac:dyDescent="0.35">
      <c r="A94" s="3">
        <f t="shared" si="3"/>
        <v>93</v>
      </c>
      <c r="B94" s="3" t="s">
        <v>149</v>
      </c>
      <c r="C94" s="3" t="s">
        <v>321</v>
      </c>
      <c r="D94" s="227" t="s">
        <v>574</v>
      </c>
      <c r="E94" s="227" t="s">
        <v>1806</v>
      </c>
      <c r="F94" s="227" t="s">
        <v>155</v>
      </c>
      <c r="G94" s="227" t="s">
        <v>164</v>
      </c>
      <c r="H94" s="3"/>
      <c r="I94" s="227" t="s">
        <v>581</v>
      </c>
      <c r="J94" s="227" t="s">
        <v>497</v>
      </c>
      <c r="K94" s="3" t="s">
        <v>138</v>
      </c>
      <c r="L94" s="3" t="s">
        <v>105</v>
      </c>
      <c r="M94" s="3">
        <f>IF(ISBLANK(Table1[[#This Row],[Type Grade]]),"",VLOOKUP(Table1[[#This Row],[Type Grade]],Table10[], 2, 0))</f>
        <v>2</v>
      </c>
      <c r="N94" s="3"/>
      <c r="O94" s="3"/>
      <c r="P94" s="3"/>
      <c r="Q94" s="3" t="str">
        <f>IF(ISBLANK(Table1[[#This Row],[Type Grade]]),"",VLOOKUP(Table1[[#This Row],[Type Grade]],Table10[#Data],4,0))</f>
        <v>Non Staff</v>
      </c>
      <c r="R94" s="3" t="s">
        <v>150</v>
      </c>
      <c r="S94" s="3" t="s">
        <v>163</v>
      </c>
      <c r="T94" s="3" t="s">
        <v>39</v>
      </c>
      <c r="U94" s="3" t="s">
        <v>1259</v>
      </c>
      <c r="V94" s="3" t="s">
        <v>575</v>
      </c>
      <c r="W94" s="3">
        <v>1</v>
      </c>
      <c r="X94" s="3" t="s">
        <v>135</v>
      </c>
      <c r="Y94" s="3" t="str">
        <f>IF(ISBLANK(Table1[[#This Row],[Progress]]),"belum ada fktk",VLOOKUP(Table1[[#This Row],[Progress]],'Reference Table'!$F$2:$G$12,2,FALSE))</f>
        <v>Closed</v>
      </c>
      <c r="Z94" s="199">
        <v>45737</v>
      </c>
      <c r="AA94" s="183" t="str">
        <f>IF(LEN(Table1[[#This Row],[Request Date]])&gt;=1, TEXT(Table1[[#This Row],[Request Date]], "mmm"), "ongoing")</f>
        <v>Mar</v>
      </c>
      <c r="AB94" s="183"/>
      <c r="AC94" s="183"/>
      <c r="AD94" s="183"/>
      <c r="AE94" s="183"/>
      <c r="AF94" s="18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v>1</v>
      </c>
      <c r="BN94" s="3"/>
      <c r="BO94" s="3"/>
      <c r="BP94" s="3"/>
      <c r="BQ94" s="3"/>
      <c r="BR94" s="244"/>
      <c r="BS94" s="183"/>
      <c r="BT94" s="183">
        <v>45741</v>
      </c>
      <c r="BU94" s="183">
        <v>45756</v>
      </c>
      <c r="BV94" s="3" t="s">
        <v>768</v>
      </c>
      <c r="BW94" s="3" t="s">
        <v>286</v>
      </c>
      <c r="BX94" s="16"/>
      <c r="BY94" s="16">
        <f>IF(Table1[[#This Row],[Status]]="Open",Table1[[#This Row],[Ongoing Vacancies Day]],IF(Table1[[#This Row],[Status]]="Closed",Table1[[#This Row],[Join Date]]-Table1[[#This Row],[Request Date]],IF(Table1[[#This Row],[Status]]="Hold / Cancel","Hold/Cancel",0)))</f>
        <v>19</v>
      </c>
      <c r="BZ94" s="16" t="str">
        <f>IFERROR(VLOOKUP(BY94,Table4[],3,TRUE),"Hold/Cancel")</f>
        <v>0 - 30 Days</v>
      </c>
      <c r="CA94" s="16" t="str">
        <f>IF(LEN(Table1[[#This Row],[Join Date]])&lt;1, Table1[[#This Row],[Present Day]]-Table1[[#This Row],[Request Date]],"Closed")</f>
        <v>Closed</v>
      </c>
      <c r="CB94" s="16" t="str">
        <f>VLOOKUP(Table1[[#This Row],[Actual SLA]],Table3[],3,TRUE)</f>
        <v>&lt;90</v>
      </c>
      <c r="CC94" s="16" t="str">
        <f>IFERROR(VLOOKUP(BY94,Table4[],4,TRUE),"Hold/Cancel")</f>
        <v>Closed Meet SLA</v>
      </c>
      <c r="CD94" s="179"/>
      <c r="CE94" s="179">
        <f t="shared" ca="1" si="2"/>
        <v>45965.657166203702</v>
      </c>
      <c r="CF94" s="16"/>
      <c r="CG94" s="16"/>
      <c r="CH94" s="286"/>
    </row>
    <row r="95" spans="1:86" hidden="1" x14ac:dyDescent="0.35">
      <c r="A95" s="3">
        <f t="shared" si="3"/>
        <v>94</v>
      </c>
      <c r="B95" s="3" t="s">
        <v>149</v>
      </c>
      <c r="C95" s="3" t="s">
        <v>321</v>
      </c>
      <c r="D95" s="227" t="s">
        <v>576</v>
      </c>
      <c r="E95" s="227" t="s">
        <v>1806</v>
      </c>
      <c r="F95" s="227" t="s">
        <v>155</v>
      </c>
      <c r="G95" s="227" t="s">
        <v>164</v>
      </c>
      <c r="H95" s="3"/>
      <c r="I95" s="227" t="s">
        <v>581</v>
      </c>
      <c r="J95" s="227" t="s">
        <v>582</v>
      </c>
      <c r="K95" s="3" t="s">
        <v>138</v>
      </c>
      <c r="L95" s="3" t="s">
        <v>105</v>
      </c>
      <c r="M95" s="3">
        <f>IF(ISBLANK(Table1[[#This Row],[Type Grade]]),"",VLOOKUP(Table1[[#This Row],[Type Grade]],Table10[], 2, 0))</f>
        <v>2</v>
      </c>
      <c r="N95" s="3"/>
      <c r="O95" s="3"/>
      <c r="P95" s="3"/>
      <c r="Q95" s="3" t="str">
        <f>IF(ISBLANK(Table1[[#This Row],[Type Grade]]),"",VLOOKUP(Table1[[#This Row],[Type Grade]],Table10[#Data],4,0))</f>
        <v>Non Staff</v>
      </c>
      <c r="R95" s="3" t="s">
        <v>150</v>
      </c>
      <c r="S95" s="3" t="s">
        <v>163</v>
      </c>
      <c r="T95" s="3" t="s">
        <v>39</v>
      </c>
      <c r="U95" s="3" t="s">
        <v>577</v>
      </c>
      <c r="V95" s="3" t="s">
        <v>570</v>
      </c>
      <c r="W95" s="3">
        <v>1</v>
      </c>
      <c r="X95" s="3" t="s">
        <v>135</v>
      </c>
      <c r="Y95" s="3" t="str">
        <f>IF(ISBLANK(Table1[[#This Row],[Progress]]),"belum ada fktk",VLOOKUP(Table1[[#This Row],[Progress]],'Reference Table'!$F$2:$G$12,2,FALSE))</f>
        <v>Closed</v>
      </c>
      <c r="Z95" s="199">
        <v>45737</v>
      </c>
      <c r="AA95" s="183" t="str">
        <f>IF(LEN(Table1[[#This Row],[Request Date]])&gt;=1, TEXT(Table1[[#This Row],[Request Date]], "mmm"), "ongoing")</f>
        <v>Mar</v>
      </c>
      <c r="AB95" s="183"/>
      <c r="AC95" s="183"/>
      <c r="AD95" s="183"/>
      <c r="AE95" s="183"/>
      <c r="AF95" s="18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v>1</v>
      </c>
      <c r="BN95" s="3"/>
      <c r="BO95" s="3"/>
      <c r="BP95" s="3"/>
      <c r="BQ95" s="3"/>
      <c r="BR95" s="244"/>
      <c r="BS95" s="183"/>
      <c r="BT95" s="183">
        <v>45741</v>
      </c>
      <c r="BU95" s="183">
        <v>45756</v>
      </c>
      <c r="BV95" s="3" t="s">
        <v>767</v>
      </c>
      <c r="BW95" s="3" t="s">
        <v>286</v>
      </c>
      <c r="BX95" s="16"/>
      <c r="BY95" s="16">
        <f>IF(Table1[[#This Row],[Status]]="Open",Table1[[#This Row],[Ongoing Vacancies Day]],IF(Table1[[#This Row],[Status]]="Closed",Table1[[#This Row],[Join Date]]-Table1[[#This Row],[Request Date]],IF(Table1[[#This Row],[Status]]="Hold / Cancel","Hold/Cancel",0)))</f>
        <v>19</v>
      </c>
      <c r="BZ95" s="16" t="str">
        <f>IFERROR(VLOOKUP(BY95,Table4[],3,TRUE),"Hold/Cancel")</f>
        <v>0 - 30 Days</v>
      </c>
      <c r="CA95" s="16" t="str">
        <f>IF(LEN(Table1[[#This Row],[Join Date]])&lt;1, Table1[[#This Row],[Present Day]]-Table1[[#This Row],[Request Date]],"Closed")</f>
        <v>Closed</v>
      </c>
      <c r="CB95" s="16" t="str">
        <f>VLOOKUP(Table1[[#This Row],[Actual SLA]],Table3[],3,TRUE)</f>
        <v>&lt;90</v>
      </c>
      <c r="CC95" s="16" t="str">
        <f>IFERROR(VLOOKUP(BY95,Table4[],4,TRUE),"Hold/Cancel")</f>
        <v>Closed Meet SLA</v>
      </c>
      <c r="CD95" s="179"/>
      <c r="CE95" s="179">
        <f t="shared" ca="1" si="2"/>
        <v>45965.657166203702</v>
      </c>
      <c r="CF95" s="16"/>
      <c r="CG95" s="16"/>
      <c r="CH95" s="286"/>
    </row>
    <row r="96" spans="1:86" hidden="1" x14ac:dyDescent="0.35">
      <c r="A96" s="3">
        <f t="shared" si="3"/>
        <v>95</v>
      </c>
      <c r="B96" s="3" t="s">
        <v>149</v>
      </c>
      <c r="C96" s="3" t="s">
        <v>417</v>
      </c>
      <c r="D96" s="227" t="s">
        <v>578</v>
      </c>
      <c r="E96" s="227" t="s">
        <v>1806</v>
      </c>
      <c r="F96" s="227" t="s">
        <v>155</v>
      </c>
      <c r="G96" s="227" t="s">
        <v>164</v>
      </c>
      <c r="H96" s="3"/>
      <c r="I96" s="227" t="s">
        <v>581</v>
      </c>
      <c r="J96" s="227" t="s">
        <v>580</v>
      </c>
      <c r="K96" s="3" t="s">
        <v>147</v>
      </c>
      <c r="L96" s="3" t="s">
        <v>67</v>
      </c>
      <c r="M96" s="3">
        <f>IF(ISBLANK(Table1[[#This Row],[Type Grade]]),"",VLOOKUP(Table1[[#This Row],[Type Grade]],Table10[], 2, 0))</f>
        <v>3</v>
      </c>
      <c r="N96" s="3"/>
      <c r="O96" s="3"/>
      <c r="P96" s="3"/>
      <c r="Q96" s="3" t="str">
        <f>IF(ISBLANK(Table1[[#This Row],[Type Grade]]),"",VLOOKUP(Table1[[#This Row],[Type Grade]],Table10[#Data],4,0))</f>
        <v>Non Staff</v>
      </c>
      <c r="R96" s="3" t="s">
        <v>150</v>
      </c>
      <c r="S96" s="3" t="s">
        <v>163</v>
      </c>
      <c r="T96" s="3" t="s">
        <v>39</v>
      </c>
      <c r="U96" s="3" t="s">
        <v>579</v>
      </c>
      <c r="V96" s="3" t="s">
        <v>570</v>
      </c>
      <c r="W96" s="3">
        <v>1</v>
      </c>
      <c r="X96" s="3" t="s">
        <v>134</v>
      </c>
      <c r="Y96" s="3" t="str">
        <f>IF(ISBLANK(Table1[[#This Row],[Progress]]),"belum ada fktk",VLOOKUP(Table1[[#This Row],[Progress]],'Reference Table'!$F$2:$G$12,2,FALSE))</f>
        <v>Hold / Cancel</v>
      </c>
      <c r="Z96" s="199">
        <v>45737</v>
      </c>
      <c r="AA96" s="183" t="str">
        <f>IF(LEN(Table1[[#This Row],[Request Date]])&gt;=1, TEXT(Table1[[#This Row],[Request Date]], "mmm"), "ongoing")</f>
        <v>Mar</v>
      </c>
      <c r="AB96" s="183"/>
      <c r="AC96" s="183"/>
      <c r="AD96" s="183"/>
      <c r="AE96" s="183"/>
      <c r="AF96" s="18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245" t="s">
        <v>1886</v>
      </c>
      <c r="BS96" s="183"/>
      <c r="BT96" s="183"/>
      <c r="BU96" s="183"/>
      <c r="BV96" s="3"/>
      <c r="BW96" s="3"/>
      <c r="BX96" s="16"/>
      <c r="BY96" s="16" t="str">
        <f>IF(Table1[[#This Row],[Status]]="Open",Table1[[#This Row],[Ongoing Vacancies Day]],IF(Table1[[#This Row],[Status]]="Closed",Table1[[#This Row],[Join Date]]-Table1[[#This Row],[Request Date]],IF(Table1[[#This Row],[Status]]="Hold / Cancel","Hold/Cancel",0)))</f>
        <v>Hold/Cancel</v>
      </c>
      <c r="BZ96" s="16" t="str">
        <f>IFERROR(VLOOKUP(BY96,Table4[],3,TRUE),"Hold/Cancel")</f>
        <v>Hold/Cancel</v>
      </c>
      <c r="CA96" s="16">
        <f ca="1">IF(LEN(Table1[[#This Row],[Join Date]])&lt;1, Table1[[#This Row],[Present Day]]-Table1[[#This Row],[Request Date]],"Closed")</f>
        <v>228.65716620370222</v>
      </c>
      <c r="CB96" s="16" t="str">
        <f>VLOOKUP(Table1[[#This Row],[Actual SLA]],Table3[],3,TRUE)</f>
        <v>Closed</v>
      </c>
      <c r="CC96" s="16" t="str">
        <f>IFERROR(VLOOKUP(BY96,Table4[],4,TRUE),"Hold/Cancel")</f>
        <v>Hold/Cancel</v>
      </c>
      <c r="CD96" s="179"/>
      <c r="CE96" s="179">
        <f t="shared" ca="1" si="2"/>
        <v>45965.657166203702</v>
      </c>
      <c r="CF96" s="16"/>
      <c r="CG96" s="16"/>
      <c r="CH96" s="195" t="s">
        <v>899</v>
      </c>
    </row>
    <row r="97" spans="1:86" ht="29" hidden="1" x14ac:dyDescent="0.35">
      <c r="A97" s="3">
        <f t="shared" si="3"/>
        <v>96</v>
      </c>
      <c r="B97" s="3" t="s">
        <v>149</v>
      </c>
      <c r="C97" s="3" t="s">
        <v>321</v>
      </c>
      <c r="D97" s="227" t="s">
        <v>904</v>
      </c>
      <c r="E97" s="227" t="s">
        <v>1806</v>
      </c>
      <c r="F97" s="227" t="s">
        <v>146</v>
      </c>
      <c r="G97" s="227" t="s">
        <v>261</v>
      </c>
      <c r="H97" s="3" t="s">
        <v>1570</v>
      </c>
      <c r="I97" s="227" t="s">
        <v>634</v>
      </c>
      <c r="J97" s="227" t="s">
        <v>703</v>
      </c>
      <c r="K97" s="3" t="s">
        <v>138</v>
      </c>
      <c r="L97" s="3" t="s">
        <v>43</v>
      </c>
      <c r="M97" s="3">
        <f>IF(ISBLANK(Table1[[#This Row],[Type Grade]]),"",VLOOKUP(Table1[[#This Row],[Type Grade]],Table10[], 2, 0))</f>
        <v>7</v>
      </c>
      <c r="N97" s="3"/>
      <c r="O97" s="3"/>
      <c r="P97" s="3"/>
      <c r="Q97" s="3" t="str">
        <f>IF(ISBLANK(Table1[[#This Row],[Type Grade]]),"",VLOOKUP(Table1[[#This Row],[Type Grade]],Table10[#Data],4,0))</f>
        <v>Staff</v>
      </c>
      <c r="R97" s="3" t="s">
        <v>121</v>
      </c>
      <c r="S97" s="3" t="s">
        <v>151</v>
      </c>
      <c r="T97" s="3" t="s">
        <v>39</v>
      </c>
      <c r="U97" s="3" t="s">
        <v>704</v>
      </c>
      <c r="V97" s="3" t="s">
        <v>705</v>
      </c>
      <c r="W97" s="3">
        <v>1</v>
      </c>
      <c r="X97" s="3" t="s">
        <v>135</v>
      </c>
      <c r="Y97" s="3" t="str">
        <f>IF(ISBLANK(Table1[[#This Row],[Progress]]),"belum ada fktk",VLOOKUP(Table1[[#This Row],[Progress]],'Reference Table'!$F$2:$G$12,2,FALSE))</f>
        <v>Closed</v>
      </c>
      <c r="Z97" s="199">
        <v>45737</v>
      </c>
      <c r="AA97" s="183" t="str">
        <f>IF(LEN(Table1[[#This Row],[Request Date]])&gt;=1, TEXT(Table1[[#This Row],[Request Date]], "mmm"), "ongoing")</f>
        <v>Mar</v>
      </c>
      <c r="AB97" s="183"/>
      <c r="AC97" s="183"/>
      <c r="AD97" s="183"/>
      <c r="AE97" s="183"/>
      <c r="AF97" s="183"/>
      <c r="AH97" s="3"/>
      <c r="AI97" s="3"/>
      <c r="AJ97" s="3"/>
      <c r="AK97" s="3"/>
      <c r="AL97" s="3"/>
      <c r="AM97" s="3">
        <v>4</v>
      </c>
      <c r="AN97" s="3"/>
      <c r="AO97" s="3"/>
      <c r="AP97" s="3"/>
      <c r="AQ97" s="3"/>
      <c r="AR97" s="3"/>
      <c r="AS97" s="3">
        <v>3</v>
      </c>
      <c r="AT97" s="3"/>
      <c r="AU97" s="3"/>
      <c r="AV97" s="3"/>
      <c r="AW97" s="3"/>
      <c r="AX97" s="3"/>
      <c r="AY97" s="3"/>
      <c r="AZ97" s="3"/>
      <c r="BA97" s="3"/>
      <c r="BB97" s="3"/>
      <c r="BC97" s="3"/>
      <c r="BD97" s="3"/>
      <c r="BE97" s="3">
        <v>1</v>
      </c>
      <c r="BF97" s="3"/>
      <c r="BG97" s="3"/>
      <c r="BH97" s="3"/>
      <c r="BI97" s="3"/>
      <c r="BJ97" s="3"/>
      <c r="BK97" s="3">
        <v>1</v>
      </c>
      <c r="BL97" s="3"/>
      <c r="BM97" s="3">
        <v>1</v>
      </c>
      <c r="BN97" s="3">
        <v>3</v>
      </c>
      <c r="BO97" s="3">
        <v>3</v>
      </c>
      <c r="BP97" s="3">
        <v>0</v>
      </c>
      <c r="BQ97" s="3"/>
      <c r="BR97" s="244" t="s">
        <v>929</v>
      </c>
      <c r="BS97" s="183"/>
      <c r="BT97" s="183">
        <v>45800</v>
      </c>
      <c r="BU97" s="183">
        <v>45852</v>
      </c>
      <c r="BV97" s="3" t="s">
        <v>1284</v>
      </c>
      <c r="BW97" s="3"/>
      <c r="BX97" s="16"/>
      <c r="BY97" s="16">
        <f>IF(Table1[[#This Row],[Status]]="Open",Table1[[#This Row],[Ongoing Vacancies Day]],IF(Table1[[#This Row],[Status]]="Closed",Table1[[#This Row],[Join Date]]-Table1[[#This Row],[Request Date]],IF(Table1[[#This Row],[Status]]="Hold / Cancel","Hold/Cancel",0)))</f>
        <v>115</v>
      </c>
      <c r="BZ97" s="16" t="str">
        <f>IFERROR(VLOOKUP(BY97,Table4[],3,TRUE),"Hold/Cancel")</f>
        <v>above 91 Days</v>
      </c>
      <c r="CA97" s="16" t="str">
        <f>IF(LEN(Table1[[#This Row],[Join Date]])&lt;1, Table1[[#This Row],[Present Day]]-Table1[[#This Row],[Request Date]],"Closed")</f>
        <v>Closed</v>
      </c>
      <c r="CB97" s="16" t="str">
        <f>VLOOKUP(Table1[[#This Row],[Actual SLA]],Table3[],3,TRUE)</f>
        <v>&gt;90</v>
      </c>
      <c r="CC97" s="16" t="str">
        <f>IFERROR(VLOOKUP(BY97,Table4[],4,TRUE),"Hold/Cancel")</f>
        <v>Closed Not Meet SLA</v>
      </c>
      <c r="CD97" s="179"/>
      <c r="CE97" s="179">
        <f t="shared" ca="1" si="2"/>
        <v>45965.657166203702</v>
      </c>
      <c r="CF97" s="3">
        <v>7</v>
      </c>
      <c r="CG97" s="16"/>
      <c r="CH97" s="286" t="s">
        <v>929</v>
      </c>
    </row>
    <row r="98" spans="1:86" hidden="1" x14ac:dyDescent="0.35">
      <c r="A98" s="3">
        <f t="shared" si="3"/>
        <v>97</v>
      </c>
      <c r="B98" s="3" t="s">
        <v>149</v>
      </c>
      <c r="C98" s="3" t="s">
        <v>321</v>
      </c>
      <c r="D98" s="227" t="s">
        <v>572</v>
      </c>
      <c r="E98" s="227" t="s">
        <v>1806</v>
      </c>
      <c r="F98" s="227" t="s">
        <v>159</v>
      </c>
      <c r="G98" s="227" t="s">
        <v>164</v>
      </c>
      <c r="H98" s="3"/>
      <c r="I98" s="227" t="s">
        <v>583</v>
      </c>
      <c r="J98" s="229" t="s">
        <v>378</v>
      </c>
      <c r="K98" s="3" t="s">
        <v>147</v>
      </c>
      <c r="L98" s="3" t="s">
        <v>105</v>
      </c>
      <c r="M98" s="3">
        <f>IF(ISBLANK(Table1[[#This Row],[Type Grade]]),"",VLOOKUP(Table1[[#This Row],[Type Grade]],Table10[], 2, 0))</f>
        <v>2</v>
      </c>
      <c r="N98" s="3"/>
      <c r="O98" s="3"/>
      <c r="P98" s="3"/>
      <c r="Q98" s="3" t="str">
        <f>IF(ISBLANK(Table1[[#This Row],[Type Grade]]),"",VLOOKUP(Table1[[#This Row],[Type Grade]],Table10[#Data],4,0))</f>
        <v>Non Staff</v>
      </c>
      <c r="R98" s="3" t="s">
        <v>150</v>
      </c>
      <c r="S98" s="3" t="s">
        <v>52</v>
      </c>
      <c r="T98" s="3" t="s">
        <v>39</v>
      </c>
      <c r="U98" s="3" t="s">
        <v>573</v>
      </c>
      <c r="V98" s="3" t="s">
        <v>930</v>
      </c>
      <c r="W98" s="3">
        <v>1</v>
      </c>
      <c r="X98" s="3" t="s">
        <v>135</v>
      </c>
      <c r="Y98" s="3" t="str">
        <f>IF(ISBLANK(Table1[[#This Row],[Progress]]),"belum ada fktk",VLOOKUP(Table1[[#This Row],[Progress]],'Reference Table'!$F$2:$G$12,2,FALSE))</f>
        <v>Closed</v>
      </c>
      <c r="Z98" s="199">
        <v>45737</v>
      </c>
      <c r="AA98" s="183" t="str">
        <f>IF(LEN(Table1[[#This Row],[Request Date]])&gt;=1, TEXT(Table1[[#This Row],[Request Date]], "mmm"), "ongoing")</f>
        <v>Mar</v>
      </c>
      <c r="AB98" s="183"/>
      <c r="AC98" s="183"/>
      <c r="AD98" s="183"/>
      <c r="AE98" s="183"/>
      <c r="AF98" s="18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v>1</v>
      </c>
      <c r="BN98" s="3"/>
      <c r="BO98" s="3"/>
      <c r="BP98" s="3"/>
      <c r="BQ98" s="3"/>
      <c r="BR98" s="246"/>
      <c r="BS98" s="183"/>
      <c r="BT98" s="183"/>
      <c r="BU98" s="183">
        <v>45792</v>
      </c>
      <c r="BV98" s="3" t="s">
        <v>1313</v>
      </c>
      <c r="BW98" s="3"/>
      <c r="BX98" s="16"/>
      <c r="BY98" s="16">
        <f>IF(Table1[[#This Row],[Status]]="Open",Table1[[#This Row],[Ongoing Vacancies Day]],IF(Table1[[#This Row],[Status]]="Closed",Table1[[#This Row],[Join Date]]-Table1[[#This Row],[Request Date]],IF(Table1[[#This Row],[Status]]="Hold / Cancel","Hold/Cancel",0)))</f>
        <v>55</v>
      </c>
      <c r="BZ98" s="16" t="str">
        <f>IFERROR(VLOOKUP(BY98,Table4[],3,TRUE),"Hold/Cancel")</f>
        <v>31 - 60 Days</v>
      </c>
      <c r="CA98" s="16" t="str">
        <f>IF(LEN(Table1[[#This Row],[Join Date]])&lt;1, Table1[[#This Row],[Present Day]]-Table1[[#This Row],[Request Date]],"Closed")</f>
        <v>Closed</v>
      </c>
      <c r="CB98" s="16" t="str">
        <f>VLOOKUP(Table1[[#This Row],[Actual SLA]],Table3[],3,TRUE)</f>
        <v>&lt;90</v>
      </c>
      <c r="CC98" s="16" t="str">
        <f>IFERROR(VLOOKUP(BY98,Table4[],4,TRUE),"Hold/Cancel")</f>
        <v>Closed Meet SLA</v>
      </c>
      <c r="CD98" s="179"/>
      <c r="CE98" s="179">
        <f t="shared" ca="1" si="2"/>
        <v>45965.657166203702</v>
      </c>
      <c r="CF98" s="16"/>
      <c r="CG98" s="16"/>
      <c r="CH98" s="231"/>
    </row>
    <row r="99" spans="1:86" hidden="1" x14ac:dyDescent="0.35">
      <c r="A99" s="3">
        <f t="shared" si="3"/>
        <v>98</v>
      </c>
      <c r="B99" s="181" t="s">
        <v>149</v>
      </c>
      <c r="C99" s="3" t="s">
        <v>321</v>
      </c>
      <c r="D99" s="229" t="s">
        <v>807</v>
      </c>
      <c r="E99" s="227" t="s">
        <v>1806</v>
      </c>
      <c r="F99" s="229" t="s">
        <v>156</v>
      </c>
      <c r="G99" s="229" t="s">
        <v>164</v>
      </c>
      <c r="H99" s="181"/>
      <c r="I99" s="229" t="s">
        <v>627</v>
      </c>
      <c r="J99" s="229" t="s">
        <v>808</v>
      </c>
      <c r="K99" s="181" t="s">
        <v>138</v>
      </c>
      <c r="L99" s="181" t="s">
        <v>67</v>
      </c>
      <c r="M99" s="3">
        <f>IF(ISBLANK(Table1[[#This Row],[Type Grade]]),"",VLOOKUP(Table1[[#This Row],[Type Grade]],Table10[], 2, 0))</f>
        <v>3</v>
      </c>
      <c r="N99" s="3"/>
      <c r="O99" s="3"/>
      <c r="P99" s="3"/>
      <c r="Q99" s="3" t="str">
        <f>IF(ISBLANK(Table1[[#This Row],[Type Grade]]),"",VLOOKUP(Table1[[#This Row],[Type Grade]],Table10[#Data],4,0))</f>
        <v>Non Staff</v>
      </c>
      <c r="R99" s="181" t="s">
        <v>150</v>
      </c>
      <c r="S99" s="181" t="s">
        <v>163</v>
      </c>
      <c r="T99" s="181" t="s">
        <v>39</v>
      </c>
      <c r="U99" s="181" t="s">
        <v>809</v>
      </c>
      <c r="V99" s="181"/>
      <c r="W99" s="181">
        <v>1</v>
      </c>
      <c r="X99" s="3" t="s">
        <v>135</v>
      </c>
      <c r="Y99" s="3" t="str">
        <f>IF(ISBLANK(Table1[[#This Row],[Progress]]),"belum ada fktk",VLOOKUP(Table1[[#This Row],[Progress]],'Reference Table'!$F$2:$G$12,2,FALSE))</f>
        <v>Closed</v>
      </c>
      <c r="Z99" s="198">
        <v>45748</v>
      </c>
      <c r="AA99" s="183" t="str">
        <f>IF(LEN(Table1[[#This Row],[Request Date]])&gt;=1, TEXT(Table1[[#This Row],[Request Date]], "mmm"), "ongoing")</f>
        <v>Apr</v>
      </c>
      <c r="AB99" s="183"/>
      <c r="AC99" s="183"/>
      <c r="AD99" s="183"/>
      <c r="AE99" s="183"/>
      <c r="AF99" s="183"/>
      <c r="AG99" s="184"/>
      <c r="AH99" s="184"/>
      <c r="AI99" s="184"/>
      <c r="AJ99" s="184"/>
      <c r="AK99" s="184"/>
      <c r="AL99" s="184"/>
      <c r="AM99" s="184"/>
      <c r="AN99" s="184"/>
      <c r="AO99" s="184"/>
      <c r="AP99" s="184"/>
      <c r="AQ99" s="184"/>
      <c r="AR99" s="184"/>
      <c r="AS99" s="184"/>
      <c r="AT99" s="184"/>
      <c r="AU99" s="184"/>
      <c r="AV99" s="184"/>
      <c r="AW99" s="184"/>
      <c r="AX99" s="184"/>
      <c r="AY99" s="184"/>
      <c r="AZ99" s="184"/>
      <c r="BA99" s="184"/>
      <c r="BB99" s="184"/>
      <c r="BC99" s="184"/>
      <c r="BD99" s="184"/>
      <c r="BE99" s="184"/>
      <c r="BF99" s="184"/>
      <c r="BG99" s="184"/>
      <c r="BH99" s="184"/>
      <c r="BI99" s="184"/>
      <c r="BJ99" s="184"/>
      <c r="BK99" s="184"/>
      <c r="BL99" s="185"/>
      <c r="BM99" s="3">
        <v>1</v>
      </c>
      <c r="BN99" s="185"/>
      <c r="BO99" s="185"/>
      <c r="BP99" s="185"/>
      <c r="BQ99" s="186"/>
      <c r="BR99" s="245"/>
      <c r="BS99" s="187"/>
      <c r="BT99" s="189"/>
      <c r="BU99" s="183">
        <v>45763</v>
      </c>
      <c r="BV99" s="3" t="s">
        <v>934</v>
      </c>
      <c r="BW99" s="3"/>
      <c r="BX99" s="16"/>
      <c r="BY99" s="16">
        <f>IF(Table1[[#This Row],[Status]]="Open",Table1[[#This Row],[Ongoing Vacancies Day]],IF(Table1[[#This Row],[Status]]="Closed",Table1[[#This Row],[Join Date]]-Table1[[#This Row],[Request Date]],IF(Table1[[#This Row],[Status]]="Hold / Cancel","Hold/Cancel",0)))</f>
        <v>15</v>
      </c>
      <c r="BZ99" s="16" t="str">
        <f>IFERROR(VLOOKUP(BY99,Table4[],3,TRUE),"Hold/Cancel")</f>
        <v>0 - 30 Days</v>
      </c>
      <c r="CA99" s="16" t="str">
        <f>IF(LEN(Table1[[#This Row],[Join Date]])&lt;1, Table1[[#This Row],[Present Day]]-Table1[[#This Row],[Request Date]],"Closed")</f>
        <v>Closed</v>
      </c>
      <c r="CB99" s="16" t="str">
        <f>VLOOKUP(Table1[[#This Row],[Actual SLA]],Table3[],3,TRUE)</f>
        <v>&lt;90</v>
      </c>
      <c r="CC99" s="16" t="str">
        <f>IFERROR(VLOOKUP(BY99,Table4[],4,TRUE),"Hold/Cancel")</f>
        <v>Closed Meet SLA</v>
      </c>
      <c r="CD99" s="179"/>
      <c r="CE99" s="179">
        <f t="shared" ca="1" si="2"/>
        <v>45965.657166203702</v>
      </c>
      <c r="CF99" s="16"/>
      <c r="CG99" s="16"/>
      <c r="CH99" s="195"/>
    </row>
    <row r="100" spans="1:86" hidden="1" x14ac:dyDescent="0.35">
      <c r="A100" s="3">
        <f t="shared" si="3"/>
        <v>99</v>
      </c>
      <c r="B100" s="181" t="s">
        <v>149</v>
      </c>
      <c r="C100" s="3" t="s">
        <v>1273</v>
      </c>
      <c r="D100" s="229" t="s">
        <v>816</v>
      </c>
      <c r="E100" s="227" t="s">
        <v>1806</v>
      </c>
      <c r="F100" s="229" t="s">
        <v>156</v>
      </c>
      <c r="G100" s="229" t="s">
        <v>164</v>
      </c>
      <c r="H100" s="181"/>
      <c r="I100" s="229" t="s">
        <v>817</v>
      </c>
      <c r="J100" s="229" t="s">
        <v>818</v>
      </c>
      <c r="K100" s="181" t="s">
        <v>147</v>
      </c>
      <c r="L100" s="181" t="s">
        <v>65</v>
      </c>
      <c r="M100" s="3">
        <f>IF(ISBLANK(Table1[[#This Row],[Type Grade]]),"",VLOOKUP(Table1[[#This Row],[Type Grade]],Table10[], 2, 0))</f>
        <v>4</v>
      </c>
      <c r="N100" s="3"/>
      <c r="O100" s="3"/>
      <c r="P100" s="3"/>
      <c r="Q100" s="3" t="str">
        <f>IF(ISBLANK(Table1[[#This Row],[Type Grade]]),"",VLOOKUP(Table1[[#This Row],[Type Grade]],Table10[#Data],4,0))</f>
        <v>Staff</v>
      </c>
      <c r="R100" s="181" t="s">
        <v>150</v>
      </c>
      <c r="S100" s="181" t="s">
        <v>163</v>
      </c>
      <c r="T100" s="181" t="s">
        <v>39</v>
      </c>
      <c r="U100" s="181" t="s">
        <v>819</v>
      </c>
      <c r="V100" s="181"/>
      <c r="W100" s="181">
        <v>1</v>
      </c>
      <c r="X100" s="3" t="s">
        <v>135</v>
      </c>
      <c r="Y100" s="3" t="str">
        <f>IF(ISBLANK(Table1[[#This Row],[Progress]]),"belum ada fktk",VLOOKUP(Table1[[#This Row],[Progress]],'Reference Table'!$F$2:$G$12,2,FALSE))</f>
        <v>Closed</v>
      </c>
      <c r="Z100" s="198">
        <v>45748</v>
      </c>
      <c r="AA100" s="183" t="str">
        <f>IF(LEN(Table1[[#This Row],[Request Date]])&gt;=1, TEXT(Table1[[#This Row],[Request Date]], "mmm"), "ongoing")</f>
        <v>Apr</v>
      </c>
      <c r="AB100" s="183"/>
      <c r="AC100" s="183"/>
      <c r="AD100" s="183"/>
      <c r="AE100" s="183"/>
      <c r="AF100" s="183"/>
      <c r="AG100" s="184"/>
      <c r="AH100" s="184"/>
      <c r="AI100" s="184"/>
      <c r="AJ100" s="184"/>
      <c r="AK100" s="184"/>
      <c r="AL100" s="184"/>
      <c r="AM100" s="184"/>
      <c r="AN100" s="184"/>
      <c r="AO100" s="184"/>
      <c r="AP100" s="184"/>
      <c r="AQ100" s="184"/>
      <c r="AR100" s="184"/>
      <c r="AS100" s="184"/>
      <c r="AT100" s="184"/>
      <c r="AU100" s="184"/>
      <c r="AV100" s="184"/>
      <c r="AW100" s="184"/>
      <c r="AX100" s="184"/>
      <c r="AY100" s="184"/>
      <c r="AZ100" s="184"/>
      <c r="BA100" s="184"/>
      <c r="BB100" s="184"/>
      <c r="BC100" s="184"/>
      <c r="BD100" s="184"/>
      <c r="BE100" s="184"/>
      <c r="BF100" s="184"/>
      <c r="BG100" s="184"/>
      <c r="BH100" s="184"/>
      <c r="BI100" s="184"/>
      <c r="BJ100" s="184"/>
      <c r="BK100" s="184"/>
      <c r="BL100" s="185"/>
      <c r="BM100" s="3">
        <v>1</v>
      </c>
      <c r="BN100" s="185"/>
      <c r="BO100" s="185"/>
      <c r="BP100" s="185"/>
      <c r="BQ100" s="196"/>
      <c r="BR100" s="248"/>
      <c r="BS100" s="189"/>
      <c r="BT100" s="187">
        <v>45717</v>
      </c>
      <c r="BU100" s="183">
        <v>45720</v>
      </c>
      <c r="BV100" s="181" t="s">
        <v>411</v>
      </c>
      <c r="BW100" s="181"/>
      <c r="BX100" s="16"/>
      <c r="BY100" s="16">
        <f>IF(Table1[[#This Row],[Status]]="Open",Table1[[#This Row],[Ongoing Vacancies Day]],IF(Table1[[#This Row],[Status]]="Closed",Table1[[#This Row],[Join Date]]-Table1[[#This Row],[Request Date]],IF(Table1[[#This Row],[Status]]="Hold / Cancel","Hold/Cancel",0)))</f>
        <v>-28</v>
      </c>
      <c r="BZ100" s="16" t="str">
        <f>IFERROR(VLOOKUP(BY100,Table4[],3,TRUE),"Hold/Cancel")</f>
        <v>Hold/Cancel</v>
      </c>
      <c r="CA100" s="16" t="str">
        <f>IF(LEN(Table1[[#This Row],[Join Date]])&lt;1, Table1[[#This Row],[Present Day]]-Table1[[#This Row],[Request Date]],"Closed")</f>
        <v>Closed</v>
      </c>
      <c r="CB100" s="16" t="e">
        <f>VLOOKUP(Table1[[#This Row],[Actual SLA]],Table3[],3,TRUE)</f>
        <v>#N/A</v>
      </c>
      <c r="CC100" s="16" t="str">
        <f>IFERROR(VLOOKUP(BY100,Table4[],4,TRUE),"Hold/Cancel")</f>
        <v>Hold/Cancel</v>
      </c>
      <c r="CD100" s="179"/>
      <c r="CE100" s="179">
        <f t="shared" ca="1" si="2"/>
        <v>45965.657166203702</v>
      </c>
      <c r="CF100" s="16"/>
      <c r="CG100" s="16"/>
      <c r="CH100" s="196"/>
    </row>
    <row r="101" spans="1:86" hidden="1" x14ac:dyDescent="0.35">
      <c r="A101" s="3">
        <f t="shared" si="3"/>
        <v>100</v>
      </c>
      <c r="B101" s="3" t="s">
        <v>149</v>
      </c>
      <c r="C101" s="3" t="s">
        <v>321</v>
      </c>
      <c r="D101" s="227" t="s">
        <v>810</v>
      </c>
      <c r="E101" s="227" t="s">
        <v>1806</v>
      </c>
      <c r="F101" s="227" t="s">
        <v>183</v>
      </c>
      <c r="G101" s="227" t="s">
        <v>164</v>
      </c>
      <c r="H101" s="3"/>
      <c r="I101" s="227" t="s">
        <v>671</v>
      </c>
      <c r="J101" s="227" t="s">
        <v>811</v>
      </c>
      <c r="K101" s="3" t="s">
        <v>147</v>
      </c>
      <c r="L101" s="3" t="s">
        <v>67</v>
      </c>
      <c r="M101" s="3">
        <f>IF(ISBLANK(Table1[[#This Row],[Type Grade]]),"",VLOOKUP(Table1[[#This Row],[Type Grade]],Table10[], 2, 0))</f>
        <v>3</v>
      </c>
      <c r="N101" s="3"/>
      <c r="O101" s="3"/>
      <c r="P101" s="3"/>
      <c r="Q101" s="3" t="str">
        <f>IF(ISBLANK(Table1[[#This Row],[Type Grade]]),"",VLOOKUP(Table1[[#This Row],[Type Grade]],Table10[#Data],4,0))</f>
        <v>Non Staff</v>
      </c>
      <c r="R101" s="3" t="s">
        <v>150</v>
      </c>
      <c r="S101" s="3" t="s">
        <v>163</v>
      </c>
      <c r="T101" s="3" t="s">
        <v>39</v>
      </c>
      <c r="U101" s="3" t="s">
        <v>812</v>
      </c>
      <c r="V101" s="3" t="s">
        <v>570</v>
      </c>
      <c r="W101" s="3">
        <v>1</v>
      </c>
      <c r="X101" s="3" t="s">
        <v>135</v>
      </c>
      <c r="Y101" s="3" t="str">
        <f>IF(ISBLANK(Table1[[#This Row],[Progress]]),"belum ada fktk",VLOOKUP(Table1[[#This Row],[Progress]],'Reference Table'!$F$2:$G$12,2,FALSE))</f>
        <v>Closed</v>
      </c>
      <c r="Z101" s="199">
        <v>45748</v>
      </c>
      <c r="AA101" s="183" t="str">
        <f>IF(LEN(Table1[[#This Row],[Request Date]])&gt;=1, TEXT(Table1[[#This Row],[Request Date]], "mmm"), "ongoing")</f>
        <v>Apr</v>
      </c>
      <c r="AB101" s="183"/>
      <c r="AC101" s="183"/>
      <c r="AD101" s="183"/>
      <c r="AE101" s="183"/>
      <c r="AF101" s="18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v>1</v>
      </c>
      <c r="BN101" s="3"/>
      <c r="BO101" s="3"/>
      <c r="BP101" s="3"/>
      <c r="BQ101" s="3"/>
      <c r="BR101" s="246"/>
      <c r="BS101" s="183"/>
      <c r="BT101" s="183">
        <v>45749</v>
      </c>
      <c r="BU101" s="183">
        <v>45751</v>
      </c>
      <c r="BV101" s="191" t="s">
        <v>888</v>
      </c>
      <c r="BW101" s="3"/>
      <c r="BX101" s="16"/>
      <c r="BY101" s="16">
        <f>IF(Table1[[#This Row],[Status]]="Open",Table1[[#This Row],[Ongoing Vacancies Day]],IF(Table1[[#This Row],[Status]]="Closed",Table1[[#This Row],[Join Date]]-Table1[[#This Row],[Request Date]],IF(Table1[[#This Row],[Status]]="Hold / Cancel","Hold/Cancel",0)))</f>
        <v>3</v>
      </c>
      <c r="BZ101" s="16" t="str">
        <f>IFERROR(VLOOKUP(BY101,Table4[],3,TRUE),"Hold/Cancel")</f>
        <v>0 - 30 Days</v>
      </c>
      <c r="CA101" s="16" t="str">
        <f>IF(LEN(Table1[[#This Row],[Join Date]])&lt;1, Table1[[#This Row],[Present Day]]-Table1[[#This Row],[Request Date]],"Closed")</f>
        <v>Closed</v>
      </c>
      <c r="CB101" s="16" t="str">
        <f>VLOOKUP(Table1[[#This Row],[Actual SLA]],Table3[],3,TRUE)</f>
        <v>&lt;90</v>
      </c>
      <c r="CC101" s="16" t="str">
        <f>IFERROR(VLOOKUP(BY101,Table4[],4,TRUE),"Hold/Cancel")</f>
        <v>Closed Meet SLA</v>
      </c>
      <c r="CD101" s="179"/>
      <c r="CE101" s="179">
        <f t="shared" ca="1" si="2"/>
        <v>45965.657166203702</v>
      </c>
      <c r="CF101" s="16"/>
      <c r="CG101" s="16"/>
      <c r="CH101" s="231"/>
    </row>
    <row r="102" spans="1:86" hidden="1" x14ac:dyDescent="0.35">
      <c r="A102" s="3">
        <f t="shared" si="3"/>
        <v>101</v>
      </c>
      <c r="B102" s="3" t="s">
        <v>153</v>
      </c>
      <c r="C102" s="3" t="s">
        <v>321</v>
      </c>
      <c r="D102" s="227" t="s">
        <v>724</v>
      </c>
      <c r="E102" s="227" t="s">
        <v>1806</v>
      </c>
      <c r="F102" s="227" t="s">
        <v>159</v>
      </c>
      <c r="G102" s="227" t="s">
        <v>164</v>
      </c>
      <c r="H102" s="3"/>
      <c r="I102" s="227" t="s">
        <v>586</v>
      </c>
      <c r="J102" s="227" t="s">
        <v>721</v>
      </c>
      <c r="K102" s="3" t="s">
        <v>138</v>
      </c>
      <c r="L102" s="3" t="s">
        <v>67</v>
      </c>
      <c r="M102" s="3">
        <f>IF(ISBLANK(Table1[[#This Row],[Type Grade]]),"",VLOOKUP(Table1[[#This Row],[Type Grade]],Table10[], 2, 0))</f>
        <v>3</v>
      </c>
      <c r="N102" s="3"/>
      <c r="O102" s="3"/>
      <c r="P102" s="3"/>
      <c r="Q102" s="3" t="str">
        <f>IF(ISBLANK(Table1[[#This Row],[Type Grade]]),"",VLOOKUP(Table1[[#This Row],[Type Grade]],Table10[#Data],4,0))</f>
        <v>Non Staff</v>
      </c>
      <c r="R102" s="3" t="s">
        <v>150</v>
      </c>
      <c r="S102" s="3" t="s">
        <v>864</v>
      </c>
      <c r="T102" s="3" t="s">
        <v>39</v>
      </c>
      <c r="U102" s="3" t="s">
        <v>722</v>
      </c>
      <c r="V102" s="3" t="s">
        <v>567</v>
      </c>
      <c r="W102" s="3">
        <v>1</v>
      </c>
      <c r="X102" s="3" t="s">
        <v>135</v>
      </c>
      <c r="Y102" s="3" t="str">
        <f>IF(ISBLANK(Table1[[#This Row],[Progress]]),"belum ada fktk",VLOOKUP(Table1[[#This Row],[Progress]],'Reference Table'!$F$2:$G$12,2,FALSE))</f>
        <v>Closed</v>
      </c>
      <c r="Z102" s="199">
        <v>45749</v>
      </c>
      <c r="AA102" s="183" t="str">
        <f>IF(LEN(Table1[[#This Row],[Request Date]])&gt;=1, TEXT(Table1[[#This Row],[Request Date]], "mmm"), "ongoing")</f>
        <v>Apr</v>
      </c>
      <c r="AB102" s="183"/>
      <c r="AC102" s="183"/>
      <c r="AD102" s="183"/>
      <c r="AE102" s="183"/>
      <c r="AF102" s="18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v>1</v>
      </c>
      <c r="BN102" s="3"/>
      <c r="BO102" s="3"/>
      <c r="BP102" s="3"/>
      <c r="BQ102" s="3"/>
      <c r="BR102" s="246"/>
      <c r="BS102" s="183"/>
      <c r="BT102" s="183">
        <v>45754</v>
      </c>
      <c r="BU102" s="183">
        <v>45759</v>
      </c>
      <c r="BV102" s="3" t="s">
        <v>772</v>
      </c>
      <c r="BW102" s="3" t="s">
        <v>286</v>
      </c>
      <c r="BX102" s="16"/>
      <c r="BY102" s="16">
        <f>IF(Table1[[#This Row],[Status]]="Open",Table1[[#This Row],[Ongoing Vacancies Day]],IF(Table1[[#This Row],[Status]]="Closed",Table1[[#This Row],[Join Date]]-Table1[[#This Row],[Request Date]],IF(Table1[[#This Row],[Status]]="Hold / Cancel","Hold/Cancel",0)))</f>
        <v>10</v>
      </c>
      <c r="BZ102" s="16" t="str">
        <f>IFERROR(VLOOKUP(BY102,Table4[],3,TRUE),"Hold/Cancel")</f>
        <v>0 - 30 Days</v>
      </c>
      <c r="CA102" s="16" t="str">
        <f>IF(LEN(Table1[[#This Row],[Join Date]])&lt;1, Table1[[#This Row],[Present Day]]-Table1[[#This Row],[Request Date]],"Closed")</f>
        <v>Closed</v>
      </c>
      <c r="CB102" s="16" t="str">
        <f>VLOOKUP(Table1[[#This Row],[Actual SLA]],Table3[],3,TRUE)</f>
        <v>&lt;90</v>
      </c>
      <c r="CC102" s="16" t="str">
        <f>IFERROR(VLOOKUP(BY102,Table4[],4,TRUE),"Hold/Cancel")</f>
        <v>Closed Meet SLA</v>
      </c>
      <c r="CD102" s="179"/>
      <c r="CE102" s="179">
        <f t="shared" ca="1" si="2"/>
        <v>45965.657166203702</v>
      </c>
      <c r="CF102" s="16"/>
      <c r="CG102" s="16"/>
      <c r="CH102" s="231"/>
    </row>
    <row r="103" spans="1:86" ht="29" hidden="1" x14ac:dyDescent="0.35">
      <c r="A103" s="3">
        <f t="shared" si="3"/>
        <v>102</v>
      </c>
      <c r="B103" s="3" t="s">
        <v>153</v>
      </c>
      <c r="C103" s="3" t="s">
        <v>321</v>
      </c>
      <c r="D103" s="227" t="s">
        <v>723</v>
      </c>
      <c r="E103" s="227" t="s">
        <v>1806</v>
      </c>
      <c r="F103" s="227" t="s">
        <v>159</v>
      </c>
      <c r="G103" s="227" t="s">
        <v>164</v>
      </c>
      <c r="H103" s="3"/>
      <c r="I103" s="227" t="s">
        <v>586</v>
      </c>
      <c r="J103" s="227" t="s">
        <v>725</v>
      </c>
      <c r="K103" s="3" t="s">
        <v>138</v>
      </c>
      <c r="L103" s="3" t="s">
        <v>66</v>
      </c>
      <c r="M103" s="3">
        <f>IF(ISBLANK(Table1[[#This Row],[Type Grade]]),"",VLOOKUP(Table1[[#This Row],[Type Grade]],Table10[], 2, 0))</f>
        <v>2</v>
      </c>
      <c r="N103" s="3"/>
      <c r="O103" s="3"/>
      <c r="P103" s="3"/>
      <c r="Q103" s="3" t="str">
        <f>IF(ISBLANK(Table1[[#This Row],[Type Grade]]),"",VLOOKUP(Table1[[#This Row],[Type Grade]],Table10[#Data],4,0))</f>
        <v>Non Staff</v>
      </c>
      <c r="R103" s="3" t="s">
        <v>150</v>
      </c>
      <c r="S103" s="3" t="s">
        <v>864</v>
      </c>
      <c r="T103" s="3" t="s">
        <v>39</v>
      </c>
      <c r="U103" s="3" t="s">
        <v>726</v>
      </c>
      <c r="V103" s="3" t="s">
        <v>567</v>
      </c>
      <c r="W103" s="3">
        <v>1</v>
      </c>
      <c r="X103" s="3" t="s">
        <v>135</v>
      </c>
      <c r="Y103" s="3" t="str">
        <f>IF(ISBLANK(Table1[[#This Row],[Progress]]),"belum ada fktk",VLOOKUP(Table1[[#This Row],[Progress]],'Reference Table'!$F$2:$G$12,2,FALSE))</f>
        <v>Closed</v>
      </c>
      <c r="Z103" s="199">
        <v>45749</v>
      </c>
      <c r="AA103" s="183" t="str">
        <f>IF(LEN(Table1[[#This Row],[Request Date]])&gt;=1, TEXT(Table1[[#This Row],[Request Date]], "mmm"), "ongoing")</f>
        <v>Apr</v>
      </c>
      <c r="AB103" s="183"/>
      <c r="AC103" s="183"/>
      <c r="AD103" s="183"/>
      <c r="AE103" s="183"/>
      <c r="AF103" s="18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v>1</v>
      </c>
      <c r="BN103" s="3"/>
      <c r="BO103" s="3"/>
      <c r="BP103" s="3"/>
      <c r="BQ103" s="3"/>
      <c r="BR103" s="244" t="s">
        <v>874</v>
      </c>
      <c r="BS103" s="183"/>
      <c r="BT103" s="183"/>
      <c r="BU103" s="183">
        <v>45772</v>
      </c>
      <c r="BV103" s="3" t="s">
        <v>875</v>
      </c>
      <c r="BW103" s="3" t="s">
        <v>286</v>
      </c>
      <c r="BX103" s="16"/>
      <c r="BY103" s="16">
        <f>IF(Table1[[#This Row],[Status]]="Open",Table1[[#This Row],[Ongoing Vacancies Day]],IF(Table1[[#This Row],[Status]]="Closed",Table1[[#This Row],[Join Date]]-Table1[[#This Row],[Request Date]],IF(Table1[[#This Row],[Status]]="Hold / Cancel","Hold/Cancel",0)))</f>
        <v>23</v>
      </c>
      <c r="BZ103" s="16" t="str">
        <f>IFERROR(VLOOKUP(BY103,Table4[],3,TRUE),"Hold/Cancel")</f>
        <v>0 - 30 Days</v>
      </c>
      <c r="CA103" s="16" t="str">
        <f>IF(LEN(Table1[[#This Row],[Join Date]])&lt;1, Table1[[#This Row],[Present Day]]-Table1[[#This Row],[Request Date]],"Closed")</f>
        <v>Closed</v>
      </c>
      <c r="CB103" s="16" t="str">
        <f>VLOOKUP(Table1[[#This Row],[Actual SLA]],Table3[],3,TRUE)</f>
        <v>&lt;90</v>
      </c>
      <c r="CC103" s="16" t="str">
        <f>IFERROR(VLOOKUP(BY103,Table4[],4,TRUE),"Hold/Cancel")</f>
        <v>Closed Meet SLA</v>
      </c>
      <c r="CD103" s="179"/>
      <c r="CE103" s="179">
        <f t="shared" ca="1" si="2"/>
        <v>45965.657166203702</v>
      </c>
      <c r="CF103" s="16"/>
      <c r="CG103" s="16"/>
      <c r="CH103" s="286" t="s">
        <v>874</v>
      </c>
    </row>
    <row r="104" spans="1:86" ht="188.5" hidden="1" x14ac:dyDescent="0.35">
      <c r="A104" s="3">
        <f t="shared" si="3"/>
        <v>103</v>
      </c>
      <c r="B104" s="181" t="s">
        <v>149</v>
      </c>
      <c r="C104" s="3" t="s">
        <v>321</v>
      </c>
      <c r="D104" s="229" t="s">
        <v>788</v>
      </c>
      <c r="E104" s="227" t="s">
        <v>1806</v>
      </c>
      <c r="F104" s="229" t="s">
        <v>173</v>
      </c>
      <c r="G104" s="229" t="s">
        <v>136</v>
      </c>
      <c r="H104" s="3" t="s">
        <v>173</v>
      </c>
      <c r="I104" s="229" t="s">
        <v>600</v>
      </c>
      <c r="J104" s="229" t="s">
        <v>789</v>
      </c>
      <c r="K104" s="181" t="s">
        <v>138</v>
      </c>
      <c r="L104" s="181" t="s">
        <v>65</v>
      </c>
      <c r="M104" s="3">
        <f>IF(ISBLANK(Table1[[#This Row],[Type Grade]]),"",VLOOKUP(Table1[[#This Row],[Type Grade]],Table10[], 2, 0))</f>
        <v>4</v>
      </c>
      <c r="N104" s="3"/>
      <c r="O104" s="3"/>
      <c r="P104" s="3"/>
      <c r="Q104" s="3" t="str">
        <f>IF(ISBLANK(Table1[[#This Row],[Type Grade]]),"",VLOOKUP(Table1[[#This Row],[Type Grade]],Table10[#Data],4,0))</f>
        <v>Staff</v>
      </c>
      <c r="R104" s="181" t="s">
        <v>121</v>
      </c>
      <c r="S104" s="181" t="s">
        <v>151</v>
      </c>
      <c r="T104" s="181" t="s">
        <v>39</v>
      </c>
      <c r="U104" s="181" t="s">
        <v>790</v>
      </c>
      <c r="V104" s="181"/>
      <c r="W104" s="181">
        <v>1</v>
      </c>
      <c r="X104" s="3" t="s">
        <v>135</v>
      </c>
      <c r="Y104" s="3" t="str">
        <f>IF(ISBLANK(Table1[[#This Row],[Progress]]),"belum ada fktk",VLOOKUP(Table1[[#This Row],[Progress]],'Reference Table'!$F$2:$G$12,2,FALSE))</f>
        <v>Closed</v>
      </c>
      <c r="Z104" s="198">
        <v>45762</v>
      </c>
      <c r="AA104" s="183" t="str">
        <f>IF(LEN(Table1[[#This Row],[Request Date]])&gt;=1, TEXT(Table1[[#This Row],[Request Date]], "mmm"), "ongoing")</f>
        <v>Apr</v>
      </c>
      <c r="AB104" s="183"/>
      <c r="AC104" s="183"/>
      <c r="AD104" s="183"/>
      <c r="AE104" s="183"/>
      <c r="AF104" s="183"/>
      <c r="AG104" s="184"/>
      <c r="AH104" s="184"/>
      <c r="AI104" s="184"/>
      <c r="AJ104" s="184"/>
      <c r="AK104" s="184"/>
      <c r="AL104" s="184"/>
      <c r="AM104" s="181"/>
      <c r="AN104" s="181"/>
      <c r="AO104" s="181"/>
      <c r="AP104" s="181"/>
      <c r="AQ104" s="181"/>
      <c r="AR104" s="181"/>
      <c r="AS104" s="181"/>
      <c r="AT104" s="181"/>
      <c r="AU104" s="181"/>
      <c r="AV104" s="181"/>
      <c r="AW104" s="181"/>
      <c r="AX104" s="181"/>
      <c r="AY104" s="181"/>
      <c r="AZ104" s="181"/>
      <c r="BA104" s="181"/>
      <c r="BB104" s="181"/>
      <c r="BC104" s="181"/>
      <c r="BD104" s="181"/>
      <c r="BE104" s="181"/>
      <c r="BF104" s="181"/>
      <c r="BG104" s="181"/>
      <c r="BH104" s="181"/>
      <c r="BI104" s="181"/>
      <c r="BJ104" s="181"/>
      <c r="BK104" s="181"/>
      <c r="BL104" s="181"/>
      <c r="BM104" s="3">
        <v>1</v>
      </c>
      <c r="BN104" s="181"/>
      <c r="BO104" s="181"/>
      <c r="BP104" s="181"/>
      <c r="BQ104" s="181"/>
      <c r="BR104" s="243" t="s">
        <v>1203</v>
      </c>
      <c r="BS104" s="181"/>
      <c r="BT104" s="188">
        <v>45798</v>
      </c>
      <c r="BU104" s="183">
        <v>45831</v>
      </c>
      <c r="BV104" s="181" t="s">
        <v>1204</v>
      </c>
      <c r="BW104" s="181" t="s">
        <v>418</v>
      </c>
      <c r="BX104" s="16"/>
      <c r="BY104" s="16">
        <f>IF(Table1[[#This Row],[Status]]="Open",Table1[[#This Row],[Ongoing Vacancies Day]],IF(Table1[[#This Row],[Status]]="Closed",Table1[[#This Row],[Join Date]]-Table1[[#This Row],[Request Date]],IF(Table1[[#This Row],[Status]]="Hold / Cancel","Hold/Cancel",0)))</f>
        <v>69</v>
      </c>
      <c r="BZ104" s="16" t="str">
        <f>IFERROR(VLOOKUP(BY104,Table4[],3,TRUE),"Hold/Cancel")</f>
        <v>61 - 90 Days</v>
      </c>
      <c r="CA104" s="16" t="str">
        <f>IF(LEN(Table1[[#This Row],[Join Date]])&lt;1, Table1[[#This Row],[Present Day]]-Table1[[#This Row],[Request Date]],"Closed")</f>
        <v>Closed</v>
      </c>
      <c r="CB104" s="16" t="str">
        <f>VLOOKUP(Table1[[#This Row],[Actual SLA]],Table3[],3,TRUE)</f>
        <v>&lt;90</v>
      </c>
      <c r="CC104" s="16" t="str">
        <f>IFERROR(VLOOKUP(BY104,Table4[],4,TRUE),"Hold/Cancel")</f>
        <v>Closed Meet SLA</v>
      </c>
      <c r="CD104" s="179"/>
      <c r="CE104" s="179">
        <f t="shared" ca="1" si="2"/>
        <v>45965.657166203702</v>
      </c>
      <c r="CF104" s="16"/>
      <c r="CG104" s="16"/>
      <c r="CH104" s="287" t="s">
        <v>1203</v>
      </c>
    </row>
    <row r="105" spans="1:86" hidden="1" x14ac:dyDescent="0.35">
      <c r="A105" s="3">
        <f t="shared" si="3"/>
        <v>104</v>
      </c>
      <c r="B105" s="3" t="s">
        <v>149</v>
      </c>
      <c r="C105" s="3" t="s">
        <v>321</v>
      </c>
      <c r="D105" s="227" t="s">
        <v>796</v>
      </c>
      <c r="E105" s="227" t="s">
        <v>1806</v>
      </c>
      <c r="F105" s="227" t="s">
        <v>177</v>
      </c>
      <c r="G105" s="227" t="s">
        <v>164</v>
      </c>
      <c r="H105" s="3"/>
      <c r="I105" s="227" t="s">
        <v>625</v>
      </c>
      <c r="J105" s="227" t="s">
        <v>623</v>
      </c>
      <c r="K105" s="3" t="s">
        <v>147</v>
      </c>
      <c r="L105" s="3" t="s">
        <v>67</v>
      </c>
      <c r="M105" s="3">
        <f>IF(ISBLANK(Table1[[#This Row],[Type Grade]]),"",VLOOKUP(Table1[[#This Row],[Type Grade]],Table10[], 2, 0))</f>
        <v>3</v>
      </c>
      <c r="N105" s="3"/>
      <c r="O105" s="3"/>
      <c r="P105" s="3"/>
      <c r="Q105" s="3" t="str">
        <f>IF(ISBLANK(Table1[[#This Row],[Type Grade]]),"",VLOOKUP(Table1[[#This Row],[Type Grade]],Table10[#Data],4,0))</f>
        <v>Non Staff</v>
      </c>
      <c r="R105" s="3" t="s">
        <v>150</v>
      </c>
      <c r="S105" s="3" t="s">
        <v>52</v>
      </c>
      <c r="T105" s="3" t="s">
        <v>39</v>
      </c>
      <c r="U105" s="3" t="s">
        <v>797</v>
      </c>
      <c r="V105" s="3" t="s">
        <v>570</v>
      </c>
      <c r="W105" s="3">
        <v>1</v>
      </c>
      <c r="X105" s="3" t="s">
        <v>135</v>
      </c>
      <c r="Y105" s="3" t="str">
        <f>IF(ISBLANK(Table1[[#This Row],[Progress]]),"belum ada fktk",VLOOKUP(Table1[[#This Row],[Progress]],'Reference Table'!$F$2:$G$12,2,FALSE))</f>
        <v>Closed</v>
      </c>
      <c r="Z105" s="199">
        <v>45762</v>
      </c>
      <c r="AA105" s="183" t="str">
        <f>IF(LEN(Table1[[#This Row],[Request Date]])&gt;=1, TEXT(Table1[[#This Row],[Request Date]], "mmm"), "ongoing")</f>
        <v>Apr</v>
      </c>
      <c r="AB105" s="183"/>
      <c r="AC105" s="183"/>
      <c r="AD105" s="183"/>
      <c r="AE105" s="183"/>
      <c r="AF105" s="18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v>1</v>
      </c>
      <c r="BN105" s="3"/>
      <c r="BO105" s="3"/>
      <c r="BP105" s="3"/>
      <c r="BQ105" s="3"/>
      <c r="BR105" s="244" t="s">
        <v>855</v>
      </c>
      <c r="BS105" s="197"/>
      <c r="BT105" s="183">
        <v>45759</v>
      </c>
      <c r="BU105" s="183">
        <v>45762</v>
      </c>
      <c r="BV105" s="3" t="s">
        <v>856</v>
      </c>
      <c r="BW105" s="3" t="s">
        <v>286</v>
      </c>
      <c r="BX105" s="16"/>
      <c r="BY105" s="16">
        <f>IF(Table1[[#This Row],[Status]]="Open",Table1[[#This Row],[Ongoing Vacancies Day]],IF(Table1[[#This Row],[Status]]="Closed",Table1[[#This Row],[Join Date]]-Table1[[#This Row],[Request Date]],IF(Table1[[#This Row],[Status]]="Hold / Cancel","Hold/Cancel",0)))</f>
        <v>0</v>
      </c>
      <c r="BZ105" s="16" t="str">
        <f>IFERROR(VLOOKUP(BY105,Table4[],3,TRUE),"Hold/Cancel")</f>
        <v>0 - 30 Days</v>
      </c>
      <c r="CA105" s="16" t="str">
        <f>IF(LEN(Table1[[#This Row],[Join Date]])&lt;1, Table1[[#This Row],[Present Day]]-Table1[[#This Row],[Request Date]],"Closed")</f>
        <v>Closed</v>
      </c>
      <c r="CB105" s="16" t="str">
        <f>VLOOKUP(Table1[[#This Row],[Actual SLA]],Table3[],3,TRUE)</f>
        <v>&lt;90</v>
      </c>
      <c r="CC105" s="16" t="str">
        <f>IFERROR(VLOOKUP(BY105,Table4[],4,TRUE),"Hold/Cancel")</f>
        <v>Closed Meet SLA</v>
      </c>
      <c r="CD105" s="179"/>
      <c r="CE105" s="179">
        <f t="shared" ca="1" si="2"/>
        <v>45965.657166203702</v>
      </c>
      <c r="CF105" s="16"/>
      <c r="CG105" s="16"/>
      <c r="CH105" s="286" t="s">
        <v>855</v>
      </c>
    </row>
    <row r="106" spans="1:86" hidden="1" x14ac:dyDescent="0.35">
      <c r="A106" s="3">
        <f t="shared" si="3"/>
        <v>105</v>
      </c>
      <c r="B106" s="3" t="s">
        <v>149</v>
      </c>
      <c r="C106" s="3" t="s">
        <v>321</v>
      </c>
      <c r="D106" s="227" t="s">
        <v>798</v>
      </c>
      <c r="E106" s="227" t="s">
        <v>1806</v>
      </c>
      <c r="F106" s="227" t="s">
        <v>159</v>
      </c>
      <c r="G106" s="227" t="s">
        <v>164</v>
      </c>
      <c r="H106" s="3"/>
      <c r="I106" s="227" t="s">
        <v>681</v>
      </c>
      <c r="J106" s="227" t="s">
        <v>585</v>
      </c>
      <c r="K106" s="3" t="s">
        <v>138</v>
      </c>
      <c r="L106" s="3" t="s">
        <v>105</v>
      </c>
      <c r="M106" s="3">
        <f>IF(ISBLANK(Table1[[#This Row],[Type Grade]]),"",VLOOKUP(Table1[[#This Row],[Type Grade]],Table10[], 2, 0))</f>
        <v>2</v>
      </c>
      <c r="N106" s="3"/>
      <c r="O106" s="3"/>
      <c r="P106" s="3"/>
      <c r="Q106" s="3" t="str">
        <f>IF(ISBLANK(Table1[[#This Row],[Type Grade]]),"",VLOOKUP(Table1[[#This Row],[Type Grade]],Table10[#Data],4,0))</f>
        <v>Non Staff</v>
      </c>
      <c r="R106" s="3" t="s">
        <v>150</v>
      </c>
      <c r="S106" s="3" t="s">
        <v>163</v>
      </c>
      <c r="T106" s="3" t="s">
        <v>39</v>
      </c>
      <c r="U106" s="3" t="s">
        <v>799</v>
      </c>
      <c r="V106" s="3" t="s">
        <v>1035</v>
      </c>
      <c r="W106" s="3">
        <v>1</v>
      </c>
      <c r="X106" s="3" t="s">
        <v>135</v>
      </c>
      <c r="Y106" s="3" t="str">
        <f>IF(ISBLANK(Table1[[#This Row],[Progress]]),"belum ada fktk",VLOOKUP(Table1[[#This Row],[Progress]],'Reference Table'!$F$2:$G$12,2,FALSE))</f>
        <v>Closed</v>
      </c>
      <c r="Z106" s="199">
        <v>45762</v>
      </c>
      <c r="AA106" s="183" t="str">
        <f>IF(LEN(Table1[[#This Row],[Request Date]])&gt;=1, TEXT(Table1[[#This Row],[Request Date]], "mmm"), "ongoing")</f>
        <v>Apr</v>
      </c>
      <c r="AB106" s="183"/>
      <c r="AC106" s="183"/>
      <c r="AD106" s="183"/>
      <c r="AE106" s="183"/>
      <c r="AF106" s="18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v>1</v>
      </c>
      <c r="BN106" s="3"/>
      <c r="BO106" s="3"/>
      <c r="BP106" s="3"/>
      <c r="BQ106" s="3"/>
      <c r="BR106" s="244" t="s">
        <v>882</v>
      </c>
      <c r="BS106" s="183"/>
      <c r="BT106" s="183">
        <v>45765</v>
      </c>
      <c r="BU106" s="183">
        <v>45778</v>
      </c>
      <c r="BV106" s="3" t="s">
        <v>883</v>
      </c>
      <c r="BW106" s="3" t="s">
        <v>286</v>
      </c>
      <c r="BX106" s="3"/>
      <c r="BY106" s="16">
        <f>IF(Table1[[#This Row],[Status]]="Open",Table1[[#This Row],[Ongoing Vacancies Day]],IF(Table1[[#This Row],[Status]]="Closed",Table1[[#This Row],[Join Date]]-Table1[[#This Row],[Request Date]],IF(Table1[[#This Row],[Status]]="Hold / Cancel","Hold/Cancel",0)))</f>
        <v>16</v>
      </c>
      <c r="BZ106" s="16" t="str">
        <f>IFERROR(VLOOKUP(BY106,Table4[],3,TRUE),"Hold/Cancel")</f>
        <v>0 - 30 Days</v>
      </c>
      <c r="CA106" s="16" t="str">
        <f>IF(LEN(Table1[[#This Row],[Join Date]])&lt;1, Table1[[#This Row],[Present Day]]-Table1[[#This Row],[Request Date]],"Closed")</f>
        <v>Closed</v>
      </c>
      <c r="CB106" s="16" t="str">
        <f>VLOOKUP(Table1[[#This Row],[Actual SLA]],Table3[],3,TRUE)</f>
        <v>&lt;90</v>
      </c>
      <c r="CC106" s="16" t="str">
        <f>IFERROR(VLOOKUP(BY106,Table4[],4,TRUE),"Hold/Cancel")</f>
        <v>Closed Meet SLA</v>
      </c>
      <c r="CD106" s="179"/>
      <c r="CE106" s="179">
        <f t="shared" ca="1" si="2"/>
        <v>45965.657166203702</v>
      </c>
      <c r="CF106" s="16"/>
      <c r="CG106" s="16"/>
      <c r="CH106" s="286" t="s">
        <v>882</v>
      </c>
    </row>
    <row r="107" spans="1:86" hidden="1" x14ac:dyDescent="0.35">
      <c r="A107" s="3">
        <f t="shared" si="3"/>
        <v>106</v>
      </c>
      <c r="B107" s="3" t="s">
        <v>149</v>
      </c>
      <c r="C107" s="3" t="s">
        <v>321</v>
      </c>
      <c r="D107" s="227" t="s">
        <v>798</v>
      </c>
      <c r="E107" s="227" t="s">
        <v>1806</v>
      </c>
      <c r="F107" s="227" t="s">
        <v>159</v>
      </c>
      <c r="G107" s="227" t="s">
        <v>164</v>
      </c>
      <c r="H107" s="3"/>
      <c r="I107" s="227" t="s">
        <v>681</v>
      </c>
      <c r="J107" s="227" t="s">
        <v>585</v>
      </c>
      <c r="K107" s="3" t="s">
        <v>138</v>
      </c>
      <c r="L107" s="3" t="s">
        <v>105</v>
      </c>
      <c r="M107" s="3">
        <f>IF(ISBLANK(Table1[[#This Row],[Type Grade]]),"",VLOOKUP(Table1[[#This Row],[Type Grade]],Table10[], 2, 0))</f>
        <v>2</v>
      </c>
      <c r="N107" s="3"/>
      <c r="O107" s="3"/>
      <c r="P107" s="3"/>
      <c r="Q107" s="3" t="str">
        <f>IF(ISBLANK(Table1[[#This Row],[Type Grade]]),"",VLOOKUP(Table1[[#This Row],[Type Grade]],Table10[#Data],4,0))</f>
        <v>Non Staff</v>
      </c>
      <c r="R107" s="3" t="s">
        <v>150</v>
      </c>
      <c r="S107" s="3" t="s">
        <v>163</v>
      </c>
      <c r="T107" s="3" t="s">
        <v>39</v>
      </c>
      <c r="U107" s="3" t="s">
        <v>803</v>
      </c>
      <c r="V107" s="3" t="s">
        <v>1035</v>
      </c>
      <c r="W107" s="3">
        <v>1</v>
      </c>
      <c r="X107" s="3" t="s">
        <v>135</v>
      </c>
      <c r="Y107" s="3" t="str">
        <f>IF(ISBLANK(Table1[[#This Row],[Progress]]),"belum ada fktk",VLOOKUP(Table1[[#This Row],[Progress]],'Reference Table'!$F$2:$G$12,2,FALSE))</f>
        <v>Closed</v>
      </c>
      <c r="Z107" s="199">
        <v>45762</v>
      </c>
      <c r="AA107" s="183" t="str">
        <f>IF(LEN(Table1[[#This Row],[Request Date]])&gt;=1, TEXT(Table1[[#This Row],[Request Date]], "mmm"), "ongoing")</f>
        <v>Apr</v>
      </c>
      <c r="AB107" s="183"/>
      <c r="AC107" s="183"/>
      <c r="AD107" s="183"/>
      <c r="AE107" s="183"/>
      <c r="AF107" s="183"/>
      <c r="AG107" s="197"/>
      <c r="AH107" s="197"/>
      <c r="AI107" s="197"/>
      <c r="AJ107" s="197"/>
      <c r="AK107" s="197"/>
      <c r="AL107" s="197"/>
      <c r="AM107" s="197"/>
      <c r="AN107" s="197"/>
      <c r="AO107" s="197"/>
      <c r="AP107" s="197"/>
      <c r="AQ107" s="197"/>
      <c r="AR107" s="197"/>
      <c r="AS107" s="3"/>
      <c r="AT107" s="3"/>
      <c r="AU107" s="3"/>
      <c r="AV107" s="3"/>
      <c r="AW107" s="3"/>
      <c r="AX107" s="3"/>
      <c r="AY107" s="3"/>
      <c r="AZ107" s="3"/>
      <c r="BA107" s="3"/>
      <c r="BB107" s="3"/>
      <c r="BC107" s="3"/>
      <c r="BD107" s="3"/>
      <c r="BE107" s="3"/>
      <c r="BF107" s="3"/>
      <c r="BG107" s="3"/>
      <c r="BH107" s="3"/>
      <c r="BI107" s="3"/>
      <c r="BJ107" s="3"/>
      <c r="BK107" s="3"/>
      <c r="BL107" s="3"/>
      <c r="BM107" s="3">
        <v>1</v>
      </c>
      <c r="BN107" s="3"/>
      <c r="BO107" s="3"/>
      <c r="BP107" s="3"/>
      <c r="BQ107" s="3"/>
      <c r="BR107" s="244" t="s">
        <v>882</v>
      </c>
      <c r="BS107" s="183"/>
      <c r="BT107" s="183">
        <v>45765</v>
      </c>
      <c r="BU107" s="183">
        <v>45796</v>
      </c>
      <c r="BV107" s="3" t="s">
        <v>1246</v>
      </c>
      <c r="BW107" s="3" t="s">
        <v>286</v>
      </c>
      <c r="BX107" s="16"/>
      <c r="BY107" s="16">
        <f>IF(Table1[[#This Row],[Status]]="Open",Table1[[#This Row],[Ongoing Vacancies Day]],IF(Table1[[#This Row],[Status]]="Closed",Table1[[#This Row],[Join Date]]-Table1[[#This Row],[Request Date]],IF(Table1[[#This Row],[Status]]="Hold / Cancel","Hold/Cancel",0)))</f>
        <v>34</v>
      </c>
      <c r="BZ107" s="16" t="str">
        <f>IFERROR(VLOOKUP(BY107,Table4[],3,TRUE),"Hold/Cancel")</f>
        <v>31 - 60 Days</v>
      </c>
      <c r="CA107" s="16" t="str">
        <f>IF(LEN(Table1[[#This Row],[Join Date]])&lt;1, Table1[[#This Row],[Present Day]]-Table1[[#This Row],[Request Date]],"Closed")</f>
        <v>Closed</v>
      </c>
      <c r="CB107" s="16" t="str">
        <f>VLOOKUP(Table1[[#This Row],[Actual SLA]],Table3[],3,TRUE)</f>
        <v>&lt;90</v>
      </c>
      <c r="CC107" s="16" t="str">
        <f>IFERROR(VLOOKUP(BY107,Table4[],4,TRUE),"Hold/Cancel")</f>
        <v>Closed Meet SLA</v>
      </c>
      <c r="CD107" s="179"/>
      <c r="CE107" s="179">
        <f t="shared" ca="1" si="2"/>
        <v>45965.657166203702</v>
      </c>
      <c r="CF107" s="16"/>
      <c r="CG107" s="16"/>
      <c r="CH107" s="286" t="s">
        <v>882</v>
      </c>
    </row>
    <row r="108" spans="1:86" hidden="1" x14ac:dyDescent="0.35">
      <c r="A108" s="3">
        <f t="shared" si="3"/>
        <v>107</v>
      </c>
      <c r="B108" s="3" t="s">
        <v>149</v>
      </c>
      <c r="C108" s="3" t="s">
        <v>321</v>
      </c>
      <c r="D108" s="227" t="s">
        <v>798</v>
      </c>
      <c r="E108" s="227" t="s">
        <v>1806</v>
      </c>
      <c r="F108" s="227" t="s">
        <v>159</v>
      </c>
      <c r="G108" s="227" t="s">
        <v>164</v>
      </c>
      <c r="H108" s="3"/>
      <c r="I108" s="227" t="s">
        <v>681</v>
      </c>
      <c r="J108" s="227" t="s">
        <v>585</v>
      </c>
      <c r="K108" s="3" t="s">
        <v>138</v>
      </c>
      <c r="L108" s="3" t="s">
        <v>105</v>
      </c>
      <c r="M108" s="3">
        <f>IF(ISBLANK(Table1[[#This Row],[Type Grade]]),"",VLOOKUP(Table1[[#This Row],[Type Grade]],Table10[], 2, 0))</f>
        <v>2</v>
      </c>
      <c r="N108" s="3"/>
      <c r="O108" s="3"/>
      <c r="P108" s="3"/>
      <c r="Q108" s="3" t="str">
        <f>IF(ISBLANK(Table1[[#This Row],[Type Grade]]),"",VLOOKUP(Table1[[#This Row],[Type Grade]],Table10[#Data],4,0))</f>
        <v>Non Staff</v>
      </c>
      <c r="R108" s="3" t="s">
        <v>150</v>
      </c>
      <c r="S108" s="3" t="s">
        <v>163</v>
      </c>
      <c r="T108" s="3" t="s">
        <v>39</v>
      </c>
      <c r="U108" s="3" t="s">
        <v>933</v>
      </c>
      <c r="V108" s="3" t="s">
        <v>1035</v>
      </c>
      <c r="W108" s="3">
        <v>1</v>
      </c>
      <c r="X108" s="3" t="s">
        <v>135</v>
      </c>
      <c r="Y108" s="3" t="str">
        <f>IF(ISBLANK(Table1[[#This Row],[Progress]]),"belum ada fktk",VLOOKUP(Table1[[#This Row],[Progress]],'Reference Table'!$F$2:$G$12,2,FALSE))</f>
        <v>Closed</v>
      </c>
      <c r="Z108" s="199">
        <v>45762</v>
      </c>
      <c r="AA108" s="183" t="str">
        <f>IF(LEN(Table1[[#This Row],[Request Date]])&gt;=1, TEXT(Table1[[#This Row],[Request Date]], "mmm"), "ongoing")</f>
        <v>Apr</v>
      </c>
      <c r="AB108" s="183"/>
      <c r="AC108" s="183"/>
      <c r="AD108" s="183"/>
      <c r="AE108" s="183"/>
      <c r="AF108" s="18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v>1</v>
      </c>
      <c r="BN108" s="3"/>
      <c r="BO108" s="3"/>
      <c r="BP108" s="3"/>
      <c r="BQ108" s="3"/>
      <c r="BR108" s="246"/>
      <c r="BS108" s="183"/>
      <c r="BT108" s="183">
        <v>45768</v>
      </c>
      <c r="BU108" s="183">
        <v>45778</v>
      </c>
      <c r="BV108" s="3" t="s">
        <v>1247</v>
      </c>
      <c r="BW108" s="3" t="s">
        <v>286</v>
      </c>
      <c r="BX108" s="16"/>
      <c r="BY108" s="16">
        <f>IF(Table1[[#This Row],[Status]]="Open",Table1[[#This Row],[Ongoing Vacancies Day]],IF(Table1[[#This Row],[Status]]="Closed",Table1[[#This Row],[Join Date]]-Table1[[#This Row],[Request Date]],IF(Table1[[#This Row],[Status]]="Hold / Cancel","Hold/Cancel",0)))</f>
        <v>16</v>
      </c>
      <c r="BZ108" s="16" t="str">
        <f>IFERROR(VLOOKUP(BY108,Table4[],3,TRUE),"Hold/Cancel")</f>
        <v>0 - 30 Days</v>
      </c>
      <c r="CA108" s="16" t="str">
        <f>IF(LEN(Table1[[#This Row],[Join Date]])&lt;1, Table1[[#This Row],[Present Day]]-Table1[[#This Row],[Request Date]],"Closed")</f>
        <v>Closed</v>
      </c>
      <c r="CB108" s="16" t="str">
        <f>VLOOKUP(Table1[[#This Row],[Actual SLA]],Table3[],3,TRUE)</f>
        <v>&lt;90</v>
      </c>
      <c r="CC108" s="16" t="str">
        <f>IFERROR(VLOOKUP(BY108,Table4[],4,TRUE),"Hold/Cancel")</f>
        <v>Closed Meet SLA</v>
      </c>
      <c r="CD108" s="179"/>
      <c r="CE108" s="179">
        <f t="shared" ca="1" si="2"/>
        <v>45965.657166203702</v>
      </c>
      <c r="CF108" s="16"/>
      <c r="CG108" s="16"/>
      <c r="CH108" s="231"/>
    </row>
    <row r="109" spans="1:86" hidden="1" x14ac:dyDescent="0.35">
      <c r="A109" s="3">
        <f t="shared" si="3"/>
        <v>108</v>
      </c>
      <c r="B109" s="3" t="s">
        <v>149</v>
      </c>
      <c r="C109" s="3" t="s">
        <v>321</v>
      </c>
      <c r="D109" s="227" t="s">
        <v>798</v>
      </c>
      <c r="E109" s="227" t="s">
        <v>1806</v>
      </c>
      <c r="F109" s="227" t="s">
        <v>159</v>
      </c>
      <c r="G109" s="227" t="s">
        <v>164</v>
      </c>
      <c r="H109" s="3"/>
      <c r="I109" s="227" t="s">
        <v>681</v>
      </c>
      <c r="J109" s="227" t="s">
        <v>585</v>
      </c>
      <c r="K109" s="3" t="s">
        <v>138</v>
      </c>
      <c r="L109" s="3" t="s">
        <v>105</v>
      </c>
      <c r="M109" s="3">
        <f>IF(ISBLANK(Table1[[#This Row],[Type Grade]]),"",VLOOKUP(Table1[[#This Row],[Type Grade]],Table10[], 2, 0))</f>
        <v>2</v>
      </c>
      <c r="N109" s="3"/>
      <c r="O109" s="3"/>
      <c r="P109" s="3"/>
      <c r="Q109" s="3" t="str">
        <f>IF(ISBLANK(Table1[[#This Row],[Type Grade]]),"",VLOOKUP(Table1[[#This Row],[Type Grade]],Table10[#Data],4,0))</f>
        <v>Non Staff</v>
      </c>
      <c r="R109" s="3" t="s">
        <v>150</v>
      </c>
      <c r="S109" s="3" t="s">
        <v>163</v>
      </c>
      <c r="T109" s="3" t="s">
        <v>39</v>
      </c>
      <c r="U109" s="3" t="s">
        <v>956</v>
      </c>
      <c r="V109" s="3" t="s">
        <v>1035</v>
      </c>
      <c r="W109" s="3">
        <v>1</v>
      </c>
      <c r="X109" s="3" t="s">
        <v>135</v>
      </c>
      <c r="Y109" s="3" t="str">
        <f>IF(ISBLANK(Table1[[#This Row],[Progress]]),"belum ada fktk",VLOOKUP(Table1[[#This Row],[Progress]],'Reference Table'!$F$2:$G$12,2,FALSE))</f>
        <v>Closed</v>
      </c>
      <c r="Z109" s="199">
        <v>45762</v>
      </c>
      <c r="AA109" s="183" t="str">
        <f>IF(LEN(Table1[[#This Row],[Request Date]])&gt;=1, TEXT(Table1[[#This Row],[Request Date]], "mmm"), "ongoing")</f>
        <v>Apr</v>
      </c>
      <c r="AB109" s="183"/>
      <c r="AC109" s="183"/>
      <c r="AD109" s="183"/>
      <c r="AE109" s="183"/>
      <c r="AF109" s="18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v>1</v>
      </c>
      <c r="BN109" s="3"/>
      <c r="BO109" s="3"/>
      <c r="BP109" s="3"/>
      <c r="BQ109" s="3"/>
      <c r="BR109" s="248" t="s">
        <v>1186</v>
      </c>
      <c r="BS109" s="187"/>
      <c r="BT109" s="183">
        <v>45792</v>
      </c>
      <c r="BU109" s="190">
        <v>45796</v>
      </c>
      <c r="BV109" s="183" t="s">
        <v>1244</v>
      </c>
      <c r="BW109" s="3" t="s">
        <v>286</v>
      </c>
      <c r="BX109" s="16"/>
      <c r="BY109" s="16">
        <f>IF(Table1[[#This Row],[Status]]="Open",Table1[[#This Row],[Ongoing Vacancies Day]],IF(Table1[[#This Row],[Status]]="Closed",Table1[[#This Row],[Join Date]]-Table1[[#This Row],[Request Date]],IF(Table1[[#This Row],[Status]]="Hold / Cancel","Hold/Cancel",0)))</f>
        <v>34</v>
      </c>
      <c r="BZ109" s="16" t="str">
        <f>IFERROR(VLOOKUP(BY109,Table4[],3,TRUE),"Hold/Cancel")</f>
        <v>31 - 60 Days</v>
      </c>
      <c r="CA109" s="16" t="str">
        <f>IF(LEN(Table1[[#This Row],[Join Date]])&lt;1, Table1[[#This Row],[Present Day]]-Table1[[#This Row],[Request Date]],"Closed")</f>
        <v>Closed</v>
      </c>
      <c r="CB109" s="16" t="str">
        <f>VLOOKUP(Table1[[#This Row],[Actual SLA]],Table3[],3,TRUE)</f>
        <v>&lt;90</v>
      </c>
      <c r="CC109" s="16" t="str">
        <f>IFERROR(VLOOKUP(BY109,Table4[],4,TRUE),"Hold/Cancel")</f>
        <v>Closed Meet SLA</v>
      </c>
      <c r="CD109" s="179"/>
      <c r="CE109" s="179">
        <f t="shared" ca="1" si="2"/>
        <v>45965.657166203702</v>
      </c>
      <c r="CF109" s="16"/>
      <c r="CG109" s="16"/>
      <c r="CH109" s="196" t="s">
        <v>1186</v>
      </c>
    </row>
    <row r="110" spans="1:86" hidden="1" x14ac:dyDescent="0.35">
      <c r="A110" s="3">
        <f t="shared" si="3"/>
        <v>109</v>
      </c>
      <c r="B110" s="3" t="s">
        <v>149</v>
      </c>
      <c r="C110" s="3" t="s">
        <v>321</v>
      </c>
      <c r="D110" s="227" t="s">
        <v>800</v>
      </c>
      <c r="E110" s="227" t="s">
        <v>1806</v>
      </c>
      <c r="F110" s="227" t="s">
        <v>159</v>
      </c>
      <c r="G110" s="227" t="s">
        <v>164</v>
      </c>
      <c r="H110" s="3"/>
      <c r="I110" s="227" t="s">
        <v>801</v>
      </c>
      <c r="J110" s="227" t="s">
        <v>802</v>
      </c>
      <c r="K110" s="3" t="s">
        <v>138</v>
      </c>
      <c r="L110" s="3" t="s">
        <v>105</v>
      </c>
      <c r="M110" s="3">
        <f>IF(ISBLANK(Table1[[#This Row],[Type Grade]]),"",VLOOKUP(Table1[[#This Row],[Type Grade]],Table10[], 2, 0))</f>
        <v>2</v>
      </c>
      <c r="N110" s="3"/>
      <c r="O110" s="3"/>
      <c r="P110" s="3"/>
      <c r="Q110" s="3" t="str">
        <f>IF(ISBLANK(Table1[[#This Row],[Type Grade]]),"",VLOOKUP(Table1[[#This Row],[Type Grade]],Table10[#Data],4,0))</f>
        <v>Non Staff</v>
      </c>
      <c r="R110" s="3" t="s">
        <v>150</v>
      </c>
      <c r="S110" s="3" t="s">
        <v>163</v>
      </c>
      <c r="T110" s="3" t="s">
        <v>39</v>
      </c>
      <c r="U110" s="3" t="s">
        <v>900</v>
      </c>
      <c r="V110" s="3" t="s">
        <v>570</v>
      </c>
      <c r="W110" s="3">
        <v>1</v>
      </c>
      <c r="X110" s="3" t="s">
        <v>135</v>
      </c>
      <c r="Y110" s="3" t="str">
        <f>IF(ISBLANK(Table1[[#This Row],[Progress]]),"belum ada fktk",VLOOKUP(Table1[[#This Row],[Progress]],'Reference Table'!$F$2:$G$12,2,FALSE))</f>
        <v>Closed</v>
      </c>
      <c r="Z110" s="199">
        <v>45762</v>
      </c>
      <c r="AA110" s="183" t="str">
        <f>IF(LEN(Table1[[#This Row],[Request Date]])&gt;=1, TEXT(Table1[[#This Row],[Request Date]], "mmm"), "ongoing")</f>
        <v>Apr</v>
      </c>
      <c r="AB110" s="183"/>
      <c r="AC110" s="183"/>
      <c r="AD110" s="183"/>
      <c r="AE110" s="183"/>
      <c r="AF110" s="18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v>1</v>
      </c>
      <c r="BN110" s="3"/>
      <c r="BO110" s="3"/>
      <c r="BP110" s="3"/>
      <c r="BQ110" s="3"/>
      <c r="BR110" s="246"/>
      <c r="BS110" s="183"/>
      <c r="BT110" s="183">
        <v>45765</v>
      </c>
      <c r="BU110" s="183">
        <v>45778</v>
      </c>
      <c r="BV110" s="3" t="s">
        <v>890</v>
      </c>
      <c r="BW110" s="3"/>
      <c r="BX110" s="16"/>
      <c r="BY110" s="16">
        <f>IF(Table1[[#This Row],[Status]]="Open",Table1[[#This Row],[Ongoing Vacancies Day]],IF(Table1[[#This Row],[Status]]="Closed",Table1[[#This Row],[Join Date]]-Table1[[#This Row],[Request Date]],IF(Table1[[#This Row],[Status]]="Hold / Cancel","Hold/Cancel",0)))</f>
        <v>16</v>
      </c>
      <c r="BZ110" s="16" t="str">
        <f>IFERROR(VLOOKUP(BY110,Table4[],3,TRUE),"Hold/Cancel")</f>
        <v>0 - 30 Days</v>
      </c>
      <c r="CA110" s="16" t="str">
        <f>IF(LEN(Table1[[#This Row],[Join Date]])&lt;1, Table1[[#This Row],[Present Day]]-Table1[[#This Row],[Request Date]],"Closed")</f>
        <v>Closed</v>
      </c>
      <c r="CB110" s="16" t="str">
        <f>VLOOKUP(Table1[[#This Row],[Actual SLA]],Table3[],3,TRUE)</f>
        <v>&lt;90</v>
      </c>
      <c r="CC110" s="16" t="str">
        <f>IFERROR(VLOOKUP(BY110,Table4[],4,TRUE),"Hold/Cancel")</f>
        <v>Closed Meet SLA</v>
      </c>
      <c r="CD110" s="179"/>
      <c r="CE110" s="179">
        <f t="shared" ca="1" si="2"/>
        <v>45965.657166203702</v>
      </c>
      <c r="CF110" s="16"/>
      <c r="CG110" s="16"/>
      <c r="CH110" s="231"/>
    </row>
    <row r="111" spans="1:86" hidden="1" x14ac:dyDescent="0.35">
      <c r="A111" s="3">
        <f t="shared" si="3"/>
        <v>110</v>
      </c>
      <c r="B111" s="3" t="s">
        <v>149</v>
      </c>
      <c r="C111" s="3" t="s">
        <v>321</v>
      </c>
      <c r="D111" s="227" t="s">
        <v>804</v>
      </c>
      <c r="E111" s="227" t="s">
        <v>1806</v>
      </c>
      <c r="F111" s="227" t="s">
        <v>183</v>
      </c>
      <c r="G111" s="227" t="s">
        <v>164</v>
      </c>
      <c r="H111" s="3"/>
      <c r="I111" s="227" t="s">
        <v>671</v>
      </c>
      <c r="J111" s="227" t="s">
        <v>805</v>
      </c>
      <c r="K111" s="3" t="s">
        <v>138</v>
      </c>
      <c r="L111" s="3" t="s">
        <v>106</v>
      </c>
      <c r="M111" s="3">
        <f>IF(ISBLANK(Table1[[#This Row],[Type Grade]]),"",VLOOKUP(Table1[[#This Row],[Type Grade]],Table10[], 2, 0))</f>
        <v>2</v>
      </c>
      <c r="N111" s="3"/>
      <c r="O111" s="3"/>
      <c r="P111" s="3"/>
      <c r="Q111" s="3" t="str">
        <f>IF(ISBLANK(Table1[[#This Row],[Type Grade]]),"",VLOOKUP(Table1[[#This Row],[Type Grade]],Table10[#Data],4,0))</f>
        <v>Non Staff</v>
      </c>
      <c r="R111" s="3" t="s">
        <v>150</v>
      </c>
      <c r="S111" s="3" t="s">
        <v>163</v>
      </c>
      <c r="T111" s="3" t="s">
        <v>39</v>
      </c>
      <c r="U111" s="3" t="s">
        <v>806</v>
      </c>
      <c r="V111" s="3" t="s">
        <v>570</v>
      </c>
      <c r="W111" s="3">
        <v>1</v>
      </c>
      <c r="X111" s="3" t="s">
        <v>135</v>
      </c>
      <c r="Y111" s="3" t="str">
        <f>IF(ISBLANK(Table1[[#This Row],[Progress]]),"belum ada fktk",VLOOKUP(Table1[[#This Row],[Progress]],'Reference Table'!$F$2:$G$12,2,FALSE))</f>
        <v>Closed</v>
      </c>
      <c r="Z111" s="199">
        <v>45762</v>
      </c>
      <c r="AA111" s="183" t="str">
        <f>IF(LEN(Table1[[#This Row],[Request Date]])&gt;=1, TEXT(Table1[[#This Row],[Request Date]], "mmm"), "ongoing")</f>
        <v>Apr</v>
      </c>
      <c r="AB111" s="183"/>
      <c r="AC111" s="183"/>
      <c r="AD111" s="183"/>
      <c r="AE111" s="183"/>
      <c r="AF111" s="18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v>1</v>
      </c>
      <c r="BN111" s="3"/>
      <c r="BO111" s="3"/>
      <c r="BP111" s="3"/>
      <c r="BQ111" s="3"/>
      <c r="BR111" s="244" t="s">
        <v>882</v>
      </c>
      <c r="BS111" s="183"/>
      <c r="BT111" s="183">
        <v>45768</v>
      </c>
      <c r="BU111" s="183">
        <v>45778</v>
      </c>
      <c r="BV111" s="3" t="s">
        <v>891</v>
      </c>
      <c r="BW111" s="3" t="s">
        <v>884</v>
      </c>
      <c r="BX111" s="3" t="s">
        <v>887</v>
      </c>
      <c r="BY111" s="16">
        <f>IF(Table1[[#This Row],[Status]]="Open",Table1[[#This Row],[Ongoing Vacancies Day]],IF(Table1[[#This Row],[Status]]="Closed",Table1[[#This Row],[Join Date]]-Table1[[#This Row],[Request Date]],IF(Table1[[#This Row],[Status]]="Hold / Cancel","Hold/Cancel",0)))</f>
        <v>16</v>
      </c>
      <c r="BZ111" s="16" t="str">
        <f>IFERROR(VLOOKUP(BY111,Table4[],3,TRUE),"Hold/Cancel")</f>
        <v>0 - 30 Days</v>
      </c>
      <c r="CA111" s="16" t="str">
        <f>IF(LEN(Table1[[#This Row],[Join Date]])&lt;1, Table1[[#This Row],[Present Day]]-Table1[[#This Row],[Request Date]],"Closed")</f>
        <v>Closed</v>
      </c>
      <c r="CB111" s="16" t="str">
        <f>VLOOKUP(Table1[[#This Row],[Actual SLA]],Table3[],3,TRUE)</f>
        <v>&lt;90</v>
      </c>
      <c r="CC111" s="16" t="str">
        <f>IFERROR(VLOOKUP(BY111,Table4[],4,TRUE),"Hold/Cancel")</f>
        <v>Closed Meet SLA</v>
      </c>
      <c r="CD111" s="179"/>
      <c r="CE111" s="179">
        <f t="shared" ca="1" si="2"/>
        <v>45965.657166203702</v>
      </c>
      <c r="CF111" s="16"/>
      <c r="CG111" s="16"/>
      <c r="CH111" s="286" t="s">
        <v>882</v>
      </c>
    </row>
    <row r="112" spans="1:86" hidden="1" x14ac:dyDescent="0.35">
      <c r="A112" s="3">
        <f t="shared" si="3"/>
        <v>111</v>
      </c>
      <c r="B112" s="3" t="s">
        <v>149</v>
      </c>
      <c r="C112" s="3" t="s">
        <v>321</v>
      </c>
      <c r="D112" s="227" t="s">
        <v>813</v>
      </c>
      <c r="E112" s="227" t="s">
        <v>1806</v>
      </c>
      <c r="F112" s="227" t="s">
        <v>203</v>
      </c>
      <c r="G112" s="227" t="s">
        <v>164</v>
      </c>
      <c r="H112" s="3"/>
      <c r="I112" s="227" t="s">
        <v>814</v>
      </c>
      <c r="J112" s="227" t="s">
        <v>383</v>
      </c>
      <c r="K112" s="3" t="s">
        <v>138</v>
      </c>
      <c r="L112" s="3" t="s">
        <v>67</v>
      </c>
      <c r="M112" s="3">
        <f>IF(ISBLANK(Table1[[#This Row],[Type Grade]]),"",VLOOKUP(Table1[[#This Row],[Type Grade]],Table10[], 2, 0))</f>
        <v>3</v>
      </c>
      <c r="N112" s="3"/>
      <c r="O112" s="3"/>
      <c r="P112" s="3"/>
      <c r="Q112" s="3" t="str">
        <f>IF(ISBLANK(Table1[[#This Row],[Type Grade]]),"",VLOOKUP(Table1[[#This Row],[Type Grade]],Table10[#Data],4,0))</f>
        <v>Non Staff</v>
      </c>
      <c r="R112" s="3" t="s">
        <v>150</v>
      </c>
      <c r="S112" s="3" t="s">
        <v>163</v>
      </c>
      <c r="T112" s="3" t="s">
        <v>39</v>
      </c>
      <c r="U112" s="3" t="s">
        <v>815</v>
      </c>
      <c r="V112" s="3" t="s">
        <v>570</v>
      </c>
      <c r="W112" s="3">
        <v>1</v>
      </c>
      <c r="X112" s="3" t="s">
        <v>135</v>
      </c>
      <c r="Y112" s="3" t="str">
        <f>IF(ISBLANK(Table1[[#This Row],[Progress]]),"belum ada fktk",VLOOKUP(Table1[[#This Row],[Progress]],'Reference Table'!$F$2:$G$12,2,FALSE))</f>
        <v>Closed</v>
      </c>
      <c r="Z112" s="199">
        <v>45762</v>
      </c>
      <c r="AA112" s="183" t="str">
        <f>IF(LEN(Table1[[#This Row],[Request Date]])&gt;=1, TEXT(Table1[[#This Row],[Request Date]], "mmm"), "ongoing")</f>
        <v>Apr</v>
      </c>
      <c r="AB112" s="183"/>
      <c r="AC112" s="183"/>
      <c r="AD112" s="183"/>
      <c r="AE112" s="183"/>
      <c r="AF112" s="18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v>1</v>
      </c>
      <c r="BN112" s="3"/>
      <c r="BO112" s="3"/>
      <c r="BP112" s="3"/>
      <c r="BQ112" s="3"/>
      <c r="BR112" s="244" t="s">
        <v>882</v>
      </c>
      <c r="BS112" s="183"/>
      <c r="BT112" s="183">
        <v>45762</v>
      </c>
      <c r="BU112" s="183">
        <v>45763</v>
      </c>
      <c r="BV112" s="3" t="s">
        <v>889</v>
      </c>
      <c r="BW112" s="3" t="s">
        <v>286</v>
      </c>
      <c r="BX112" s="16"/>
      <c r="BY112" s="16">
        <f>IF(Table1[[#This Row],[Status]]="Open",Table1[[#This Row],[Ongoing Vacancies Day]],IF(Table1[[#This Row],[Status]]="Closed",Table1[[#This Row],[Join Date]]-Table1[[#This Row],[Request Date]],IF(Table1[[#This Row],[Status]]="Hold / Cancel","Hold/Cancel",0)))</f>
        <v>1</v>
      </c>
      <c r="BZ112" s="16" t="str">
        <f>IFERROR(VLOOKUP(BY112,Table4[],3,TRUE),"Hold/Cancel")</f>
        <v>0 - 30 Days</v>
      </c>
      <c r="CA112" s="16" t="str">
        <f>IF(LEN(Table1[[#This Row],[Join Date]])&lt;1, Table1[[#This Row],[Present Day]]-Table1[[#This Row],[Request Date]],"Closed")</f>
        <v>Closed</v>
      </c>
      <c r="CB112" s="16" t="str">
        <f>VLOOKUP(Table1[[#This Row],[Actual SLA]],Table3[],3,TRUE)</f>
        <v>&lt;90</v>
      </c>
      <c r="CC112" s="16" t="str">
        <f>IFERROR(VLOOKUP(BY112,Table4[],4,TRUE),"Hold/Cancel")</f>
        <v>Closed Meet SLA</v>
      </c>
      <c r="CD112" s="179"/>
      <c r="CE112" s="179">
        <f t="shared" ca="1" si="2"/>
        <v>45965.657166203702</v>
      </c>
      <c r="CF112" s="16"/>
      <c r="CG112" s="16"/>
      <c r="CH112" s="286" t="s">
        <v>882</v>
      </c>
    </row>
    <row r="113" spans="1:86" hidden="1" x14ac:dyDescent="0.35">
      <c r="A113" s="3">
        <f t="shared" si="3"/>
        <v>112</v>
      </c>
      <c r="B113" s="3" t="s">
        <v>149</v>
      </c>
      <c r="C113" s="3" t="s">
        <v>321</v>
      </c>
      <c r="D113" s="227" t="s">
        <v>820</v>
      </c>
      <c r="E113" s="227" t="s">
        <v>1806</v>
      </c>
      <c r="F113" s="227" t="s">
        <v>159</v>
      </c>
      <c r="G113" s="227" t="s">
        <v>164</v>
      </c>
      <c r="H113" s="3"/>
      <c r="I113" s="227" t="s">
        <v>627</v>
      </c>
      <c r="J113" s="227" t="s">
        <v>821</v>
      </c>
      <c r="K113" s="3" t="s">
        <v>138</v>
      </c>
      <c r="L113" s="3" t="s">
        <v>67</v>
      </c>
      <c r="M113" s="3">
        <f>IF(ISBLANK(Table1[[#This Row],[Type Grade]]),"",VLOOKUP(Table1[[#This Row],[Type Grade]],Table10[], 2, 0))</f>
        <v>3</v>
      </c>
      <c r="N113" s="3"/>
      <c r="O113" s="3"/>
      <c r="P113" s="3"/>
      <c r="Q113" s="3" t="str">
        <f>IF(ISBLANK(Table1[[#This Row],[Type Grade]]),"",VLOOKUP(Table1[[#This Row],[Type Grade]],Table10[#Data],4,0))</f>
        <v>Non Staff</v>
      </c>
      <c r="R113" s="3" t="s">
        <v>150</v>
      </c>
      <c r="S113" s="3" t="s">
        <v>163</v>
      </c>
      <c r="T113" s="3" t="s">
        <v>39</v>
      </c>
      <c r="U113" s="3" t="s">
        <v>822</v>
      </c>
      <c r="V113" s="3" t="s">
        <v>570</v>
      </c>
      <c r="W113" s="3">
        <v>1</v>
      </c>
      <c r="X113" s="3" t="s">
        <v>135</v>
      </c>
      <c r="Y113" s="3" t="str">
        <f>IF(ISBLANK(Table1[[#This Row],[Progress]]),"belum ada fktk",VLOOKUP(Table1[[#This Row],[Progress]],'Reference Table'!$F$2:$G$12,2,FALSE))</f>
        <v>Closed</v>
      </c>
      <c r="Z113" s="199">
        <v>45762</v>
      </c>
      <c r="AA113" s="183" t="str">
        <f>IF(LEN(Table1[[#This Row],[Request Date]])&gt;=1, TEXT(Table1[[#This Row],[Request Date]], "mmm"), "ongoing")</f>
        <v>Apr</v>
      </c>
      <c r="AB113" s="183"/>
      <c r="AC113" s="183"/>
      <c r="AD113" s="183"/>
      <c r="AE113" s="183"/>
      <c r="AF113" s="18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v>1</v>
      </c>
      <c r="BN113" s="3"/>
      <c r="BO113" s="3"/>
      <c r="BP113" s="3"/>
      <c r="BQ113" s="3"/>
      <c r="BR113" s="244" t="s">
        <v>882</v>
      </c>
      <c r="BS113" s="183"/>
      <c r="BT113" s="183"/>
      <c r="BU113" s="183">
        <v>45778</v>
      </c>
      <c r="BV113" s="3" t="s">
        <v>901</v>
      </c>
      <c r="BW113" s="3" t="s">
        <v>286</v>
      </c>
      <c r="BX113" s="16"/>
      <c r="BY113" s="16">
        <f>IF(Table1[[#This Row],[Status]]="Open",Table1[[#This Row],[Ongoing Vacancies Day]],IF(Table1[[#This Row],[Status]]="Closed",Table1[[#This Row],[Join Date]]-Table1[[#This Row],[Request Date]],IF(Table1[[#This Row],[Status]]="Hold / Cancel","Hold/Cancel",0)))</f>
        <v>16</v>
      </c>
      <c r="BZ113" s="16" t="str">
        <f>IFERROR(VLOOKUP(BY113,Table4[],3,TRUE),"Hold/Cancel")</f>
        <v>0 - 30 Days</v>
      </c>
      <c r="CA113" s="16" t="str">
        <f>IF(LEN(Table1[[#This Row],[Join Date]])&lt;1, Table1[[#This Row],[Present Day]]-Table1[[#This Row],[Request Date]],"Closed")</f>
        <v>Closed</v>
      </c>
      <c r="CB113" s="16" t="str">
        <f>VLOOKUP(Table1[[#This Row],[Actual SLA]],Table3[],3,TRUE)</f>
        <v>&lt;90</v>
      </c>
      <c r="CC113" s="16" t="str">
        <f>IFERROR(VLOOKUP(BY113,Table4[],4,TRUE),"Hold/Cancel")</f>
        <v>Closed Meet SLA</v>
      </c>
      <c r="CD113" s="179"/>
      <c r="CE113" s="179">
        <f t="shared" ca="1" si="2"/>
        <v>45965.657166203702</v>
      </c>
      <c r="CF113" s="16"/>
      <c r="CG113" s="16"/>
      <c r="CH113" s="286" t="s">
        <v>882</v>
      </c>
    </row>
    <row r="114" spans="1:86" hidden="1" x14ac:dyDescent="0.35">
      <c r="A114" s="3">
        <f t="shared" si="3"/>
        <v>113</v>
      </c>
      <c r="B114" s="3" t="s">
        <v>149</v>
      </c>
      <c r="C114" s="3" t="s">
        <v>321</v>
      </c>
      <c r="D114" s="227" t="s">
        <v>823</v>
      </c>
      <c r="E114" s="227" t="s">
        <v>1806</v>
      </c>
      <c r="F114" s="227" t="s">
        <v>236</v>
      </c>
      <c r="G114" s="227" t="s">
        <v>164</v>
      </c>
      <c r="H114" s="3"/>
      <c r="I114" s="227" t="s">
        <v>627</v>
      </c>
      <c r="J114" s="227" t="s">
        <v>824</v>
      </c>
      <c r="K114" s="3" t="s">
        <v>147</v>
      </c>
      <c r="L114" s="3" t="s">
        <v>50</v>
      </c>
      <c r="M114" s="3">
        <f>IF(ISBLANK(Table1[[#This Row],[Type Grade]]),"",VLOOKUP(Table1[[#This Row],[Type Grade]],Table10[], 2, 0))</f>
        <v>6</v>
      </c>
      <c r="N114" s="3"/>
      <c r="O114" s="3"/>
      <c r="P114" s="3"/>
      <c r="Q114" s="3" t="str">
        <f>IF(ISBLANK(Table1[[#This Row],[Type Grade]]),"",VLOOKUP(Table1[[#This Row],[Type Grade]],Table10[#Data],4,0))</f>
        <v>Staff</v>
      </c>
      <c r="R114" s="3" t="s">
        <v>150</v>
      </c>
      <c r="S114" s="3" t="s">
        <v>163</v>
      </c>
      <c r="T114" s="3" t="s">
        <v>39</v>
      </c>
      <c r="U114" s="3" t="s">
        <v>825</v>
      </c>
      <c r="V114" s="3" t="s">
        <v>759</v>
      </c>
      <c r="W114" s="3">
        <v>1</v>
      </c>
      <c r="X114" s="3" t="s">
        <v>135</v>
      </c>
      <c r="Y114" s="3" t="str">
        <f>IF(ISBLANK(Table1[[#This Row],[Progress]]),"belum ada fktk",VLOOKUP(Table1[[#This Row],[Progress]],'Reference Table'!$F$2:$G$12,2,FALSE))</f>
        <v>Closed</v>
      </c>
      <c r="Z114" s="199">
        <v>45762</v>
      </c>
      <c r="AA114" s="183" t="str">
        <f>IF(LEN(Table1[[#This Row],[Request Date]])&gt;=1, TEXT(Table1[[#This Row],[Request Date]], "mmm"), "ongoing")</f>
        <v>Apr</v>
      </c>
      <c r="AB114" s="183"/>
      <c r="AC114" s="183"/>
      <c r="AD114" s="183"/>
      <c r="AE114" s="183"/>
      <c r="AF114" s="18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v>1</v>
      </c>
      <c r="BN114" s="3"/>
      <c r="BO114" s="3"/>
      <c r="BP114" s="3"/>
      <c r="BQ114" s="3"/>
      <c r="BR114" s="246" t="s">
        <v>842</v>
      </c>
      <c r="BS114" s="183"/>
      <c r="BT114" s="183">
        <v>45768</v>
      </c>
      <c r="BU114" s="183">
        <v>45772</v>
      </c>
      <c r="BV114" s="3" t="s">
        <v>843</v>
      </c>
      <c r="BW114" s="3" t="s">
        <v>286</v>
      </c>
      <c r="BX114" s="16"/>
      <c r="BY114" s="16">
        <f>IF(Table1[[#This Row],[Status]]="Open",Table1[[#This Row],[Ongoing Vacancies Day]],IF(Table1[[#This Row],[Status]]="Closed",Table1[[#This Row],[Join Date]]-Table1[[#This Row],[Request Date]],IF(Table1[[#This Row],[Status]]="Hold / Cancel","Hold/Cancel",0)))</f>
        <v>10</v>
      </c>
      <c r="BZ114" s="16" t="str">
        <f>IFERROR(VLOOKUP(BY114,Table4[],3,TRUE),"Hold/Cancel")</f>
        <v>0 - 30 Days</v>
      </c>
      <c r="CA114" s="16" t="str">
        <f>IF(LEN(Table1[[#This Row],[Join Date]])&lt;1, Table1[[#This Row],[Present Day]]-Table1[[#This Row],[Request Date]],"Closed")</f>
        <v>Closed</v>
      </c>
      <c r="CB114" s="16" t="str">
        <f>VLOOKUP(Table1[[#This Row],[Actual SLA]],Table3[],3,TRUE)</f>
        <v>&lt;90</v>
      </c>
      <c r="CC114" s="16" t="str">
        <f>IFERROR(VLOOKUP(BY114,Table4[],4,TRUE),"Hold/Cancel")</f>
        <v>Closed Meet SLA</v>
      </c>
      <c r="CD114" s="179"/>
      <c r="CE114" s="179">
        <f t="shared" ca="1" si="2"/>
        <v>45965.657166203702</v>
      </c>
      <c r="CF114" s="16"/>
      <c r="CG114" s="16"/>
      <c r="CH114" s="231" t="s">
        <v>842</v>
      </c>
    </row>
    <row r="115" spans="1:86" ht="58" hidden="1" x14ac:dyDescent="0.35">
      <c r="A115" s="3">
        <f t="shared" si="3"/>
        <v>114</v>
      </c>
      <c r="B115" s="3" t="s">
        <v>149</v>
      </c>
      <c r="C115" s="3" t="s">
        <v>1273</v>
      </c>
      <c r="D115" s="227" t="s">
        <v>481</v>
      </c>
      <c r="E115" s="227" t="s">
        <v>1806</v>
      </c>
      <c r="F115" s="227" t="s">
        <v>137</v>
      </c>
      <c r="G115" s="227" t="s">
        <v>261</v>
      </c>
      <c r="H115" s="3" t="s">
        <v>1553</v>
      </c>
      <c r="I115" s="227" t="s">
        <v>643</v>
      </c>
      <c r="J115" s="227" t="s">
        <v>1455</v>
      </c>
      <c r="K115" s="3" t="s">
        <v>138</v>
      </c>
      <c r="L115" s="3" t="s">
        <v>65</v>
      </c>
      <c r="M115" s="3">
        <f>IF(ISBLANK(Table1[[#This Row],[Type Grade]]),"",VLOOKUP(Table1[[#This Row],[Type Grade]],Table10[], 2, 0))</f>
        <v>4</v>
      </c>
      <c r="N115" s="3"/>
      <c r="O115" s="3"/>
      <c r="P115" s="3"/>
      <c r="Q115" s="3" t="str">
        <f>IF(ISBLANK(Table1[[#This Row],[Type Grade]]),"",VLOOKUP(Table1[[#This Row],[Type Grade]],Table10[#Data],4,0))</f>
        <v>Staff</v>
      </c>
      <c r="R115" s="3" t="s">
        <v>121</v>
      </c>
      <c r="S115" s="3" t="s">
        <v>151</v>
      </c>
      <c r="T115" s="3" t="s">
        <v>39</v>
      </c>
      <c r="U115" s="3" t="s">
        <v>1346</v>
      </c>
      <c r="V115" s="3" t="s">
        <v>524</v>
      </c>
      <c r="W115" s="3">
        <v>1</v>
      </c>
      <c r="X115" s="3" t="s">
        <v>135</v>
      </c>
      <c r="Y115" s="3" t="str">
        <f>IF(ISBLANK(Table1[[#This Row],[Progress]]),"belum ada fktk",VLOOKUP(Table1[[#This Row],[Progress]],'Reference Table'!$F$2:$G$12,2,FALSE))</f>
        <v>Closed</v>
      </c>
      <c r="Z115" s="199">
        <v>45764</v>
      </c>
      <c r="AA115" s="183" t="str">
        <f>IF(LEN(Table1[[#This Row],[Request Date]])&gt;=1, TEXT(Table1[[#This Row],[Request Date]], "mmm"), "ongoing")</f>
        <v>Apr</v>
      </c>
      <c r="AB115" s="183"/>
      <c r="AC115" s="183"/>
      <c r="AD115" s="183"/>
      <c r="AE115" s="183"/>
      <c r="AF115" s="18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v>1</v>
      </c>
      <c r="BN115" s="3"/>
      <c r="BO115" s="3"/>
      <c r="BP115" s="3"/>
      <c r="BQ115" s="3"/>
      <c r="BR115" s="246" t="s">
        <v>1184</v>
      </c>
      <c r="BS115" s="183"/>
      <c r="BT115" s="183">
        <v>45791</v>
      </c>
      <c r="BU115" s="183">
        <v>45870</v>
      </c>
      <c r="BV115" s="3" t="s">
        <v>1185</v>
      </c>
      <c r="BW115" s="3" t="s">
        <v>420</v>
      </c>
      <c r="BX115" s="16"/>
      <c r="BY115" s="16">
        <f>IF(Table1[[#This Row],[Status]]="Open",Table1[[#This Row],[Ongoing Vacancies Day]],IF(Table1[[#This Row],[Status]]="Closed",Table1[[#This Row],[Join Date]]-Table1[[#This Row],[Request Date]],IF(Table1[[#This Row],[Status]]="Hold / Cancel","Hold/Cancel",0)))</f>
        <v>106</v>
      </c>
      <c r="BZ115" s="16" t="str">
        <f>IFERROR(VLOOKUP(BY115,Table4[],3,TRUE),"Hold/Cancel")</f>
        <v>above 91 Days</v>
      </c>
      <c r="CA115" s="16" t="str">
        <f>IF(LEN(Table1[[#This Row],[Join Date]])&lt;1, Table1[[#This Row],[Present Day]]-Table1[[#This Row],[Request Date]],"Closed")</f>
        <v>Closed</v>
      </c>
      <c r="CB115" s="16" t="str">
        <f>VLOOKUP(Table1[[#This Row],[Actual SLA]],Table3[],3,TRUE)</f>
        <v>&gt;90</v>
      </c>
      <c r="CC115" s="16" t="str">
        <f>IFERROR(VLOOKUP(BY115,Table4[],4,TRUE),"Hold/Cancel")</f>
        <v>Closed Not Meet SLA</v>
      </c>
      <c r="CD115" s="179"/>
      <c r="CE115" s="179">
        <f t="shared" ca="1" si="2"/>
        <v>45965.657166203702</v>
      </c>
      <c r="CF115" s="3">
        <v>7</v>
      </c>
      <c r="CG115" s="16"/>
      <c r="CH115" s="231" t="s">
        <v>1184</v>
      </c>
    </row>
    <row r="116" spans="1:86" hidden="1" x14ac:dyDescent="0.35">
      <c r="A116" s="3">
        <f t="shared" si="3"/>
        <v>115</v>
      </c>
      <c r="B116" s="3" t="s">
        <v>154</v>
      </c>
      <c r="C116" s="3" t="s">
        <v>321</v>
      </c>
      <c r="D116" s="227" t="s">
        <v>845</v>
      </c>
      <c r="E116" s="227" t="s">
        <v>1806</v>
      </c>
      <c r="F116" s="227" t="s">
        <v>236</v>
      </c>
      <c r="G116" s="227" t="s">
        <v>136</v>
      </c>
      <c r="H116" s="3"/>
      <c r="I116" s="227" t="s">
        <v>844</v>
      </c>
      <c r="J116" s="227" t="s">
        <v>1015</v>
      </c>
      <c r="K116" s="3" t="s">
        <v>138</v>
      </c>
      <c r="L116" s="3" t="s">
        <v>65</v>
      </c>
      <c r="M116" s="3">
        <f>IF(ISBLANK(Table1[[#This Row],[Type Grade]]),"",VLOOKUP(Table1[[#This Row],[Type Grade]],Table10[], 2, 0))</f>
        <v>4</v>
      </c>
      <c r="N116" s="3"/>
      <c r="O116" s="3"/>
      <c r="P116" s="3"/>
      <c r="Q116" s="3" t="str">
        <f>IF(ISBLANK(Table1[[#This Row],[Type Grade]]),"",VLOOKUP(Table1[[#This Row],[Type Grade]],Table10[#Data],4,0))</f>
        <v>Staff</v>
      </c>
      <c r="R116" s="3" t="s">
        <v>150</v>
      </c>
      <c r="S116" s="3" t="s">
        <v>126</v>
      </c>
      <c r="T116" s="3" t="s">
        <v>39</v>
      </c>
      <c r="U116" s="3" t="s">
        <v>846</v>
      </c>
      <c r="V116" s="3" t="s">
        <v>570</v>
      </c>
      <c r="W116" s="3">
        <v>1</v>
      </c>
      <c r="X116" s="3" t="s">
        <v>135</v>
      </c>
      <c r="Y116" s="3" t="str">
        <f>IF(ISBLANK(Table1[[#This Row],[Progress]]),"belum ada fktk",VLOOKUP(Table1[[#This Row],[Progress]],'Reference Table'!$F$2:$G$12,2,FALSE))</f>
        <v>Closed</v>
      </c>
      <c r="Z116" s="199">
        <v>45769</v>
      </c>
      <c r="AA116" s="183" t="str">
        <f>IF(LEN(Table1[[#This Row],[Request Date]])&gt;=1, TEXT(Table1[[#This Row],[Request Date]], "mmm"), "ongoing")</f>
        <v>Apr</v>
      </c>
      <c r="AB116" s="183"/>
      <c r="AC116" s="183"/>
      <c r="AD116" s="183"/>
      <c r="AE116" s="183"/>
      <c r="AF116" s="18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v>1</v>
      </c>
      <c r="BN116" s="3"/>
      <c r="BO116" s="3"/>
      <c r="BP116" s="3"/>
      <c r="BQ116" s="3"/>
      <c r="BR116" s="244" t="s">
        <v>847</v>
      </c>
      <c r="BS116" s="183"/>
      <c r="BT116" s="183">
        <v>45772</v>
      </c>
      <c r="BU116" s="183">
        <v>45779</v>
      </c>
      <c r="BV116" s="3" t="s">
        <v>848</v>
      </c>
      <c r="BW116" s="3" t="s">
        <v>286</v>
      </c>
      <c r="BX116" s="16"/>
      <c r="BY116" s="16">
        <f>IF(Table1[[#This Row],[Status]]="Open",Table1[[#This Row],[Ongoing Vacancies Day]],IF(Table1[[#This Row],[Status]]="Closed",Table1[[#This Row],[Join Date]]-Table1[[#This Row],[Request Date]],IF(Table1[[#This Row],[Status]]="Hold / Cancel","Hold/Cancel",0)))</f>
        <v>10</v>
      </c>
      <c r="BZ116" s="16" t="str">
        <f>IFERROR(VLOOKUP(BY116,Table4[],3,TRUE),"Hold/Cancel")</f>
        <v>0 - 30 Days</v>
      </c>
      <c r="CA116" s="16" t="str">
        <f>IF(LEN(Table1[[#This Row],[Join Date]])&lt;1, Table1[[#This Row],[Present Day]]-Table1[[#This Row],[Request Date]],"Closed")</f>
        <v>Closed</v>
      </c>
      <c r="CB116" s="16" t="str">
        <f>VLOOKUP(Table1[[#This Row],[Actual SLA]],Table3[],3,TRUE)</f>
        <v>&lt;90</v>
      </c>
      <c r="CC116" s="16" t="str">
        <f>IFERROR(VLOOKUP(BY116,Table4[],4,TRUE),"Hold/Cancel")</f>
        <v>Closed Meet SLA</v>
      </c>
      <c r="CD116" s="179"/>
      <c r="CE116" s="179">
        <f t="shared" ca="1" si="2"/>
        <v>45965.657166203702</v>
      </c>
      <c r="CF116" s="16"/>
      <c r="CG116" s="16"/>
      <c r="CH116" s="286" t="s">
        <v>847</v>
      </c>
    </row>
    <row r="117" spans="1:86" ht="87" hidden="1" x14ac:dyDescent="0.35">
      <c r="A117" s="3">
        <f t="shared" si="3"/>
        <v>116</v>
      </c>
      <c r="B117" s="181" t="s">
        <v>149</v>
      </c>
      <c r="C117" s="3" t="s">
        <v>321</v>
      </c>
      <c r="D117" s="229" t="s">
        <v>849</v>
      </c>
      <c r="E117" s="227" t="s">
        <v>1806</v>
      </c>
      <c r="F117" s="229" t="s">
        <v>162</v>
      </c>
      <c r="G117" s="229" t="s">
        <v>136</v>
      </c>
      <c r="H117" s="229" t="s">
        <v>162</v>
      </c>
      <c r="I117" s="229" t="s">
        <v>850</v>
      </c>
      <c r="J117" s="229" t="s">
        <v>851</v>
      </c>
      <c r="K117" s="181" t="s">
        <v>138</v>
      </c>
      <c r="L117" s="181" t="s">
        <v>61</v>
      </c>
      <c r="M117" s="3">
        <f>IF(ISBLANK(Table1[[#This Row],[Type Grade]]),"",VLOOKUP(Table1[[#This Row],[Type Grade]],Table10[], 2, 0))</f>
        <v>4</v>
      </c>
      <c r="N117" s="3"/>
      <c r="O117" s="3"/>
      <c r="P117" s="3"/>
      <c r="Q117" s="3" t="str">
        <f>IF(ISBLANK(Table1[[#This Row],[Type Grade]]),"",VLOOKUP(Table1[[#This Row],[Type Grade]],Table10[#Data],4,0))</f>
        <v>Staff</v>
      </c>
      <c r="R117" s="181" t="s">
        <v>121</v>
      </c>
      <c r="S117" s="181" t="s">
        <v>151</v>
      </c>
      <c r="T117" s="181" t="s">
        <v>39</v>
      </c>
      <c r="U117" s="181" t="s">
        <v>852</v>
      </c>
      <c r="V117" s="181"/>
      <c r="W117" s="181">
        <v>1</v>
      </c>
      <c r="X117" s="3" t="s">
        <v>135</v>
      </c>
      <c r="Y117" s="3" t="str">
        <f>IF(ISBLANK(Table1[[#This Row],[Progress]]),"belum ada fktk",VLOOKUP(Table1[[#This Row],[Progress]],'Reference Table'!$F$2:$G$12,2,FALSE))</f>
        <v>Closed</v>
      </c>
      <c r="Z117" s="198">
        <v>45769</v>
      </c>
      <c r="AA117" s="183" t="str">
        <f>IF(LEN(Table1[[#This Row],[Request Date]])&gt;=1, TEXT(Table1[[#This Row],[Request Date]], "mmm"), "ongoing")</f>
        <v>Apr</v>
      </c>
      <c r="AB117" s="183"/>
      <c r="AC117" s="183"/>
      <c r="AD117" s="183"/>
      <c r="AE117" s="183"/>
      <c r="AF117" s="183"/>
      <c r="AG117" s="184"/>
      <c r="AH117" s="184"/>
      <c r="AI117" s="184"/>
      <c r="AJ117" s="184"/>
      <c r="AK117" s="184"/>
      <c r="AL117" s="184"/>
      <c r="AM117" s="181"/>
      <c r="AN117" s="181"/>
      <c r="AO117" s="181"/>
      <c r="AP117" s="181"/>
      <c r="AQ117" s="181"/>
      <c r="AR117" s="181"/>
      <c r="AS117" s="181"/>
      <c r="AT117" s="181"/>
      <c r="AU117" s="181"/>
      <c r="AV117" s="181"/>
      <c r="AW117" s="181"/>
      <c r="AX117" s="181"/>
      <c r="AY117" s="181"/>
      <c r="AZ117" s="181"/>
      <c r="BA117" s="181"/>
      <c r="BB117" s="181"/>
      <c r="BC117" s="181"/>
      <c r="BD117" s="181"/>
      <c r="BE117" s="181"/>
      <c r="BF117" s="181"/>
      <c r="BG117" s="181"/>
      <c r="BH117" s="181"/>
      <c r="BI117" s="181"/>
      <c r="BJ117" s="181"/>
      <c r="BK117" s="181"/>
      <c r="BL117" s="181"/>
      <c r="BM117" s="3">
        <v>1</v>
      </c>
      <c r="BN117" s="181"/>
      <c r="BO117" s="181"/>
      <c r="BP117" s="181"/>
      <c r="BQ117" s="181"/>
      <c r="BR117" s="243" t="s">
        <v>1201</v>
      </c>
      <c r="BS117" s="181"/>
      <c r="BT117" s="188">
        <v>45798</v>
      </c>
      <c r="BU117" s="183">
        <v>45817</v>
      </c>
      <c r="BV117" s="181" t="s">
        <v>1202</v>
      </c>
      <c r="BW117" s="181" t="s">
        <v>286</v>
      </c>
      <c r="BX117" s="16"/>
      <c r="BY117" s="16">
        <f>IF(Table1[[#This Row],[Status]]="Open",Table1[[#This Row],[Ongoing Vacancies Day]],IF(Table1[[#This Row],[Status]]="Closed",Table1[[#This Row],[Join Date]]-Table1[[#This Row],[Request Date]],IF(Table1[[#This Row],[Status]]="Hold / Cancel","Hold/Cancel",0)))</f>
        <v>48</v>
      </c>
      <c r="BZ117" s="16" t="str">
        <f>IFERROR(VLOOKUP(BY117,Table4[],3,TRUE),"Hold/Cancel")</f>
        <v>31 - 60 Days</v>
      </c>
      <c r="CA117" s="16" t="str">
        <f>IF(LEN(Table1[[#This Row],[Join Date]])&lt;1, Table1[[#This Row],[Present Day]]-Table1[[#This Row],[Request Date]],"Closed")</f>
        <v>Closed</v>
      </c>
      <c r="CB117" s="16" t="str">
        <f>VLOOKUP(Table1[[#This Row],[Actual SLA]],Table3[],3,TRUE)</f>
        <v>&lt;90</v>
      </c>
      <c r="CC117" s="16" t="str">
        <f>IFERROR(VLOOKUP(BY117,Table4[],4,TRUE),"Hold/Cancel")</f>
        <v>Closed Meet SLA</v>
      </c>
      <c r="CD117" s="179"/>
      <c r="CE117" s="179">
        <f t="shared" ca="1" si="2"/>
        <v>45965.657166203702</v>
      </c>
      <c r="CF117" s="16"/>
      <c r="CG117" s="16"/>
      <c r="CH117" s="287" t="s">
        <v>1201</v>
      </c>
    </row>
    <row r="118" spans="1:86" hidden="1" x14ac:dyDescent="0.35">
      <c r="A118" s="3">
        <f t="shared" si="3"/>
        <v>117</v>
      </c>
      <c r="B118" s="181" t="s">
        <v>149</v>
      </c>
      <c r="C118" s="3" t="s">
        <v>417</v>
      </c>
      <c r="D118" s="229"/>
      <c r="E118" s="227" t="s">
        <v>1807</v>
      </c>
      <c r="F118" s="229" t="s">
        <v>146</v>
      </c>
      <c r="G118" s="229" t="s">
        <v>261</v>
      </c>
      <c r="H118" s="181" t="s">
        <v>1570</v>
      </c>
      <c r="I118" s="229" t="s">
        <v>1171</v>
      </c>
      <c r="J118" s="229" t="s">
        <v>651</v>
      </c>
      <c r="K118" s="181" t="s">
        <v>138</v>
      </c>
      <c r="L118" s="181" t="s">
        <v>49</v>
      </c>
      <c r="M118" s="3">
        <f>IF(ISBLANK(Table1[[#This Row],[Type Grade]]),"",VLOOKUP(Table1[[#This Row],[Type Grade]],Table10[], 2, 0))</f>
        <v>5</v>
      </c>
      <c r="N118" s="3"/>
      <c r="O118" s="3"/>
      <c r="P118" s="3"/>
      <c r="Q118" s="3" t="str">
        <f>IF(ISBLANK(Table1[[#This Row],[Type Grade]]),"",VLOOKUP(Table1[[#This Row],[Type Grade]],Table10[#Data],4,0))</f>
        <v>Staff</v>
      </c>
      <c r="R118" s="181" t="s">
        <v>121</v>
      </c>
      <c r="S118" s="181" t="s">
        <v>151</v>
      </c>
      <c r="T118" s="181" t="s">
        <v>122</v>
      </c>
      <c r="U118" s="181"/>
      <c r="V118" s="181"/>
      <c r="W118" s="181">
        <v>1</v>
      </c>
      <c r="X118" s="181" t="s">
        <v>134</v>
      </c>
      <c r="Y118" s="3" t="str">
        <f>IF(ISBLANK(Table1[[#This Row],[Progress]]),"belum ada fktk",VLOOKUP(Table1[[#This Row],[Progress]],'Reference Table'!$F$2:$G$12,2,FALSE))</f>
        <v>Hold / Cancel</v>
      </c>
      <c r="Z118" s="198">
        <v>45770</v>
      </c>
      <c r="AA118" s="183" t="str">
        <f>IF(LEN(Table1[[#This Row],[Request Date]])&gt;=1, TEXT(Table1[[#This Row],[Request Date]], "mmm"), "ongoing")</f>
        <v>Apr</v>
      </c>
      <c r="AB118" s="183"/>
      <c r="AC118" s="183"/>
      <c r="AD118" s="183"/>
      <c r="AE118" s="183"/>
      <c r="AF118" s="183"/>
      <c r="AG118" s="184"/>
      <c r="AH118" s="184"/>
      <c r="AI118" s="184"/>
      <c r="AJ118" s="184"/>
      <c r="AK118" s="184"/>
      <c r="AL118" s="184"/>
      <c r="AM118" s="181"/>
      <c r="AN118" s="181"/>
      <c r="AO118" s="181"/>
      <c r="AP118" s="181"/>
      <c r="AQ118" s="181"/>
      <c r="AR118" s="181"/>
      <c r="AS118" s="181"/>
      <c r="AT118" s="181"/>
      <c r="AU118" s="181"/>
      <c r="AV118" s="181"/>
      <c r="AW118" s="181"/>
      <c r="AX118" s="181"/>
      <c r="AY118" s="181"/>
      <c r="AZ118" s="181"/>
      <c r="BA118" s="181"/>
      <c r="BB118" s="181"/>
      <c r="BC118" s="181"/>
      <c r="BD118" s="181"/>
      <c r="BE118" s="181"/>
      <c r="BF118" s="181"/>
      <c r="BG118" s="181"/>
      <c r="BH118" s="181"/>
      <c r="BI118" s="181"/>
      <c r="BJ118" s="181"/>
      <c r="BK118" s="181"/>
      <c r="BL118" s="181"/>
      <c r="BM118" s="181"/>
      <c r="BN118" s="181"/>
      <c r="BO118" s="181"/>
      <c r="BP118" s="181"/>
      <c r="BQ118" s="181"/>
      <c r="BR118" s="243"/>
      <c r="BS118" s="181"/>
      <c r="BT118" s="181"/>
      <c r="BU118" s="181"/>
      <c r="BV118" s="181"/>
      <c r="BW118" s="181"/>
      <c r="BX118" s="16"/>
      <c r="BY118" s="16" t="str">
        <f>IF(Table1[[#This Row],[Status]]="Open",Table1[[#This Row],[Ongoing Vacancies Day]],IF(Table1[[#This Row],[Status]]="Closed",Table1[[#This Row],[Join Date]]-Table1[[#This Row],[Request Date]],IF(Table1[[#This Row],[Status]]="Hold / Cancel","Hold/Cancel",0)))</f>
        <v>Hold/Cancel</v>
      </c>
      <c r="BZ118" s="16" t="str">
        <f>IFERROR(VLOOKUP(BY118,Table4[],3,TRUE),"Hold/Cancel")</f>
        <v>Hold/Cancel</v>
      </c>
      <c r="CA118" s="16">
        <f ca="1">IF(LEN(Table1[[#This Row],[Join Date]])&lt;1, Table1[[#This Row],[Present Day]]-Table1[[#This Row],[Request Date]],"Closed")</f>
        <v>195.65716620370222</v>
      </c>
      <c r="CB118" s="16" t="str">
        <f>VLOOKUP(Table1[[#This Row],[Actual SLA]],Table3[],3,TRUE)</f>
        <v>Closed</v>
      </c>
      <c r="CC118" s="16" t="str">
        <f>IFERROR(VLOOKUP(BY118,Table4[],4,TRUE),"Hold/Cancel")</f>
        <v>Hold/Cancel</v>
      </c>
      <c r="CD118" s="179"/>
      <c r="CE118" s="179">
        <f t="shared" ca="1" si="2"/>
        <v>45965.657166203702</v>
      </c>
      <c r="CF118" s="16"/>
      <c r="CG118" s="16"/>
      <c r="CH118" s="287"/>
    </row>
    <row r="119" spans="1:86" hidden="1" x14ac:dyDescent="0.35">
      <c r="A119" s="3">
        <f t="shared" si="3"/>
        <v>118</v>
      </c>
      <c r="B119" s="181" t="s">
        <v>149</v>
      </c>
      <c r="C119" s="3" t="s">
        <v>321</v>
      </c>
      <c r="D119" s="229" t="s">
        <v>978</v>
      </c>
      <c r="E119" s="227" t="s">
        <v>1806</v>
      </c>
      <c r="F119" s="229" t="s">
        <v>979</v>
      </c>
      <c r="G119" s="229" t="s">
        <v>164</v>
      </c>
      <c r="H119" s="181"/>
      <c r="I119" s="229" t="s">
        <v>681</v>
      </c>
      <c r="J119" s="229" t="s">
        <v>980</v>
      </c>
      <c r="K119" s="181" t="s">
        <v>138</v>
      </c>
      <c r="L119" s="181" t="s">
        <v>105</v>
      </c>
      <c r="M119" s="3">
        <f>IF(ISBLANK(Table1[[#This Row],[Type Grade]]),"",VLOOKUP(Table1[[#This Row],[Type Grade]],Table10[], 2, 0))</f>
        <v>2</v>
      </c>
      <c r="N119" s="3"/>
      <c r="O119" s="3"/>
      <c r="P119" s="3"/>
      <c r="Q119" s="3" t="str">
        <f>IF(ISBLANK(Table1[[#This Row],[Type Grade]]),"",VLOOKUP(Table1[[#This Row],[Type Grade]],Table10[#Data],4,0))</f>
        <v>Non Staff</v>
      </c>
      <c r="R119" s="181" t="s">
        <v>150</v>
      </c>
      <c r="S119" s="181" t="s">
        <v>163</v>
      </c>
      <c r="T119" s="181" t="s">
        <v>39</v>
      </c>
      <c r="U119" s="181" t="s">
        <v>981</v>
      </c>
      <c r="V119" s="181" t="s">
        <v>1176</v>
      </c>
      <c r="W119" s="181">
        <v>1</v>
      </c>
      <c r="X119" s="3" t="s">
        <v>135</v>
      </c>
      <c r="Y119" s="3" t="str">
        <f>IF(ISBLANK(Table1[[#This Row],[Progress]]),"belum ada fktk",VLOOKUP(Table1[[#This Row],[Progress]],'Reference Table'!$F$2:$G$12,2,FALSE))</f>
        <v>Closed</v>
      </c>
      <c r="Z119" s="198">
        <v>45770</v>
      </c>
      <c r="AA119" s="183" t="str">
        <f>IF(LEN(Table1[[#This Row],[Request Date]])&gt;=1, TEXT(Table1[[#This Row],[Request Date]], "mmm"), "ongoing")</f>
        <v>Apr</v>
      </c>
      <c r="AB119" s="183"/>
      <c r="AC119" s="183"/>
      <c r="AD119" s="183"/>
      <c r="AE119" s="183"/>
      <c r="AF119" s="183"/>
      <c r="AG119" s="184"/>
      <c r="AH119" s="184"/>
      <c r="AI119" s="184"/>
      <c r="AJ119" s="184"/>
      <c r="AK119" s="184"/>
      <c r="AL119" s="184"/>
      <c r="AM119" s="184"/>
      <c r="AN119" s="184"/>
      <c r="AO119" s="184"/>
      <c r="AP119" s="184"/>
      <c r="AQ119" s="184"/>
      <c r="AR119" s="184"/>
      <c r="AS119" s="184"/>
      <c r="AT119" s="184"/>
      <c r="AU119" s="184"/>
      <c r="AV119" s="184"/>
      <c r="AW119" s="184"/>
      <c r="AX119" s="184"/>
      <c r="AY119" s="184"/>
      <c r="AZ119" s="184"/>
      <c r="BA119" s="184"/>
      <c r="BB119" s="184"/>
      <c r="BC119" s="184"/>
      <c r="BD119" s="184"/>
      <c r="BE119" s="184"/>
      <c r="BF119" s="184"/>
      <c r="BG119" s="184"/>
      <c r="BH119" s="184"/>
      <c r="BI119" s="184"/>
      <c r="BJ119" s="184"/>
      <c r="BK119" s="184"/>
      <c r="BL119" s="185"/>
      <c r="BM119" s="3">
        <v>1</v>
      </c>
      <c r="BN119" s="185"/>
      <c r="BO119" s="185"/>
      <c r="BP119" s="185"/>
      <c r="BQ119" s="186"/>
      <c r="BR119" s="248"/>
      <c r="BS119" s="187"/>
      <c r="BT119" s="183"/>
      <c r="BU119" s="183">
        <v>45819</v>
      </c>
      <c r="BV119" s="3" t="s">
        <v>1245</v>
      </c>
      <c r="BW119" s="183" t="s">
        <v>286</v>
      </c>
      <c r="BX119" s="16"/>
      <c r="BY119" s="16">
        <f>IF(Table1[[#This Row],[Status]]="Open",Table1[[#This Row],[Ongoing Vacancies Day]],IF(Table1[[#This Row],[Status]]="Closed",Table1[[#This Row],[Join Date]]-Table1[[#This Row],[Request Date]],IF(Table1[[#This Row],[Status]]="Hold / Cancel","Hold/Cancel",0)))</f>
        <v>49</v>
      </c>
      <c r="BZ119" s="16" t="str">
        <f>IFERROR(VLOOKUP(BY119,Table4[],3,TRUE),"Hold/Cancel")</f>
        <v>31 - 60 Days</v>
      </c>
      <c r="CA119" s="16" t="str">
        <f>IF(LEN(Table1[[#This Row],[Join Date]])&lt;1, Table1[[#This Row],[Present Day]]-Table1[[#This Row],[Request Date]],"Closed")</f>
        <v>Closed</v>
      </c>
      <c r="CB119" s="16" t="str">
        <f>VLOOKUP(Table1[[#This Row],[Actual SLA]],Table3[],3,TRUE)</f>
        <v>&lt;90</v>
      </c>
      <c r="CC119" s="16" t="str">
        <f>IFERROR(VLOOKUP(BY119,Table4[],4,TRUE),"Hold/Cancel")</f>
        <v>Closed Meet SLA</v>
      </c>
      <c r="CD119" s="179"/>
      <c r="CE119" s="179">
        <f t="shared" ca="1" si="2"/>
        <v>45965.657166203702</v>
      </c>
      <c r="CF119" s="16"/>
      <c r="CG119" s="16"/>
      <c r="CH119" s="196"/>
    </row>
    <row r="120" spans="1:86" hidden="1" x14ac:dyDescent="0.35">
      <c r="A120" s="3">
        <f t="shared" si="3"/>
        <v>119</v>
      </c>
      <c r="B120" s="3" t="s">
        <v>149</v>
      </c>
      <c r="C120" s="3" t="s">
        <v>1273</v>
      </c>
      <c r="D120" s="227"/>
      <c r="E120" s="227" t="s">
        <v>1807</v>
      </c>
      <c r="F120" s="227" t="s">
        <v>528</v>
      </c>
      <c r="G120" s="227" t="s">
        <v>261</v>
      </c>
      <c r="H120" s="3" t="s">
        <v>1813</v>
      </c>
      <c r="I120" s="227" t="s">
        <v>927</v>
      </c>
      <c r="J120" s="227" t="s">
        <v>924</v>
      </c>
      <c r="K120" s="3" t="s">
        <v>138</v>
      </c>
      <c r="L120" s="3" t="s">
        <v>48</v>
      </c>
      <c r="M120" s="3">
        <f>IF(ISBLANK(Table1[[#This Row],[Type Grade]]),"",VLOOKUP(Table1[[#This Row],[Type Grade]],Table10[], 2, 0))</f>
        <v>6</v>
      </c>
      <c r="N120" s="3"/>
      <c r="O120" s="3"/>
      <c r="P120" s="3"/>
      <c r="Q120" s="3" t="str">
        <f>IF(ISBLANK(Table1[[#This Row],[Type Grade]]),"",VLOOKUP(Table1[[#This Row],[Type Grade]],Table10[#Data],4,0))</f>
        <v>Staff</v>
      </c>
      <c r="R120" s="3" t="s">
        <v>121</v>
      </c>
      <c r="S120" s="3" t="s">
        <v>151</v>
      </c>
      <c r="T120" s="3" t="s">
        <v>122</v>
      </c>
      <c r="U120" s="3"/>
      <c r="V120" s="3"/>
      <c r="W120" s="3">
        <v>1</v>
      </c>
      <c r="X120" s="3" t="s">
        <v>135</v>
      </c>
      <c r="Y120" s="3" t="str">
        <f>IF(ISBLANK(Table1[[#This Row],[Progress]]),"belum ada fktk",VLOOKUP(Table1[[#This Row],[Progress]],'Reference Table'!$F$2:$G$12,2,FALSE))</f>
        <v>Closed</v>
      </c>
      <c r="Z120" s="199">
        <v>45770</v>
      </c>
      <c r="AA120" s="183" t="str">
        <f>IF(LEN(Table1[[#This Row],[Request Date]])&gt;=1, TEXT(Table1[[#This Row],[Request Date]], "mmm"), "ongoing")</f>
        <v>Apr</v>
      </c>
      <c r="AB120" s="183"/>
      <c r="AC120" s="183"/>
      <c r="AD120" s="183"/>
      <c r="AE120" s="183"/>
      <c r="AF120" s="18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v>1</v>
      </c>
      <c r="BN120" s="3"/>
      <c r="BO120" s="3"/>
      <c r="BP120" s="3"/>
      <c r="BQ120" s="3"/>
      <c r="BR120" s="246"/>
      <c r="BS120" s="183"/>
      <c r="BT120" s="183"/>
      <c r="BU120" s="183">
        <v>45901</v>
      </c>
      <c r="BV120" s="3" t="s">
        <v>1548</v>
      </c>
      <c r="BW120" s="3"/>
      <c r="BX120" s="16"/>
      <c r="BY120" s="16">
        <f>IF(Table1[[#This Row],[Status]]="Open",Table1[[#This Row],[Ongoing Vacancies Day]],IF(Table1[[#This Row],[Status]]="Closed",Table1[[#This Row],[Join Date]]-Table1[[#This Row],[Request Date]],IF(Table1[[#This Row],[Status]]="Hold / Cancel","Hold/Cancel",0)))</f>
        <v>131</v>
      </c>
      <c r="BZ120" s="16" t="str">
        <f>IFERROR(VLOOKUP(BY120,Table4[],3,TRUE),"Hold/Cancel")</f>
        <v>above 91 Days</v>
      </c>
      <c r="CA120" s="16" t="str">
        <f>IF(LEN(Table1[[#This Row],[Join Date]])&lt;1, Table1[[#This Row],[Present Day]]-Table1[[#This Row],[Request Date]],"Closed")</f>
        <v>Closed</v>
      </c>
      <c r="CB120" s="16" t="str">
        <f>VLOOKUP(Table1[[#This Row],[Actual SLA]],Table3[],3,TRUE)</f>
        <v>&gt;90</v>
      </c>
      <c r="CC120" s="16" t="str">
        <f>IFERROR(VLOOKUP(BY120,Table4[],4,TRUE),"Hold/Cancel")</f>
        <v>Closed Not Meet SLA</v>
      </c>
      <c r="CD120" s="179"/>
      <c r="CE120" s="179">
        <f t="shared" ca="1" si="2"/>
        <v>45965.657166203702</v>
      </c>
      <c r="CF120" s="3">
        <v>7</v>
      </c>
      <c r="CG120" s="16"/>
      <c r="CH120" s="231"/>
    </row>
    <row r="121" spans="1:86" hidden="1" x14ac:dyDescent="0.35">
      <c r="A121" s="3">
        <f t="shared" si="3"/>
        <v>120</v>
      </c>
      <c r="B121" s="3" t="s">
        <v>153</v>
      </c>
      <c r="C121" s="3" t="s">
        <v>321</v>
      </c>
      <c r="D121" s="227" t="s">
        <v>866</v>
      </c>
      <c r="E121" s="227" t="s">
        <v>1806</v>
      </c>
      <c r="F121" s="227" t="s">
        <v>177</v>
      </c>
      <c r="G121" s="227" t="s">
        <v>164</v>
      </c>
      <c r="H121" s="3"/>
      <c r="I121" s="227" t="s">
        <v>614</v>
      </c>
      <c r="J121" s="227" t="s">
        <v>863</v>
      </c>
      <c r="K121" s="3" t="s">
        <v>138</v>
      </c>
      <c r="L121" s="3" t="s">
        <v>67</v>
      </c>
      <c r="M121" s="3">
        <f>IF(ISBLANK(Table1[[#This Row],[Type Grade]]),"",VLOOKUP(Table1[[#This Row],[Type Grade]],Table10[], 2, 0))</f>
        <v>3</v>
      </c>
      <c r="N121" s="3"/>
      <c r="O121" s="3"/>
      <c r="P121" s="3"/>
      <c r="Q121" s="3" t="str">
        <f>IF(ISBLANK(Table1[[#This Row],[Type Grade]]),"",VLOOKUP(Table1[[#This Row],[Type Grade]],Table10[#Data],4,0))</f>
        <v>Non Staff</v>
      </c>
      <c r="R121" s="3" t="s">
        <v>150</v>
      </c>
      <c r="S121" s="3" t="s">
        <v>864</v>
      </c>
      <c r="T121" s="3" t="s">
        <v>39</v>
      </c>
      <c r="U121" s="3" t="s">
        <v>865</v>
      </c>
      <c r="V121" s="3" t="s">
        <v>867</v>
      </c>
      <c r="W121" s="3">
        <v>1</v>
      </c>
      <c r="X121" s="3" t="s">
        <v>135</v>
      </c>
      <c r="Y121" s="3" t="str">
        <f>IF(ISBLANK(Table1[[#This Row],[Progress]]),"belum ada fktk",VLOOKUP(Table1[[#This Row],[Progress]],'Reference Table'!$F$2:$G$12,2,FALSE))</f>
        <v>Closed</v>
      </c>
      <c r="Z121" s="199">
        <v>45771</v>
      </c>
      <c r="AA121" s="183" t="str">
        <f>IF(LEN(Table1[[#This Row],[Request Date]])&gt;=1, TEXT(Table1[[#This Row],[Request Date]], "mmm"), "ongoing")</f>
        <v>Apr</v>
      </c>
      <c r="AB121" s="183"/>
      <c r="AC121" s="183"/>
      <c r="AD121" s="183"/>
      <c r="AE121" s="183"/>
      <c r="AF121" s="183"/>
      <c r="AG121" s="237"/>
      <c r="AH121" s="237"/>
      <c r="AI121" s="237"/>
      <c r="AJ121" s="237"/>
      <c r="AK121" s="237"/>
      <c r="AL121" s="237"/>
      <c r="AM121" s="237"/>
      <c r="AN121" s="237"/>
      <c r="AO121" s="237"/>
      <c r="AP121" s="237"/>
      <c r="AQ121" s="237"/>
      <c r="AR121" s="237"/>
      <c r="AS121" s="237"/>
      <c r="AT121" s="237"/>
      <c r="AU121" s="237"/>
      <c r="AV121" s="237"/>
      <c r="AW121" s="237"/>
      <c r="AX121" s="237"/>
      <c r="AY121" s="237"/>
      <c r="AZ121" s="237"/>
      <c r="BA121" s="237"/>
      <c r="BB121" s="237"/>
      <c r="BC121" s="237"/>
      <c r="BD121" s="237"/>
      <c r="BE121" s="3"/>
      <c r="BF121" s="3"/>
      <c r="BG121" s="3"/>
      <c r="BH121" s="3"/>
      <c r="BI121" s="3"/>
      <c r="BJ121" s="3"/>
      <c r="BK121" s="3"/>
      <c r="BL121" s="3"/>
      <c r="BM121" s="3">
        <v>1</v>
      </c>
      <c r="BN121" s="3"/>
      <c r="BO121" s="3"/>
      <c r="BP121" s="3"/>
      <c r="BQ121" s="3"/>
      <c r="BR121" s="244" t="s">
        <v>894</v>
      </c>
      <c r="BS121" s="197"/>
      <c r="BT121" s="183"/>
      <c r="BU121" s="183">
        <v>45775</v>
      </c>
      <c r="BV121" s="3" t="s">
        <v>893</v>
      </c>
      <c r="BW121" s="3"/>
      <c r="BX121" s="16"/>
      <c r="BY121" s="16">
        <f>IF(Table1[[#This Row],[Status]]="Open",Table1[[#This Row],[Ongoing Vacancies Day]],IF(Table1[[#This Row],[Status]]="Closed",Table1[[#This Row],[Join Date]]-Table1[[#This Row],[Request Date]],IF(Table1[[#This Row],[Status]]="Hold / Cancel","Hold/Cancel",0)))</f>
        <v>4</v>
      </c>
      <c r="BZ121" s="16" t="str">
        <f>IFERROR(VLOOKUP(BY121,Table4[],3,TRUE),"Hold/Cancel")</f>
        <v>0 - 30 Days</v>
      </c>
      <c r="CA121" s="16" t="str">
        <f>IF(LEN(Table1[[#This Row],[Join Date]])&lt;1, Table1[[#This Row],[Present Day]]-Table1[[#This Row],[Request Date]],"Closed")</f>
        <v>Closed</v>
      </c>
      <c r="CB121" s="16" t="str">
        <f>VLOOKUP(Table1[[#This Row],[Actual SLA]],Table3[],3,TRUE)</f>
        <v>&lt;90</v>
      </c>
      <c r="CC121" s="16" t="str">
        <f>IFERROR(VLOOKUP(BY121,Table4[],4,TRUE),"Hold/Cancel")</f>
        <v>Closed Meet SLA</v>
      </c>
      <c r="CD121" s="179"/>
      <c r="CE121" s="179">
        <f t="shared" ca="1" si="2"/>
        <v>45965.657166203702</v>
      </c>
      <c r="CF121" s="16"/>
      <c r="CG121" s="16"/>
      <c r="CH121" s="286" t="s">
        <v>894</v>
      </c>
    </row>
    <row r="122" spans="1:86" hidden="1" x14ac:dyDescent="0.35">
      <c r="A122" s="3">
        <f t="shared" si="3"/>
        <v>121</v>
      </c>
      <c r="B122" s="3" t="s">
        <v>149</v>
      </c>
      <c r="C122" s="3" t="s">
        <v>321</v>
      </c>
      <c r="D122" s="227" t="s">
        <v>1231</v>
      </c>
      <c r="E122" s="227" t="s">
        <v>1806</v>
      </c>
      <c r="F122" s="227" t="s">
        <v>212</v>
      </c>
      <c r="G122" s="227" t="s">
        <v>164</v>
      </c>
      <c r="H122" s="3"/>
      <c r="I122" s="227" t="s">
        <v>1232</v>
      </c>
      <c r="J122" s="227" t="s">
        <v>1233</v>
      </c>
      <c r="K122" s="3" t="s">
        <v>147</v>
      </c>
      <c r="L122" s="3" t="s">
        <v>67</v>
      </c>
      <c r="M122" s="3">
        <f>IF(ISBLANK(Table1[[#This Row],[Type Grade]]),"",VLOOKUP(Table1[[#This Row],[Type Grade]],Table10[], 2, 0))</f>
        <v>3</v>
      </c>
      <c r="N122" s="3"/>
      <c r="O122" s="3"/>
      <c r="P122" s="3"/>
      <c r="Q122" s="3" t="str">
        <f>IF(ISBLANK(Table1[[#This Row],[Type Grade]]),"",VLOOKUP(Table1[[#This Row],[Type Grade]],Table10[#Data],4,0))</f>
        <v>Non Staff</v>
      </c>
      <c r="R122" s="3" t="s">
        <v>150</v>
      </c>
      <c r="S122" s="3" t="s">
        <v>52</v>
      </c>
      <c r="T122" s="3" t="s">
        <v>39</v>
      </c>
      <c r="U122" s="3" t="s">
        <v>1234</v>
      </c>
      <c r="V122" s="3" t="s">
        <v>1235</v>
      </c>
      <c r="W122" s="3">
        <v>1</v>
      </c>
      <c r="X122" s="3" t="s">
        <v>135</v>
      </c>
      <c r="Y122" s="3" t="str">
        <f>IF(ISBLANK(Table1[[#This Row],[Progress]]),"belum ada fktk",VLOOKUP(Table1[[#This Row],[Progress]],'Reference Table'!$F$2:$G$12,2,FALSE))</f>
        <v>Closed</v>
      </c>
      <c r="Z122" s="199">
        <v>45771</v>
      </c>
      <c r="AA122" s="183" t="str">
        <f>IF(LEN(Table1[[#This Row],[Request Date]])&gt;=1, TEXT(Table1[[#This Row],[Request Date]], "mmm"), "ongoing")</f>
        <v>Apr</v>
      </c>
      <c r="AB122" s="183"/>
      <c r="AC122" s="183"/>
      <c r="AD122" s="183"/>
      <c r="AE122" s="183"/>
      <c r="AF122" s="18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v>1</v>
      </c>
      <c r="BN122" s="3"/>
      <c r="BO122" s="3"/>
      <c r="BP122" s="3"/>
      <c r="BQ122" s="3"/>
      <c r="BR122" s="246"/>
      <c r="BS122" s="183"/>
      <c r="BT122" s="183">
        <v>45780</v>
      </c>
      <c r="BU122" s="183">
        <v>45782</v>
      </c>
      <c r="BV122" s="3" t="s">
        <v>1236</v>
      </c>
      <c r="BW122" s="3" t="s">
        <v>286</v>
      </c>
      <c r="BX122" s="16"/>
      <c r="BY122" s="16">
        <f>IF(Table1[[#This Row],[Status]]="Open",Table1[[#This Row],[Ongoing Vacancies Day]],IF(Table1[[#This Row],[Status]]="Closed",Table1[[#This Row],[Join Date]]-Table1[[#This Row],[Request Date]],IF(Table1[[#This Row],[Status]]="Hold / Cancel","Hold/Cancel",0)))</f>
        <v>11</v>
      </c>
      <c r="BZ122" s="16" t="str">
        <f>IFERROR(VLOOKUP(BY122,Table4[],3,TRUE),"Hold/Cancel")</f>
        <v>0 - 30 Days</v>
      </c>
      <c r="CA122" s="16" t="str">
        <f>IF(LEN(Table1[[#This Row],[Join Date]])&lt;1, Table1[[#This Row],[Present Day]]-Table1[[#This Row],[Request Date]],"Closed")</f>
        <v>Closed</v>
      </c>
      <c r="CB122" s="16" t="str">
        <f>VLOOKUP(Table1[[#This Row],[Actual SLA]],Table3[],3,TRUE)</f>
        <v>&lt;90</v>
      </c>
      <c r="CC122" s="16" t="str">
        <f>IFERROR(VLOOKUP(BY122,Table4[],4,TRUE),"Hold/Cancel")</f>
        <v>Closed Meet SLA</v>
      </c>
      <c r="CD122" s="179"/>
      <c r="CE122" s="179">
        <f t="shared" ca="1" si="2"/>
        <v>45965.657166203702</v>
      </c>
      <c r="CF122" s="16"/>
      <c r="CG122" s="16"/>
      <c r="CH122" s="231"/>
    </row>
    <row r="123" spans="1:86" hidden="1" x14ac:dyDescent="0.35">
      <c r="A123" s="3">
        <f t="shared" si="3"/>
        <v>122</v>
      </c>
      <c r="B123" s="3" t="s">
        <v>149</v>
      </c>
      <c r="C123" s="3" t="s">
        <v>321</v>
      </c>
      <c r="D123" s="227" t="s">
        <v>861</v>
      </c>
      <c r="E123" s="227" t="s">
        <v>1806</v>
      </c>
      <c r="F123" s="227" t="s">
        <v>212</v>
      </c>
      <c r="G123" s="227" t="s">
        <v>164</v>
      </c>
      <c r="H123" s="3"/>
      <c r="I123" s="227" t="s">
        <v>589</v>
      </c>
      <c r="J123" s="227" t="s">
        <v>259</v>
      </c>
      <c r="K123" s="3" t="s">
        <v>147</v>
      </c>
      <c r="L123" s="3" t="s">
        <v>67</v>
      </c>
      <c r="M123" s="3">
        <f>IF(ISBLANK(Table1[[#This Row],[Type Grade]]),"",VLOOKUP(Table1[[#This Row],[Type Grade]],Table10[], 2, 0))</f>
        <v>3</v>
      </c>
      <c r="N123" s="3"/>
      <c r="O123" s="3"/>
      <c r="P123" s="3"/>
      <c r="Q123" s="3" t="str">
        <f>IF(ISBLANK(Table1[[#This Row],[Type Grade]]),"",VLOOKUP(Table1[[#This Row],[Type Grade]],Table10[#Data],4,0))</f>
        <v>Non Staff</v>
      </c>
      <c r="R123" s="3" t="s">
        <v>150</v>
      </c>
      <c r="S123" s="3" t="s">
        <v>52</v>
      </c>
      <c r="T123" s="3" t="s">
        <v>39</v>
      </c>
      <c r="U123" s="3" t="s">
        <v>857</v>
      </c>
      <c r="V123" s="3" t="s">
        <v>858</v>
      </c>
      <c r="W123" s="3">
        <v>1</v>
      </c>
      <c r="X123" s="3" t="s">
        <v>135</v>
      </c>
      <c r="Y123" s="3" t="str">
        <f>IF(ISBLANK(Table1[[#This Row],[Progress]]),"belum ada fktk",VLOOKUP(Table1[[#This Row],[Progress]],'Reference Table'!$F$2:$G$12,2,FALSE))</f>
        <v>Closed</v>
      </c>
      <c r="Z123" s="199">
        <v>45771</v>
      </c>
      <c r="AA123" s="183" t="str">
        <f>IF(LEN(Table1[[#This Row],[Request Date]])&gt;=1, TEXT(Table1[[#This Row],[Request Date]], "mmm"), "ongoing")</f>
        <v>Apr</v>
      </c>
      <c r="AB123" s="183"/>
      <c r="AC123" s="183"/>
      <c r="AD123" s="183"/>
      <c r="AE123" s="183"/>
      <c r="AF123" s="18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v>1</v>
      </c>
      <c r="BN123" s="3"/>
      <c r="BO123" s="3"/>
      <c r="BP123" s="3"/>
      <c r="BQ123" s="3"/>
      <c r="BR123" s="246"/>
      <c r="BS123" s="183"/>
      <c r="BT123" s="183">
        <v>45803</v>
      </c>
      <c r="BU123" s="183">
        <v>45809</v>
      </c>
      <c r="BV123" s="3" t="s">
        <v>1228</v>
      </c>
      <c r="BW123" s="3" t="s">
        <v>286</v>
      </c>
      <c r="BX123" s="16"/>
      <c r="BY123" s="16">
        <f>IF(Table1[[#This Row],[Status]]="Open",Table1[[#This Row],[Ongoing Vacancies Day]],IF(Table1[[#This Row],[Status]]="Closed",Table1[[#This Row],[Join Date]]-Table1[[#This Row],[Request Date]],IF(Table1[[#This Row],[Status]]="Hold / Cancel","Hold/Cancel",0)))</f>
        <v>38</v>
      </c>
      <c r="BZ123" s="16" t="str">
        <f>IFERROR(VLOOKUP(BY123,Table4[],3,TRUE),"Hold/Cancel")</f>
        <v>31 - 60 Days</v>
      </c>
      <c r="CA123" s="16" t="str">
        <f>IF(LEN(Table1[[#This Row],[Join Date]])&lt;1, Table1[[#This Row],[Present Day]]-Table1[[#This Row],[Request Date]],"Closed")</f>
        <v>Closed</v>
      </c>
      <c r="CB123" s="16" t="str">
        <f>VLOOKUP(Table1[[#This Row],[Actual SLA]],Table3[],3,TRUE)</f>
        <v>&lt;90</v>
      </c>
      <c r="CC123" s="16" t="str">
        <f>IFERROR(VLOOKUP(BY123,Table4[],4,TRUE),"Hold/Cancel")</f>
        <v>Closed Meet SLA</v>
      </c>
      <c r="CD123" s="179"/>
      <c r="CE123" s="179">
        <f t="shared" ca="1" si="2"/>
        <v>45965.657166203702</v>
      </c>
      <c r="CF123" s="16"/>
      <c r="CG123" s="16"/>
      <c r="CH123" s="231"/>
    </row>
    <row r="124" spans="1:86" hidden="1" x14ac:dyDescent="0.35">
      <c r="A124" s="3">
        <f t="shared" si="3"/>
        <v>123</v>
      </c>
      <c r="B124" s="3" t="s">
        <v>153</v>
      </c>
      <c r="C124" s="3" t="s">
        <v>1273</v>
      </c>
      <c r="D124" s="227" t="s">
        <v>868</v>
      </c>
      <c r="E124" s="227" t="s">
        <v>1806</v>
      </c>
      <c r="F124" s="227" t="s">
        <v>156</v>
      </c>
      <c r="G124" s="227" t="s">
        <v>164</v>
      </c>
      <c r="H124" s="3"/>
      <c r="I124" s="227" t="s">
        <v>614</v>
      </c>
      <c r="J124" s="227" t="s">
        <v>895</v>
      </c>
      <c r="K124" s="3" t="s">
        <v>138</v>
      </c>
      <c r="L124" s="3" t="s">
        <v>67</v>
      </c>
      <c r="M124" s="3">
        <f>IF(ISBLANK(Table1[[#This Row],[Type Grade]]),"",VLOOKUP(Table1[[#This Row],[Type Grade]],Table10[], 2, 0))</f>
        <v>3</v>
      </c>
      <c r="N124" s="3"/>
      <c r="O124" s="3"/>
      <c r="P124" s="3"/>
      <c r="Q124" s="3" t="str">
        <f>IF(ISBLANK(Table1[[#This Row],[Type Grade]]),"",VLOOKUP(Table1[[#This Row],[Type Grade]],Table10[#Data],4,0))</f>
        <v>Non Staff</v>
      </c>
      <c r="R124" s="3" t="s">
        <v>150</v>
      </c>
      <c r="S124" s="3" t="s">
        <v>864</v>
      </c>
      <c r="T124" s="3" t="s">
        <v>39</v>
      </c>
      <c r="U124" s="3" t="s">
        <v>869</v>
      </c>
      <c r="V124" s="3" t="s">
        <v>867</v>
      </c>
      <c r="W124" s="3">
        <v>1</v>
      </c>
      <c r="X124" s="3" t="s">
        <v>135</v>
      </c>
      <c r="Y124" s="3" t="str">
        <f>IF(ISBLANK(Table1[[#This Row],[Progress]]),"belum ada fktk",VLOOKUP(Table1[[#This Row],[Progress]],'Reference Table'!$F$2:$G$12,2,FALSE))</f>
        <v>Closed</v>
      </c>
      <c r="Z124" s="199">
        <v>45771</v>
      </c>
      <c r="AA124" s="183" t="str">
        <f>IF(LEN(Table1[[#This Row],[Request Date]])&gt;=1, TEXT(Table1[[#This Row],[Request Date]], "mmm"), "ongoing")</f>
        <v>Apr</v>
      </c>
      <c r="AB124" s="183"/>
      <c r="AC124" s="183"/>
      <c r="AD124" s="183"/>
      <c r="AE124" s="183"/>
      <c r="AF124" s="18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v>1</v>
      </c>
      <c r="BN124" s="3"/>
      <c r="BO124" s="3"/>
      <c r="BP124" s="3"/>
      <c r="BQ124" s="3"/>
      <c r="BR124" s="246"/>
      <c r="BS124" s="183"/>
      <c r="BT124" s="183">
        <v>45826</v>
      </c>
      <c r="BU124" s="183">
        <v>45863</v>
      </c>
      <c r="BV124" s="3" t="s">
        <v>1386</v>
      </c>
      <c r="BW124" s="3" t="s">
        <v>286</v>
      </c>
      <c r="BX124" s="16"/>
      <c r="BY124" s="16">
        <f>IF(Table1[[#This Row],[Status]]="Open",Table1[[#This Row],[Ongoing Vacancies Day]],IF(Table1[[#This Row],[Status]]="Closed",Table1[[#This Row],[Join Date]]-Table1[[#This Row],[Request Date]],IF(Table1[[#This Row],[Status]]="Hold / Cancel","Hold/Cancel",0)))</f>
        <v>92</v>
      </c>
      <c r="BZ124" s="16" t="str">
        <f>IFERROR(VLOOKUP(BY124,Table4[],3,TRUE),"Hold/Cancel")</f>
        <v>above 91 Days</v>
      </c>
      <c r="CA124" s="16" t="str">
        <f>IF(LEN(Table1[[#This Row],[Join Date]])&lt;1, Table1[[#This Row],[Present Day]]-Table1[[#This Row],[Request Date]],"Closed")</f>
        <v>Closed</v>
      </c>
      <c r="CB124" s="16" t="str">
        <f>VLOOKUP(Table1[[#This Row],[Actual SLA]],Table3[],3,TRUE)</f>
        <v>&gt;90</v>
      </c>
      <c r="CC124" s="16" t="str">
        <f>IFERROR(VLOOKUP(BY124,Table4[],4,TRUE),"Hold/Cancel")</f>
        <v>Closed Not Meet SLA</v>
      </c>
      <c r="CD124" s="179"/>
      <c r="CE124" s="179">
        <f t="shared" ca="1" si="2"/>
        <v>45965.657166203702</v>
      </c>
      <c r="CF124" s="3">
        <v>7</v>
      </c>
      <c r="CG124" s="16"/>
      <c r="CH124" s="231"/>
    </row>
    <row r="125" spans="1:86" hidden="1" x14ac:dyDescent="0.35">
      <c r="A125" s="3">
        <f t="shared" si="3"/>
        <v>124</v>
      </c>
      <c r="B125" s="3" t="s">
        <v>149</v>
      </c>
      <c r="C125" s="3" t="s">
        <v>321</v>
      </c>
      <c r="D125" s="227" t="s">
        <v>892</v>
      </c>
      <c r="E125" s="227" t="s">
        <v>1806</v>
      </c>
      <c r="F125" s="227" t="s">
        <v>159</v>
      </c>
      <c r="G125" s="227" t="s">
        <v>164</v>
      </c>
      <c r="H125" s="3"/>
      <c r="I125" s="227" t="s">
        <v>583</v>
      </c>
      <c r="J125" s="227" t="s">
        <v>876</v>
      </c>
      <c r="K125" s="3" t="s">
        <v>147</v>
      </c>
      <c r="L125" s="3" t="s">
        <v>67</v>
      </c>
      <c r="M125" s="3">
        <f>IF(ISBLANK(Table1[[#This Row],[Type Grade]]),"",VLOOKUP(Table1[[#This Row],[Type Grade]],Table10[], 2, 0))</f>
        <v>3</v>
      </c>
      <c r="N125" s="3"/>
      <c r="O125" s="3"/>
      <c r="P125" s="3"/>
      <c r="Q125" s="3" t="str">
        <f>IF(ISBLANK(Table1[[#This Row],[Type Grade]]),"",VLOOKUP(Table1[[#This Row],[Type Grade]],Table10[#Data],4,0))</f>
        <v>Non Staff</v>
      </c>
      <c r="R125" s="3" t="s">
        <v>150</v>
      </c>
      <c r="S125" s="3" t="s">
        <v>52</v>
      </c>
      <c r="T125" s="3" t="s">
        <v>122</v>
      </c>
      <c r="U125" s="3"/>
      <c r="V125" s="3"/>
      <c r="W125" s="3">
        <v>1</v>
      </c>
      <c r="X125" s="3" t="s">
        <v>134</v>
      </c>
      <c r="Y125" s="3" t="str">
        <f>IF(ISBLANK(Table1[[#This Row],[Progress]]),"belum ada fktk",VLOOKUP(Table1[[#This Row],[Progress]],'Reference Table'!$F$2:$G$12,2,FALSE))</f>
        <v>Hold / Cancel</v>
      </c>
      <c r="Z125" s="199">
        <v>45771</v>
      </c>
      <c r="AA125" s="183" t="str">
        <f>IF(LEN(Table1[[#This Row],[Request Date]])&gt;=1, TEXT(Table1[[#This Row],[Request Date]], "mmm"), "ongoing")</f>
        <v>Apr</v>
      </c>
      <c r="AB125" s="183"/>
      <c r="AC125" s="183"/>
      <c r="AD125" s="183"/>
      <c r="AE125" s="183"/>
      <c r="AF125" s="18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246" t="s">
        <v>1879</v>
      </c>
      <c r="BS125" s="183"/>
      <c r="BT125" s="183"/>
      <c r="BU125" s="183"/>
      <c r="BV125" s="3"/>
      <c r="BW125" s="3"/>
      <c r="BX125" s="16"/>
      <c r="BY125" s="16" t="str">
        <f>IF(Table1[[#This Row],[Status]]="Open",Table1[[#This Row],[Ongoing Vacancies Day]],IF(Table1[[#This Row],[Status]]="Closed",Table1[[#This Row],[Join Date]]-Table1[[#This Row],[Request Date]],IF(Table1[[#This Row],[Status]]="Hold / Cancel","Hold/Cancel",0)))</f>
        <v>Hold/Cancel</v>
      </c>
      <c r="BZ125" s="16" t="str">
        <f>IFERROR(VLOOKUP(BY125,Table4[],3,TRUE),"Hold/Cancel")</f>
        <v>Hold/Cancel</v>
      </c>
      <c r="CA125" s="16">
        <f ca="1">IF(LEN(Table1[[#This Row],[Join Date]])&lt;1, Table1[[#This Row],[Present Day]]-Table1[[#This Row],[Request Date]],"Closed")</f>
        <v>194.65716620370222</v>
      </c>
      <c r="CB125" s="16" t="str">
        <f>VLOOKUP(Table1[[#This Row],[Actual SLA]],Table3[],3,TRUE)</f>
        <v>Closed</v>
      </c>
      <c r="CC125" s="16" t="str">
        <f>IFERROR(VLOOKUP(BY125,Table4[],4,TRUE),"Hold/Cancel")</f>
        <v>Hold/Cancel</v>
      </c>
      <c r="CD125" s="179"/>
      <c r="CE125" s="179">
        <f t="shared" ref="CE125:CE186" ca="1" si="4">NOW()</f>
        <v>45965.657166203702</v>
      </c>
      <c r="CF125" s="16"/>
      <c r="CG125" s="16"/>
      <c r="CH125" s="231" t="s">
        <v>1316</v>
      </c>
    </row>
    <row r="126" spans="1:86" hidden="1" x14ac:dyDescent="0.35">
      <c r="A126" s="3">
        <f t="shared" si="3"/>
        <v>125</v>
      </c>
      <c r="B126" s="3" t="s">
        <v>149</v>
      </c>
      <c r="C126" s="3" t="s">
        <v>321</v>
      </c>
      <c r="D126" s="227" t="s">
        <v>892</v>
      </c>
      <c r="E126" s="227" t="s">
        <v>1806</v>
      </c>
      <c r="F126" s="227" t="s">
        <v>159</v>
      </c>
      <c r="G126" s="227" t="s">
        <v>164</v>
      </c>
      <c r="H126" s="3"/>
      <c r="I126" s="227" t="s">
        <v>583</v>
      </c>
      <c r="J126" s="227" t="s">
        <v>876</v>
      </c>
      <c r="K126" s="3" t="s">
        <v>147</v>
      </c>
      <c r="L126" s="3" t="s">
        <v>67</v>
      </c>
      <c r="M126" s="3">
        <f>IF(ISBLANK(Table1[[#This Row],[Type Grade]]),"",VLOOKUP(Table1[[#This Row],[Type Grade]],Table10[], 2, 0))</f>
        <v>3</v>
      </c>
      <c r="N126" s="3"/>
      <c r="O126" s="3"/>
      <c r="P126" s="3"/>
      <c r="Q126" s="3" t="str">
        <f>IF(ISBLANK(Table1[[#This Row],[Type Grade]]),"",VLOOKUP(Table1[[#This Row],[Type Grade]],Table10[#Data],4,0))</f>
        <v>Non Staff</v>
      </c>
      <c r="R126" s="3" t="s">
        <v>150</v>
      </c>
      <c r="S126" s="3" t="s">
        <v>52</v>
      </c>
      <c r="T126" s="3" t="s">
        <v>122</v>
      </c>
      <c r="U126" s="3"/>
      <c r="V126" s="3"/>
      <c r="W126" s="3">
        <v>1</v>
      </c>
      <c r="X126" s="3" t="s">
        <v>134</v>
      </c>
      <c r="Y126" s="3" t="str">
        <f>IF(ISBLANK(Table1[[#This Row],[Progress]]),"belum ada fktk",VLOOKUP(Table1[[#This Row],[Progress]],'Reference Table'!$F$2:$G$12,2,FALSE))</f>
        <v>Hold / Cancel</v>
      </c>
      <c r="Z126" s="199">
        <v>45771</v>
      </c>
      <c r="AA126" s="183" t="str">
        <f>IF(LEN(Table1[[#This Row],[Request Date]])&gt;=1, TEXT(Table1[[#This Row],[Request Date]], "mmm"), "ongoing")</f>
        <v>Apr</v>
      </c>
      <c r="AB126" s="183"/>
      <c r="AC126" s="183"/>
      <c r="AD126" s="183"/>
      <c r="AE126" s="183"/>
      <c r="AF126" s="18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246" t="s">
        <v>1879</v>
      </c>
      <c r="BS126" s="183"/>
      <c r="BT126" s="183"/>
      <c r="BU126" s="183"/>
      <c r="BV126" s="3"/>
      <c r="BW126" s="3"/>
      <c r="BX126" s="16"/>
      <c r="BY126" s="16" t="str">
        <f>IF(Table1[[#This Row],[Status]]="Open",Table1[[#This Row],[Ongoing Vacancies Day]],IF(Table1[[#This Row],[Status]]="Closed",Table1[[#This Row],[Join Date]]-Table1[[#This Row],[Request Date]],IF(Table1[[#This Row],[Status]]="Hold / Cancel","Hold/Cancel",0)))</f>
        <v>Hold/Cancel</v>
      </c>
      <c r="BZ126" s="16" t="str">
        <f>IFERROR(VLOOKUP(BY126,Table4[],3,TRUE),"Hold/Cancel")</f>
        <v>Hold/Cancel</v>
      </c>
      <c r="CA126" s="16">
        <f ca="1">IF(LEN(Table1[[#This Row],[Join Date]])&lt;1, Table1[[#This Row],[Present Day]]-Table1[[#This Row],[Request Date]],"Closed")</f>
        <v>194.65716620370222</v>
      </c>
      <c r="CB126" s="16" t="str">
        <f>VLOOKUP(Table1[[#This Row],[Actual SLA]],Table3[],3,TRUE)</f>
        <v>Closed</v>
      </c>
      <c r="CC126" s="16" t="str">
        <f>IFERROR(VLOOKUP(BY126,Table4[],4,TRUE),"Hold/Cancel")</f>
        <v>Hold/Cancel</v>
      </c>
      <c r="CD126" s="179"/>
      <c r="CE126" s="179">
        <f t="shared" ca="1" si="4"/>
        <v>45965.657166203702</v>
      </c>
      <c r="CF126" s="16"/>
      <c r="CG126" s="16"/>
      <c r="CH126" s="231" t="s">
        <v>1316</v>
      </c>
    </row>
    <row r="127" spans="1:86" ht="58" hidden="1" x14ac:dyDescent="0.35">
      <c r="A127" s="3">
        <f t="shared" si="3"/>
        <v>126</v>
      </c>
      <c r="B127" s="181" t="s">
        <v>149</v>
      </c>
      <c r="C127" s="3" t="s">
        <v>321</v>
      </c>
      <c r="D127" s="229" t="s">
        <v>892</v>
      </c>
      <c r="E127" s="227" t="s">
        <v>1806</v>
      </c>
      <c r="F127" s="229" t="s">
        <v>159</v>
      </c>
      <c r="G127" s="229" t="s">
        <v>164</v>
      </c>
      <c r="H127" s="181"/>
      <c r="I127" s="229" t="s">
        <v>583</v>
      </c>
      <c r="J127" s="229" t="s">
        <v>1226</v>
      </c>
      <c r="K127" s="181" t="s">
        <v>147</v>
      </c>
      <c r="L127" s="181" t="s">
        <v>67</v>
      </c>
      <c r="M127" s="3">
        <f>IF(ISBLANK(Table1[[#This Row],[Type Grade]]),"",VLOOKUP(Table1[[#This Row],[Type Grade]],Table10[], 2, 0))</f>
        <v>3</v>
      </c>
      <c r="N127" s="3"/>
      <c r="O127" s="3"/>
      <c r="P127" s="3"/>
      <c r="Q127" s="3" t="str">
        <f>IF(ISBLANK(Table1[[#This Row],[Type Grade]]),"",VLOOKUP(Table1[[#This Row],[Type Grade]],Table10[#Data],4,0))</f>
        <v>Non Staff</v>
      </c>
      <c r="R127" s="181" t="s">
        <v>150</v>
      </c>
      <c r="S127" s="181" t="s">
        <v>52</v>
      </c>
      <c r="T127" s="181" t="s">
        <v>122</v>
      </c>
      <c r="U127" s="181"/>
      <c r="V127" s="181"/>
      <c r="W127" s="181">
        <v>1</v>
      </c>
      <c r="X127" s="3" t="s">
        <v>135</v>
      </c>
      <c r="Y127" s="3" t="str">
        <f>IF(ISBLANK(Table1[[#This Row],[Progress]]),"belum ada fktk",VLOOKUP(Table1[[#This Row],[Progress]],'Reference Table'!$F$2:$G$12,2,FALSE))</f>
        <v>Closed</v>
      </c>
      <c r="Z127" s="198">
        <v>45771</v>
      </c>
      <c r="AA127" s="183" t="str">
        <f>IF(LEN(Table1[[#This Row],[Request Date]])&gt;=1, TEXT(Table1[[#This Row],[Request Date]], "mmm"), "ongoing")</f>
        <v>Apr</v>
      </c>
      <c r="AB127" s="183"/>
      <c r="AC127" s="183"/>
      <c r="AD127" s="183"/>
      <c r="AE127" s="183"/>
      <c r="AF127" s="183"/>
      <c r="AG127" s="184"/>
      <c r="AH127" s="184"/>
      <c r="AI127" s="184"/>
      <c r="AJ127" s="184"/>
      <c r="AK127" s="184"/>
      <c r="AL127" s="184"/>
      <c r="AM127" s="184"/>
      <c r="AN127" s="184"/>
      <c r="AO127" s="184"/>
      <c r="AP127" s="184"/>
      <c r="AQ127" s="184"/>
      <c r="AR127" s="184"/>
      <c r="AS127" s="184"/>
      <c r="AT127" s="184"/>
      <c r="AU127" s="184"/>
      <c r="AV127" s="184"/>
      <c r="AW127" s="184"/>
      <c r="AX127" s="184"/>
      <c r="AY127" s="184"/>
      <c r="AZ127" s="184"/>
      <c r="BA127" s="184"/>
      <c r="BB127" s="184"/>
      <c r="BC127" s="184"/>
      <c r="BD127" s="184"/>
      <c r="BE127" s="184"/>
      <c r="BF127" s="184"/>
      <c r="BG127" s="184"/>
      <c r="BH127" s="184"/>
      <c r="BI127" s="184"/>
      <c r="BJ127" s="184"/>
      <c r="BK127" s="184"/>
      <c r="BL127" s="185"/>
      <c r="BM127" s="3">
        <v>1</v>
      </c>
      <c r="BN127" s="185"/>
      <c r="BO127" s="185"/>
      <c r="BP127" s="185"/>
      <c r="BQ127" s="196"/>
      <c r="BR127" s="245" t="s">
        <v>1187</v>
      </c>
      <c r="BS127" s="189"/>
      <c r="BT127" s="183">
        <v>45786</v>
      </c>
      <c r="BU127" s="183">
        <v>45800</v>
      </c>
      <c r="BV127" s="4" t="s">
        <v>1188</v>
      </c>
      <c r="BW127" s="4" t="s">
        <v>286</v>
      </c>
      <c r="BX127" s="16"/>
      <c r="BY127" s="16">
        <f>IF(Table1[[#This Row],[Status]]="Open",Table1[[#This Row],[Ongoing Vacancies Day]],IF(Table1[[#This Row],[Status]]="Closed",Table1[[#This Row],[Join Date]]-Table1[[#This Row],[Request Date]],IF(Table1[[#This Row],[Status]]="Hold / Cancel","Hold/Cancel",0)))</f>
        <v>29</v>
      </c>
      <c r="BZ127" s="16" t="str">
        <f>IFERROR(VLOOKUP(BY127,Table4[],3,TRUE),"Hold/Cancel")</f>
        <v>0 - 30 Days</v>
      </c>
      <c r="CA127" s="16" t="str">
        <f>IF(LEN(Table1[[#This Row],[Join Date]])&lt;1, Table1[[#This Row],[Present Day]]-Table1[[#This Row],[Request Date]],"Closed")</f>
        <v>Closed</v>
      </c>
      <c r="CB127" s="16" t="str">
        <f>VLOOKUP(Table1[[#This Row],[Actual SLA]],Table3[],3,TRUE)</f>
        <v>&lt;90</v>
      </c>
      <c r="CC127" s="16" t="str">
        <f>IFERROR(VLOOKUP(BY127,Table4[],4,TRUE),"Hold/Cancel")</f>
        <v>Closed Meet SLA</v>
      </c>
      <c r="CD127" s="179"/>
      <c r="CE127" s="179">
        <f t="shared" ca="1" si="4"/>
        <v>45965.657166203702</v>
      </c>
      <c r="CF127" s="16"/>
      <c r="CG127" s="16"/>
      <c r="CH127" s="195" t="s">
        <v>1187</v>
      </c>
    </row>
    <row r="128" spans="1:86" ht="43.5" hidden="1" x14ac:dyDescent="0.35">
      <c r="A128" s="3">
        <f t="shared" si="3"/>
        <v>127</v>
      </c>
      <c r="B128" s="181" t="s">
        <v>149</v>
      </c>
      <c r="C128" s="3" t="s">
        <v>321</v>
      </c>
      <c r="D128" s="229" t="s">
        <v>892</v>
      </c>
      <c r="E128" s="227" t="s">
        <v>1806</v>
      </c>
      <c r="F128" s="229" t="s">
        <v>159</v>
      </c>
      <c r="G128" s="229" t="s">
        <v>164</v>
      </c>
      <c r="H128" s="181"/>
      <c r="I128" s="229" t="s">
        <v>583</v>
      </c>
      <c r="J128" s="229" t="s">
        <v>1226</v>
      </c>
      <c r="K128" s="181" t="s">
        <v>147</v>
      </c>
      <c r="L128" s="181" t="s">
        <v>67</v>
      </c>
      <c r="M128" s="3">
        <f>IF(ISBLANK(Table1[[#This Row],[Type Grade]]),"",VLOOKUP(Table1[[#This Row],[Type Grade]],Table10[], 2, 0))</f>
        <v>3</v>
      </c>
      <c r="N128" s="3"/>
      <c r="O128" s="3"/>
      <c r="P128" s="3"/>
      <c r="Q128" s="3" t="str">
        <f>IF(ISBLANK(Table1[[#This Row],[Type Grade]]),"",VLOOKUP(Table1[[#This Row],[Type Grade]],Table10[#Data],4,0))</f>
        <v>Non Staff</v>
      </c>
      <c r="R128" s="181" t="s">
        <v>150</v>
      </c>
      <c r="S128" s="181" t="s">
        <v>52</v>
      </c>
      <c r="T128" s="181" t="s">
        <v>122</v>
      </c>
      <c r="U128" s="181"/>
      <c r="V128" s="181"/>
      <c r="W128" s="181">
        <v>1</v>
      </c>
      <c r="X128" s="3" t="s">
        <v>135</v>
      </c>
      <c r="Y128" s="3" t="str">
        <f>IF(ISBLANK(Table1[[#This Row],[Progress]]),"belum ada fktk",VLOOKUP(Table1[[#This Row],[Progress]],'Reference Table'!$F$2:$G$12,2,FALSE))</f>
        <v>Closed</v>
      </c>
      <c r="Z128" s="198">
        <v>45771</v>
      </c>
      <c r="AA128" s="183" t="str">
        <f>IF(LEN(Table1[[#This Row],[Request Date]])&gt;=1, TEXT(Table1[[#This Row],[Request Date]], "mmm"), "ongoing")</f>
        <v>Apr</v>
      </c>
      <c r="AB128" s="183"/>
      <c r="AC128" s="183"/>
      <c r="AD128" s="183"/>
      <c r="AE128" s="183"/>
      <c r="AF128" s="183"/>
      <c r="AG128" s="184"/>
      <c r="AH128" s="184"/>
      <c r="AI128" s="184"/>
      <c r="AJ128" s="184"/>
      <c r="AK128" s="184"/>
      <c r="AL128" s="184"/>
      <c r="AM128" s="184"/>
      <c r="AN128" s="184"/>
      <c r="AO128" s="184"/>
      <c r="AP128" s="184"/>
      <c r="AQ128" s="184"/>
      <c r="AR128" s="184"/>
      <c r="AS128" s="184"/>
      <c r="AT128" s="184"/>
      <c r="AU128" s="184"/>
      <c r="AV128" s="184"/>
      <c r="AW128" s="184"/>
      <c r="AX128" s="184"/>
      <c r="AY128" s="184"/>
      <c r="AZ128" s="184"/>
      <c r="BA128" s="184"/>
      <c r="BB128" s="184"/>
      <c r="BC128" s="184"/>
      <c r="BD128" s="184"/>
      <c r="BE128" s="184"/>
      <c r="BF128" s="184"/>
      <c r="BG128" s="184"/>
      <c r="BH128" s="184"/>
      <c r="BI128" s="184"/>
      <c r="BJ128" s="184"/>
      <c r="BK128" s="184"/>
      <c r="BL128" s="185"/>
      <c r="BM128" s="3">
        <v>1</v>
      </c>
      <c r="BN128" s="185"/>
      <c r="BO128" s="185"/>
      <c r="BP128" s="185"/>
      <c r="BQ128" s="196"/>
      <c r="BR128" s="245" t="s">
        <v>1189</v>
      </c>
      <c r="BS128" s="189"/>
      <c r="BT128" s="183">
        <v>45786</v>
      </c>
      <c r="BU128" s="183">
        <v>45800</v>
      </c>
      <c r="BV128" s="4" t="s">
        <v>1190</v>
      </c>
      <c r="BW128" s="4" t="s">
        <v>286</v>
      </c>
      <c r="BX128" s="16"/>
      <c r="BY128" s="16">
        <f>IF(Table1[[#This Row],[Status]]="Open",Table1[[#This Row],[Ongoing Vacancies Day]],IF(Table1[[#This Row],[Status]]="Closed",Table1[[#This Row],[Join Date]]-Table1[[#This Row],[Request Date]],IF(Table1[[#This Row],[Status]]="Hold / Cancel","Hold/Cancel",0)))</f>
        <v>29</v>
      </c>
      <c r="BZ128" s="16" t="str">
        <f>IFERROR(VLOOKUP(BY128,Table4[],3,TRUE),"Hold/Cancel")</f>
        <v>0 - 30 Days</v>
      </c>
      <c r="CA128" s="16" t="str">
        <f>IF(LEN(Table1[[#This Row],[Join Date]])&lt;1, Table1[[#This Row],[Present Day]]-Table1[[#This Row],[Request Date]],"Closed")</f>
        <v>Closed</v>
      </c>
      <c r="CB128" s="16" t="str">
        <f>VLOOKUP(Table1[[#This Row],[Actual SLA]],Table3[],3,TRUE)</f>
        <v>&lt;90</v>
      </c>
      <c r="CC128" s="16" t="str">
        <f>IFERROR(VLOOKUP(BY128,Table4[],4,TRUE),"Hold/Cancel")</f>
        <v>Closed Meet SLA</v>
      </c>
      <c r="CD128" s="179"/>
      <c r="CE128" s="179">
        <f t="shared" ca="1" si="4"/>
        <v>45965.657166203702</v>
      </c>
      <c r="CF128" s="16"/>
      <c r="CG128" s="16"/>
      <c r="CH128" s="195" t="s">
        <v>1189</v>
      </c>
    </row>
    <row r="129" spans="1:86" ht="43.5" hidden="1" x14ac:dyDescent="0.35">
      <c r="A129" s="3">
        <f t="shared" si="3"/>
        <v>128</v>
      </c>
      <c r="B129" s="181" t="s">
        <v>149</v>
      </c>
      <c r="C129" s="3" t="s">
        <v>321</v>
      </c>
      <c r="D129" s="229" t="s">
        <v>892</v>
      </c>
      <c r="E129" s="227" t="s">
        <v>1806</v>
      </c>
      <c r="F129" s="229" t="s">
        <v>159</v>
      </c>
      <c r="G129" s="229" t="s">
        <v>164</v>
      </c>
      <c r="H129" s="181"/>
      <c r="I129" s="229" t="s">
        <v>583</v>
      </c>
      <c r="J129" s="229" t="s">
        <v>1226</v>
      </c>
      <c r="K129" s="181" t="s">
        <v>147</v>
      </c>
      <c r="L129" s="181" t="s">
        <v>67</v>
      </c>
      <c r="M129" s="3">
        <f>IF(ISBLANK(Table1[[#This Row],[Type Grade]]),"",VLOOKUP(Table1[[#This Row],[Type Grade]],Table10[], 2, 0))</f>
        <v>3</v>
      </c>
      <c r="N129" s="3"/>
      <c r="O129" s="3"/>
      <c r="P129" s="3"/>
      <c r="Q129" s="3" t="str">
        <f>IF(ISBLANK(Table1[[#This Row],[Type Grade]]),"",VLOOKUP(Table1[[#This Row],[Type Grade]],Table10[#Data],4,0))</f>
        <v>Non Staff</v>
      </c>
      <c r="R129" s="181" t="s">
        <v>150</v>
      </c>
      <c r="S129" s="181" t="s">
        <v>52</v>
      </c>
      <c r="T129" s="181" t="s">
        <v>122</v>
      </c>
      <c r="U129" s="181"/>
      <c r="V129" s="181"/>
      <c r="W129" s="181">
        <v>1</v>
      </c>
      <c r="X129" s="3" t="s">
        <v>135</v>
      </c>
      <c r="Y129" s="3" t="str">
        <f>IF(ISBLANK(Table1[[#This Row],[Progress]]),"belum ada fktk",VLOOKUP(Table1[[#This Row],[Progress]],'Reference Table'!$F$2:$G$12,2,FALSE))</f>
        <v>Closed</v>
      </c>
      <c r="Z129" s="198">
        <v>45771</v>
      </c>
      <c r="AA129" s="183" t="str">
        <f>IF(LEN(Table1[[#This Row],[Request Date]])&gt;=1, TEXT(Table1[[#This Row],[Request Date]], "mmm"), "ongoing")</f>
        <v>Apr</v>
      </c>
      <c r="AB129" s="183"/>
      <c r="AC129" s="183"/>
      <c r="AD129" s="183"/>
      <c r="AE129" s="183"/>
      <c r="AF129" s="183"/>
      <c r="AG129" s="184"/>
      <c r="AH129" s="184"/>
      <c r="AI129" s="184"/>
      <c r="AJ129" s="184"/>
      <c r="AK129" s="184"/>
      <c r="AL129" s="184"/>
      <c r="AM129" s="184"/>
      <c r="AN129" s="184"/>
      <c r="AO129" s="184"/>
      <c r="AP129" s="184"/>
      <c r="AQ129" s="184"/>
      <c r="AR129" s="184"/>
      <c r="AS129" s="184"/>
      <c r="AT129" s="184"/>
      <c r="AU129" s="184"/>
      <c r="AV129" s="184"/>
      <c r="AW129" s="184"/>
      <c r="AX129" s="184"/>
      <c r="AY129" s="184"/>
      <c r="AZ129" s="184"/>
      <c r="BA129" s="184"/>
      <c r="BB129" s="184"/>
      <c r="BC129" s="184"/>
      <c r="BD129" s="184"/>
      <c r="BE129" s="184"/>
      <c r="BF129" s="184"/>
      <c r="BG129" s="184"/>
      <c r="BH129" s="184"/>
      <c r="BI129" s="184"/>
      <c r="BJ129" s="184"/>
      <c r="BK129" s="184"/>
      <c r="BL129" s="185"/>
      <c r="BM129" s="3">
        <v>1</v>
      </c>
      <c r="BN129" s="185"/>
      <c r="BO129" s="185"/>
      <c r="BP129" s="185"/>
      <c r="BQ129" s="196"/>
      <c r="BR129" s="245" t="s">
        <v>1189</v>
      </c>
      <c r="BS129" s="189"/>
      <c r="BT129" s="183">
        <v>45786</v>
      </c>
      <c r="BU129" s="183">
        <v>45800</v>
      </c>
      <c r="BV129" s="4" t="s">
        <v>1227</v>
      </c>
      <c r="BW129" s="4" t="s">
        <v>286</v>
      </c>
      <c r="BX129" s="16"/>
      <c r="BY129" s="16">
        <f>IF(Table1[[#This Row],[Status]]="Open",Table1[[#This Row],[Ongoing Vacancies Day]],IF(Table1[[#This Row],[Status]]="Closed",Table1[[#This Row],[Join Date]]-Table1[[#This Row],[Request Date]],IF(Table1[[#This Row],[Status]]="Hold / Cancel","Hold/Cancel",0)))</f>
        <v>29</v>
      </c>
      <c r="BZ129" s="16" t="str">
        <f>IFERROR(VLOOKUP(BY129,Table4[],3,TRUE),"Hold/Cancel")</f>
        <v>0 - 30 Days</v>
      </c>
      <c r="CA129" s="16" t="str">
        <f>IF(LEN(Table1[[#This Row],[Join Date]])&lt;1, Table1[[#This Row],[Present Day]]-Table1[[#This Row],[Request Date]],"Closed")</f>
        <v>Closed</v>
      </c>
      <c r="CB129" s="16" t="str">
        <f>VLOOKUP(Table1[[#This Row],[Actual SLA]],Table3[],3,TRUE)</f>
        <v>&lt;90</v>
      </c>
      <c r="CC129" s="16" t="str">
        <f>IFERROR(VLOOKUP(BY129,Table4[],4,TRUE),"Hold/Cancel")</f>
        <v>Closed Meet SLA</v>
      </c>
      <c r="CD129" s="179"/>
      <c r="CE129" s="179">
        <f t="shared" ca="1" si="4"/>
        <v>45965.657166203702</v>
      </c>
      <c r="CF129" s="16"/>
      <c r="CG129" s="16"/>
      <c r="CH129" s="195" t="s">
        <v>1189</v>
      </c>
    </row>
    <row r="130" spans="1:86" ht="43.5" hidden="1" x14ac:dyDescent="0.35">
      <c r="A130" s="3">
        <f t="shared" si="3"/>
        <v>129</v>
      </c>
      <c r="B130" s="181" t="s">
        <v>149</v>
      </c>
      <c r="C130" s="3" t="s">
        <v>321</v>
      </c>
      <c r="D130" s="229" t="s">
        <v>892</v>
      </c>
      <c r="E130" s="227" t="s">
        <v>1806</v>
      </c>
      <c r="F130" s="229" t="s">
        <v>159</v>
      </c>
      <c r="G130" s="229" t="s">
        <v>164</v>
      </c>
      <c r="H130" s="181"/>
      <c r="I130" s="229" t="s">
        <v>583</v>
      </c>
      <c r="J130" s="229" t="s">
        <v>1226</v>
      </c>
      <c r="K130" s="181" t="s">
        <v>147</v>
      </c>
      <c r="L130" s="181" t="s">
        <v>67</v>
      </c>
      <c r="M130" s="3">
        <f>IF(ISBLANK(Table1[[#This Row],[Type Grade]]),"",VLOOKUP(Table1[[#This Row],[Type Grade]],Table10[], 2, 0))</f>
        <v>3</v>
      </c>
      <c r="N130" s="3"/>
      <c r="O130" s="3"/>
      <c r="P130" s="3"/>
      <c r="Q130" s="3" t="str">
        <f>IF(ISBLANK(Table1[[#This Row],[Type Grade]]),"",VLOOKUP(Table1[[#This Row],[Type Grade]],Table10[#Data],4,0))</f>
        <v>Non Staff</v>
      </c>
      <c r="R130" s="181" t="s">
        <v>150</v>
      </c>
      <c r="S130" s="181" t="s">
        <v>52</v>
      </c>
      <c r="T130" s="181" t="s">
        <v>122</v>
      </c>
      <c r="U130" s="181"/>
      <c r="V130" s="181"/>
      <c r="W130" s="181">
        <v>1</v>
      </c>
      <c r="X130" s="3" t="s">
        <v>135</v>
      </c>
      <c r="Y130" s="3" t="str">
        <f>IF(ISBLANK(Table1[[#This Row],[Progress]]),"belum ada fktk",VLOOKUP(Table1[[#This Row],[Progress]],'Reference Table'!$F$2:$G$12,2,FALSE))</f>
        <v>Closed</v>
      </c>
      <c r="Z130" s="198">
        <v>45771</v>
      </c>
      <c r="AA130" s="183" t="str">
        <f>IF(LEN(Table1[[#This Row],[Request Date]])&gt;=1, TEXT(Table1[[#This Row],[Request Date]], "mmm"), "ongoing")</f>
        <v>Apr</v>
      </c>
      <c r="AB130" s="183"/>
      <c r="AC130" s="183"/>
      <c r="AD130" s="183"/>
      <c r="AE130" s="183"/>
      <c r="AF130" s="183"/>
      <c r="AG130" s="184"/>
      <c r="AH130" s="184"/>
      <c r="AI130" s="184"/>
      <c r="AJ130" s="184"/>
      <c r="AK130" s="184"/>
      <c r="AL130" s="184"/>
      <c r="AM130" s="184"/>
      <c r="AN130" s="184"/>
      <c r="AO130" s="184"/>
      <c r="AP130" s="184"/>
      <c r="AQ130" s="184"/>
      <c r="AR130" s="184"/>
      <c r="AS130" s="184"/>
      <c r="AT130" s="184"/>
      <c r="AU130" s="184"/>
      <c r="AV130" s="184"/>
      <c r="AW130" s="184"/>
      <c r="AX130" s="184"/>
      <c r="AY130" s="184"/>
      <c r="AZ130" s="184"/>
      <c r="BA130" s="184"/>
      <c r="BB130" s="184"/>
      <c r="BC130" s="184"/>
      <c r="BD130" s="184"/>
      <c r="BE130" s="184"/>
      <c r="BF130" s="184"/>
      <c r="BG130" s="184"/>
      <c r="BH130" s="184"/>
      <c r="BI130" s="184"/>
      <c r="BJ130" s="184"/>
      <c r="BK130" s="184"/>
      <c r="BL130" s="185"/>
      <c r="BM130" s="3">
        <v>1</v>
      </c>
      <c r="BN130" s="185"/>
      <c r="BO130" s="185"/>
      <c r="BP130" s="185"/>
      <c r="BQ130" s="196"/>
      <c r="BR130" s="245" t="s">
        <v>1189</v>
      </c>
      <c r="BS130" s="189"/>
      <c r="BT130" s="183">
        <v>45786</v>
      </c>
      <c r="BU130" s="183">
        <v>45817</v>
      </c>
      <c r="BV130" s="4" t="s">
        <v>1225</v>
      </c>
      <c r="BW130" s="4" t="s">
        <v>286</v>
      </c>
      <c r="BX130" s="16"/>
      <c r="BY130" s="16">
        <f>IF(Table1[[#This Row],[Status]]="Open",Table1[[#This Row],[Ongoing Vacancies Day]],IF(Table1[[#This Row],[Status]]="Closed",Table1[[#This Row],[Join Date]]-Table1[[#This Row],[Request Date]],IF(Table1[[#This Row],[Status]]="Hold / Cancel","Hold/Cancel",0)))</f>
        <v>46</v>
      </c>
      <c r="BZ130" s="16" t="str">
        <f>IFERROR(VLOOKUP(BY130,Table4[],3,TRUE),"Hold/Cancel")</f>
        <v>31 - 60 Days</v>
      </c>
      <c r="CA130" s="16" t="str">
        <f>IF(LEN(Table1[[#This Row],[Join Date]])&lt;1, Table1[[#This Row],[Present Day]]-Table1[[#This Row],[Request Date]],"Closed")</f>
        <v>Closed</v>
      </c>
      <c r="CB130" s="16" t="str">
        <f>VLOOKUP(Table1[[#This Row],[Actual SLA]],Table3[],3,TRUE)</f>
        <v>&lt;90</v>
      </c>
      <c r="CC130" s="16" t="str">
        <f>IFERROR(VLOOKUP(BY130,Table4[],4,TRUE),"Hold/Cancel")</f>
        <v>Closed Meet SLA</v>
      </c>
      <c r="CD130" s="179"/>
      <c r="CE130" s="179">
        <f t="shared" ca="1" si="4"/>
        <v>45965.657166203702</v>
      </c>
      <c r="CF130" s="16"/>
      <c r="CG130" s="16"/>
      <c r="CH130" s="195" t="s">
        <v>1189</v>
      </c>
    </row>
    <row r="131" spans="1:86" hidden="1" x14ac:dyDescent="0.35">
      <c r="A131" s="3">
        <f t="shared" ref="A131:A194" si="5">A130+1</f>
        <v>130</v>
      </c>
      <c r="B131" s="181" t="s">
        <v>149</v>
      </c>
      <c r="C131" s="3" t="s">
        <v>417</v>
      </c>
      <c r="D131" s="229"/>
      <c r="E131" s="227" t="s">
        <v>1807</v>
      </c>
      <c r="F131" s="229" t="s">
        <v>173</v>
      </c>
      <c r="G131" s="227" t="s">
        <v>136</v>
      </c>
      <c r="H131" s="3" t="s">
        <v>173</v>
      </c>
      <c r="I131" s="227" t="s">
        <v>1169</v>
      </c>
      <c r="J131" s="229" t="s">
        <v>1170</v>
      </c>
      <c r="K131" s="181" t="s">
        <v>138</v>
      </c>
      <c r="L131" s="181" t="s">
        <v>61</v>
      </c>
      <c r="M131" s="3">
        <f>IF(ISBLANK(Table1[[#This Row],[Type Grade]]),"",VLOOKUP(Table1[[#This Row],[Type Grade]],Table10[], 2, 0))</f>
        <v>4</v>
      </c>
      <c r="N131" s="3"/>
      <c r="O131" s="3"/>
      <c r="P131" s="3"/>
      <c r="Q131" s="3" t="str">
        <f>IF(ISBLANK(Table1[[#This Row],[Type Grade]]),"",VLOOKUP(Table1[[#This Row],[Type Grade]],Table10[#Data],4,0))</f>
        <v>Staff</v>
      </c>
      <c r="R131" s="181" t="s">
        <v>121</v>
      </c>
      <c r="S131" s="181" t="s">
        <v>151</v>
      </c>
      <c r="T131" s="181" t="s">
        <v>39</v>
      </c>
      <c r="U131" s="181" t="s">
        <v>1179</v>
      </c>
      <c r="V131" s="181"/>
      <c r="W131" s="181">
        <v>1</v>
      </c>
      <c r="X131" s="181" t="s">
        <v>134</v>
      </c>
      <c r="Y131" s="3" t="str">
        <f>IF(ISBLANK(Table1[[#This Row],[Progress]]),"belum ada fktk",VLOOKUP(Table1[[#This Row],[Progress]],'Reference Table'!$F$2:$G$12,2,FALSE))</f>
        <v>Hold / Cancel</v>
      </c>
      <c r="Z131" s="198">
        <v>45778</v>
      </c>
      <c r="AA131" s="183" t="str">
        <f>IF(LEN(Table1[[#This Row],[Request Date]])&gt;=1, TEXT(Table1[[#This Row],[Request Date]], "mmm"), "ongoing")</f>
        <v>May</v>
      </c>
      <c r="AB131" s="183"/>
      <c r="AC131" s="183"/>
      <c r="AD131" s="183"/>
      <c r="AE131" s="183"/>
      <c r="AF131" s="183"/>
      <c r="AG131" s="184"/>
      <c r="AH131" s="184"/>
      <c r="AI131" s="184"/>
      <c r="AJ131" s="184"/>
      <c r="AK131" s="184"/>
      <c r="AL131" s="184"/>
      <c r="AM131" s="184"/>
      <c r="AN131" s="184"/>
      <c r="AO131" s="184"/>
      <c r="AP131" s="184"/>
      <c r="AQ131" s="184"/>
      <c r="AR131" s="184"/>
      <c r="AS131" s="184"/>
      <c r="AT131" s="184"/>
      <c r="AU131" s="184"/>
      <c r="AV131" s="184"/>
      <c r="AW131" s="184"/>
      <c r="AX131" s="184"/>
      <c r="AY131" s="184"/>
      <c r="AZ131" s="184"/>
      <c r="BA131" s="184"/>
      <c r="BB131" s="184"/>
      <c r="BC131" s="184"/>
      <c r="BD131" s="184"/>
      <c r="BE131" s="184"/>
      <c r="BF131" s="184"/>
      <c r="BG131" s="184"/>
      <c r="BH131" s="184"/>
      <c r="BI131" s="184"/>
      <c r="BJ131" s="184"/>
      <c r="BK131" s="184"/>
      <c r="BL131" s="185"/>
      <c r="BM131" s="185"/>
      <c r="BN131" s="185"/>
      <c r="BO131" s="185"/>
      <c r="BP131" s="185"/>
      <c r="BQ131" s="232"/>
      <c r="BR131" s="248"/>
      <c r="BS131" s="187"/>
      <c r="BT131" s="187"/>
      <c r="BU131" s="187"/>
      <c r="BV131" s="181"/>
      <c r="BW131" s="181"/>
      <c r="BX131" s="16"/>
      <c r="BY131" s="16" t="str">
        <f>IF(Table1[[#This Row],[Status]]="Open",Table1[[#This Row],[Ongoing Vacancies Day]],IF(Table1[[#This Row],[Status]]="Closed",Table1[[#This Row],[Join Date]]-Table1[[#This Row],[Request Date]],IF(Table1[[#This Row],[Status]]="Hold / Cancel","Hold/Cancel",0)))</f>
        <v>Hold/Cancel</v>
      </c>
      <c r="BZ131" s="16" t="str">
        <f>IFERROR(VLOOKUP(BY131,Table4[],3,TRUE),"Hold/Cancel")</f>
        <v>Hold/Cancel</v>
      </c>
      <c r="CA131" s="16">
        <f ca="1">IF(LEN(Table1[[#This Row],[Join Date]])&lt;1, Table1[[#This Row],[Present Day]]-Table1[[#This Row],[Request Date]],"Closed")</f>
        <v>187.65716620370222</v>
      </c>
      <c r="CB131" s="16" t="str">
        <f>VLOOKUP(Table1[[#This Row],[Actual SLA]],Table3[],3,TRUE)</f>
        <v>Closed</v>
      </c>
      <c r="CC131" s="16" t="str">
        <f>IFERROR(VLOOKUP(BY131,Table4[],4,TRUE),"Hold/Cancel")</f>
        <v>Hold/Cancel</v>
      </c>
      <c r="CD131" s="179"/>
      <c r="CE131" s="179">
        <f t="shared" ca="1" si="4"/>
        <v>45965.657166203702</v>
      </c>
      <c r="CF131" s="16"/>
      <c r="CG131" s="16"/>
      <c r="CH131" s="196"/>
    </row>
    <row r="132" spans="1:86" hidden="1" x14ac:dyDescent="0.35">
      <c r="A132" s="3">
        <f t="shared" si="5"/>
        <v>131</v>
      </c>
      <c r="B132" s="181" t="s">
        <v>149</v>
      </c>
      <c r="C132" s="3" t="s">
        <v>321</v>
      </c>
      <c r="D132" s="229" t="s">
        <v>971</v>
      </c>
      <c r="E132" s="227" t="s">
        <v>1806</v>
      </c>
      <c r="F132" s="229" t="s">
        <v>156</v>
      </c>
      <c r="G132" s="229" t="s">
        <v>164</v>
      </c>
      <c r="H132" s="181"/>
      <c r="I132" s="229" t="s">
        <v>626</v>
      </c>
      <c r="J132" s="229" t="s">
        <v>974</v>
      </c>
      <c r="K132" s="181" t="s">
        <v>138</v>
      </c>
      <c r="L132" s="181" t="s">
        <v>105</v>
      </c>
      <c r="M132" s="3">
        <f>IF(ISBLANK(Table1[[#This Row],[Type Grade]]),"",VLOOKUP(Table1[[#This Row],[Type Grade]],Table10[], 2, 0))</f>
        <v>2</v>
      </c>
      <c r="N132" s="3"/>
      <c r="O132" s="3"/>
      <c r="P132" s="3"/>
      <c r="Q132" s="3" t="str">
        <f>IF(ISBLANK(Table1[[#This Row],[Type Grade]]),"",VLOOKUP(Table1[[#This Row],[Type Grade]],Table10[#Data],4,0))</f>
        <v>Non Staff</v>
      </c>
      <c r="R132" s="181" t="s">
        <v>150</v>
      </c>
      <c r="S132" s="181" t="s">
        <v>163</v>
      </c>
      <c r="T132" s="181" t="s">
        <v>39</v>
      </c>
      <c r="U132" s="181" t="s">
        <v>975</v>
      </c>
      <c r="V132" s="181" t="s">
        <v>1176</v>
      </c>
      <c r="W132" s="181">
        <v>1</v>
      </c>
      <c r="X132" s="3" t="s">
        <v>135</v>
      </c>
      <c r="Y132" s="3" t="str">
        <f>IF(ISBLANK(Table1[[#This Row],[Progress]]),"belum ada fktk",VLOOKUP(Table1[[#This Row],[Progress]],'Reference Table'!$F$2:$G$12,2,FALSE))</f>
        <v>Closed</v>
      </c>
      <c r="Z132" s="198">
        <v>45778</v>
      </c>
      <c r="AA132" s="183" t="str">
        <f>IF(LEN(Table1[[#This Row],[Request Date]])&gt;=1, TEXT(Table1[[#This Row],[Request Date]], "mmm"), "ongoing")</f>
        <v>May</v>
      </c>
      <c r="AB132" s="183"/>
      <c r="AC132" s="183"/>
      <c r="AD132" s="183"/>
      <c r="AE132" s="183"/>
      <c r="AF132" s="183"/>
      <c r="AG132" s="184"/>
      <c r="AH132" s="184"/>
      <c r="AI132" s="184"/>
      <c r="AJ132" s="184"/>
      <c r="AK132" s="184"/>
      <c r="AL132" s="184"/>
      <c r="AM132" s="184"/>
      <c r="AN132" s="184"/>
      <c r="AO132" s="184"/>
      <c r="AP132" s="184"/>
      <c r="AQ132" s="184"/>
      <c r="AR132" s="184"/>
      <c r="AS132" s="184"/>
      <c r="AT132" s="184"/>
      <c r="AU132" s="184"/>
      <c r="AV132" s="184"/>
      <c r="AW132" s="184"/>
      <c r="AX132" s="184"/>
      <c r="AY132" s="184"/>
      <c r="AZ132" s="184"/>
      <c r="BA132" s="184"/>
      <c r="BB132" s="184"/>
      <c r="BC132" s="184"/>
      <c r="BD132" s="184"/>
      <c r="BE132" s="184"/>
      <c r="BF132" s="184"/>
      <c r="BG132" s="184"/>
      <c r="BH132" s="184"/>
      <c r="BI132" s="184"/>
      <c r="BJ132" s="184"/>
      <c r="BK132" s="184"/>
      <c r="BL132" s="185"/>
      <c r="BM132" s="3">
        <v>1</v>
      </c>
      <c r="BN132" s="185"/>
      <c r="BO132" s="185"/>
      <c r="BP132" s="185"/>
      <c r="BQ132" s="186"/>
      <c r="BR132" s="248" t="s">
        <v>1191</v>
      </c>
      <c r="BS132" s="187"/>
      <c r="BT132" s="183">
        <v>45808</v>
      </c>
      <c r="BU132" s="190">
        <v>45809</v>
      </c>
      <c r="BV132" s="181" t="s">
        <v>1255</v>
      </c>
      <c r="BW132" s="181" t="s">
        <v>286</v>
      </c>
      <c r="BX132" s="16"/>
      <c r="BY132" s="16">
        <f>IF(Table1[[#This Row],[Status]]="Open",Table1[[#This Row],[Ongoing Vacancies Day]],IF(Table1[[#This Row],[Status]]="Closed",Table1[[#This Row],[Join Date]]-Table1[[#This Row],[Request Date]],IF(Table1[[#This Row],[Status]]="Hold / Cancel","Hold/Cancel",0)))</f>
        <v>31</v>
      </c>
      <c r="BZ132" s="16" t="str">
        <f>IFERROR(VLOOKUP(BY132,Table4[],3,TRUE),"Hold/Cancel")</f>
        <v>31 - 60 Days</v>
      </c>
      <c r="CA132" s="16" t="str">
        <f>IF(LEN(Table1[[#This Row],[Join Date]])&lt;1, Table1[[#This Row],[Present Day]]-Table1[[#This Row],[Request Date]],"Closed")</f>
        <v>Closed</v>
      </c>
      <c r="CB132" s="16" t="str">
        <f>VLOOKUP(Table1[[#This Row],[Actual SLA]],Table3[],3,TRUE)</f>
        <v>&lt;90</v>
      </c>
      <c r="CC132" s="16" t="str">
        <f>IFERROR(VLOOKUP(BY132,Table4[],4,TRUE),"Hold/Cancel")</f>
        <v>Closed Meet SLA</v>
      </c>
      <c r="CD132" s="179"/>
      <c r="CE132" s="179">
        <f t="shared" ca="1" si="4"/>
        <v>45965.657166203702</v>
      </c>
      <c r="CF132" s="16"/>
      <c r="CG132" s="16"/>
      <c r="CH132" s="196" t="s">
        <v>1191</v>
      </c>
    </row>
    <row r="133" spans="1:86" hidden="1" x14ac:dyDescent="0.35">
      <c r="A133" s="3">
        <f t="shared" si="5"/>
        <v>132</v>
      </c>
      <c r="B133" s="181" t="s">
        <v>149</v>
      </c>
      <c r="C133" s="3" t="s">
        <v>321</v>
      </c>
      <c r="D133" s="229"/>
      <c r="E133" s="227" t="s">
        <v>1807</v>
      </c>
      <c r="F133" s="229" t="s">
        <v>156</v>
      </c>
      <c r="G133" s="227" t="s">
        <v>164</v>
      </c>
      <c r="H133" s="3"/>
      <c r="I133" s="227" t="s">
        <v>617</v>
      </c>
      <c r="J133" s="229" t="s">
        <v>615</v>
      </c>
      <c r="K133" s="181" t="s">
        <v>138</v>
      </c>
      <c r="L133" s="181" t="s">
        <v>67</v>
      </c>
      <c r="M133" s="3">
        <f>IF(ISBLANK(Table1[[#This Row],[Type Grade]]),"",VLOOKUP(Table1[[#This Row],[Type Grade]],Table10[], 2, 0))</f>
        <v>3</v>
      </c>
      <c r="N133" s="3"/>
      <c r="O133" s="3"/>
      <c r="P133" s="3"/>
      <c r="Q133" s="3" t="str">
        <f>IF(ISBLANK(Table1[[#This Row],[Type Grade]]),"",VLOOKUP(Table1[[#This Row],[Type Grade]],Table10[#Data],4,0))</f>
        <v>Non Staff</v>
      </c>
      <c r="R133" s="181" t="s">
        <v>150</v>
      </c>
      <c r="S133" s="181" t="s">
        <v>163</v>
      </c>
      <c r="T133" s="3" t="s">
        <v>39</v>
      </c>
      <c r="U133" s="201" t="s">
        <v>1175</v>
      </c>
      <c r="V133" s="3" t="s">
        <v>1176</v>
      </c>
      <c r="W133" s="181">
        <v>1</v>
      </c>
      <c r="X133" s="3" t="s">
        <v>135</v>
      </c>
      <c r="Y133" s="3" t="str">
        <f>IF(ISBLANK(Table1[[#This Row],[Progress]]),"belum ada fktk",VLOOKUP(Table1[[#This Row],[Progress]],'Reference Table'!$F$2:$G$12,2,FALSE))</f>
        <v>Closed</v>
      </c>
      <c r="Z133" s="198">
        <v>45778</v>
      </c>
      <c r="AA133" s="183" t="str">
        <f>IF(LEN(Table1[[#This Row],[Request Date]])&gt;=1, TEXT(Table1[[#This Row],[Request Date]], "mmm"), "ongoing")</f>
        <v>May</v>
      </c>
      <c r="AB133" s="183"/>
      <c r="AC133" s="183"/>
      <c r="AD133" s="183"/>
      <c r="AE133" s="183"/>
      <c r="AF133" s="183"/>
      <c r="AG133" s="184"/>
      <c r="AH133" s="184"/>
      <c r="AI133" s="184"/>
      <c r="AJ133" s="184"/>
      <c r="AK133" s="184"/>
      <c r="AL133" s="184"/>
      <c r="AM133" s="184"/>
      <c r="AN133" s="184"/>
      <c r="AO133" s="184"/>
      <c r="AP133" s="184"/>
      <c r="AQ133" s="184"/>
      <c r="AR133" s="184"/>
      <c r="AS133" s="184"/>
      <c r="AT133" s="184"/>
      <c r="AU133" s="184"/>
      <c r="AV133" s="184"/>
      <c r="AW133" s="184"/>
      <c r="AX133" s="184"/>
      <c r="AY133" s="184"/>
      <c r="AZ133" s="184"/>
      <c r="BA133" s="184"/>
      <c r="BB133" s="184"/>
      <c r="BC133" s="184"/>
      <c r="BD133" s="184"/>
      <c r="BE133" s="184"/>
      <c r="BF133" s="184"/>
      <c r="BG133" s="184"/>
      <c r="BH133" s="184"/>
      <c r="BI133" s="184"/>
      <c r="BJ133" s="184"/>
      <c r="BK133" s="184"/>
      <c r="BL133" s="185"/>
      <c r="BM133" s="3">
        <v>1</v>
      </c>
      <c r="BN133" s="185"/>
      <c r="BO133" s="185"/>
      <c r="BP133" s="185"/>
      <c r="BQ133" s="186"/>
      <c r="BR133" s="239" t="s">
        <v>1181</v>
      </c>
      <c r="BS133" s="187"/>
      <c r="BT133" s="183">
        <v>45808</v>
      </c>
      <c r="BU133" s="190">
        <v>45809</v>
      </c>
      <c r="BV133" s="3" t="s">
        <v>1181</v>
      </c>
      <c r="BW133" s="3"/>
      <c r="BX133" s="16"/>
      <c r="BY133" s="16">
        <f>IF(Table1[[#This Row],[Status]]="Open",Table1[[#This Row],[Ongoing Vacancies Day]],IF(Table1[[#This Row],[Status]]="Closed",Table1[[#This Row],[Join Date]]-Table1[[#This Row],[Request Date]],IF(Table1[[#This Row],[Status]]="Hold / Cancel","Hold/Cancel",0)))</f>
        <v>31</v>
      </c>
      <c r="BZ133" s="16" t="str">
        <f>IFERROR(VLOOKUP(BY133,Table4[],3,TRUE),"Hold/Cancel")</f>
        <v>31 - 60 Days</v>
      </c>
      <c r="CA133" s="16" t="str">
        <f>IF(LEN(Table1[[#This Row],[Join Date]])&lt;1, Table1[[#This Row],[Present Day]]-Table1[[#This Row],[Request Date]],"Closed")</f>
        <v>Closed</v>
      </c>
      <c r="CB133" s="16" t="str">
        <f>VLOOKUP(Table1[[#This Row],[Actual SLA]],Table3[],3,TRUE)</f>
        <v>&lt;90</v>
      </c>
      <c r="CC133" s="16" t="str">
        <f>IFERROR(VLOOKUP(BY133,Table4[],4,TRUE),"Hold/Cancel")</f>
        <v>Closed Meet SLA</v>
      </c>
      <c r="CD133" s="179"/>
      <c r="CE133" s="179">
        <f t="shared" ca="1" si="4"/>
        <v>45965.657166203702</v>
      </c>
      <c r="CF133" s="16">
        <v>6</v>
      </c>
      <c r="CG133" s="16"/>
      <c r="CH133" s="4" t="s">
        <v>1181</v>
      </c>
    </row>
    <row r="134" spans="1:86" hidden="1" x14ac:dyDescent="0.35">
      <c r="A134" s="3">
        <f t="shared" si="5"/>
        <v>133</v>
      </c>
      <c r="B134" s="181" t="s">
        <v>149</v>
      </c>
      <c r="C134" s="3" t="s">
        <v>321</v>
      </c>
      <c r="D134" s="229"/>
      <c r="E134" s="227" t="s">
        <v>1807</v>
      </c>
      <c r="F134" s="229" t="s">
        <v>156</v>
      </c>
      <c r="G134" s="227" t="s">
        <v>164</v>
      </c>
      <c r="H134" s="3"/>
      <c r="I134" s="227" t="s">
        <v>617</v>
      </c>
      <c r="J134" s="229" t="s">
        <v>615</v>
      </c>
      <c r="K134" s="181" t="s">
        <v>138</v>
      </c>
      <c r="L134" s="181" t="s">
        <v>67</v>
      </c>
      <c r="M134" s="3">
        <f>IF(ISBLANK(Table1[[#This Row],[Type Grade]]),"",VLOOKUP(Table1[[#This Row],[Type Grade]],Table10[], 2, 0))</f>
        <v>3</v>
      </c>
      <c r="N134" s="3"/>
      <c r="O134" s="3"/>
      <c r="P134" s="3"/>
      <c r="Q134" s="3" t="str">
        <f>IF(ISBLANK(Table1[[#This Row],[Type Grade]]),"",VLOOKUP(Table1[[#This Row],[Type Grade]],Table10[#Data],4,0))</f>
        <v>Non Staff</v>
      </c>
      <c r="R134" s="181" t="s">
        <v>150</v>
      </c>
      <c r="S134" s="181" t="s">
        <v>163</v>
      </c>
      <c r="T134" s="3" t="s">
        <v>39</v>
      </c>
      <c r="U134" s="201" t="s">
        <v>1177</v>
      </c>
      <c r="V134" s="3" t="s">
        <v>1176</v>
      </c>
      <c r="W134" s="181">
        <v>1</v>
      </c>
      <c r="X134" s="3" t="s">
        <v>135</v>
      </c>
      <c r="Y134" s="3" t="str">
        <f>IF(ISBLANK(Table1[[#This Row],[Progress]]),"belum ada fktk",VLOOKUP(Table1[[#This Row],[Progress]],'Reference Table'!$F$2:$G$12,2,FALSE))</f>
        <v>Closed</v>
      </c>
      <c r="Z134" s="198">
        <v>45778</v>
      </c>
      <c r="AA134" s="183" t="str">
        <f>IF(LEN(Table1[[#This Row],[Request Date]])&gt;=1, TEXT(Table1[[#This Row],[Request Date]], "mmm"), "ongoing")</f>
        <v>May</v>
      </c>
      <c r="AB134" s="183"/>
      <c r="AC134" s="183"/>
      <c r="AD134" s="183"/>
      <c r="AE134" s="183"/>
      <c r="AF134" s="183"/>
      <c r="AG134" s="184"/>
      <c r="AH134" s="184"/>
      <c r="AI134" s="184"/>
      <c r="AJ134" s="184"/>
      <c r="AK134" s="184"/>
      <c r="AL134" s="184"/>
      <c r="AM134" s="184"/>
      <c r="AN134" s="184"/>
      <c r="AO134" s="184"/>
      <c r="AP134" s="184"/>
      <c r="AQ134" s="184"/>
      <c r="AR134" s="184"/>
      <c r="AS134" s="184"/>
      <c r="AT134" s="184"/>
      <c r="AU134" s="184"/>
      <c r="AV134" s="184"/>
      <c r="AW134" s="184"/>
      <c r="AX134" s="184"/>
      <c r="AY134" s="184"/>
      <c r="AZ134" s="184"/>
      <c r="BA134" s="184"/>
      <c r="BB134" s="184"/>
      <c r="BC134" s="184"/>
      <c r="BD134" s="184"/>
      <c r="BE134" s="184"/>
      <c r="BF134" s="184"/>
      <c r="BG134" s="184"/>
      <c r="BH134" s="184"/>
      <c r="BI134" s="184"/>
      <c r="BJ134" s="184"/>
      <c r="BK134" s="184"/>
      <c r="BL134" s="185"/>
      <c r="BM134" s="3">
        <v>1</v>
      </c>
      <c r="BN134" s="185"/>
      <c r="BO134" s="185"/>
      <c r="BP134" s="185"/>
      <c r="BQ134" s="186"/>
      <c r="BR134" s="239" t="s">
        <v>1182</v>
      </c>
      <c r="BS134" s="187"/>
      <c r="BT134" s="183">
        <v>45808</v>
      </c>
      <c r="BU134" s="190">
        <v>45809</v>
      </c>
      <c r="BV134" s="3" t="s">
        <v>1182</v>
      </c>
      <c r="BW134" s="3"/>
      <c r="BX134" s="16"/>
      <c r="BY134" s="16">
        <f>IF(Table1[[#This Row],[Status]]="Open",Table1[[#This Row],[Ongoing Vacancies Day]],IF(Table1[[#This Row],[Status]]="Closed",Table1[[#This Row],[Join Date]]-Table1[[#This Row],[Request Date]],IF(Table1[[#This Row],[Status]]="Hold / Cancel","Hold/Cancel",0)))</f>
        <v>31</v>
      </c>
      <c r="BZ134" s="16" t="str">
        <f>IFERROR(VLOOKUP(BY134,Table4[],3,TRUE),"Hold/Cancel")</f>
        <v>31 - 60 Days</v>
      </c>
      <c r="CA134" s="16" t="str">
        <f>IF(LEN(Table1[[#This Row],[Join Date]])&lt;1, Table1[[#This Row],[Present Day]]-Table1[[#This Row],[Request Date]],"Closed")</f>
        <v>Closed</v>
      </c>
      <c r="CB134" s="16" t="str">
        <f>VLOOKUP(Table1[[#This Row],[Actual SLA]],Table3[],3,TRUE)</f>
        <v>&lt;90</v>
      </c>
      <c r="CC134" s="16" t="str">
        <f>IFERROR(VLOOKUP(BY134,Table4[],4,TRUE),"Hold/Cancel")</f>
        <v>Closed Meet SLA</v>
      </c>
      <c r="CD134" s="179"/>
      <c r="CE134" s="179">
        <f t="shared" ca="1" si="4"/>
        <v>45965.657166203702</v>
      </c>
      <c r="CF134" s="16">
        <v>6</v>
      </c>
      <c r="CG134" s="16"/>
      <c r="CH134" s="4" t="s">
        <v>1182</v>
      </c>
    </row>
    <row r="135" spans="1:86" hidden="1" x14ac:dyDescent="0.35">
      <c r="A135" s="3">
        <f t="shared" si="5"/>
        <v>134</v>
      </c>
      <c r="B135" s="181" t="s">
        <v>149</v>
      </c>
      <c r="C135" s="3" t="s">
        <v>321</v>
      </c>
      <c r="D135" s="229"/>
      <c r="E135" s="227" t="s">
        <v>1807</v>
      </c>
      <c r="F135" s="229" t="s">
        <v>156</v>
      </c>
      <c r="G135" s="227" t="s">
        <v>164</v>
      </c>
      <c r="H135" s="3"/>
      <c r="I135" s="227" t="s">
        <v>617</v>
      </c>
      <c r="J135" s="229" t="s">
        <v>615</v>
      </c>
      <c r="K135" s="181" t="s">
        <v>138</v>
      </c>
      <c r="L135" s="181" t="s">
        <v>67</v>
      </c>
      <c r="M135" s="3">
        <f>IF(ISBLANK(Table1[[#This Row],[Type Grade]]),"",VLOOKUP(Table1[[#This Row],[Type Grade]],Table10[], 2, 0))</f>
        <v>3</v>
      </c>
      <c r="N135" s="3"/>
      <c r="O135" s="3"/>
      <c r="P135" s="3"/>
      <c r="Q135" s="3" t="str">
        <f>IF(ISBLANK(Table1[[#This Row],[Type Grade]]),"",VLOOKUP(Table1[[#This Row],[Type Grade]],Table10[#Data],4,0))</f>
        <v>Non Staff</v>
      </c>
      <c r="R135" s="181" t="s">
        <v>150</v>
      </c>
      <c r="S135" s="181" t="s">
        <v>163</v>
      </c>
      <c r="T135" s="3" t="s">
        <v>39</v>
      </c>
      <c r="U135" s="233" t="s">
        <v>1007</v>
      </c>
      <c r="V135" s="3" t="s">
        <v>1176</v>
      </c>
      <c r="W135" s="181">
        <v>1</v>
      </c>
      <c r="X135" s="3" t="s">
        <v>135</v>
      </c>
      <c r="Y135" s="3" t="str">
        <f>IF(ISBLANK(Table1[[#This Row],[Progress]]),"belum ada fktk",VLOOKUP(Table1[[#This Row],[Progress]],'Reference Table'!$F$2:$G$12,2,FALSE))</f>
        <v>Closed</v>
      </c>
      <c r="Z135" s="198">
        <v>45778</v>
      </c>
      <c r="AA135" s="183" t="str">
        <f>IF(LEN(Table1[[#This Row],[Request Date]])&gt;=1, TEXT(Table1[[#This Row],[Request Date]], "mmm"), "ongoing")</f>
        <v>May</v>
      </c>
      <c r="AB135" s="183"/>
      <c r="AC135" s="183"/>
      <c r="AD135" s="183"/>
      <c r="AE135" s="183"/>
      <c r="AF135" s="183"/>
      <c r="AG135" s="184"/>
      <c r="AH135" s="184"/>
      <c r="AI135" s="184"/>
      <c r="AJ135" s="184"/>
      <c r="AK135" s="184"/>
      <c r="AL135" s="184"/>
      <c r="AM135" s="184"/>
      <c r="AN135" s="184"/>
      <c r="AO135" s="184"/>
      <c r="AP135" s="184"/>
      <c r="AQ135" s="184"/>
      <c r="AR135" s="184"/>
      <c r="AS135" s="184"/>
      <c r="AT135" s="184"/>
      <c r="AU135" s="184"/>
      <c r="AV135" s="184"/>
      <c r="AW135" s="184"/>
      <c r="AX135" s="184"/>
      <c r="AY135" s="184"/>
      <c r="AZ135" s="184"/>
      <c r="BA135" s="184"/>
      <c r="BB135" s="184"/>
      <c r="BC135" s="184"/>
      <c r="BD135" s="184"/>
      <c r="BE135" s="184"/>
      <c r="BF135" s="184"/>
      <c r="BG135" s="184"/>
      <c r="BH135" s="184"/>
      <c r="BI135" s="184"/>
      <c r="BJ135" s="184"/>
      <c r="BK135" s="184"/>
      <c r="BL135" s="185"/>
      <c r="BM135" s="3">
        <v>1</v>
      </c>
      <c r="BN135" s="185"/>
      <c r="BO135" s="185"/>
      <c r="BP135" s="185"/>
      <c r="BQ135" s="186"/>
      <c r="BR135" s="239" t="s">
        <v>1183</v>
      </c>
      <c r="BS135" s="187"/>
      <c r="BT135" s="183">
        <v>45808</v>
      </c>
      <c r="BU135" s="190">
        <v>45809</v>
      </c>
      <c r="BV135" s="3" t="s">
        <v>1252</v>
      </c>
      <c r="BW135" s="3" t="s">
        <v>286</v>
      </c>
      <c r="BX135" s="16"/>
      <c r="BY135" s="16">
        <f>IF(Table1[[#This Row],[Status]]="Open",Table1[[#This Row],[Ongoing Vacancies Day]],IF(Table1[[#This Row],[Status]]="Closed",Table1[[#This Row],[Join Date]]-Table1[[#This Row],[Request Date]],IF(Table1[[#This Row],[Status]]="Hold / Cancel","Hold/Cancel",0)))</f>
        <v>31</v>
      </c>
      <c r="BZ135" s="16" t="str">
        <f>IFERROR(VLOOKUP(BY135,Table4[],3,TRUE),"Hold/Cancel")</f>
        <v>31 - 60 Days</v>
      </c>
      <c r="CA135" s="16" t="str">
        <f>IF(LEN(Table1[[#This Row],[Join Date]])&lt;1, Table1[[#This Row],[Present Day]]-Table1[[#This Row],[Request Date]],"Closed")</f>
        <v>Closed</v>
      </c>
      <c r="CB135" s="16" t="str">
        <f>VLOOKUP(Table1[[#This Row],[Actual SLA]],Table3[],3,TRUE)</f>
        <v>&lt;90</v>
      </c>
      <c r="CC135" s="16" t="str">
        <f>IFERROR(VLOOKUP(BY135,Table4[],4,TRUE),"Hold/Cancel")</f>
        <v>Closed Meet SLA</v>
      </c>
      <c r="CD135" s="179"/>
      <c r="CE135" s="179">
        <f t="shared" ca="1" si="4"/>
        <v>45965.657166203702</v>
      </c>
      <c r="CF135" s="16">
        <v>6</v>
      </c>
      <c r="CG135" s="16"/>
      <c r="CH135" s="4" t="s">
        <v>1183</v>
      </c>
    </row>
    <row r="136" spans="1:86" ht="29" hidden="1" x14ac:dyDescent="0.35">
      <c r="A136" s="3">
        <f t="shared" si="5"/>
        <v>135</v>
      </c>
      <c r="B136" s="181" t="s">
        <v>149</v>
      </c>
      <c r="C136" s="3" t="s">
        <v>1273</v>
      </c>
      <c r="D136" s="229"/>
      <c r="E136" s="227" t="s">
        <v>1807</v>
      </c>
      <c r="F136" s="229" t="s">
        <v>156</v>
      </c>
      <c r="G136" s="229" t="s">
        <v>164</v>
      </c>
      <c r="H136" s="181"/>
      <c r="I136" s="229" t="s">
        <v>626</v>
      </c>
      <c r="J136" s="229" t="s">
        <v>1172</v>
      </c>
      <c r="K136" s="181" t="s">
        <v>138</v>
      </c>
      <c r="L136" s="181" t="s">
        <v>67</v>
      </c>
      <c r="M136" s="3">
        <f>IF(ISBLANK(Table1[[#This Row],[Type Grade]]),"",VLOOKUP(Table1[[#This Row],[Type Grade]],Table10[], 2, 0))</f>
        <v>3</v>
      </c>
      <c r="N136" s="3"/>
      <c r="O136" s="3"/>
      <c r="P136" s="3"/>
      <c r="Q136" s="3" t="str">
        <f>IF(ISBLANK(Table1[[#This Row],[Type Grade]]),"",VLOOKUP(Table1[[#This Row],[Type Grade]],Table10[#Data],4,0))</f>
        <v>Non Staff</v>
      </c>
      <c r="R136" s="3" t="s">
        <v>150</v>
      </c>
      <c r="S136" s="181" t="s">
        <v>163</v>
      </c>
      <c r="T136" s="3" t="s">
        <v>39</v>
      </c>
      <c r="U136" s="3" t="s">
        <v>1005</v>
      </c>
      <c r="V136" s="3" t="s">
        <v>1307</v>
      </c>
      <c r="W136" s="3">
        <v>1</v>
      </c>
      <c r="X136" s="3" t="s">
        <v>134</v>
      </c>
      <c r="Y136" s="3" t="str">
        <f>IF(ISBLANK(Table1[[#This Row],[Progress]]),"belum ada fktk",VLOOKUP(Table1[[#This Row],[Progress]],'Reference Table'!$F$2:$G$12,2,FALSE))</f>
        <v>Hold / Cancel</v>
      </c>
      <c r="Z136" s="198">
        <v>45778</v>
      </c>
      <c r="AA136" s="183" t="str">
        <f>IF(LEN(Table1[[#This Row],[Request Date]])&gt;=1, TEXT(Table1[[#This Row],[Request Date]], "mmm"), "ongoing")</f>
        <v>May</v>
      </c>
      <c r="AB136" s="183"/>
      <c r="AC136" s="183"/>
      <c r="AD136" s="183"/>
      <c r="AE136" s="183"/>
      <c r="AF136" s="183"/>
      <c r="AG136" s="184"/>
      <c r="AH136" s="184"/>
      <c r="AI136" s="184"/>
      <c r="AJ136" s="184"/>
      <c r="AK136" s="184"/>
      <c r="AL136" s="184"/>
      <c r="AM136" s="184"/>
      <c r="AN136" s="184"/>
      <c r="AO136" s="184"/>
      <c r="AP136" s="184"/>
      <c r="AQ136" s="184"/>
      <c r="AR136" s="184"/>
      <c r="AS136" s="184"/>
      <c r="AT136" s="184"/>
      <c r="AU136" s="184"/>
      <c r="AV136" s="184"/>
      <c r="AW136" s="184"/>
      <c r="AX136" s="184"/>
      <c r="AY136" s="184"/>
      <c r="AZ136" s="184"/>
      <c r="BA136" s="184"/>
      <c r="BB136" s="184"/>
      <c r="BC136" s="184"/>
      <c r="BD136" s="184"/>
      <c r="BE136" s="184"/>
      <c r="BF136" s="184"/>
      <c r="BG136" s="184"/>
      <c r="BH136" s="184"/>
      <c r="BI136" s="184"/>
      <c r="BJ136" s="184"/>
      <c r="BK136" s="184"/>
      <c r="BL136" s="185"/>
      <c r="BM136" s="185"/>
      <c r="BN136" s="185"/>
      <c r="BO136" s="185"/>
      <c r="BP136" s="185"/>
      <c r="BQ136" s="186"/>
      <c r="BR136" s="245" t="s">
        <v>1885</v>
      </c>
      <c r="BS136" s="187">
        <v>45860</v>
      </c>
      <c r="BT136" s="3"/>
      <c r="BU136" s="187"/>
      <c r="BV136" s="181"/>
      <c r="BW136" s="181"/>
      <c r="BX136" s="16"/>
      <c r="BY136" s="16" t="str">
        <f>IF(Table1[[#This Row],[Status]]="Open",Table1[[#This Row],[Ongoing Vacancies Day]],IF(Table1[[#This Row],[Status]]="Closed",Table1[[#This Row],[Join Date]]-Table1[[#This Row],[Request Date]],IF(Table1[[#This Row],[Status]]="Hold / Cancel","Hold/Cancel",0)))</f>
        <v>Hold/Cancel</v>
      </c>
      <c r="BZ136" s="16" t="str">
        <f>IFERROR(VLOOKUP(BY136,Table4[],3,TRUE),"Hold/Cancel")</f>
        <v>Hold/Cancel</v>
      </c>
      <c r="CA136" s="16">
        <f ca="1">IF(LEN(Table1[[#This Row],[Join Date]])&lt;1, Table1[[#This Row],[Present Day]]-Table1[[#This Row],[Request Date]],"Closed")</f>
        <v>187.65716620370222</v>
      </c>
      <c r="CB136" s="16" t="str">
        <f>VLOOKUP(Table1[[#This Row],[Actual SLA]],Table3[],3,TRUE)</f>
        <v>Closed</v>
      </c>
      <c r="CC136" s="16" t="str">
        <f>IFERROR(VLOOKUP(BY136,Table4[],4,TRUE),"Hold/Cancel")</f>
        <v>Hold/Cancel</v>
      </c>
      <c r="CD136" s="179"/>
      <c r="CE136" s="179">
        <f t="shared" ca="1" si="4"/>
        <v>45965.657166203702</v>
      </c>
      <c r="CF136" s="16"/>
      <c r="CG136" s="16"/>
      <c r="CH136" s="195" t="s">
        <v>1442</v>
      </c>
    </row>
    <row r="137" spans="1:86" ht="72.5" hidden="1" x14ac:dyDescent="0.35">
      <c r="A137" s="3">
        <f t="shared" si="5"/>
        <v>136</v>
      </c>
      <c r="B137" s="181" t="s">
        <v>152</v>
      </c>
      <c r="C137" s="3" t="s">
        <v>321</v>
      </c>
      <c r="D137" s="229" t="s">
        <v>903</v>
      </c>
      <c r="E137" s="227" t="s">
        <v>1806</v>
      </c>
      <c r="F137" s="229" t="s">
        <v>183</v>
      </c>
      <c r="G137" s="229" t="s">
        <v>164</v>
      </c>
      <c r="H137" s="181"/>
      <c r="I137" s="229" t="s">
        <v>911</v>
      </c>
      <c r="J137" s="229" t="s">
        <v>1151</v>
      </c>
      <c r="K137" s="181" t="s">
        <v>138</v>
      </c>
      <c r="L137" s="181" t="s">
        <v>67</v>
      </c>
      <c r="M137" s="3">
        <f>IF(ISBLANK(Table1[[#This Row],[Type Grade]]),"",VLOOKUP(Table1[[#This Row],[Type Grade]],Table10[], 2, 0))</f>
        <v>3</v>
      </c>
      <c r="N137" s="3"/>
      <c r="O137" s="3"/>
      <c r="P137" s="3"/>
      <c r="Q137" s="3" t="str">
        <f>IF(ISBLANK(Table1[[#This Row],[Type Grade]]),"",VLOOKUP(Table1[[#This Row],[Type Grade]],Table10[#Data],4,0))</f>
        <v>Non Staff</v>
      </c>
      <c r="R137" s="181" t="s">
        <v>150</v>
      </c>
      <c r="S137" s="181" t="s">
        <v>157</v>
      </c>
      <c r="T137" s="181" t="s">
        <v>39</v>
      </c>
      <c r="U137" s="181" t="s">
        <v>1180</v>
      </c>
      <c r="V137" s="181" t="s">
        <v>570</v>
      </c>
      <c r="W137" s="181">
        <v>1</v>
      </c>
      <c r="X137" s="3" t="s">
        <v>135</v>
      </c>
      <c r="Y137" s="3" t="str">
        <f>IF(ISBLANK(Table1[[#This Row],[Progress]]),"belum ada fktk",VLOOKUP(Table1[[#This Row],[Progress]],'Reference Table'!$F$2:$G$12,2,FALSE))</f>
        <v>Closed</v>
      </c>
      <c r="Z137" s="198">
        <v>45779</v>
      </c>
      <c r="AA137" s="183" t="str">
        <f>IF(LEN(Table1[[#This Row],[Request Date]])&gt;=1, TEXT(Table1[[#This Row],[Request Date]], "mmm"), "ongoing")</f>
        <v>May</v>
      </c>
      <c r="AB137" s="183"/>
      <c r="AC137" s="183"/>
      <c r="AD137" s="183"/>
      <c r="AE137" s="183"/>
      <c r="AF137" s="183"/>
      <c r="AG137" s="184"/>
      <c r="AH137" s="184"/>
      <c r="AI137" s="184"/>
      <c r="AJ137" s="184"/>
      <c r="AK137" s="184"/>
      <c r="AL137" s="184"/>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v>1</v>
      </c>
      <c r="BN137" s="3"/>
      <c r="BO137" s="3"/>
      <c r="BP137" s="3"/>
      <c r="BQ137" s="3"/>
      <c r="BR137" s="243" t="s">
        <v>1207</v>
      </c>
      <c r="BS137" s="181"/>
      <c r="BT137" s="181"/>
      <c r="BU137" s="183">
        <v>45820</v>
      </c>
      <c r="BV137" s="181" t="s">
        <v>1208</v>
      </c>
      <c r="BW137" s="181" t="s">
        <v>286</v>
      </c>
      <c r="BX137" s="16"/>
      <c r="BY137" s="16">
        <f>IF(Table1[[#This Row],[Status]]="Open",Table1[[#This Row],[Ongoing Vacancies Day]],IF(Table1[[#This Row],[Status]]="Closed",Table1[[#This Row],[Join Date]]-Table1[[#This Row],[Request Date]],IF(Table1[[#This Row],[Status]]="Hold / Cancel","Hold/Cancel",0)))</f>
        <v>41</v>
      </c>
      <c r="BZ137" s="16" t="str">
        <f>IFERROR(VLOOKUP(BY137,Table4[],3,TRUE),"Hold/Cancel")</f>
        <v>31 - 60 Days</v>
      </c>
      <c r="CA137" s="16" t="str">
        <f>IF(LEN(Table1[[#This Row],[Join Date]])&lt;1, Table1[[#This Row],[Present Day]]-Table1[[#This Row],[Request Date]],"Closed")</f>
        <v>Closed</v>
      </c>
      <c r="CB137" s="16" t="str">
        <f>VLOOKUP(Table1[[#This Row],[Actual SLA]],Table3[],3,TRUE)</f>
        <v>&lt;90</v>
      </c>
      <c r="CC137" s="16" t="str">
        <f>IFERROR(VLOOKUP(BY137,Table4[],4,TRUE),"Hold/Cancel")</f>
        <v>Closed Meet SLA</v>
      </c>
      <c r="CD137" s="179"/>
      <c r="CE137" s="179">
        <f t="shared" ca="1" si="4"/>
        <v>45965.657166203702</v>
      </c>
      <c r="CF137" s="16"/>
      <c r="CG137" s="16"/>
      <c r="CH137" s="287" t="s">
        <v>1207</v>
      </c>
    </row>
    <row r="138" spans="1:86" hidden="1" x14ac:dyDescent="0.35">
      <c r="A138" s="3">
        <f t="shared" si="5"/>
        <v>137</v>
      </c>
      <c r="B138" s="3" t="s">
        <v>154</v>
      </c>
      <c r="C138" s="3" t="s">
        <v>321</v>
      </c>
      <c r="D138" s="227" t="s">
        <v>902</v>
      </c>
      <c r="E138" s="227" t="s">
        <v>1806</v>
      </c>
      <c r="F138" s="227" t="s">
        <v>516</v>
      </c>
      <c r="G138" s="227" t="s">
        <v>136</v>
      </c>
      <c r="H138" s="3"/>
      <c r="I138" s="227" t="s">
        <v>910</v>
      </c>
      <c r="J138" s="227" t="s">
        <v>597</v>
      </c>
      <c r="K138" s="3" t="s">
        <v>138</v>
      </c>
      <c r="L138" s="3" t="s">
        <v>61</v>
      </c>
      <c r="M138" s="3">
        <f>IF(ISBLANK(Table1[[#This Row],[Type Grade]]),"",VLOOKUP(Table1[[#This Row],[Type Grade]],Table10[], 2, 0))</f>
        <v>4</v>
      </c>
      <c r="N138" s="3"/>
      <c r="O138" s="3"/>
      <c r="P138" s="3"/>
      <c r="Q138" s="3" t="str">
        <f>IF(ISBLANK(Table1[[#This Row],[Type Grade]]),"",VLOOKUP(Table1[[#This Row],[Type Grade]],Table10[#Data],4,0))</f>
        <v>Staff</v>
      </c>
      <c r="R138" s="3" t="s">
        <v>150</v>
      </c>
      <c r="S138" s="3" t="s">
        <v>184</v>
      </c>
      <c r="T138" s="3" t="s">
        <v>39</v>
      </c>
      <c r="U138" s="3" t="s">
        <v>912</v>
      </c>
      <c r="V138" s="3" t="s">
        <v>570</v>
      </c>
      <c r="W138" s="3">
        <v>1</v>
      </c>
      <c r="X138" s="3" t="s">
        <v>180</v>
      </c>
      <c r="Y138" s="3" t="str">
        <f>IF(ISBLANK(Table1[[#This Row],[Progress]]),"belum ada fktk",VLOOKUP(Table1[[#This Row],[Progress]],'Reference Table'!$F$2:$G$12,2,FALSE))</f>
        <v>Closed</v>
      </c>
      <c r="Z138" s="199">
        <v>45779</v>
      </c>
      <c r="AA138" s="183" t="str">
        <f>IF(LEN(Table1[[#This Row],[Request Date]])&gt;=1, TEXT(Table1[[#This Row],[Request Date]], "mmm"), "ongoing")</f>
        <v>May</v>
      </c>
      <c r="AB138" s="183"/>
      <c r="AC138" s="183"/>
      <c r="AD138" s="183"/>
      <c r="AE138" s="183"/>
      <c r="AF138" s="18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v>1</v>
      </c>
      <c r="BN138" s="3"/>
      <c r="BO138" s="3"/>
      <c r="BP138" s="3"/>
      <c r="BQ138" s="3"/>
      <c r="BR138" s="246"/>
      <c r="BS138" s="183"/>
      <c r="BT138" s="183">
        <v>45839</v>
      </c>
      <c r="BU138" s="183">
        <v>45839</v>
      </c>
      <c r="BV138" s="3" t="s">
        <v>1379</v>
      </c>
      <c r="BW138" s="3" t="s">
        <v>180</v>
      </c>
      <c r="BX138" s="16"/>
      <c r="BY138" s="16">
        <f>IF(Table1[[#This Row],[Status]]="Open",Table1[[#This Row],[Ongoing Vacancies Day]],IF(Table1[[#This Row],[Status]]="Closed",Table1[[#This Row],[Join Date]]-Table1[[#This Row],[Request Date]],IF(Table1[[#This Row],[Status]]="Hold / Cancel","Hold/Cancel",0)))</f>
        <v>60</v>
      </c>
      <c r="BZ138" s="16" t="str">
        <f>IFERROR(VLOOKUP(BY138,Table4[],3,TRUE),"Hold/Cancel")</f>
        <v>31 - 60 Days</v>
      </c>
      <c r="CA138" s="16" t="str">
        <f>IF(LEN(Table1[[#This Row],[Join Date]])&lt;1, Table1[[#This Row],[Present Day]]-Table1[[#This Row],[Request Date]],"Closed")</f>
        <v>Closed</v>
      </c>
      <c r="CB138" s="16" t="str">
        <f>VLOOKUP(Table1[[#This Row],[Actual SLA]],Table3[],3,TRUE)</f>
        <v>&lt;90</v>
      </c>
      <c r="CC138" s="16" t="str">
        <f>IFERROR(VLOOKUP(BY138,Table4[],4,TRUE),"Hold/Cancel")</f>
        <v>Closed Meet SLA</v>
      </c>
      <c r="CD138" s="179"/>
      <c r="CE138" s="179">
        <f t="shared" ca="1" si="4"/>
        <v>45965.657166203702</v>
      </c>
      <c r="CF138" s="3">
        <v>7</v>
      </c>
      <c r="CG138" s="16"/>
      <c r="CH138" s="231"/>
    </row>
    <row r="139" spans="1:86" ht="159.5" hidden="1" x14ac:dyDescent="0.35">
      <c r="A139" s="3">
        <f t="shared" si="5"/>
        <v>138</v>
      </c>
      <c r="B139" s="3" t="s">
        <v>149</v>
      </c>
      <c r="C139" s="3" t="s">
        <v>1273</v>
      </c>
      <c r="D139" s="227" t="s">
        <v>1293</v>
      </c>
      <c r="E139" s="227" t="s">
        <v>1806</v>
      </c>
      <c r="F139" s="227" t="s">
        <v>146</v>
      </c>
      <c r="G139" s="227" t="s">
        <v>261</v>
      </c>
      <c r="H139" s="3" t="s">
        <v>1570</v>
      </c>
      <c r="I139" s="227" t="s">
        <v>655</v>
      </c>
      <c r="J139" s="227" t="s">
        <v>925</v>
      </c>
      <c r="K139" s="3" t="s">
        <v>138</v>
      </c>
      <c r="L139" s="3" t="s">
        <v>61</v>
      </c>
      <c r="M139" s="3">
        <f>IF(ISBLANK(Table1[[#This Row],[Type Grade]]),"",VLOOKUP(Table1[[#This Row],[Type Grade]],Table10[], 2, 0))</f>
        <v>4</v>
      </c>
      <c r="N139" s="3"/>
      <c r="O139" s="3"/>
      <c r="P139" s="3" t="s">
        <v>1620</v>
      </c>
      <c r="Q139" s="3" t="str">
        <f>IF(ISBLANK(Table1[[#This Row],[Type Grade]]),"",VLOOKUP(Table1[[#This Row],[Type Grade]],Table10[#Data],4,0))</f>
        <v>Staff</v>
      </c>
      <c r="R139" s="3" t="s">
        <v>121</v>
      </c>
      <c r="S139" s="3" t="s">
        <v>151</v>
      </c>
      <c r="T139" s="3" t="s">
        <v>39</v>
      </c>
      <c r="U139" s="3" t="s">
        <v>1285</v>
      </c>
      <c r="V139" s="3"/>
      <c r="W139" s="3">
        <v>1</v>
      </c>
      <c r="X139" s="3" t="s">
        <v>135</v>
      </c>
      <c r="Y139" s="3" t="str">
        <f>IF(ISBLANK(Table1[[#This Row],[Progress]]),"belum ada fktk",VLOOKUP(Table1[[#This Row],[Progress]],'Reference Table'!$F$2:$G$12,2,FALSE))</f>
        <v>Closed</v>
      </c>
      <c r="Z139" s="199">
        <v>45784</v>
      </c>
      <c r="AA139" s="183" t="str">
        <f>IF(LEN(Table1[[#This Row],[Request Date]])&gt;=1, TEXT(Table1[[#This Row],[Request Date]], "mmm"), "ongoing")</f>
        <v>May</v>
      </c>
      <c r="AB139" s="183"/>
      <c r="AC139" s="183"/>
      <c r="AD139" s="183"/>
      <c r="AE139" s="183"/>
      <c r="AF139" s="18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v>1</v>
      </c>
      <c r="BN139" s="3"/>
      <c r="BO139" s="3"/>
      <c r="BP139" s="3"/>
      <c r="BQ139" s="3"/>
      <c r="BR139" s="244" t="s">
        <v>1663</v>
      </c>
      <c r="BS139" s="183"/>
      <c r="BT139" s="255">
        <v>45757</v>
      </c>
      <c r="BU139" s="188">
        <v>45796</v>
      </c>
      <c r="BV139" s="3" t="s">
        <v>921</v>
      </c>
      <c r="BW139" s="3" t="s">
        <v>418</v>
      </c>
      <c r="BX139" s="16"/>
      <c r="BY139" s="16">
        <f>IF(Table1[[#This Row],[Status]]="Open",Table1[[#This Row],[Ongoing Vacancies Day]],IF(Table1[[#This Row],[Status]]="Closed",Table1[[#This Row],[Join Date]]-Table1[[#This Row],[Request Date]],IF(Table1[[#This Row],[Status]]="Hold / Cancel","Hold/Cancel",0)))</f>
        <v>12</v>
      </c>
      <c r="BZ139" s="16" t="str">
        <f>IFERROR(VLOOKUP(BY139,Table4[],3,TRUE),"Hold/Cancel")</f>
        <v>0 - 30 Days</v>
      </c>
      <c r="CA139" s="16" t="str">
        <f>IF(LEN(Table1[[#This Row],[Join Date]])&lt;1, Table1[[#This Row],[Present Day]]-Table1[[#This Row],[Request Date]],"Closed")</f>
        <v>Closed</v>
      </c>
      <c r="CB139" s="16" t="str">
        <f>VLOOKUP(Table1[[#This Row],[Actual SLA]],Table3[],3,TRUE)</f>
        <v>&lt;90</v>
      </c>
      <c r="CC139" s="16" t="str">
        <f>IFERROR(VLOOKUP(BY139,Table4[],4,TRUE),"Hold/Cancel")</f>
        <v>Closed Meet SLA</v>
      </c>
      <c r="CD139" s="179"/>
      <c r="CE139" s="179">
        <f t="shared" ca="1" si="4"/>
        <v>45965.657166203702</v>
      </c>
      <c r="CF139" s="16"/>
      <c r="CG139" s="16"/>
      <c r="CH139" s="286" t="s">
        <v>1663</v>
      </c>
    </row>
    <row r="140" spans="1:86" hidden="1" x14ac:dyDescent="0.35">
      <c r="A140" s="3">
        <f t="shared" si="5"/>
        <v>139</v>
      </c>
      <c r="B140" s="3" t="s">
        <v>149</v>
      </c>
      <c r="C140" s="3" t="s">
        <v>1273</v>
      </c>
      <c r="D140" s="227" t="s">
        <v>905</v>
      </c>
      <c r="E140" s="227" t="s">
        <v>1806</v>
      </c>
      <c r="F140" s="227" t="s">
        <v>146</v>
      </c>
      <c r="G140" s="227" t="s">
        <v>136</v>
      </c>
      <c r="H140" s="3" t="s">
        <v>1570</v>
      </c>
      <c r="I140" s="227" t="s">
        <v>655</v>
      </c>
      <c r="J140" s="227" t="s">
        <v>1624</v>
      </c>
      <c r="K140" s="3" t="s">
        <v>138</v>
      </c>
      <c r="L140" s="3" t="s">
        <v>61</v>
      </c>
      <c r="M140" s="3">
        <f>IF(ISBLANK(Table1[[#This Row],[Type Grade]]),"",VLOOKUP(Table1[[#This Row],[Type Grade]],Table10[], 2, 0))</f>
        <v>4</v>
      </c>
      <c r="N140" s="3"/>
      <c r="O140" s="3"/>
      <c r="P140" s="3" t="s">
        <v>1619</v>
      </c>
      <c r="Q140" s="3" t="str">
        <f>IF(ISBLANK(Table1[[#This Row],[Type Grade]]),"",VLOOKUP(Table1[[#This Row],[Type Grade]],Table10[#Data],4,0))</f>
        <v>Staff</v>
      </c>
      <c r="R140" s="3" t="s">
        <v>121</v>
      </c>
      <c r="S140" s="3" t="s">
        <v>151</v>
      </c>
      <c r="T140" s="3" t="s">
        <v>39</v>
      </c>
      <c r="U140" s="3" t="s">
        <v>913</v>
      </c>
      <c r="V140" s="3" t="s">
        <v>570</v>
      </c>
      <c r="W140" s="3">
        <v>1</v>
      </c>
      <c r="X140" s="3" t="s">
        <v>135</v>
      </c>
      <c r="Y140" s="3" t="str">
        <f>IF(ISBLANK(Table1[[#This Row],[Progress]]),"belum ada fktk",VLOOKUP(Table1[[#This Row],[Progress]],'Reference Table'!$F$2:$G$12,2,FALSE))</f>
        <v>Closed</v>
      </c>
      <c r="Z140" s="199">
        <v>45784</v>
      </c>
      <c r="AA140" s="183" t="str">
        <f>IF(LEN(Table1[[#This Row],[Request Date]])&gt;=1, TEXT(Table1[[#This Row],[Request Date]], "mmm"), "ongoing")</f>
        <v>May</v>
      </c>
      <c r="AB140" s="183"/>
      <c r="AC140" s="183"/>
      <c r="AD140" s="183"/>
      <c r="AE140" s="183"/>
      <c r="AF140" s="18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v>1</v>
      </c>
      <c r="BN140" s="3"/>
      <c r="BO140" s="3"/>
      <c r="BP140" s="3"/>
      <c r="BQ140" s="3"/>
      <c r="BR140" s="246"/>
      <c r="BS140" s="183"/>
      <c r="BT140" s="183">
        <v>45854</v>
      </c>
      <c r="BU140" s="183">
        <v>45887</v>
      </c>
      <c r="BV140" s="3" t="s">
        <v>1710</v>
      </c>
      <c r="BW140" s="3"/>
      <c r="BX140" s="16"/>
      <c r="BY140" s="16">
        <f>IF(Table1[[#This Row],[Status]]="Open",Table1[[#This Row],[Ongoing Vacancies Day]],IF(Table1[[#This Row],[Status]]="Closed",Table1[[#This Row],[Join Date]]-Table1[[#This Row],[Request Date]],IF(Table1[[#This Row],[Status]]="Hold / Cancel","Hold/Cancel",0)))</f>
        <v>103</v>
      </c>
      <c r="BZ140" s="16" t="str">
        <f>IFERROR(VLOOKUP(BY140,Table4[],3,TRUE),"Hold/Cancel")</f>
        <v>above 91 Days</v>
      </c>
      <c r="CA140" s="16" t="str">
        <f>IF(LEN(Table1[[#This Row],[Join Date]])&lt;1, Table1[[#This Row],[Present Day]]-Table1[[#This Row],[Request Date]],"Closed")</f>
        <v>Closed</v>
      </c>
      <c r="CB140" s="16" t="str">
        <f>VLOOKUP(Table1[[#This Row],[Actual SLA]],Table3[],3,TRUE)</f>
        <v>&gt;90</v>
      </c>
      <c r="CC140" s="16" t="str">
        <f>IFERROR(VLOOKUP(BY140,Table4[],4,TRUE),"Hold/Cancel")</f>
        <v>Closed Not Meet SLA</v>
      </c>
      <c r="CD140" s="179"/>
      <c r="CE140" s="179">
        <f t="shared" ca="1" si="4"/>
        <v>45965.657166203702</v>
      </c>
      <c r="CF140" s="16"/>
      <c r="CG140" s="16"/>
      <c r="CH140" s="231"/>
    </row>
    <row r="141" spans="1:86" ht="101.5" hidden="1" x14ac:dyDescent="0.35">
      <c r="A141" s="3">
        <f t="shared" si="5"/>
        <v>140</v>
      </c>
      <c r="B141" s="181" t="s">
        <v>153</v>
      </c>
      <c r="C141" s="3" t="s">
        <v>321</v>
      </c>
      <c r="D141" s="229" t="s">
        <v>908</v>
      </c>
      <c r="E141" s="227" t="s">
        <v>1806</v>
      </c>
      <c r="F141" s="229" t="s">
        <v>146</v>
      </c>
      <c r="G141" s="229" t="s">
        <v>136</v>
      </c>
      <c r="H141" s="181" t="s">
        <v>1810</v>
      </c>
      <c r="I141" s="229" t="s">
        <v>621</v>
      </c>
      <c r="J141" s="229" t="s">
        <v>620</v>
      </c>
      <c r="K141" s="181" t="s">
        <v>138</v>
      </c>
      <c r="L141" s="181" t="s">
        <v>61</v>
      </c>
      <c r="M141" s="3">
        <f>IF(ISBLANK(Table1[[#This Row],[Type Grade]]),"",VLOOKUP(Table1[[#This Row],[Type Grade]],Table10[], 2, 0))</f>
        <v>4</v>
      </c>
      <c r="N141" s="3"/>
      <c r="O141" s="3"/>
      <c r="P141" s="3"/>
      <c r="Q141" s="3" t="str">
        <f>IF(ISBLANK(Table1[[#This Row],[Type Grade]]),"",VLOOKUP(Table1[[#This Row],[Type Grade]],Table10[#Data],4,0))</f>
        <v>Staff</v>
      </c>
      <c r="R141" s="181" t="s">
        <v>121</v>
      </c>
      <c r="S141" s="181" t="s">
        <v>151</v>
      </c>
      <c r="T141" s="181" t="s">
        <v>39</v>
      </c>
      <c r="U141" s="181" t="s">
        <v>914</v>
      </c>
      <c r="V141" s="181" t="s">
        <v>570</v>
      </c>
      <c r="W141" s="181">
        <v>1</v>
      </c>
      <c r="X141" s="3" t="s">
        <v>135</v>
      </c>
      <c r="Y141" s="3" t="str">
        <f>IF(ISBLANK(Table1[[#This Row],[Progress]]),"belum ada fktk",VLOOKUP(Table1[[#This Row],[Progress]],'Reference Table'!$F$2:$G$12,2,FALSE))</f>
        <v>Closed</v>
      </c>
      <c r="Z141" s="198">
        <v>45784</v>
      </c>
      <c r="AA141" s="183" t="str">
        <f>IF(LEN(Table1[[#This Row],[Request Date]])&gt;=1, TEXT(Table1[[#This Row],[Request Date]], "mmm"), "ongoing")</f>
        <v>May</v>
      </c>
      <c r="AB141" s="183"/>
      <c r="AC141" s="183"/>
      <c r="AD141" s="183"/>
      <c r="AE141" s="183"/>
      <c r="AF141" s="183"/>
      <c r="AG141" s="184"/>
      <c r="AH141" s="184"/>
      <c r="AI141" s="184"/>
      <c r="AJ141" s="184"/>
      <c r="AK141" s="184"/>
      <c r="AL141" s="184"/>
      <c r="AM141" s="181"/>
      <c r="AN141" s="181"/>
      <c r="AO141" s="181"/>
      <c r="AP141" s="181"/>
      <c r="AQ141" s="181"/>
      <c r="AR141" s="181"/>
      <c r="AS141" s="181"/>
      <c r="AT141" s="181"/>
      <c r="AU141" s="181"/>
      <c r="AV141" s="181"/>
      <c r="AW141" s="181"/>
      <c r="AX141" s="181"/>
      <c r="AY141" s="181"/>
      <c r="AZ141" s="181"/>
      <c r="BA141" s="181"/>
      <c r="BB141" s="181"/>
      <c r="BC141" s="181"/>
      <c r="BD141" s="181"/>
      <c r="BE141" s="181"/>
      <c r="BF141" s="181"/>
      <c r="BG141" s="181"/>
      <c r="BH141" s="181"/>
      <c r="BI141" s="181"/>
      <c r="BJ141" s="181"/>
      <c r="BK141" s="184"/>
      <c r="BL141" s="181"/>
      <c r="BM141" s="3">
        <v>1</v>
      </c>
      <c r="BN141" s="181"/>
      <c r="BO141" s="181"/>
      <c r="BP141" s="181"/>
      <c r="BQ141" s="181"/>
      <c r="BR141" s="243" t="s">
        <v>1195</v>
      </c>
      <c r="BS141" s="181"/>
      <c r="BT141" s="193">
        <v>45809</v>
      </c>
      <c r="BU141" s="183">
        <v>45847</v>
      </c>
      <c r="BV141" s="181" t="s">
        <v>1196</v>
      </c>
      <c r="BW141" s="181" t="s">
        <v>418</v>
      </c>
      <c r="BX141" s="16"/>
      <c r="BY141" s="16">
        <f>IF(Table1[[#This Row],[Status]]="Open",Table1[[#This Row],[Ongoing Vacancies Day]],IF(Table1[[#This Row],[Status]]="Closed",Table1[[#This Row],[Join Date]]-Table1[[#This Row],[Request Date]],IF(Table1[[#This Row],[Status]]="Hold / Cancel","Hold/Cancel",0)))</f>
        <v>63</v>
      </c>
      <c r="BZ141" s="16" t="str">
        <f>IFERROR(VLOOKUP(BY141,Table4[],3,TRUE),"Hold/Cancel")</f>
        <v>61 - 90 Days</v>
      </c>
      <c r="CA141" s="16" t="str">
        <f>IF(LEN(Table1[[#This Row],[Join Date]])&lt;1, Table1[[#This Row],[Present Day]]-Table1[[#This Row],[Request Date]],"Closed")</f>
        <v>Closed</v>
      </c>
      <c r="CB141" s="16" t="str">
        <f>VLOOKUP(Table1[[#This Row],[Actual SLA]],Table3[],3,TRUE)</f>
        <v>&lt;90</v>
      </c>
      <c r="CC141" s="16" t="str">
        <f>IFERROR(VLOOKUP(BY141,Table4[],4,TRUE),"Hold/Cancel")</f>
        <v>Closed Meet SLA</v>
      </c>
      <c r="CD141" s="179"/>
      <c r="CE141" s="179">
        <f t="shared" ca="1" si="4"/>
        <v>45965.657166203702</v>
      </c>
      <c r="CF141" s="3">
        <v>7</v>
      </c>
      <c r="CG141" s="16"/>
      <c r="CH141" s="287" t="s">
        <v>1195</v>
      </c>
    </row>
    <row r="142" spans="1:86" hidden="1" x14ac:dyDescent="0.35">
      <c r="A142" s="3">
        <f t="shared" si="5"/>
        <v>141</v>
      </c>
      <c r="B142" s="181" t="s">
        <v>153</v>
      </c>
      <c r="C142" s="3" t="s">
        <v>321</v>
      </c>
      <c r="D142" s="229" t="s">
        <v>907</v>
      </c>
      <c r="E142" s="227" t="s">
        <v>1806</v>
      </c>
      <c r="F142" s="229" t="s">
        <v>159</v>
      </c>
      <c r="G142" s="229" t="s">
        <v>164</v>
      </c>
      <c r="H142" s="181"/>
      <c r="I142" s="229" t="s">
        <v>586</v>
      </c>
      <c r="J142" s="229" t="s">
        <v>595</v>
      </c>
      <c r="K142" s="181" t="s">
        <v>138</v>
      </c>
      <c r="L142" s="181" t="s">
        <v>67</v>
      </c>
      <c r="M142" s="3">
        <f>IF(ISBLANK(Table1[[#This Row],[Type Grade]]),"",VLOOKUP(Table1[[#This Row],[Type Grade]],Table10[], 2, 0))</f>
        <v>3</v>
      </c>
      <c r="N142" s="3"/>
      <c r="O142" s="3"/>
      <c r="P142" s="3"/>
      <c r="Q142" s="3" t="str">
        <f>IF(ISBLANK(Table1[[#This Row],[Type Grade]]),"",VLOOKUP(Table1[[#This Row],[Type Grade]],Table10[#Data],4,0))</f>
        <v>Non Staff</v>
      </c>
      <c r="R142" s="181" t="s">
        <v>150</v>
      </c>
      <c r="S142" s="181" t="s">
        <v>864</v>
      </c>
      <c r="T142" s="181" t="s">
        <v>39</v>
      </c>
      <c r="U142" s="181" t="s">
        <v>539</v>
      </c>
      <c r="V142" s="181" t="s">
        <v>867</v>
      </c>
      <c r="W142" s="181">
        <v>1</v>
      </c>
      <c r="X142" s="3" t="s">
        <v>135</v>
      </c>
      <c r="Y142" s="3" t="str">
        <f>IF(ISBLANK(Table1[[#This Row],[Progress]]),"belum ada fktk",VLOOKUP(Table1[[#This Row],[Progress]],'Reference Table'!$F$2:$G$12,2,FALSE))</f>
        <v>Closed</v>
      </c>
      <c r="Z142" s="198">
        <v>45784</v>
      </c>
      <c r="AA142" s="183" t="str">
        <f>IF(LEN(Table1[[#This Row],[Request Date]])&gt;=1, TEXT(Table1[[#This Row],[Request Date]], "mmm"), "ongoing")</f>
        <v>May</v>
      </c>
      <c r="AB142" s="183"/>
      <c r="AC142" s="183"/>
      <c r="AD142" s="183"/>
      <c r="AE142" s="183"/>
      <c r="AF142" s="183"/>
      <c r="AG142" s="184"/>
      <c r="AH142" s="184"/>
      <c r="AI142" s="184"/>
      <c r="AJ142" s="184"/>
      <c r="AK142" s="184"/>
      <c r="AL142" s="184"/>
      <c r="AM142" s="181"/>
      <c r="AN142" s="181"/>
      <c r="AO142" s="181"/>
      <c r="AP142" s="181"/>
      <c r="AQ142" s="181"/>
      <c r="AR142" s="181"/>
      <c r="AS142" s="181"/>
      <c r="AT142" s="181"/>
      <c r="AU142" s="181"/>
      <c r="AV142" s="181"/>
      <c r="AW142" s="181"/>
      <c r="AX142" s="181"/>
      <c r="AY142" s="181"/>
      <c r="AZ142" s="181"/>
      <c r="BA142" s="181"/>
      <c r="BB142" s="181"/>
      <c r="BC142" s="181"/>
      <c r="BD142" s="181"/>
      <c r="BE142" s="181"/>
      <c r="BF142" s="181"/>
      <c r="BG142" s="181"/>
      <c r="BH142" s="181"/>
      <c r="BI142" s="181"/>
      <c r="BJ142" s="181"/>
      <c r="BK142" s="181"/>
      <c r="BL142" s="181"/>
      <c r="BM142" s="3">
        <v>1</v>
      </c>
      <c r="BN142" s="181"/>
      <c r="BO142" s="181"/>
      <c r="BP142" s="181"/>
      <c r="BQ142" s="181"/>
      <c r="BR142" s="243" t="s">
        <v>1194</v>
      </c>
      <c r="BS142" s="181"/>
      <c r="BT142" s="181"/>
      <c r="BU142" s="183">
        <v>45817</v>
      </c>
      <c r="BV142" s="181" t="s">
        <v>1219</v>
      </c>
      <c r="BW142" s="181" t="s">
        <v>286</v>
      </c>
      <c r="BX142" s="16"/>
      <c r="BY142" s="16">
        <f>IF(Table1[[#This Row],[Status]]="Open",Table1[[#This Row],[Ongoing Vacancies Day]],IF(Table1[[#This Row],[Status]]="Closed",Table1[[#This Row],[Join Date]]-Table1[[#This Row],[Request Date]],IF(Table1[[#This Row],[Status]]="Hold / Cancel","Hold/Cancel",0)))</f>
        <v>33</v>
      </c>
      <c r="BZ142" s="16" t="str">
        <f>IFERROR(VLOOKUP(BY142,Table4[],3,TRUE),"Hold/Cancel")</f>
        <v>31 - 60 Days</v>
      </c>
      <c r="CA142" s="16" t="str">
        <f>IF(LEN(Table1[[#This Row],[Join Date]])&lt;1, Table1[[#This Row],[Present Day]]-Table1[[#This Row],[Request Date]],"Closed")</f>
        <v>Closed</v>
      </c>
      <c r="CB142" s="16" t="str">
        <f>VLOOKUP(Table1[[#This Row],[Actual SLA]],Table3[],3,TRUE)</f>
        <v>&lt;90</v>
      </c>
      <c r="CC142" s="16" t="str">
        <f>IFERROR(VLOOKUP(BY142,Table4[],4,TRUE),"Hold/Cancel")</f>
        <v>Closed Meet SLA</v>
      </c>
      <c r="CD142" s="179"/>
      <c r="CE142" s="179">
        <f t="shared" ca="1" si="4"/>
        <v>45965.657166203702</v>
      </c>
      <c r="CF142" s="16">
        <v>6</v>
      </c>
      <c r="CG142" s="16"/>
      <c r="CH142" s="287" t="s">
        <v>1194</v>
      </c>
    </row>
    <row r="143" spans="1:86" ht="29" hidden="1" x14ac:dyDescent="0.35">
      <c r="A143" s="3">
        <f t="shared" si="5"/>
        <v>142</v>
      </c>
      <c r="B143" s="3" t="s">
        <v>149</v>
      </c>
      <c r="C143" s="3" t="s">
        <v>1273</v>
      </c>
      <c r="D143" s="227" t="s">
        <v>916</v>
      </c>
      <c r="E143" s="227" t="s">
        <v>1806</v>
      </c>
      <c r="F143" s="227" t="s">
        <v>917</v>
      </c>
      <c r="G143" s="227" t="s">
        <v>164</v>
      </c>
      <c r="H143" s="3"/>
      <c r="I143" s="227" t="s">
        <v>589</v>
      </c>
      <c r="J143" s="227" t="s">
        <v>918</v>
      </c>
      <c r="K143" s="3" t="s">
        <v>147</v>
      </c>
      <c r="L143" s="3" t="s">
        <v>67</v>
      </c>
      <c r="M143" s="3">
        <f>IF(ISBLANK(Table1[[#This Row],[Type Grade]]),"",VLOOKUP(Table1[[#This Row],[Type Grade]],Table10[], 2, 0))</f>
        <v>3</v>
      </c>
      <c r="N143" s="3"/>
      <c r="O143" s="3"/>
      <c r="P143" s="3"/>
      <c r="Q143" s="3" t="str">
        <f>IF(ISBLANK(Table1[[#This Row],[Type Grade]]),"",VLOOKUP(Table1[[#This Row],[Type Grade]],Table10[#Data],4,0))</f>
        <v>Non Staff</v>
      </c>
      <c r="R143" s="3" t="s">
        <v>150</v>
      </c>
      <c r="S143" s="3" t="s">
        <v>52</v>
      </c>
      <c r="T143" s="3" t="s">
        <v>39</v>
      </c>
      <c r="U143" s="3" t="s">
        <v>919</v>
      </c>
      <c r="V143" s="3" t="s">
        <v>867</v>
      </c>
      <c r="W143" s="3">
        <v>1</v>
      </c>
      <c r="X143" s="3" t="s">
        <v>135</v>
      </c>
      <c r="Y143" s="3" t="str">
        <f>IF(ISBLANK(Table1[[#This Row],[Progress]]),"belum ada fktk",VLOOKUP(Table1[[#This Row],[Progress]],'Reference Table'!$F$2:$G$12,2,FALSE))</f>
        <v>Closed</v>
      </c>
      <c r="Z143" s="199">
        <v>45784</v>
      </c>
      <c r="AA143" s="183" t="str">
        <f>IF(LEN(Table1[[#This Row],[Request Date]])&gt;=1, TEXT(Table1[[#This Row],[Request Date]], "mmm"), "ongoing")</f>
        <v>May</v>
      </c>
      <c r="AB143" s="183"/>
      <c r="AC143" s="183"/>
      <c r="AD143" s="183"/>
      <c r="AE143" s="183"/>
      <c r="AF143" s="183"/>
      <c r="AG143" s="185"/>
      <c r="AH143" s="185"/>
      <c r="AI143" s="185"/>
      <c r="AJ143" s="185"/>
      <c r="AK143" s="185"/>
      <c r="AL143" s="185"/>
      <c r="AM143" s="185"/>
      <c r="AN143" s="185"/>
      <c r="AO143" s="185"/>
      <c r="AP143" s="185"/>
      <c r="AQ143" s="185"/>
      <c r="AR143" s="185"/>
      <c r="AS143" s="185"/>
      <c r="AT143" s="185"/>
      <c r="AU143" s="185"/>
      <c r="AV143" s="185"/>
      <c r="AW143" s="185"/>
      <c r="AX143" s="185"/>
      <c r="AY143" s="185"/>
      <c r="AZ143" s="185"/>
      <c r="BA143" s="185"/>
      <c r="BB143" s="185"/>
      <c r="BC143" s="185"/>
      <c r="BD143" s="185"/>
      <c r="BE143" s="185"/>
      <c r="BF143" s="185"/>
      <c r="BG143" s="185"/>
      <c r="BH143" s="185"/>
      <c r="BI143" s="185"/>
      <c r="BJ143" s="185"/>
      <c r="BK143" s="185"/>
      <c r="BL143" s="185"/>
      <c r="BM143" s="3">
        <v>1</v>
      </c>
      <c r="BN143" s="185"/>
      <c r="BO143" s="185"/>
      <c r="BP143" s="185"/>
      <c r="BQ143" s="196"/>
      <c r="BR143" s="245" t="s">
        <v>1036</v>
      </c>
      <c r="BS143" s="187"/>
      <c r="BT143" s="187">
        <v>45823</v>
      </c>
      <c r="BU143" s="187">
        <v>45839</v>
      </c>
      <c r="BV143" s="181" t="s">
        <v>1276</v>
      </c>
      <c r="BW143" s="3" t="s">
        <v>286</v>
      </c>
      <c r="BX143" s="16"/>
      <c r="BY143" s="16">
        <f>IF(Table1[[#This Row],[Status]]="Open",Table1[[#This Row],[Ongoing Vacancies Day]],IF(Table1[[#This Row],[Status]]="Closed",Table1[[#This Row],[Join Date]]-Table1[[#This Row],[Request Date]],IF(Table1[[#This Row],[Status]]="Hold / Cancel","Hold/Cancel",0)))</f>
        <v>55</v>
      </c>
      <c r="BZ143" s="16" t="str">
        <f>IFERROR(VLOOKUP(BY143,Table4[],3,TRUE),"Hold/Cancel")</f>
        <v>31 - 60 Days</v>
      </c>
      <c r="CA143" s="16" t="str">
        <f>IF(LEN(Table1[[#This Row],[Join Date]])&lt;1, Table1[[#This Row],[Present Day]]-Table1[[#This Row],[Request Date]],"Closed")</f>
        <v>Closed</v>
      </c>
      <c r="CB143" s="16" t="str">
        <f>VLOOKUP(Table1[[#This Row],[Actual SLA]],Table3[],3,TRUE)</f>
        <v>&lt;90</v>
      </c>
      <c r="CC143" s="16" t="str">
        <f>IFERROR(VLOOKUP(BY143,Table4[],4,TRUE),"Hold/Cancel")</f>
        <v>Closed Meet SLA</v>
      </c>
      <c r="CD143" s="179"/>
      <c r="CE143" s="179">
        <f t="shared" ca="1" si="4"/>
        <v>45965.657166203702</v>
      </c>
      <c r="CF143" s="3">
        <v>7</v>
      </c>
      <c r="CG143" s="16"/>
      <c r="CH143" s="195" t="s">
        <v>1036</v>
      </c>
    </row>
    <row r="144" spans="1:86" hidden="1" x14ac:dyDescent="0.35">
      <c r="A144" s="3">
        <f t="shared" si="5"/>
        <v>143</v>
      </c>
      <c r="B144" s="181" t="s">
        <v>149</v>
      </c>
      <c r="C144" s="3" t="s">
        <v>321</v>
      </c>
      <c r="D144" s="229" t="s">
        <v>906</v>
      </c>
      <c r="E144" s="227" t="s">
        <v>1806</v>
      </c>
      <c r="F144" s="229" t="s">
        <v>177</v>
      </c>
      <c r="G144" s="229" t="s">
        <v>164</v>
      </c>
      <c r="H144" s="181"/>
      <c r="I144" s="229" t="s">
        <v>624</v>
      </c>
      <c r="J144" s="229" t="s">
        <v>642</v>
      </c>
      <c r="K144" s="181" t="s">
        <v>138</v>
      </c>
      <c r="L144" s="181" t="s">
        <v>105</v>
      </c>
      <c r="M144" s="3">
        <f>IF(ISBLANK(Table1[[#This Row],[Type Grade]]),"",VLOOKUP(Table1[[#This Row],[Type Grade]],Table10[], 2, 0))</f>
        <v>2</v>
      </c>
      <c r="N144" s="3"/>
      <c r="O144" s="3"/>
      <c r="P144" s="3"/>
      <c r="Q144" s="3" t="str">
        <f>IF(ISBLANK(Table1[[#This Row],[Type Grade]]),"",VLOOKUP(Table1[[#This Row],[Type Grade]],Table10[#Data],4,0))</f>
        <v>Non Staff</v>
      </c>
      <c r="R144" s="181" t="s">
        <v>150</v>
      </c>
      <c r="S144" s="181" t="s">
        <v>163</v>
      </c>
      <c r="T144" s="181" t="s">
        <v>39</v>
      </c>
      <c r="U144" s="181" t="s">
        <v>645</v>
      </c>
      <c r="V144" s="181"/>
      <c r="W144" s="181">
        <v>1</v>
      </c>
      <c r="X144" s="3" t="s">
        <v>135</v>
      </c>
      <c r="Y144" s="3" t="str">
        <f>IF(ISBLANK(Table1[[#This Row],[Progress]]),"belum ada fktk",VLOOKUP(Table1[[#This Row],[Progress]],'Reference Table'!$F$2:$G$12,2,FALSE))</f>
        <v>Closed</v>
      </c>
      <c r="Z144" s="198">
        <v>45784</v>
      </c>
      <c r="AA144" s="183" t="str">
        <f>IF(LEN(Table1[[#This Row],[Request Date]])&gt;=1, TEXT(Table1[[#This Row],[Request Date]], "mmm"), "ongoing")</f>
        <v>May</v>
      </c>
      <c r="AB144" s="183"/>
      <c r="AC144" s="183"/>
      <c r="AD144" s="183"/>
      <c r="AE144" s="183"/>
      <c r="AF144" s="183"/>
      <c r="AG144" s="184"/>
      <c r="AH144" s="184"/>
      <c r="AI144" s="184"/>
      <c r="AJ144" s="184"/>
      <c r="AK144" s="184"/>
      <c r="AL144" s="184"/>
      <c r="AM144" s="184"/>
      <c r="AN144" s="184"/>
      <c r="AO144" s="184"/>
      <c r="AP144" s="184"/>
      <c r="AQ144" s="184"/>
      <c r="AR144" s="184"/>
      <c r="AS144" s="184"/>
      <c r="AT144" s="184"/>
      <c r="AU144" s="184"/>
      <c r="AV144" s="184"/>
      <c r="AW144" s="184"/>
      <c r="AX144" s="184"/>
      <c r="AY144" s="184"/>
      <c r="AZ144" s="184"/>
      <c r="BA144" s="184"/>
      <c r="BB144" s="184"/>
      <c r="BC144" s="184"/>
      <c r="BD144" s="184"/>
      <c r="BE144" s="184"/>
      <c r="BF144" s="184"/>
      <c r="BG144" s="184"/>
      <c r="BH144" s="184"/>
      <c r="BI144" s="184"/>
      <c r="BJ144" s="184"/>
      <c r="BK144" s="184"/>
      <c r="BL144" s="181"/>
      <c r="BM144" s="3">
        <v>1</v>
      </c>
      <c r="BN144" s="181"/>
      <c r="BO144" s="181"/>
      <c r="BP144" s="181"/>
      <c r="BQ144" s="181"/>
      <c r="BR144" s="243"/>
      <c r="BS144" s="181"/>
      <c r="BT144" s="188">
        <v>45793</v>
      </c>
      <c r="BU144" s="183">
        <v>45809</v>
      </c>
      <c r="BV144" s="181" t="s">
        <v>921</v>
      </c>
      <c r="BW144" s="181" t="s">
        <v>286</v>
      </c>
      <c r="BX144" s="16"/>
      <c r="BY144" s="16">
        <f>IF(Table1[[#This Row],[Status]]="Open",Table1[[#This Row],[Ongoing Vacancies Day]],IF(Table1[[#This Row],[Status]]="Closed",Table1[[#This Row],[Join Date]]-Table1[[#This Row],[Request Date]],IF(Table1[[#This Row],[Status]]="Hold / Cancel","Hold/Cancel",0)))</f>
        <v>25</v>
      </c>
      <c r="BZ144" s="16" t="str">
        <f>IFERROR(VLOOKUP(BY144,Table4[],3,TRUE),"Hold/Cancel")</f>
        <v>0 - 30 Days</v>
      </c>
      <c r="CA144" s="16" t="str">
        <f>IF(LEN(Table1[[#This Row],[Join Date]])&lt;1, Table1[[#This Row],[Present Day]]-Table1[[#This Row],[Request Date]],"Closed")</f>
        <v>Closed</v>
      </c>
      <c r="CB144" s="16" t="str">
        <f>VLOOKUP(Table1[[#This Row],[Actual SLA]],Table3[],3,TRUE)</f>
        <v>&lt;90</v>
      </c>
      <c r="CC144" s="16" t="str">
        <f>IFERROR(VLOOKUP(BY144,Table4[],4,TRUE),"Hold/Cancel")</f>
        <v>Closed Meet SLA</v>
      </c>
      <c r="CD144" s="179"/>
      <c r="CE144" s="179">
        <f t="shared" ca="1" si="4"/>
        <v>45965.657166203702</v>
      </c>
      <c r="CF144" s="16">
        <v>6</v>
      </c>
      <c r="CG144" s="16"/>
      <c r="CH144" s="287"/>
    </row>
    <row r="145" spans="1:86" hidden="1" x14ac:dyDescent="0.35">
      <c r="A145" s="3">
        <f t="shared" si="5"/>
        <v>144</v>
      </c>
      <c r="B145" s="3" t="s">
        <v>946</v>
      </c>
      <c r="C145" s="3" t="s">
        <v>1273</v>
      </c>
      <c r="D145" s="227" t="s">
        <v>945</v>
      </c>
      <c r="E145" s="227" t="s">
        <v>1806</v>
      </c>
      <c r="F145" s="227" t="s">
        <v>183</v>
      </c>
      <c r="G145" s="227" t="s">
        <v>164</v>
      </c>
      <c r="H145" s="3"/>
      <c r="I145" s="227" t="s">
        <v>581</v>
      </c>
      <c r="J145" s="227" t="s">
        <v>949</v>
      </c>
      <c r="K145" s="3" t="s">
        <v>147</v>
      </c>
      <c r="L145" s="3" t="s">
        <v>66</v>
      </c>
      <c r="M145" s="3">
        <f>IF(ISBLANK(Table1[[#This Row],[Type Grade]]),"",VLOOKUP(Table1[[#This Row],[Type Grade]],Table10[], 2, 0))</f>
        <v>2</v>
      </c>
      <c r="N145" s="3"/>
      <c r="O145" s="3"/>
      <c r="P145" s="3"/>
      <c r="Q145" s="3" t="str">
        <f>IF(ISBLANK(Table1[[#This Row],[Type Grade]]),"",VLOOKUP(Table1[[#This Row],[Type Grade]],Table10[#Data],4,0))</f>
        <v>Non Staff</v>
      </c>
      <c r="R145" s="3" t="s">
        <v>150</v>
      </c>
      <c r="S145" s="3" t="s">
        <v>720</v>
      </c>
      <c r="T145" s="3" t="s">
        <v>122</v>
      </c>
      <c r="U145" s="3"/>
      <c r="V145" s="3"/>
      <c r="W145" s="3">
        <v>1</v>
      </c>
      <c r="X145" s="3" t="s">
        <v>135</v>
      </c>
      <c r="Y145" s="3" t="str">
        <f>IF(ISBLANK(Table1[[#This Row],[Progress]]),"belum ada fktk",VLOOKUP(Table1[[#This Row],[Progress]],'Reference Table'!$F$2:$G$12,2,FALSE))</f>
        <v>Closed</v>
      </c>
      <c r="Z145" s="199">
        <v>45786</v>
      </c>
      <c r="AA145" s="183" t="str">
        <f>IF(LEN(Table1[[#This Row],[Request Date]])&gt;=1, TEXT(Table1[[#This Row],[Request Date]], "mmm"), "ongoing")</f>
        <v>May</v>
      </c>
      <c r="AB145" s="183"/>
      <c r="AC145" s="183"/>
      <c r="AD145" s="183"/>
      <c r="AE145" s="183"/>
      <c r="AF145" s="18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v>1</v>
      </c>
      <c r="BN145" s="3"/>
      <c r="BO145" s="3"/>
      <c r="BP145" s="3"/>
      <c r="BQ145" s="3"/>
      <c r="BR145" s="246"/>
      <c r="BS145" s="183"/>
      <c r="BT145" s="183">
        <v>45849</v>
      </c>
      <c r="BU145" s="183">
        <v>45854</v>
      </c>
      <c r="BV145" s="3" t="s">
        <v>1377</v>
      </c>
      <c r="BW145" s="3" t="s">
        <v>286</v>
      </c>
      <c r="BX145" s="16"/>
      <c r="BY145" s="16">
        <f>IF(Table1[[#This Row],[Status]]="Open",Table1[[#This Row],[Ongoing Vacancies Day]],IF(Table1[[#This Row],[Status]]="Closed",Table1[[#This Row],[Join Date]]-Table1[[#This Row],[Request Date]],IF(Table1[[#This Row],[Status]]="Hold / Cancel","Hold/Cancel",0)))</f>
        <v>68</v>
      </c>
      <c r="BZ145" s="16" t="str">
        <f>IFERROR(VLOOKUP(BY145,Table4[],3,TRUE),"Hold/Cancel")</f>
        <v>61 - 90 Days</v>
      </c>
      <c r="CA145" s="16" t="str">
        <f>IF(LEN(Table1[[#This Row],[Join Date]])&lt;1, Table1[[#This Row],[Present Day]]-Table1[[#This Row],[Request Date]],"Closed")</f>
        <v>Closed</v>
      </c>
      <c r="CB145" s="16" t="str">
        <f>VLOOKUP(Table1[[#This Row],[Actual SLA]],Table3[],3,TRUE)</f>
        <v>&lt;90</v>
      </c>
      <c r="CC145" s="16" t="str">
        <f>IFERROR(VLOOKUP(BY145,Table4[],4,TRUE),"Hold/Cancel")</f>
        <v>Closed Meet SLA</v>
      </c>
      <c r="CD145" s="179"/>
      <c r="CE145" s="179">
        <f t="shared" ca="1" si="4"/>
        <v>45965.657166203702</v>
      </c>
      <c r="CF145" s="3">
        <v>7</v>
      </c>
      <c r="CG145" s="16"/>
      <c r="CH145" s="231"/>
    </row>
    <row r="146" spans="1:86" hidden="1" x14ac:dyDescent="0.35">
      <c r="A146" s="3">
        <f t="shared" si="5"/>
        <v>145</v>
      </c>
      <c r="B146" s="3" t="s">
        <v>149</v>
      </c>
      <c r="C146" s="3" t="s">
        <v>321</v>
      </c>
      <c r="D146" s="227" t="s">
        <v>943</v>
      </c>
      <c r="E146" s="227" t="s">
        <v>1806</v>
      </c>
      <c r="F146" s="227" t="s">
        <v>483</v>
      </c>
      <c r="G146" s="227" t="s">
        <v>136</v>
      </c>
      <c r="H146" s="3"/>
      <c r="I146" s="227" t="s">
        <v>589</v>
      </c>
      <c r="J146" s="227" t="s">
        <v>948</v>
      </c>
      <c r="K146" s="3" t="s">
        <v>138</v>
      </c>
      <c r="L146" s="3" t="s">
        <v>61</v>
      </c>
      <c r="M146" s="3">
        <f>IF(ISBLANK(Table1[[#This Row],[Type Grade]]),"",VLOOKUP(Table1[[#This Row],[Type Grade]],Table10[], 2, 0))</f>
        <v>4</v>
      </c>
      <c r="N146" s="3"/>
      <c r="O146" s="3"/>
      <c r="P146" s="3"/>
      <c r="Q146" s="3" t="str">
        <f>IF(ISBLANK(Table1[[#This Row],[Type Grade]]),"",VLOOKUP(Table1[[#This Row],[Type Grade]],Table10[#Data],4,0))</f>
        <v>Staff</v>
      </c>
      <c r="R146" s="3" t="s">
        <v>150</v>
      </c>
      <c r="S146" s="3" t="s">
        <v>720</v>
      </c>
      <c r="T146" s="3" t="s">
        <v>122</v>
      </c>
      <c r="U146" s="3"/>
      <c r="V146" s="3"/>
      <c r="W146" s="3">
        <v>1</v>
      </c>
      <c r="X146" s="3" t="s">
        <v>135</v>
      </c>
      <c r="Y146" s="3" t="str">
        <f>IF(ISBLANK(Table1[[#This Row],[Progress]]),"belum ada fktk",VLOOKUP(Table1[[#This Row],[Progress]],'Reference Table'!$F$2:$G$12,2,FALSE))</f>
        <v>Closed</v>
      </c>
      <c r="Z146" s="199">
        <v>45786</v>
      </c>
      <c r="AA146" s="183" t="str">
        <f>IF(LEN(Table1[[#This Row],[Request Date]])&gt;=1, TEXT(Table1[[#This Row],[Request Date]], "mmm"), "ongoing")</f>
        <v>May</v>
      </c>
      <c r="AB146" s="183"/>
      <c r="AC146" s="183"/>
      <c r="AD146" s="183"/>
      <c r="AE146" s="183"/>
      <c r="AF146" s="18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v>1</v>
      </c>
      <c r="BN146" s="3"/>
      <c r="BO146" s="3"/>
      <c r="BP146" s="3"/>
      <c r="BQ146" s="3"/>
      <c r="BR146" s="246"/>
      <c r="BS146" s="183"/>
      <c r="BT146" s="183">
        <v>45789</v>
      </c>
      <c r="BU146" s="183">
        <v>45838</v>
      </c>
      <c r="BV146" s="3" t="s">
        <v>1209</v>
      </c>
      <c r="BW146" s="3" t="s">
        <v>286</v>
      </c>
      <c r="BX146" s="16"/>
      <c r="BY146" s="16">
        <f>IF(Table1[[#This Row],[Status]]="Open",Table1[[#This Row],[Ongoing Vacancies Day]],IF(Table1[[#This Row],[Status]]="Closed",Table1[[#This Row],[Join Date]]-Table1[[#This Row],[Request Date]],IF(Table1[[#This Row],[Status]]="Hold / Cancel","Hold/Cancel",0)))</f>
        <v>52</v>
      </c>
      <c r="BZ146" s="16" t="str">
        <f>IFERROR(VLOOKUP(BY146,Table4[],3,TRUE),"Hold/Cancel")</f>
        <v>31 - 60 Days</v>
      </c>
      <c r="CA146" s="16" t="str">
        <f>IF(LEN(Table1[[#This Row],[Join Date]])&lt;1, Table1[[#This Row],[Present Day]]-Table1[[#This Row],[Request Date]],"Closed")</f>
        <v>Closed</v>
      </c>
      <c r="CB146" s="16" t="str">
        <f>VLOOKUP(Table1[[#This Row],[Actual SLA]],Table3[],3,TRUE)</f>
        <v>&lt;90</v>
      </c>
      <c r="CC146" s="16" t="str">
        <f>IFERROR(VLOOKUP(BY146,Table4[],4,TRUE),"Hold/Cancel")</f>
        <v>Closed Meet SLA</v>
      </c>
      <c r="CD146" s="179"/>
      <c r="CE146" s="179">
        <f t="shared" ca="1" si="4"/>
        <v>45965.657166203702</v>
      </c>
      <c r="CF146" s="16">
        <v>6</v>
      </c>
      <c r="CG146" s="16"/>
      <c r="CH146" s="231"/>
    </row>
    <row r="147" spans="1:86" hidden="1" x14ac:dyDescent="0.35">
      <c r="A147" s="3">
        <f t="shared" si="5"/>
        <v>146</v>
      </c>
      <c r="B147" s="3" t="s">
        <v>149</v>
      </c>
      <c r="C147" s="3" t="s">
        <v>1273</v>
      </c>
      <c r="D147" s="227" t="s">
        <v>942</v>
      </c>
      <c r="E147" s="227" t="s">
        <v>1806</v>
      </c>
      <c r="F147" s="227" t="s">
        <v>145</v>
      </c>
      <c r="G147" s="227" t="s">
        <v>164</v>
      </c>
      <c r="H147" s="3"/>
      <c r="I147" s="227" t="s">
        <v>581</v>
      </c>
      <c r="J147" s="227" t="s">
        <v>947</v>
      </c>
      <c r="K147" s="3" t="s">
        <v>147</v>
      </c>
      <c r="L147" s="3" t="s">
        <v>67</v>
      </c>
      <c r="M147" s="3">
        <f>IF(ISBLANK(Table1[[#This Row],[Type Grade]]),"",VLOOKUP(Table1[[#This Row],[Type Grade]],Table10[], 2, 0))</f>
        <v>3</v>
      </c>
      <c r="N147" s="3"/>
      <c r="O147" s="3"/>
      <c r="P147" s="3"/>
      <c r="Q147" s="3" t="str">
        <f>IF(ISBLANK(Table1[[#This Row],[Type Grade]]),"",VLOOKUP(Table1[[#This Row],[Type Grade]],Table10[#Data],4,0))</f>
        <v>Non Staff</v>
      </c>
      <c r="R147" s="3" t="s">
        <v>150</v>
      </c>
      <c r="S147" s="3" t="s">
        <v>720</v>
      </c>
      <c r="T147" s="3" t="s">
        <v>122</v>
      </c>
      <c r="U147" s="3"/>
      <c r="V147" s="3"/>
      <c r="W147" s="3">
        <v>1</v>
      </c>
      <c r="X147" s="3" t="s">
        <v>135</v>
      </c>
      <c r="Y147" s="3" t="str">
        <f>IF(ISBLANK(Table1[[#This Row],[Progress]]),"belum ada fktk",VLOOKUP(Table1[[#This Row],[Progress]],'Reference Table'!$F$2:$G$12,2,FALSE))</f>
        <v>Closed</v>
      </c>
      <c r="Z147" s="199">
        <v>45786</v>
      </c>
      <c r="AA147" s="183" t="str">
        <f>IF(LEN(Table1[[#This Row],[Request Date]])&gt;=1, TEXT(Table1[[#This Row],[Request Date]], "mmm"), "ongoing")</f>
        <v>May</v>
      </c>
      <c r="AB147" s="183"/>
      <c r="AC147" s="183"/>
      <c r="AD147" s="183"/>
      <c r="AE147" s="183"/>
      <c r="AF147" s="18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v>1</v>
      </c>
      <c r="BN147" s="3"/>
      <c r="BO147" s="3"/>
      <c r="BP147" s="3"/>
      <c r="BQ147" s="3"/>
      <c r="BR147" s="246"/>
      <c r="BS147" s="183"/>
      <c r="BT147" s="183">
        <v>45855</v>
      </c>
      <c r="BU147" s="183">
        <v>45870</v>
      </c>
      <c r="BV147" s="3" t="s">
        <v>1407</v>
      </c>
      <c r="BW147" s="3" t="s">
        <v>286</v>
      </c>
      <c r="BX147" s="16"/>
      <c r="BY147" s="16">
        <f>IF(Table1[[#This Row],[Status]]="Open",Table1[[#This Row],[Ongoing Vacancies Day]],IF(Table1[[#This Row],[Status]]="Closed",Table1[[#This Row],[Join Date]]-Table1[[#This Row],[Request Date]],IF(Table1[[#This Row],[Status]]="Hold / Cancel","Hold/Cancel",0)))</f>
        <v>84</v>
      </c>
      <c r="BZ147" s="16" t="str">
        <f>IFERROR(VLOOKUP(BY147,Table4[],3,TRUE),"Hold/Cancel")</f>
        <v>61 - 90 Days</v>
      </c>
      <c r="CA147" s="16" t="str">
        <f>IF(LEN(Table1[[#This Row],[Join Date]])&lt;1, Table1[[#This Row],[Present Day]]-Table1[[#This Row],[Request Date]],"Closed")</f>
        <v>Closed</v>
      </c>
      <c r="CB147" s="16" t="str">
        <f>VLOOKUP(Table1[[#This Row],[Actual SLA]],Table3[],3,TRUE)</f>
        <v>&lt;90</v>
      </c>
      <c r="CC147" s="16" t="str">
        <f>IFERROR(VLOOKUP(BY147,Table4[],4,TRUE),"Hold/Cancel")</f>
        <v>Closed Meet SLA</v>
      </c>
      <c r="CD147" s="179"/>
      <c r="CE147" s="179">
        <f t="shared" ca="1" si="4"/>
        <v>45965.657166203702</v>
      </c>
      <c r="CF147" s="3">
        <v>7</v>
      </c>
      <c r="CG147" s="16"/>
      <c r="CH147" s="231"/>
    </row>
    <row r="148" spans="1:86" hidden="1" x14ac:dyDescent="0.35">
      <c r="A148" s="3">
        <f t="shared" si="5"/>
        <v>147</v>
      </c>
      <c r="B148" s="3" t="s">
        <v>946</v>
      </c>
      <c r="C148" s="3" t="s">
        <v>1273</v>
      </c>
      <c r="D148" s="227" t="s">
        <v>941</v>
      </c>
      <c r="E148" s="227" t="s">
        <v>1806</v>
      </c>
      <c r="F148" s="227" t="s">
        <v>177</v>
      </c>
      <c r="G148" s="227" t="s">
        <v>164</v>
      </c>
      <c r="H148" s="3"/>
      <c r="I148" s="227" t="s">
        <v>989</v>
      </c>
      <c r="J148" s="227" t="s">
        <v>642</v>
      </c>
      <c r="K148" s="3" t="s">
        <v>138</v>
      </c>
      <c r="L148" s="3" t="s">
        <v>105</v>
      </c>
      <c r="M148" s="3">
        <f>IF(ISBLANK(Table1[[#This Row],[Type Grade]]),"",VLOOKUP(Table1[[#This Row],[Type Grade]],Table10[], 2, 0))</f>
        <v>2</v>
      </c>
      <c r="N148" s="3"/>
      <c r="O148" s="3"/>
      <c r="P148" s="3"/>
      <c r="Q148" s="3" t="str">
        <f>IF(ISBLANK(Table1[[#This Row],[Type Grade]]),"",VLOOKUP(Table1[[#This Row],[Type Grade]],Table10[#Data],4,0))</f>
        <v>Non Staff</v>
      </c>
      <c r="R148" s="3" t="s">
        <v>150</v>
      </c>
      <c r="S148" s="3" t="s">
        <v>720</v>
      </c>
      <c r="T148" s="3" t="s">
        <v>122</v>
      </c>
      <c r="U148" s="3"/>
      <c r="V148" s="3"/>
      <c r="W148" s="3">
        <v>1</v>
      </c>
      <c r="X148" s="3" t="s">
        <v>135</v>
      </c>
      <c r="Y148" s="3" t="str">
        <f>IF(ISBLANK(Table1[[#This Row],[Progress]]),"belum ada fktk",VLOOKUP(Table1[[#This Row],[Progress]],'Reference Table'!$F$2:$G$12,2,FALSE))</f>
        <v>Closed</v>
      </c>
      <c r="Z148" s="199">
        <v>45786</v>
      </c>
      <c r="AA148" s="183" t="str">
        <f>IF(LEN(Table1[[#This Row],[Request Date]])&gt;=1, TEXT(Table1[[#This Row],[Request Date]], "mmm"), "ongoing")</f>
        <v>May</v>
      </c>
      <c r="AB148" s="183"/>
      <c r="AC148" s="183"/>
      <c r="AD148" s="183"/>
      <c r="AE148" s="183"/>
      <c r="AF148" s="18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v>1</v>
      </c>
      <c r="BN148" s="3"/>
      <c r="BO148" s="3"/>
      <c r="BP148" s="3"/>
      <c r="BQ148" s="3"/>
      <c r="BR148" s="246"/>
      <c r="BS148" s="183"/>
      <c r="BT148" s="183">
        <v>45849</v>
      </c>
      <c r="BU148" s="183">
        <v>45854</v>
      </c>
      <c r="BV148" s="3" t="s">
        <v>1368</v>
      </c>
      <c r="BW148" s="3" t="s">
        <v>286</v>
      </c>
      <c r="BX148" s="16"/>
      <c r="BY148" s="16">
        <f>IF(Table1[[#This Row],[Status]]="Open",Table1[[#This Row],[Ongoing Vacancies Day]],IF(Table1[[#This Row],[Status]]="Closed",Table1[[#This Row],[Join Date]]-Table1[[#This Row],[Request Date]],IF(Table1[[#This Row],[Status]]="Hold / Cancel","Hold/Cancel",0)))</f>
        <v>68</v>
      </c>
      <c r="BZ148" s="16" t="str">
        <f>IFERROR(VLOOKUP(BY148,Table4[],3,TRUE),"Hold/Cancel")</f>
        <v>61 - 90 Days</v>
      </c>
      <c r="CA148" s="16" t="str">
        <f>IF(LEN(Table1[[#This Row],[Join Date]])&lt;1, Table1[[#This Row],[Present Day]]-Table1[[#This Row],[Request Date]],"Closed")</f>
        <v>Closed</v>
      </c>
      <c r="CB148" s="16" t="str">
        <f>VLOOKUP(Table1[[#This Row],[Actual SLA]],Table3[],3,TRUE)</f>
        <v>&lt;90</v>
      </c>
      <c r="CC148" s="16" t="str">
        <f>IFERROR(VLOOKUP(BY148,Table4[],4,TRUE),"Hold/Cancel")</f>
        <v>Closed Meet SLA</v>
      </c>
      <c r="CD148" s="179"/>
      <c r="CE148" s="179">
        <f t="shared" ca="1" si="4"/>
        <v>45965.657166203702</v>
      </c>
      <c r="CF148" s="3">
        <v>7</v>
      </c>
      <c r="CG148" s="16"/>
      <c r="CH148" s="231"/>
    </row>
    <row r="149" spans="1:86" hidden="1" x14ac:dyDescent="0.35">
      <c r="A149" s="3">
        <f t="shared" si="5"/>
        <v>148</v>
      </c>
      <c r="B149" s="3" t="s">
        <v>946</v>
      </c>
      <c r="C149" s="3" t="s">
        <v>1273</v>
      </c>
      <c r="D149" s="227" t="s">
        <v>941</v>
      </c>
      <c r="E149" s="227" t="s">
        <v>1806</v>
      </c>
      <c r="F149" s="227" t="s">
        <v>177</v>
      </c>
      <c r="G149" s="227" t="s">
        <v>164</v>
      </c>
      <c r="H149" s="3"/>
      <c r="I149" s="227" t="s">
        <v>989</v>
      </c>
      <c r="J149" s="227" t="s">
        <v>642</v>
      </c>
      <c r="K149" s="3" t="s">
        <v>147</v>
      </c>
      <c r="L149" s="3" t="s">
        <v>66</v>
      </c>
      <c r="M149" s="3">
        <f>IF(ISBLANK(Table1[[#This Row],[Type Grade]]),"",VLOOKUP(Table1[[#This Row],[Type Grade]],Table10[], 2, 0))</f>
        <v>2</v>
      </c>
      <c r="N149" s="3"/>
      <c r="O149" s="3"/>
      <c r="P149" s="3"/>
      <c r="Q149" s="3" t="str">
        <f>IF(ISBLANK(Table1[[#This Row],[Type Grade]]),"",VLOOKUP(Table1[[#This Row],[Type Grade]],Table10[#Data],4,0))</f>
        <v>Non Staff</v>
      </c>
      <c r="R149" s="3" t="s">
        <v>150</v>
      </c>
      <c r="S149" s="3" t="s">
        <v>720</v>
      </c>
      <c r="T149" s="3" t="s">
        <v>122</v>
      </c>
      <c r="U149" s="3"/>
      <c r="V149" s="3"/>
      <c r="W149" s="3">
        <v>1</v>
      </c>
      <c r="X149" s="3" t="s">
        <v>135</v>
      </c>
      <c r="Y149" s="3" t="str">
        <f>IF(ISBLANK(Table1[[#This Row],[Progress]]),"belum ada fktk",VLOOKUP(Table1[[#This Row],[Progress]],'Reference Table'!$F$2:$G$12,2,FALSE))</f>
        <v>Closed</v>
      </c>
      <c r="Z149" s="199">
        <v>45786</v>
      </c>
      <c r="AA149" s="183" t="str">
        <f>IF(LEN(Table1[[#This Row],[Request Date]])&gt;=1, TEXT(Table1[[#This Row],[Request Date]], "mmm"), "ongoing")</f>
        <v>May</v>
      </c>
      <c r="AB149" s="183"/>
      <c r="AC149" s="183"/>
      <c r="AD149" s="183"/>
      <c r="AE149" s="183"/>
      <c r="AF149" s="18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v>1</v>
      </c>
      <c r="BN149" s="3"/>
      <c r="BO149" s="3"/>
      <c r="BP149" s="3"/>
      <c r="BQ149" s="3"/>
      <c r="BR149" s="246"/>
      <c r="BS149" s="183"/>
      <c r="BT149" s="183">
        <v>45849</v>
      </c>
      <c r="BU149" s="183">
        <v>45854</v>
      </c>
      <c r="BV149" s="3" t="s">
        <v>1397</v>
      </c>
      <c r="BW149" s="3" t="s">
        <v>286</v>
      </c>
      <c r="BX149" s="16"/>
      <c r="BY149" s="16">
        <f>IF(Table1[[#This Row],[Status]]="Open",Table1[[#This Row],[Ongoing Vacancies Day]],IF(Table1[[#This Row],[Status]]="Closed",Table1[[#This Row],[Join Date]]-Table1[[#This Row],[Request Date]],IF(Table1[[#This Row],[Status]]="Hold / Cancel","Hold/Cancel",0)))</f>
        <v>68</v>
      </c>
      <c r="BZ149" s="16" t="str">
        <f>IFERROR(VLOOKUP(BY149,Table4[],3,TRUE),"Hold/Cancel")</f>
        <v>61 - 90 Days</v>
      </c>
      <c r="CA149" s="16" t="str">
        <f>IF(LEN(Table1[[#This Row],[Join Date]])&lt;1, Table1[[#This Row],[Present Day]]-Table1[[#This Row],[Request Date]],"Closed")</f>
        <v>Closed</v>
      </c>
      <c r="CB149" s="16" t="str">
        <f>VLOOKUP(Table1[[#This Row],[Actual SLA]],Table3[],3,TRUE)</f>
        <v>&lt;90</v>
      </c>
      <c r="CC149" s="16" t="str">
        <f>IFERROR(VLOOKUP(BY149,Table4[],4,TRUE),"Hold/Cancel")</f>
        <v>Closed Meet SLA</v>
      </c>
      <c r="CD149" s="179"/>
      <c r="CE149" s="179">
        <f t="shared" ca="1" si="4"/>
        <v>45965.657166203702</v>
      </c>
      <c r="CF149" s="3">
        <v>7</v>
      </c>
      <c r="CG149" s="16"/>
      <c r="CH149" s="231"/>
    </row>
    <row r="150" spans="1:86" hidden="1" x14ac:dyDescent="0.35">
      <c r="A150" s="3">
        <f t="shared" si="5"/>
        <v>149</v>
      </c>
      <c r="B150" s="3" t="s">
        <v>946</v>
      </c>
      <c r="C150" s="3" t="s">
        <v>1273</v>
      </c>
      <c r="D150" s="227" t="s">
        <v>941</v>
      </c>
      <c r="E150" s="227" t="s">
        <v>1806</v>
      </c>
      <c r="F150" s="227" t="s">
        <v>177</v>
      </c>
      <c r="G150" s="227" t="s">
        <v>164</v>
      </c>
      <c r="H150" s="3"/>
      <c r="I150" s="227" t="s">
        <v>989</v>
      </c>
      <c r="J150" s="227" t="s">
        <v>642</v>
      </c>
      <c r="K150" s="3" t="s">
        <v>147</v>
      </c>
      <c r="L150" s="3" t="s">
        <v>66</v>
      </c>
      <c r="M150" s="3">
        <f>IF(ISBLANK(Table1[[#This Row],[Type Grade]]),"",VLOOKUP(Table1[[#This Row],[Type Grade]],Table10[], 2, 0))</f>
        <v>2</v>
      </c>
      <c r="N150" s="3"/>
      <c r="O150" s="3"/>
      <c r="P150" s="3"/>
      <c r="Q150" s="3" t="str">
        <f>IF(ISBLANK(Table1[[#This Row],[Type Grade]]),"",VLOOKUP(Table1[[#This Row],[Type Grade]],Table10[#Data],4,0))</f>
        <v>Non Staff</v>
      </c>
      <c r="R150" s="3" t="s">
        <v>150</v>
      </c>
      <c r="S150" s="3" t="s">
        <v>720</v>
      </c>
      <c r="T150" s="3" t="s">
        <v>122</v>
      </c>
      <c r="U150" s="3"/>
      <c r="V150" s="3"/>
      <c r="W150" s="3">
        <v>1</v>
      </c>
      <c r="X150" s="3" t="s">
        <v>135</v>
      </c>
      <c r="Y150" s="3" t="str">
        <f>IF(ISBLANK(Table1[[#This Row],[Progress]]),"belum ada fktk",VLOOKUP(Table1[[#This Row],[Progress]],'Reference Table'!$F$2:$G$12,2,FALSE))</f>
        <v>Closed</v>
      </c>
      <c r="Z150" s="199">
        <v>45786</v>
      </c>
      <c r="AA150" s="183" t="str">
        <f>IF(LEN(Table1[[#This Row],[Request Date]])&gt;=1, TEXT(Table1[[#This Row],[Request Date]], "mmm"), "ongoing")</f>
        <v>May</v>
      </c>
      <c r="AB150" s="183"/>
      <c r="AC150" s="183"/>
      <c r="AD150" s="183"/>
      <c r="AE150" s="183"/>
      <c r="AF150" s="18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v>1</v>
      </c>
      <c r="BN150" s="3"/>
      <c r="BO150" s="3"/>
      <c r="BP150" s="3"/>
      <c r="BQ150" s="3"/>
      <c r="BR150" s="246"/>
      <c r="BS150" s="183"/>
      <c r="BT150" s="183">
        <v>45849</v>
      </c>
      <c r="BU150" s="183">
        <v>45854</v>
      </c>
      <c r="BV150" s="3" t="s">
        <v>1370</v>
      </c>
      <c r="BW150" s="3" t="s">
        <v>286</v>
      </c>
      <c r="BX150" s="16"/>
      <c r="BY150" s="16">
        <f>IF(Table1[[#This Row],[Status]]="Open",Table1[[#This Row],[Ongoing Vacancies Day]],IF(Table1[[#This Row],[Status]]="Closed",Table1[[#This Row],[Join Date]]-Table1[[#This Row],[Request Date]],IF(Table1[[#This Row],[Status]]="Hold / Cancel","Hold/Cancel",0)))</f>
        <v>68</v>
      </c>
      <c r="BZ150" s="16" t="str">
        <f>IFERROR(VLOOKUP(BY150,Table4[],3,TRUE),"Hold/Cancel")</f>
        <v>61 - 90 Days</v>
      </c>
      <c r="CA150" s="16" t="str">
        <f>IF(LEN(Table1[[#This Row],[Join Date]])&lt;1, Table1[[#This Row],[Present Day]]-Table1[[#This Row],[Request Date]],"Closed")</f>
        <v>Closed</v>
      </c>
      <c r="CB150" s="16" t="str">
        <f>VLOOKUP(Table1[[#This Row],[Actual SLA]],Table3[],3,TRUE)</f>
        <v>&lt;90</v>
      </c>
      <c r="CC150" s="16" t="str">
        <f>IFERROR(VLOOKUP(BY150,Table4[],4,TRUE),"Hold/Cancel")</f>
        <v>Closed Meet SLA</v>
      </c>
      <c r="CD150" s="179"/>
      <c r="CE150" s="179">
        <f t="shared" ca="1" si="4"/>
        <v>45965.657166203702</v>
      </c>
      <c r="CF150" s="3">
        <v>7</v>
      </c>
      <c r="CG150" s="16"/>
      <c r="CH150" s="231"/>
    </row>
    <row r="151" spans="1:86" ht="43.5" hidden="1" x14ac:dyDescent="0.35">
      <c r="A151" s="3">
        <f t="shared" si="5"/>
        <v>150</v>
      </c>
      <c r="B151" s="3" t="s">
        <v>149</v>
      </c>
      <c r="C151" s="3" t="s">
        <v>1273</v>
      </c>
      <c r="D151" s="227" t="s">
        <v>951</v>
      </c>
      <c r="E151" s="227" t="s">
        <v>1806</v>
      </c>
      <c r="F151" s="227" t="s">
        <v>177</v>
      </c>
      <c r="G151" s="227" t="s">
        <v>136</v>
      </c>
      <c r="H151" s="3"/>
      <c r="I151" s="227" t="s">
        <v>989</v>
      </c>
      <c r="J151" s="227" t="s">
        <v>955</v>
      </c>
      <c r="K151" s="3" t="s">
        <v>138</v>
      </c>
      <c r="L151" s="3" t="s">
        <v>65</v>
      </c>
      <c r="M151" s="3">
        <f>IF(ISBLANK(Table1[[#This Row],[Type Grade]]),"",VLOOKUP(Table1[[#This Row],[Type Grade]],Table10[], 2, 0))</f>
        <v>4</v>
      </c>
      <c r="N151" s="3"/>
      <c r="O151" s="3"/>
      <c r="P151" s="3"/>
      <c r="Q151" s="3" t="str">
        <f>IF(ISBLANK(Table1[[#This Row],[Type Grade]]),"",VLOOKUP(Table1[[#This Row],[Type Grade]],Table10[#Data],4,0))</f>
        <v>Staff</v>
      </c>
      <c r="R151" s="3" t="s">
        <v>150</v>
      </c>
      <c r="S151" s="3" t="s">
        <v>720</v>
      </c>
      <c r="T151" s="3" t="s">
        <v>122</v>
      </c>
      <c r="U151" s="3"/>
      <c r="V151" s="3"/>
      <c r="W151" s="3">
        <v>1</v>
      </c>
      <c r="X151" s="3" t="s">
        <v>135</v>
      </c>
      <c r="Y151" s="3" t="str">
        <f>IF(ISBLANK(Table1[[#This Row],[Progress]]),"belum ada fktk",VLOOKUP(Table1[[#This Row],[Progress]],'Reference Table'!$F$2:$G$12,2,FALSE))</f>
        <v>Closed</v>
      </c>
      <c r="Z151" s="199">
        <v>45786</v>
      </c>
      <c r="AA151" s="183" t="str">
        <f>IF(LEN(Table1[[#This Row],[Request Date]])&gt;=1, TEXT(Table1[[#This Row],[Request Date]], "mmm"), "ongoing")</f>
        <v>May</v>
      </c>
      <c r="AB151" s="183"/>
      <c r="AC151" s="183"/>
      <c r="AD151" s="183"/>
      <c r="AE151" s="183"/>
      <c r="AF151" s="18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v>1</v>
      </c>
      <c r="BN151" s="3"/>
      <c r="BO151" s="3"/>
      <c r="BP151" s="3"/>
      <c r="BQ151" s="3"/>
      <c r="BR151" s="244" t="s">
        <v>1345</v>
      </c>
      <c r="BS151" s="183"/>
      <c r="BT151" s="183">
        <v>45849</v>
      </c>
      <c r="BU151" s="183">
        <v>45894</v>
      </c>
      <c r="BV151" s="3" t="s">
        <v>1343</v>
      </c>
      <c r="BW151" s="3" t="s">
        <v>533</v>
      </c>
      <c r="BX151" s="16" t="s">
        <v>1344</v>
      </c>
      <c r="BY151" s="16">
        <f>IF(Table1[[#This Row],[Status]]="Open",Table1[[#This Row],[Ongoing Vacancies Day]],IF(Table1[[#This Row],[Status]]="Closed",Table1[[#This Row],[Join Date]]-Table1[[#This Row],[Request Date]],IF(Table1[[#This Row],[Status]]="Hold / Cancel","Hold/Cancel",0)))</f>
        <v>108</v>
      </c>
      <c r="BZ151" s="16" t="str">
        <f>IFERROR(VLOOKUP(BY151,Table4[],3,TRUE),"Hold/Cancel")</f>
        <v>above 91 Days</v>
      </c>
      <c r="CA151" s="16" t="str">
        <f>IF(LEN(Table1[[#This Row],[Join Date]])&lt;1, Table1[[#This Row],[Present Day]]-Table1[[#This Row],[Request Date]],"Closed")</f>
        <v>Closed</v>
      </c>
      <c r="CB151" s="16" t="str">
        <f>VLOOKUP(Table1[[#This Row],[Actual SLA]],Table3[],3,TRUE)</f>
        <v>&gt;90</v>
      </c>
      <c r="CC151" s="16" t="str">
        <f>IFERROR(VLOOKUP(BY151,Table4[],4,TRUE),"Hold/Cancel")</f>
        <v>Closed Not Meet SLA</v>
      </c>
      <c r="CD151" s="179"/>
      <c r="CE151" s="179">
        <f t="shared" ca="1" si="4"/>
        <v>45965.657166203702</v>
      </c>
      <c r="CF151" s="3">
        <v>7</v>
      </c>
      <c r="CG151" s="16"/>
      <c r="CH151" s="286" t="s">
        <v>1345</v>
      </c>
    </row>
    <row r="152" spans="1:86" hidden="1" x14ac:dyDescent="0.35">
      <c r="A152" s="3">
        <f t="shared" si="5"/>
        <v>151</v>
      </c>
      <c r="B152" s="3" t="s">
        <v>149</v>
      </c>
      <c r="C152" s="3" t="s">
        <v>321</v>
      </c>
      <c r="D152" s="227" t="s">
        <v>1104</v>
      </c>
      <c r="E152" s="227" t="s">
        <v>1806</v>
      </c>
      <c r="F152" s="227" t="s">
        <v>183</v>
      </c>
      <c r="G152" s="227" t="s">
        <v>136</v>
      </c>
      <c r="H152" s="3"/>
      <c r="I152" s="227" t="s">
        <v>581</v>
      </c>
      <c r="J152" s="227" t="s">
        <v>1054</v>
      </c>
      <c r="K152" s="3" t="s">
        <v>138</v>
      </c>
      <c r="L152" s="3" t="s">
        <v>61</v>
      </c>
      <c r="M152" s="3">
        <f>IF(ISBLANK(Table1[[#This Row],[Type Grade]]),"",VLOOKUP(Table1[[#This Row],[Type Grade]],Table10[], 2, 0))</f>
        <v>4</v>
      </c>
      <c r="N152" s="3"/>
      <c r="O152" s="3"/>
      <c r="P152" s="3"/>
      <c r="Q152" s="3" t="str">
        <f>IF(ISBLANK(Table1[[#This Row],[Type Grade]]),"",VLOOKUP(Table1[[#This Row],[Type Grade]],Table10[#Data],4,0))</f>
        <v>Staff</v>
      </c>
      <c r="R152" s="3" t="s">
        <v>150</v>
      </c>
      <c r="S152" s="3" t="s">
        <v>720</v>
      </c>
      <c r="T152" s="3" t="s">
        <v>122</v>
      </c>
      <c r="U152" s="3" t="s">
        <v>349</v>
      </c>
      <c r="V152" s="3" t="s">
        <v>349</v>
      </c>
      <c r="W152" s="3">
        <v>1</v>
      </c>
      <c r="X152" s="3" t="s">
        <v>135</v>
      </c>
      <c r="Y152" s="3" t="str">
        <f>IF(ISBLANK(Table1[[#This Row],[Progress]]),"belum ada fktk",VLOOKUP(Table1[[#This Row],[Progress]],'Reference Table'!$F$2:$G$12,2,FALSE))</f>
        <v>Closed</v>
      </c>
      <c r="Z152" s="199">
        <v>45786</v>
      </c>
      <c r="AA152" s="183" t="str">
        <f>IF(LEN(Table1[[#This Row],[Request Date]])&gt;=1, TEXT(Table1[[#This Row],[Request Date]], "mmm"), "ongoing")</f>
        <v>May</v>
      </c>
      <c r="AB152" s="183"/>
      <c r="AC152" s="183"/>
      <c r="AD152" s="183"/>
      <c r="AE152" s="183"/>
      <c r="AF152" s="18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v>1</v>
      </c>
      <c r="BN152" s="3"/>
      <c r="BO152" s="3"/>
      <c r="BP152" s="3"/>
      <c r="BQ152" s="3"/>
      <c r="BR152" s="246"/>
      <c r="BS152" s="183"/>
      <c r="BT152" s="183">
        <v>45792</v>
      </c>
      <c r="BU152" s="183">
        <v>45838</v>
      </c>
      <c r="BV152" s="3" t="s">
        <v>1210</v>
      </c>
      <c r="BW152" s="3" t="s">
        <v>286</v>
      </c>
      <c r="BX152" s="16"/>
      <c r="BY152" s="16">
        <f>IF(Table1[[#This Row],[Status]]="Open",Table1[[#This Row],[Ongoing Vacancies Day]],IF(Table1[[#This Row],[Status]]="Closed",Table1[[#This Row],[Join Date]]-Table1[[#This Row],[Request Date]],IF(Table1[[#This Row],[Status]]="Hold / Cancel","Hold/Cancel",0)))</f>
        <v>52</v>
      </c>
      <c r="BZ152" s="16" t="str">
        <f>IFERROR(VLOOKUP(BY152,Table4[],3,TRUE),"Hold/Cancel")</f>
        <v>31 - 60 Days</v>
      </c>
      <c r="CA152" s="16" t="str">
        <f>IF(LEN(Table1[[#This Row],[Join Date]])&lt;1, Table1[[#This Row],[Present Day]]-Table1[[#This Row],[Request Date]],"Closed")</f>
        <v>Closed</v>
      </c>
      <c r="CB152" s="16" t="str">
        <f>VLOOKUP(Table1[[#This Row],[Actual SLA]],Table3[],3,TRUE)</f>
        <v>&lt;90</v>
      </c>
      <c r="CC152" s="16" t="str">
        <f>IFERROR(VLOOKUP(BY152,Table4[],4,TRUE),"Hold/Cancel")</f>
        <v>Closed Meet SLA</v>
      </c>
      <c r="CD152" s="179"/>
      <c r="CE152" s="179">
        <f t="shared" ca="1" si="4"/>
        <v>45965.657166203702</v>
      </c>
      <c r="CF152" s="16">
        <v>6</v>
      </c>
      <c r="CG152" s="16"/>
      <c r="CH152" s="231"/>
    </row>
    <row r="153" spans="1:86" ht="43.5" hidden="1" x14ac:dyDescent="0.35">
      <c r="A153" s="3">
        <f t="shared" si="5"/>
        <v>152</v>
      </c>
      <c r="B153" s="3" t="s">
        <v>149</v>
      </c>
      <c r="C153" s="3" t="s">
        <v>1273</v>
      </c>
      <c r="D153" s="227" t="s">
        <v>967</v>
      </c>
      <c r="E153" s="227" t="s">
        <v>1806</v>
      </c>
      <c r="F153" s="227" t="s">
        <v>236</v>
      </c>
      <c r="G153" s="227" t="s">
        <v>136</v>
      </c>
      <c r="H153" s="3"/>
      <c r="I153" s="227" t="s">
        <v>1021</v>
      </c>
      <c r="J153" s="227" t="s">
        <v>992</v>
      </c>
      <c r="K153" s="3" t="s">
        <v>138</v>
      </c>
      <c r="L153" s="3" t="s">
        <v>50</v>
      </c>
      <c r="M153" s="3">
        <f>IF(ISBLANK(Table1[[#This Row],[Type Grade]]),"",VLOOKUP(Table1[[#This Row],[Type Grade]],Table10[], 2, 0))</f>
        <v>6</v>
      </c>
      <c r="N153" s="3"/>
      <c r="O153" s="3"/>
      <c r="P153" s="3"/>
      <c r="Q153" s="3" t="str">
        <f>IF(ISBLANK(Table1[[#This Row],[Type Grade]]),"",VLOOKUP(Table1[[#This Row],[Type Grade]],Table10[#Data],4,0))</f>
        <v>Staff</v>
      </c>
      <c r="R153" s="3" t="s">
        <v>150</v>
      </c>
      <c r="S153" s="3" t="s">
        <v>720</v>
      </c>
      <c r="T153" s="3" t="s">
        <v>39</v>
      </c>
      <c r="U153" s="3" t="s">
        <v>954</v>
      </c>
      <c r="V153" s="3" t="s">
        <v>570</v>
      </c>
      <c r="W153" s="3">
        <v>1</v>
      </c>
      <c r="X153" s="3" t="s">
        <v>135</v>
      </c>
      <c r="Y153" s="3" t="str">
        <f>IF(ISBLANK(Table1[[#This Row],[Progress]]),"belum ada fktk",VLOOKUP(Table1[[#This Row],[Progress]],'Reference Table'!$F$2:$G$12,2,FALSE))</f>
        <v>Closed</v>
      </c>
      <c r="Z153" s="199">
        <v>45792</v>
      </c>
      <c r="AA153" s="183" t="str">
        <f>IF(LEN(Table1[[#This Row],[Request Date]])&gt;=1, TEXT(Table1[[#This Row],[Request Date]], "mmm"), "ongoing")</f>
        <v>May</v>
      </c>
      <c r="AB153" s="183"/>
      <c r="AC153" s="183"/>
      <c r="AD153" s="183"/>
      <c r="AE153" s="183"/>
      <c r="AF153" s="18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v>1</v>
      </c>
      <c r="BN153" s="3"/>
      <c r="BO153" s="3"/>
      <c r="BP153" s="3"/>
      <c r="BQ153" s="3"/>
      <c r="BR153" s="244" t="s">
        <v>1384</v>
      </c>
      <c r="BS153" s="183"/>
      <c r="BT153" s="183">
        <v>45842</v>
      </c>
      <c r="BU153" s="183">
        <v>45887</v>
      </c>
      <c r="BV153" s="3" t="s">
        <v>1385</v>
      </c>
      <c r="BW153" s="3" t="s">
        <v>418</v>
      </c>
      <c r="BX153" s="16"/>
      <c r="BY153" s="16">
        <f>IF(Table1[[#This Row],[Status]]="Open",Table1[[#This Row],[Ongoing Vacancies Day]],IF(Table1[[#This Row],[Status]]="Closed",Table1[[#This Row],[Join Date]]-Table1[[#This Row],[Request Date]],IF(Table1[[#This Row],[Status]]="Hold / Cancel","Hold/Cancel",0)))</f>
        <v>95</v>
      </c>
      <c r="BZ153" s="16" t="str">
        <f>IFERROR(VLOOKUP(BY153,Table4[],3,TRUE),"Hold/Cancel")</f>
        <v>above 91 Days</v>
      </c>
      <c r="CA153" s="16" t="str">
        <f>IF(LEN(Table1[[#This Row],[Join Date]])&lt;1, Table1[[#This Row],[Present Day]]-Table1[[#This Row],[Request Date]],"Closed")</f>
        <v>Closed</v>
      </c>
      <c r="CB153" s="16" t="str">
        <f>VLOOKUP(Table1[[#This Row],[Actual SLA]],Table3[],3,TRUE)</f>
        <v>&gt;90</v>
      </c>
      <c r="CC153" s="16" t="str">
        <f>IFERROR(VLOOKUP(BY153,Table4[],4,TRUE),"Hold/Cancel")</f>
        <v>Closed Not Meet SLA</v>
      </c>
      <c r="CD153" s="179"/>
      <c r="CE153" s="179">
        <f t="shared" ca="1" si="4"/>
        <v>45965.657166203702</v>
      </c>
      <c r="CF153" s="3">
        <v>7</v>
      </c>
      <c r="CG153" s="16"/>
      <c r="CH153" s="286" t="s">
        <v>1384</v>
      </c>
    </row>
    <row r="154" spans="1:86" hidden="1" x14ac:dyDescent="0.35">
      <c r="A154" s="3">
        <f t="shared" si="5"/>
        <v>153</v>
      </c>
      <c r="B154" s="181" t="s">
        <v>149</v>
      </c>
      <c r="C154" s="3" t="s">
        <v>321</v>
      </c>
      <c r="D154" s="229" t="s">
        <v>957</v>
      </c>
      <c r="E154" s="227" t="s">
        <v>1806</v>
      </c>
      <c r="F154" s="229" t="s">
        <v>162</v>
      </c>
      <c r="G154" s="227" t="s">
        <v>136</v>
      </c>
      <c r="H154" s="229" t="s">
        <v>162</v>
      </c>
      <c r="I154" s="229" t="s">
        <v>991</v>
      </c>
      <c r="J154" s="229" t="s">
        <v>958</v>
      </c>
      <c r="K154" s="181" t="s">
        <v>138</v>
      </c>
      <c r="L154" s="181" t="s">
        <v>49</v>
      </c>
      <c r="M154" s="3">
        <f>IF(ISBLANK(Table1[[#This Row],[Type Grade]]),"",VLOOKUP(Table1[[#This Row],[Type Grade]],Table10[], 2, 0))</f>
        <v>5</v>
      </c>
      <c r="N154" s="3"/>
      <c r="O154" s="3"/>
      <c r="P154" s="3"/>
      <c r="Q154" s="3" t="str">
        <f>IF(ISBLANK(Table1[[#This Row],[Type Grade]]),"",VLOOKUP(Table1[[#This Row],[Type Grade]],Table10[#Data],4,0))</f>
        <v>Staff</v>
      </c>
      <c r="R154" s="181" t="s">
        <v>121</v>
      </c>
      <c r="S154" s="181" t="s">
        <v>151</v>
      </c>
      <c r="T154" s="181" t="s">
        <v>122</v>
      </c>
      <c r="U154" s="181"/>
      <c r="V154" s="181"/>
      <c r="W154" s="181">
        <v>1</v>
      </c>
      <c r="X154" s="3" t="s">
        <v>135</v>
      </c>
      <c r="Y154" s="3" t="str">
        <f>IF(ISBLANK(Table1[[#This Row],[Progress]]),"belum ada fktk",VLOOKUP(Table1[[#This Row],[Progress]],'Reference Table'!$F$2:$G$12,2,FALSE))</f>
        <v>Closed</v>
      </c>
      <c r="Z154" s="198">
        <v>45796</v>
      </c>
      <c r="AA154" s="183" t="str">
        <f>IF(LEN(Table1[[#This Row],[Request Date]])&gt;=1, TEXT(Table1[[#This Row],[Request Date]], "mmm"), "ongoing")</f>
        <v>May</v>
      </c>
      <c r="AB154" s="183"/>
      <c r="AC154" s="183"/>
      <c r="AD154" s="183"/>
      <c r="AE154" s="183"/>
      <c r="AF154" s="183"/>
      <c r="AG154" s="184"/>
      <c r="AH154" s="184"/>
      <c r="AI154" s="184"/>
      <c r="AJ154" s="184"/>
      <c r="AK154" s="184"/>
      <c r="AL154" s="184"/>
      <c r="AM154" s="184"/>
      <c r="AN154" s="184"/>
      <c r="AO154" s="184"/>
      <c r="AP154" s="184"/>
      <c r="AQ154" s="184"/>
      <c r="AR154" s="184"/>
      <c r="AS154" s="184"/>
      <c r="AT154" s="184"/>
      <c r="AU154" s="184"/>
      <c r="AV154" s="184"/>
      <c r="AW154" s="184"/>
      <c r="AX154" s="184"/>
      <c r="AY154" s="184"/>
      <c r="AZ154" s="184"/>
      <c r="BA154" s="184"/>
      <c r="BB154" s="184"/>
      <c r="BC154" s="184"/>
      <c r="BD154" s="184"/>
      <c r="BE154" s="184"/>
      <c r="BF154" s="184"/>
      <c r="BG154" s="184"/>
      <c r="BH154" s="184"/>
      <c r="BI154" s="184"/>
      <c r="BJ154" s="184"/>
      <c r="BK154" s="184"/>
      <c r="BL154" s="181"/>
      <c r="BM154" s="3">
        <v>1</v>
      </c>
      <c r="BN154" s="181"/>
      <c r="BO154" s="181"/>
      <c r="BP154" s="181"/>
      <c r="BQ154" s="181"/>
      <c r="BR154" s="243"/>
      <c r="BS154" s="181"/>
      <c r="BT154" s="181"/>
      <c r="BU154" s="183">
        <v>45818</v>
      </c>
      <c r="BV154" s="181" t="s">
        <v>1200</v>
      </c>
      <c r="BW154" s="181" t="s">
        <v>418</v>
      </c>
      <c r="BX154" s="16"/>
      <c r="BY154" s="16">
        <f>IF(Table1[[#This Row],[Status]]="Open",Table1[[#This Row],[Ongoing Vacancies Day]],IF(Table1[[#This Row],[Status]]="Closed",Table1[[#This Row],[Join Date]]-Table1[[#This Row],[Request Date]],IF(Table1[[#This Row],[Status]]="Hold / Cancel","Hold/Cancel",0)))</f>
        <v>22</v>
      </c>
      <c r="BZ154" s="16" t="str">
        <f>IFERROR(VLOOKUP(BY154,Table4[],3,TRUE),"Hold/Cancel")</f>
        <v>0 - 30 Days</v>
      </c>
      <c r="CA154" s="16" t="str">
        <f>IF(LEN(Table1[[#This Row],[Join Date]])&lt;1, Table1[[#This Row],[Present Day]]-Table1[[#This Row],[Request Date]],"Closed")</f>
        <v>Closed</v>
      </c>
      <c r="CB154" s="16" t="str">
        <f>VLOOKUP(Table1[[#This Row],[Actual SLA]],Table3[],3,TRUE)</f>
        <v>&lt;90</v>
      </c>
      <c r="CC154" s="16" t="str">
        <f>IFERROR(VLOOKUP(BY154,Table4[],4,TRUE),"Hold/Cancel")</f>
        <v>Closed Meet SLA</v>
      </c>
      <c r="CD154" s="179"/>
      <c r="CE154" s="179">
        <f t="shared" ca="1" si="4"/>
        <v>45965.657166203702</v>
      </c>
      <c r="CF154" s="16"/>
      <c r="CG154" s="16"/>
      <c r="CH154" s="287"/>
    </row>
    <row r="155" spans="1:86" hidden="1" x14ac:dyDescent="0.35">
      <c r="A155" s="3">
        <f t="shared" si="5"/>
        <v>154</v>
      </c>
      <c r="B155" s="3" t="s">
        <v>149</v>
      </c>
      <c r="C155" s="3" t="s">
        <v>1273</v>
      </c>
      <c r="D155" s="227" t="s">
        <v>960</v>
      </c>
      <c r="E155" s="227" t="s">
        <v>1806</v>
      </c>
      <c r="F155" s="227" t="s">
        <v>162</v>
      </c>
      <c r="G155" s="227" t="s">
        <v>136</v>
      </c>
      <c r="H155" s="229" t="s">
        <v>162</v>
      </c>
      <c r="I155" s="227" t="s">
        <v>991</v>
      </c>
      <c r="J155" s="227" t="s">
        <v>959</v>
      </c>
      <c r="K155" s="3" t="s">
        <v>138</v>
      </c>
      <c r="L155" s="3" t="s">
        <v>61</v>
      </c>
      <c r="M155" s="3">
        <f>IF(ISBLANK(Table1[[#This Row],[Type Grade]]),"",VLOOKUP(Table1[[#This Row],[Type Grade]],Table10[], 2, 0))</f>
        <v>4</v>
      </c>
      <c r="N155" s="3"/>
      <c r="O155" s="3"/>
      <c r="P155" s="3"/>
      <c r="Q155" s="3" t="str">
        <f>IF(ISBLANK(Table1[[#This Row],[Type Grade]]),"",VLOOKUP(Table1[[#This Row],[Type Grade]],Table10[#Data],4,0))</f>
        <v>Staff</v>
      </c>
      <c r="R155" s="3" t="s">
        <v>121</v>
      </c>
      <c r="S155" s="3" t="s">
        <v>151</v>
      </c>
      <c r="T155" s="3" t="s">
        <v>122</v>
      </c>
      <c r="U155" s="3"/>
      <c r="V155" s="3"/>
      <c r="W155" s="3">
        <v>1</v>
      </c>
      <c r="X155" s="3" t="s">
        <v>134</v>
      </c>
      <c r="Y155" s="3" t="str">
        <f>IF(ISBLANK(Table1[[#This Row],[Progress]]),"belum ada fktk",VLOOKUP(Table1[[#This Row],[Progress]],'Reference Table'!$F$2:$G$12,2,FALSE))</f>
        <v>Hold / Cancel</v>
      </c>
      <c r="Z155" s="199">
        <v>45796</v>
      </c>
      <c r="AA155" s="183" t="str">
        <f>IF(LEN(Table1[[#This Row],[Request Date]])&gt;=1, TEXT(Table1[[#This Row],[Request Date]], "mmm"), "ongoing")</f>
        <v>May</v>
      </c>
      <c r="AB155" s="183"/>
      <c r="AC155" s="183"/>
      <c r="AD155" s="183"/>
      <c r="AE155" s="183"/>
      <c r="AF155" s="18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244" t="s">
        <v>1884</v>
      </c>
      <c r="BS155" s="183">
        <v>45847</v>
      </c>
      <c r="BT155" s="183"/>
      <c r="BU155" s="183"/>
      <c r="BV155" s="3"/>
      <c r="BW155" s="3"/>
      <c r="BX155" s="16"/>
      <c r="BY155" s="16" t="str">
        <f>IF(Table1[[#This Row],[Status]]="Open",Table1[[#This Row],[Ongoing Vacancies Day]],IF(Table1[[#This Row],[Status]]="Closed",Table1[[#This Row],[Join Date]]-Table1[[#This Row],[Request Date]],IF(Table1[[#This Row],[Status]]="Hold / Cancel","Hold/Cancel",0)))</f>
        <v>Hold/Cancel</v>
      </c>
      <c r="BZ155" s="16" t="str">
        <f>IFERROR(VLOOKUP(BY155,Table4[],3,TRUE),"Hold/Cancel")</f>
        <v>Hold/Cancel</v>
      </c>
      <c r="CA155" s="16">
        <f ca="1">IF(LEN(Table1[[#This Row],[Join Date]])&lt;1, Table1[[#This Row],[Present Day]]-Table1[[#This Row],[Request Date]],"Closed")</f>
        <v>169.65716620370222</v>
      </c>
      <c r="CB155" s="16" t="str">
        <f>VLOOKUP(Table1[[#This Row],[Actual SLA]],Table3[],3,TRUE)</f>
        <v>Closed</v>
      </c>
      <c r="CC155" s="16" t="str">
        <f>IFERROR(VLOOKUP(BY155,Table4[],4,TRUE),"Hold/Cancel")</f>
        <v>Hold/Cancel</v>
      </c>
      <c r="CD155" s="179"/>
      <c r="CE155" s="179">
        <f t="shared" ca="1" si="4"/>
        <v>45965.657166203702</v>
      </c>
      <c r="CF155" s="16"/>
      <c r="CG155" s="16"/>
      <c r="CH155" s="286" t="s">
        <v>1297</v>
      </c>
    </row>
    <row r="156" spans="1:86" hidden="1" x14ac:dyDescent="0.35">
      <c r="A156" s="3">
        <f t="shared" si="5"/>
        <v>155</v>
      </c>
      <c r="B156" s="3" t="s">
        <v>149</v>
      </c>
      <c r="C156" s="3" t="s">
        <v>1273</v>
      </c>
      <c r="D156" s="227" t="s">
        <v>968</v>
      </c>
      <c r="E156" s="227" t="s">
        <v>1806</v>
      </c>
      <c r="F156" s="227" t="s">
        <v>183</v>
      </c>
      <c r="G156" s="227" t="s">
        <v>164</v>
      </c>
      <c r="H156" s="3"/>
      <c r="I156" s="227" t="s">
        <v>581</v>
      </c>
      <c r="J156" s="227" t="s">
        <v>969</v>
      </c>
      <c r="K156" s="3" t="s">
        <v>138</v>
      </c>
      <c r="L156" s="3" t="s">
        <v>66</v>
      </c>
      <c r="M156" s="3">
        <f>IF(ISBLANK(Table1[[#This Row],[Type Grade]]),"",VLOOKUP(Table1[[#This Row],[Type Grade]],Table10[], 2, 0))</f>
        <v>2</v>
      </c>
      <c r="N156" s="3"/>
      <c r="O156" s="3"/>
      <c r="P156" s="3"/>
      <c r="Q156" s="3" t="str">
        <f>IF(ISBLANK(Table1[[#This Row],[Type Grade]]),"",VLOOKUP(Table1[[#This Row],[Type Grade]],Table10[#Data],4,0))</f>
        <v>Non Staff</v>
      </c>
      <c r="R156" s="3" t="s">
        <v>150</v>
      </c>
      <c r="S156" s="3" t="s">
        <v>720</v>
      </c>
      <c r="T156" s="3" t="s">
        <v>122</v>
      </c>
      <c r="U156" s="3"/>
      <c r="V156" s="3"/>
      <c r="W156" s="3">
        <v>1</v>
      </c>
      <c r="X156" s="3" t="s">
        <v>135</v>
      </c>
      <c r="Y156" s="3" t="str">
        <f>IF(ISBLANK(Table1[[#This Row],[Progress]]),"belum ada fktk",VLOOKUP(Table1[[#This Row],[Progress]],'Reference Table'!$F$2:$G$12,2,FALSE))</f>
        <v>Closed</v>
      </c>
      <c r="Z156" s="199">
        <v>45798</v>
      </c>
      <c r="AA156" s="183" t="str">
        <f>IF(LEN(Table1[[#This Row],[Request Date]])&gt;=1, TEXT(Table1[[#This Row],[Request Date]], "mmm"), "ongoing")</f>
        <v>May</v>
      </c>
      <c r="AB156" s="183"/>
      <c r="AC156" s="183"/>
      <c r="AD156" s="183"/>
      <c r="AE156" s="183"/>
      <c r="AF156" s="18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v>1</v>
      </c>
      <c r="BN156" s="3"/>
      <c r="BO156" s="3"/>
      <c r="BP156" s="3"/>
      <c r="BQ156" s="3"/>
      <c r="BR156" s="246"/>
      <c r="BS156" s="183"/>
      <c r="BT156" s="183">
        <v>45849</v>
      </c>
      <c r="BU156" s="183">
        <v>45854</v>
      </c>
      <c r="BV156" s="3" t="s">
        <v>1367</v>
      </c>
      <c r="BW156" s="3" t="s">
        <v>286</v>
      </c>
      <c r="BX156" s="16"/>
      <c r="BY156" s="16">
        <f>IF(Table1[[#This Row],[Status]]="Open",Table1[[#This Row],[Ongoing Vacancies Day]],IF(Table1[[#This Row],[Status]]="Closed",Table1[[#This Row],[Join Date]]-Table1[[#This Row],[Request Date]],IF(Table1[[#This Row],[Status]]="Hold / Cancel","Hold/Cancel",0)))</f>
        <v>56</v>
      </c>
      <c r="BZ156" s="16" t="str">
        <f>IFERROR(VLOOKUP(BY156,Table4[],3,TRUE),"Hold/Cancel")</f>
        <v>31 - 60 Days</v>
      </c>
      <c r="CA156" s="16" t="str">
        <f>IF(LEN(Table1[[#This Row],[Join Date]])&lt;1, Table1[[#This Row],[Present Day]]-Table1[[#This Row],[Request Date]],"Closed")</f>
        <v>Closed</v>
      </c>
      <c r="CB156" s="16" t="str">
        <f>VLOOKUP(Table1[[#This Row],[Actual SLA]],Table3[],3,TRUE)</f>
        <v>&lt;90</v>
      </c>
      <c r="CC156" s="16" t="str">
        <f>IFERROR(VLOOKUP(BY156,Table4[],4,TRUE),"Hold/Cancel")</f>
        <v>Closed Meet SLA</v>
      </c>
      <c r="CD156" s="179"/>
      <c r="CE156" s="179">
        <f t="shared" ca="1" si="4"/>
        <v>45965.657166203702</v>
      </c>
      <c r="CF156" s="3">
        <v>7</v>
      </c>
      <c r="CG156" s="16"/>
      <c r="CH156" s="231"/>
    </row>
    <row r="157" spans="1:86" ht="43.5" hidden="1" x14ac:dyDescent="0.35">
      <c r="A157" s="3">
        <f t="shared" si="5"/>
        <v>156</v>
      </c>
      <c r="B157" s="3" t="s">
        <v>149</v>
      </c>
      <c r="C157" s="3" t="s">
        <v>1273</v>
      </c>
      <c r="D157" s="227" t="s">
        <v>976</v>
      </c>
      <c r="E157" s="227" t="s">
        <v>1806</v>
      </c>
      <c r="F157" s="227" t="s">
        <v>183</v>
      </c>
      <c r="G157" s="227" t="s">
        <v>136</v>
      </c>
      <c r="H157" s="3"/>
      <c r="I157" s="227" t="s">
        <v>589</v>
      </c>
      <c r="J157" s="227" t="s">
        <v>977</v>
      </c>
      <c r="K157" s="3" t="s">
        <v>138</v>
      </c>
      <c r="L157" s="3" t="s">
        <v>48</v>
      </c>
      <c r="M157" s="3">
        <f>IF(ISBLANK(Table1[[#This Row],[Type Grade]]),"",VLOOKUP(Table1[[#This Row],[Type Grade]],Table10[], 2, 0))</f>
        <v>6</v>
      </c>
      <c r="N157" s="3"/>
      <c r="O157" s="3"/>
      <c r="P157" s="3"/>
      <c r="Q157" s="3" t="str">
        <f>IF(ISBLANK(Table1[[#This Row],[Type Grade]]),"",VLOOKUP(Table1[[#This Row],[Type Grade]],Table10[#Data],4,0))</f>
        <v>Staff</v>
      </c>
      <c r="R157" s="3" t="s">
        <v>150</v>
      </c>
      <c r="S157" s="3" t="s">
        <v>52</v>
      </c>
      <c r="T157" s="3" t="s">
        <v>39</v>
      </c>
      <c r="U157" s="3" t="s">
        <v>465</v>
      </c>
      <c r="V157" s="3" t="s">
        <v>570</v>
      </c>
      <c r="W157" s="3">
        <v>1</v>
      </c>
      <c r="X157" s="3" t="s">
        <v>135</v>
      </c>
      <c r="Y157" s="3" t="str">
        <f>IF(ISBLANK(Table1[[#This Row],[Progress]]),"belum ada fktk",VLOOKUP(Table1[[#This Row],[Progress]],'Reference Table'!$F$2:$G$12,2,FALSE))</f>
        <v>Closed</v>
      </c>
      <c r="Z157" s="199">
        <v>45798</v>
      </c>
      <c r="AA157" s="183" t="str">
        <f>IF(LEN(Table1[[#This Row],[Request Date]])&gt;=1, TEXT(Table1[[#This Row],[Request Date]], "mmm"), "ongoing")</f>
        <v>May</v>
      </c>
      <c r="AB157" s="183"/>
      <c r="AC157" s="183"/>
      <c r="AD157" s="183"/>
      <c r="AE157" s="183"/>
      <c r="AF157" s="18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v>1</v>
      </c>
      <c r="BN157" s="3"/>
      <c r="BO157" s="3"/>
      <c r="BP157" s="3"/>
      <c r="BQ157" s="3"/>
      <c r="BR157" s="244" t="s">
        <v>1501</v>
      </c>
      <c r="BS157" s="183"/>
      <c r="BT157" s="183">
        <v>45856</v>
      </c>
      <c r="BU157" s="183">
        <v>45887</v>
      </c>
      <c r="BV157" s="3" t="s">
        <v>1785</v>
      </c>
      <c r="BW157" s="3" t="s">
        <v>418</v>
      </c>
      <c r="BX157" s="16"/>
      <c r="BY157" s="16">
        <f>IF(Table1[[#This Row],[Status]]="Open",Table1[[#This Row],[Ongoing Vacancies Day]],IF(Table1[[#This Row],[Status]]="Closed",Table1[[#This Row],[Join Date]]-Table1[[#This Row],[Request Date]],IF(Table1[[#This Row],[Status]]="Hold / Cancel","Hold/Cancel",0)))</f>
        <v>89</v>
      </c>
      <c r="BZ157" s="16" t="str">
        <f>IFERROR(VLOOKUP(BY157,Table4[],3,TRUE),"Hold/Cancel")</f>
        <v>61 - 90 Days</v>
      </c>
      <c r="CA157" s="16" t="str">
        <f>IF(LEN(Table1[[#This Row],[Join Date]])&lt;1, Table1[[#This Row],[Present Day]]-Table1[[#This Row],[Request Date]],"Closed")</f>
        <v>Closed</v>
      </c>
      <c r="CB157" s="16" t="str">
        <f>VLOOKUP(Table1[[#This Row],[Actual SLA]],Table3[],3,TRUE)</f>
        <v>&lt;90</v>
      </c>
      <c r="CC157" s="16" t="str">
        <f>IFERROR(VLOOKUP(BY157,Table4[],4,TRUE),"Hold/Cancel")</f>
        <v>Closed Meet SLA</v>
      </c>
      <c r="CD157" s="179"/>
      <c r="CE157" s="179">
        <f t="shared" ca="1" si="4"/>
        <v>45965.657166203702</v>
      </c>
      <c r="CF157" s="16"/>
      <c r="CG157" s="16"/>
      <c r="CH157" s="286" t="s">
        <v>1501</v>
      </c>
    </row>
    <row r="158" spans="1:86" hidden="1" x14ac:dyDescent="0.35">
      <c r="A158" s="3">
        <f t="shared" si="5"/>
        <v>157</v>
      </c>
      <c r="B158" s="181" t="s">
        <v>506</v>
      </c>
      <c r="C158" s="3" t="s">
        <v>321</v>
      </c>
      <c r="D158" s="229" t="s">
        <v>985</v>
      </c>
      <c r="E158" s="227" t="s">
        <v>1806</v>
      </c>
      <c r="F158" s="229" t="s">
        <v>183</v>
      </c>
      <c r="G158" s="229" t="s">
        <v>164</v>
      </c>
      <c r="H158" s="181"/>
      <c r="I158" s="229" t="s">
        <v>1000</v>
      </c>
      <c r="J158" s="229" t="s">
        <v>668</v>
      </c>
      <c r="K158" s="181" t="s">
        <v>147</v>
      </c>
      <c r="L158" s="181" t="s">
        <v>67</v>
      </c>
      <c r="M158" s="3">
        <f>IF(ISBLANK(Table1[[#This Row],[Type Grade]]),"",VLOOKUP(Table1[[#This Row],[Type Grade]],Table10[], 2, 0))</f>
        <v>3</v>
      </c>
      <c r="N158" s="3"/>
      <c r="O158" s="3"/>
      <c r="P158" s="3"/>
      <c r="Q158" s="3" t="str">
        <f>IF(ISBLANK(Table1[[#This Row],[Type Grade]]),"",VLOOKUP(Table1[[#This Row],[Type Grade]],Table10[#Data],4,0))</f>
        <v>Non Staff</v>
      </c>
      <c r="R158" s="181" t="s">
        <v>150</v>
      </c>
      <c r="S158" s="181" t="s">
        <v>206</v>
      </c>
      <c r="T158" s="181" t="s">
        <v>39</v>
      </c>
      <c r="U158" s="181" t="s">
        <v>986</v>
      </c>
      <c r="V158" s="181"/>
      <c r="W158" s="181">
        <v>1</v>
      </c>
      <c r="X158" s="3" t="s">
        <v>135</v>
      </c>
      <c r="Y158" s="3" t="str">
        <f>IF(ISBLANK(Table1[[#This Row],[Progress]]),"belum ada fktk",VLOOKUP(Table1[[#This Row],[Progress]],'Reference Table'!$F$2:$G$12,2,FALSE))</f>
        <v>Closed</v>
      </c>
      <c r="Z158" s="198">
        <v>45800</v>
      </c>
      <c r="AA158" s="183" t="str">
        <f>IF(LEN(Table1[[#This Row],[Request Date]])&gt;=1, TEXT(Table1[[#This Row],[Request Date]], "mmm"), "ongoing")</f>
        <v>May</v>
      </c>
      <c r="AB158" s="3"/>
      <c r="AC158" s="3"/>
      <c r="AD158" s="3"/>
      <c r="AE158" s="3"/>
      <c r="AF158" s="3"/>
      <c r="AG158" s="181"/>
      <c r="AH158" s="181"/>
      <c r="AI158" s="181"/>
      <c r="AJ158" s="181"/>
      <c r="AK158" s="181"/>
      <c r="AL158" s="181"/>
      <c r="AM158" s="181"/>
      <c r="AN158" s="181"/>
      <c r="AO158" s="181"/>
      <c r="AP158" s="181"/>
      <c r="AQ158" s="181"/>
      <c r="AR158" s="181"/>
      <c r="AS158" s="181"/>
      <c r="AT158" s="181"/>
      <c r="AU158" s="181"/>
      <c r="AV158" s="181"/>
      <c r="AW158" s="181"/>
      <c r="AX158" s="181"/>
      <c r="AY158" s="181"/>
      <c r="AZ158" s="181"/>
      <c r="BA158" s="181"/>
      <c r="BB158" s="181"/>
      <c r="BC158" s="181"/>
      <c r="BD158" s="181"/>
      <c r="BE158" s="181"/>
      <c r="BF158" s="181"/>
      <c r="BG158" s="181"/>
      <c r="BH158" s="181"/>
      <c r="BI158" s="181"/>
      <c r="BJ158" s="181"/>
      <c r="BK158" s="181"/>
      <c r="BL158" s="181"/>
      <c r="BM158" s="3">
        <v>1</v>
      </c>
      <c r="BN158" s="181"/>
      <c r="BO158" s="181"/>
      <c r="BP158" s="181"/>
      <c r="BQ158" s="181"/>
      <c r="BR158" s="243"/>
      <c r="BS158" s="181"/>
      <c r="BT158" s="188">
        <v>45803</v>
      </c>
      <c r="BU158" s="183">
        <v>45820</v>
      </c>
      <c r="BV158" s="181" t="s">
        <v>1193</v>
      </c>
      <c r="BW158" s="181" t="s">
        <v>286</v>
      </c>
      <c r="BX158" s="16"/>
      <c r="BY158" s="16">
        <f>IF(Table1[[#This Row],[Status]]="Open",Table1[[#This Row],[Ongoing Vacancies Day]],IF(Table1[[#This Row],[Status]]="Closed",Table1[[#This Row],[Join Date]]-Table1[[#This Row],[Request Date]],IF(Table1[[#This Row],[Status]]="Hold / Cancel","Hold/Cancel",0)))</f>
        <v>20</v>
      </c>
      <c r="BZ158" s="16" t="str">
        <f>IFERROR(VLOOKUP(BY158,Table4[],3,TRUE),"Hold/Cancel")</f>
        <v>0 - 30 Days</v>
      </c>
      <c r="CA158" s="16" t="str">
        <f>IF(LEN(Table1[[#This Row],[Join Date]])&lt;1, Table1[[#This Row],[Present Day]]-Table1[[#This Row],[Request Date]],"Closed")</f>
        <v>Closed</v>
      </c>
      <c r="CB158" s="16" t="str">
        <f>VLOOKUP(Table1[[#This Row],[Actual SLA]],Table3[],3,TRUE)</f>
        <v>&lt;90</v>
      </c>
      <c r="CC158" s="16" t="str">
        <f>IFERROR(VLOOKUP(BY158,Table4[],4,TRUE),"Hold/Cancel")</f>
        <v>Closed Meet SLA</v>
      </c>
      <c r="CD158" s="179"/>
      <c r="CE158" s="179">
        <f t="shared" ca="1" si="4"/>
        <v>45965.657166203702</v>
      </c>
      <c r="CF158" s="16"/>
      <c r="CG158" s="16"/>
      <c r="CH158" s="287"/>
    </row>
    <row r="159" spans="1:86" hidden="1" x14ac:dyDescent="0.35">
      <c r="A159" s="3">
        <f t="shared" si="5"/>
        <v>158</v>
      </c>
      <c r="B159" s="181" t="s">
        <v>149</v>
      </c>
      <c r="C159" s="3" t="s">
        <v>1273</v>
      </c>
      <c r="D159" s="229" t="s">
        <v>982</v>
      </c>
      <c r="E159" s="227" t="s">
        <v>1806</v>
      </c>
      <c r="F159" s="229" t="s">
        <v>183</v>
      </c>
      <c r="G159" s="229" t="s">
        <v>164</v>
      </c>
      <c r="H159" s="181"/>
      <c r="I159" s="229" t="s">
        <v>1002</v>
      </c>
      <c r="J159" s="229" t="s">
        <v>983</v>
      </c>
      <c r="K159" s="181" t="s">
        <v>138</v>
      </c>
      <c r="L159" s="181" t="s">
        <v>105</v>
      </c>
      <c r="M159" s="3">
        <f>IF(ISBLANK(Table1[[#This Row],[Type Grade]]),"",VLOOKUP(Table1[[#This Row],[Type Grade]],Table10[], 2, 0))</f>
        <v>2</v>
      </c>
      <c r="N159" s="3"/>
      <c r="O159" s="3"/>
      <c r="P159" s="3"/>
      <c r="Q159" s="3" t="str">
        <f>IF(ISBLANK(Table1[[#This Row],[Type Grade]]),"",VLOOKUP(Table1[[#This Row],[Type Grade]],Table10[#Data],4,0))</f>
        <v>Non Staff</v>
      </c>
      <c r="R159" s="181" t="s">
        <v>150</v>
      </c>
      <c r="S159" s="181" t="s">
        <v>163</v>
      </c>
      <c r="T159" s="181" t="s">
        <v>39</v>
      </c>
      <c r="U159" s="181" t="s">
        <v>984</v>
      </c>
      <c r="V159" s="181" t="s">
        <v>1176</v>
      </c>
      <c r="W159" s="181">
        <v>1</v>
      </c>
      <c r="X159" s="3" t="s">
        <v>180</v>
      </c>
      <c r="Y159" s="3" t="str">
        <f>IF(ISBLANK(Table1[[#This Row],[Progress]]),"belum ada fktk",VLOOKUP(Table1[[#This Row],[Progress]],'Reference Table'!$F$2:$G$12,2,FALSE))</f>
        <v>Closed</v>
      </c>
      <c r="Z159" s="199">
        <v>45800</v>
      </c>
      <c r="AA159" s="183" t="str">
        <f>IF(LEN(Table1[[#This Row],[Request Date]])&gt;=1, TEXT(Table1[[#This Row],[Request Date]], "mmm"), "ongoing")</f>
        <v>May</v>
      </c>
      <c r="AB159" s="183"/>
      <c r="AC159" s="183"/>
      <c r="AD159" s="183"/>
      <c r="AE159" s="183"/>
      <c r="AF159" s="183"/>
      <c r="AG159" s="184"/>
      <c r="AH159" s="184"/>
      <c r="AI159" s="184"/>
      <c r="AJ159" s="184"/>
      <c r="AK159" s="184"/>
      <c r="AL159" s="184"/>
      <c r="AM159" s="184"/>
      <c r="AN159" s="184"/>
      <c r="AO159" s="184"/>
      <c r="AP159" s="184"/>
      <c r="AQ159" s="184"/>
      <c r="AR159" s="184"/>
      <c r="AS159" s="184"/>
      <c r="AT159" s="184"/>
      <c r="AU159" s="184"/>
      <c r="AV159" s="184"/>
      <c r="AW159" s="184"/>
      <c r="AX159" s="184"/>
      <c r="AY159" s="184"/>
      <c r="AZ159" s="184"/>
      <c r="BA159" s="184"/>
      <c r="BB159" s="184"/>
      <c r="BC159" s="184"/>
      <c r="BD159" s="184"/>
      <c r="BE159" s="184"/>
      <c r="BF159" s="184"/>
      <c r="BG159" s="184"/>
      <c r="BH159" s="184"/>
      <c r="BI159" s="184"/>
      <c r="BJ159" s="184"/>
      <c r="BK159" s="184"/>
      <c r="BL159" s="185"/>
      <c r="BM159" s="3">
        <v>1</v>
      </c>
      <c r="BN159" s="185"/>
      <c r="BO159" s="185"/>
      <c r="BP159" s="185"/>
      <c r="BQ159" s="186"/>
      <c r="BR159" s="245" t="s">
        <v>1308</v>
      </c>
      <c r="BS159" s="187"/>
      <c r="BT159" s="182">
        <v>45847</v>
      </c>
      <c r="BU159" s="187">
        <v>45847</v>
      </c>
      <c r="BV159" s="181" t="s">
        <v>1005</v>
      </c>
      <c r="BW159" s="181" t="s">
        <v>180</v>
      </c>
      <c r="BX159" s="16"/>
      <c r="BY159" s="16">
        <f>IF(Table1[[#This Row],[Status]]="Open",Table1[[#This Row],[Ongoing Vacancies Day]],IF(Table1[[#This Row],[Status]]="Closed",Table1[[#This Row],[Join Date]]-Table1[[#This Row],[Request Date]],IF(Table1[[#This Row],[Status]]="Hold / Cancel","Hold/Cancel",0)))</f>
        <v>47</v>
      </c>
      <c r="BZ159" s="16" t="str">
        <f>IFERROR(VLOOKUP(BY159,Table4[],3,TRUE),"Hold/Cancel")</f>
        <v>31 - 60 Days</v>
      </c>
      <c r="CA159" s="16" t="str">
        <f>IF(LEN(Table1[[#This Row],[Join Date]])&lt;1, Table1[[#This Row],[Present Day]]-Table1[[#This Row],[Request Date]],"Closed")</f>
        <v>Closed</v>
      </c>
      <c r="CB159" s="16" t="str">
        <f>VLOOKUP(Table1[[#This Row],[Actual SLA]],Table3[],3,TRUE)</f>
        <v>&lt;90</v>
      </c>
      <c r="CC159" s="16" t="str">
        <f>IFERROR(VLOOKUP(BY159,Table4[],4,TRUE),"Hold/Cancel")</f>
        <v>Closed Meet SLA</v>
      </c>
      <c r="CD159" s="179"/>
      <c r="CE159" s="179">
        <f t="shared" ca="1" si="4"/>
        <v>45965.657166203702</v>
      </c>
      <c r="CF159" s="3">
        <v>7</v>
      </c>
      <c r="CG159" s="16"/>
      <c r="CH159" s="195" t="s">
        <v>1308</v>
      </c>
    </row>
    <row r="160" spans="1:86" ht="29" hidden="1" x14ac:dyDescent="0.35">
      <c r="A160" s="3">
        <f t="shared" si="5"/>
        <v>159</v>
      </c>
      <c r="B160" s="3" t="s">
        <v>152</v>
      </c>
      <c r="C160" s="3" t="s">
        <v>321</v>
      </c>
      <c r="D160" s="227" t="s">
        <v>987</v>
      </c>
      <c r="E160" s="227" t="s">
        <v>1806</v>
      </c>
      <c r="F160" s="227" t="s">
        <v>159</v>
      </c>
      <c r="G160" s="229" t="s">
        <v>164</v>
      </c>
      <c r="H160" s="181"/>
      <c r="I160" s="227" t="s">
        <v>1022</v>
      </c>
      <c r="J160" s="227" t="s">
        <v>622</v>
      </c>
      <c r="K160" s="3" t="s">
        <v>147</v>
      </c>
      <c r="L160" s="3" t="s">
        <v>67</v>
      </c>
      <c r="M160" s="3">
        <f>IF(ISBLANK(Table1[[#This Row],[Type Grade]]),"",VLOOKUP(Table1[[#This Row],[Type Grade]],Table10[], 2, 0))</f>
        <v>3</v>
      </c>
      <c r="N160" s="3"/>
      <c r="O160" s="3"/>
      <c r="P160" s="3"/>
      <c r="Q160" s="3" t="str">
        <f>IF(ISBLANK(Table1[[#This Row],[Type Grade]]),"",VLOOKUP(Table1[[#This Row],[Type Grade]],Table10[#Data],4,0))</f>
        <v>Non Staff</v>
      </c>
      <c r="R160" s="3" t="s">
        <v>150</v>
      </c>
      <c r="S160" s="3" t="s">
        <v>157</v>
      </c>
      <c r="T160" s="3" t="s">
        <v>39</v>
      </c>
      <c r="U160" s="3" t="s">
        <v>988</v>
      </c>
      <c r="V160" s="3" t="s">
        <v>570</v>
      </c>
      <c r="W160" s="3">
        <v>1</v>
      </c>
      <c r="X160" s="3" t="s">
        <v>135</v>
      </c>
      <c r="Y160" s="3" t="str">
        <f>IF(ISBLANK(Table1[[#This Row],[Progress]]),"belum ada fktk",VLOOKUP(Table1[[#This Row],[Progress]],'Reference Table'!$F$2:$G$12,2,FALSE))</f>
        <v>Closed</v>
      </c>
      <c r="Z160" s="199">
        <v>45800</v>
      </c>
      <c r="AA160" s="183" t="str">
        <f>IF(LEN(Table1[[#This Row],[Request Date]])&gt;=1, TEXT(Table1[[#This Row],[Request Date]], "mmm"), "ongoing")</f>
        <v>May</v>
      </c>
      <c r="AB160" s="183"/>
      <c r="AC160" s="183"/>
      <c r="AD160" s="183"/>
      <c r="AE160" s="183"/>
      <c r="AF160" s="18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v>1</v>
      </c>
      <c r="BN160" s="3"/>
      <c r="BO160" s="3"/>
      <c r="BP160" s="3"/>
      <c r="BQ160" s="3"/>
      <c r="BR160" s="244" t="s">
        <v>1295</v>
      </c>
      <c r="BS160" s="183"/>
      <c r="BT160" s="183">
        <v>45839</v>
      </c>
      <c r="BU160" s="183">
        <v>45848</v>
      </c>
      <c r="BV160" s="3" t="s">
        <v>1280</v>
      </c>
      <c r="BW160" s="3" t="s">
        <v>286</v>
      </c>
      <c r="BX160" s="16"/>
      <c r="BY160" s="16">
        <f>IF(Table1[[#This Row],[Status]]="Open",Table1[[#This Row],[Ongoing Vacancies Day]],IF(Table1[[#This Row],[Status]]="Closed",Table1[[#This Row],[Join Date]]-Table1[[#This Row],[Request Date]],IF(Table1[[#This Row],[Status]]="Hold / Cancel","Hold/Cancel",0)))</f>
        <v>48</v>
      </c>
      <c r="BZ160" s="16" t="str">
        <f>IFERROR(VLOOKUP(BY160,Table4[],3,TRUE),"Hold/Cancel")</f>
        <v>31 - 60 Days</v>
      </c>
      <c r="CA160" s="16" t="str">
        <f>IF(LEN(Table1[[#This Row],[Join Date]])&lt;1, Table1[[#This Row],[Present Day]]-Table1[[#This Row],[Request Date]],"Closed")</f>
        <v>Closed</v>
      </c>
      <c r="CB160" s="16" t="str">
        <f>VLOOKUP(Table1[[#This Row],[Actual SLA]],Table3[],3,TRUE)</f>
        <v>&lt;90</v>
      </c>
      <c r="CC160" s="16" t="str">
        <f>IFERROR(VLOOKUP(BY160,Table4[],4,TRUE),"Hold/Cancel")</f>
        <v>Closed Meet SLA</v>
      </c>
      <c r="CD160" s="179"/>
      <c r="CE160" s="179">
        <f t="shared" ca="1" si="4"/>
        <v>45965.657166203702</v>
      </c>
      <c r="CF160" s="3">
        <v>7</v>
      </c>
      <c r="CG160" s="16"/>
      <c r="CH160" s="286" t="s">
        <v>1295</v>
      </c>
    </row>
    <row r="161" spans="1:86" hidden="1" x14ac:dyDescent="0.35">
      <c r="A161" s="3">
        <f t="shared" si="5"/>
        <v>160</v>
      </c>
      <c r="B161" s="3" t="s">
        <v>149</v>
      </c>
      <c r="C161" s="3" t="s">
        <v>1273</v>
      </c>
      <c r="D161" s="227" t="s">
        <v>997</v>
      </c>
      <c r="E161" s="227" t="s">
        <v>1806</v>
      </c>
      <c r="F161" s="227" t="s">
        <v>156</v>
      </c>
      <c r="G161" s="227" t="s">
        <v>164</v>
      </c>
      <c r="H161" s="3"/>
      <c r="I161" s="227" t="s">
        <v>1002</v>
      </c>
      <c r="J161" s="261" t="s">
        <v>860</v>
      </c>
      <c r="K161" s="3" t="s">
        <v>138</v>
      </c>
      <c r="L161" s="3" t="s">
        <v>67</v>
      </c>
      <c r="M161" s="3">
        <f>IF(ISBLANK(Table1[[#This Row],[Type Grade]]),"",VLOOKUP(Table1[[#This Row],[Type Grade]],Table10[], 2, 0))</f>
        <v>3</v>
      </c>
      <c r="N161" s="3"/>
      <c r="O161" s="3"/>
      <c r="P161" s="3"/>
      <c r="Q161" s="3" t="str">
        <f>IF(ISBLANK(Table1[[#This Row],[Type Grade]]),"",VLOOKUP(Table1[[#This Row],[Type Grade]],Table10[#Data],4,0))</f>
        <v>Non Staff</v>
      </c>
      <c r="R161" s="3" t="s">
        <v>150</v>
      </c>
      <c r="S161" s="3" t="s">
        <v>163</v>
      </c>
      <c r="T161" s="3" t="s">
        <v>39</v>
      </c>
      <c r="U161" s="3" t="s">
        <v>1006</v>
      </c>
      <c r="V161" s="3" t="s">
        <v>570</v>
      </c>
      <c r="W161" s="3">
        <v>1</v>
      </c>
      <c r="X161" s="3" t="s">
        <v>180</v>
      </c>
      <c r="Y161" s="3" t="str">
        <f>IF(ISBLANK(Table1[[#This Row],[Progress]]),"belum ada fktk",VLOOKUP(Table1[[#This Row],[Progress]],'Reference Table'!$F$2:$G$12,2,FALSE))</f>
        <v>Closed</v>
      </c>
      <c r="Z161" s="199">
        <v>45807</v>
      </c>
      <c r="AA161" s="183" t="str">
        <f>IF(LEN(Table1[[#This Row],[Request Date]])&gt;=1, TEXT(Table1[[#This Row],[Request Date]], "mmm"), "ongoing")</f>
        <v>May</v>
      </c>
      <c r="AB161" s="183"/>
      <c r="AC161" s="183"/>
      <c r="AD161" s="183"/>
      <c r="AE161" s="183"/>
      <c r="AF161" s="18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v>1</v>
      </c>
      <c r="BN161" s="3"/>
      <c r="BO161" s="3"/>
      <c r="BP161" s="3"/>
      <c r="BQ161" s="3"/>
      <c r="BR161" s="262" t="s">
        <v>1300</v>
      </c>
      <c r="BS161" s="183"/>
      <c r="BT161" s="183"/>
      <c r="BU161" s="183">
        <v>45809</v>
      </c>
      <c r="BV161" s="200"/>
      <c r="BW161" s="3"/>
      <c r="BX161" s="16"/>
      <c r="BY161" s="16">
        <f>IF(Table1[[#This Row],[Status]]="Open",Table1[[#This Row],[Ongoing Vacancies Day]],IF(Table1[[#This Row],[Status]]="Closed",Table1[[#This Row],[Join Date]]-Table1[[#This Row],[Request Date]],IF(Table1[[#This Row],[Status]]="Hold / Cancel","Hold/Cancel",0)))</f>
        <v>2</v>
      </c>
      <c r="BZ161" s="16" t="str">
        <f>IFERROR(VLOOKUP(BY161,Table4[],3,TRUE),"Hold/Cancel")</f>
        <v>0 - 30 Days</v>
      </c>
      <c r="CA161" s="16" t="str">
        <f>IF(LEN(Table1[[#This Row],[Join Date]])&lt;1, Table1[[#This Row],[Present Day]]-Table1[[#This Row],[Request Date]],"Closed")</f>
        <v>Closed</v>
      </c>
      <c r="CB161" s="16" t="str">
        <f>VLOOKUP(Table1[[#This Row],[Actual SLA]],Table3[],3,TRUE)</f>
        <v>&lt;90</v>
      </c>
      <c r="CC161" s="16" t="str">
        <f>IFERROR(VLOOKUP(BY161,Table4[],4,TRUE),"Hold/Cancel")</f>
        <v>Closed Meet SLA</v>
      </c>
      <c r="CD161" s="179"/>
      <c r="CE161" s="179">
        <f t="shared" ca="1" si="4"/>
        <v>45965.657166203702</v>
      </c>
      <c r="CF161" s="16"/>
      <c r="CG161" s="16"/>
      <c r="CH161" s="289" t="s">
        <v>1300</v>
      </c>
    </row>
    <row r="162" spans="1:86" hidden="1" x14ac:dyDescent="0.35">
      <c r="A162" s="3">
        <f t="shared" si="5"/>
        <v>161</v>
      </c>
      <c r="B162" s="3" t="s">
        <v>149</v>
      </c>
      <c r="C162" s="3" t="s">
        <v>1273</v>
      </c>
      <c r="D162" s="227" t="s">
        <v>997</v>
      </c>
      <c r="E162" s="227" t="s">
        <v>1806</v>
      </c>
      <c r="F162" s="227" t="s">
        <v>156</v>
      </c>
      <c r="G162" s="227" t="s">
        <v>164</v>
      </c>
      <c r="H162" s="3"/>
      <c r="I162" s="227" t="s">
        <v>1002</v>
      </c>
      <c r="J162" s="261" t="s">
        <v>860</v>
      </c>
      <c r="K162" s="3" t="s">
        <v>138</v>
      </c>
      <c r="L162" s="3" t="s">
        <v>67</v>
      </c>
      <c r="M162" s="3">
        <f>IF(ISBLANK(Table1[[#This Row],[Type Grade]]),"",VLOOKUP(Table1[[#This Row],[Type Grade]],Table10[], 2, 0))</f>
        <v>3</v>
      </c>
      <c r="N162" s="3"/>
      <c r="O162" s="3"/>
      <c r="P162" s="3"/>
      <c r="Q162" s="3" t="str">
        <f>IF(ISBLANK(Table1[[#This Row],[Type Grade]]),"",VLOOKUP(Table1[[#This Row],[Type Grade]],Table10[#Data],4,0))</f>
        <v>Non Staff</v>
      </c>
      <c r="R162" s="3" t="s">
        <v>150</v>
      </c>
      <c r="S162" s="3" t="s">
        <v>163</v>
      </c>
      <c r="T162" s="3" t="s">
        <v>39</v>
      </c>
      <c r="U162" s="3" t="s">
        <v>1007</v>
      </c>
      <c r="V162" s="3" t="s">
        <v>570</v>
      </c>
      <c r="W162" s="3">
        <v>1</v>
      </c>
      <c r="X162" s="3" t="s">
        <v>180</v>
      </c>
      <c r="Y162" s="3" t="str">
        <f>IF(ISBLANK(Table1[[#This Row],[Progress]]),"belum ada fktk",VLOOKUP(Table1[[#This Row],[Progress]],'Reference Table'!$F$2:$G$12,2,FALSE))</f>
        <v>Closed</v>
      </c>
      <c r="Z162" s="199">
        <v>45807</v>
      </c>
      <c r="AA162" s="183" t="str">
        <f>IF(LEN(Table1[[#This Row],[Request Date]])&gt;=1, TEXT(Table1[[#This Row],[Request Date]], "mmm"), "ongoing")</f>
        <v>May</v>
      </c>
      <c r="AB162" s="183"/>
      <c r="AC162" s="183"/>
      <c r="AD162" s="183"/>
      <c r="AE162" s="183"/>
      <c r="AF162" s="18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v>1</v>
      </c>
      <c r="BN162" s="3"/>
      <c r="BO162" s="3"/>
      <c r="BP162" s="3"/>
      <c r="BQ162" s="3"/>
      <c r="BR162" s="262" t="s">
        <v>1300</v>
      </c>
      <c r="BS162" s="183"/>
      <c r="BT162" s="183"/>
      <c r="BU162" s="183">
        <v>45809</v>
      </c>
      <c r="BV162" s="200"/>
      <c r="BW162" s="3"/>
      <c r="BX162" s="16"/>
      <c r="BY162" s="16">
        <f>IF(Table1[[#This Row],[Status]]="Open",Table1[[#This Row],[Ongoing Vacancies Day]],IF(Table1[[#This Row],[Status]]="Closed",Table1[[#This Row],[Join Date]]-Table1[[#This Row],[Request Date]],IF(Table1[[#This Row],[Status]]="Hold / Cancel","Hold/Cancel",0)))</f>
        <v>2</v>
      </c>
      <c r="BZ162" s="16" t="str">
        <f>IFERROR(VLOOKUP(BY162,Table4[],3,TRUE),"Hold/Cancel")</f>
        <v>0 - 30 Days</v>
      </c>
      <c r="CA162" s="16" t="str">
        <f>IF(LEN(Table1[[#This Row],[Join Date]])&lt;1, Table1[[#This Row],[Present Day]]-Table1[[#This Row],[Request Date]],"Closed")</f>
        <v>Closed</v>
      </c>
      <c r="CB162" s="16" t="str">
        <f>VLOOKUP(Table1[[#This Row],[Actual SLA]],Table3[],3,TRUE)</f>
        <v>&lt;90</v>
      </c>
      <c r="CC162" s="16" t="str">
        <f>IFERROR(VLOOKUP(BY162,Table4[],4,TRUE),"Hold/Cancel")</f>
        <v>Closed Meet SLA</v>
      </c>
      <c r="CD162" s="179"/>
      <c r="CE162" s="179">
        <f t="shared" ca="1" si="4"/>
        <v>45965.657166203702</v>
      </c>
      <c r="CF162" s="16"/>
      <c r="CG162" s="16"/>
      <c r="CH162" s="289" t="s">
        <v>1300</v>
      </c>
    </row>
    <row r="163" spans="1:86" hidden="1" x14ac:dyDescent="0.35">
      <c r="A163" s="3">
        <f t="shared" si="5"/>
        <v>162</v>
      </c>
      <c r="B163" s="3" t="s">
        <v>149</v>
      </c>
      <c r="C163" s="3" t="s">
        <v>1273</v>
      </c>
      <c r="D163" s="227" t="s">
        <v>997</v>
      </c>
      <c r="E163" s="227" t="s">
        <v>1806</v>
      </c>
      <c r="F163" s="227" t="s">
        <v>156</v>
      </c>
      <c r="G163" s="227" t="s">
        <v>164</v>
      </c>
      <c r="H163" s="3"/>
      <c r="I163" s="227" t="s">
        <v>1002</v>
      </c>
      <c r="J163" s="261" t="s">
        <v>860</v>
      </c>
      <c r="K163" s="3" t="s">
        <v>138</v>
      </c>
      <c r="L163" s="3" t="s">
        <v>67</v>
      </c>
      <c r="M163" s="3">
        <f>IF(ISBLANK(Table1[[#This Row],[Type Grade]]),"",VLOOKUP(Table1[[#This Row],[Type Grade]],Table10[], 2, 0))</f>
        <v>3</v>
      </c>
      <c r="N163" s="3"/>
      <c r="O163" s="3"/>
      <c r="P163" s="3"/>
      <c r="Q163" s="3" t="str">
        <f>IF(ISBLANK(Table1[[#This Row],[Type Grade]]),"",VLOOKUP(Table1[[#This Row],[Type Grade]],Table10[#Data],4,0))</f>
        <v>Non Staff</v>
      </c>
      <c r="R163" s="3" t="s">
        <v>150</v>
      </c>
      <c r="S163" s="3" t="s">
        <v>163</v>
      </c>
      <c r="T163" s="3" t="s">
        <v>39</v>
      </c>
      <c r="U163" s="3" t="s">
        <v>1008</v>
      </c>
      <c r="V163" s="3" t="s">
        <v>570</v>
      </c>
      <c r="W163" s="3">
        <v>1</v>
      </c>
      <c r="X163" s="3" t="s">
        <v>180</v>
      </c>
      <c r="Y163" s="3" t="str">
        <f>IF(ISBLANK(Table1[[#This Row],[Progress]]),"belum ada fktk",VLOOKUP(Table1[[#This Row],[Progress]],'Reference Table'!$F$2:$G$12,2,FALSE))</f>
        <v>Closed</v>
      </c>
      <c r="Z163" s="199">
        <v>45807</v>
      </c>
      <c r="AA163" s="183" t="str">
        <f>IF(LEN(Table1[[#This Row],[Request Date]])&gt;=1, TEXT(Table1[[#This Row],[Request Date]], "mmm"), "ongoing")</f>
        <v>May</v>
      </c>
      <c r="AB163" s="183"/>
      <c r="AC163" s="183"/>
      <c r="AD163" s="183"/>
      <c r="AE163" s="183"/>
      <c r="AF163" s="18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v>1</v>
      </c>
      <c r="BN163" s="3"/>
      <c r="BO163" s="3"/>
      <c r="BP163" s="3"/>
      <c r="BQ163" s="3"/>
      <c r="BR163" s="262" t="s">
        <v>1300</v>
      </c>
      <c r="BS163" s="183"/>
      <c r="BT163" s="183"/>
      <c r="BU163" s="183">
        <v>45809</v>
      </c>
      <c r="BV163" s="200"/>
      <c r="BW163" s="3"/>
      <c r="BX163" s="16"/>
      <c r="BY163" s="16">
        <f>IF(Table1[[#This Row],[Status]]="Open",Table1[[#This Row],[Ongoing Vacancies Day]],IF(Table1[[#This Row],[Status]]="Closed",Table1[[#This Row],[Join Date]]-Table1[[#This Row],[Request Date]],IF(Table1[[#This Row],[Status]]="Hold / Cancel","Hold/Cancel",0)))</f>
        <v>2</v>
      </c>
      <c r="BZ163" s="16" t="str">
        <f>IFERROR(VLOOKUP(BY163,Table4[],3,TRUE),"Hold/Cancel")</f>
        <v>0 - 30 Days</v>
      </c>
      <c r="CA163" s="16" t="str">
        <f>IF(LEN(Table1[[#This Row],[Join Date]])&lt;1, Table1[[#This Row],[Present Day]]-Table1[[#This Row],[Request Date]],"Closed")</f>
        <v>Closed</v>
      </c>
      <c r="CB163" s="16" t="str">
        <f>VLOOKUP(Table1[[#This Row],[Actual SLA]],Table3[],3,TRUE)</f>
        <v>&lt;90</v>
      </c>
      <c r="CC163" s="16" t="str">
        <f>IFERROR(VLOOKUP(BY163,Table4[],4,TRUE),"Hold/Cancel")</f>
        <v>Closed Meet SLA</v>
      </c>
      <c r="CD163" s="179"/>
      <c r="CE163" s="179">
        <f t="shared" ca="1" si="4"/>
        <v>45965.657166203702</v>
      </c>
      <c r="CF163" s="16"/>
      <c r="CG163" s="16"/>
      <c r="CH163" s="289" t="s">
        <v>1300</v>
      </c>
    </row>
    <row r="164" spans="1:86" hidden="1" x14ac:dyDescent="0.35">
      <c r="A164" s="3">
        <f t="shared" si="5"/>
        <v>163</v>
      </c>
      <c r="B164" s="3" t="s">
        <v>149</v>
      </c>
      <c r="C164" s="3" t="s">
        <v>1273</v>
      </c>
      <c r="D164" s="227" t="s">
        <v>997</v>
      </c>
      <c r="E164" s="227" t="s">
        <v>1806</v>
      </c>
      <c r="F164" s="227" t="s">
        <v>156</v>
      </c>
      <c r="G164" s="229" t="s">
        <v>164</v>
      </c>
      <c r="H164" s="181"/>
      <c r="I164" s="227" t="s">
        <v>1002</v>
      </c>
      <c r="J164" s="227" t="s">
        <v>860</v>
      </c>
      <c r="K164" s="3" t="s">
        <v>138</v>
      </c>
      <c r="L164" s="3" t="s">
        <v>67</v>
      </c>
      <c r="M164" s="3">
        <f>IF(ISBLANK(Table1[[#This Row],[Type Grade]]),"",VLOOKUP(Table1[[#This Row],[Type Grade]],Table10[], 2, 0))</f>
        <v>3</v>
      </c>
      <c r="N164" s="3"/>
      <c r="O164" s="3"/>
      <c r="P164" s="3"/>
      <c r="Q164" s="3" t="str">
        <f>IF(ISBLANK(Table1[[#This Row],[Type Grade]]),"",VLOOKUP(Table1[[#This Row],[Type Grade]],Table10[#Data],4,0))</f>
        <v>Non Staff</v>
      </c>
      <c r="R164" s="3" t="s">
        <v>150</v>
      </c>
      <c r="S164" s="3" t="s">
        <v>163</v>
      </c>
      <c r="T164" s="3" t="s">
        <v>39</v>
      </c>
      <c r="U164" s="3" t="s">
        <v>1009</v>
      </c>
      <c r="V164" s="3" t="s">
        <v>570</v>
      </c>
      <c r="W164" s="3">
        <v>1</v>
      </c>
      <c r="X164" s="3" t="s">
        <v>135</v>
      </c>
      <c r="Y164" s="3" t="str">
        <f>IF(ISBLANK(Table1[[#This Row],[Progress]]),"belum ada fktk",VLOOKUP(Table1[[#This Row],[Progress]],'Reference Table'!$F$2:$G$12,2,FALSE))</f>
        <v>Closed</v>
      </c>
      <c r="Z164" s="199">
        <v>45807</v>
      </c>
      <c r="AA164" s="183" t="str">
        <f>IF(LEN(Table1[[#This Row],[Request Date]])&gt;=1, TEXT(Table1[[#This Row],[Request Date]], "mmm"), "ongoing")</f>
        <v>May</v>
      </c>
      <c r="AB164" s="183"/>
      <c r="AC164" s="183"/>
      <c r="AD164" s="183"/>
      <c r="AE164" s="183"/>
      <c r="AF164" s="18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v>1</v>
      </c>
      <c r="BN164" s="3"/>
      <c r="BO164" s="3"/>
      <c r="BP164" s="3"/>
      <c r="BQ164" s="3"/>
      <c r="BR164" s="246"/>
      <c r="BS164" s="183"/>
      <c r="BT164" s="183">
        <v>45855</v>
      </c>
      <c r="BU164" s="183">
        <v>45855</v>
      </c>
      <c r="BV164" s="3" t="s">
        <v>1396</v>
      </c>
      <c r="BW164" s="3" t="s">
        <v>286</v>
      </c>
      <c r="BX164" s="16"/>
      <c r="BY164" s="16">
        <f>IF(Table1[[#This Row],[Status]]="Open",Table1[[#This Row],[Ongoing Vacancies Day]],IF(Table1[[#This Row],[Status]]="Closed",Table1[[#This Row],[Join Date]]-Table1[[#This Row],[Request Date]],IF(Table1[[#This Row],[Status]]="Hold / Cancel","Hold/Cancel",0)))</f>
        <v>48</v>
      </c>
      <c r="BZ164" s="16" t="str">
        <f>IFERROR(VLOOKUP(BY164,Table4[],3,TRUE),"Hold/Cancel")</f>
        <v>31 - 60 Days</v>
      </c>
      <c r="CA164" s="16" t="str">
        <f>IF(LEN(Table1[[#This Row],[Join Date]])&lt;1, Table1[[#This Row],[Present Day]]-Table1[[#This Row],[Request Date]],"Closed")</f>
        <v>Closed</v>
      </c>
      <c r="CB164" s="16" t="str">
        <f>VLOOKUP(Table1[[#This Row],[Actual SLA]],Table3[],3,TRUE)</f>
        <v>&lt;90</v>
      </c>
      <c r="CC164" s="16" t="str">
        <f>IFERROR(VLOOKUP(BY164,Table4[],4,TRUE),"Hold/Cancel")</f>
        <v>Closed Meet SLA</v>
      </c>
      <c r="CD164" s="179"/>
      <c r="CE164" s="179">
        <f t="shared" ca="1" si="4"/>
        <v>45965.657166203702</v>
      </c>
      <c r="CF164" s="3">
        <v>7</v>
      </c>
      <c r="CG164" s="16"/>
      <c r="CH164" s="231"/>
    </row>
    <row r="165" spans="1:86" hidden="1" x14ac:dyDescent="0.35">
      <c r="A165" s="3">
        <f t="shared" si="5"/>
        <v>164</v>
      </c>
      <c r="B165" s="3" t="s">
        <v>149</v>
      </c>
      <c r="C165" s="3" t="s">
        <v>321</v>
      </c>
      <c r="D165" s="227" t="s">
        <v>995</v>
      </c>
      <c r="E165" s="227" t="s">
        <v>1806</v>
      </c>
      <c r="F165" s="227" t="s">
        <v>156</v>
      </c>
      <c r="G165" s="227" t="s">
        <v>164</v>
      </c>
      <c r="H165" s="3"/>
      <c r="I165" s="227" t="s">
        <v>1002</v>
      </c>
      <c r="J165" s="227" t="s">
        <v>1003</v>
      </c>
      <c r="K165" s="3" t="s">
        <v>138</v>
      </c>
      <c r="L165" s="3" t="s">
        <v>105</v>
      </c>
      <c r="M165" s="3">
        <f>IF(ISBLANK(Table1[[#This Row],[Type Grade]]),"",VLOOKUP(Table1[[#This Row],[Type Grade]],Table10[], 2, 0))</f>
        <v>2</v>
      </c>
      <c r="N165" s="3"/>
      <c r="O165" s="3"/>
      <c r="P165" s="3"/>
      <c r="Q165" s="3" t="str">
        <f>IF(ISBLANK(Table1[[#This Row],[Type Grade]]),"",VLOOKUP(Table1[[#This Row],[Type Grade]],Table10[#Data],4,0))</f>
        <v>Non Staff</v>
      </c>
      <c r="R165" s="3" t="s">
        <v>150</v>
      </c>
      <c r="S165" s="3" t="s">
        <v>163</v>
      </c>
      <c r="T165" s="3" t="s">
        <v>39</v>
      </c>
      <c r="U165" s="3" t="s">
        <v>1317</v>
      </c>
      <c r="V165" s="3" t="s">
        <v>1004</v>
      </c>
      <c r="W165" s="3">
        <v>1</v>
      </c>
      <c r="X165" s="3" t="s">
        <v>135</v>
      </c>
      <c r="Y165" s="3" t="str">
        <f>IF(ISBLANK(Table1[[#This Row],[Progress]]),"belum ada fktk",VLOOKUP(Table1[[#This Row],[Progress]],'Reference Table'!$F$2:$G$12,2,FALSE))</f>
        <v>Closed</v>
      </c>
      <c r="Z165" s="199">
        <v>45807</v>
      </c>
      <c r="AA165" s="183" t="str">
        <f>IF(LEN(Table1[[#This Row],[Request Date]])&gt;=1, TEXT(Table1[[#This Row],[Request Date]], "mmm"), "ongoing")</f>
        <v>May</v>
      </c>
      <c r="AB165" s="183"/>
      <c r="AC165" s="183"/>
      <c r="AD165" s="183"/>
      <c r="AE165" s="183"/>
      <c r="AF165" s="18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v>1</v>
      </c>
      <c r="BN165" s="3"/>
      <c r="BO165" s="3"/>
      <c r="BP165" s="3"/>
      <c r="BQ165" s="3"/>
      <c r="BR165" s="246"/>
      <c r="BS165" s="183"/>
      <c r="BT165" s="183">
        <v>45807</v>
      </c>
      <c r="BU165" s="183">
        <v>45809</v>
      </c>
      <c r="BV165" s="3" t="s">
        <v>1254</v>
      </c>
      <c r="BW165" s="3" t="s">
        <v>286</v>
      </c>
      <c r="BX165" s="16"/>
      <c r="BY165" s="16">
        <f>IF(Table1[[#This Row],[Status]]="Open",Table1[[#This Row],[Ongoing Vacancies Day]],IF(Table1[[#This Row],[Status]]="Closed",Table1[[#This Row],[Join Date]]-Table1[[#This Row],[Request Date]],IF(Table1[[#This Row],[Status]]="Hold / Cancel","Hold/Cancel",0)))</f>
        <v>2</v>
      </c>
      <c r="BZ165" s="16" t="str">
        <f>IFERROR(VLOOKUP(BY165,Table4[],3,TRUE),"Hold/Cancel")</f>
        <v>0 - 30 Days</v>
      </c>
      <c r="CA165" s="16" t="str">
        <f>IF(LEN(Table1[[#This Row],[Join Date]])&lt;1, Table1[[#This Row],[Present Day]]-Table1[[#This Row],[Request Date]],"Closed")</f>
        <v>Closed</v>
      </c>
      <c r="CB165" s="16" t="str">
        <f>VLOOKUP(Table1[[#This Row],[Actual SLA]],Table3[],3,TRUE)</f>
        <v>&lt;90</v>
      </c>
      <c r="CC165" s="16" t="str">
        <f>IFERROR(VLOOKUP(BY165,Table4[],4,TRUE),"Hold/Cancel")</f>
        <v>Closed Meet SLA</v>
      </c>
      <c r="CD165" s="179"/>
      <c r="CE165" s="179">
        <f t="shared" ca="1" si="4"/>
        <v>45965.657166203702</v>
      </c>
      <c r="CF165" s="16">
        <v>6</v>
      </c>
      <c r="CG165" s="16"/>
      <c r="CH165" s="231"/>
    </row>
    <row r="166" spans="1:86" hidden="1" x14ac:dyDescent="0.35">
      <c r="A166" s="3">
        <f t="shared" si="5"/>
        <v>165</v>
      </c>
      <c r="B166" s="3" t="s">
        <v>149</v>
      </c>
      <c r="C166" s="3" t="s">
        <v>321</v>
      </c>
      <c r="D166" s="227" t="s">
        <v>996</v>
      </c>
      <c r="E166" s="227" t="s">
        <v>1806</v>
      </c>
      <c r="F166" s="227" t="s">
        <v>156</v>
      </c>
      <c r="G166" s="227" t="s">
        <v>164</v>
      </c>
      <c r="H166" s="3"/>
      <c r="I166" s="227" t="s">
        <v>1002</v>
      </c>
      <c r="J166" s="227" t="s">
        <v>1001</v>
      </c>
      <c r="K166" s="3" t="s">
        <v>138</v>
      </c>
      <c r="L166" s="3" t="s">
        <v>67</v>
      </c>
      <c r="M166" s="3">
        <f>IF(ISBLANK(Table1[[#This Row],[Type Grade]]),"",VLOOKUP(Table1[[#This Row],[Type Grade]],Table10[], 2, 0))</f>
        <v>3</v>
      </c>
      <c r="N166" s="3"/>
      <c r="O166" s="3"/>
      <c r="P166" s="3"/>
      <c r="Q166" s="3" t="str">
        <f>IF(ISBLANK(Table1[[#This Row],[Type Grade]]),"",VLOOKUP(Table1[[#This Row],[Type Grade]],Table10[#Data],4,0))</f>
        <v>Non Staff</v>
      </c>
      <c r="R166" s="3" t="s">
        <v>150</v>
      </c>
      <c r="S166" s="3" t="s">
        <v>163</v>
      </c>
      <c r="T166" s="3" t="s">
        <v>39</v>
      </c>
      <c r="U166" s="3" t="s">
        <v>1005</v>
      </c>
      <c r="V166" s="3" t="s">
        <v>180</v>
      </c>
      <c r="W166" s="3">
        <v>1</v>
      </c>
      <c r="X166" s="3" t="s">
        <v>135</v>
      </c>
      <c r="Y166" s="3" t="str">
        <f>IF(ISBLANK(Table1[[#This Row],[Progress]]),"belum ada fktk",VLOOKUP(Table1[[#This Row],[Progress]],'Reference Table'!$F$2:$G$12,2,FALSE))</f>
        <v>Closed</v>
      </c>
      <c r="Z166" s="199">
        <v>45807</v>
      </c>
      <c r="AA166" s="183" t="str">
        <f>IF(LEN(Table1[[#This Row],[Request Date]])&gt;=1, TEXT(Table1[[#This Row],[Request Date]], "mmm"), "ongoing")</f>
        <v>May</v>
      </c>
      <c r="AB166" s="183"/>
      <c r="AC166" s="183"/>
      <c r="AD166" s="183"/>
      <c r="AE166" s="183"/>
      <c r="AF166" s="18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v>1</v>
      </c>
      <c r="BN166" s="3"/>
      <c r="BO166" s="3"/>
      <c r="BP166" s="3"/>
      <c r="BQ166" s="3"/>
      <c r="BR166" s="246"/>
      <c r="BS166" s="183"/>
      <c r="BT166" s="183">
        <v>45807</v>
      </c>
      <c r="BU166" s="183">
        <v>45809</v>
      </c>
      <c r="BV166" s="3" t="s">
        <v>1253</v>
      </c>
      <c r="BW166" s="3" t="s">
        <v>286</v>
      </c>
      <c r="BX166" s="16"/>
      <c r="BY166" s="16">
        <f>IF(Table1[[#This Row],[Status]]="Open",Table1[[#This Row],[Ongoing Vacancies Day]],IF(Table1[[#This Row],[Status]]="Closed",Table1[[#This Row],[Join Date]]-Table1[[#This Row],[Request Date]],IF(Table1[[#This Row],[Status]]="Hold / Cancel","Hold/Cancel",0)))</f>
        <v>2</v>
      </c>
      <c r="BZ166" s="16" t="str">
        <f>IFERROR(VLOOKUP(BY166,Table4[],3,TRUE),"Hold/Cancel")</f>
        <v>0 - 30 Days</v>
      </c>
      <c r="CA166" s="16" t="str">
        <f>IF(LEN(Table1[[#This Row],[Join Date]])&lt;1, Table1[[#This Row],[Present Day]]-Table1[[#This Row],[Request Date]],"Closed")</f>
        <v>Closed</v>
      </c>
      <c r="CB166" s="16" t="str">
        <f>VLOOKUP(Table1[[#This Row],[Actual SLA]],Table3[],3,TRUE)</f>
        <v>&lt;90</v>
      </c>
      <c r="CC166" s="16" t="str">
        <f>IFERROR(VLOOKUP(BY166,Table4[],4,TRUE),"Hold/Cancel")</f>
        <v>Closed Meet SLA</v>
      </c>
      <c r="CD166" s="179"/>
      <c r="CE166" s="179">
        <f t="shared" ca="1" si="4"/>
        <v>45965.657166203702</v>
      </c>
      <c r="CF166" s="16">
        <v>6</v>
      </c>
      <c r="CG166" s="16"/>
      <c r="CH166" s="231"/>
    </row>
    <row r="167" spans="1:86" hidden="1" x14ac:dyDescent="0.35">
      <c r="A167" s="3">
        <f t="shared" si="5"/>
        <v>166</v>
      </c>
      <c r="B167" s="3" t="s">
        <v>149</v>
      </c>
      <c r="C167" s="3" t="s">
        <v>321</v>
      </c>
      <c r="D167" s="227" t="s">
        <v>998</v>
      </c>
      <c r="E167" s="227" t="s">
        <v>1806</v>
      </c>
      <c r="F167" s="227" t="s">
        <v>979</v>
      </c>
      <c r="G167" s="227" t="s">
        <v>164</v>
      </c>
      <c r="H167" s="3"/>
      <c r="I167" s="227" t="s">
        <v>681</v>
      </c>
      <c r="J167" s="227" t="s">
        <v>1010</v>
      </c>
      <c r="K167" s="3" t="s">
        <v>138</v>
      </c>
      <c r="L167" s="3" t="s">
        <v>105</v>
      </c>
      <c r="M167" s="3">
        <f>IF(ISBLANK(Table1[[#This Row],[Type Grade]]),"",VLOOKUP(Table1[[#This Row],[Type Grade]],Table10[], 2, 0))</f>
        <v>2</v>
      </c>
      <c r="N167" s="3"/>
      <c r="O167" s="3"/>
      <c r="P167" s="3"/>
      <c r="Q167" s="3" t="str">
        <f>IF(ISBLANK(Table1[[#This Row],[Type Grade]]),"",VLOOKUP(Table1[[#This Row],[Type Grade]],Table10[#Data],4,0))</f>
        <v>Non Staff</v>
      </c>
      <c r="R167" s="3" t="s">
        <v>150</v>
      </c>
      <c r="S167" s="3" t="s">
        <v>163</v>
      </c>
      <c r="T167" s="3" t="s">
        <v>39</v>
      </c>
      <c r="U167" s="3" t="s">
        <v>1011</v>
      </c>
      <c r="V167" s="3" t="s">
        <v>570</v>
      </c>
      <c r="W167" s="3">
        <v>1</v>
      </c>
      <c r="X167" s="3" t="s">
        <v>135</v>
      </c>
      <c r="Y167" s="3" t="str">
        <f>IF(ISBLANK(Table1[[#This Row],[Progress]]),"belum ada fktk",VLOOKUP(Table1[[#This Row],[Progress]],'Reference Table'!$F$2:$G$12,2,FALSE))</f>
        <v>Closed</v>
      </c>
      <c r="Z167" s="199">
        <v>45807</v>
      </c>
      <c r="AA167" s="183" t="str">
        <f>IF(LEN(Table1[[#This Row],[Request Date]])&gt;=1, TEXT(Table1[[#This Row],[Request Date]], "mmm"), "ongoing")</f>
        <v>May</v>
      </c>
      <c r="AB167" s="183"/>
      <c r="AC167" s="183"/>
      <c r="AD167" s="183"/>
      <c r="AE167" s="183"/>
      <c r="AF167" s="18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v>1</v>
      </c>
      <c r="BN167" s="3"/>
      <c r="BO167" s="3"/>
      <c r="BP167" s="3"/>
      <c r="BQ167" s="3"/>
      <c r="BR167" s="244" t="s">
        <v>1014</v>
      </c>
      <c r="BS167" s="183"/>
      <c r="BT167" s="183">
        <v>45818</v>
      </c>
      <c r="BU167" s="183">
        <v>45839</v>
      </c>
      <c r="BV167" s="3" t="s">
        <v>1135</v>
      </c>
      <c r="BW167" s="3" t="s">
        <v>286</v>
      </c>
      <c r="BX167" s="16"/>
      <c r="BY167" s="16">
        <f>IF(Table1[[#This Row],[Status]]="Open",Table1[[#This Row],[Ongoing Vacancies Day]],IF(Table1[[#This Row],[Status]]="Closed",Table1[[#This Row],[Join Date]]-Table1[[#This Row],[Request Date]],IF(Table1[[#This Row],[Status]]="Hold / Cancel","Hold/Cancel",0)))</f>
        <v>32</v>
      </c>
      <c r="BZ167" s="16" t="str">
        <f>IFERROR(VLOOKUP(BY167,Table4[],3,TRUE),"Hold/Cancel")</f>
        <v>31 - 60 Days</v>
      </c>
      <c r="CA167" s="16" t="str">
        <f>IF(LEN(Table1[[#This Row],[Join Date]])&lt;1, Table1[[#This Row],[Present Day]]-Table1[[#This Row],[Request Date]],"Closed")</f>
        <v>Closed</v>
      </c>
      <c r="CB167" s="16" t="str">
        <f>VLOOKUP(Table1[[#This Row],[Actual SLA]],Table3[],3,TRUE)</f>
        <v>&lt;90</v>
      </c>
      <c r="CC167" s="16" t="str">
        <f>IFERROR(VLOOKUP(BY167,Table4[],4,TRUE),"Hold/Cancel")</f>
        <v>Closed Meet SLA</v>
      </c>
      <c r="CD167" s="179"/>
      <c r="CE167" s="179">
        <f t="shared" ca="1" si="4"/>
        <v>45965.657166203702</v>
      </c>
      <c r="CF167" s="3">
        <v>7</v>
      </c>
      <c r="CG167" s="16"/>
      <c r="CH167" s="286" t="s">
        <v>1014</v>
      </c>
    </row>
    <row r="168" spans="1:86" hidden="1" x14ac:dyDescent="0.35">
      <c r="A168" s="3">
        <f t="shared" si="5"/>
        <v>167</v>
      </c>
      <c r="B168" s="3" t="s">
        <v>149</v>
      </c>
      <c r="C168" s="3" t="s">
        <v>321</v>
      </c>
      <c r="D168" s="227" t="s">
        <v>998</v>
      </c>
      <c r="E168" s="227" t="s">
        <v>1806</v>
      </c>
      <c r="F168" s="227" t="s">
        <v>979</v>
      </c>
      <c r="G168" s="227" t="s">
        <v>164</v>
      </c>
      <c r="H168" s="3"/>
      <c r="I168" s="227" t="s">
        <v>681</v>
      </c>
      <c r="J168" s="227" t="s">
        <v>1010</v>
      </c>
      <c r="K168" s="3" t="s">
        <v>138</v>
      </c>
      <c r="L168" s="3" t="s">
        <v>66</v>
      </c>
      <c r="M168" s="3">
        <f>IF(ISBLANK(Table1[[#This Row],[Type Grade]]),"",VLOOKUP(Table1[[#This Row],[Type Grade]],Table10[], 2, 0))</f>
        <v>2</v>
      </c>
      <c r="N168" s="3"/>
      <c r="O168" s="3"/>
      <c r="P168" s="3"/>
      <c r="Q168" s="3" t="str">
        <f>IF(ISBLANK(Table1[[#This Row],[Type Grade]]),"",VLOOKUP(Table1[[#This Row],[Type Grade]],Table10[#Data],4,0))</f>
        <v>Non Staff</v>
      </c>
      <c r="R168" s="3" t="s">
        <v>150</v>
      </c>
      <c r="S168" s="3" t="s">
        <v>163</v>
      </c>
      <c r="T168" s="3" t="s">
        <v>39</v>
      </c>
      <c r="U168" s="3" t="s">
        <v>1012</v>
      </c>
      <c r="V168" s="3" t="s">
        <v>570</v>
      </c>
      <c r="W168" s="3">
        <v>1</v>
      </c>
      <c r="X168" s="3" t="s">
        <v>135</v>
      </c>
      <c r="Y168" s="3" t="str">
        <f>IF(ISBLANK(Table1[[#This Row],[Progress]]),"belum ada fktk",VLOOKUP(Table1[[#This Row],[Progress]],'Reference Table'!$F$2:$G$12,2,FALSE))</f>
        <v>Closed</v>
      </c>
      <c r="Z168" s="199">
        <v>45807</v>
      </c>
      <c r="AA168" s="183" t="str">
        <f>IF(LEN(Table1[[#This Row],[Request Date]])&gt;=1, TEXT(Table1[[#This Row],[Request Date]], "mmm"), "ongoing")</f>
        <v>May</v>
      </c>
      <c r="AB168" s="183"/>
      <c r="AC168" s="183"/>
      <c r="AD168" s="183"/>
      <c r="AE168" s="183"/>
      <c r="AF168" s="18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v>1</v>
      </c>
      <c r="BN168" s="3"/>
      <c r="BO168" s="3"/>
      <c r="BP168" s="3"/>
      <c r="BQ168" s="3"/>
      <c r="BR168" s="244" t="s">
        <v>1014</v>
      </c>
      <c r="BS168" s="183"/>
      <c r="BT168" s="183">
        <v>45818</v>
      </c>
      <c r="BU168" s="183">
        <v>45839</v>
      </c>
      <c r="BV168" s="3" t="s">
        <v>1136</v>
      </c>
      <c r="BW168" s="3" t="s">
        <v>286</v>
      </c>
      <c r="BX168" s="16"/>
      <c r="BY168" s="16">
        <f>IF(Table1[[#This Row],[Status]]="Open",Table1[[#This Row],[Ongoing Vacancies Day]],IF(Table1[[#This Row],[Status]]="Closed",Table1[[#This Row],[Join Date]]-Table1[[#This Row],[Request Date]],IF(Table1[[#This Row],[Status]]="Hold / Cancel","Hold/Cancel",0)))</f>
        <v>32</v>
      </c>
      <c r="BZ168" s="16" t="str">
        <f>IFERROR(VLOOKUP(BY168,Table4[],3,TRUE),"Hold/Cancel")</f>
        <v>31 - 60 Days</v>
      </c>
      <c r="CA168" s="16" t="str">
        <f>IF(LEN(Table1[[#This Row],[Join Date]])&lt;1, Table1[[#This Row],[Present Day]]-Table1[[#This Row],[Request Date]],"Closed")</f>
        <v>Closed</v>
      </c>
      <c r="CB168" s="16" t="str">
        <f>VLOOKUP(Table1[[#This Row],[Actual SLA]],Table3[],3,TRUE)</f>
        <v>&lt;90</v>
      </c>
      <c r="CC168" s="16" t="str">
        <f>IFERROR(VLOOKUP(BY168,Table4[],4,TRUE),"Hold/Cancel")</f>
        <v>Closed Meet SLA</v>
      </c>
      <c r="CD168" s="179"/>
      <c r="CE168" s="179">
        <f t="shared" ca="1" si="4"/>
        <v>45965.657166203702</v>
      </c>
      <c r="CF168" s="3">
        <v>7</v>
      </c>
      <c r="CG168" s="16"/>
      <c r="CH168" s="286" t="s">
        <v>1014</v>
      </c>
    </row>
    <row r="169" spans="1:86" hidden="1" x14ac:dyDescent="0.35">
      <c r="A169" s="3">
        <f t="shared" si="5"/>
        <v>168</v>
      </c>
      <c r="B169" s="3" t="s">
        <v>149</v>
      </c>
      <c r="C169" s="3" t="s">
        <v>321</v>
      </c>
      <c r="D169" s="227" t="s">
        <v>1092</v>
      </c>
      <c r="E169" s="227" t="s">
        <v>1806</v>
      </c>
      <c r="F169" s="227" t="s">
        <v>183</v>
      </c>
      <c r="G169" s="227" t="s">
        <v>164</v>
      </c>
      <c r="H169" s="3"/>
      <c r="I169" s="227" t="s">
        <v>581</v>
      </c>
      <c r="J169" s="227" t="s">
        <v>1113</v>
      </c>
      <c r="K169" s="3" t="s">
        <v>138</v>
      </c>
      <c r="L169" s="3" t="s">
        <v>67</v>
      </c>
      <c r="M169" s="3">
        <f>IF(ISBLANK(Table1[[#This Row],[Type Grade]]),"",VLOOKUP(Table1[[#This Row],[Type Grade]],Table10[], 2, 0))</f>
        <v>3</v>
      </c>
      <c r="N169" s="3"/>
      <c r="O169" s="3"/>
      <c r="P169" s="3"/>
      <c r="Q169" s="3" t="str">
        <f>IF(ISBLANK(Table1[[#This Row],[Type Grade]]),"",VLOOKUP(Table1[[#This Row],[Type Grade]],Table10[#Data],4,0))</f>
        <v>Non Staff</v>
      </c>
      <c r="R169" s="3" t="s">
        <v>150</v>
      </c>
      <c r="S169" s="3" t="s">
        <v>720</v>
      </c>
      <c r="T169" s="3" t="s">
        <v>122</v>
      </c>
      <c r="U169" s="3" t="s">
        <v>349</v>
      </c>
      <c r="V169" s="3" t="s">
        <v>349</v>
      </c>
      <c r="W169" s="3">
        <v>1</v>
      </c>
      <c r="X169" s="3" t="s">
        <v>135</v>
      </c>
      <c r="Y169" s="3" t="str">
        <f>IF(ISBLANK(Table1[[#This Row],[Progress]]),"belum ada fktk",VLOOKUP(Table1[[#This Row],[Progress]],'Reference Table'!$F$2:$G$12,2,FALSE))</f>
        <v>Closed</v>
      </c>
      <c r="Z169" s="199">
        <v>45810</v>
      </c>
      <c r="AA169" s="183" t="str">
        <f>IF(LEN(Table1[[#This Row],[Request Date]])&gt;=1, TEXT(Table1[[#This Row],[Request Date]], "mmm"), "ongoing")</f>
        <v>Jun</v>
      </c>
      <c r="AB169" s="183"/>
      <c r="AC169" s="183"/>
      <c r="AD169" s="183"/>
      <c r="AE169" s="183"/>
      <c r="AF169" s="18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v>1</v>
      </c>
      <c r="BN169" s="3"/>
      <c r="BO169" s="3"/>
      <c r="BP169" s="3"/>
      <c r="BQ169" s="3"/>
      <c r="BR169" s="246"/>
      <c r="BS169" s="183"/>
      <c r="BT169" s="183">
        <v>45809</v>
      </c>
      <c r="BU169" s="183">
        <v>45810</v>
      </c>
      <c r="BV169" s="3" t="s">
        <v>1211</v>
      </c>
      <c r="BW169" s="3" t="s">
        <v>286</v>
      </c>
      <c r="BX169" s="16"/>
      <c r="BY169" s="16">
        <f>IF(Table1[[#This Row],[Status]]="Open",Table1[[#This Row],[Ongoing Vacancies Day]],IF(Table1[[#This Row],[Status]]="Closed",Table1[[#This Row],[Join Date]]-Table1[[#This Row],[Request Date]],IF(Table1[[#This Row],[Status]]="Hold / Cancel","Hold/Cancel",0)))</f>
        <v>0</v>
      </c>
      <c r="BZ169" s="16" t="str">
        <f>IFERROR(VLOOKUP(BY169,Table4[],3,TRUE),"Hold/Cancel")</f>
        <v>0 - 30 Days</v>
      </c>
      <c r="CA169" s="16" t="str">
        <f>IF(LEN(Table1[[#This Row],[Join Date]])&lt;1, Table1[[#This Row],[Present Day]]-Table1[[#This Row],[Request Date]],"Closed")</f>
        <v>Closed</v>
      </c>
      <c r="CB169" s="16" t="str">
        <f>VLOOKUP(Table1[[#This Row],[Actual SLA]],Table3[],3,TRUE)</f>
        <v>&lt;90</v>
      </c>
      <c r="CC169" s="16" t="str">
        <f>IFERROR(VLOOKUP(BY169,Table4[],4,TRUE),"Hold/Cancel")</f>
        <v>Closed Meet SLA</v>
      </c>
      <c r="CD169" s="179"/>
      <c r="CE169" s="179">
        <f t="shared" ca="1" si="4"/>
        <v>45965.657166203702</v>
      </c>
      <c r="CF169" s="16">
        <v>6</v>
      </c>
      <c r="CG169" s="16"/>
      <c r="CH169" s="231"/>
    </row>
    <row r="170" spans="1:86" hidden="1" x14ac:dyDescent="0.35">
      <c r="A170" s="3">
        <f t="shared" si="5"/>
        <v>169</v>
      </c>
      <c r="B170" s="3" t="s">
        <v>149</v>
      </c>
      <c r="C170" s="3" t="s">
        <v>321</v>
      </c>
      <c r="D170" s="227" t="s">
        <v>1105</v>
      </c>
      <c r="E170" s="227" t="s">
        <v>1806</v>
      </c>
      <c r="F170" s="227" t="s">
        <v>183</v>
      </c>
      <c r="G170" s="227" t="s">
        <v>164</v>
      </c>
      <c r="H170" s="3"/>
      <c r="I170" s="227" t="s">
        <v>581</v>
      </c>
      <c r="J170" s="227" t="s">
        <v>1126</v>
      </c>
      <c r="K170" s="3" t="s">
        <v>138</v>
      </c>
      <c r="L170" s="3" t="s">
        <v>67</v>
      </c>
      <c r="M170" s="3">
        <f>IF(ISBLANK(Table1[[#This Row],[Type Grade]]),"",VLOOKUP(Table1[[#This Row],[Type Grade]],Table10[], 2, 0))</f>
        <v>3</v>
      </c>
      <c r="N170" s="3"/>
      <c r="O170" s="3"/>
      <c r="P170" s="3"/>
      <c r="Q170" s="3" t="str">
        <f>IF(ISBLANK(Table1[[#This Row],[Type Grade]]),"",VLOOKUP(Table1[[#This Row],[Type Grade]],Table10[#Data],4,0))</f>
        <v>Non Staff</v>
      </c>
      <c r="R170" s="3" t="s">
        <v>150</v>
      </c>
      <c r="S170" s="3" t="s">
        <v>720</v>
      </c>
      <c r="T170" s="3" t="s">
        <v>122</v>
      </c>
      <c r="U170" s="3" t="s">
        <v>349</v>
      </c>
      <c r="V170" s="3" t="s">
        <v>349</v>
      </c>
      <c r="W170" s="3">
        <v>1</v>
      </c>
      <c r="X170" s="3" t="s">
        <v>135</v>
      </c>
      <c r="Y170" s="3" t="str">
        <f>IF(ISBLANK(Table1[[#This Row],[Progress]]),"belum ada fktk",VLOOKUP(Table1[[#This Row],[Progress]],'Reference Table'!$F$2:$G$12,2,FALSE))</f>
        <v>Closed</v>
      </c>
      <c r="Z170" s="199">
        <v>45810</v>
      </c>
      <c r="AA170" s="183" t="str">
        <f>IF(LEN(Table1[[#This Row],[Request Date]])&gt;=1, TEXT(Table1[[#This Row],[Request Date]], "mmm"), "ongoing")</f>
        <v>Jun</v>
      </c>
      <c r="AB170" s="183"/>
      <c r="AC170" s="183"/>
      <c r="AD170" s="183"/>
      <c r="AE170" s="183"/>
      <c r="AF170" s="18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v>1</v>
      </c>
      <c r="BN170" s="3"/>
      <c r="BO170" s="3"/>
      <c r="BP170" s="3"/>
      <c r="BQ170" s="3"/>
      <c r="BR170" s="246"/>
      <c r="BS170" s="183"/>
      <c r="BT170" s="183">
        <v>45809</v>
      </c>
      <c r="BU170" s="183">
        <v>45810</v>
      </c>
      <c r="BV170" s="3" t="s">
        <v>1429</v>
      </c>
      <c r="BW170" s="3" t="s">
        <v>286</v>
      </c>
      <c r="BX170" s="16"/>
      <c r="BY170" s="16">
        <f>IF(Table1[[#This Row],[Status]]="Open",Table1[[#This Row],[Ongoing Vacancies Day]],IF(Table1[[#This Row],[Status]]="Closed",Table1[[#This Row],[Join Date]]-Table1[[#This Row],[Request Date]],IF(Table1[[#This Row],[Status]]="Hold / Cancel","Hold/Cancel",0)))</f>
        <v>0</v>
      </c>
      <c r="BZ170" s="16" t="str">
        <f>IFERROR(VLOOKUP(BY170,Table4[],3,TRUE),"Hold/Cancel")</f>
        <v>0 - 30 Days</v>
      </c>
      <c r="CA170" s="16" t="str">
        <f>IF(LEN(Table1[[#This Row],[Join Date]])&lt;1, Table1[[#This Row],[Present Day]]-Table1[[#This Row],[Request Date]],"Closed")</f>
        <v>Closed</v>
      </c>
      <c r="CB170" s="16" t="str">
        <f>VLOOKUP(Table1[[#This Row],[Actual SLA]],Table3[],3,TRUE)</f>
        <v>&lt;90</v>
      </c>
      <c r="CC170" s="16" t="str">
        <f>IFERROR(VLOOKUP(BY170,Table4[],4,TRUE),"Hold/Cancel")</f>
        <v>Closed Meet SLA</v>
      </c>
      <c r="CD170" s="179"/>
      <c r="CE170" s="179">
        <f t="shared" ca="1" si="4"/>
        <v>45965.657166203702</v>
      </c>
      <c r="CF170" s="16">
        <v>6</v>
      </c>
      <c r="CG170" s="16"/>
      <c r="CH170" s="231"/>
    </row>
    <row r="171" spans="1:86" hidden="1" x14ac:dyDescent="0.35">
      <c r="A171" s="3">
        <f t="shared" si="5"/>
        <v>170</v>
      </c>
      <c r="B171" s="3" t="s">
        <v>149</v>
      </c>
      <c r="C171" s="3" t="s">
        <v>321</v>
      </c>
      <c r="D171" s="227" t="s">
        <v>1016</v>
      </c>
      <c r="E171" s="227" t="s">
        <v>1806</v>
      </c>
      <c r="F171" s="227" t="s">
        <v>205</v>
      </c>
      <c r="G171" s="229" t="s">
        <v>164</v>
      </c>
      <c r="H171" s="181"/>
      <c r="I171" s="227" t="s">
        <v>1017</v>
      </c>
      <c r="J171" s="227" t="s">
        <v>637</v>
      </c>
      <c r="K171" s="3" t="s">
        <v>138</v>
      </c>
      <c r="L171" s="3" t="s">
        <v>106</v>
      </c>
      <c r="M171" s="3">
        <f>IF(ISBLANK(Table1[[#This Row],[Type Grade]]),"",VLOOKUP(Table1[[#This Row],[Type Grade]],Table10[], 2, 0))</f>
        <v>2</v>
      </c>
      <c r="N171" s="3"/>
      <c r="O171" s="3"/>
      <c r="P171" s="3"/>
      <c r="Q171" s="3" t="str">
        <f>IF(ISBLANK(Table1[[#This Row],[Type Grade]]),"",VLOOKUP(Table1[[#This Row],[Type Grade]],Table10[#Data],4,0))</f>
        <v>Non Staff</v>
      </c>
      <c r="R171" s="3" t="s">
        <v>150</v>
      </c>
      <c r="S171" s="3" t="s">
        <v>1215</v>
      </c>
      <c r="T171" s="3" t="s">
        <v>39</v>
      </c>
      <c r="U171" s="3" t="s">
        <v>1018</v>
      </c>
      <c r="V171" s="3" t="s">
        <v>570</v>
      </c>
      <c r="W171" s="3">
        <v>1</v>
      </c>
      <c r="X171" s="3" t="s">
        <v>135</v>
      </c>
      <c r="Y171" s="3" t="str">
        <f>IF(ISBLANK(Table1[[#This Row],[Progress]]),"belum ada fktk",VLOOKUP(Table1[[#This Row],[Progress]],'Reference Table'!$F$2:$G$12,2,FALSE))</f>
        <v>Closed</v>
      </c>
      <c r="Z171" s="199">
        <v>45812</v>
      </c>
      <c r="AA171" s="183" t="str">
        <f>IF(LEN(Table1[[#This Row],[Request Date]])&gt;=1, TEXT(Table1[[#This Row],[Request Date]], "mmm"), "ongoing")</f>
        <v>Jun</v>
      </c>
      <c r="AB171" s="183"/>
      <c r="AC171" s="183"/>
      <c r="AD171" s="183"/>
      <c r="AE171" s="183"/>
      <c r="AF171" s="183"/>
      <c r="AG171" s="216"/>
      <c r="AH171" s="216"/>
      <c r="AI171" s="216"/>
      <c r="AJ171" s="216"/>
      <c r="AK171" s="216"/>
      <c r="AL171" s="216"/>
      <c r="AM171" s="217"/>
      <c r="AN171" s="217"/>
      <c r="AO171" s="217"/>
      <c r="AP171" s="217"/>
      <c r="AQ171" s="217"/>
      <c r="AR171" s="217"/>
      <c r="AS171" s="217"/>
      <c r="AT171" s="217"/>
      <c r="AU171" s="217"/>
      <c r="AV171" s="217"/>
      <c r="AW171" s="217"/>
      <c r="AX171" s="217"/>
      <c r="AY171" s="217"/>
      <c r="AZ171" s="217"/>
      <c r="BA171" s="217"/>
      <c r="BB171" s="217"/>
      <c r="BC171" s="217"/>
      <c r="BD171" s="217"/>
      <c r="BE171" s="217"/>
      <c r="BF171" s="217"/>
      <c r="BG171" s="217"/>
      <c r="BH171" s="217"/>
      <c r="BI171" s="217"/>
      <c r="BJ171" s="217"/>
      <c r="BK171" s="217"/>
      <c r="BL171" s="217"/>
      <c r="BM171" s="3">
        <v>1</v>
      </c>
      <c r="BN171" s="217"/>
      <c r="BO171" s="217"/>
      <c r="BP171" s="217"/>
      <c r="BQ171" s="218"/>
      <c r="BR171" s="249"/>
      <c r="BS171" s="219"/>
      <c r="BT171" s="182">
        <v>45813</v>
      </c>
      <c r="BU171" s="219">
        <v>45820</v>
      </c>
      <c r="BV171" s="181" t="s">
        <v>1217</v>
      </c>
      <c r="BW171" s="3" t="s">
        <v>286</v>
      </c>
      <c r="BX171" s="16"/>
      <c r="BY171" s="16">
        <f>IF(Table1[[#This Row],[Status]]="Open",Table1[[#This Row],[Ongoing Vacancies Day]],IF(Table1[[#This Row],[Status]]="Closed",Table1[[#This Row],[Join Date]]-Table1[[#This Row],[Request Date]],IF(Table1[[#This Row],[Status]]="Hold / Cancel","Hold/Cancel",0)))</f>
        <v>8</v>
      </c>
      <c r="BZ171" s="16" t="str">
        <f>IFERROR(VLOOKUP(BY171,Table4[],3,TRUE),"Hold/Cancel")</f>
        <v>0 - 30 Days</v>
      </c>
      <c r="CA171" s="16" t="str">
        <f>IF(LEN(Table1[[#This Row],[Join Date]])&lt;1, Table1[[#This Row],[Present Day]]-Table1[[#This Row],[Request Date]],"Closed")</f>
        <v>Closed</v>
      </c>
      <c r="CB171" s="16" t="str">
        <f>VLOOKUP(Table1[[#This Row],[Actual SLA]],Table3[],3,TRUE)</f>
        <v>&lt;90</v>
      </c>
      <c r="CC171" s="16" t="str">
        <f>IFERROR(VLOOKUP(BY171,Table4[],4,TRUE),"Hold/Cancel")</f>
        <v>Closed Meet SLA</v>
      </c>
      <c r="CD171" s="179"/>
      <c r="CE171" s="179">
        <f t="shared" ca="1" si="4"/>
        <v>45965.657166203702</v>
      </c>
      <c r="CF171" s="16">
        <v>6</v>
      </c>
      <c r="CG171" s="16"/>
      <c r="CH171" s="290"/>
    </row>
    <row r="172" spans="1:86" hidden="1" x14ac:dyDescent="0.35">
      <c r="A172" s="3">
        <f t="shared" si="5"/>
        <v>171</v>
      </c>
      <c r="B172" s="3" t="s">
        <v>149</v>
      </c>
      <c r="C172" s="3" t="s">
        <v>321</v>
      </c>
      <c r="D172" s="227" t="s">
        <v>1019</v>
      </c>
      <c r="E172" s="227" t="s">
        <v>1806</v>
      </c>
      <c r="F172" s="227" t="s">
        <v>236</v>
      </c>
      <c r="G172" s="227" t="s">
        <v>164</v>
      </c>
      <c r="H172" s="3"/>
      <c r="I172" s="227" t="s">
        <v>644</v>
      </c>
      <c r="J172" s="227" t="s">
        <v>1020</v>
      </c>
      <c r="K172" s="3" t="s">
        <v>147</v>
      </c>
      <c r="L172" s="3" t="s">
        <v>67</v>
      </c>
      <c r="M172" s="3">
        <f>IF(ISBLANK(Table1[[#This Row],[Type Grade]]),"",VLOOKUP(Table1[[#This Row],[Type Grade]],Table10[], 2, 0))</f>
        <v>3</v>
      </c>
      <c r="N172" s="3"/>
      <c r="O172" s="3"/>
      <c r="P172" s="3"/>
      <c r="Q172" s="3" t="str">
        <f>IF(ISBLANK(Table1[[#This Row],[Type Grade]]),"",VLOOKUP(Table1[[#This Row],[Type Grade]],Table10[#Data],4,0))</f>
        <v>Non Staff</v>
      </c>
      <c r="R172" s="3" t="s">
        <v>150</v>
      </c>
      <c r="S172" s="3" t="s">
        <v>52</v>
      </c>
      <c r="T172" s="3" t="s">
        <v>122</v>
      </c>
      <c r="U172" s="3" t="s">
        <v>349</v>
      </c>
      <c r="V172" s="3" t="s">
        <v>349</v>
      </c>
      <c r="W172" s="3">
        <v>1</v>
      </c>
      <c r="X172" s="3" t="s">
        <v>135</v>
      </c>
      <c r="Y172" s="3" t="str">
        <f>IF(ISBLANK(Table1[[#This Row],[Progress]]),"belum ada fktk",VLOOKUP(Table1[[#This Row],[Progress]],'Reference Table'!$F$2:$G$12,2,FALSE))</f>
        <v>Closed</v>
      </c>
      <c r="Z172" s="199">
        <v>45812</v>
      </c>
      <c r="AA172" s="183" t="str">
        <f>IF(LEN(Table1[[#This Row],[Request Date]])&gt;=1, TEXT(Table1[[#This Row],[Request Date]], "mmm"), "ongoing")</f>
        <v>Jun</v>
      </c>
      <c r="AB172" s="183"/>
      <c r="AC172" s="183"/>
      <c r="AD172" s="183"/>
      <c r="AE172" s="183"/>
      <c r="AF172" s="18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v>1</v>
      </c>
      <c r="BN172" s="3"/>
      <c r="BO172" s="3"/>
      <c r="BP172" s="3"/>
      <c r="BQ172" s="3"/>
      <c r="BR172" s="244"/>
      <c r="BS172" s="183"/>
      <c r="BT172" s="183">
        <v>45813</v>
      </c>
      <c r="BU172" s="183">
        <v>45817</v>
      </c>
      <c r="BV172" s="3" t="s">
        <v>1224</v>
      </c>
      <c r="BW172" s="3" t="s">
        <v>286</v>
      </c>
      <c r="BX172" s="16"/>
      <c r="BY172" s="16">
        <f>IF(Table1[[#This Row],[Status]]="Open",Table1[[#This Row],[Ongoing Vacancies Day]],IF(Table1[[#This Row],[Status]]="Closed",Table1[[#This Row],[Join Date]]-Table1[[#This Row],[Request Date]],IF(Table1[[#This Row],[Status]]="Hold / Cancel","Hold/Cancel",0)))</f>
        <v>5</v>
      </c>
      <c r="BZ172" s="16" t="str">
        <f>IFERROR(VLOOKUP(BY172,Table4[],3,TRUE),"Hold/Cancel")</f>
        <v>0 - 30 Days</v>
      </c>
      <c r="CA172" s="16" t="str">
        <f>IF(LEN(Table1[[#This Row],[Join Date]])&lt;1, Table1[[#This Row],[Present Day]]-Table1[[#This Row],[Request Date]],"Closed")</f>
        <v>Closed</v>
      </c>
      <c r="CB172" s="16" t="str">
        <f>VLOOKUP(Table1[[#This Row],[Actual SLA]],Table3[],3,TRUE)</f>
        <v>&lt;90</v>
      </c>
      <c r="CC172" s="16" t="str">
        <f>IFERROR(VLOOKUP(BY172,Table4[],4,TRUE),"Hold/Cancel")</f>
        <v>Closed Meet SLA</v>
      </c>
      <c r="CD172" s="179"/>
      <c r="CE172" s="179">
        <f t="shared" ca="1" si="4"/>
        <v>45965.657166203702</v>
      </c>
      <c r="CF172" s="16">
        <v>6</v>
      </c>
      <c r="CG172" s="16"/>
      <c r="CH172" s="286"/>
    </row>
    <row r="173" spans="1:86" hidden="1" x14ac:dyDescent="0.35">
      <c r="A173" s="3">
        <f t="shared" si="5"/>
        <v>172</v>
      </c>
      <c r="B173" s="3" t="s">
        <v>506</v>
      </c>
      <c r="C173" s="3" t="s">
        <v>1274</v>
      </c>
      <c r="D173" s="227" t="s">
        <v>1318</v>
      </c>
      <c r="E173" s="227" t="s">
        <v>1806</v>
      </c>
      <c r="F173" s="227" t="s">
        <v>162</v>
      </c>
      <c r="G173" s="227" t="s">
        <v>164</v>
      </c>
      <c r="H173" s="3"/>
      <c r="I173" s="227" t="s">
        <v>850</v>
      </c>
      <c r="J173" s="227" t="s">
        <v>1319</v>
      </c>
      <c r="K173" s="3" t="s">
        <v>147</v>
      </c>
      <c r="L173" s="3" t="s">
        <v>67</v>
      </c>
      <c r="M173" s="3">
        <f>IF(ISBLANK(Table1[[#This Row],[Type Grade]]),"",VLOOKUP(Table1[[#This Row],[Type Grade]],Table10[], 2, 0))</f>
        <v>3</v>
      </c>
      <c r="N173" s="3"/>
      <c r="O173" s="3"/>
      <c r="P173" s="3"/>
      <c r="Q173" s="3" t="str">
        <f>IF(ISBLANK(Table1[[#This Row],[Type Grade]]),"",VLOOKUP(Table1[[#This Row],[Type Grade]],Table10[#Data],4,0))</f>
        <v>Non Staff</v>
      </c>
      <c r="R173" s="3" t="s">
        <v>150</v>
      </c>
      <c r="S173" s="3" t="s">
        <v>1320</v>
      </c>
      <c r="T173" s="3" t="s">
        <v>122</v>
      </c>
      <c r="U173" s="3"/>
      <c r="V173" s="3"/>
      <c r="W173" s="3">
        <v>1</v>
      </c>
      <c r="X173" s="3" t="s">
        <v>135</v>
      </c>
      <c r="Y173" s="3" t="str">
        <f>IF(ISBLANK(Table1[[#This Row],[Progress]]),"belum ada fktk",VLOOKUP(Table1[[#This Row],[Progress]],'Reference Table'!$F$2:$G$12,2,FALSE))</f>
        <v>Closed</v>
      </c>
      <c r="Z173" s="199">
        <v>45814</v>
      </c>
      <c r="AA173" s="183" t="str">
        <f>IF(LEN(Table1[[#This Row],[Request Date]])&gt;=1, TEXT(Table1[[#This Row],[Request Date]], "mmm"), "ongoing")</f>
        <v>Jun</v>
      </c>
      <c r="AB173" s="3"/>
      <c r="AC173" s="3"/>
      <c r="AD173" s="3"/>
      <c r="AE173" s="3"/>
      <c r="AF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v>1</v>
      </c>
      <c r="BN173" s="3"/>
      <c r="BO173" s="3"/>
      <c r="BP173" s="3"/>
      <c r="BQ173" s="3"/>
      <c r="BR173" s="246"/>
      <c r="BS173" s="183"/>
      <c r="BT173" s="183">
        <v>45814</v>
      </c>
      <c r="BU173" s="183">
        <v>45815</v>
      </c>
      <c r="BV173" s="3" t="s">
        <v>1380</v>
      </c>
      <c r="BW173" s="3" t="s">
        <v>286</v>
      </c>
      <c r="BX173" s="16"/>
      <c r="BY173" s="16">
        <f>IF(Table1[[#This Row],[Status]]="Open",Table1[[#This Row],[Ongoing Vacancies Day]],IF(Table1[[#This Row],[Status]]="Closed",Table1[[#This Row],[Join Date]]-Table1[[#This Row],[Request Date]],IF(Table1[[#This Row],[Status]]="Hold / Cancel","Hold/Cancel",0)))</f>
        <v>1</v>
      </c>
      <c r="BZ173" s="16" t="str">
        <f>IFERROR(VLOOKUP(BY173,Table4[],3,TRUE),"Hold/Cancel")</f>
        <v>0 - 30 Days</v>
      </c>
      <c r="CA173" s="16" t="str">
        <f>IF(LEN(Table1[[#This Row],[Join Date]])&lt;1, Table1[[#This Row],[Present Day]]-Table1[[#This Row],[Request Date]],"Closed")</f>
        <v>Closed</v>
      </c>
      <c r="CB173" s="16" t="str">
        <f>VLOOKUP(Table1[[#This Row],[Actual SLA]],Table3[],3,TRUE)</f>
        <v>&lt;90</v>
      </c>
      <c r="CC173" s="16" t="str">
        <f>IFERROR(VLOOKUP(BY173,Table4[],4,TRUE),"Hold/Cancel")</f>
        <v>Closed Meet SLA</v>
      </c>
      <c r="CD173" s="179"/>
      <c r="CE173" s="179">
        <f t="shared" ca="1" si="4"/>
        <v>45965.657166203702</v>
      </c>
      <c r="CF173" s="16">
        <v>6</v>
      </c>
      <c r="CG173" s="16"/>
      <c r="CH173" s="231"/>
    </row>
    <row r="174" spans="1:86" ht="58" hidden="1" x14ac:dyDescent="0.35">
      <c r="A174" s="3">
        <f t="shared" si="5"/>
        <v>173</v>
      </c>
      <c r="B174" s="3" t="s">
        <v>149</v>
      </c>
      <c r="C174" s="3" t="s">
        <v>1273</v>
      </c>
      <c r="D174" s="227"/>
      <c r="E174" s="227" t="s">
        <v>1807</v>
      </c>
      <c r="F174" s="227" t="s">
        <v>528</v>
      </c>
      <c r="G174" s="227" t="s">
        <v>136</v>
      </c>
      <c r="H174" s="3" t="s">
        <v>1812</v>
      </c>
      <c r="I174" s="227" t="s">
        <v>590</v>
      </c>
      <c r="J174" s="227" t="s">
        <v>1020</v>
      </c>
      <c r="K174" s="3" t="s">
        <v>138</v>
      </c>
      <c r="L174" s="3" t="s">
        <v>65</v>
      </c>
      <c r="M174" s="3">
        <f>IF(ISBLANK(Table1[[#This Row],[Type Grade]]),"",VLOOKUP(Table1[[#This Row],[Type Grade]],Table10[], 2, 0))</f>
        <v>4</v>
      </c>
      <c r="N174" s="3"/>
      <c r="O174" s="3"/>
      <c r="P174" s="3"/>
      <c r="Q174" s="3" t="str">
        <f>IF(ISBLANK(Table1[[#This Row],[Type Grade]]),"",VLOOKUP(Table1[[#This Row],[Type Grade]],Table10[#Data],4,0))</f>
        <v>Staff</v>
      </c>
      <c r="R174" s="3" t="s">
        <v>121</v>
      </c>
      <c r="S174" s="3" t="s">
        <v>151</v>
      </c>
      <c r="T174" s="3" t="s">
        <v>39</v>
      </c>
      <c r="U174" s="3" t="s">
        <v>1023</v>
      </c>
      <c r="V174" s="3" t="s">
        <v>570</v>
      </c>
      <c r="W174" s="3">
        <v>1</v>
      </c>
      <c r="X174" s="181" t="s">
        <v>135</v>
      </c>
      <c r="Y174" s="3" t="str">
        <f>IF(ISBLANK(Table1[[#This Row],[Progress]]),"belum ada fktk",VLOOKUP(Table1[[#This Row],[Progress]],'Reference Table'!$F$2:$G$12,2,FALSE))</f>
        <v>Closed</v>
      </c>
      <c r="Z174" s="199">
        <v>45817</v>
      </c>
      <c r="AA174" s="183" t="str">
        <f>IF(LEN(Table1[[#This Row],[Request Date]])&gt;=1, TEXT(Table1[[#This Row],[Request Date]], "mmm"), "ongoing")</f>
        <v>Jun</v>
      </c>
      <c r="AB174" s="183"/>
      <c r="AC174" s="183"/>
      <c r="AD174" s="183"/>
      <c r="AE174" s="183"/>
      <c r="AF174" s="18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v>1</v>
      </c>
      <c r="BN174" s="3"/>
      <c r="BO174" s="3"/>
      <c r="BP174" s="3"/>
      <c r="BQ174" s="3"/>
      <c r="BR174" s="244" t="s">
        <v>1498</v>
      </c>
      <c r="BS174" s="183"/>
      <c r="BT174" s="183">
        <v>45876</v>
      </c>
      <c r="BU174" s="183">
        <v>45908</v>
      </c>
      <c r="BV174" s="3" t="s">
        <v>1784</v>
      </c>
      <c r="BW174" s="3" t="s">
        <v>533</v>
      </c>
      <c r="BX174" s="16"/>
      <c r="BY174" s="16">
        <f>IF(Table1[[#This Row],[Status]]="Open",Table1[[#This Row],[Ongoing Vacancies Day]],IF(Table1[[#This Row],[Status]]="Closed",Table1[[#This Row],[Join Date]]-Table1[[#This Row],[Request Date]],IF(Table1[[#This Row],[Status]]="Hold / Cancel","Hold/Cancel",0)))</f>
        <v>91</v>
      </c>
      <c r="BZ174" s="16" t="str">
        <f>IFERROR(VLOOKUP(BY174,Table4[],3,TRUE),"Hold/Cancel")</f>
        <v>above 91 Days</v>
      </c>
      <c r="CA174" s="16" t="str">
        <f>IF(LEN(Table1[[#This Row],[Join Date]])&lt;1, Table1[[#This Row],[Present Day]]-Table1[[#This Row],[Request Date]],"Closed")</f>
        <v>Closed</v>
      </c>
      <c r="CB174" s="16" t="str">
        <f>VLOOKUP(Table1[[#This Row],[Actual SLA]],Table3[],3,TRUE)</f>
        <v>&gt;90</v>
      </c>
      <c r="CC174" s="16" t="str">
        <f>IFERROR(VLOOKUP(BY174,Table4[],4,TRUE),"Hold/Cancel")</f>
        <v>Closed Not Meet SLA</v>
      </c>
      <c r="CD174" s="179"/>
      <c r="CE174" s="179">
        <f t="shared" ca="1" si="4"/>
        <v>45965.657166203702</v>
      </c>
      <c r="CF174" s="16"/>
      <c r="CG174" s="16"/>
      <c r="CH174" s="286" t="s">
        <v>1498</v>
      </c>
    </row>
    <row r="175" spans="1:86" ht="87" hidden="1" x14ac:dyDescent="0.35">
      <c r="A175" s="3">
        <f t="shared" si="5"/>
        <v>174</v>
      </c>
      <c r="B175" s="3" t="s">
        <v>149</v>
      </c>
      <c r="C175" s="3" t="s">
        <v>1273</v>
      </c>
      <c r="D175" s="227"/>
      <c r="E175" s="227" t="s">
        <v>1807</v>
      </c>
      <c r="F175" s="227" t="s">
        <v>528</v>
      </c>
      <c r="G175" s="227" t="s">
        <v>136</v>
      </c>
      <c r="H175" s="3" t="s">
        <v>1574</v>
      </c>
      <c r="I175" s="227" t="s">
        <v>927</v>
      </c>
      <c r="J175" s="227" t="s">
        <v>993</v>
      </c>
      <c r="K175" s="3" t="s">
        <v>138</v>
      </c>
      <c r="L175" s="3" t="s">
        <v>65</v>
      </c>
      <c r="M175" s="3">
        <f>IF(ISBLANK(Table1[[#This Row],[Type Grade]]),"",VLOOKUP(Table1[[#This Row],[Type Grade]],Table10[], 2, 0))</f>
        <v>4</v>
      </c>
      <c r="N175" s="3"/>
      <c r="O175" s="3"/>
      <c r="P175" s="3"/>
      <c r="Q175" s="3" t="str">
        <f>IF(ISBLANK(Table1[[#This Row],[Type Grade]]),"",VLOOKUP(Table1[[#This Row],[Type Grade]],Table10[#Data],4,0))</f>
        <v>Staff</v>
      </c>
      <c r="R175" s="3" t="s">
        <v>121</v>
      </c>
      <c r="S175" s="3" t="s">
        <v>151</v>
      </c>
      <c r="T175" s="3" t="s">
        <v>39</v>
      </c>
      <c r="U175" s="3" t="s">
        <v>1631</v>
      </c>
      <c r="V175" s="3" t="s">
        <v>570</v>
      </c>
      <c r="W175" s="3">
        <v>1</v>
      </c>
      <c r="X175" s="181" t="s">
        <v>135</v>
      </c>
      <c r="Y175" s="3" t="str">
        <f>IF(ISBLANK(Table1[[#This Row],[Progress]]),"belum ada fktk",VLOOKUP(Table1[[#This Row],[Progress]],'Reference Table'!$F$2:$G$12,2,FALSE))</f>
        <v>Closed</v>
      </c>
      <c r="Z175" s="199">
        <v>45817</v>
      </c>
      <c r="AA175" s="183" t="str">
        <f>IF(LEN(Table1[[#This Row],[Request Date]])&gt;=1, TEXT(Table1[[#This Row],[Request Date]], "mmm"), "ongoing")</f>
        <v>Jun</v>
      </c>
      <c r="AB175" s="183"/>
      <c r="AC175" s="183"/>
      <c r="AD175" s="183"/>
      <c r="AE175" s="183"/>
      <c r="AF175" s="18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v>1</v>
      </c>
      <c r="BN175" s="3"/>
      <c r="BO175" s="3"/>
      <c r="BP175" s="3"/>
      <c r="BQ175" s="3"/>
      <c r="BR175" s="244" t="s">
        <v>1499</v>
      </c>
      <c r="BS175" s="183"/>
      <c r="BT175" s="183">
        <v>45866</v>
      </c>
      <c r="BU175" s="183">
        <v>45908</v>
      </c>
      <c r="BV175" s="3" t="s">
        <v>1783</v>
      </c>
      <c r="BW175" s="3" t="s">
        <v>533</v>
      </c>
      <c r="BX175" s="16"/>
      <c r="BY175" s="16">
        <f>IF(Table1[[#This Row],[Status]]="Open",Table1[[#This Row],[Ongoing Vacancies Day]],IF(Table1[[#This Row],[Status]]="Closed",Table1[[#This Row],[Join Date]]-Table1[[#This Row],[Request Date]],IF(Table1[[#This Row],[Status]]="Hold / Cancel","Hold/Cancel",0)))</f>
        <v>91</v>
      </c>
      <c r="BZ175" s="16" t="str">
        <f>IFERROR(VLOOKUP(BY175,Table4[],3,TRUE),"Hold/Cancel")</f>
        <v>above 91 Days</v>
      </c>
      <c r="CA175" s="16" t="str">
        <f>IF(LEN(Table1[[#This Row],[Join Date]])&lt;1, Table1[[#This Row],[Present Day]]-Table1[[#This Row],[Request Date]],"Closed")</f>
        <v>Closed</v>
      </c>
      <c r="CB175" s="16" t="str">
        <f>VLOOKUP(Table1[[#This Row],[Actual SLA]],Table3[],3,TRUE)</f>
        <v>&gt;90</v>
      </c>
      <c r="CC175" s="16" t="str">
        <f>IFERROR(VLOOKUP(BY175,Table4[],4,TRUE),"Hold/Cancel")</f>
        <v>Closed Not Meet SLA</v>
      </c>
      <c r="CD175" s="179"/>
      <c r="CE175" s="179">
        <f t="shared" ca="1" si="4"/>
        <v>45965.657166203702</v>
      </c>
      <c r="CF175" s="16"/>
      <c r="CG175" s="16"/>
      <c r="CH175" s="286" t="s">
        <v>1499</v>
      </c>
    </row>
    <row r="176" spans="1:86" hidden="1" x14ac:dyDescent="0.35">
      <c r="A176" s="3">
        <f t="shared" si="5"/>
        <v>175</v>
      </c>
      <c r="B176" s="3" t="s">
        <v>153</v>
      </c>
      <c r="C176" s="3" t="s">
        <v>321</v>
      </c>
      <c r="D176" s="227" t="s">
        <v>1029</v>
      </c>
      <c r="E176" s="227" t="s">
        <v>1806</v>
      </c>
      <c r="F176" s="227" t="s">
        <v>236</v>
      </c>
      <c r="G176" s="227" t="s">
        <v>164</v>
      </c>
      <c r="H176" s="3"/>
      <c r="I176" s="227" t="s">
        <v>297</v>
      </c>
      <c r="J176" s="227" t="s">
        <v>1027</v>
      </c>
      <c r="K176" s="3" t="s">
        <v>138</v>
      </c>
      <c r="L176" s="3" t="s">
        <v>80</v>
      </c>
      <c r="M176" s="3">
        <f>IF(ISBLANK(Table1[[#This Row],[Type Grade]]),"",VLOOKUP(Table1[[#This Row],[Type Grade]],Table10[], 2, 0))</f>
        <v>3</v>
      </c>
      <c r="N176" s="3"/>
      <c r="O176" s="3"/>
      <c r="P176" s="3"/>
      <c r="Q176" s="3" t="str">
        <f>IF(ISBLANK(Table1[[#This Row],[Type Grade]]),"",VLOOKUP(Table1[[#This Row],[Type Grade]],Table10[#Data],4,0))</f>
        <v>Non Staff</v>
      </c>
      <c r="R176" s="3" t="s">
        <v>150</v>
      </c>
      <c r="S176" s="3" t="s">
        <v>864</v>
      </c>
      <c r="T176" s="3" t="s">
        <v>39</v>
      </c>
      <c r="U176" s="3" t="s">
        <v>1030</v>
      </c>
      <c r="V176" s="3" t="s">
        <v>1031</v>
      </c>
      <c r="W176" s="3">
        <v>1</v>
      </c>
      <c r="X176" s="181" t="s">
        <v>135</v>
      </c>
      <c r="Y176" s="3" t="str">
        <f>IF(ISBLANK(Table1[[#This Row],[Progress]]),"belum ada fktk",VLOOKUP(Table1[[#This Row],[Progress]],'Reference Table'!$F$2:$G$12,2,FALSE))</f>
        <v>Closed</v>
      </c>
      <c r="Z176" s="199">
        <v>45817</v>
      </c>
      <c r="AA176" s="183" t="str">
        <f>IF(LEN(Table1[[#This Row],[Request Date]])&gt;=1, TEXT(Table1[[#This Row],[Request Date]], "mmm"), "ongoing")</f>
        <v>Jun</v>
      </c>
      <c r="AB176" s="183"/>
      <c r="AC176" s="183"/>
      <c r="AD176" s="183"/>
      <c r="AE176" s="183"/>
      <c r="AF176" s="18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v>1</v>
      </c>
      <c r="BN176" s="3"/>
      <c r="BO176" s="3"/>
      <c r="BP176" s="3"/>
      <c r="BQ176" s="3"/>
      <c r="BR176" s="246"/>
      <c r="BS176" s="183"/>
      <c r="BT176" s="183"/>
      <c r="BU176" s="183">
        <v>45821</v>
      </c>
      <c r="BV176" s="3" t="s">
        <v>1218</v>
      </c>
      <c r="BW176" s="3" t="s">
        <v>286</v>
      </c>
      <c r="BX176" s="16"/>
      <c r="BY176" s="16">
        <f>IF(Table1[[#This Row],[Status]]="Open",Table1[[#This Row],[Ongoing Vacancies Day]],IF(Table1[[#This Row],[Status]]="Closed",Table1[[#This Row],[Join Date]]-Table1[[#This Row],[Request Date]],IF(Table1[[#This Row],[Status]]="Hold / Cancel","Hold/Cancel",0)))</f>
        <v>4</v>
      </c>
      <c r="BZ176" s="16" t="str">
        <f>IFERROR(VLOOKUP(BY176,Table4[],3,TRUE),"Hold/Cancel")</f>
        <v>0 - 30 Days</v>
      </c>
      <c r="CA176" s="16" t="str">
        <f>IF(LEN(Table1[[#This Row],[Join Date]])&lt;1, Table1[[#This Row],[Present Day]]-Table1[[#This Row],[Request Date]],"Closed")</f>
        <v>Closed</v>
      </c>
      <c r="CB176" s="16" t="str">
        <f>VLOOKUP(Table1[[#This Row],[Actual SLA]],Table3[],3,TRUE)</f>
        <v>&lt;90</v>
      </c>
      <c r="CC176" s="16" t="str">
        <f>IFERROR(VLOOKUP(BY176,Table4[],4,TRUE),"Hold/Cancel")</f>
        <v>Closed Meet SLA</v>
      </c>
      <c r="CD176" s="179"/>
      <c r="CE176" s="179">
        <f t="shared" ca="1" si="4"/>
        <v>45965.657166203702</v>
      </c>
      <c r="CF176" s="16">
        <v>6</v>
      </c>
      <c r="CG176" s="16"/>
      <c r="CH176" s="231"/>
    </row>
    <row r="177" spans="1:86" ht="87" hidden="1" x14ac:dyDescent="0.35">
      <c r="A177" s="3">
        <f t="shared" si="5"/>
        <v>176</v>
      </c>
      <c r="B177" s="3" t="s">
        <v>149</v>
      </c>
      <c r="C177" s="3" t="s">
        <v>1273</v>
      </c>
      <c r="D177" s="227" t="s">
        <v>1037</v>
      </c>
      <c r="E177" s="227" t="s">
        <v>1806</v>
      </c>
      <c r="F177" s="227" t="s">
        <v>137</v>
      </c>
      <c r="G177" s="229" t="s">
        <v>136</v>
      </c>
      <c r="H177" s="181" t="s">
        <v>1553</v>
      </c>
      <c r="I177" s="227" t="s">
        <v>643</v>
      </c>
      <c r="J177" s="227" t="s">
        <v>1456</v>
      </c>
      <c r="K177" s="3" t="s">
        <v>138</v>
      </c>
      <c r="L177" s="3" t="s">
        <v>65</v>
      </c>
      <c r="M177" s="3">
        <f>IF(ISBLANK(Table1[[#This Row],[Type Grade]]),"",VLOOKUP(Table1[[#This Row],[Type Grade]],Table10[], 2, 0))</f>
        <v>4</v>
      </c>
      <c r="N177" s="3"/>
      <c r="O177" s="3"/>
      <c r="P177" s="3"/>
      <c r="Q177" s="3" t="str">
        <f>IF(ISBLANK(Table1[[#This Row],[Type Grade]]),"",VLOOKUP(Table1[[#This Row],[Type Grade]],Table10[#Data],4,0))</f>
        <v>Staff</v>
      </c>
      <c r="R177" s="3" t="s">
        <v>121</v>
      </c>
      <c r="S177" s="3" t="s">
        <v>151</v>
      </c>
      <c r="T177" s="3" t="s">
        <v>122</v>
      </c>
      <c r="U177" s="3" t="s">
        <v>349</v>
      </c>
      <c r="V177" s="3" t="s">
        <v>349</v>
      </c>
      <c r="W177" s="3">
        <v>1</v>
      </c>
      <c r="X177" s="3" t="s">
        <v>135</v>
      </c>
      <c r="Y177" s="3" t="str">
        <f>IF(ISBLANK(Table1[[#This Row],[Progress]]),"belum ada fktk",VLOOKUP(Table1[[#This Row],[Progress]],'Reference Table'!$F$2:$G$12,2,FALSE))</f>
        <v>Closed</v>
      </c>
      <c r="Z177" s="199">
        <v>45818</v>
      </c>
      <c r="AA177" s="183" t="str">
        <f>IF(LEN(Table1[[#This Row],[Request Date]])&gt;=1, TEXT(Table1[[#This Row],[Request Date]], "mmm"), "ongoing")</f>
        <v>Jun</v>
      </c>
      <c r="AB177" s="183"/>
      <c r="AC177" s="183"/>
      <c r="AD177" s="183"/>
      <c r="AE177" s="183"/>
      <c r="AF177" s="183"/>
      <c r="AG177" s="216"/>
      <c r="AH177" s="216"/>
      <c r="AI177" s="216"/>
      <c r="AJ177" s="216"/>
      <c r="AK177" s="216"/>
      <c r="AL177" s="216"/>
      <c r="AM177" s="217"/>
      <c r="AN177" s="217"/>
      <c r="AO177" s="217"/>
      <c r="AP177" s="217"/>
      <c r="AQ177" s="217"/>
      <c r="AR177" s="217"/>
      <c r="AS177" s="217"/>
      <c r="AT177" s="217"/>
      <c r="AU177" s="217"/>
      <c r="AV177" s="217"/>
      <c r="AW177" s="217"/>
      <c r="AX177" s="217"/>
      <c r="AY177" s="217"/>
      <c r="AZ177" s="217"/>
      <c r="BA177" s="217"/>
      <c r="BB177" s="217"/>
      <c r="BC177" s="217"/>
      <c r="BD177" s="217"/>
      <c r="BE177" s="217"/>
      <c r="BF177" s="217"/>
      <c r="BG177" s="217"/>
      <c r="BH177" s="217"/>
      <c r="BI177" s="217"/>
      <c r="BJ177" s="217"/>
      <c r="BK177" s="217"/>
      <c r="BL177" s="217"/>
      <c r="BM177" s="3">
        <v>1</v>
      </c>
      <c r="BN177" s="217"/>
      <c r="BO177" s="217"/>
      <c r="BP177" s="217"/>
      <c r="BQ177" s="218"/>
      <c r="BR177" s="245" t="s">
        <v>1381</v>
      </c>
      <c r="BS177" s="219"/>
      <c r="BT177" s="182">
        <v>45847</v>
      </c>
      <c r="BU177" s="219">
        <v>45882</v>
      </c>
      <c r="BV177" s="181" t="s">
        <v>1314</v>
      </c>
      <c r="BW177" s="3" t="s">
        <v>533</v>
      </c>
      <c r="BX177" s="16" t="s">
        <v>1076</v>
      </c>
      <c r="BY177" s="16">
        <f>IF(Table1[[#This Row],[Status]]="Open",Table1[[#This Row],[Ongoing Vacancies Day]],IF(Table1[[#This Row],[Status]]="Closed",Table1[[#This Row],[Join Date]]-Table1[[#This Row],[Request Date]],IF(Table1[[#This Row],[Status]]="Hold / Cancel","Hold/Cancel",0)))</f>
        <v>64</v>
      </c>
      <c r="BZ177" s="16" t="str">
        <f>IFERROR(VLOOKUP(BY177,Table4[],3,TRUE),"Hold/Cancel")</f>
        <v>61 - 90 Days</v>
      </c>
      <c r="CA177" s="16" t="str">
        <f>IF(LEN(Table1[[#This Row],[Join Date]])&lt;1, Table1[[#This Row],[Present Day]]-Table1[[#This Row],[Request Date]],"Closed")</f>
        <v>Closed</v>
      </c>
      <c r="CB177" s="16" t="str">
        <f>VLOOKUP(Table1[[#This Row],[Actual SLA]],Table3[],3,TRUE)</f>
        <v>&lt;90</v>
      </c>
      <c r="CC177" s="16" t="str">
        <f>IFERROR(VLOOKUP(BY177,Table4[],4,TRUE),"Hold/Cancel")</f>
        <v>Closed Meet SLA</v>
      </c>
      <c r="CD177" s="179"/>
      <c r="CE177" s="179">
        <f t="shared" ca="1" si="4"/>
        <v>45965.657166203702</v>
      </c>
      <c r="CF177" s="3">
        <v>7</v>
      </c>
      <c r="CG177" s="16"/>
      <c r="CH177" s="195" t="s">
        <v>1381</v>
      </c>
    </row>
    <row r="178" spans="1:86" hidden="1" x14ac:dyDescent="0.35">
      <c r="A178" s="3">
        <f t="shared" si="5"/>
        <v>177</v>
      </c>
      <c r="B178" s="3" t="s">
        <v>506</v>
      </c>
      <c r="C178" s="3" t="s">
        <v>321</v>
      </c>
      <c r="D178" s="227" t="s">
        <v>1038</v>
      </c>
      <c r="E178" s="227" t="s">
        <v>1806</v>
      </c>
      <c r="F178" s="227" t="s">
        <v>236</v>
      </c>
      <c r="G178" s="227" t="s">
        <v>164</v>
      </c>
      <c r="H178" s="3"/>
      <c r="I178" s="227" t="s">
        <v>1000</v>
      </c>
      <c r="J178" s="227" t="s">
        <v>1039</v>
      </c>
      <c r="K178" s="3" t="s">
        <v>138</v>
      </c>
      <c r="L178" s="3" t="s">
        <v>80</v>
      </c>
      <c r="M178" s="3">
        <f>IF(ISBLANK(Table1[[#This Row],[Type Grade]]),"",VLOOKUP(Table1[[#This Row],[Type Grade]],Table10[], 2, 0))</f>
        <v>3</v>
      </c>
      <c r="N178" s="3"/>
      <c r="O178" s="3"/>
      <c r="P178" s="3"/>
      <c r="Q178" s="3" t="str">
        <f>IF(ISBLANK(Table1[[#This Row],[Type Grade]]),"",VLOOKUP(Table1[[#This Row],[Type Grade]],Table10[#Data],4,0))</f>
        <v>Non Staff</v>
      </c>
      <c r="R178" s="3" t="s">
        <v>150</v>
      </c>
      <c r="S178" s="3" t="s">
        <v>206</v>
      </c>
      <c r="T178" s="3" t="s">
        <v>39</v>
      </c>
      <c r="U178" s="3" t="s">
        <v>1040</v>
      </c>
      <c r="V178" s="3" t="s">
        <v>570</v>
      </c>
      <c r="W178" s="3">
        <v>1</v>
      </c>
      <c r="X178" s="3" t="s">
        <v>135</v>
      </c>
      <c r="Y178" s="3" t="str">
        <f>IF(ISBLANK(Table1[[#This Row],[Progress]]),"belum ada fktk",VLOOKUP(Table1[[#This Row],[Progress]],'Reference Table'!$F$2:$G$12,2,FALSE))</f>
        <v>Closed</v>
      </c>
      <c r="Z178" s="199">
        <v>45818</v>
      </c>
      <c r="AA178" s="183" t="str">
        <f>IF(LEN(Table1[[#This Row],[Request Date]])&gt;=1, TEXT(Table1[[#This Row],[Request Date]], "mmm"), "ongoing")</f>
        <v>Jun</v>
      </c>
      <c r="AB178" s="3"/>
      <c r="AC178" s="3"/>
      <c r="AD178" s="3"/>
      <c r="AE178" s="3"/>
      <c r="AF178" s="3"/>
      <c r="AG178" s="180"/>
      <c r="AH178" s="180"/>
      <c r="AI178" s="180"/>
      <c r="AJ178" s="180"/>
      <c r="AK178" s="180"/>
      <c r="AL178" s="180"/>
      <c r="AM178" s="180"/>
      <c r="AN178" s="180"/>
      <c r="AO178" s="180"/>
      <c r="AP178" s="180"/>
      <c r="AQ178" s="180"/>
      <c r="AR178" s="180"/>
      <c r="AS178" s="180"/>
      <c r="AT178" s="180"/>
      <c r="AU178" s="180"/>
      <c r="AV178" s="180"/>
      <c r="AW178" s="180"/>
      <c r="AX178" s="180"/>
      <c r="AY178" s="180"/>
      <c r="AZ178" s="180"/>
      <c r="BA178" s="180"/>
      <c r="BB178" s="180"/>
      <c r="BC178" s="180"/>
      <c r="BD178" s="180"/>
      <c r="BE178" s="180"/>
      <c r="BF178" s="180"/>
      <c r="BG178" s="180"/>
      <c r="BH178" s="180"/>
      <c r="BI178" s="180"/>
      <c r="BJ178" s="180"/>
      <c r="BK178" s="180"/>
      <c r="BL178" s="180"/>
      <c r="BM178" s="3">
        <v>1</v>
      </c>
      <c r="BN178" s="217"/>
      <c r="BO178" s="217"/>
      <c r="BP178" s="217"/>
      <c r="BQ178" s="218"/>
      <c r="BR178" s="249"/>
      <c r="BS178" s="219"/>
      <c r="BT178" s="182">
        <v>45831</v>
      </c>
      <c r="BU178" s="219">
        <v>45831</v>
      </c>
      <c r="BV178" s="181" t="s">
        <v>1243</v>
      </c>
      <c r="BW178" s="3" t="s">
        <v>286</v>
      </c>
      <c r="BX178" s="16"/>
      <c r="BY178" s="16">
        <f>IF(Table1[[#This Row],[Status]]="Open",Table1[[#This Row],[Ongoing Vacancies Day]],IF(Table1[[#This Row],[Status]]="Closed",Table1[[#This Row],[Join Date]]-Table1[[#This Row],[Request Date]],IF(Table1[[#This Row],[Status]]="Hold / Cancel","Hold/Cancel",0)))</f>
        <v>13</v>
      </c>
      <c r="BZ178" s="16" t="str">
        <f>IFERROR(VLOOKUP(BY178,Table4[],3,TRUE),"Hold/Cancel")</f>
        <v>0 - 30 Days</v>
      </c>
      <c r="CA178" s="16" t="str">
        <f>IF(LEN(Table1[[#This Row],[Join Date]])&lt;1, Table1[[#This Row],[Present Day]]-Table1[[#This Row],[Request Date]],"Closed")</f>
        <v>Closed</v>
      </c>
      <c r="CB178" s="16" t="str">
        <f>VLOOKUP(Table1[[#This Row],[Actual SLA]],Table3[],3,TRUE)</f>
        <v>&lt;90</v>
      </c>
      <c r="CC178" s="16" t="str">
        <f>IFERROR(VLOOKUP(BY178,Table4[],4,TRUE),"Hold/Cancel")</f>
        <v>Closed Meet SLA</v>
      </c>
      <c r="CD178" s="179"/>
      <c r="CE178" s="179">
        <f t="shared" ca="1" si="4"/>
        <v>45965.657166203702</v>
      </c>
      <c r="CF178" s="16">
        <v>6</v>
      </c>
      <c r="CG178" s="16"/>
      <c r="CH178" s="290"/>
    </row>
    <row r="179" spans="1:86" ht="29" hidden="1" x14ac:dyDescent="0.35">
      <c r="A179" s="3">
        <f t="shared" si="5"/>
        <v>178</v>
      </c>
      <c r="B179" s="3" t="s">
        <v>149</v>
      </c>
      <c r="C179" s="3" t="s">
        <v>1273</v>
      </c>
      <c r="D179" s="227"/>
      <c r="E179" s="227" t="s">
        <v>1807</v>
      </c>
      <c r="F179" s="227" t="s">
        <v>137</v>
      </c>
      <c r="G179" s="227" t="s">
        <v>136</v>
      </c>
      <c r="H179" s="3" t="s">
        <v>1557</v>
      </c>
      <c r="I179" s="227" t="s">
        <v>694</v>
      </c>
      <c r="J179" s="227" t="s">
        <v>1057</v>
      </c>
      <c r="K179" s="3" t="s">
        <v>138</v>
      </c>
      <c r="L179" s="3" t="s">
        <v>65</v>
      </c>
      <c r="M179" s="3">
        <f>IF(ISBLANK(Table1[[#This Row],[Type Grade]]),"",VLOOKUP(Table1[[#This Row],[Type Grade]],Table10[], 2, 0))</f>
        <v>4</v>
      </c>
      <c r="N179" s="3"/>
      <c r="O179" s="3"/>
      <c r="P179" s="3"/>
      <c r="Q179" s="3" t="str">
        <f>IF(ISBLANK(Table1[[#This Row],[Type Grade]]),"",VLOOKUP(Table1[[#This Row],[Type Grade]],Table10[#Data],4,0))</f>
        <v>Staff</v>
      </c>
      <c r="R179" s="3" t="s">
        <v>121</v>
      </c>
      <c r="S179" s="3" t="s">
        <v>151</v>
      </c>
      <c r="T179" s="3" t="s">
        <v>39</v>
      </c>
      <c r="U179" s="3" t="s">
        <v>349</v>
      </c>
      <c r="V179" s="3" t="s">
        <v>349</v>
      </c>
      <c r="W179" s="3">
        <v>1</v>
      </c>
      <c r="X179" s="3" t="s">
        <v>135</v>
      </c>
      <c r="Y179" s="3" t="str">
        <f>IF(ISBLANK(Table1[[#This Row],[Progress]]),"belum ada fktk",VLOOKUP(Table1[[#This Row],[Progress]],'Reference Table'!$F$2:$G$12,2,FALSE))</f>
        <v>Closed</v>
      </c>
      <c r="Z179" s="199">
        <v>45818</v>
      </c>
      <c r="AA179" s="183" t="str">
        <f>IF(LEN(Table1[[#This Row],[Request Date]])&gt;=1, TEXT(Table1[[#This Row],[Request Date]], "mmm"), "ongoing")</f>
        <v>Jun</v>
      </c>
      <c r="AB179" s="183"/>
      <c r="AC179" s="183"/>
      <c r="AD179" s="183"/>
      <c r="AE179" s="183"/>
      <c r="AF179" s="18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v>1</v>
      </c>
      <c r="BN179" s="3"/>
      <c r="BO179" s="3"/>
      <c r="BP179" s="3"/>
      <c r="BQ179" s="3"/>
      <c r="BR179" s="244" t="s">
        <v>1058</v>
      </c>
      <c r="BS179" s="183"/>
      <c r="BT179" s="183">
        <v>45826</v>
      </c>
      <c r="BU179" s="183">
        <v>45831</v>
      </c>
      <c r="BV179" s="3" t="s">
        <v>1059</v>
      </c>
      <c r="BW179" s="3"/>
      <c r="BX179" s="16"/>
      <c r="BY179" s="16">
        <f>IF(Table1[[#This Row],[Status]]="Open",Table1[[#This Row],[Ongoing Vacancies Day]],IF(Table1[[#This Row],[Status]]="Closed",Table1[[#This Row],[Join Date]]-Table1[[#This Row],[Request Date]],IF(Table1[[#This Row],[Status]]="Hold / Cancel","Hold/Cancel",0)))</f>
        <v>13</v>
      </c>
      <c r="BZ179" s="16" t="str">
        <f>IFERROR(VLOOKUP(BY179,Table4[],3,TRUE),"Hold/Cancel")</f>
        <v>0 - 30 Days</v>
      </c>
      <c r="CA179" s="16" t="str">
        <f>IF(LEN(Table1[[#This Row],[Join Date]])&lt;1, Table1[[#This Row],[Present Day]]-Table1[[#This Row],[Request Date]],"Closed")</f>
        <v>Closed</v>
      </c>
      <c r="CB179" s="16" t="str">
        <f>VLOOKUP(Table1[[#This Row],[Actual SLA]],Table3[],3,TRUE)</f>
        <v>&lt;90</v>
      </c>
      <c r="CC179" s="16" t="str">
        <f>IFERROR(VLOOKUP(BY179,Table4[],4,TRUE),"Hold/Cancel")</f>
        <v>Closed Meet SLA</v>
      </c>
      <c r="CD179" s="179"/>
      <c r="CE179" s="179">
        <f t="shared" ca="1" si="4"/>
        <v>45965.657166203702</v>
      </c>
      <c r="CF179" s="16">
        <v>6</v>
      </c>
      <c r="CG179" s="16"/>
      <c r="CH179" s="286" t="s">
        <v>1058</v>
      </c>
    </row>
    <row r="180" spans="1:86" ht="43.5" hidden="1" x14ac:dyDescent="0.35">
      <c r="A180" s="3">
        <f t="shared" si="5"/>
        <v>179</v>
      </c>
      <c r="B180" s="181" t="s">
        <v>149</v>
      </c>
      <c r="C180" s="3" t="s">
        <v>1273</v>
      </c>
      <c r="D180" s="229" t="s">
        <v>1041</v>
      </c>
      <c r="E180" s="227" t="s">
        <v>1806</v>
      </c>
      <c r="F180" s="229" t="s">
        <v>162</v>
      </c>
      <c r="G180" s="229" t="s">
        <v>136</v>
      </c>
      <c r="H180" s="229" t="s">
        <v>162</v>
      </c>
      <c r="I180" s="229" t="s">
        <v>850</v>
      </c>
      <c r="J180" s="240" t="s">
        <v>1157</v>
      </c>
      <c r="K180" s="181" t="s">
        <v>138</v>
      </c>
      <c r="L180" s="181" t="s">
        <v>49</v>
      </c>
      <c r="M180" s="3">
        <f>IF(ISBLANK(Table1[[#This Row],[Type Grade]]),"",VLOOKUP(Table1[[#This Row],[Type Grade]],Table10[], 2, 0))</f>
        <v>5</v>
      </c>
      <c r="N180" s="3"/>
      <c r="O180" s="3"/>
      <c r="P180" s="3"/>
      <c r="Q180" s="3" t="str">
        <f>IF(ISBLANK(Table1[[#This Row],[Type Grade]]),"",VLOOKUP(Table1[[#This Row],[Type Grade]],Table10[#Data],4,0))</f>
        <v>Staff</v>
      </c>
      <c r="R180" s="181" t="s">
        <v>121</v>
      </c>
      <c r="S180" s="181" t="s">
        <v>151</v>
      </c>
      <c r="T180" s="181" t="s">
        <v>122</v>
      </c>
      <c r="U180" s="181"/>
      <c r="V180" s="181"/>
      <c r="W180" s="181">
        <v>1</v>
      </c>
      <c r="X180" s="3" t="s">
        <v>135</v>
      </c>
      <c r="Y180" s="3" t="str">
        <f>IF(ISBLANK(Table1[[#This Row],[Progress]]),"belum ada fktk",VLOOKUP(Table1[[#This Row],[Progress]],'Reference Table'!$F$2:$G$12,2,FALSE))</f>
        <v>Closed</v>
      </c>
      <c r="Z180" s="198">
        <v>45820</v>
      </c>
      <c r="AA180" s="183" t="str">
        <f>IF(LEN(Table1[[#This Row],[Request Date]])&gt;=1, TEXT(Table1[[#This Row],[Request Date]], "mmm"), "ongoing")</f>
        <v>Jun</v>
      </c>
      <c r="AB180" s="183"/>
      <c r="AC180" s="183"/>
      <c r="AD180" s="183"/>
      <c r="AE180" s="183"/>
      <c r="AF180" s="183"/>
      <c r="AG180" s="184"/>
      <c r="AH180" s="184"/>
      <c r="AI180" s="184"/>
      <c r="AJ180" s="184"/>
      <c r="AK180" s="184"/>
      <c r="AL180" s="184"/>
      <c r="AM180" s="181"/>
      <c r="AN180" s="181"/>
      <c r="AO180" s="181"/>
      <c r="AP180" s="181"/>
      <c r="AQ180" s="181"/>
      <c r="AR180" s="181"/>
      <c r="AS180" s="181"/>
      <c r="AT180" s="181"/>
      <c r="AU180" s="181"/>
      <c r="AV180" s="181"/>
      <c r="AW180" s="181"/>
      <c r="AX180" s="181"/>
      <c r="AY180" s="181"/>
      <c r="AZ180" s="181"/>
      <c r="BA180" s="181"/>
      <c r="BB180" s="181"/>
      <c r="BC180" s="181"/>
      <c r="BD180" s="181"/>
      <c r="BE180" s="181"/>
      <c r="BF180" s="181"/>
      <c r="BG180" s="181"/>
      <c r="BH180" s="181"/>
      <c r="BI180" s="181"/>
      <c r="BJ180" s="181"/>
      <c r="BK180" s="181"/>
      <c r="BL180" s="181"/>
      <c r="BM180" s="3">
        <v>1</v>
      </c>
      <c r="BN180" s="181"/>
      <c r="BO180" s="181"/>
      <c r="BP180" s="181"/>
      <c r="BQ180" s="181"/>
      <c r="BR180" s="243" t="s">
        <v>1286</v>
      </c>
      <c r="BS180" s="181"/>
      <c r="BT180" s="188">
        <v>45834</v>
      </c>
      <c r="BU180" s="219">
        <v>45901</v>
      </c>
      <c r="BV180" s="181" t="s">
        <v>1382</v>
      </c>
      <c r="BW180" s="3" t="s">
        <v>533</v>
      </c>
      <c r="BX180" s="16" t="s">
        <v>1383</v>
      </c>
      <c r="BY180" s="16">
        <f>IF(Table1[[#This Row],[Status]]="Open",Table1[[#This Row],[Ongoing Vacancies Day]],IF(Table1[[#This Row],[Status]]="Closed",Table1[[#This Row],[Join Date]]-Table1[[#This Row],[Request Date]],IF(Table1[[#This Row],[Status]]="Hold / Cancel","Hold/Cancel",0)))</f>
        <v>81</v>
      </c>
      <c r="BZ180" s="16" t="str">
        <f>IFERROR(VLOOKUP(BY180,Table4[],3,TRUE),"Hold/Cancel")</f>
        <v>61 - 90 Days</v>
      </c>
      <c r="CA180" s="16" t="str">
        <f>IF(LEN(Table1[[#This Row],[Join Date]])&lt;1, Table1[[#This Row],[Present Day]]-Table1[[#This Row],[Request Date]],"Closed")</f>
        <v>Closed</v>
      </c>
      <c r="CB180" s="16" t="str">
        <f>VLOOKUP(Table1[[#This Row],[Actual SLA]],Table3[],3,TRUE)</f>
        <v>&lt;90</v>
      </c>
      <c r="CC180" s="16" t="str">
        <f>IFERROR(VLOOKUP(BY180,Table4[],4,TRUE),"Hold/Cancel")</f>
        <v>Closed Meet SLA</v>
      </c>
      <c r="CD180" s="179"/>
      <c r="CE180" s="179">
        <f t="shared" ca="1" si="4"/>
        <v>45965.657166203702</v>
      </c>
      <c r="CF180" s="3">
        <v>7</v>
      </c>
      <c r="CG180" s="16"/>
      <c r="CH180" s="287" t="s">
        <v>1286</v>
      </c>
    </row>
    <row r="181" spans="1:86" ht="58" hidden="1" x14ac:dyDescent="0.35">
      <c r="A181" s="3">
        <f t="shared" si="5"/>
        <v>180</v>
      </c>
      <c r="B181" s="3" t="s">
        <v>149</v>
      </c>
      <c r="C181" s="3" t="s">
        <v>1273</v>
      </c>
      <c r="D181" s="227" t="s">
        <v>1042</v>
      </c>
      <c r="E181" s="227" t="s">
        <v>1806</v>
      </c>
      <c r="F181" s="227" t="s">
        <v>146</v>
      </c>
      <c r="G181" s="229" t="s">
        <v>136</v>
      </c>
      <c r="H181" s="181" t="s">
        <v>1044</v>
      </c>
      <c r="I181" s="227" t="s">
        <v>1049</v>
      </c>
      <c r="J181" s="227" t="s">
        <v>1046</v>
      </c>
      <c r="K181" s="3" t="s">
        <v>138</v>
      </c>
      <c r="L181" s="3" t="s">
        <v>61</v>
      </c>
      <c r="M181" s="3">
        <f>IF(ISBLANK(Table1[[#This Row],[Type Grade]]),"",VLOOKUP(Table1[[#This Row],[Type Grade]],Table10[], 2, 0))</f>
        <v>4</v>
      </c>
      <c r="N181" s="3"/>
      <c r="O181" s="3"/>
      <c r="P181" s="3" t="s">
        <v>1618</v>
      </c>
      <c r="Q181" s="3" t="str">
        <f>IF(ISBLANK(Table1[[#This Row],[Type Grade]]),"",VLOOKUP(Table1[[#This Row],[Type Grade]],Table10[#Data],4,0))</f>
        <v>Staff</v>
      </c>
      <c r="R181" s="3" t="s">
        <v>121</v>
      </c>
      <c r="S181" s="3" t="s">
        <v>151</v>
      </c>
      <c r="T181" s="3" t="s">
        <v>39</v>
      </c>
      <c r="U181" s="3" t="s">
        <v>1047</v>
      </c>
      <c r="V181" s="3" t="s">
        <v>570</v>
      </c>
      <c r="W181" s="3">
        <v>1</v>
      </c>
      <c r="X181" s="3" t="s">
        <v>135</v>
      </c>
      <c r="Y181" s="3" t="str">
        <f>IF(ISBLANK(Table1[[#This Row],[Progress]]),"belum ada fktk",VLOOKUP(Table1[[#This Row],[Progress]],'Reference Table'!$F$2:$G$12,2,FALSE))</f>
        <v>Closed</v>
      </c>
      <c r="Z181" s="199">
        <v>45821</v>
      </c>
      <c r="AA181" s="183" t="str">
        <f>IF(LEN(Table1[[#This Row],[Request Date]])&gt;=1, TEXT(Table1[[#This Row],[Request Date]], "mmm"), "ongoing")</f>
        <v>Jun</v>
      </c>
      <c r="AB181" s="183"/>
      <c r="AC181" s="183"/>
      <c r="AD181" s="183"/>
      <c r="AE181" s="183"/>
      <c r="AF181" s="18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v>1</v>
      </c>
      <c r="BN181" s="3"/>
      <c r="BO181" s="3"/>
      <c r="BP181" s="3"/>
      <c r="BQ181" s="235"/>
      <c r="BR181" s="172" t="s">
        <v>1500</v>
      </c>
      <c r="BS181" s="3"/>
      <c r="BT181" s="275">
        <v>45866</v>
      </c>
      <c r="BU181" s="275">
        <v>45874</v>
      </c>
      <c r="BV181" s="3" t="s">
        <v>1786</v>
      </c>
      <c r="BW181" s="3" t="s">
        <v>418</v>
      </c>
      <c r="BX181" s="16"/>
      <c r="BY181" s="16">
        <f>IF(Table1[[#This Row],[Status]]="Open",Table1[[#This Row],[Ongoing Vacancies Day]],IF(Table1[[#This Row],[Status]]="Closed",Table1[[#This Row],[Join Date]]-Table1[[#This Row],[Request Date]],IF(Table1[[#This Row],[Status]]="Hold / Cancel","Hold/Cancel",0)))</f>
        <v>53</v>
      </c>
      <c r="BZ181" s="16" t="str">
        <f>IFERROR(VLOOKUP(BY181,Table4[],3,TRUE),"Hold/Cancel")</f>
        <v>31 - 60 Days</v>
      </c>
      <c r="CA181" s="16" t="str">
        <f>IF(LEN(Table1[[#This Row],[Join Date]])&lt;1, Table1[[#This Row],[Present Day]]-Table1[[#This Row],[Request Date]],"Closed")</f>
        <v>Closed</v>
      </c>
      <c r="CB181" s="16" t="str">
        <f>VLOOKUP(Table1[[#This Row],[Actual SLA]],Table3[],3,TRUE)</f>
        <v>&lt;90</v>
      </c>
      <c r="CC181" s="16" t="str">
        <f>IFERROR(VLOOKUP(BY181,Table4[],4,TRUE),"Hold/Cancel")</f>
        <v>Closed Meet SLA</v>
      </c>
      <c r="CD181" s="179"/>
      <c r="CE181" s="179">
        <f t="shared" ca="1" si="4"/>
        <v>45965.657166203702</v>
      </c>
      <c r="CF181" s="16"/>
      <c r="CG181" s="16"/>
      <c r="CH181" s="112" t="s">
        <v>1500</v>
      </c>
    </row>
    <row r="182" spans="1:86" hidden="1" x14ac:dyDescent="0.35">
      <c r="A182" s="3">
        <f t="shared" si="5"/>
        <v>181</v>
      </c>
      <c r="B182" s="3" t="s">
        <v>149</v>
      </c>
      <c r="C182" s="3" t="s">
        <v>417</v>
      </c>
      <c r="D182" s="227" t="s">
        <v>1043</v>
      </c>
      <c r="E182" s="227" t="s">
        <v>1806</v>
      </c>
      <c r="F182" s="227" t="s">
        <v>162</v>
      </c>
      <c r="G182" s="229" t="s">
        <v>136</v>
      </c>
      <c r="H182" s="181" t="s">
        <v>162</v>
      </c>
      <c r="I182" s="227" t="s">
        <v>1050</v>
      </c>
      <c r="J182" s="227" t="s">
        <v>1045</v>
      </c>
      <c r="K182" s="3" t="s">
        <v>138</v>
      </c>
      <c r="L182" s="3" t="s">
        <v>65</v>
      </c>
      <c r="M182" s="3">
        <f>IF(ISBLANK(Table1[[#This Row],[Type Grade]]),"",VLOOKUP(Table1[[#This Row],[Type Grade]],Table10[], 2, 0))</f>
        <v>4</v>
      </c>
      <c r="N182" s="3"/>
      <c r="O182" s="3"/>
      <c r="P182" s="3"/>
      <c r="Q182" s="3" t="str">
        <f>IF(ISBLANK(Table1[[#This Row],[Type Grade]]),"",VLOOKUP(Table1[[#This Row],[Type Grade]],Table10[#Data],4,0))</f>
        <v>Staff</v>
      </c>
      <c r="R182" s="3" t="s">
        <v>121</v>
      </c>
      <c r="S182" s="3" t="s">
        <v>151</v>
      </c>
      <c r="T182" s="3" t="s">
        <v>39</v>
      </c>
      <c r="U182" s="3" t="s">
        <v>1048</v>
      </c>
      <c r="V182" s="3" t="s">
        <v>570</v>
      </c>
      <c r="W182" s="3">
        <v>1</v>
      </c>
      <c r="X182" s="3" t="s">
        <v>134</v>
      </c>
      <c r="Y182" s="3" t="str">
        <f>IF(ISBLANK(Table1[[#This Row],[Progress]]),"belum ada fktk",VLOOKUP(Table1[[#This Row],[Progress]],'Reference Table'!$F$2:$G$12,2,FALSE))</f>
        <v>Hold / Cancel</v>
      </c>
      <c r="Z182" s="199">
        <v>45821</v>
      </c>
      <c r="AA182" s="183" t="str">
        <f>IF(LEN(Table1[[#This Row],[Request Date]])&gt;=1, TEXT(Table1[[#This Row],[Request Date]], "mmm"), "ongoing")</f>
        <v>Jun</v>
      </c>
      <c r="AB182" s="183"/>
      <c r="AC182" s="183"/>
      <c r="AD182" s="183"/>
      <c r="AE182" s="183"/>
      <c r="AF182" s="183"/>
      <c r="AG182" s="216"/>
      <c r="AH182" s="216"/>
      <c r="AI182" s="216"/>
      <c r="AJ182" s="216"/>
      <c r="AK182" s="216"/>
      <c r="AL182" s="216"/>
      <c r="AM182" s="217"/>
      <c r="AN182" s="217"/>
      <c r="AO182" s="217"/>
      <c r="AP182" s="217"/>
      <c r="AQ182" s="217"/>
      <c r="AR182" s="217"/>
      <c r="AS182" s="217"/>
      <c r="AT182" s="217"/>
      <c r="AU182" s="217"/>
      <c r="AV182" s="217"/>
      <c r="AW182" s="217"/>
      <c r="AX182" s="217"/>
      <c r="AY182" s="217"/>
      <c r="AZ182" s="217"/>
      <c r="BA182" s="217"/>
      <c r="BB182" s="217"/>
      <c r="BC182" s="217"/>
      <c r="BD182" s="217"/>
      <c r="BE182" s="217"/>
      <c r="BF182" s="217"/>
      <c r="BG182" s="217"/>
      <c r="BH182" s="217"/>
      <c r="BI182" s="217"/>
      <c r="BJ182" s="217"/>
      <c r="BK182" s="217"/>
      <c r="BL182" s="217"/>
      <c r="BM182" s="217"/>
      <c r="BN182" s="217"/>
      <c r="BO182" s="217"/>
      <c r="BP182" s="217"/>
      <c r="BQ182" s="218"/>
      <c r="BR182" s="248" t="s">
        <v>1880</v>
      </c>
      <c r="BS182" s="219"/>
      <c r="BT182" s="3"/>
      <c r="BU182" s="219"/>
      <c r="BV182" s="180"/>
      <c r="BW182" s="3"/>
      <c r="BX182" s="16"/>
      <c r="BY182" s="16" t="str">
        <f>IF(Table1[[#This Row],[Status]]="Open",Table1[[#This Row],[Ongoing Vacancies Day]],IF(Table1[[#This Row],[Status]]="Closed",Table1[[#This Row],[Join Date]]-Table1[[#This Row],[Request Date]],IF(Table1[[#This Row],[Status]]="Hold / Cancel","Hold/Cancel",0)))</f>
        <v>Hold/Cancel</v>
      </c>
      <c r="BZ182" s="16" t="str">
        <f>IFERROR(VLOOKUP(BY182,Table4[],3,TRUE),"Hold/Cancel")</f>
        <v>Hold/Cancel</v>
      </c>
      <c r="CA182" s="16">
        <f ca="1">IF(LEN(Table1[[#This Row],[Join Date]])&lt;1, Table1[[#This Row],[Present Day]]-Table1[[#This Row],[Request Date]],"Closed")</f>
        <v>144.65716620370222</v>
      </c>
      <c r="CB182" s="16" t="str">
        <f>VLOOKUP(Table1[[#This Row],[Actual SLA]],Table3[],3,TRUE)</f>
        <v>Closed</v>
      </c>
      <c r="CC182" s="16" t="str">
        <f>IFERROR(VLOOKUP(BY182,Table4[],4,TRUE),"Hold/Cancel")</f>
        <v>Hold/Cancel</v>
      </c>
      <c r="CD182" s="179"/>
      <c r="CE182" s="179">
        <f t="shared" ca="1" si="4"/>
        <v>45965.657166203702</v>
      </c>
      <c r="CF182" s="16"/>
      <c r="CG182" s="16"/>
      <c r="CH182" s="196" t="s">
        <v>1287</v>
      </c>
    </row>
    <row r="183" spans="1:86" hidden="1" x14ac:dyDescent="0.35">
      <c r="A183" s="3">
        <f t="shared" si="5"/>
        <v>182</v>
      </c>
      <c r="B183" s="180" t="s">
        <v>149</v>
      </c>
      <c r="C183" s="3" t="s">
        <v>1273</v>
      </c>
      <c r="D183" s="229" t="s">
        <v>1494</v>
      </c>
      <c r="E183" s="227" t="s">
        <v>1807</v>
      </c>
      <c r="F183" s="229" t="s">
        <v>137</v>
      </c>
      <c r="G183" s="240" t="s">
        <v>143</v>
      </c>
      <c r="H183" s="181" t="s">
        <v>1561</v>
      </c>
      <c r="I183" s="227" t="s">
        <v>633</v>
      </c>
      <c r="J183" s="240" t="s">
        <v>1158</v>
      </c>
      <c r="K183" s="180" t="s">
        <v>138</v>
      </c>
      <c r="L183" s="180" t="s">
        <v>47</v>
      </c>
      <c r="M183" s="3">
        <f>IF(ISBLANK(Table1[[#This Row],[Type Grade]]),"",VLOOKUP(Table1[[#This Row],[Type Grade]],Table10[], 2, 0))</f>
        <v>8</v>
      </c>
      <c r="N183" s="3"/>
      <c r="O183" s="3"/>
      <c r="P183" s="3"/>
      <c r="Q183" s="3" t="str">
        <f>IF(ISBLANK(Table1[[#This Row],[Type Grade]]),"",VLOOKUP(Table1[[#This Row],[Type Grade]],Table10[#Data],4,0))</f>
        <v>Staff</v>
      </c>
      <c r="R183" s="181" t="s">
        <v>121</v>
      </c>
      <c r="S183" s="181" t="s">
        <v>151</v>
      </c>
      <c r="T183" s="181" t="s">
        <v>122</v>
      </c>
      <c r="U183" s="181" t="s">
        <v>349</v>
      </c>
      <c r="V183" s="181" t="s">
        <v>349</v>
      </c>
      <c r="W183" s="180">
        <v>1</v>
      </c>
      <c r="X183" s="181" t="s">
        <v>135</v>
      </c>
      <c r="Y183" s="3" t="str">
        <f>IF(ISBLANK(Table1[[#This Row],[Progress]]),"belum ada fktk",VLOOKUP(Table1[[#This Row],[Progress]],'Reference Table'!$F$2:$G$12,2,FALSE))</f>
        <v>Closed</v>
      </c>
      <c r="Z183" s="236">
        <v>45821</v>
      </c>
      <c r="AA183" s="183" t="str">
        <f>IF(LEN(Table1[[#This Row],[Request Date]])&gt;=1, TEXT(Table1[[#This Row],[Request Date]], "mmm"), "ongoing")</f>
        <v>Jun</v>
      </c>
      <c r="AB183" s="183"/>
      <c r="AC183" s="183"/>
      <c r="AD183" s="183"/>
      <c r="AE183" s="183"/>
      <c r="AF183" s="183"/>
      <c r="AG183" s="216"/>
      <c r="AH183" s="216"/>
      <c r="AI183" s="216"/>
      <c r="AJ183" s="216"/>
      <c r="AK183" s="216"/>
      <c r="AL183" s="216"/>
      <c r="AM183" s="3">
        <v>6</v>
      </c>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v>1</v>
      </c>
      <c r="BN183" s="3"/>
      <c r="BO183" s="3"/>
      <c r="BP183" s="217"/>
      <c r="BQ183" s="3"/>
      <c r="BR183" s="250" t="s">
        <v>1165</v>
      </c>
      <c r="BS183" s="219"/>
      <c r="BT183" s="199">
        <v>45864</v>
      </c>
      <c r="BU183" s="219">
        <v>45901</v>
      </c>
      <c r="BV183" s="180" t="s">
        <v>1519</v>
      </c>
      <c r="BW183" s="3" t="s">
        <v>420</v>
      </c>
      <c r="BX183" s="16"/>
      <c r="BY183" s="16">
        <f>IF(Table1[[#This Row],[Status]]="Open",Table1[[#This Row],[Ongoing Vacancies Day]],IF(Table1[[#This Row],[Status]]="Closed",Table1[[#This Row],[Join Date]]-Table1[[#This Row],[Request Date]],IF(Table1[[#This Row],[Status]]="Hold / Cancel","Hold/Cancel",0)))</f>
        <v>80</v>
      </c>
      <c r="BZ183" s="16" t="str">
        <f>IFERROR(VLOOKUP(BY183,Table4[],3,TRUE),"Hold/Cancel")</f>
        <v>61 - 90 Days</v>
      </c>
      <c r="CA183" s="16" t="str">
        <f>IF(LEN(Table1[[#This Row],[Join Date]])&lt;1, Table1[[#This Row],[Present Day]]-Table1[[#This Row],[Request Date]],"Closed")</f>
        <v>Closed</v>
      </c>
      <c r="CB183" s="16" t="str">
        <f>VLOOKUP(Table1[[#This Row],[Actual SLA]],Table3[],3,TRUE)</f>
        <v>&lt;90</v>
      </c>
      <c r="CC183" s="16" t="str">
        <f>IFERROR(VLOOKUP(BY183,Table4[],4,TRUE),"Hold/Cancel")</f>
        <v>Closed Meet SLA</v>
      </c>
      <c r="CD183" s="179"/>
      <c r="CE183" s="179">
        <f t="shared" ca="1" si="4"/>
        <v>45965.657166203702</v>
      </c>
      <c r="CF183" s="3">
        <v>7</v>
      </c>
      <c r="CG183" s="16"/>
      <c r="CH183" s="291" t="s">
        <v>1165</v>
      </c>
    </row>
    <row r="184" spans="1:86" ht="43.5" hidden="1" x14ac:dyDescent="0.35">
      <c r="A184" s="3">
        <f t="shared" si="5"/>
        <v>183</v>
      </c>
      <c r="B184" s="3" t="s">
        <v>149</v>
      </c>
      <c r="C184" s="3" t="s">
        <v>321</v>
      </c>
      <c r="D184" s="227" t="s">
        <v>1052</v>
      </c>
      <c r="E184" s="227" t="s">
        <v>1806</v>
      </c>
      <c r="F184" s="227" t="s">
        <v>137</v>
      </c>
      <c r="G184" s="227" t="s">
        <v>136</v>
      </c>
      <c r="H184" s="227" t="s">
        <v>854</v>
      </c>
      <c r="I184" s="227" t="s">
        <v>1291</v>
      </c>
      <c r="J184" s="227" t="s">
        <v>1315</v>
      </c>
      <c r="K184" s="3" t="s">
        <v>138</v>
      </c>
      <c r="L184" s="3" t="s">
        <v>61</v>
      </c>
      <c r="M184" s="3">
        <f>IF(ISBLANK(Table1[[#This Row],[Type Grade]]),"",VLOOKUP(Table1[[#This Row],[Type Grade]],Table10[], 2, 0))</f>
        <v>4</v>
      </c>
      <c r="N184" s="3"/>
      <c r="O184" s="3"/>
      <c r="P184" s="3"/>
      <c r="Q184" s="3" t="str">
        <f>IF(ISBLANK(Table1[[#This Row],[Type Grade]]),"",VLOOKUP(Table1[[#This Row],[Type Grade]],Table10[#Data],4,0))</f>
        <v>Staff</v>
      </c>
      <c r="R184" s="3" t="s">
        <v>121</v>
      </c>
      <c r="S184" s="3" t="s">
        <v>151</v>
      </c>
      <c r="T184" s="3" t="s">
        <v>39</v>
      </c>
      <c r="U184" s="3" t="s">
        <v>1053</v>
      </c>
      <c r="V184" s="3" t="s">
        <v>570</v>
      </c>
      <c r="W184" s="3">
        <v>1</v>
      </c>
      <c r="X184" s="3" t="s">
        <v>135</v>
      </c>
      <c r="Y184" s="3" t="str">
        <f>IF(ISBLANK(Table1[[#This Row],[Progress]]),"belum ada fktk",VLOOKUP(Table1[[#This Row],[Progress]],'Reference Table'!$F$2:$G$12,2,FALSE))</f>
        <v>Closed</v>
      </c>
      <c r="Z184" s="199">
        <v>45824</v>
      </c>
      <c r="AA184" s="183" t="str">
        <f>IF(LEN(Table1[[#This Row],[Request Date]])&gt;=1, TEXT(Table1[[#This Row],[Request Date]], "mmm"), "ongoing")</f>
        <v>Jun</v>
      </c>
      <c r="AB184" s="183"/>
      <c r="AC184" s="183"/>
      <c r="AD184" s="183"/>
      <c r="AE184" s="183"/>
      <c r="AF184" s="18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v>1</v>
      </c>
      <c r="BN184" s="3"/>
      <c r="BO184" s="3"/>
      <c r="BP184" s="3"/>
      <c r="BQ184" s="3"/>
      <c r="BR184" s="244" t="s">
        <v>1288</v>
      </c>
      <c r="BS184" s="183"/>
      <c r="BT184" s="183">
        <v>45835</v>
      </c>
      <c r="BU184" s="183">
        <v>45852</v>
      </c>
      <c r="BV184" s="3" t="s">
        <v>1289</v>
      </c>
      <c r="BW184" s="3" t="s">
        <v>418</v>
      </c>
      <c r="BX184" s="16"/>
      <c r="BY184" s="16">
        <f>IF(Table1[[#This Row],[Status]]="Open",Table1[[#This Row],[Ongoing Vacancies Day]],IF(Table1[[#This Row],[Status]]="Closed",Table1[[#This Row],[Join Date]]-Table1[[#This Row],[Request Date]],IF(Table1[[#This Row],[Status]]="Hold / Cancel","Hold/Cancel",0)))</f>
        <v>28</v>
      </c>
      <c r="BZ184" s="16" t="str">
        <f>IFERROR(VLOOKUP(BY184,Table4[],3,TRUE),"Hold/Cancel")</f>
        <v>0 - 30 Days</v>
      </c>
      <c r="CA184" s="16" t="str">
        <f>IF(LEN(Table1[[#This Row],[Join Date]])&lt;1, Table1[[#This Row],[Present Day]]-Table1[[#This Row],[Request Date]],"Closed")</f>
        <v>Closed</v>
      </c>
      <c r="CB184" s="16" t="str">
        <f>VLOOKUP(Table1[[#This Row],[Actual SLA]],Table3[],3,TRUE)</f>
        <v>&lt;90</v>
      </c>
      <c r="CC184" s="16" t="str">
        <f>IFERROR(VLOOKUP(BY184,Table4[],4,TRUE),"Hold/Cancel")</f>
        <v>Closed Meet SLA</v>
      </c>
      <c r="CD184" s="179"/>
      <c r="CE184" s="179">
        <f t="shared" ca="1" si="4"/>
        <v>45965.657166203702</v>
      </c>
      <c r="CF184" s="3">
        <v>7</v>
      </c>
      <c r="CG184" s="16"/>
      <c r="CH184" s="286" t="s">
        <v>1288</v>
      </c>
    </row>
    <row r="185" spans="1:86" hidden="1" x14ac:dyDescent="0.35">
      <c r="A185" s="3">
        <f t="shared" si="5"/>
        <v>184</v>
      </c>
      <c r="B185" s="181" t="s">
        <v>154</v>
      </c>
      <c r="C185" s="3" t="s">
        <v>321</v>
      </c>
      <c r="D185" s="240"/>
      <c r="E185" s="227" t="s">
        <v>1807</v>
      </c>
      <c r="F185" s="240" t="s">
        <v>146</v>
      </c>
      <c r="G185" s="240" t="s">
        <v>1154</v>
      </c>
      <c r="H185" s="180"/>
      <c r="I185" s="240" t="s">
        <v>1155</v>
      </c>
      <c r="J185" s="240" t="s">
        <v>1077</v>
      </c>
      <c r="K185" s="180" t="s">
        <v>147</v>
      </c>
      <c r="L185" s="181" t="s">
        <v>105</v>
      </c>
      <c r="M185" s="3">
        <f>IF(ISBLANK(Table1[[#This Row],[Type Grade]]),"",VLOOKUP(Table1[[#This Row],[Type Grade]],Table10[], 2, 0))</f>
        <v>2</v>
      </c>
      <c r="N185" s="3"/>
      <c r="O185" s="3"/>
      <c r="P185" s="3"/>
      <c r="Q185" s="3" t="str">
        <f>IF(ISBLANK(Table1[[#This Row],[Type Grade]]),"",VLOOKUP(Table1[[#This Row],[Type Grade]],Table10[#Data],4,0))</f>
        <v>Non Staff</v>
      </c>
      <c r="R185" s="181" t="s">
        <v>150</v>
      </c>
      <c r="S185" s="181" t="s">
        <v>126</v>
      </c>
      <c r="T185" s="181" t="s">
        <v>39</v>
      </c>
      <c r="U185" s="3" t="s">
        <v>1160</v>
      </c>
      <c r="V185" s="3" t="s">
        <v>1161</v>
      </c>
      <c r="W185" s="3">
        <v>1</v>
      </c>
      <c r="X185" s="3" t="s">
        <v>135</v>
      </c>
      <c r="Y185" s="3" t="str">
        <f>IF(ISBLANK(Table1[[#This Row],[Progress]]),"belum ada fktk",VLOOKUP(Table1[[#This Row],[Progress]],'Reference Table'!$F$2:$G$12,2,FALSE))</f>
        <v>Closed</v>
      </c>
      <c r="Z185" s="199">
        <v>45825</v>
      </c>
      <c r="AA185" s="183" t="str">
        <f>IF(LEN(Table1[[#This Row],[Request Date]])&gt;=1, TEXT(Table1[[#This Row],[Request Date]], "mmm"), "ongoing")</f>
        <v>Jun</v>
      </c>
      <c r="AB185" s="183"/>
      <c r="AC185" s="183"/>
      <c r="AD185" s="183"/>
      <c r="AE185" s="183"/>
      <c r="AF185" s="183"/>
      <c r="AG185" s="216"/>
      <c r="AH185" s="216"/>
      <c r="AI185" s="216"/>
      <c r="AJ185" s="216"/>
      <c r="AK185" s="216"/>
      <c r="AL185" s="216"/>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3">
        <v>1</v>
      </c>
      <c r="BN185" s="217"/>
      <c r="BO185" s="217"/>
      <c r="BP185" s="217"/>
      <c r="BQ185" s="218"/>
      <c r="BR185" s="249"/>
      <c r="BS185" s="219"/>
      <c r="BT185" s="182">
        <v>45839</v>
      </c>
      <c r="BU185" s="219">
        <v>45839</v>
      </c>
      <c r="BV185" s="181" t="s">
        <v>1294</v>
      </c>
      <c r="BW185" s="3" t="s">
        <v>286</v>
      </c>
      <c r="BX185" s="16"/>
      <c r="BY185" s="16">
        <f>IF(Table1[[#This Row],[Status]]="Open",Table1[[#This Row],[Ongoing Vacancies Day]],IF(Table1[[#This Row],[Status]]="Closed",Table1[[#This Row],[Join Date]]-Table1[[#This Row],[Request Date]],IF(Table1[[#This Row],[Status]]="Hold / Cancel","Hold/Cancel",0)))</f>
        <v>14</v>
      </c>
      <c r="BZ185" s="16" t="str">
        <f>IFERROR(VLOOKUP(BY185,Table4[],3,TRUE),"Hold/Cancel")</f>
        <v>0 - 30 Days</v>
      </c>
      <c r="CA185" s="16" t="str">
        <f>IF(LEN(Table1[[#This Row],[Join Date]])&lt;1, Table1[[#This Row],[Present Day]]-Table1[[#This Row],[Request Date]],"Closed")</f>
        <v>Closed</v>
      </c>
      <c r="CB185" s="16" t="str">
        <f>VLOOKUP(Table1[[#This Row],[Actual SLA]],Table3[],3,TRUE)</f>
        <v>&lt;90</v>
      </c>
      <c r="CC185" s="16" t="str">
        <f>IFERROR(VLOOKUP(BY185,Table4[],4,TRUE),"Hold/Cancel")</f>
        <v>Closed Meet SLA</v>
      </c>
      <c r="CD185" s="179"/>
      <c r="CE185" s="179">
        <f t="shared" ca="1" si="4"/>
        <v>45965.657166203702</v>
      </c>
      <c r="CF185" s="3">
        <v>7</v>
      </c>
      <c r="CG185" s="16"/>
      <c r="CH185" s="290"/>
    </row>
    <row r="186" spans="1:86" ht="101.5" hidden="1" x14ac:dyDescent="0.35">
      <c r="A186" s="3">
        <f t="shared" si="5"/>
        <v>185</v>
      </c>
      <c r="B186" s="3" t="s">
        <v>149</v>
      </c>
      <c r="C186" s="3" t="s">
        <v>1273</v>
      </c>
      <c r="D186" s="227" t="s">
        <v>1056</v>
      </c>
      <c r="E186" s="227" t="s">
        <v>1806</v>
      </c>
      <c r="F186" s="227" t="s">
        <v>236</v>
      </c>
      <c r="G186" s="227" t="s">
        <v>164</v>
      </c>
      <c r="H186" s="3"/>
      <c r="I186" s="227" t="s">
        <v>644</v>
      </c>
      <c r="J186" s="227" t="s">
        <v>1055</v>
      </c>
      <c r="K186" s="3" t="s">
        <v>138</v>
      </c>
      <c r="L186" s="3" t="s">
        <v>61</v>
      </c>
      <c r="M186" s="3">
        <f>IF(ISBLANK(Table1[[#This Row],[Type Grade]]),"",VLOOKUP(Table1[[#This Row],[Type Grade]],Table10[], 2, 0))</f>
        <v>4</v>
      </c>
      <c r="N186" s="3"/>
      <c r="O186" s="3"/>
      <c r="P186" s="3"/>
      <c r="Q186" s="3" t="str">
        <f>IF(ISBLANK(Table1[[#This Row],[Type Grade]]),"",VLOOKUP(Table1[[#This Row],[Type Grade]],Table10[#Data],4,0))</f>
        <v>Staff</v>
      </c>
      <c r="R186" s="3" t="s">
        <v>150</v>
      </c>
      <c r="S186" s="3" t="s">
        <v>52</v>
      </c>
      <c r="T186" s="3" t="s">
        <v>122</v>
      </c>
      <c r="U186" s="3" t="s">
        <v>349</v>
      </c>
      <c r="V186" s="3" t="s">
        <v>349</v>
      </c>
      <c r="W186" s="3">
        <v>1</v>
      </c>
      <c r="X186" s="3" t="s">
        <v>92</v>
      </c>
      <c r="Y186" s="3" t="str">
        <f>IF(ISBLANK(Table1[[#This Row],[Progress]]),"belum ada fktk",VLOOKUP(Table1[[#This Row],[Progress]],'Reference Table'!$F$2:$G$12,2,FALSE))</f>
        <v>Closed</v>
      </c>
      <c r="Z186" s="199">
        <v>45826</v>
      </c>
      <c r="AA186" s="183" t="str">
        <f>IF(LEN(Table1[[#This Row],[Request Date]])&gt;=1, TEXT(Table1[[#This Row],[Request Date]], "mmm"), "ongoing")</f>
        <v>Jun</v>
      </c>
      <c r="AB186" s="183"/>
      <c r="AC186" s="183"/>
      <c r="AD186" s="183"/>
      <c r="AE186" s="183"/>
      <c r="AF186" s="18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v>1</v>
      </c>
      <c r="BN186" s="3"/>
      <c r="BO186" s="3"/>
      <c r="BP186" s="3"/>
      <c r="BQ186" s="3"/>
      <c r="BR186" s="244" t="s">
        <v>1502</v>
      </c>
      <c r="BS186" s="183"/>
      <c r="BT186" s="183">
        <v>45859</v>
      </c>
      <c r="BU186" s="183">
        <v>45931</v>
      </c>
      <c r="BV186" s="3" t="s">
        <v>1503</v>
      </c>
      <c r="BW186" s="3" t="s">
        <v>418</v>
      </c>
      <c r="BX186" s="16"/>
      <c r="BY186" s="16">
        <f>IF(Table1[[#This Row],[Status]]="Open",Table1[[#This Row],[Ongoing Vacancies Day]],IF(Table1[[#This Row],[Status]]="Closed",Table1[[#This Row],[Join Date]]-Table1[[#This Row],[Request Date]],IF(Table1[[#This Row],[Status]]="Hold / Cancel","Hold/Cancel",0)))</f>
        <v>105</v>
      </c>
      <c r="BZ186" s="16" t="str">
        <f>IFERROR(VLOOKUP(BY186,Table4[],3,TRUE),"Hold/Cancel")</f>
        <v>above 91 Days</v>
      </c>
      <c r="CA186" s="16" t="str">
        <f>IF(LEN(Table1[[#This Row],[Join Date]])&lt;1, Table1[[#This Row],[Present Day]]-Table1[[#This Row],[Request Date]],"Closed")</f>
        <v>Closed</v>
      </c>
      <c r="CB186" s="16" t="str">
        <f>VLOOKUP(Table1[[#This Row],[Actual SLA]],Table3[],3,TRUE)</f>
        <v>&gt;90</v>
      </c>
      <c r="CC186" s="16" t="str">
        <f>IFERROR(VLOOKUP(BY186,Table4[],4,TRUE),"Hold/Cancel")</f>
        <v>Closed Not Meet SLA</v>
      </c>
      <c r="CD186" s="179"/>
      <c r="CE186" s="179">
        <f t="shared" ca="1" si="4"/>
        <v>45965.657166203702</v>
      </c>
      <c r="CF186" s="3">
        <v>7</v>
      </c>
      <c r="CG186" s="16"/>
      <c r="CH186" s="286" t="s">
        <v>1502</v>
      </c>
    </row>
    <row r="187" spans="1:86" hidden="1" x14ac:dyDescent="0.35">
      <c r="A187" s="3">
        <f t="shared" si="5"/>
        <v>186</v>
      </c>
      <c r="B187" s="3" t="s">
        <v>149</v>
      </c>
      <c r="C187" s="3" t="s">
        <v>417</v>
      </c>
      <c r="D187" s="227" t="s">
        <v>1071</v>
      </c>
      <c r="E187" s="227" t="s">
        <v>1806</v>
      </c>
      <c r="F187" s="227" t="s">
        <v>137</v>
      </c>
      <c r="G187" s="227" t="s">
        <v>136</v>
      </c>
      <c r="H187" s="3" t="s">
        <v>1563</v>
      </c>
      <c r="I187" s="227" t="s">
        <v>1060</v>
      </c>
      <c r="J187" s="227" t="s">
        <v>1061</v>
      </c>
      <c r="K187" s="3" t="s">
        <v>138</v>
      </c>
      <c r="L187" s="3" t="s">
        <v>49</v>
      </c>
      <c r="M187" s="3">
        <f>IF(ISBLANK(Table1[[#This Row],[Type Grade]]),"",VLOOKUP(Table1[[#This Row],[Type Grade]],Table10[], 2, 0))</f>
        <v>5</v>
      </c>
      <c r="N187" s="3"/>
      <c r="O187" s="3"/>
      <c r="P187" s="3"/>
      <c r="Q187" s="3" t="str">
        <f>IF(ISBLANK(Table1[[#This Row],[Type Grade]]),"",VLOOKUP(Table1[[#This Row],[Type Grade]],Table10[#Data],4,0))</f>
        <v>Staff</v>
      </c>
      <c r="R187" s="3" t="s">
        <v>121</v>
      </c>
      <c r="S187" s="3" t="s">
        <v>151</v>
      </c>
      <c r="T187" s="3" t="s">
        <v>39</v>
      </c>
      <c r="U187" s="3" t="s">
        <v>1076</v>
      </c>
      <c r="V187" s="3" t="s">
        <v>180</v>
      </c>
      <c r="W187" s="3">
        <v>1</v>
      </c>
      <c r="X187" s="3" t="s">
        <v>134</v>
      </c>
      <c r="Y187" s="3" t="str">
        <f>IF(ISBLANK(Table1[[#This Row],[Progress]]),"belum ada fktk",VLOOKUP(Table1[[#This Row],[Progress]],'Reference Table'!$F$2:$G$12,2,FALSE))</f>
        <v>Hold / Cancel</v>
      </c>
      <c r="Z187" s="199">
        <v>45828</v>
      </c>
      <c r="AA187" s="183" t="str">
        <f>IF(LEN(Table1[[#This Row],[Request Date]])&gt;=1, TEXT(Table1[[#This Row],[Request Date]], "mmm"), "ongoing")</f>
        <v>Jun</v>
      </c>
      <c r="AB187" s="183"/>
      <c r="AC187" s="183"/>
      <c r="AD187" s="183"/>
      <c r="AE187" s="183"/>
      <c r="AF187" s="18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244" t="s">
        <v>1883</v>
      </c>
      <c r="BS187" s="183"/>
      <c r="BT187" s="183"/>
      <c r="BU187" s="183"/>
      <c r="BV187" s="3"/>
      <c r="BW187" s="3"/>
      <c r="BX187" s="16"/>
      <c r="BY187" s="16" t="str">
        <f>IF(Table1[[#This Row],[Status]]="Open",Table1[[#This Row],[Ongoing Vacancies Day]],IF(Table1[[#This Row],[Status]]="Closed",Table1[[#This Row],[Join Date]]-Table1[[#This Row],[Request Date]],IF(Table1[[#This Row],[Status]]="Hold / Cancel","Hold/Cancel",0)))</f>
        <v>Hold/Cancel</v>
      </c>
      <c r="BZ187" s="16" t="str">
        <f>IFERROR(VLOOKUP(BY187,Table4[],3,TRUE),"Hold/Cancel")</f>
        <v>Hold/Cancel</v>
      </c>
      <c r="CA187" s="16">
        <f ca="1">IF(LEN(Table1[[#This Row],[Join Date]])&lt;1, Table1[[#This Row],[Present Day]]-Table1[[#This Row],[Request Date]],"Closed")</f>
        <v>137.65716620370222</v>
      </c>
      <c r="CB187" s="16" t="str">
        <f>VLOOKUP(Table1[[#This Row],[Actual SLA]],Table3[],3,TRUE)</f>
        <v>Closed</v>
      </c>
      <c r="CC187" s="16" t="str">
        <f>IFERROR(VLOOKUP(BY187,Table4[],4,TRUE),"Hold/Cancel")</f>
        <v>Hold/Cancel</v>
      </c>
      <c r="CD187" s="179"/>
      <c r="CE187" s="179">
        <f t="shared" ref="CE187:CE250" ca="1" si="6">NOW()</f>
        <v>45965.657166203702</v>
      </c>
      <c r="CF187" s="16"/>
      <c r="CG187" s="16"/>
      <c r="CH187" s="286" t="s">
        <v>1290</v>
      </c>
    </row>
    <row r="188" spans="1:86" hidden="1" x14ac:dyDescent="0.35">
      <c r="A188" s="3">
        <f t="shared" si="5"/>
        <v>187</v>
      </c>
      <c r="B188" s="3" t="s">
        <v>149</v>
      </c>
      <c r="C188" s="3" t="s">
        <v>1273</v>
      </c>
      <c r="D188" s="227" t="s">
        <v>1067</v>
      </c>
      <c r="E188" s="227" t="s">
        <v>1806</v>
      </c>
      <c r="F188" s="227" t="s">
        <v>162</v>
      </c>
      <c r="G188" s="227" t="s">
        <v>136</v>
      </c>
      <c r="H188" s="3" t="s">
        <v>1077</v>
      </c>
      <c r="I188" s="227" t="s">
        <v>1050</v>
      </c>
      <c r="J188" s="227" t="s">
        <v>1077</v>
      </c>
      <c r="K188" s="3" t="s">
        <v>138</v>
      </c>
      <c r="L188" s="3" t="s">
        <v>80</v>
      </c>
      <c r="M188" s="3">
        <f>IF(ISBLANK(Table1[[#This Row],[Type Grade]]),"",VLOOKUP(Table1[[#This Row],[Type Grade]],Table10[], 2, 0))</f>
        <v>3</v>
      </c>
      <c r="N188" s="3"/>
      <c r="O188" s="3"/>
      <c r="P188" s="3"/>
      <c r="Q188" s="3" t="str">
        <f>IF(ISBLANK(Table1[[#This Row],[Type Grade]]),"",VLOOKUP(Table1[[#This Row],[Type Grade]],Table10[#Data],4,0))</f>
        <v>Non Staff</v>
      </c>
      <c r="R188" s="3" t="s">
        <v>121</v>
      </c>
      <c r="S188" s="3" t="s">
        <v>151</v>
      </c>
      <c r="T188" s="3" t="s">
        <v>39</v>
      </c>
      <c r="U188" s="3" t="s">
        <v>1072</v>
      </c>
      <c r="V188" s="3" t="s">
        <v>180</v>
      </c>
      <c r="W188" s="3">
        <v>1</v>
      </c>
      <c r="X188" s="3" t="s">
        <v>135</v>
      </c>
      <c r="Y188" s="3" t="str">
        <f>IF(ISBLANK(Table1[[#This Row],[Progress]]),"belum ada fktk",VLOOKUP(Table1[[#This Row],[Progress]],'Reference Table'!$F$2:$G$12,2,FALSE))</f>
        <v>Closed</v>
      </c>
      <c r="Z188" s="199">
        <v>45831</v>
      </c>
      <c r="AA188" s="183" t="str">
        <f>IF(LEN(Table1[[#This Row],[Request Date]])&gt;=1, TEXT(Table1[[#This Row],[Request Date]], "mmm"), "ongoing")</f>
        <v>Jun</v>
      </c>
      <c r="AB188" s="183"/>
      <c r="AC188" s="183"/>
      <c r="AD188" s="183"/>
      <c r="AE188" s="183"/>
      <c r="AF188" s="18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v>1</v>
      </c>
      <c r="BN188" s="3"/>
      <c r="BO188" s="3"/>
      <c r="BP188" s="3"/>
      <c r="BQ188" s="3"/>
      <c r="BR188" s="246"/>
      <c r="BS188" s="183"/>
      <c r="BT188" s="183"/>
      <c r="BU188" s="183">
        <v>45931</v>
      </c>
      <c r="BV188" s="3" t="s">
        <v>1611</v>
      </c>
      <c r="BW188" s="3" t="s">
        <v>180</v>
      </c>
      <c r="BX188" s="16"/>
      <c r="BY188" s="16">
        <f>IF(Table1[[#This Row],[Status]]="Open",Table1[[#This Row],[Ongoing Vacancies Day]],IF(Table1[[#This Row],[Status]]="Closed",Table1[[#This Row],[Join Date]]-Table1[[#This Row],[Request Date]],IF(Table1[[#This Row],[Status]]="Hold / Cancel","Hold/Cancel",0)))</f>
        <v>100</v>
      </c>
      <c r="BZ188" s="16" t="str">
        <f>IFERROR(VLOOKUP(BY188,Table4[],3,TRUE),"Hold/Cancel")</f>
        <v>above 91 Days</v>
      </c>
      <c r="CA188" s="16" t="str">
        <f>IF(LEN(Table1[[#This Row],[Join Date]])&lt;1, Table1[[#This Row],[Present Day]]-Table1[[#This Row],[Request Date]],"Closed")</f>
        <v>Closed</v>
      </c>
      <c r="CB188" s="16" t="str">
        <f>VLOOKUP(Table1[[#This Row],[Actual SLA]],Table3[],3,TRUE)</f>
        <v>&gt;90</v>
      </c>
      <c r="CC188" s="16" t="str">
        <f>IFERROR(VLOOKUP(BY188,Table4[],4,TRUE),"Hold/Cancel")</f>
        <v>Closed Not Meet SLA</v>
      </c>
      <c r="CD188" s="179"/>
      <c r="CE188" s="179">
        <f t="shared" ca="1" si="6"/>
        <v>45965.657166203702</v>
      </c>
      <c r="CF188" s="3">
        <v>7</v>
      </c>
      <c r="CG188" s="16"/>
      <c r="CH188" s="231"/>
    </row>
    <row r="189" spans="1:86" ht="29" hidden="1" x14ac:dyDescent="0.35">
      <c r="A189" s="3">
        <f t="shared" si="5"/>
        <v>188</v>
      </c>
      <c r="B189" s="3" t="s">
        <v>149</v>
      </c>
      <c r="C189" s="3" t="s">
        <v>321</v>
      </c>
      <c r="D189" s="227" t="s">
        <v>1068</v>
      </c>
      <c r="E189" s="227" t="s">
        <v>1806</v>
      </c>
      <c r="F189" s="227" t="s">
        <v>236</v>
      </c>
      <c r="G189" s="229" t="s">
        <v>164</v>
      </c>
      <c r="H189" s="181"/>
      <c r="I189" s="227" t="s">
        <v>155</v>
      </c>
      <c r="J189" s="240" t="s">
        <v>1062</v>
      </c>
      <c r="K189" s="3" t="s">
        <v>147</v>
      </c>
      <c r="L189" s="3" t="s">
        <v>67</v>
      </c>
      <c r="M189" s="3">
        <f>IF(ISBLANK(Table1[[#This Row],[Type Grade]]),"",VLOOKUP(Table1[[#This Row],[Type Grade]],Table10[], 2, 0))</f>
        <v>3</v>
      </c>
      <c r="N189" s="3"/>
      <c r="O189" s="3"/>
      <c r="P189" s="3"/>
      <c r="Q189" s="3" t="str">
        <f>IF(ISBLANK(Table1[[#This Row],[Type Grade]]),"",VLOOKUP(Table1[[#This Row],[Type Grade]],Table10[#Data],4,0))</f>
        <v>Non Staff</v>
      </c>
      <c r="R189" s="181" t="s">
        <v>150</v>
      </c>
      <c r="S189" s="181" t="s">
        <v>52</v>
      </c>
      <c r="T189" s="181" t="s">
        <v>39</v>
      </c>
      <c r="U189" s="3" t="s">
        <v>1159</v>
      </c>
      <c r="V189" s="180" t="s">
        <v>180</v>
      </c>
      <c r="W189" s="180">
        <v>1</v>
      </c>
      <c r="X189" s="3" t="s">
        <v>135</v>
      </c>
      <c r="Y189" s="3" t="str">
        <f>IF(ISBLANK(Table1[[#This Row],[Progress]]),"belum ada fktk",VLOOKUP(Table1[[#This Row],[Progress]],'Reference Table'!$F$2:$G$12,2,FALSE))</f>
        <v>Closed</v>
      </c>
      <c r="Z189" s="236">
        <v>45831</v>
      </c>
      <c r="AA189" s="183" t="str">
        <f>IF(LEN(Table1[[#This Row],[Request Date]])&gt;=1, TEXT(Table1[[#This Row],[Request Date]], "mmm"), "ongoing")</f>
        <v>Jun</v>
      </c>
      <c r="AB189" s="183"/>
      <c r="AC189" s="183"/>
      <c r="AD189" s="183"/>
      <c r="AE189" s="183"/>
      <c r="AF189" s="183"/>
      <c r="AG189" s="216"/>
      <c r="AH189" s="216"/>
      <c r="AI189" s="216"/>
      <c r="AJ189" s="216"/>
      <c r="AK189" s="216"/>
      <c r="AL189" s="216"/>
      <c r="AM189" s="237"/>
      <c r="AN189" s="237"/>
      <c r="AO189" s="237"/>
      <c r="AP189" s="237"/>
      <c r="AQ189" s="237"/>
      <c r="AR189" s="237"/>
      <c r="AS189" s="237"/>
      <c r="AT189" s="237"/>
      <c r="AU189" s="237"/>
      <c r="AV189" s="237"/>
      <c r="AW189" s="237"/>
      <c r="AX189" s="237"/>
      <c r="AY189" s="237"/>
      <c r="AZ189" s="237"/>
      <c r="BA189" s="237"/>
      <c r="BB189" s="237"/>
      <c r="BC189" s="237"/>
      <c r="BD189" s="237"/>
      <c r="BE189" s="3"/>
      <c r="BF189" s="3"/>
      <c r="BG189" s="3"/>
      <c r="BH189" s="3"/>
      <c r="BI189" s="3"/>
      <c r="BJ189" s="3"/>
      <c r="BK189" s="3"/>
      <c r="BL189" s="3"/>
      <c r="BM189" s="3">
        <v>1</v>
      </c>
      <c r="BN189" s="3"/>
      <c r="BO189" s="3"/>
      <c r="BP189" s="3"/>
      <c r="BQ189" s="3"/>
      <c r="BR189" s="244" t="s">
        <v>1163</v>
      </c>
      <c r="BS189" s="219"/>
      <c r="BT189" s="183">
        <v>45838</v>
      </c>
      <c r="BU189" s="183">
        <v>45839</v>
      </c>
      <c r="BV189" s="3" t="s">
        <v>1164</v>
      </c>
      <c r="BW189" s="3" t="s">
        <v>286</v>
      </c>
      <c r="BX189" s="16"/>
      <c r="BY189" s="16">
        <f>IF(Table1[[#This Row],[Status]]="Open",Table1[[#This Row],[Ongoing Vacancies Day]],IF(Table1[[#This Row],[Status]]="Closed",Table1[[#This Row],[Join Date]]-Table1[[#This Row],[Request Date]],IF(Table1[[#This Row],[Status]]="Hold / Cancel","Hold/Cancel",0)))</f>
        <v>8</v>
      </c>
      <c r="BZ189" s="16" t="str">
        <f>IFERROR(VLOOKUP(BY189,Table4[],3,TRUE),"Hold/Cancel")</f>
        <v>0 - 30 Days</v>
      </c>
      <c r="CA189" s="16" t="str">
        <f>IF(LEN(Table1[[#This Row],[Join Date]])&lt;1, Table1[[#This Row],[Present Day]]-Table1[[#This Row],[Request Date]],"Closed")</f>
        <v>Closed</v>
      </c>
      <c r="CB189" s="16" t="str">
        <f>VLOOKUP(Table1[[#This Row],[Actual SLA]],Table3[],3,TRUE)</f>
        <v>&lt;90</v>
      </c>
      <c r="CC189" s="16" t="str">
        <f>IFERROR(VLOOKUP(BY189,Table4[],4,TRUE),"Hold/Cancel")</f>
        <v>Closed Meet SLA</v>
      </c>
      <c r="CD189" s="179"/>
      <c r="CE189" s="179">
        <f t="shared" ca="1" si="6"/>
        <v>45965.657166203702</v>
      </c>
      <c r="CF189" s="3">
        <v>7</v>
      </c>
      <c r="CG189" s="16"/>
      <c r="CH189" s="286" t="s">
        <v>1163</v>
      </c>
    </row>
    <row r="190" spans="1:86" ht="58" hidden="1" x14ac:dyDescent="0.35">
      <c r="A190" s="3">
        <f t="shared" si="5"/>
        <v>189</v>
      </c>
      <c r="B190" s="3" t="s">
        <v>149</v>
      </c>
      <c r="C190" s="3" t="s">
        <v>1273</v>
      </c>
      <c r="D190" s="227" t="s">
        <v>1078</v>
      </c>
      <c r="E190" s="227" t="s">
        <v>1806</v>
      </c>
      <c r="F190" s="227" t="s">
        <v>137</v>
      </c>
      <c r="G190" s="227" t="s">
        <v>136</v>
      </c>
      <c r="H190" s="227" t="s">
        <v>1461</v>
      </c>
      <c r="I190" s="227" t="s">
        <v>1082</v>
      </c>
      <c r="J190" s="227" t="s">
        <v>1057</v>
      </c>
      <c r="K190" s="3" t="s">
        <v>138</v>
      </c>
      <c r="L190" s="3" t="s">
        <v>65</v>
      </c>
      <c r="M190" s="3">
        <f>IF(ISBLANK(Table1[[#This Row],[Type Grade]]),"",VLOOKUP(Table1[[#This Row],[Type Grade]],Table10[], 2, 0))</f>
        <v>4</v>
      </c>
      <c r="N190" s="3"/>
      <c r="O190" s="3"/>
      <c r="P190" s="3"/>
      <c r="Q190" s="3" t="str">
        <f>IF(ISBLANK(Table1[[#This Row],[Type Grade]]),"",VLOOKUP(Table1[[#This Row],[Type Grade]],Table10[#Data],4,0))</f>
        <v>Staff</v>
      </c>
      <c r="R190" s="3" t="s">
        <v>121</v>
      </c>
      <c r="S190" s="3" t="s">
        <v>151</v>
      </c>
      <c r="T190" s="3" t="s">
        <v>122</v>
      </c>
      <c r="U190" s="3" t="s">
        <v>349</v>
      </c>
      <c r="V190" s="3" t="s">
        <v>349</v>
      </c>
      <c r="W190" s="3">
        <v>1</v>
      </c>
      <c r="X190" s="3" t="s">
        <v>135</v>
      </c>
      <c r="Y190" s="3" t="str">
        <f>IF(ISBLANK(Table1[[#This Row],[Progress]]),"belum ada fktk",VLOOKUP(Table1[[#This Row],[Progress]],'Reference Table'!$F$2:$G$12,2,FALSE))</f>
        <v>Closed</v>
      </c>
      <c r="Z190" s="199">
        <v>45833</v>
      </c>
      <c r="AA190" s="183" t="str">
        <f>IF(LEN(Table1[[#This Row],[Request Date]])&gt;=1, TEXT(Table1[[#This Row],[Request Date]], "mmm"), "ongoing")</f>
        <v>Jun</v>
      </c>
      <c r="AB190" s="183"/>
      <c r="AC190" s="183"/>
      <c r="AD190" s="183"/>
      <c r="AE190" s="183"/>
      <c r="AF190" s="18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v>1</v>
      </c>
      <c r="BN190" s="3"/>
      <c r="BO190" s="3"/>
      <c r="BP190" s="3"/>
      <c r="BQ190" s="3"/>
      <c r="BR190" s="244" t="s">
        <v>1651</v>
      </c>
      <c r="BS190" s="183"/>
      <c r="BT190" s="183">
        <v>45874</v>
      </c>
      <c r="BU190" s="183">
        <v>45880</v>
      </c>
      <c r="BV190" s="3" t="s">
        <v>1652</v>
      </c>
      <c r="BW190" s="3" t="s">
        <v>418</v>
      </c>
      <c r="BX190" s="16"/>
      <c r="BY190" s="16">
        <f>IF(Table1[[#This Row],[Status]]="Open",Table1[[#This Row],[Ongoing Vacancies Day]],IF(Table1[[#This Row],[Status]]="Closed",Table1[[#This Row],[Join Date]]-Table1[[#This Row],[Request Date]],IF(Table1[[#This Row],[Status]]="Hold / Cancel","Hold/Cancel",0)))</f>
        <v>47</v>
      </c>
      <c r="BZ190" s="16" t="str">
        <f>IFERROR(VLOOKUP(BY190,Table4[],3,TRUE),"Hold/Cancel")</f>
        <v>31 - 60 Days</v>
      </c>
      <c r="CA190" s="16" t="str">
        <f>IF(LEN(Table1[[#This Row],[Join Date]])&lt;1, Table1[[#This Row],[Present Day]]-Table1[[#This Row],[Request Date]],"Closed")</f>
        <v>Closed</v>
      </c>
      <c r="CB190" s="16" t="str">
        <f>VLOOKUP(Table1[[#This Row],[Actual SLA]],Table3[],3,TRUE)</f>
        <v>&lt;90</v>
      </c>
      <c r="CC190" s="16" t="str">
        <f>IFERROR(VLOOKUP(BY190,Table4[],4,TRUE),"Hold/Cancel")</f>
        <v>Closed Meet SLA</v>
      </c>
      <c r="CD190" s="179"/>
      <c r="CE190" s="179">
        <f t="shared" ca="1" si="6"/>
        <v>45965.657166203702</v>
      </c>
      <c r="CF190" s="3">
        <v>7</v>
      </c>
      <c r="CG190" s="16"/>
      <c r="CH190" s="286" t="s">
        <v>1651</v>
      </c>
    </row>
    <row r="191" spans="1:86" ht="29" hidden="1" x14ac:dyDescent="0.35">
      <c r="A191" s="3">
        <f t="shared" si="5"/>
        <v>190</v>
      </c>
      <c r="B191" s="3" t="s">
        <v>149</v>
      </c>
      <c r="C191" s="3" t="s">
        <v>1273</v>
      </c>
      <c r="D191" s="227" t="s">
        <v>1089</v>
      </c>
      <c r="E191" s="227" t="s">
        <v>1806</v>
      </c>
      <c r="F191" s="227" t="s">
        <v>236</v>
      </c>
      <c r="G191" s="227" t="s">
        <v>164</v>
      </c>
      <c r="H191" s="3"/>
      <c r="I191" s="227" t="s">
        <v>1021</v>
      </c>
      <c r="J191" s="227" t="s">
        <v>372</v>
      </c>
      <c r="K191" s="3" t="s">
        <v>138</v>
      </c>
      <c r="L191" s="3" t="s">
        <v>67</v>
      </c>
      <c r="M191" s="3">
        <f>IF(ISBLANK(Table1[[#This Row],[Type Grade]]),"",VLOOKUP(Table1[[#This Row],[Type Grade]],Table10[], 2, 0))</f>
        <v>3</v>
      </c>
      <c r="N191" s="3"/>
      <c r="O191" s="3"/>
      <c r="P191" s="3"/>
      <c r="Q191" s="3" t="str">
        <f>IF(ISBLANK(Table1[[#This Row],[Type Grade]]),"",VLOOKUP(Table1[[#This Row],[Type Grade]],Table10[#Data],4,0))</f>
        <v>Non Staff</v>
      </c>
      <c r="R191" s="3" t="s">
        <v>150</v>
      </c>
      <c r="S191" s="3" t="s">
        <v>720</v>
      </c>
      <c r="T191" s="3" t="s">
        <v>122</v>
      </c>
      <c r="U191" s="3" t="s">
        <v>349</v>
      </c>
      <c r="V191" s="3" t="s">
        <v>349</v>
      </c>
      <c r="W191" s="3">
        <v>1</v>
      </c>
      <c r="X191" s="3" t="s">
        <v>135</v>
      </c>
      <c r="Y191" s="3" t="str">
        <f>IF(ISBLANK(Table1[[#This Row],[Progress]]),"belum ada fktk",VLOOKUP(Table1[[#This Row],[Progress]],'Reference Table'!$F$2:$G$12,2,FALSE))</f>
        <v>Closed</v>
      </c>
      <c r="Z191" s="199">
        <v>45833</v>
      </c>
      <c r="AA191" s="183" t="str">
        <f>IF(LEN(Table1[[#This Row],[Request Date]])&gt;=1, TEXT(Table1[[#This Row],[Request Date]], "mmm"), "ongoing")</f>
        <v>Jun</v>
      </c>
      <c r="AB191" s="183"/>
      <c r="AC191" s="183"/>
      <c r="AD191" s="183"/>
      <c r="AE191" s="183"/>
      <c r="AF191" s="18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v>1</v>
      </c>
      <c r="BN191" s="3"/>
      <c r="BO191" s="3"/>
      <c r="BP191" s="3"/>
      <c r="BQ191" s="3"/>
      <c r="BR191" s="244" t="s">
        <v>1433</v>
      </c>
      <c r="BS191" s="183"/>
      <c r="BT191" s="183">
        <v>45870</v>
      </c>
      <c r="BU191" s="183">
        <v>45885</v>
      </c>
      <c r="BV191" s="3" t="s">
        <v>1434</v>
      </c>
      <c r="BW191" s="3" t="s">
        <v>286</v>
      </c>
      <c r="BX191" s="16"/>
      <c r="BY191" s="16">
        <f>IF(Table1[[#This Row],[Status]]="Open",Table1[[#This Row],[Ongoing Vacancies Day]],IF(Table1[[#This Row],[Status]]="Closed",Table1[[#This Row],[Join Date]]-Table1[[#This Row],[Request Date]],IF(Table1[[#This Row],[Status]]="Hold / Cancel","Hold/Cancel",0)))</f>
        <v>52</v>
      </c>
      <c r="BZ191" s="16" t="str">
        <f>IFERROR(VLOOKUP(BY191,Table4[],3,TRUE),"Hold/Cancel")</f>
        <v>31 - 60 Days</v>
      </c>
      <c r="CA191" s="16" t="str">
        <f>IF(LEN(Table1[[#This Row],[Join Date]])&lt;1, Table1[[#This Row],[Present Day]]-Table1[[#This Row],[Request Date]],"Closed")</f>
        <v>Closed</v>
      </c>
      <c r="CB191" s="16" t="str">
        <f>VLOOKUP(Table1[[#This Row],[Actual SLA]],Table3[],3,TRUE)</f>
        <v>&lt;90</v>
      </c>
      <c r="CC191" s="16" t="str">
        <f>IFERROR(VLOOKUP(BY191,Table4[],4,TRUE),"Hold/Cancel")</f>
        <v>Closed Meet SLA</v>
      </c>
      <c r="CD191" s="179"/>
      <c r="CE191" s="179">
        <f t="shared" ca="1" si="6"/>
        <v>45965.657166203702</v>
      </c>
      <c r="CF191" s="3">
        <v>7</v>
      </c>
      <c r="CG191" s="16"/>
      <c r="CH191" s="286" t="s">
        <v>1433</v>
      </c>
    </row>
    <row r="192" spans="1:86" ht="87" hidden="1" x14ac:dyDescent="0.35">
      <c r="A192" s="3">
        <f t="shared" si="5"/>
        <v>191</v>
      </c>
      <c r="B192" s="3" t="s">
        <v>149</v>
      </c>
      <c r="C192" s="3" t="s">
        <v>1273</v>
      </c>
      <c r="D192" s="227" t="s">
        <v>1091</v>
      </c>
      <c r="E192" s="227" t="s">
        <v>1806</v>
      </c>
      <c r="F192" s="227" t="s">
        <v>183</v>
      </c>
      <c r="G192" s="227" t="s">
        <v>164</v>
      </c>
      <c r="H192" s="3"/>
      <c r="I192" s="227" t="s">
        <v>581</v>
      </c>
      <c r="J192" s="227" t="s">
        <v>1112</v>
      </c>
      <c r="K192" s="3" t="s">
        <v>138</v>
      </c>
      <c r="L192" s="3" t="s">
        <v>105</v>
      </c>
      <c r="M192" s="3">
        <f>IF(ISBLANK(Table1[[#This Row],[Type Grade]]),"",VLOOKUP(Table1[[#This Row],[Type Grade]],Table10[], 2, 0))</f>
        <v>2</v>
      </c>
      <c r="N192" s="3"/>
      <c r="O192" s="3"/>
      <c r="P192" s="3"/>
      <c r="Q192" s="3" t="str">
        <f>IF(ISBLANK(Table1[[#This Row],[Type Grade]]),"",VLOOKUP(Table1[[#This Row],[Type Grade]],Table10[#Data],4,0))</f>
        <v>Non Staff</v>
      </c>
      <c r="R192" s="3" t="s">
        <v>150</v>
      </c>
      <c r="S192" s="3" t="s">
        <v>720</v>
      </c>
      <c r="T192" s="3" t="s">
        <v>122</v>
      </c>
      <c r="U192" s="3" t="s">
        <v>349</v>
      </c>
      <c r="V192" s="3" t="s">
        <v>349</v>
      </c>
      <c r="W192" s="3">
        <v>1</v>
      </c>
      <c r="X192" s="3" t="s">
        <v>135</v>
      </c>
      <c r="Y192" s="3" t="str">
        <f>IF(ISBLANK(Table1[[#This Row],[Progress]]),"belum ada fktk",VLOOKUP(Table1[[#This Row],[Progress]],'Reference Table'!$F$2:$G$12,2,FALSE))</f>
        <v>Closed</v>
      </c>
      <c r="Z192" s="199">
        <v>45833</v>
      </c>
      <c r="AA192" s="183" t="str">
        <f>IF(LEN(Table1[[#This Row],[Request Date]])&gt;=1, TEXT(Table1[[#This Row],[Request Date]], "mmm"), "ongoing")</f>
        <v>Jun</v>
      </c>
      <c r="AB192" s="3"/>
      <c r="AC192" s="3">
        <v>1</v>
      </c>
      <c r="AD192" s="3"/>
      <c r="AE192" s="3"/>
      <c r="AF192" s="3"/>
      <c r="AG192" s="3">
        <v>1</v>
      </c>
      <c r="AH192" s="3"/>
      <c r="AI192" s="3">
        <v>1</v>
      </c>
      <c r="AJ192" s="3"/>
      <c r="AK192" s="3"/>
      <c r="AL192" s="3"/>
      <c r="AM192" s="3">
        <v>1</v>
      </c>
      <c r="AN192" s="3"/>
      <c r="AO192" s="3"/>
      <c r="AP192" s="3"/>
      <c r="AQ192" s="3"/>
      <c r="AR192" s="3"/>
      <c r="AS192" s="3">
        <v>0</v>
      </c>
      <c r="AT192" s="3"/>
      <c r="AU192" s="3"/>
      <c r="AV192" s="3"/>
      <c r="AW192" s="3"/>
      <c r="AX192" s="3"/>
      <c r="AY192" s="3">
        <v>0</v>
      </c>
      <c r="AZ192" s="3"/>
      <c r="BA192" s="3"/>
      <c r="BB192" s="3">
        <v>1</v>
      </c>
      <c r="BC192" s="3"/>
      <c r="BD192" s="3"/>
      <c r="BE192" s="3">
        <v>1</v>
      </c>
      <c r="BF192" s="3"/>
      <c r="BG192" s="3"/>
      <c r="BH192" s="3">
        <v>1</v>
      </c>
      <c r="BI192" s="3"/>
      <c r="BJ192" s="3"/>
      <c r="BK192" s="3">
        <v>1</v>
      </c>
      <c r="BL192" s="3"/>
      <c r="BM192" s="3">
        <v>1</v>
      </c>
      <c r="BN192" s="3"/>
      <c r="BO192" s="3"/>
      <c r="BP192" s="3"/>
      <c r="BQ192" s="3"/>
      <c r="BR192" s="246" t="s">
        <v>1947</v>
      </c>
      <c r="BS192" s="183"/>
      <c r="BT192" s="183">
        <v>45917</v>
      </c>
      <c r="BU192" s="183">
        <v>45929</v>
      </c>
      <c r="BV192" s="3" t="s">
        <v>1946</v>
      </c>
      <c r="BW192" s="3" t="s">
        <v>286</v>
      </c>
      <c r="BX192" s="16"/>
      <c r="BY192" s="16">
        <f>IF(Table1[[#This Row],[Status]]="Open",Table1[[#This Row],[Ongoing Vacancies Day]],IF(Table1[[#This Row],[Status]]="Closed",Table1[[#This Row],[Join Date]]-Table1[[#This Row],[Request Date]],IF(Table1[[#This Row],[Status]]="Hold / Cancel","Hold/Cancel",0)))</f>
        <v>96</v>
      </c>
      <c r="BZ192" s="16" t="str">
        <f>IFERROR(VLOOKUP(BY192,Table4[],3,TRUE),"Hold/Cancel")</f>
        <v>above 91 Days</v>
      </c>
      <c r="CA192" s="16" t="str">
        <f>IF(LEN(Table1[[#This Row],[Join Date]])&lt;1, Table1[[#This Row],[Present Day]]-Table1[[#This Row],[Request Date]],"Closed")</f>
        <v>Closed</v>
      </c>
      <c r="CB192" s="16" t="str">
        <f>VLOOKUP(Table1[[#This Row],[Actual SLA]],Table3[],3,TRUE)</f>
        <v>&gt;90</v>
      </c>
      <c r="CC192" s="16" t="str">
        <f>IFERROR(VLOOKUP(BY192,Table4[],4,TRUE),"Hold/Cancel")</f>
        <v>Closed Not Meet SLA</v>
      </c>
      <c r="CD192" s="179"/>
      <c r="CE192" s="179">
        <f t="shared" ca="1" si="6"/>
        <v>45965.657166203702</v>
      </c>
      <c r="CF192" s="3">
        <v>9</v>
      </c>
      <c r="CG192" s="16"/>
      <c r="CH192" s="231"/>
    </row>
    <row r="193" spans="1:86" hidden="1" x14ac:dyDescent="0.35">
      <c r="A193" s="3">
        <f t="shared" si="5"/>
        <v>192</v>
      </c>
      <c r="B193" s="3" t="s">
        <v>149</v>
      </c>
      <c r="C193" s="3" t="s">
        <v>1273</v>
      </c>
      <c r="D193" s="227" t="s">
        <v>1091</v>
      </c>
      <c r="E193" s="227" t="s">
        <v>1806</v>
      </c>
      <c r="F193" s="227" t="s">
        <v>183</v>
      </c>
      <c r="G193" s="229" t="s">
        <v>164</v>
      </c>
      <c r="H193" s="181"/>
      <c r="I193" s="227" t="s">
        <v>581</v>
      </c>
      <c r="J193" s="240" t="s">
        <v>1112</v>
      </c>
      <c r="K193" s="3" t="s">
        <v>147</v>
      </c>
      <c r="L193" s="3" t="s">
        <v>105</v>
      </c>
      <c r="M193" s="3">
        <f>IF(ISBLANK(Table1[[#This Row],[Type Grade]]),"",VLOOKUP(Table1[[#This Row],[Type Grade]],Table10[], 2, 0))</f>
        <v>2</v>
      </c>
      <c r="N193" s="3"/>
      <c r="O193" s="3"/>
      <c r="P193" s="3"/>
      <c r="Q193" s="3" t="str">
        <f>IF(ISBLANK(Table1[[#This Row],[Type Grade]]),"",VLOOKUP(Table1[[#This Row],[Type Grade]],Table10[#Data],4,0))</f>
        <v>Non Staff</v>
      </c>
      <c r="R193" s="181" t="s">
        <v>150</v>
      </c>
      <c r="S193" s="181" t="s">
        <v>720</v>
      </c>
      <c r="T193" s="181" t="s">
        <v>122</v>
      </c>
      <c r="U193" s="181" t="s">
        <v>349</v>
      </c>
      <c r="V193" s="181" t="s">
        <v>349</v>
      </c>
      <c r="W193" s="181">
        <v>1</v>
      </c>
      <c r="X193" s="3" t="s">
        <v>128</v>
      </c>
      <c r="Y193" s="3" t="str">
        <f>IF(ISBLANK(Table1[[#This Row],[Progress]]),"belum ada fktk",VLOOKUP(Table1[[#This Row],[Progress]],'Reference Table'!$F$2:$G$12,2,FALSE))</f>
        <v>Open</v>
      </c>
      <c r="Z193" s="236">
        <v>45833</v>
      </c>
      <c r="AA193" s="183" t="str">
        <f>IF(LEN(Table1[[#This Row],[Request Date]])&gt;=1, TEXT(Table1[[#This Row],[Request Date]], "mmm"), "ongoing")</f>
        <v>Jun</v>
      </c>
      <c r="AB193" s="3"/>
      <c r="AC193" s="3"/>
      <c r="AD193" s="3"/>
      <c r="AE193" s="3"/>
      <c r="AF193" s="3"/>
      <c r="AG193" s="180"/>
      <c r="AH193" s="180"/>
      <c r="AI193" s="180"/>
      <c r="AJ193" s="180"/>
      <c r="AK193" s="180"/>
      <c r="AL193" s="180"/>
      <c r="AM193" s="180"/>
      <c r="AN193" s="180"/>
      <c r="AO193" s="180"/>
      <c r="AP193" s="180"/>
      <c r="AQ193" s="180"/>
      <c r="AR193" s="180"/>
      <c r="AS193" s="180"/>
      <c r="AT193" s="180"/>
      <c r="AU193" s="180"/>
      <c r="AV193" s="180"/>
      <c r="AW193" s="180"/>
      <c r="AX193" s="180"/>
      <c r="AY193" s="180"/>
      <c r="AZ193" s="180"/>
      <c r="BA193" s="180"/>
      <c r="BB193" s="180"/>
      <c r="BC193" s="180"/>
      <c r="BD193" s="180"/>
      <c r="BE193" s="180"/>
      <c r="BF193" s="180"/>
      <c r="BG193" s="180"/>
      <c r="BH193" s="180"/>
      <c r="BI193" s="180"/>
      <c r="BJ193" s="180"/>
      <c r="BK193" s="180"/>
      <c r="BL193" s="180"/>
      <c r="BM193" s="180"/>
      <c r="BN193" s="180"/>
      <c r="BO193" s="180"/>
      <c r="BP193" s="180"/>
      <c r="BQ193" s="218"/>
      <c r="BR193" s="249"/>
      <c r="BS193" s="219"/>
      <c r="BT193" s="183"/>
      <c r="BU193" s="219"/>
      <c r="BV193" s="181"/>
      <c r="BW193" s="3"/>
      <c r="BX193" s="16"/>
      <c r="BY193" s="16">
        <f ca="1">IF(Table1[[#This Row],[Status]]="Open",Table1[[#This Row],[Ongoing Vacancies Day]],IF(Table1[[#This Row],[Status]]="Closed",Table1[[#This Row],[Join Date]]-Table1[[#This Row],[Request Date]],IF(Table1[[#This Row],[Status]]="Hold / Cancel","Hold/Cancel",0)))</f>
        <v>132.65716620370222</v>
      </c>
      <c r="BZ193" s="16" t="str">
        <f ca="1">IFERROR(VLOOKUP(BY193,Table4[],3,TRUE),"Hold/Cancel")</f>
        <v>above 91 Days</v>
      </c>
      <c r="CA193" s="16">
        <f ca="1">IF(LEN(Table1[[#This Row],[Join Date]])&lt;1, Table1[[#This Row],[Present Day]]-Table1[[#This Row],[Request Date]],"Closed")</f>
        <v>132.65716620370222</v>
      </c>
      <c r="CB193" s="16" t="str">
        <f ca="1">VLOOKUP(Table1[[#This Row],[Actual SLA]],Table3[],3,TRUE)</f>
        <v>&gt;90</v>
      </c>
      <c r="CC193" s="16" t="str">
        <f ca="1">IFERROR(VLOOKUP(BY193,Table4[],4,TRUE),"Hold/Cancel")</f>
        <v>Closed Not Meet SLA</v>
      </c>
      <c r="CD193" s="179"/>
      <c r="CE193" s="179">
        <f t="shared" ca="1" si="6"/>
        <v>45965.657166203702</v>
      </c>
      <c r="CF193" s="3"/>
      <c r="CG193" s="16"/>
      <c r="CH193" s="290"/>
    </row>
    <row r="194" spans="1:86" hidden="1" x14ac:dyDescent="0.35">
      <c r="A194" s="3">
        <f t="shared" si="5"/>
        <v>193</v>
      </c>
      <c r="B194" s="3" t="s">
        <v>149</v>
      </c>
      <c r="C194" s="3" t="s">
        <v>1273</v>
      </c>
      <c r="D194" s="227" t="s">
        <v>1091</v>
      </c>
      <c r="E194" s="227" t="s">
        <v>1806</v>
      </c>
      <c r="F194" s="227" t="s">
        <v>183</v>
      </c>
      <c r="G194" s="229" t="s">
        <v>164</v>
      </c>
      <c r="H194" s="181"/>
      <c r="I194" s="227" t="s">
        <v>581</v>
      </c>
      <c r="J194" s="240" t="s">
        <v>1112</v>
      </c>
      <c r="K194" s="3" t="s">
        <v>147</v>
      </c>
      <c r="L194" s="3" t="s">
        <v>66</v>
      </c>
      <c r="M194" s="3">
        <f>IF(ISBLANK(Table1[[#This Row],[Type Grade]]),"",VLOOKUP(Table1[[#This Row],[Type Grade]],Table10[], 2, 0))</f>
        <v>2</v>
      </c>
      <c r="N194" s="3"/>
      <c r="O194" s="3"/>
      <c r="P194" s="3"/>
      <c r="Q194" s="3" t="str">
        <f>IF(ISBLANK(Table1[[#This Row],[Type Grade]]),"",VLOOKUP(Table1[[#This Row],[Type Grade]],Table10[#Data],4,0))</f>
        <v>Non Staff</v>
      </c>
      <c r="R194" s="3" t="s">
        <v>150</v>
      </c>
      <c r="S194" s="3" t="s">
        <v>720</v>
      </c>
      <c r="T194" s="3" t="s">
        <v>122</v>
      </c>
      <c r="U194" s="3" t="s">
        <v>349</v>
      </c>
      <c r="V194" s="3" t="s">
        <v>349</v>
      </c>
      <c r="W194" s="3">
        <v>1</v>
      </c>
      <c r="X194" s="3" t="s">
        <v>128</v>
      </c>
      <c r="Y194" s="3" t="str">
        <f>IF(ISBLANK(Table1[[#This Row],[Progress]]),"belum ada fktk",VLOOKUP(Table1[[#This Row],[Progress]],'Reference Table'!$F$2:$G$12,2,FALSE))</f>
        <v>Open</v>
      </c>
      <c r="Z194" s="199">
        <v>45833</v>
      </c>
      <c r="AA194" s="183" t="str">
        <f>IF(LEN(Table1[[#This Row],[Request Date]])&gt;=1, TEXT(Table1[[#This Row],[Request Date]], "mmm"), "ongoing")</f>
        <v>Jun</v>
      </c>
      <c r="AB194" s="3"/>
      <c r="AC194" s="3"/>
      <c r="AD194" s="3"/>
      <c r="AE194" s="3"/>
      <c r="AF194" s="3"/>
      <c r="AG194" s="180"/>
      <c r="AH194" s="180"/>
      <c r="AI194" s="180"/>
      <c r="AJ194" s="180"/>
      <c r="AK194" s="180"/>
      <c r="AL194" s="180"/>
      <c r="AM194" s="180"/>
      <c r="AN194" s="180"/>
      <c r="AO194" s="180"/>
      <c r="AP194" s="180"/>
      <c r="AQ194" s="180"/>
      <c r="AR194" s="180"/>
      <c r="AS194" s="180"/>
      <c r="AT194" s="180"/>
      <c r="AU194" s="180"/>
      <c r="AV194" s="180"/>
      <c r="AW194" s="180"/>
      <c r="AX194" s="180"/>
      <c r="AY194" s="180"/>
      <c r="AZ194" s="180"/>
      <c r="BA194" s="180"/>
      <c r="BB194" s="180"/>
      <c r="BC194" s="180"/>
      <c r="BD194" s="180"/>
      <c r="BE194" s="180"/>
      <c r="BF194" s="180"/>
      <c r="BG194" s="180"/>
      <c r="BH194" s="180"/>
      <c r="BI194" s="180"/>
      <c r="BJ194" s="180"/>
      <c r="BK194" s="180"/>
      <c r="BL194" s="180"/>
      <c r="BM194" s="180"/>
      <c r="BN194" s="180"/>
      <c r="BO194" s="180"/>
      <c r="BP194" s="180"/>
      <c r="BQ194" s="218"/>
      <c r="BR194" s="249"/>
      <c r="BS194" s="219"/>
      <c r="BT194" s="183"/>
      <c r="BU194" s="219"/>
      <c r="BV194" s="180"/>
      <c r="BW194" s="3"/>
      <c r="BX194" s="16"/>
      <c r="BY194" s="16">
        <f ca="1">IF(Table1[[#This Row],[Status]]="Open",Table1[[#This Row],[Ongoing Vacancies Day]],IF(Table1[[#This Row],[Status]]="Closed",Table1[[#This Row],[Join Date]]-Table1[[#This Row],[Request Date]],IF(Table1[[#This Row],[Status]]="Hold / Cancel","Hold/Cancel",0)))</f>
        <v>132.65716620370222</v>
      </c>
      <c r="BZ194" s="16" t="str">
        <f ca="1">IFERROR(VLOOKUP(BY194,Table4[],3,TRUE),"Hold/Cancel")</f>
        <v>above 91 Days</v>
      </c>
      <c r="CA194" s="16">
        <f ca="1">IF(LEN(Table1[[#This Row],[Join Date]])&lt;1, Table1[[#This Row],[Present Day]]-Table1[[#This Row],[Request Date]],"Closed")</f>
        <v>132.65716620370222</v>
      </c>
      <c r="CB194" s="16" t="str">
        <f ca="1">VLOOKUP(Table1[[#This Row],[Actual SLA]],Table3[],3,TRUE)</f>
        <v>&gt;90</v>
      </c>
      <c r="CC194" s="16" t="str">
        <f ca="1">IFERROR(VLOOKUP(BY194,Table4[],4,TRUE),"Hold/Cancel")</f>
        <v>Closed Not Meet SLA</v>
      </c>
      <c r="CD194" s="179"/>
      <c r="CE194" s="179">
        <f t="shared" ca="1" si="6"/>
        <v>45965.657166203702</v>
      </c>
      <c r="CF194" s="3"/>
      <c r="CG194" s="16"/>
      <c r="CH194" s="290"/>
    </row>
    <row r="195" spans="1:86" hidden="1" x14ac:dyDescent="0.35">
      <c r="A195" s="3">
        <f t="shared" ref="A195:A258" si="7">A194+1</f>
        <v>194</v>
      </c>
      <c r="B195" s="3" t="s">
        <v>149</v>
      </c>
      <c r="C195" s="3" t="s">
        <v>1273</v>
      </c>
      <c r="D195" s="227" t="s">
        <v>1095</v>
      </c>
      <c r="E195" s="227" t="s">
        <v>1806</v>
      </c>
      <c r="F195" s="227" t="s">
        <v>183</v>
      </c>
      <c r="G195" s="227" t="s">
        <v>164</v>
      </c>
      <c r="H195" s="3"/>
      <c r="I195" s="227" t="s">
        <v>581</v>
      </c>
      <c r="J195" s="227" t="s">
        <v>1116</v>
      </c>
      <c r="K195" s="3" t="s">
        <v>138</v>
      </c>
      <c r="L195" s="3" t="s">
        <v>66</v>
      </c>
      <c r="M195" s="3">
        <f>IF(ISBLANK(Table1[[#This Row],[Type Grade]]),"",VLOOKUP(Table1[[#This Row],[Type Grade]],Table10[], 2, 0))</f>
        <v>2</v>
      </c>
      <c r="N195" s="3"/>
      <c r="O195" s="3"/>
      <c r="P195" s="3"/>
      <c r="Q195" s="3" t="str">
        <f>IF(ISBLANK(Table1[[#This Row],[Type Grade]]),"",VLOOKUP(Table1[[#This Row],[Type Grade]],Table10[#Data],4,0))</f>
        <v>Non Staff</v>
      </c>
      <c r="R195" s="3" t="s">
        <v>150</v>
      </c>
      <c r="S195" s="3" t="s">
        <v>720</v>
      </c>
      <c r="T195" s="3" t="s">
        <v>122</v>
      </c>
      <c r="U195" s="3" t="s">
        <v>349</v>
      </c>
      <c r="V195" s="3" t="s">
        <v>349</v>
      </c>
      <c r="W195" s="3">
        <v>1</v>
      </c>
      <c r="X195" s="3" t="s">
        <v>135</v>
      </c>
      <c r="Y195" s="3" t="str">
        <f>IF(ISBLANK(Table1[[#This Row],[Progress]]),"belum ada fktk",VLOOKUP(Table1[[#This Row],[Progress]],'Reference Table'!$F$2:$G$12,2,FALSE))</f>
        <v>Closed</v>
      </c>
      <c r="Z195" s="199">
        <v>45833</v>
      </c>
      <c r="AA195" s="183" t="str">
        <f>IF(LEN(Table1[[#This Row],[Request Date]])&gt;=1, TEXT(Table1[[#This Row],[Request Date]], "mmm"), "ongoing")</f>
        <v>Jun</v>
      </c>
      <c r="AB195" s="183"/>
      <c r="AC195" s="183"/>
      <c r="AD195" s="183"/>
      <c r="AE195" s="183"/>
      <c r="AF195" s="18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v>1</v>
      </c>
      <c r="BN195" s="3"/>
      <c r="BO195" s="3"/>
      <c r="BP195" s="3"/>
      <c r="BQ195" s="3"/>
      <c r="BR195" s="246"/>
      <c r="BS195" s="183"/>
      <c r="BT195" s="183">
        <v>45852</v>
      </c>
      <c r="BU195" s="183">
        <v>45859</v>
      </c>
      <c r="BV195" s="3" t="s">
        <v>1363</v>
      </c>
      <c r="BW195" s="3" t="s">
        <v>286</v>
      </c>
      <c r="BX195" s="16"/>
      <c r="BY195" s="16">
        <f>IF(Table1[[#This Row],[Status]]="Open",Table1[[#This Row],[Ongoing Vacancies Day]],IF(Table1[[#This Row],[Status]]="Closed",Table1[[#This Row],[Join Date]]-Table1[[#This Row],[Request Date]],IF(Table1[[#This Row],[Status]]="Hold / Cancel","Hold/Cancel",0)))</f>
        <v>26</v>
      </c>
      <c r="BZ195" s="16" t="str">
        <f>IFERROR(VLOOKUP(BY195,Table4[],3,TRUE),"Hold/Cancel")</f>
        <v>0 - 30 Days</v>
      </c>
      <c r="CA195" s="16" t="str">
        <f>IF(LEN(Table1[[#This Row],[Join Date]])&lt;1, Table1[[#This Row],[Present Day]]-Table1[[#This Row],[Request Date]],"Closed")</f>
        <v>Closed</v>
      </c>
      <c r="CB195" s="16" t="str">
        <f>VLOOKUP(Table1[[#This Row],[Actual SLA]],Table3[],3,TRUE)</f>
        <v>&lt;90</v>
      </c>
      <c r="CC195" s="16" t="str">
        <f>IFERROR(VLOOKUP(BY195,Table4[],4,TRUE),"Hold/Cancel")</f>
        <v>Closed Meet SLA</v>
      </c>
      <c r="CD195" s="179"/>
      <c r="CE195" s="179">
        <f t="shared" ca="1" si="6"/>
        <v>45965.657166203702</v>
      </c>
      <c r="CF195" s="3">
        <v>7</v>
      </c>
      <c r="CG195" s="16"/>
      <c r="CH195" s="231"/>
    </row>
    <row r="196" spans="1:86" hidden="1" x14ac:dyDescent="0.35">
      <c r="A196" s="3">
        <f t="shared" si="7"/>
        <v>195</v>
      </c>
      <c r="B196" s="3" t="s">
        <v>149</v>
      </c>
      <c r="C196" s="3" t="s">
        <v>1273</v>
      </c>
      <c r="D196" s="227" t="s">
        <v>1096</v>
      </c>
      <c r="E196" s="227" t="s">
        <v>1806</v>
      </c>
      <c r="F196" s="227" t="s">
        <v>183</v>
      </c>
      <c r="G196" s="227" t="s">
        <v>164</v>
      </c>
      <c r="H196" s="3"/>
      <c r="I196" s="227" t="s">
        <v>581</v>
      </c>
      <c r="J196" s="227" t="s">
        <v>1117</v>
      </c>
      <c r="K196" s="3" t="s">
        <v>138</v>
      </c>
      <c r="L196" s="3" t="s">
        <v>66</v>
      </c>
      <c r="M196" s="3">
        <f>IF(ISBLANK(Table1[[#This Row],[Type Grade]]),"",VLOOKUP(Table1[[#This Row],[Type Grade]],Table10[], 2, 0))</f>
        <v>2</v>
      </c>
      <c r="N196" s="3"/>
      <c r="O196" s="3"/>
      <c r="P196" s="3"/>
      <c r="Q196" s="3" t="str">
        <f>IF(ISBLANK(Table1[[#This Row],[Type Grade]]),"",VLOOKUP(Table1[[#This Row],[Type Grade]],Table10[#Data],4,0))</f>
        <v>Non Staff</v>
      </c>
      <c r="R196" s="3" t="s">
        <v>150</v>
      </c>
      <c r="S196" s="3" t="s">
        <v>720</v>
      </c>
      <c r="T196" s="3" t="s">
        <v>122</v>
      </c>
      <c r="U196" s="3" t="s">
        <v>349</v>
      </c>
      <c r="V196" s="3" t="s">
        <v>349</v>
      </c>
      <c r="W196" s="3">
        <v>1</v>
      </c>
      <c r="X196" s="3" t="s">
        <v>135</v>
      </c>
      <c r="Y196" s="3" t="str">
        <f>IF(ISBLANK(Table1[[#This Row],[Progress]]),"belum ada fktk",VLOOKUP(Table1[[#This Row],[Progress]],'Reference Table'!$F$2:$G$12,2,FALSE))</f>
        <v>Closed</v>
      </c>
      <c r="Z196" s="199">
        <v>45833</v>
      </c>
      <c r="AA196" s="183" t="str">
        <f>IF(LEN(Table1[[#This Row],[Request Date]])&gt;=1, TEXT(Table1[[#This Row],[Request Date]], "mmm"), "ongoing")</f>
        <v>Jun</v>
      </c>
      <c r="AB196" s="183"/>
      <c r="AC196" s="183"/>
      <c r="AD196" s="183"/>
      <c r="AE196" s="183"/>
      <c r="AF196" s="18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v>1</v>
      </c>
      <c r="BN196" s="3"/>
      <c r="BO196" s="3"/>
      <c r="BP196" s="3"/>
      <c r="BQ196" s="3"/>
      <c r="BR196" s="246"/>
      <c r="BS196" s="183"/>
      <c r="BT196" s="183">
        <v>45849</v>
      </c>
      <c r="BU196" s="183">
        <v>45859</v>
      </c>
      <c r="BV196" s="3" t="s">
        <v>1364</v>
      </c>
      <c r="BW196" s="3" t="s">
        <v>286</v>
      </c>
      <c r="BX196" s="16"/>
      <c r="BY196" s="16">
        <f>IF(Table1[[#This Row],[Status]]="Open",Table1[[#This Row],[Ongoing Vacancies Day]],IF(Table1[[#This Row],[Status]]="Closed",Table1[[#This Row],[Join Date]]-Table1[[#This Row],[Request Date]],IF(Table1[[#This Row],[Status]]="Hold / Cancel","Hold/Cancel",0)))</f>
        <v>26</v>
      </c>
      <c r="BZ196" s="16" t="str">
        <f>IFERROR(VLOOKUP(BY196,Table4[],3,TRUE),"Hold/Cancel")</f>
        <v>0 - 30 Days</v>
      </c>
      <c r="CA196" s="16" t="str">
        <f>IF(LEN(Table1[[#This Row],[Join Date]])&lt;1, Table1[[#This Row],[Present Day]]-Table1[[#This Row],[Request Date]],"Closed")</f>
        <v>Closed</v>
      </c>
      <c r="CB196" s="16" t="str">
        <f>VLOOKUP(Table1[[#This Row],[Actual SLA]],Table3[],3,TRUE)</f>
        <v>&lt;90</v>
      </c>
      <c r="CC196" s="16" t="str">
        <f>IFERROR(VLOOKUP(BY196,Table4[],4,TRUE),"Hold/Cancel")</f>
        <v>Closed Meet SLA</v>
      </c>
      <c r="CD196" s="179"/>
      <c r="CE196" s="179">
        <f t="shared" ca="1" si="6"/>
        <v>45965.657166203702</v>
      </c>
      <c r="CF196" s="3">
        <v>7</v>
      </c>
      <c r="CG196" s="16"/>
      <c r="CH196" s="231"/>
    </row>
    <row r="197" spans="1:86" ht="29" hidden="1" x14ac:dyDescent="0.35">
      <c r="A197" s="3">
        <f t="shared" si="7"/>
        <v>196</v>
      </c>
      <c r="B197" s="3" t="s">
        <v>149</v>
      </c>
      <c r="C197" s="3" t="s">
        <v>1273</v>
      </c>
      <c r="D197" s="227" t="s">
        <v>1097</v>
      </c>
      <c r="E197" s="227" t="s">
        <v>1806</v>
      </c>
      <c r="F197" s="227" t="s">
        <v>156</v>
      </c>
      <c r="G197" s="229" t="s">
        <v>136</v>
      </c>
      <c r="H197" s="181"/>
      <c r="I197" s="227" t="s">
        <v>1119</v>
      </c>
      <c r="J197" s="227" t="s">
        <v>1118</v>
      </c>
      <c r="K197" s="3" t="s">
        <v>138</v>
      </c>
      <c r="L197" s="3" t="s">
        <v>65</v>
      </c>
      <c r="M197" s="3">
        <f>IF(ISBLANK(Table1[[#This Row],[Type Grade]]),"",VLOOKUP(Table1[[#This Row],[Type Grade]],Table10[], 2, 0))</f>
        <v>4</v>
      </c>
      <c r="N197" s="3"/>
      <c r="O197" s="3"/>
      <c r="P197" s="3"/>
      <c r="Q197" s="3" t="str">
        <f>IF(ISBLANK(Table1[[#This Row],[Type Grade]]),"",VLOOKUP(Table1[[#This Row],[Type Grade]],Table10[#Data],4,0))</f>
        <v>Staff</v>
      </c>
      <c r="R197" s="3" t="s">
        <v>150</v>
      </c>
      <c r="S197" s="3" t="s">
        <v>720</v>
      </c>
      <c r="T197" s="3" t="s">
        <v>122</v>
      </c>
      <c r="U197" s="3" t="s">
        <v>349</v>
      </c>
      <c r="V197" s="3" t="s">
        <v>349</v>
      </c>
      <c r="W197" s="3">
        <v>1</v>
      </c>
      <c r="X197" s="3" t="s">
        <v>134</v>
      </c>
      <c r="Y197" s="3" t="str">
        <f>IF(ISBLANK(Table1[[#This Row],[Progress]]),"belum ada fktk",VLOOKUP(Table1[[#This Row],[Progress]],'Reference Table'!$F$2:$G$12,2,FALSE))</f>
        <v>Hold / Cancel</v>
      </c>
      <c r="Z197" s="199">
        <v>45833</v>
      </c>
      <c r="AA197" s="183" t="str">
        <f>IF(LEN(Table1[[#This Row],[Request Date]])&gt;=1, TEXT(Table1[[#This Row],[Request Date]], "mmm"), "ongoing")</f>
        <v>Jun</v>
      </c>
      <c r="AB197" s="183"/>
      <c r="AC197" s="183"/>
      <c r="AD197" s="183"/>
      <c r="AE197" s="183"/>
      <c r="AF197" s="18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244" t="s">
        <v>1882</v>
      </c>
      <c r="BS197" s="183">
        <v>45847</v>
      </c>
      <c r="BT197" s="183"/>
      <c r="BU197" s="183"/>
      <c r="BV197" s="3"/>
      <c r="BW197" s="3"/>
      <c r="BX197" s="16"/>
      <c r="BY197" s="16" t="str">
        <f>IF(Table1[[#This Row],[Status]]="Open",Table1[[#This Row],[Ongoing Vacancies Day]],IF(Table1[[#This Row],[Status]]="Closed",Table1[[#This Row],[Join Date]]-Table1[[#This Row],[Request Date]],IF(Table1[[#This Row],[Status]]="Hold / Cancel","Hold/Cancel",0)))</f>
        <v>Hold/Cancel</v>
      </c>
      <c r="BZ197" s="16" t="str">
        <f>IFERROR(VLOOKUP(BY197,Table4[],3,TRUE),"Hold/Cancel")</f>
        <v>Hold/Cancel</v>
      </c>
      <c r="CA197" s="16">
        <f ca="1">IF(LEN(Table1[[#This Row],[Join Date]])&lt;1, Table1[[#This Row],[Present Day]]-Table1[[#This Row],[Request Date]],"Closed")</f>
        <v>132.65716620370222</v>
      </c>
      <c r="CB197" s="16" t="str">
        <f>VLOOKUP(Table1[[#This Row],[Actual SLA]],Table3[],3,TRUE)</f>
        <v>Closed</v>
      </c>
      <c r="CC197" s="16" t="str">
        <f>IFERROR(VLOOKUP(BY197,Table4[],4,TRUE),"Hold/Cancel")</f>
        <v>Hold/Cancel</v>
      </c>
      <c r="CD197" s="179"/>
      <c r="CE197" s="179">
        <f t="shared" ca="1" si="6"/>
        <v>45965.657166203702</v>
      </c>
      <c r="CF197" s="16"/>
      <c r="CG197" s="16"/>
      <c r="CH197" s="286" t="s">
        <v>1435</v>
      </c>
    </row>
    <row r="198" spans="1:86" x14ac:dyDescent="0.35">
      <c r="A198" s="3">
        <f t="shared" si="7"/>
        <v>197</v>
      </c>
      <c r="B198" s="3" t="s">
        <v>149</v>
      </c>
      <c r="C198" s="3" t="s">
        <v>321</v>
      </c>
      <c r="D198" s="227" t="s">
        <v>1099</v>
      </c>
      <c r="E198" s="227" t="s">
        <v>1806</v>
      </c>
      <c r="F198" s="227" t="s">
        <v>159</v>
      </c>
      <c r="G198" s="227" t="s">
        <v>164</v>
      </c>
      <c r="H198" s="3"/>
      <c r="I198" s="227" t="s">
        <v>1120</v>
      </c>
      <c r="J198" s="227" t="s">
        <v>1121</v>
      </c>
      <c r="K198" s="3" t="s">
        <v>147</v>
      </c>
      <c r="L198" s="3" t="s">
        <v>66</v>
      </c>
      <c r="M198" s="3">
        <f>IF(ISBLANK(Table1[[#This Row],[Type Grade]]),"",VLOOKUP(Table1[[#This Row],[Type Grade]],Table10[], 2, 0))</f>
        <v>2</v>
      </c>
      <c r="N198" s="3"/>
      <c r="O198" s="3"/>
      <c r="P198" s="3"/>
      <c r="Q198" s="3" t="str">
        <f>IF(ISBLANK(Table1[[#This Row],[Type Grade]]),"",VLOOKUP(Table1[[#This Row],[Type Grade]],Table10[#Data],4,0))</f>
        <v>Non Staff</v>
      </c>
      <c r="R198" s="3" t="s">
        <v>150</v>
      </c>
      <c r="S198" s="3" t="s">
        <v>720</v>
      </c>
      <c r="T198" s="3" t="s">
        <v>122</v>
      </c>
      <c r="U198" s="3" t="s">
        <v>349</v>
      </c>
      <c r="V198" s="3" t="s">
        <v>349</v>
      </c>
      <c r="W198" s="3">
        <v>1</v>
      </c>
      <c r="X198" s="180" t="s">
        <v>135</v>
      </c>
      <c r="Y198" s="3" t="str">
        <f>IF(ISBLANK(Table1[[#This Row],[Progress]]),"belum ada fktk",VLOOKUP(Table1[[#This Row],[Progress]],'Reference Table'!$F$2:$G$12,2,FALSE))</f>
        <v>Closed</v>
      </c>
      <c r="Z198" s="199">
        <v>45833</v>
      </c>
      <c r="AA198" s="183" t="str">
        <f>IF(LEN(Table1[[#This Row],[Request Date]])&gt;=1, TEXT(Table1[[#This Row],[Request Date]], "mmm"), "ongoing")</f>
        <v>Jun</v>
      </c>
      <c r="AB198" s="183"/>
      <c r="AC198" s="183"/>
      <c r="AD198" s="183"/>
      <c r="AE198" s="183"/>
      <c r="AF198" s="18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v>1</v>
      </c>
      <c r="BN198" s="3"/>
      <c r="BO198" s="3"/>
      <c r="BP198" s="3"/>
      <c r="BQ198" s="3"/>
      <c r="BR198" s="246"/>
      <c r="BS198" s="183"/>
      <c r="BT198" s="183">
        <v>45810</v>
      </c>
      <c r="BU198" s="183">
        <v>45842</v>
      </c>
      <c r="BV198" s="3" t="s">
        <v>1153</v>
      </c>
      <c r="BW198" s="3" t="s">
        <v>286</v>
      </c>
      <c r="BX198" s="16"/>
      <c r="BY198" s="16">
        <f>IF(Table1[[#This Row],[Status]]="Open",Table1[[#This Row],[Ongoing Vacancies Day]],IF(Table1[[#This Row],[Status]]="Closed",Table1[[#This Row],[Join Date]]-Table1[[#This Row],[Request Date]],IF(Table1[[#This Row],[Status]]="Hold / Cancel","Hold/Cancel",0)))</f>
        <v>9</v>
      </c>
      <c r="BZ198" s="16" t="str">
        <f>IFERROR(VLOOKUP(BY198,Table4[],3,TRUE),"Hold/Cancel")</f>
        <v>0 - 30 Days</v>
      </c>
      <c r="CA198" s="16" t="str">
        <f>IF(LEN(Table1[[#This Row],[Join Date]])&lt;1, Table1[[#This Row],[Present Day]]-Table1[[#This Row],[Request Date]],"Closed")</f>
        <v>Closed</v>
      </c>
      <c r="CB198" s="16" t="str">
        <f>VLOOKUP(Table1[[#This Row],[Actual SLA]],Table3[],3,TRUE)</f>
        <v>&lt;90</v>
      </c>
      <c r="CC198" s="16" t="str">
        <f>IFERROR(VLOOKUP(BY198,Table4[],4,TRUE),"Hold/Cancel")</f>
        <v>Closed Meet SLA</v>
      </c>
      <c r="CD198" s="179"/>
      <c r="CE198" s="179">
        <f t="shared" ca="1" si="6"/>
        <v>45965.657166203702</v>
      </c>
      <c r="CF198" s="3">
        <v>7</v>
      </c>
      <c r="CG198" s="16"/>
      <c r="CH198" s="231"/>
    </row>
    <row r="199" spans="1:86" x14ac:dyDescent="0.35">
      <c r="A199" s="3">
        <f t="shared" si="7"/>
        <v>198</v>
      </c>
      <c r="B199" s="3" t="s">
        <v>149</v>
      </c>
      <c r="C199" s="3" t="s">
        <v>1273</v>
      </c>
      <c r="D199" s="227" t="s">
        <v>1099</v>
      </c>
      <c r="E199" s="227" t="s">
        <v>1806</v>
      </c>
      <c r="F199" s="227" t="s">
        <v>159</v>
      </c>
      <c r="G199" s="227" t="s">
        <v>164</v>
      </c>
      <c r="H199" s="3"/>
      <c r="I199" s="227" t="s">
        <v>1120</v>
      </c>
      <c r="J199" s="227" t="s">
        <v>1121</v>
      </c>
      <c r="K199" s="3" t="s">
        <v>138</v>
      </c>
      <c r="L199" s="3" t="s">
        <v>105</v>
      </c>
      <c r="M199" s="3">
        <f>IF(ISBLANK(Table1[[#This Row],[Type Grade]]),"",VLOOKUP(Table1[[#This Row],[Type Grade]],Table10[], 2, 0))</f>
        <v>2</v>
      </c>
      <c r="N199" s="3"/>
      <c r="O199" s="3"/>
      <c r="P199" s="3"/>
      <c r="Q199" s="3" t="str">
        <f>IF(ISBLANK(Table1[[#This Row],[Type Grade]]),"",VLOOKUP(Table1[[#This Row],[Type Grade]],Table10[#Data],4,0))</f>
        <v>Non Staff</v>
      </c>
      <c r="R199" s="3" t="s">
        <v>150</v>
      </c>
      <c r="S199" s="3" t="s">
        <v>720</v>
      </c>
      <c r="T199" s="3" t="s">
        <v>122</v>
      </c>
      <c r="U199" s="3" t="s">
        <v>349</v>
      </c>
      <c r="V199" s="3" t="s">
        <v>349</v>
      </c>
      <c r="W199" s="3">
        <v>1</v>
      </c>
      <c r="X199" s="3" t="s">
        <v>135</v>
      </c>
      <c r="Y199" s="3" t="str">
        <f>IF(ISBLANK(Table1[[#This Row],[Progress]]),"belum ada fktk",VLOOKUP(Table1[[#This Row],[Progress]],'Reference Table'!$F$2:$G$12,2,FALSE))</f>
        <v>Closed</v>
      </c>
      <c r="Z199" s="199">
        <v>45833</v>
      </c>
      <c r="AA199" s="183" t="str">
        <f>IF(LEN(Table1[[#This Row],[Request Date]])&gt;=1, TEXT(Table1[[#This Row],[Request Date]], "mmm"), "ongoing")</f>
        <v>Jun</v>
      </c>
      <c r="AB199" s="183"/>
      <c r="AC199" s="183"/>
      <c r="AD199" s="183"/>
      <c r="AE199" s="183"/>
      <c r="AF199" s="18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v>1</v>
      </c>
      <c r="BN199" s="3"/>
      <c r="BO199" s="3"/>
      <c r="BP199" s="3"/>
      <c r="BQ199" s="3"/>
      <c r="BR199" s="246"/>
      <c r="BS199" s="183"/>
      <c r="BT199" s="183">
        <v>45855</v>
      </c>
      <c r="BU199" s="183">
        <v>45859</v>
      </c>
      <c r="BV199" s="3" t="s">
        <v>1401</v>
      </c>
      <c r="BW199" s="3" t="s">
        <v>286</v>
      </c>
      <c r="BX199" s="16"/>
      <c r="BY199" s="16">
        <f>IF(Table1[[#This Row],[Status]]="Open",Table1[[#This Row],[Ongoing Vacancies Day]],IF(Table1[[#This Row],[Status]]="Closed",Table1[[#This Row],[Join Date]]-Table1[[#This Row],[Request Date]],IF(Table1[[#This Row],[Status]]="Hold / Cancel","Hold/Cancel",0)))</f>
        <v>26</v>
      </c>
      <c r="BZ199" s="16" t="str">
        <f>IFERROR(VLOOKUP(BY199,Table4[],3,TRUE),"Hold/Cancel")</f>
        <v>0 - 30 Days</v>
      </c>
      <c r="CA199" s="16" t="str">
        <f>IF(LEN(Table1[[#This Row],[Join Date]])&lt;1, Table1[[#This Row],[Present Day]]-Table1[[#This Row],[Request Date]],"Closed")</f>
        <v>Closed</v>
      </c>
      <c r="CB199" s="16" t="str">
        <f>VLOOKUP(Table1[[#This Row],[Actual SLA]],Table3[],3,TRUE)</f>
        <v>&lt;90</v>
      </c>
      <c r="CC199" s="16" t="str">
        <f>IFERROR(VLOOKUP(BY199,Table4[],4,TRUE),"Hold/Cancel")</f>
        <v>Closed Meet SLA</v>
      </c>
      <c r="CD199" s="179"/>
      <c r="CE199" s="179">
        <f t="shared" ca="1" si="6"/>
        <v>45965.657166203702</v>
      </c>
      <c r="CF199" s="3">
        <v>7</v>
      </c>
      <c r="CG199" s="16"/>
      <c r="CH199" s="231"/>
    </row>
    <row r="200" spans="1:86" x14ac:dyDescent="0.35">
      <c r="A200" s="3">
        <f t="shared" si="7"/>
        <v>199</v>
      </c>
      <c r="B200" s="3" t="s">
        <v>149</v>
      </c>
      <c r="C200" s="3" t="s">
        <v>1273</v>
      </c>
      <c r="D200" s="227" t="s">
        <v>1099</v>
      </c>
      <c r="E200" s="227" t="s">
        <v>1806</v>
      </c>
      <c r="F200" s="227" t="s">
        <v>159</v>
      </c>
      <c r="G200" s="227" t="s">
        <v>164</v>
      </c>
      <c r="H200" s="3"/>
      <c r="I200" s="227" t="s">
        <v>1120</v>
      </c>
      <c r="J200" s="227" t="s">
        <v>1121</v>
      </c>
      <c r="K200" s="3" t="s">
        <v>138</v>
      </c>
      <c r="L200" s="3" t="s">
        <v>66</v>
      </c>
      <c r="M200" s="3">
        <f>IF(ISBLANK(Table1[[#This Row],[Type Grade]]),"",VLOOKUP(Table1[[#This Row],[Type Grade]],Table10[], 2, 0))</f>
        <v>2</v>
      </c>
      <c r="N200" s="3"/>
      <c r="O200" s="3"/>
      <c r="P200" s="3"/>
      <c r="Q200" s="3" t="str">
        <f>IF(ISBLANK(Table1[[#This Row],[Type Grade]]),"",VLOOKUP(Table1[[#This Row],[Type Grade]],Table10[#Data],4,0))</f>
        <v>Non Staff</v>
      </c>
      <c r="R200" s="3" t="s">
        <v>150</v>
      </c>
      <c r="S200" s="3" t="s">
        <v>720</v>
      </c>
      <c r="T200" s="3" t="s">
        <v>122</v>
      </c>
      <c r="U200" s="3" t="s">
        <v>349</v>
      </c>
      <c r="V200" s="3" t="s">
        <v>349</v>
      </c>
      <c r="W200" s="3">
        <v>1</v>
      </c>
      <c r="X200" s="3" t="s">
        <v>135</v>
      </c>
      <c r="Y200" s="3" t="str">
        <f>IF(ISBLANK(Table1[[#This Row],[Progress]]),"belum ada fktk",VLOOKUP(Table1[[#This Row],[Progress]],'Reference Table'!$F$2:$G$12,2,FALSE))</f>
        <v>Closed</v>
      </c>
      <c r="Z200" s="199">
        <v>45833</v>
      </c>
      <c r="AA200" s="183" t="str">
        <f>IF(LEN(Table1[[#This Row],[Request Date]])&gt;=1, TEXT(Table1[[#This Row],[Request Date]], "mmm"), "ongoing")</f>
        <v>Jun</v>
      </c>
      <c r="AB200" s="183"/>
      <c r="AC200" s="183"/>
      <c r="AD200" s="183"/>
      <c r="AE200" s="183"/>
      <c r="AF200" s="18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v>1</v>
      </c>
      <c r="BN200" s="3"/>
      <c r="BO200" s="3"/>
      <c r="BP200" s="3"/>
      <c r="BQ200" s="3"/>
      <c r="BR200" s="246"/>
      <c r="BS200" s="183"/>
      <c r="BT200" s="183">
        <v>45855</v>
      </c>
      <c r="BU200" s="183">
        <v>45859</v>
      </c>
      <c r="BV200" s="3" t="s">
        <v>1413</v>
      </c>
      <c r="BW200" s="3" t="s">
        <v>286</v>
      </c>
      <c r="BX200" s="16"/>
      <c r="BY200" s="16">
        <f>IF(Table1[[#This Row],[Status]]="Open",Table1[[#This Row],[Ongoing Vacancies Day]],IF(Table1[[#This Row],[Status]]="Closed",Table1[[#This Row],[Join Date]]-Table1[[#This Row],[Request Date]],IF(Table1[[#This Row],[Status]]="Hold / Cancel","Hold/Cancel",0)))</f>
        <v>26</v>
      </c>
      <c r="BZ200" s="16" t="str">
        <f>IFERROR(VLOOKUP(BY200,Table4[],3,TRUE),"Hold/Cancel")</f>
        <v>0 - 30 Days</v>
      </c>
      <c r="CA200" s="16" t="str">
        <f>IF(LEN(Table1[[#This Row],[Join Date]])&lt;1, Table1[[#This Row],[Present Day]]-Table1[[#This Row],[Request Date]],"Closed")</f>
        <v>Closed</v>
      </c>
      <c r="CB200" s="16" t="str">
        <f>VLOOKUP(Table1[[#This Row],[Actual SLA]],Table3[],3,TRUE)</f>
        <v>&lt;90</v>
      </c>
      <c r="CC200" s="16" t="str">
        <f>IFERROR(VLOOKUP(BY200,Table4[],4,TRUE),"Hold/Cancel")</f>
        <v>Closed Meet SLA</v>
      </c>
      <c r="CD200" s="179"/>
      <c r="CE200" s="179">
        <f t="shared" ca="1" si="6"/>
        <v>45965.657166203702</v>
      </c>
      <c r="CF200" s="3">
        <v>7</v>
      </c>
      <c r="CG200" s="16"/>
      <c r="CH200" s="231"/>
    </row>
    <row r="201" spans="1:86" hidden="1" x14ac:dyDescent="0.35">
      <c r="A201" s="3">
        <f t="shared" si="7"/>
        <v>200</v>
      </c>
      <c r="B201" s="3" t="s">
        <v>1214</v>
      </c>
      <c r="C201" s="3" t="s">
        <v>1273</v>
      </c>
      <c r="D201" s="227" t="s">
        <v>1100</v>
      </c>
      <c r="E201" s="227" t="s">
        <v>1806</v>
      </c>
      <c r="F201" s="227" t="s">
        <v>159</v>
      </c>
      <c r="G201" s="227" t="s">
        <v>164</v>
      </c>
      <c r="H201" s="3"/>
      <c r="I201" s="227" t="s">
        <v>1120</v>
      </c>
      <c r="J201" s="227" t="s">
        <v>1122</v>
      </c>
      <c r="K201" s="3" t="s">
        <v>138</v>
      </c>
      <c r="L201" s="3" t="s">
        <v>67</v>
      </c>
      <c r="M201" s="3">
        <f>IF(ISBLANK(Table1[[#This Row],[Type Grade]]),"",VLOOKUP(Table1[[#This Row],[Type Grade]],Table10[], 2, 0))</f>
        <v>3</v>
      </c>
      <c r="N201" s="3"/>
      <c r="O201" s="3"/>
      <c r="P201" s="3"/>
      <c r="Q201" s="3" t="str">
        <f>IF(ISBLANK(Table1[[#This Row],[Type Grade]]),"",VLOOKUP(Table1[[#This Row],[Type Grade]],Table10[#Data],4,0))</f>
        <v>Non Staff</v>
      </c>
      <c r="R201" s="3" t="s">
        <v>150</v>
      </c>
      <c r="S201" s="3" t="s">
        <v>720</v>
      </c>
      <c r="T201" s="3" t="s">
        <v>122</v>
      </c>
      <c r="U201" s="3" t="s">
        <v>349</v>
      </c>
      <c r="V201" s="3" t="s">
        <v>349</v>
      </c>
      <c r="W201" s="3">
        <v>1</v>
      </c>
      <c r="X201" s="3" t="s">
        <v>135</v>
      </c>
      <c r="Y201" s="3" t="str">
        <f>IF(ISBLANK(Table1[[#This Row],[Progress]]),"belum ada fktk",VLOOKUP(Table1[[#This Row],[Progress]],'Reference Table'!$F$2:$G$12,2,FALSE))</f>
        <v>Closed</v>
      </c>
      <c r="Z201" s="199">
        <v>45833</v>
      </c>
      <c r="AA201" s="183" t="str">
        <f>IF(LEN(Table1[[#This Row],[Request Date]])&gt;=1, TEXT(Table1[[#This Row],[Request Date]], "mmm"), "ongoing")</f>
        <v>Jun</v>
      </c>
      <c r="AB201" s="183"/>
      <c r="AC201" s="183"/>
      <c r="AD201" s="183"/>
      <c r="AE201" s="183"/>
      <c r="AF201" s="18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v>1</v>
      </c>
      <c r="BN201" s="3"/>
      <c r="BO201" s="3"/>
      <c r="BP201" s="3"/>
      <c r="BQ201" s="3"/>
      <c r="BR201" s="244" t="s">
        <v>1296</v>
      </c>
      <c r="BS201" s="183"/>
      <c r="BT201" s="183">
        <v>45855</v>
      </c>
      <c r="BU201" s="183">
        <v>45859</v>
      </c>
      <c r="BV201" s="3" t="s">
        <v>1408</v>
      </c>
      <c r="BW201" s="3" t="s">
        <v>286</v>
      </c>
      <c r="BX201" s="16"/>
      <c r="BY201" s="16">
        <f>IF(Table1[[#This Row],[Status]]="Open",Table1[[#This Row],[Ongoing Vacancies Day]],IF(Table1[[#This Row],[Status]]="Closed",Table1[[#This Row],[Join Date]]-Table1[[#This Row],[Request Date]],IF(Table1[[#This Row],[Status]]="Hold / Cancel","Hold/Cancel",0)))</f>
        <v>26</v>
      </c>
      <c r="BZ201" s="16" t="str">
        <f>IFERROR(VLOOKUP(BY201,Table4[],3,TRUE),"Hold/Cancel")</f>
        <v>0 - 30 Days</v>
      </c>
      <c r="CA201" s="16" t="str">
        <f>IF(LEN(Table1[[#This Row],[Join Date]])&lt;1, Table1[[#This Row],[Present Day]]-Table1[[#This Row],[Request Date]],"Closed")</f>
        <v>Closed</v>
      </c>
      <c r="CB201" s="16" t="str">
        <f>VLOOKUP(Table1[[#This Row],[Actual SLA]],Table3[],3,TRUE)</f>
        <v>&lt;90</v>
      </c>
      <c r="CC201" s="16" t="str">
        <f>IFERROR(VLOOKUP(BY201,Table4[],4,TRUE),"Hold/Cancel")</f>
        <v>Closed Meet SLA</v>
      </c>
      <c r="CD201" s="179"/>
      <c r="CE201" s="179">
        <f t="shared" ca="1" si="6"/>
        <v>45965.657166203702</v>
      </c>
      <c r="CF201" s="3">
        <v>7</v>
      </c>
      <c r="CG201" s="16"/>
      <c r="CH201" s="286" t="s">
        <v>1296</v>
      </c>
    </row>
    <row r="202" spans="1:86" hidden="1" x14ac:dyDescent="0.35">
      <c r="A202" s="3">
        <f t="shared" si="7"/>
        <v>201</v>
      </c>
      <c r="B202" s="3" t="s">
        <v>1214</v>
      </c>
      <c r="C202" s="3" t="s">
        <v>1273</v>
      </c>
      <c r="D202" s="227" t="s">
        <v>1100</v>
      </c>
      <c r="E202" s="227" t="s">
        <v>1806</v>
      </c>
      <c r="F202" s="227" t="s">
        <v>159</v>
      </c>
      <c r="G202" s="227" t="s">
        <v>164</v>
      </c>
      <c r="H202" s="3"/>
      <c r="I202" s="227" t="s">
        <v>1120</v>
      </c>
      <c r="J202" s="227" t="s">
        <v>1122</v>
      </c>
      <c r="K202" s="3" t="s">
        <v>138</v>
      </c>
      <c r="L202" s="3" t="s">
        <v>67</v>
      </c>
      <c r="M202" s="3">
        <f>IF(ISBLANK(Table1[[#This Row],[Type Grade]]),"",VLOOKUP(Table1[[#This Row],[Type Grade]],Table10[], 2, 0))</f>
        <v>3</v>
      </c>
      <c r="N202" s="3"/>
      <c r="O202" s="3"/>
      <c r="P202" s="3"/>
      <c r="Q202" s="3" t="str">
        <f>IF(ISBLANK(Table1[[#This Row],[Type Grade]]),"",VLOOKUP(Table1[[#This Row],[Type Grade]],Table10[#Data],4,0))</f>
        <v>Non Staff</v>
      </c>
      <c r="R202" s="3" t="s">
        <v>150</v>
      </c>
      <c r="S202" s="3" t="s">
        <v>720</v>
      </c>
      <c r="T202" s="3" t="s">
        <v>122</v>
      </c>
      <c r="U202" s="3" t="s">
        <v>349</v>
      </c>
      <c r="V202" s="3" t="s">
        <v>349</v>
      </c>
      <c r="W202" s="3">
        <v>1</v>
      </c>
      <c r="X202" s="3" t="s">
        <v>135</v>
      </c>
      <c r="Y202" s="3" t="str">
        <f>IF(ISBLANK(Table1[[#This Row],[Progress]]),"belum ada fktk",VLOOKUP(Table1[[#This Row],[Progress]],'Reference Table'!$F$2:$G$12,2,FALSE))</f>
        <v>Closed</v>
      </c>
      <c r="Z202" s="199">
        <v>45833</v>
      </c>
      <c r="AA202" s="183" t="str">
        <f>IF(LEN(Table1[[#This Row],[Request Date]])&gt;=1, TEXT(Table1[[#This Row],[Request Date]], "mmm"), "ongoing")</f>
        <v>Jun</v>
      </c>
      <c r="AB202" s="183"/>
      <c r="AC202" s="183"/>
      <c r="AD202" s="183"/>
      <c r="AE202" s="183"/>
      <c r="AF202" s="18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v>1</v>
      </c>
      <c r="BN202" s="3"/>
      <c r="BO202" s="3"/>
      <c r="BP202" s="3"/>
      <c r="BQ202" s="3"/>
      <c r="BR202" s="246"/>
      <c r="BS202" s="183"/>
      <c r="BT202" s="183">
        <v>45855</v>
      </c>
      <c r="BU202" s="183">
        <v>45859</v>
      </c>
      <c r="BV202" s="3" t="s">
        <v>1409</v>
      </c>
      <c r="BW202" s="3" t="s">
        <v>286</v>
      </c>
      <c r="BX202" s="16"/>
      <c r="BY202" s="16">
        <f>IF(Table1[[#This Row],[Status]]="Open",Table1[[#This Row],[Ongoing Vacancies Day]],IF(Table1[[#This Row],[Status]]="Closed",Table1[[#This Row],[Join Date]]-Table1[[#This Row],[Request Date]],IF(Table1[[#This Row],[Status]]="Hold / Cancel","Hold/Cancel",0)))</f>
        <v>26</v>
      </c>
      <c r="BZ202" s="16" t="str">
        <f>IFERROR(VLOOKUP(BY202,Table4[],3,TRUE),"Hold/Cancel")</f>
        <v>0 - 30 Days</v>
      </c>
      <c r="CA202" s="16" t="str">
        <f>IF(LEN(Table1[[#This Row],[Join Date]])&lt;1, Table1[[#This Row],[Present Day]]-Table1[[#This Row],[Request Date]],"Closed")</f>
        <v>Closed</v>
      </c>
      <c r="CB202" s="16" t="str">
        <f>VLOOKUP(Table1[[#This Row],[Actual SLA]],Table3[],3,TRUE)</f>
        <v>&lt;90</v>
      </c>
      <c r="CC202" s="16" t="str">
        <f>IFERROR(VLOOKUP(BY202,Table4[],4,TRUE),"Hold/Cancel")</f>
        <v>Closed Meet SLA</v>
      </c>
      <c r="CD202" s="179"/>
      <c r="CE202" s="179">
        <f t="shared" ca="1" si="6"/>
        <v>45965.657166203702</v>
      </c>
      <c r="CF202" s="3">
        <v>7</v>
      </c>
      <c r="CG202" s="16"/>
      <c r="CH202" s="231"/>
    </row>
    <row r="203" spans="1:86" hidden="1" x14ac:dyDescent="0.35">
      <c r="A203" s="3">
        <f t="shared" si="7"/>
        <v>202</v>
      </c>
      <c r="B203" s="3" t="s">
        <v>1214</v>
      </c>
      <c r="C203" s="3" t="s">
        <v>1273</v>
      </c>
      <c r="D203" s="227" t="s">
        <v>1100</v>
      </c>
      <c r="E203" s="227" t="s">
        <v>1806</v>
      </c>
      <c r="F203" s="227" t="s">
        <v>159</v>
      </c>
      <c r="G203" s="227" t="s">
        <v>164</v>
      </c>
      <c r="H203" s="3"/>
      <c r="I203" s="227" t="s">
        <v>1120</v>
      </c>
      <c r="J203" s="227" t="s">
        <v>1122</v>
      </c>
      <c r="K203" s="3" t="s">
        <v>138</v>
      </c>
      <c r="L203" s="3" t="s">
        <v>67</v>
      </c>
      <c r="M203" s="3">
        <f>IF(ISBLANK(Table1[[#This Row],[Type Grade]]),"",VLOOKUP(Table1[[#This Row],[Type Grade]],Table10[], 2, 0))</f>
        <v>3</v>
      </c>
      <c r="N203" s="3"/>
      <c r="O203" s="3"/>
      <c r="P203" s="3"/>
      <c r="Q203" s="3" t="str">
        <f>IF(ISBLANK(Table1[[#This Row],[Type Grade]]),"",VLOOKUP(Table1[[#This Row],[Type Grade]],Table10[#Data],4,0))</f>
        <v>Non Staff</v>
      </c>
      <c r="R203" s="3" t="s">
        <v>150</v>
      </c>
      <c r="S203" s="3" t="s">
        <v>720</v>
      </c>
      <c r="T203" s="3" t="s">
        <v>122</v>
      </c>
      <c r="U203" s="3" t="s">
        <v>349</v>
      </c>
      <c r="V203" s="3" t="s">
        <v>349</v>
      </c>
      <c r="W203" s="3">
        <v>1</v>
      </c>
      <c r="X203" s="3" t="s">
        <v>135</v>
      </c>
      <c r="Y203" s="3" t="str">
        <f>IF(ISBLANK(Table1[[#This Row],[Progress]]),"belum ada fktk",VLOOKUP(Table1[[#This Row],[Progress]],'Reference Table'!$F$2:$G$12,2,FALSE))</f>
        <v>Closed</v>
      </c>
      <c r="Z203" s="199">
        <v>45833</v>
      </c>
      <c r="AA203" s="183" t="str">
        <f>IF(LEN(Table1[[#This Row],[Request Date]])&gt;=1, TEXT(Table1[[#This Row],[Request Date]], "mmm"), "ongoing")</f>
        <v>Jun</v>
      </c>
      <c r="AB203" s="183"/>
      <c r="AC203" s="183"/>
      <c r="AD203" s="183"/>
      <c r="AE203" s="183"/>
      <c r="AF203" s="18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v>1</v>
      </c>
      <c r="BN203" s="3"/>
      <c r="BO203" s="3"/>
      <c r="BP203" s="3"/>
      <c r="BQ203" s="3"/>
      <c r="BR203" s="246"/>
      <c r="BS203" s="183"/>
      <c r="BT203" s="183">
        <v>45855</v>
      </c>
      <c r="BU203" s="183">
        <v>45859</v>
      </c>
      <c r="BV203" s="3" t="s">
        <v>1414</v>
      </c>
      <c r="BW203" s="3" t="s">
        <v>286</v>
      </c>
      <c r="BX203" s="16"/>
      <c r="BY203" s="16">
        <f>IF(Table1[[#This Row],[Status]]="Open",Table1[[#This Row],[Ongoing Vacancies Day]],IF(Table1[[#This Row],[Status]]="Closed",Table1[[#This Row],[Join Date]]-Table1[[#This Row],[Request Date]],IF(Table1[[#This Row],[Status]]="Hold / Cancel","Hold/Cancel",0)))</f>
        <v>26</v>
      </c>
      <c r="BZ203" s="16" t="str">
        <f>IFERROR(VLOOKUP(BY203,Table4[],3,TRUE),"Hold/Cancel")</f>
        <v>0 - 30 Days</v>
      </c>
      <c r="CA203" s="16" t="str">
        <f>IF(LEN(Table1[[#This Row],[Join Date]])&lt;1, Table1[[#This Row],[Present Day]]-Table1[[#This Row],[Request Date]],"Closed")</f>
        <v>Closed</v>
      </c>
      <c r="CB203" s="16" t="str">
        <f>VLOOKUP(Table1[[#This Row],[Actual SLA]],Table3[],3,TRUE)</f>
        <v>&lt;90</v>
      </c>
      <c r="CC203" s="16" t="str">
        <f>IFERROR(VLOOKUP(BY203,Table4[],4,TRUE),"Hold/Cancel")</f>
        <v>Closed Meet SLA</v>
      </c>
      <c r="CD203" s="179"/>
      <c r="CE203" s="179">
        <f t="shared" ca="1" si="6"/>
        <v>45965.657166203702</v>
      </c>
      <c r="CF203" s="3">
        <v>7</v>
      </c>
      <c r="CG203" s="16"/>
      <c r="CH203" s="231"/>
    </row>
    <row r="204" spans="1:86" hidden="1" x14ac:dyDescent="0.35">
      <c r="A204" s="3">
        <f t="shared" si="7"/>
        <v>203</v>
      </c>
      <c r="B204" s="3" t="s">
        <v>946</v>
      </c>
      <c r="C204" s="3" t="s">
        <v>1273</v>
      </c>
      <c r="D204" s="227" t="s">
        <v>1103</v>
      </c>
      <c r="E204" s="227" t="s">
        <v>1806</v>
      </c>
      <c r="F204" s="227" t="s">
        <v>159</v>
      </c>
      <c r="G204" s="227" t="s">
        <v>164</v>
      </c>
      <c r="H204" s="3"/>
      <c r="I204" s="227" t="s">
        <v>1120</v>
      </c>
      <c r="J204" s="227" t="s">
        <v>1125</v>
      </c>
      <c r="K204" s="3" t="s">
        <v>147</v>
      </c>
      <c r="L204" s="3" t="s">
        <v>106</v>
      </c>
      <c r="M204" s="3">
        <f>IF(ISBLANK(Table1[[#This Row],[Type Grade]]),"",VLOOKUP(Table1[[#This Row],[Type Grade]],Table10[], 2, 0))</f>
        <v>2</v>
      </c>
      <c r="N204" s="3"/>
      <c r="O204" s="3"/>
      <c r="P204" s="3"/>
      <c r="Q204" s="3" t="str">
        <f>IF(ISBLANK(Table1[[#This Row],[Type Grade]]),"",VLOOKUP(Table1[[#This Row],[Type Grade]],Table10[#Data],4,0))</f>
        <v>Non Staff</v>
      </c>
      <c r="R204" s="3" t="s">
        <v>150</v>
      </c>
      <c r="S204" s="3" t="s">
        <v>720</v>
      </c>
      <c r="T204" s="3" t="s">
        <v>122</v>
      </c>
      <c r="U204" s="3" t="s">
        <v>349</v>
      </c>
      <c r="V204" s="3" t="s">
        <v>349</v>
      </c>
      <c r="W204" s="3">
        <v>1</v>
      </c>
      <c r="X204" s="3" t="s">
        <v>135</v>
      </c>
      <c r="Y204" s="3" t="str">
        <f>IF(ISBLANK(Table1[[#This Row],[Progress]]),"belum ada fktk",VLOOKUP(Table1[[#This Row],[Progress]],'Reference Table'!$F$2:$G$12,2,FALSE))</f>
        <v>Closed</v>
      </c>
      <c r="Z204" s="199">
        <v>45833</v>
      </c>
      <c r="AA204" s="183" t="str">
        <f>IF(LEN(Table1[[#This Row],[Request Date]])&gt;=1, TEXT(Table1[[#This Row],[Request Date]], "mmm"), "ongoing")</f>
        <v>Jun</v>
      </c>
      <c r="AB204" s="183"/>
      <c r="AC204" s="183"/>
      <c r="AD204" s="183"/>
      <c r="AE204" s="183"/>
      <c r="AF204" s="18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v>1</v>
      </c>
      <c r="BN204" s="3"/>
      <c r="BO204" s="3"/>
      <c r="BP204" s="3"/>
      <c r="BQ204" s="3"/>
      <c r="BR204" s="246"/>
      <c r="BS204" s="183"/>
      <c r="BT204" s="183">
        <v>45849</v>
      </c>
      <c r="BU204" s="183">
        <v>45854</v>
      </c>
      <c r="BV204" s="3" t="s">
        <v>1376</v>
      </c>
      <c r="BW204" s="3" t="s">
        <v>286</v>
      </c>
      <c r="BX204" s="16"/>
      <c r="BY204" s="16">
        <f>IF(Table1[[#This Row],[Status]]="Open",Table1[[#This Row],[Ongoing Vacancies Day]],IF(Table1[[#This Row],[Status]]="Closed",Table1[[#This Row],[Join Date]]-Table1[[#This Row],[Request Date]],IF(Table1[[#This Row],[Status]]="Hold / Cancel","Hold/Cancel",0)))</f>
        <v>21</v>
      </c>
      <c r="BZ204" s="16" t="str">
        <f>IFERROR(VLOOKUP(BY204,Table4[],3,TRUE),"Hold/Cancel")</f>
        <v>0 - 30 Days</v>
      </c>
      <c r="CA204" s="16" t="str">
        <f>IF(LEN(Table1[[#This Row],[Join Date]])&lt;1, Table1[[#This Row],[Present Day]]-Table1[[#This Row],[Request Date]],"Closed")</f>
        <v>Closed</v>
      </c>
      <c r="CB204" s="16" t="str">
        <f>VLOOKUP(Table1[[#This Row],[Actual SLA]],Table3[],3,TRUE)</f>
        <v>&lt;90</v>
      </c>
      <c r="CC204" s="16" t="str">
        <f>IFERROR(VLOOKUP(BY204,Table4[],4,TRUE),"Hold/Cancel")</f>
        <v>Closed Meet SLA</v>
      </c>
      <c r="CD204" s="179"/>
      <c r="CE204" s="179">
        <f t="shared" ca="1" si="6"/>
        <v>45965.657166203702</v>
      </c>
      <c r="CF204" s="3">
        <v>7</v>
      </c>
      <c r="CG204" s="16"/>
      <c r="CH204" s="231"/>
    </row>
    <row r="205" spans="1:86" hidden="1" x14ac:dyDescent="0.35">
      <c r="A205" s="3">
        <f t="shared" si="7"/>
        <v>204</v>
      </c>
      <c r="B205" s="3" t="s">
        <v>946</v>
      </c>
      <c r="C205" s="3" t="s">
        <v>1273</v>
      </c>
      <c r="D205" s="227" t="s">
        <v>1103</v>
      </c>
      <c r="E205" s="227" t="s">
        <v>1806</v>
      </c>
      <c r="F205" s="227" t="s">
        <v>159</v>
      </c>
      <c r="G205" s="227" t="s">
        <v>164</v>
      </c>
      <c r="H205" s="3"/>
      <c r="I205" s="227" t="s">
        <v>1120</v>
      </c>
      <c r="J205" s="227" t="s">
        <v>1125</v>
      </c>
      <c r="K205" s="3" t="s">
        <v>138</v>
      </c>
      <c r="L205" s="3" t="s">
        <v>67</v>
      </c>
      <c r="M205" s="3">
        <f>IF(ISBLANK(Table1[[#This Row],[Type Grade]]),"",VLOOKUP(Table1[[#This Row],[Type Grade]],Table10[], 2, 0))</f>
        <v>3</v>
      </c>
      <c r="N205" s="3"/>
      <c r="O205" s="3"/>
      <c r="P205" s="3"/>
      <c r="Q205" s="3" t="str">
        <f>IF(ISBLANK(Table1[[#This Row],[Type Grade]]),"",VLOOKUP(Table1[[#This Row],[Type Grade]],Table10[#Data],4,0))</f>
        <v>Non Staff</v>
      </c>
      <c r="R205" s="3" t="s">
        <v>150</v>
      </c>
      <c r="S205" s="3" t="s">
        <v>720</v>
      </c>
      <c r="T205" s="3" t="s">
        <v>122</v>
      </c>
      <c r="U205" s="3" t="s">
        <v>349</v>
      </c>
      <c r="V205" s="3" t="s">
        <v>349</v>
      </c>
      <c r="W205" s="3">
        <v>1</v>
      </c>
      <c r="X205" s="3" t="s">
        <v>135</v>
      </c>
      <c r="Y205" s="3" t="str">
        <f>IF(ISBLANK(Table1[[#This Row],[Progress]]),"belum ada fktk",VLOOKUP(Table1[[#This Row],[Progress]],'Reference Table'!$F$2:$G$12,2,FALSE))</f>
        <v>Closed</v>
      </c>
      <c r="Z205" s="199">
        <v>45833</v>
      </c>
      <c r="AA205" s="183" t="str">
        <f>IF(LEN(Table1[[#This Row],[Request Date]])&gt;=1, TEXT(Table1[[#This Row],[Request Date]], "mmm"), "ongoing")</f>
        <v>Jun</v>
      </c>
      <c r="AB205" s="183"/>
      <c r="AC205" s="183"/>
      <c r="AD205" s="183"/>
      <c r="AE205" s="183"/>
      <c r="AF205" s="18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v>1</v>
      </c>
      <c r="BN205" s="3"/>
      <c r="BO205" s="3"/>
      <c r="BP205" s="3"/>
      <c r="BQ205" s="3"/>
      <c r="BR205" s="246"/>
      <c r="BS205" s="183"/>
      <c r="BT205" s="183">
        <v>45855</v>
      </c>
      <c r="BU205" s="183">
        <v>45859</v>
      </c>
      <c r="BV205" s="3" t="s">
        <v>1436</v>
      </c>
      <c r="BW205" s="3" t="s">
        <v>286</v>
      </c>
      <c r="BX205" s="16"/>
      <c r="BY205" s="16">
        <f>IF(Table1[[#This Row],[Status]]="Open",Table1[[#This Row],[Ongoing Vacancies Day]],IF(Table1[[#This Row],[Status]]="Closed",Table1[[#This Row],[Join Date]]-Table1[[#This Row],[Request Date]],IF(Table1[[#This Row],[Status]]="Hold / Cancel","Hold/Cancel",0)))</f>
        <v>26</v>
      </c>
      <c r="BZ205" s="16" t="str">
        <f>IFERROR(VLOOKUP(BY205,Table4[],3,TRUE),"Hold/Cancel")</f>
        <v>0 - 30 Days</v>
      </c>
      <c r="CA205" s="16" t="str">
        <f>IF(LEN(Table1[[#This Row],[Join Date]])&lt;1, Table1[[#This Row],[Present Day]]-Table1[[#This Row],[Request Date]],"Closed")</f>
        <v>Closed</v>
      </c>
      <c r="CB205" s="16" t="str">
        <f>VLOOKUP(Table1[[#This Row],[Actual SLA]],Table3[],3,TRUE)</f>
        <v>&lt;90</v>
      </c>
      <c r="CC205" s="16" t="str">
        <f>IFERROR(VLOOKUP(BY205,Table4[],4,TRUE),"Hold/Cancel")</f>
        <v>Closed Meet SLA</v>
      </c>
      <c r="CD205" s="179"/>
      <c r="CE205" s="179">
        <f t="shared" ca="1" si="6"/>
        <v>45965.657166203702</v>
      </c>
      <c r="CF205" s="3">
        <v>7</v>
      </c>
      <c r="CG205" s="16"/>
      <c r="CH205" s="231"/>
    </row>
    <row r="206" spans="1:86" hidden="1" x14ac:dyDescent="0.35">
      <c r="A206" s="3">
        <f t="shared" si="7"/>
        <v>205</v>
      </c>
      <c r="B206" s="3" t="s">
        <v>946</v>
      </c>
      <c r="C206" s="3" t="s">
        <v>1273</v>
      </c>
      <c r="D206" s="227" t="s">
        <v>1103</v>
      </c>
      <c r="E206" s="227" t="s">
        <v>1806</v>
      </c>
      <c r="F206" s="227" t="s">
        <v>159</v>
      </c>
      <c r="G206" s="227" t="s">
        <v>164</v>
      </c>
      <c r="H206" s="3"/>
      <c r="I206" s="227" t="s">
        <v>1120</v>
      </c>
      <c r="J206" s="227" t="s">
        <v>1125</v>
      </c>
      <c r="K206" s="3" t="s">
        <v>138</v>
      </c>
      <c r="L206" s="3" t="s">
        <v>67</v>
      </c>
      <c r="M206" s="3">
        <f>IF(ISBLANK(Table1[[#This Row],[Type Grade]]),"",VLOOKUP(Table1[[#This Row],[Type Grade]],Table10[], 2, 0))</f>
        <v>3</v>
      </c>
      <c r="N206" s="3"/>
      <c r="O206" s="3"/>
      <c r="P206" s="3"/>
      <c r="Q206" s="3" t="str">
        <f>IF(ISBLANK(Table1[[#This Row],[Type Grade]]),"",VLOOKUP(Table1[[#This Row],[Type Grade]],Table10[#Data],4,0))</f>
        <v>Non Staff</v>
      </c>
      <c r="R206" s="3" t="s">
        <v>150</v>
      </c>
      <c r="S206" s="3" t="s">
        <v>720</v>
      </c>
      <c r="T206" s="3" t="s">
        <v>122</v>
      </c>
      <c r="U206" s="3" t="s">
        <v>349</v>
      </c>
      <c r="V206" s="3" t="s">
        <v>349</v>
      </c>
      <c r="W206" s="3">
        <v>1</v>
      </c>
      <c r="X206" s="3" t="s">
        <v>135</v>
      </c>
      <c r="Y206" s="3" t="str">
        <f>IF(ISBLANK(Table1[[#This Row],[Progress]]),"belum ada fktk",VLOOKUP(Table1[[#This Row],[Progress]],'Reference Table'!$F$2:$G$12,2,FALSE))</f>
        <v>Closed</v>
      </c>
      <c r="Z206" s="199">
        <v>45833</v>
      </c>
      <c r="AA206" s="183" t="str">
        <f>IF(LEN(Table1[[#This Row],[Request Date]])&gt;=1, TEXT(Table1[[#This Row],[Request Date]], "mmm"), "ongoing")</f>
        <v>Jun</v>
      </c>
      <c r="AB206" s="183"/>
      <c r="AC206" s="183"/>
      <c r="AD206" s="183"/>
      <c r="AE206" s="183"/>
      <c r="AF206" s="18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v>1</v>
      </c>
      <c r="BN206" s="3"/>
      <c r="BO206" s="3"/>
      <c r="BP206" s="3"/>
      <c r="BQ206" s="3"/>
      <c r="BR206" s="246"/>
      <c r="BS206" s="183"/>
      <c r="BT206" s="183">
        <v>45855</v>
      </c>
      <c r="BU206" s="183">
        <v>45859</v>
      </c>
      <c r="BV206" s="3" t="s">
        <v>1437</v>
      </c>
      <c r="BW206" s="3" t="s">
        <v>286</v>
      </c>
      <c r="BX206" s="16"/>
      <c r="BY206" s="16">
        <f>IF(Table1[[#This Row],[Status]]="Open",Table1[[#This Row],[Ongoing Vacancies Day]],IF(Table1[[#This Row],[Status]]="Closed",Table1[[#This Row],[Join Date]]-Table1[[#This Row],[Request Date]],IF(Table1[[#This Row],[Status]]="Hold / Cancel","Hold/Cancel",0)))</f>
        <v>26</v>
      </c>
      <c r="BZ206" s="16" t="str">
        <f>IFERROR(VLOOKUP(BY206,Table4[],3,TRUE),"Hold/Cancel")</f>
        <v>0 - 30 Days</v>
      </c>
      <c r="CA206" s="16" t="str">
        <f>IF(LEN(Table1[[#This Row],[Join Date]])&lt;1, Table1[[#This Row],[Present Day]]-Table1[[#This Row],[Request Date]],"Closed")</f>
        <v>Closed</v>
      </c>
      <c r="CB206" s="16" t="str">
        <f>VLOOKUP(Table1[[#This Row],[Actual SLA]],Table3[],3,TRUE)</f>
        <v>&lt;90</v>
      </c>
      <c r="CC206" s="16" t="str">
        <f>IFERROR(VLOOKUP(BY206,Table4[],4,TRUE),"Hold/Cancel")</f>
        <v>Closed Meet SLA</v>
      </c>
      <c r="CD206" s="179"/>
      <c r="CE206" s="179">
        <f t="shared" ca="1" si="6"/>
        <v>45965.657166203702</v>
      </c>
      <c r="CF206" s="3">
        <v>7</v>
      </c>
      <c r="CG206" s="16"/>
      <c r="CH206" s="231"/>
    </row>
    <row r="207" spans="1:86" hidden="1" x14ac:dyDescent="0.35">
      <c r="A207" s="3">
        <f t="shared" si="7"/>
        <v>206</v>
      </c>
      <c r="B207" s="3" t="s">
        <v>1214</v>
      </c>
      <c r="C207" s="3" t="s">
        <v>1273</v>
      </c>
      <c r="D207" s="227" t="s">
        <v>1103</v>
      </c>
      <c r="E207" s="227" t="s">
        <v>1806</v>
      </c>
      <c r="F207" s="227" t="s">
        <v>159</v>
      </c>
      <c r="G207" s="227" t="s">
        <v>164</v>
      </c>
      <c r="H207" s="3"/>
      <c r="I207" s="227" t="s">
        <v>1120</v>
      </c>
      <c r="J207" s="227" t="s">
        <v>1125</v>
      </c>
      <c r="K207" s="3" t="s">
        <v>138</v>
      </c>
      <c r="L207" s="3" t="s">
        <v>105</v>
      </c>
      <c r="M207" s="3">
        <f>IF(ISBLANK(Table1[[#This Row],[Type Grade]]),"",VLOOKUP(Table1[[#This Row],[Type Grade]],Table10[], 2, 0))</f>
        <v>2</v>
      </c>
      <c r="N207" s="3"/>
      <c r="O207" s="3"/>
      <c r="P207" s="3"/>
      <c r="Q207" s="3" t="str">
        <f>IF(ISBLANK(Table1[[#This Row],[Type Grade]]),"",VLOOKUP(Table1[[#This Row],[Type Grade]],Table10[#Data],4,0))</f>
        <v>Non Staff</v>
      </c>
      <c r="R207" s="3" t="s">
        <v>150</v>
      </c>
      <c r="S207" s="3" t="s">
        <v>720</v>
      </c>
      <c r="T207" s="3" t="s">
        <v>122</v>
      </c>
      <c r="U207" s="3" t="s">
        <v>349</v>
      </c>
      <c r="V207" s="3" t="s">
        <v>349</v>
      </c>
      <c r="W207" s="3">
        <v>1</v>
      </c>
      <c r="X207" s="3" t="s">
        <v>135</v>
      </c>
      <c r="Y207" s="3" t="str">
        <f>IF(ISBLANK(Table1[[#This Row],[Progress]]),"belum ada fktk",VLOOKUP(Table1[[#This Row],[Progress]],'Reference Table'!$F$2:$G$12,2,FALSE))</f>
        <v>Closed</v>
      </c>
      <c r="Z207" s="199">
        <v>45833</v>
      </c>
      <c r="AA207" s="183" t="str">
        <f>IF(LEN(Table1[[#This Row],[Request Date]])&gt;=1, TEXT(Table1[[#This Row],[Request Date]], "mmm"), "ongoing")</f>
        <v>Jun</v>
      </c>
      <c r="AB207" s="183"/>
      <c r="AC207" s="183"/>
      <c r="AD207" s="183"/>
      <c r="AE207" s="183"/>
      <c r="AF207" s="18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v>1</v>
      </c>
      <c r="BN207" s="3"/>
      <c r="BO207" s="3"/>
      <c r="BP207" s="3"/>
      <c r="BQ207" s="3"/>
      <c r="BR207" s="246"/>
      <c r="BS207" s="183"/>
      <c r="BT207" s="183">
        <v>45855</v>
      </c>
      <c r="BU207" s="183">
        <v>45859</v>
      </c>
      <c r="BV207" s="3" t="s">
        <v>1405</v>
      </c>
      <c r="BW207" s="3" t="s">
        <v>286</v>
      </c>
      <c r="BX207" s="16"/>
      <c r="BY207" s="16">
        <f>IF(Table1[[#This Row],[Status]]="Open",Table1[[#This Row],[Ongoing Vacancies Day]],IF(Table1[[#This Row],[Status]]="Closed",Table1[[#This Row],[Join Date]]-Table1[[#This Row],[Request Date]],IF(Table1[[#This Row],[Status]]="Hold / Cancel","Hold/Cancel",0)))</f>
        <v>26</v>
      </c>
      <c r="BZ207" s="16" t="str">
        <f>IFERROR(VLOOKUP(BY207,Table4[],3,TRUE),"Hold/Cancel")</f>
        <v>0 - 30 Days</v>
      </c>
      <c r="CA207" s="16" t="str">
        <f>IF(LEN(Table1[[#This Row],[Join Date]])&lt;1, Table1[[#This Row],[Present Day]]-Table1[[#This Row],[Request Date]],"Closed")</f>
        <v>Closed</v>
      </c>
      <c r="CB207" s="16" t="str">
        <f>VLOOKUP(Table1[[#This Row],[Actual SLA]],Table3[],3,TRUE)</f>
        <v>&lt;90</v>
      </c>
      <c r="CC207" s="16" t="str">
        <f>IFERROR(VLOOKUP(BY207,Table4[],4,TRUE),"Hold/Cancel")</f>
        <v>Closed Meet SLA</v>
      </c>
      <c r="CD207" s="179"/>
      <c r="CE207" s="179">
        <f t="shared" ca="1" si="6"/>
        <v>45965.657166203702</v>
      </c>
      <c r="CF207" s="3">
        <v>7</v>
      </c>
      <c r="CG207" s="16"/>
      <c r="CH207" s="231"/>
    </row>
    <row r="208" spans="1:86" hidden="1" x14ac:dyDescent="0.35">
      <c r="A208" s="3">
        <f t="shared" si="7"/>
        <v>207</v>
      </c>
      <c r="B208" s="3" t="s">
        <v>1214</v>
      </c>
      <c r="C208" s="3" t="s">
        <v>1273</v>
      </c>
      <c r="D208" s="227" t="s">
        <v>1103</v>
      </c>
      <c r="E208" s="227" t="s">
        <v>1806</v>
      </c>
      <c r="F208" s="227" t="s">
        <v>159</v>
      </c>
      <c r="G208" s="227" t="s">
        <v>164</v>
      </c>
      <c r="H208" s="3"/>
      <c r="I208" s="227" t="s">
        <v>1120</v>
      </c>
      <c r="J208" s="227" t="s">
        <v>1125</v>
      </c>
      <c r="K208" s="3" t="s">
        <v>138</v>
      </c>
      <c r="L208" s="3" t="s">
        <v>105</v>
      </c>
      <c r="M208" s="3">
        <f>IF(ISBLANK(Table1[[#This Row],[Type Grade]]),"",VLOOKUP(Table1[[#This Row],[Type Grade]],Table10[], 2, 0))</f>
        <v>2</v>
      </c>
      <c r="N208" s="3"/>
      <c r="O208" s="3"/>
      <c r="P208" s="3"/>
      <c r="Q208" s="3" t="str">
        <f>IF(ISBLANK(Table1[[#This Row],[Type Grade]]),"",VLOOKUP(Table1[[#This Row],[Type Grade]],Table10[#Data],4,0))</f>
        <v>Non Staff</v>
      </c>
      <c r="R208" s="3" t="s">
        <v>150</v>
      </c>
      <c r="S208" s="3" t="s">
        <v>720</v>
      </c>
      <c r="T208" s="3" t="s">
        <v>122</v>
      </c>
      <c r="U208" s="3" t="s">
        <v>349</v>
      </c>
      <c r="V208" s="3" t="s">
        <v>349</v>
      </c>
      <c r="W208" s="3">
        <v>1</v>
      </c>
      <c r="X208" s="3" t="s">
        <v>135</v>
      </c>
      <c r="Y208" s="3" t="str">
        <f>IF(ISBLANK(Table1[[#This Row],[Progress]]),"belum ada fktk",VLOOKUP(Table1[[#This Row],[Progress]],'Reference Table'!$F$2:$G$12,2,FALSE))</f>
        <v>Closed</v>
      </c>
      <c r="Z208" s="199">
        <v>45833</v>
      </c>
      <c r="AA208" s="183" t="str">
        <f>IF(LEN(Table1[[#This Row],[Request Date]])&gt;=1, TEXT(Table1[[#This Row],[Request Date]], "mmm"), "ongoing")</f>
        <v>Jun</v>
      </c>
      <c r="AB208" s="183"/>
      <c r="AC208" s="183"/>
      <c r="AD208" s="183"/>
      <c r="AE208" s="183"/>
      <c r="AF208" s="18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v>1</v>
      </c>
      <c r="BN208" s="3"/>
      <c r="BO208" s="3"/>
      <c r="BP208" s="3"/>
      <c r="BQ208" s="3"/>
      <c r="BR208" s="246"/>
      <c r="BS208" s="183"/>
      <c r="BT208" s="183">
        <v>45855</v>
      </c>
      <c r="BU208" s="183">
        <v>45859</v>
      </c>
      <c r="BV208" s="3" t="s">
        <v>1410</v>
      </c>
      <c r="BW208" s="3" t="s">
        <v>286</v>
      </c>
      <c r="BX208" s="16"/>
      <c r="BY208" s="16">
        <f>IF(Table1[[#This Row],[Status]]="Open",Table1[[#This Row],[Ongoing Vacancies Day]],IF(Table1[[#This Row],[Status]]="Closed",Table1[[#This Row],[Join Date]]-Table1[[#This Row],[Request Date]],IF(Table1[[#This Row],[Status]]="Hold / Cancel","Hold/Cancel",0)))</f>
        <v>26</v>
      </c>
      <c r="BZ208" s="16" t="str">
        <f>IFERROR(VLOOKUP(BY208,Table4[],3,TRUE),"Hold/Cancel")</f>
        <v>0 - 30 Days</v>
      </c>
      <c r="CA208" s="16" t="str">
        <f>IF(LEN(Table1[[#This Row],[Join Date]])&lt;1, Table1[[#This Row],[Present Day]]-Table1[[#This Row],[Request Date]],"Closed")</f>
        <v>Closed</v>
      </c>
      <c r="CB208" s="16" t="str">
        <f>VLOOKUP(Table1[[#This Row],[Actual SLA]],Table3[],3,TRUE)</f>
        <v>&lt;90</v>
      </c>
      <c r="CC208" s="16" t="str">
        <f>IFERROR(VLOOKUP(BY208,Table4[],4,TRUE),"Hold/Cancel")</f>
        <v>Closed Meet SLA</v>
      </c>
      <c r="CD208" s="179"/>
      <c r="CE208" s="179">
        <f t="shared" ca="1" si="6"/>
        <v>45965.657166203702</v>
      </c>
      <c r="CF208" s="3">
        <v>7</v>
      </c>
      <c r="CG208" s="16"/>
      <c r="CH208" s="231"/>
    </row>
    <row r="209" spans="1:86" hidden="1" x14ac:dyDescent="0.35">
      <c r="A209" s="3">
        <f t="shared" si="7"/>
        <v>208</v>
      </c>
      <c r="B209" s="3" t="s">
        <v>1214</v>
      </c>
      <c r="C209" s="3" t="s">
        <v>1273</v>
      </c>
      <c r="D209" s="227" t="s">
        <v>1103</v>
      </c>
      <c r="E209" s="227" t="s">
        <v>1806</v>
      </c>
      <c r="F209" s="227" t="s">
        <v>159</v>
      </c>
      <c r="G209" s="227" t="s">
        <v>164</v>
      </c>
      <c r="H209" s="3"/>
      <c r="I209" s="227" t="s">
        <v>1120</v>
      </c>
      <c r="J209" s="227" t="s">
        <v>1125</v>
      </c>
      <c r="K209" s="3" t="s">
        <v>138</v>
      </c>
      <c r="L209" s="3" t="s">
        <v>105</v>
      </c>
      <c r="M209" s="3">
        <f>IF(ISBLANK(Table1[[#This Row],[Type Grade]]),"",VLOOKUP(Table1[[#This Row],[Type Grade]],Table10[], 2, 0))</f>
        <v>2</v>
      </c>
      <c r="N209" s="3"/>
      <c r="O209" s="3"/>
      <c r="P209" s="3"/>
      <c r="Q209" s="3" t="str">
        <f>IF(ISBLANK(Table1[[#This Row],[Type Grade]]),"",VLOOKUP(Table1[[#This Row],[Type Grade]],Table10[#Data],4,0))</f>
        <v>Non Staff</v>
      </c>
      <c r="R209" s="3" t="s">
        <v>150</v>
      </c>
      <c r="S209" s="3" t="s">
        <v>720</v>
      </c>
      <c r="T209" s="3" t="s">
        <v>122</v>
      </c>
      <c r="U209" s="3" t="s">
        <v>349</v>
      </c>
      <c r="V209" s="3" t="s">
        <v>349</v>
      </c>
      <c r="W209" s="3">
        <v>1</v>
      </c>
      <c r="X209" s="3" t="s">
        <v>135</v>
      </c>
      <c r="Y209" s="3" t="str">
        <f>IF(ISBLANK(Table1[[#This Row],[Progress]]),"belum ada fktk",VLOOKUP(Table1[[#This Row],[Progress]],'Reference Table'!$F$2:$G$12,2,FALSE))</f>
        <v>Closed</v>
      </c>
      <c r="Z209" s="199">
        <v>45833</v>
      </c>
      <c r="AA209" s="183" t="str">
        <f>IF(LEN(Table1[[#This Row],[Request Date]])&gt;=1, TEXT(Table1[[#This Row],[Request Date]], "mmm"), "ongoing")</f>
        <v>Jun</v>
      </c>
      <c r="AB209" s="183"/>
      <c r="AC209" s="183"/>
      <c r="AD209" s="183"/>
      <c r="AE209" s="183"/>
      <c r="AF209" s="18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v>1</v>
      </c>
      <c r="BN209" s="3"/>
      <c r="BO209" s="3"/>
      <c r="BP209" s="3"/>
      <c r="BQ209" s="3"/>
      <c r="BR209" s="246"/>
      <c r="BS209" s="183"/>
      <c r="BT209" s="183">
        <v>45855</v>
      </c>
      <c r="BU209" s="183">
        <v>45859</v>
      </c>
      <c r="BV209" s="3" t="s">
        <v>1415</v>
      </c>
      <c r="BW209" s="3" t="s">
        <v>286</v>
      </c>
      <c r="BX209" s="16"/>
      <c r="BY209" s="16">
        <f>IF(Table1[[#This Row],[Status]]="Open",Table1[[#This Row],[Ongoing Vacancies Day]],IF(Table1[[#This Row],[Status]]="Closed",Table1[[#This Row],[Join Date]]-Table1[[#This Row],[Request Date]],IF(Table1[[#This Row],[Status]]="Hold / Cancel","Hold/Cancel",0)))</f>
        <v>26</v>
      </c>
      <c r="BZ209" s="16" t="str">
        <f>IFERROR(VLOOKUP(BY209,Table4[],3,TRUE),"Hold/Cancel")</f>
        <v>0 - 30 Days</v>
      </c>
      <c r="CA209" s="16" t="str">
        <f>IF(LEN(Table1[[#This Row],[Join Date]])&lt;1, Table1[[#This Row],[Present Day]]-Table1[[#This Row],[Request Date]],"Closed")</f>
        <v>Closed</v>
      </c>
      <c r="CB209" s="16" t="str">
        <f>VLOOKUP(Table1[[#This Row],[Actual SLA]],Table3[],3,TRUE)</f>
        <v>&lt;90</v>
      </c>
      <c r="CC209" s="16" t="str">
        <f>IFERROR(VLOOKUP(BY209,Table4[],4,TRUE),"Hold/Cancel")</f>
        <v>Closed Meet SLA</v>
      </c>
      <c r="CD209" s="179"/>
      <c r="CE209" s="179">
        <f t="shared" ca="1" si="6"/>
        <v>45965.657166203702</v>
      </c>
      <c r="CF209" s="3">
        <v>7</v>
      </c>
      <c r="CG209" s="16"/>
      <c r="CH209" s="231"/>
    </row>
    <row r="210" spans="1:86" ht="29" hidden="1" x14ac:dyDescent="0.35">
      <c r="A210" s="3">
        <f t="shared" si="7"/>
        <v>209</v>
      </c>
      <c r="B210" s="3" t="s">
        <v>149</v>
      </c>
      <c r="C210" s="3" t="s">
        <v>1273</v>
      </c>
      <c r="D210" s="227" t="s">
        <v>1108</v>
      </c>
      <c r="E210" s="227" t="s">
        <v>1806</v>
      </c>
      <c r="F210" s="227" t="s">
        <v>236</v>
      </c>
      <c r="G210" s="227" t="s">
        <v>164</v>
      </c>
      <c r="H210" s="3"/>
      <c r="I210" s="227" t="s">
        <v>1021</v>
      </c>
      <c r="J210" s="227" t="s">
        <v>1129</v>
      </c>
      <c r="K210" s="3" t="s">
        <v>147</v>
      </c>
      <c r="L210" s="3" t="s">
        <v>67</v>
      </c>
      <c r="M210" s="3">
        <f>IF(ISBLANK(Table1[[#This Row],[Type Grade]]),"",VLOOKUP(Table1[[#This Row],[Type Grade]],Table10[], 2, 0))</f>
        <v>3</v>
      </c>
      <c r="N210" s="3"/>
      <c r="O210" s="3"/>
      <c r="P210" s="3"/>
      <c r="Q210" s="3" t="str">
        <f>IF(ISBLANK(Table1[[#This Row],[Type Grade]]),"",VLOOKUP(Table1[[#This Row],[Type Grade]],Table10[#Data],4,0))</f>
        <v>Non Staff</v>
      </c>
      <c r="R210" s="3" t="s">
        <v>150</v>
      </c>
      <c r="S210" s="3" t="s">
        <v>720</v>
      </c>
      <c r="T210" s="3" t="s">
        <v>122</v>
      </c>
      <c r="U210" s="3" t="s">
        <v>349</v>
      </c>
      <c r="V210" s="3" t="s">
        <v>349</v>
      </c>
      <c r="W210" s="3">
        <v>1</v>
      </c>
      <c r="X210" s="3" t="s">
        <v>135</v>
      </c>
      <c r="Y210" s="3" t="str">
        <f>IF(ISBLANK(Table1[[#This Row],[Progress]]),"belum ada fktk",VLOOKUP(Table1[[#This Row],[Progress]],'Reference Table'!$F$2:$G$12,2,FALSE))</f>
        <v>Closed</v>
      </c>
      <c r="Z210" s="199">
        <v>45833</v>
      </c>
      <c r="AA210" s="183" t="str">
        <f>IF(LEN(Table1[[#This Row],[Request Date]])&gt;=1, TEXT(Table1[[#This Row],[Request Date]], "mmm"), "ongoing")</f>
        <v>Jun</v>
      </c>
      <c r="AB210" s="183"/>
      <c r="AC210" s="183"/>
      <c r="AD210" s="183"/>
      <c r="AE210" s="183"/>
      <c r="AF210" s="18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v>1</v>
      </c>
      <c r="BN210" s="3"/>
      <c r="BO210" s="3"/>
      <c r="BP210" s="3"/>
      <c r="BQ210" s="3"/>
      <c r="BR210" s="244" t="s">
        <v>1439</v>
      </c>
      <c r="BS210" s="183"/>
      <c r="BT210" s="183">
        <v>45859</v>
      </c>
      <c r="BU210" s="183">
        <v>45870</v>
      </c>
      <c r="BV210" s="3" t="s">
        <v>1438</v>
      </c>
      <c r="BW210" s="3" t="s">
        <v>533</v>
      </c>
      <c r="BX210" s="16" t="s">
        <v>1440</v>
      </c>
      <c r="BY210" s="16">
        <f>IF(Table1[[#This Row],[Status]]="Open",Table1[[#This Row],[Ongoing Vacancies Day]],IF(Table1[[#This Row],[Status]]="Closed",Table1[[#This Row],[Join Date]]-Table1[[#This Row],[Request Date]],IF(Table1[[#This Row],[Status]]="Hold / Cancel","Hold/Cancel",0)))</f>
        <v>37</v>
      </c>
      <c r="BZ210" s="16" t="str">
        <f>IFERROR(VLOOKUP(BY210,Table4[],3,TRUE),"Hold/Cancel")</f>
        <v>31 - 60 Days</v>
      </c>
      <c r="CA210" s="16" t="str">
        <f>IF(LEN(Table1[[#This Row],[Join Date]])&lt;1, Table1[[#This Row],[Present Day]]-Table1[[#This Row],[Request Date]],"Closed")</f>
        <v>Closed</v>
      </c>
      <c r="CB210" s="16" t="str">
        <f>VLOOKUP(Table1[[#This Row],[Actual SLA]],Table3[],3,TRUE)</f>
        <v>&lt;90</v>
      </c>
      <c r="CC210" s="16" t="str">
        <f>IFERROR(VLOOKUP(BY210,Table4[],4,TRUE),"Hold/Cancel")</f>
        <v>Closed Meet SLA</v>
      </c>
      <c r="CD210" s="179"/>
      <c r="CE210" s="179">
        <f t="shared" ca="1" si="6"/>
        <v>45965.657166203702</v>
      </c>
      <c r="CF210" s="3">
        <v>7</v>
      </c>
      <c r="CG210" s="16"/>
      <c r="CH210" s="286" t="s">
        <v>1439</v>
      </c>
    </row>
    <row r="211" spans="1:86" hidden="1" x14ac:dyDescent="0.35">
      <c r="A211" s="3">
        <f t="shared" si="7"/>
        <v>210</v>
      </c>
      <c r="B211" s="180" t="s">
        <v>946</v>
      </c>
      <c r="C211" s="3" t="s">
        <v>321</v>
      </c>
      <c r="D211" s="240" t="s">
        <v>1110</v>
      </c>
      <c r="E211" s="227" t="s">
        <v>1806</v>
      </c>
      <c r="F211" s="240" t="s">
        <v>516</v>
      </c>
      <c r="G211" s="240" t="s">
        <v>164</v>
      </c>
      <c r="H211" s="180"/>
      <c r="I211" s="240" t="s">
        <v>1051</v>
      </c>
      <c r="J211" s="240" t="s">
        <v>1130</v>
      </c>
      <c r="K211" s="181" t="s">
        <v>147</v>
      </c>
      <c r="L211" s="181" t="s">
        <v>49</v>
      </c>
      <c r="M211" s="3">
        <f>IF(ISBLANK(Table1[[#This Row],[Type Grade]]),"",VLOOKUP(Table1[[#This Row],[Type Grade]],Table10[], 2, 0))</f>
        <v>5</v>
      </c>
      <c r="N211" s="3"/>
      <c r="O211" s="3"/>
      <c r="P211" s="3"/>
      <c r="Q211" s="3" t="str">
        <f>IF(ISBLANK(Table1[[#This Row],[Type Grade]]),"",VLOOKUP(Table1[[#This Row],[Type Grade]],Table10[#Data],4,0))</f>
        <v>Staff</v>
      </c>
      <c r="R211" s="180" t="s">
        <v>150</v>
      </c>
      <c r="S211" s="180" t="s">
        <v>720</v>
      </c>
      <c r="T211" s="180" t="s">
        <v>122</v>
      </c>
      <c r="U211" s="180" t="s">
        <v>349</v>
      </c>
      <c r="V211" s="180" t="s">
        <v>349</v>
      </c>
      <c r="W211" s="180">
        <v>1</v>
      </c>
      <c r="X211" s="180" t="s">
        <v>135</v>
      </c>
      <c r="Y211" s="3" t="str">
        <f>IF(ISBLANK(Table1[[#This Row],[Progress]]),"belum ada fktk",VLOOKUP(Table1[[#This Row],[Progress]],'Reference Table'!$F$2:$G$12,2,FALSE))</f>
        <v>Closed</v>
      </c>
      <c r="Z211" s="199">
        <v>45833</v>
      </c>
      <c r="AA211" s="183" t="str">
        <f>IF(LEN(Table1[[#This Row],[Request Date]])&gt;=1, TEXT(Table1[[#This Row],[Request Date]], "mmm"), "ongoing")</f>
        <v>Jun</v>
      </c>
      <c r="AB211" s="183"/>
      <c r="AC211" s="183"/>
      <c r="AD211" s="183"/>
      <c r="AE211" s="183"/>
      <c r="AF211" s="183"/>
      <c r="AG211" s="216"/>
      <c r="AH211" s="216"/>
      <c r="AI211" s="216"/>
      <c r="AJ211" s="216"/>
      <c r="AK211" s="216"/>
      <c r="AL211" s="216"/>
      <c r="AM211" s="217"/>
      <c r="AN211" s="217"/>
      <c r="AO211" s="217"/>
      <c r="AP211" s="217"/>
      <c r="AQ211" s="217"/>
      <c r="AR211" s="217"/>
      <c r="AS211" s="217"/>
      <c r="AT211" s="217"/>
      <c r="AU211" s="217"/>
      <c r="AV211" s="217"/>
      <c r="AW211" s="217"/>
      <c r="AX211" s="217"/>
      <c r="AY211" s="217"/>
      <c r="AZ211" s="217"/>
      <c r="BA211" s="217"/>
      <c r="BB211" s="217"/>
      <c r="BC211" s="217"/>
      <c r="BD211" s="217"/>
      <c r="BE211" s="217"/>
      <c r="BF211" s="217"/>
      <c r="BG211" s="217"/>
      <c r="BH211" s="217"/>
      <c r="BI211" s="217"/>
      <c r="BJ211" s="217"/>
      <c r="BK211" s="217"/>
      <c r="BL211" s="217"/>
      <c r="BM211" s="3">
        <v>1</v>
      </c>
      <c r="BN211" s="217"/>
      <c r="BO211" s="217"/>
      <c r="BP211" s="217"/>
      <c r="BQ211" s="218"/>
      <c r="BR211" s="250" t="s">
        <v>1166</v>
      </c>
      <c r="BS211" s="219"/>
      <c r="BT211" s="182">
        <v>45835</v>
      </c>
      <c r="BU211" s="219">
        <v>45838</v>
      </c>
      <c r="BV211" s="180" t="s">
        <v>1167</v>
      </c>
      <c r="BW211" s="3" t="s">
        <v>533</v>
      </c>
      <c r="BX211" s="16"/>
      <c r="BY211" s="16">
        <f>IF(Table1[[#This Row],[Status]]="Open",Table1[[#This Row],[Ongoing Vacancies Day]],IF(Table1[[#This Row],[Status]]="Closed",Table1[[#This Row],[Join Date]]-Table1[[#This Row],[Request Date]],IF(Table1[[#This Row],[Status]]="Hold / Cancel","Hold/Cancel",0)))</f>
        <v>5</v>
      </c>
      <c r="BZ211" s="16" t="str">
        <f>IFERROR(VLOOKUP(BY211,Table4[],3,TRUE),"Hold/Cancel")</f>
        <v>0 - 30 Days</v>
      </c>
      <c r="CA211" s="16" t="str">
        <f>IF(LEN(Table1[[#This Row],[Join Date]])&lt;1, Table1[[#This Row],[Present Day]]-Table1[[#This Row],[Request Date]],"Closed")</f>
        <v>Closed</v>
      </c>
      <c r="CB211" s="16" t="str">
        <f>VLOOKUP(Table1[[#This Row],[Actual SLA]],Table3[],3,TRUE)</f>
        <v>&lt;90</v>
      </c>
      <c r="CC211" s="16" t="str">
        <f>IFERROR(VLOOKUP(BY211,Table4[],4,TRUE),"Hold/Cancel")</f>
        <v>Closed Meet SLA</v>
      </c>
      <c r="CD211" s="179"/>
      <c r="CE211" s="179">
        <f t="shared" ca="1" si="6"/>
        <v>45965.657166203702</v>
      </c>
      <c r="CF211" s="16">
        <v>6</v>
      </c>
      <c r="CG211" s="16"/>
      <c r="CH211" s="291" t="s">
        <v>1166</v>
      </c>
    </row>
    <row r="212" spans="1:86" hidden="1" x14ac:dyDescent="0.35">
      <c r="A212" s="3">
        <f t="shared" si="7"/>
        <v>211</v>
      </c>
      <c r="B212" s="3" t="s">
        <v>149</v>
      </c>
      <c r="C212" s="3" t="s">
        <v>1273</v>
      </c>
      <c r="D212" s="227" t="s">
        <v>1131</v>
      </c>
      <c r="E212" s="227" t="s">
        <v>1806</v>
      </c>
      <c r="F212" s="227" t="s">
        <v>159</v>
      </c>
      <c r="G212" s="227" t="s">
        <v>164</v>
      </c>
      <c r="H212" s="3"/>
      <c r="I212" s="227" t="s">
        <v>1120</v>
      </c>
      <c r="J212" s="227" t="s">
        <v>1132</v>
      </c>
      <c r="K212" s="3" t="s">
        <v>138</v>
      </c>
      <c r="L212" s="3" t="s">
        <v>105</v>
      </c>
      <c r="M212" s="3">
        <f>IF(ISBLANK(Table1[[#This Row],[Type Grade]]),"",VLOOKUP(Table1[[#This Row],[Type Grade]],Table10[], 2, 0))</f>
        <v>2</v>
      </c>
      <c r="N212" s="3"/>
      <c r="O212" s="3"/>
      <c r="P212" s="3"/>
      <c r="Q212" s="3" t="str">
        <f>IF(ISBLANK(Table1[[#This Row],[Type Grade]]),"",VLOOKUP(Table1[[#This Row],[Type Grade]],Table10[#Data],4,0))</f>
        <v>Non Staff</v>
      </c>
      <c r="R212" s="3" t="s">
        <v>150</v>
      </c>
      <c r="S212" s="3" t="s">
        <v>720</v>
      </c>
      <c r="T212" s="3" t="s">
        <v>122</v>
      </c>
      <c r="U212" s="3" t="s">
        <v>349</v>
      </c>
      <c r="V212" s="3" t="s">
        <v>349</v>
      </c>
      <c r="W212" s="3">
        <v>1</v>
      </c>
      <c r="X212" s="3" t="s">
        <v>135</v>
      </c>
      <c r="Y212" s="3" t="str">
        <f>IF(ISBLANK(Table1[[#This Row],[Progress]]),"belum ada fktk",VLOOKUP(Table1[[#This Row],[Progress]],'Reference Table'!$F$2:$G$12,2,FALSE))</f>
        <v>Closed</v>
      </c>
      <c r="Z212" s="199">
        <v>45833</v>
      </c>
      <c r="AA212" s="183" t="str">
        <f>IF(LEN(Table1[[#This Row],[Request Date]])&gt;=1, TEXT(Table1[[#This Row],[Request Date]], "mmm"), "ongoing")</f>
        <v>Jun</v>
      </c>
      <c r="AB212" s="183"/>
      <c r="AC212" s="183"/>
      <c r="AD212" s="183"/>
      <c r="AE212" s="183"/>
      <c r="AF212" s="18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v>1</v>
      </c>
      <c r="BN212" s="3"/>
      <c r="BO212" s="3"/>
      <c r="BP212" s="3"/>
      <c r="BQ212" s="3"/>
      <c r="BR212" s="246"/>
      <c r="BS212" s="183"/>
      <c r="BT212" s="183">
        <v>45855</v>
      </c>
      <c r="BU212" s="183">
        <v>45859</v>
      </c>
      <c r="BV212" s="3" t="s">
        <v>1411</v>
      </c>
      <c r="BW212" s="3" t="s">
        <v>286</v>
      </c>
      <c r="BX212" s="16"/>
      <c r="BY212" s="16">
        <f>IF(Table1[[#This Row],[Status]]="Open",Table1[[#This Row],[Ongoing Vacancies Day]],IF(Table1[[#This Row],[Status]]="Closed",Table1[[#This Row],[Join Date]]-Table1[[#This Row],[Request Date]],IF(Table1[[#This Row],[Status]]="Hold / Cancel","Hold/Cancel",0)))</f>
        <v>26</v>
      </c>
      <c r="BZ212" s="16" t="str">
        <f>IFERROR(VLOOKUP(BY212,Table4[],3,TRUE),"Hold/Cancel")</f>
        <v>0 - 30 Days</v>
      </c>
      <c r="CA212" s="16" t="str">
        <f>IF(LEN(Table1[[#This Row],[Join Date]])&lt;1, Table1[[#This Row],[Present Day]]-Table1[[#This Row],[Request Date]],"Closed")</f>
        <v>Closed</v>
      </c>
      <c r="CB212" s="16" t="str">
        <f>VLOOKUP(Table1[[#This Row],[Actual SLA]],Table3[],3,TRUE)</f>
        <v>&lt;90</v>
      </c>
      <c r="CC212" s="16" t="str">
        <f>IFERROR(VLOOKUP(BY212,Table4[],4,TRUE),"Hold/Cancel")</f>
        <v>Closed Meet SLA</v>
      </c>
      <c r="CD212" s="179"/>
      <c r="CE212" s="179">
        <f t="shared" ca="1" si="6"/>
        <v>45965.657166203702</v>
      </c>
      <c r="CF212" s="3">
        <v>7</v>
      </c>
      <c r="CG212" s="16"/>
      <c r="CH212" s="231"/>
    </row>
    <row r="213" spans="1:86" hidden="1" x14ac:dyDescent="0.35">
      <c r="A213" s="3">
        <f t="shared" si="7"/>
        <v>212</v>
      </c>
      <c r="B213" s="3" t="s">
        <v>149</v>
      </c>
      <c r="C213" s="3" t="s">
        <v>1273</v>
      </c>
      <c r="D213" s="227" t="s">
        <v>1131</v>
      </c>
      <c r="E213" s="227" t="s">
        <v>1806</v>
      </c>
      <c r="F213" s="227" t="s">
        <v>159</v>
      </c>
      <c r="G213" s="227" t="s">
        <v>164</v>
      </c>
      <c r="H213" s="3"/>
      <c r="I213" s="227" t="s">
        <v>1120</v>
      </c>
      <c r="J213" s="227" t="s">
        <v>1132</v>
      </c>
      <c r="K213" s="3" t="s">
        <v>147</v>
      </c>
      <c r="L213" s="3" t="s">
        <v>105</v>
      </c>
      <c r="M213" s="3">
        <f>IF(ISBLANK(Table1[[#This Row],[Type Grade]]),"",VLOOKUP(Table1[[#This Row],[Type Grade]],Table10[], 2, 0))</f>
        <v>2</v>
      </c>
      <c r="N213" s="3"/>
      <c r="O213" s="3"/>
      <c r="P213" s="3"/>
      <c r="Q213" s="3" t="str">
        <f>IF(ISBLANK(Table1[[#This Row],[Type Grade]]),"",VLOOKUP(Table1[[#This Row],[Type Grade]],Table10[#Data],4,0))</f>
        <v>Non Staff</v>
      </c>
      <c r="R213" s="3" t="s">
        <v>150</v>
      </c>
      <c r="S213" s="3" t="s">
        <v>720</v>
      </c>
      <c r="T213" s="3" t="s">
        <v>122</v>
      </c>
      <c r="U213" s="3" t="s">
        <v>349</v>
      </c>
      <c r="V213" s="3" t="s">
        <v>349</v>
      </c>
      <c r="W213" s="3">
        <v>1</v>
      </c>
      <c r="X213" s="3" t="s">
        <v>135</v>
      </c>
      <c r="Y213" s="3" t="str">
        <f>IF(ISBLANK(Table1[[#This Row],[Progress]]),"belum ada fktk",VLOOKUP(Table1[[#This Row],[Progress]],'Reference Table'!$F$2:$G$12,2,FALSE))</f>
        <v>Closed</v>
      </c>
      <c r="Z213" s="199">
        <v>45833</v>
      </c>
      <c r="AA213" s="183" t="str">
        <f>IF(LEN(Table1[[#This Row],[Request Date]])&gt;=1, TEXT(Table1[[#This Row],[Request Date]], "mmm"), "ongoing")</f>
        <v>Jun</v>
      </c>
      <c r="AB213" s="183"/>
      <c r="AC213" s="183"/>
      <c r="AD213" s="183"/>
      <c r="AE213" s="183"/>
      <c r="AF213" s="18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v>1</v>
      </c>
      <c r="BN213" s="3"/>
      <c r="BO213" s="3"/>
      <c r="BP213" s="3"/>
      <c r="BQ213" s="3"/>
      <c r="BR213" s="246"/>
      <c r="BS213" s="183"/>
      <c r="BT213" s="183">
        <v>45855</v>
      </c>
      <c r="BU213" s="183">
        <v>45859</v>
      </c>
      <c r="BV213" s="3" t="s">
        <v>1412</v>
      </c>
      <c r="BW213" s="3" t="s">
        <v>286</v>
      </c>
      <c r="BX213" s="16"/>
      <c r="BY213" s="16">
        <f>IF(Table1[[#This Row],[Status]]="Open",Table1[[#This Row],[Ongoing Vacancies Day]],IF(Table1[[#This Row],[Status]]="Closed",Table1[[#This Row],[Join Date]]-Table1[[#This Row],[Request Date]],IF(Table1[[#This Row],[Status]]="Hold / Cancel","Hold/Cancel",0)))</f>
        <v>26</v>
      </c>
      <c r="BZ213" s="16" t="str">
        <f>IFERROR(VLOOKUP(BY213,Table4[],3,TRUE),"Hold/Cancel")</f>
        <v>0 - 30 Days</v>
      </c>
      <c r="CA213" s="16" t="str">
        <f>IF(LEN(Table1[[#This Row],[Join Date]])&lt;1, Table1[[#This Row],[Present Day]]-Table1[[#This Row],[Request Date]],"Closed")</f>
        <v>Closed</v>
      </c>
      <c r="CB213" s="16" t="str">
        <f>VLOOKUP(Table1[[#This Row],[Actual SLA]],Table3[],3,TRUE)</f>
        <v>&lt;90</v>
      </c>
      <c r="CC213" s="16" t="str">
        <f>IFERROR(VLOOKUP(BY213,Table4[],4,TRUE),"Hold/Cancel")</f>
        <v>Closed Meet SLA</v>
      </c>
      <c r="CD213" s="179"/>
      <c r="CE213" s="179">
        <f t="shared" ca="1" si="6"/>
        <v>45965.657166203702</v>
      </c>
      <c r="CF213" s="3">
        <v>7</v>
      </c>
      <c r="CG213" s="16"/>
      <c r="CH213" s="231"/>
    </row>
    <row r="214" spans="1:86" hidden="1" x14ac:dyDescent="0.35">
      <c r="A214" s="3">
        <f t="shared" si="7"/>
        <v>213</v>
      </c>
      <c r="B214" s="3" t="s">
        <v>149</v>
      </c>
      <c r="C214" s="3" t="s">
        <v>1273</v>
      </c>
      <c r="D214" s="227" t="s">
        <v>1131</v>
      </c>
      <c r="E214" s="227" t="s">
        <v>1806</v>
      </c>
      <c r="F214" s="227" t="s">
        <v>159</v>
      </c>
      <c r="G214" s="227" t="s">
        <v>164</v>
      </c>
      <c r="H214" s="3"/>
      <c r="I214" s="227" t="s">
        <v>1120</v>
      </c>
      <c r="J214" s="227" t="s">
        <v>1132</v>
      </c>
      <c r="K214" s="3" t="s">
        <v>138</v>
      </c>
      <c r="L214" s="3" t="s">
        <v>66</v>
      </c>
      <c r="M214" s="3">
        <f>IF(ISBLANK(Table1[[#This Row],[Type Grade]]),"",VLOOKUP(Table1[[#This Row],[Type Grade]],Table10[], 2, 0))</f>
        <v>2</v>
      </c>
      <c r="N214" s="3"/>
      <c r="O214" s="3"/>
      <c r="P214" s="3"/>
      <c r="Q214" s="3" t="str">
        <f>IF(ISBLANK(Table1[[#This Row],[Type Grade]]),"",VLOOKUP(Table1[[#This Row],[Type Grade]],Table10[#Data],4,0))</f>
        <v>Non Staff</v>
      </c>
      <c r="R214" s="3" t="s">
        <v>150</v>
      </c>
      <c r="S214" s="3" t="s">
        <v>720</v>
      </c>
      <c r="T214" s="3" t="s">
        <v>122</v>
      </c>
      <c r="U214" s="3" t="s">
        <v>349</v>
      </c>
      <c r="V214" s="3" t="s">
        <v>349</v>
      </c>
      <c r="W214" s="3">
        <v>1</v>
      </c>
      <c r="X214" s="3" t="s">
        <v>135</v>
      </c>
      <c r="Y214" s="3" t="str">
        <f>IF(ISBLANK(Table1[[#This Row],[Progress]]),"belum ada fktk",VLOOKUP(Table1[[#This Row],[Progress]],'Reference Table'!$F$2:$G$12,2,FALSE))</f>
        <v>Closed</v>
      </c>
      <c r="Z214" s="199">
        <v>45833</v>
      </c>
      <c r="AA214" s="183" t="str">
        <f>IF(LEN(Table1[[#This Row],[Request Date]])&gt;=1, TEXT(Table1[[#This Row],[Request Date]], "mmm"), "ongoing")</f>
        <v>Jun</v>
      </c>
      <c r="AB214" s="183"/>
      <c r="AC214" s="183"/>
      <c r="AD214" s="183"/>
      <c r="AE214" s="183"/>
      <c r="AF214" s="18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v>1</v>
      </c>
      <c r="BN214" s="3"/>
      <c r="BO214" s="3"/>
      <c r="BP214" s="3"/>
      <c r="BQ214" s="3"/>
      <c r="BR214" s="246"/>
      <c r="BS214" s="183"/>
      <c r="BT214" s="183">
        <v>45855</v>
      </c>
      <c r="BU214" s="183">
        <v>45859</v>
      </c>
      <c r="BV214" s="3" t="s">
        <v>1402</v>
      </c>
      <c r="BW214" s="3" t="s">
        <v>286</v>
      </c>
      <c r="BX214" s="16"/>
      <c r="BY214" s="16">
        <f>IF(Table1[[#This Row],[Status]]="Open",Table1[[#This Row],[Ongoing Vacancies Day]],IF(Table1[[#This Row],[Status]]="Closed",Table1[[#This Row],[Join Date]]-Table1[[#This Row],[Request Date]],IF(Table1[[#This Row],[Status]]="Hold / Cancel","Hold/Cancel",0)))</f>
        <v>26</v>
      </c>
      <c r="BZ214" s="16" t="str">
        <f>IFERROR(VLOOKUP(BY214,Table4[],3,TRUE),"Hold/Cancel")</f>
        <v>0 - 30 Days</v>
      </c>
      <c r="CA214" s="16" t="str">
        <f>IF(LEN(Table1[[#This Row],[Join Date]])&lt;1, Table1[[#This Row],[Present Day]]-Table1[[#This Row],[Request Date]],"Closed")</f>
        <v>Closed</v>
      </c>
      <c r="CB214" s="16" t="str">
        <f>VLOOKUP(Table1[[#This Row],[Actual SLA]],Table3[],3,TRUE)</f>
        <v>&lt;90</v>
      </c>
      <c r="CC214" s="16" t="str">
        <f>IFERROR(VLOOKUP(BY214,Table4[],4,TRUE),"Hold/Cancel")</f>
        <v>Closed Meet SLA</v>
      </c>
      <c r="CD214" s="179"/>
      <c r="CE214" s="179">
        <f t="shared" ca="1" si="6"/>
        <v>45965.657166203702</v>
      </c>
      <c r="CF214" s="3">
        <v>7</v>
      </c>
      <c r="CG214" s="16"/>
      <c r="CH214" s="231"/>
    </row>
    <row r="215" spans="1:86" hidden="1" x14ac:dyDescent="0.35">
      <c r="A215" s="3">
        <f t="shared" si="7"/>
        <v>214</v>
      </c>
      <c r="B215" s="3" t="s">
        <v>149</v>
      </c>
      <c r="C215" s="3" t="s">
        <v>1273</v>
      </c>
      <c r="D215" s="227" t="s">
        <v>1131</v>
      </c>
      <c r="E215" s="227" t="s">
        <v>1806</v>
      </c>
      <c r="F215" s="227" t="s">
        <v>159</v>
      </c>
      <c r="G215" s="227" t="s">
        <v>164</v>
      </c>
      <c r="H215" s="3"/>
      <c r="I215" s="227" t="s">
        <v>1120</v>
      </c>
      <c r="J215" s="227" t="s">
        <v>1132</v>
      </c>
      <c r="K215" s="3" t="s">
        <v>138</v>
      </c>
      <c r="L215" s="3" t="s">
        <v>66</v>
      </c>
      <c r="M215" s="3">
        <f>IF(ISBLANK(Table1[[#This Row],[Type Grade]]),"",VLOOKUP(Table1[[#This Row],[Type Grade]],Table10[], 2, 0))</f>
        <v>2</v>
      </c>
      <c r="N215" s="3"/>
      <c r="O215" s="3"/>
      <c r="P215" s="3"/>
      <c r="Q215" s="3" t="str">
        <f>IF(ISBLANK(Table1[[#This Row],[Type Grade]]),"",VLOOKUP(Table1[[#This Row],[Type Grade]],Table10[#Data],4,0))</f>
        <v>Non Staff</v>
      </c>
      <c r="R215" s="3" t="s">
        <v>150</v>
      </c>
      <c r="S215" s="3" t="s">
        <v>720</v>
      </c>
      <c r="T215" s="3" t="s">
        <v>122</v>
      </c>
      <c r="U215" s="3" t="s">
        <v>349</v>
      </c>
      <c r="V215" s="3" t="s">
        <v>349</v>
      </c>
      <c r="W215" s="3">
        <v>1</v>
      </c>
      <c r="X215" s="3" t="s">
        <v>135</v>
      </c>
      <c r="Y215" s="3" t="str">
        <f>IF(ISBLANK(Table1[[#This Row],[Progress]]),"belum ada fktk",VLOOKUP(Table1[[#This Row],[Progress]],'Reference Table'!$F$2:$G$12,2,FALSE))</f>
        <v>Closed</v>
      </c>
      <c r="Z215" s="199">
        <v>45833</v>
      </c>
      <c r="AA215" s="183" t="str">
        <f>IF(LEN(Table1[[#This Row],[Request Date]])&gt;=1, TEXT(Table1[[#This Row],[Request Date]], "mmm"), "ongoing")</f>
        <v>Jun</v>
      </c>
      <c r="AB215" s="183"/>
      <c r="AC215" s="183"/>
      <c r="AD215" s="183"/>
      <c r="AE215" s="183"/>
      <c r="AF215" s="18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v>1</v>
      </c>
      <c r="BN215" s="3"/>
      <c r="BO215" s="3"/>
      <c r="BP215" s="3"/>
      <c r="BQ215" s="3"/>
      <c r="BR215" s="246"/>
      <c r="BS215" s="183"/>
      <c r="BT215" s="183">
        <v>45855</v>
      </c>
      <c r="BU215" s="219">
        <v>45859</v>
      </c>
      <c r="BV215" s="180" t="s">
        <v>1403</v>
      </c>
      <c r="BW215" s="3" t="s">
        <v>286</v>
      </c>
      <c r="BX215" s="16"/>
      <c r="BY215" s="16">
        <f>IF(Table1[[#This Row],[Status]]="Open",Table1[[#This Row],[Ongoing Vacancies Day]],IF(Table1[[#This Row],[Status]]="Closed",Table1[[#This Row],[Join Date]]-Table1[[#This Row],[Request Date]],IF(Table1[[#This Row],[Status]]="Hold / Cancel","Hold/Cancel",0)))</f>
        <v>26</v>
      </c>
      <c r="BZ215" s="16" t="str">
        <f>IFERROR(VLOOKUP(BY215,Table4[],3,TRUE),"Hold/Cancel")</f>
        <v>0 - 30 Days</v>
      </c>
      <c r="CA215" s="16" t="str">
        <f>IF(LEN(Table1[[#This Row],[Join Date]])&lt;1, Table1[[#This Row],[Present Day]]-Table1[[#This Row],[Request Date]],"Closed")</f>
        <v>Closed</v>
      </c>
      <c r="CB215" s="16" t="str">
        <f>VLOOKUP(Table1[[#This Row],[Actual SLA]],Table3[],3,TRUE)</f>
        <v>&lt;90</v>
      </c>
      <c r="CC215" s="16" t="str">
        <f>IFERROR(VLOOKUP(BY215,Table4[],4,TRUE),"Hold/Cancel")</f>
        <v>Closed Meet SLA</v>
      </c>
      <c r="CD215" s="179"/>
      <c r="CE215" s="179">
        <f t="shared" ca="1" si="6"/>
        <v>45965.657166203702</v>
      </c>
      <c r="CF215" s="3">
        <v>7</v>
      </c>
      <c r="CG215" s="16"/>
      <c r="CH215" s="231"/>
    </row>
    <row r="216" spans="1:86" hidden="1" x14ac:dyDescent="0.35">
      <c r="A216" s="3">
        <f t="shared" si="7"/>
        <v>215</v>
      </c>
      <c r="B216" s="3" t="s">
        <v>149</v>
      </c>
      <c r="C216" s="3" t="s">
        <v>1273</v>
      </c>
      <c r="D216" s="227" t="s">
        <v>1131</v>
      </c>
      <c r="E216" s="227" t="s">
        <v>1806</v>
      </c>
      <c r="F216" s="227" t="s">
        <v>159</v>
      </c>
      <c r="G216" s="227" t="s">
        <v>164</v>
      </c>
      <c r="H216" s="3"/>
      <c r="I216" s="227" t="s">
        <v>1120</v>
      </c>
      <c r="J216" s="227" t="s">
        <v>1132</v>
      </c>
      <c r="K216" s="3" t="s">
        <v>138</v>
      </c>
      <c r="L216" s="3" t="s">
        <v>66</v>
      </c>
      <c r="M216" s="3">
        <f>IF(ISBLANK(Table1[[#This Row],[Type Grade]]),"",VLOOKUP(Table1[[#This Row],[Type Grade]],Table10[], 2, 0))</f>
        <v>2</v>
      </c>
      <c r="N216" s="3"/>
      <c r="O216" s="3"/>
      <c r="P216" s="3"/>
      <c r="Q216" s="3" t="str">
        <f>IF(ISBLANK(Table1[[#This Row],[Type Grade]]),"",VLOOKUP(Table1[[#This Row],[Type Grade]],Table10[#Data],4,0))</f>
        <v>Non Staff</v>
      </c>
      <c r="R216" s="3" t="s">
        <v>150</v>
      </c>
      <c r="S216" s="3" t="s">
        <v>720</v>
      </c>
      <c r="T216" s="3" t="s">
        <v>122</v>
      </c>
      <c r="U216" s="3" t="s">
        <v>349</v>
      </c>
      <c r="V216" s="3" t="s">
        <v>349</v>
      </c>
      <c r="W216" s="3">
        <v>1</v>
      </c>
      <c r="X216" s="3" t="s">
        <v>135</v>
      </c>
      <c r="Y216" s="3" t="str">
        <f>IF(ISBLANK(Table1[[#This Row],[Progress]]),"belum ada fktk",VLOOKUP(Table1[[#This Row],[Progress]],'Reference Table'!$F$2:$G$12,2,FALSE))</f>
        <v>Closed</v>
      </c>
      <c r="Z216" s="199">
        <v>45833</v>
      </c>
      <c r="AA216" s="183" t="str">
        <f>IF(LEN(Table1[[#This Row],[Request Date]])&gt;=1, TEXT(Table1[[#This Row],[Request Date]], "mmm"), "ongoing")</f>
        <v>Jun</v>
      </c>
      <c r="AB216" s="183"/>
      <c r="AC216" s="183"/>
      <c r="AD216" s="183"/>
      <c r="AE216" s="183"/>
      <c r="AF216" s="18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v>1</v>
      </c>
      <c r="BN216" s="3"/>
      <c r="BO216" s="3"/>
      <c r="BP216" s="3"/>
      <c r="BQ216" s="3"/>
      <c r="BR216" s="246"/>
      <c r="BS216" s="183"/>
      <c r="BT216" s="183">
        <v>45855</v>
      </c>
      <c r="BU216" s="219">
        <v>45859</v>
      </c>
      <c r="BV216" s="180" t="s">
        <v>1404</v>
      </c>
      <c r="BW216" s="3" t="s">
        <v>286</v>
      </c>
      <c r="BX216" s="16"/>
      <c r="BY216" s="16">
        <f>IF(Table1[[#This Row],[Status]]="Open",Table1[[#This Row],[Ongoing Vacancies Day]],IF(Table1[[#This Row],[Status]]="Closed",Table1[[#This Row],[Join Date]]-Table1[[#This Row],[Request Date]],IF(Table1[[#This Row],[Status]]="Hold / Cancel","Hold/Cancel",0)))</f>
        <v>26</v>
      </c>
      <c r="BZ216" s="16" t="str">
        <f>IFERROR(VLOOKUP(BY216,Table4[],3,TRUE),"Hold/Cancel")</f>
        <v>0 - 30 Days</v>
      </c>
      <c r="CA216" s="16" t="str">
        <f>IF(LEN(Table1[[#This Row],[Join Date]])&lt;1, Table1[[#This Row],[Present Day]]-Table1[[#This Row],[Request Date]],"Closed")</f>
        <v>Closed</v>
      </c>
      <c r="CB216" s="16" t="str">
        <f>VLOOKUP(Table1[[#This Row],[Actual SLA]],Table3[],3,TRUE)</f>
        <v>&lt;90</v>
      </c>
      <c r="CC216" s="16" t="str">
        <f>IFERROR(VLOOKUP(BY216,Table4[],4,TRUE),"Hold/Cancel")</f>
        <v>Closed Meet SLA</v>
      </c>
      <c r="CD216" s="179"/>
      <c r="CE216" s="179">
        <f t="shared" ca="1" si="6"/>
        <v>45965.657166203702</v>
      </c>
      <c r="CF216" s="3">
        <v>7</v>
      </c>
      <c r="CG216" s="16"/>
      <c r="CH216" s="231"/>
    </row>
    <row r="217" spans="1:86" hidden="1" x14ac:dyDescent="0.35">
      <c r="A217" s="3">
        <f t="shared" si="7"/>
        <v>216</v>
      </c>
      <c r="B217" s="3" t="s">
        <v>149</v>
      </c>
      <c r="C217" s="3" t="s">
        <v>1273</v>
      </c>
      <c r="D217" s="227" t="s">
        <v>1131</v>
      </c>
      <c r="E217" s="227" t="s">
        <v>1806</v>
      </c>
      <c r="F217" s="227" t="s">
        <v>159</v>
      </c>
      <c r="G217" s="227" t="s">
        <v>164</v>
      </c>
      <c r="H217" s="3"/>
      <c r="I217" s="227" t="s">
        <v>1120</v>
      </c>
      <c r="J217" s="227" t="s">
        <v>1132</v>
      </c>
      <c r="K217" s="3" t="s">
        <v>138</v>
      </c>
      <c r="L217" s="3" t="s">
        <v>66</v>
      </c>
      <c r="M217" s="3">
        <f>IF(ISBLANK(Table1[[#This Row],[Type Grade]]),"",VLOOKUP(Table1[[#This Row],[Type Grade]],Table10[], 2, 0))</f>
        <v>2</v>
      </c>
      <c r="N217" s="3"/>
      <c r="O217" s="3"/>
      <c r="P217" s="3"/>
      <c r="Q217" s="3" t="str">
        <f>IF(ISBLANK(Table1[[#This Row],[Type Grade]]),"",VLOOKUP(Table1[[#This Row],[Type Grade]],Table10[#Data],4,0))</f>
        <v>Non Staff</v>
      </c>
      <c r="R217" s="3" t="s">
        <v>150</v>
      </c>
      <c r="S217" s="3" t="s">
        <v>720</v>
      </c>
      <c r="T217" s="3" t="s">
        <v>122</v>
      </c>
      <c r="U217" s="3" t="s">
        <v>349</v>
      </c>
      <c r="V217" s="3" t="s">
        <v>349</v>
      </c>
      <c r="W217" s="3">
        <v>1</v>
      </c>
      <c r="X217" s="3" t="s">
        <v>135</v>
      </c>
      <c r="Y217" s="3" t="str">
        <f>IF(ISBLANK(Table1[[#This Row],[Progress]]),"belum ada fktk",VLOOKUP(Table1[[#This Row],[Progress]],'Reference Table'!$F$2:$G$12,2,FALSE))</f>
        <v>Closed</v>
      </c>
      <c r="Z217" s="199">
        <v>45833</v>
      </c>
      <c r="AA217" s="183" t="str">
        <f>IF(LEN(Table1[[#This Row],[Request Date]])&gt;=1, TEXT(Table1[[#This Row],[Request Date]], "mmm"), "ongoing")</f>
        <v>Jun</v>
      </c>
      <c r="AB217" s="183"/>
      <c r="AC217" s="183"/>
      <c r="AD217" s="183"/>
      <c r="AE217" s="183"/>
      <c r="AF217" s="18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v>1</v>
      </c>
      <c r="BN217" s="3"/>
      <c r="BO217" s="3"/>
      <c r="BP217" s="3"/>
      <c r="BQ217" s="3"/>
      <c r="BR217" s="246"/>
      <c r="BS217" s="183"/>
      <c r="BT217" s="183">
        <v>45855</v>
      </c>
      <c r="BU217" s="183">
        <v>45859</v>
      </c>
      <c r="BV217" s="3" t="s">
        <v>1441</v>
      </c>
      <c r="BW217" s="3" t="s">
        <v>286</v>
      </c>
      <c r="BX217" s="16"/>
      <c r="BY217" s="16">
        <f>IF(Table1[[#This Row],[Status]]="Open",Table1[[#This Row],[Ongoing Vacancies Day]],IF(Table1[[#This Row],[Status]]="Closed",Table1[[#This Row],[Join Date]]-Table1[[#This Row],[Request Date]],IF(Table1[[#This Row],[Status]]="Hold / Cancel","Hold/Cancel",0)))</f>
        <v>26</v>
      </c>
      <c r="BZ217" s="16" t="str">
        <f>IFERROR(VLOOKUP(BY217,Table4[],3,TRUE),"Hold/Cancel")</f>
        <v>0 - 30 Days</v>
      </c>
      <c r="CA217" s="16" t="str">
        <f>IF(LEN(Table1[[#This Row],[Join Date]])&lt;1, Table1[[#This Row],[Present Day]]-Table1[[#This Row],[Request Date]],"Closed")</f>
        <v>Closed</v>
      </c>
      <c r="CB217" s="16" t="str">
        <f>VLOOKUP(Table1[[#This Row],[Actual SLA]],Table3[],3,TRUE)</f>
        <v>&lt;90</v>
      </c>
      <c r="CC217" s="16" t="str">
        <f>IFERROR(VLOOKUP(BY217,Table4[],4,TRUE),"Hold/Cancel")</f>
        <v>Closed Meet SLA</v>
      </c>
      <c r="CD217" s="179"/>
      <c r="CE217" s="179">
        <f t="shared" ca="1" si="6"/>
        <v>45965.657166203702</v>
      </c>
      <c r="CF217" s="3">
        <v>7</v>
      </c>
      <c r="CG217" s="16"/>
      <c r="CH217" s="231"/>
    </row>
    <row r="218" spans="1:86" ht="43.5" hidden="1" x14ac:dyDescent="0.35">
      <c r="A218" s="3">
        <f t="shared" si="7"/>
        <v>217</v>
      </c>
      <c r="B218" s="3" t="s">
        <v>149</v>
      </c>
      <c r="C218" s="3" t="s">
        <v>1273</v>
      </c>
      <c r="D218" s="227" t="s">
        <v>1081</v>
      </c>
      <c r="E218" s="227" t="s">
        <v>1806</v>
      </c>
      <c r="F218" s="227" t="s">
        <v>162</v>
      </c>
      <c r="G218" s="227" t="s">
        <v>136</v>
      </c>
      <c r="H218" s="229" t="s">
        <v>162</v>
      </c>
      <c r="I218" s="227" t="s">
        <v>1079</v>
      </c>
      <c r="J218" s="227" t="s">
        <v>1080</v>
      </c>
      <c r="K218" s="3" t="s">
        <v>138</v>
      </c>
      <c r="L218" s="3" t="s">
        <v>48</v>
      </c>
      <c r="M218" s="3">
        <f>IF(ISBLANK(Table1[[#This Row],[Type Grade]]),"",VLOOKUP(Table1[[#This Row],[Type Grade]],Table10[], 2, 0))</f>
        <v>6</v>
      </c>
      <c r="N218" s="3"/>
      <c r="O218" s="3"/>
      <c r="P218" s="3"/>
      <c r="Q218" s="3" t="str">
        <f>IF(ISBLANK(Table1[[#This Row],[Type Grade]]),"",VLOOKUP(Table1[[#This Row],[Type Grade]],Table10[#Data],4,0))</f>
        <v>Staff</v>
      </c>
      <c r="R218" s="3" t="s">
        <v>121</v>
      </c>
      <c r="S218" s="3" t="s">
        <v>151</v>
      </c>
      <c r="T218" s="3" t="s">
        <v>122</v>
      </c>
      <c r="U218" s="3" t="s">
        <v>349</v>
      </c>
      <c r="V218" s="3" t="s">
        <v>349</v>
      </c>
      <c r="W218" s="3">
        <v>1</v>
      </c>
      <c r="X218" s="3" t="s">
        <v>135</v>
      </c>
      <c r="Y218" s="3" t="str">
        <f>IF(ISBLANK(Table1[[#This Row],[Progress]]),"belum ada fktk",VLOOKUP(Table1[[#This Row],[Progress]],'Reference Table'!$F$2:$G$12,2,FALSE))</f>
        <v>Closed</v>
      </c>
      <c r="Z218" s="199">
        <v>45833</v>
      </c>
      <c r="AA218" s="183" t="str">
        <f>IF(LEN(Table1[[#This Row],[Request Date]])&gt;=1, TEXT(Table1[[#This Row],[Request Date]], "mmm"), "ongoing")</f>
        <v>Jun</v>
      </c>
      <c r="AB218" s="183"/>
      <c r="AC218" s="183"/>
      <c r="AD218" s="183"/>
      <c r="AE218" s="183"/>
      <c r="AF218" s="18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v>1</v>
      </c>
      <c r="BN218" s="3"/>
      <c r="BO218" s="3"/>
      <c r="BP218" s="3"/>
      <c r="BQ218" s="3"/>
      <c r="BR218" s="244" t="s">
        <v>1505</v>
      </c>
      <c r="BS218" s="183"/>
      <c r="BT218" s="183">
        <v>45842</v>
      </c>
      <c r="BU218" s="183">
        <v>45870</v>
      </c>
      <c r="BV218" s="3" t="s">
        <v>1506</v>
      </c>
      <c r="BW218" s="3" t="s">
        <v>533</v>
      </c>
      <c r="BX218" s="16" t="s">
        <v>1507</v>
      </c>
      <c r="BY218" s="16">
        <f>IF(Table1[[#This Row],[Status]]="Open",Table1[[#This Row],[Ongoing Vacancies Day]],IF(Table1[[#This Row],[Status]]="Closed",Table1[[#This Row],[Join Date]]-Table1[[#This Row],[Request Date]],IF(Table1[[#This Row],[Status]]="Hold / Cancel","Hold/Cancel",0)))</f>
        <v>37</v>
      </c>
      <c r="BZ218" s="16" t="str">
        <f>IFERROR(VLOOKUP(BY218,Table4[],3,TRUE),"Hold/Cancel")</f>
        <v>31 - 60 Days</v>
      </c>
      <c r="CA218" s="16" t="str">
        <f>IF(LEN(Table1[[#This Row],[Join Date]])&lt;1, Table1[[#This Row],[Present Day]]-Table1[[#This Row],[Request Date]],"Closed")</f>
        <v>Closed</v>
      </c>
      <c r="CB218" s="16" t="str">
        <f>VLOOKUP(Table1[[#This Row],[Actual SLA]],Table3[],3,TRUE)</f>
        <v>&lt;90</v>
      </c>
      <c r="CC218" s="16" t="str">
        <f>IFERROR(VLOOKUP(BY218,Table4[],4,TRUE),"Hold/Cancel")</f>
        <v>Closed Meet SLA</v>
      </c>
      <c r="CD218" s="179"/>
      <c r="CE218" s="179">
        <f t="shared" ca="1" si="6"/>
        <v>45965.657166203702</v>
      </c>
      <c r="CF218" s="3">
        <v>7</v>
      </c>
      <c r="CG218" s="16"/>
      <c r="CH218" s="286" t="s">
        <v>1505</v>
      </c>
    </row>
    <row r="219" spans="1:86" ht="58" hidden="1" x14ac:dyDescent="0.35">
      <c r="A219" s="3">
        <f t="shared" si="7"/>
        <v>218</v>
      </c>
      <c r="B219" s="3" t="s">
        <v>152</v>
      </c>
      <c r="C219" s="3" t="s">
        <v>1273</v>
      </c>
      <c r="D219" s="227" t="s">
        <v>1134</v>
      </c>
      <c r="E219" s="227" t="s">
        <v>1806</v>
      </c>
      <c r="F219" s="227" t="s">
        <v>516</v>
      </c>
      <c r="G219" s="227" t="s">
        <v>164</v>
      </c>
      <c r="H219" s="3"/>
      <c r="I219" s="227" t="s">
        <v>592</v>
      </c>
      <c r="J219" s="227" t="s">
        <v>1133</v>
      </c>
      <c r="K219" s="3" t="s">
        <v>138</v>
      </c>
      <c r="L219" s="3" t="s">
        <v>67</v>
      </c>
      <c r="M219" s="3">
        <f>IF(ISBLANK(Table1[[#This Row],[Type Grade]]),"",VLOOKUP(Table1[[#This Row],[Type Grade]],Table10[], 2, 0))</f>
        <v>3</v>
      </c>
      <c r="N219" s="3"/>
      <c r="O219" s="3"/>
      <c r="P219" s="3"/>
      <c r="Q219" s="3" t="str">
        <f>IF(ISBLANK(Table1[[#This Row],[Type Grade]]),"",VLOOKUP(Table1[[#This Row],[Type Grade]],Table10[#Data],4,0))</f>
        <v>Non Staff</v>
      </c>
      <c r="R219" s="3" t="s">
        <v>150</v>
      </c>
      <c r="S219" s="3" t="s">
        <v>157</v>
      </c>
      <c r="T219" s="3" t="s">
        <v>122</v>
      </c>
      <c r="U219" s="3" t="s">
        <v>1281</v>
      </c>
      <c r="V219" s="3" t="s">
        <v>180</v>
      </c>
      <c r="W219" s="3">
        <v>1</v>
      </c>
      <c r="X219" s="3" t="s">
        <v>135</v>
      </c>
      <c r="Y219" s="3" t="str">
        <f>IF(ISBLANK(Table1[[#This Row],[Progress]]),"belum ada fktk",VLOOKUP(Table1[[#This Row],[Progress]],'Reference Table'!$F$2:$G$12,2,FALSE))</f>
        <v>Closed</v>
      </c>
      <c r="Z219" s="199">
        <v>45834</v>
      </c>
      <c r="AA219" s="183" t="str">
        <f>IF(LEN(Table1[[#This Row],[Request Date]])&gt;=1, TEXT(Table1[[#This Row],[Request Date]], "mmm"), "ongoing")</f>
        <v>Jun</v>
      </c>
      <c r="AB219" s="183"/>
      <c r="AC219" s="183"/>
      <c r="AD219" s="183"/>
      <c r="AE219" s="183"/>
      <c r="AF219" s="18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v>1</v>
      </c>
      <c r="BN219" s="3"/>
      <c r="BO219" s="3"/>
      <c r="BP219" s="3"/>
      <c r="BQ219" s="3"/>
      <c r="BR219" s="244" t="s">
        <v>1517</v>
      </c>
      <c r="BS219" s="183"/>
      <c r="BT219" s="183">
        <v>45860</v>
      </c>
      <c r="BU219" s="183">
        <v>45870</v>
      </c>
      <c r="BV219" s="3" t="s">
        <v>1504</v>
      </c>
      <c r="BW219" s="3" t="s">
        <v>286</v>
      </c>
      <c r="BX219" s="16"/>
      <c r="BY219" s="16">
        <f>IF(Table1[[#This Row],[Status]]="Open",Table1[[#This Row],[Ongoing Vacancies Day]],IF(Table1[[#This Row],[Status]]="Closed",Table1[[#This Row],[Join Date]]-Table1[[#This Row],[Request Date]],IF(Table1[[#This Row],[Status]]="Hold / Cancel","Hold/Cancel",0)))</f>
        <v>36</v>
      </c>
      <c r="BZ219" s="16" t="str">
        <f>IFERROR(VLOOKUP(BY219,Table4[],3,TRUE),"Hold/Cancel")</f>
        <v>31 - 60 Days</v>
      </c>
      <c r="CA219" s="16" t="str">
        <f>IF(LEN(Table1[[#This Row],[Join Date]])&lt;1, Table1[[#This Row],[Present Day]]-Table1[[#This Row],[Request Date]],"Closed")</f>
        <v>Closed</v>
      </c>
      <c r="CB219" s="16" t="str">
        <f>VLOOKUP(Table1[[#This Row],[Actual SLA]],Table3[],3,TRUE)</f>
        <v>&lt;90</v>
      </c>
      <c r="CC219" s="16" t="str">
        <f>IFERROR(VLOOKUP(BY219,Table4[],4,TRUE),"Hold/Cancel")</f>
        <v>Closed Meet SLA</v>
      </c>
      <c r="CD219" s="179"/>
      <c r="CE219" s="179">
        <f t="shared" ca="1" si="6"/>
        <v>45965.657166203702</v>
      </c>
      <c r="CF219" s="3">
        <v>7</v>
      </c>
      <c r="CG219" s="16"/>
      <c r="CH219" s="286" t="s">
        <v>1517</v>
      </c>
    </row>
    <row r="220" spans="1:86" ht="43.5" hidden="1" x14ac:dyDescent="0.35">
      <c r="A220" s="3">
        <f t="shared" si="7"/>
        <v>219</v>
      </c>
      <c r="B220" s="3" t="s">
        <v>154</v>
      </c>
      <c r="C220" s="3" t="s">
        <v>321</v>
      </c>
      <c r="D220" s="227" t="s">
        <v>952</v>
      </c>
      <c r="E220" s="227" t="s">
        <v>1806</v>
      </c>
      <c r="F220" s="227" t="s">
        <v>156</v>
      </c>
      <c r="G220" s="227" t="s">
        <v>164</v>
      </c>
      <c r="H220" s="3"/>
      <c r="I220" s="227" t="s">
        <v>990</v>
      </c>
      <c r="J220" s="227" t="s">
        <v>953</v>
      </c>
      <c r="K220" s="3" t="s">
        <v>147</v>
      </c>
      <c r="L220" s="3" t="s">
        <v>105</v>
      </c>
      <c r="M220" s="3">
        <f>IF(ISBLANK(Table1[[#This Row],[Type Grade]]),"",VLOOKUP(Table1[[#This Row],[Type Grade]],Table10[], 2, 0))</f>
        <v>2</v>
      </c>
      <c r="N220" s="3"/>
      <c r="O220" s="3"/>
      <c r="P220" s="3"/>
      <c r="Q220" s="3" t="str">
        <f>IF(ISBLANK(Table1[[#This Row],[Type Grade]]),"",VLOOKUP(Table1[[#This Row],[Type Grade]],Table10[#Data],4,0))</f>
        <v>Non Staff</v>
      </c>
      <c r="R220" s="3" t="s">
        <v>150</v>
      </c>
      <c r="S220" s="3" t="s">
        <v>126</v>
      </c>
      <c r="T220" s="3" t="s">
        <v>39</v>
      </c>
      <c r="U220" s="3" t="s">
        <v>940</v>
      </c>
      <c r="V220" s="3" t="s">
        <v>570</v>
      </c>
      <c r="W220" s="3">
        <v>1</v>
      </c>
      <c r="X220" s="3" t="s">
        <v>134</v>
      </c>
      <c r="Y220" s="3" t="str">
        <f>IF(ISBLANK(Table1[[#This Row],[Progress]]),"belum ada fktk",VLOOKUP(Table1[[#This Row],[Progress]],'Reference Table'!$F$2:$G$12,2,FALSE))</f>
        <v>Hold / Cancel</v>
      </c>
      <c r="Z220" s="199">
        <v>45836</v>
      </c>
      <c r="AA220" s="183" t="str">
        <f>IF(LEN(Table1[[#This Row],[Request Date]])&gt;=1, TEXT(Table1[[#This Row],[Request Date]], "mmm"), "ongoing")</f>
        <v>Jun</v>
      </c>
      <c r="AB220" s="183"/>
      <c r="AC220" s="183"/>
      <c r="AD220" s="183"/>
      <c r="AE220" s="183"/>
      <c r="AF220" s="18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244" t="s">
        <v>1881</v>
      </c>
      <c r="BS220" s="183">
        <v>45868</v>
      </c>
      <c r="BT220" s="183"/>
      <c r="BU220" s="183"/>
      <c r="BV220" s="3"/>
      <c r="BW220" s="3" t="s">
        <v>286</v>
      </c>
      <c r="BX220" s="16"/>
      <c r="BY220" s="16" t="str">
        <f>IF(Table1[[#This Row],[Status]]="Open",Table1[[#This Row],[Ongoing Vacancies Day]],IF(Table1[[#This Row],[Status]]="Closed",Table1[[#This Row],[Join Date]]-Table1[[#This Row],[Request Date]],IF(Table1[[#This Row],[Status]]="Hold / Cancel","Hold/Cancel",0)))</f>
        <v>Hold/Cancel</v>
      </c>
      <c r="BZ220" s="16" t="str">
        <f>IFERROR(VLOOKUP(BY220,Table4[],3,TRUE),"Hold/Cancel")</f>
        <v>Hold/Cancel</v>
      </c>
      <c r="CA220" s="16">
        <f ca="1">IF(LEN(Table1[[#This Row],[Join Date]])&lt;1, Table1[[#This Row],[Present Day]]-Table1[[#This Row],[Request Date]],"Closed")</f>
        <v>129.65716620370222</v>
      </c>
      <c r="CB220" s="16" t="str">
        <f>VLOOKUP(Table1[[#This Row],[Actual SLA]],Table3[],3,TRUE)</f>
        <v>Closed</v>
      </c>
      <c r="CC220" s="16" t="str">
        <f>IFERROR(VLOOKUP(BY220,Table4[],4,TRUE),"Hold/Cancel")</f>
        <v>Hold/Cancel</v>
      </c>
      <c r="CD220" s="179"/>
      <c r="CE220" s="179">
        <f t="shared" ca="1" si="6"/>
        <v>45965.657166203702</v>
      </c>
      <c r="CF220" s="16"/>
      <c r="CG220" s="16"/>
      <c r="CH220" s="286" t="s">
        <v>1549</v>
      </c>
    </row>
    <row r="221" spans="1:86" hidden="1" x14ac:dyDescent="0.35">
      <c r="A221" s="3">
        <f t="shared" si="7"/>
        <v>220</v>
      </c>
      <c r="B221" s="3" t="s">
        <v>506</v>
      </c>
      <c r="C221" s="3" t="s">
        <v>1274</v>
      </c>
      <c r="D221" s="227" t="s">
        <v>1332</v>
      </c>
      <c r="E221" s="227" t="s">
        <v>1806</v>
      </c>
      <c r="F221" s="227" t="s">
        <v>1328</v>
      </c>
      <c r="G221" s="227" t="s">
        <v>164</v>
      </c>
      <c r="H221" s="3"/>
      <c r="I221" s="227" t="s">
        <v>1000</v>
      </c>
      <c r="J221" s="227" t="s">
        <v>1333</v>
      </c>
      <c r="K221" s="3" t="s">
        <v>147</v>
      </c>
      <c r="L221" s="3" t="s">
        <v>105</v>
      </c>
      <c r="M221" s="3">
        <f>IF(ISBLANK(Table1[[#This Row],[Type Grade]]),"",VLOOKUP(Table1[[#This Row],[Type Grade]],Table10[], 2, 0))</f>
        <v>2</v>
      </c>
      <c r="N221" s="3"/>
      <c r="O221" s="3"/>
      <c r="P221" s="3"/>
      <c r="Q221" s="3" t="str">
        <f>IF(ISBLANK(Table1[[#This Row],[Type Grade]]),"",VLOOKUP(Table1[[#This Row],[Type Grade]],Table10[#Data],4,0))</f>
        <v>Non Staff</v>
      </c>
      <c r="R221" s="3" t="s">
        <v>150</v>
      </c>
      <c r="S221" s="3" t="s">
        <v>1320</v>
      </c>
      <c r="T221" s="3" t="s">
        <v>122</v>
      </c>
      <c r="U221" s="3"/>
      <c r="V221" s="3"/>
      <c r="W221" s="3">
        <v>1</v>
      </c>
      <c r="X221" s="3" t="s">
        <v>135</v>
      </c>
      <c r="Y221" s="3" t="str">
        <f>IF(ISBLANK(Table1[[#This Row],[Progress]]),"belum ada fktk",VLOOKUP(Table1[[#This Row],[Progress]],'Reference Table'!$F$2:$G$12,2,FALSE))</f>
        <v>Closed</v>
      </c>
      <c r="Z221" s="199">
        <v>45839</v>
      </c>
      <c r="AA221" s="183" t="str">
        <f>IF(LEN(Table1[[#This Row],[Request Date]])&gt;=1, TEXT(Table1[[#This Row],[Request Date]], "mmm"), "ongoing")</f>
        <v>Jul</v>
      </c>
      <c r="AB221" s="3"/>
      <c r="AC221" s="3"/>
      <c r="AD221" s="3"/>
      <c r="AE221" s="3"/>
      <c r="AF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v>1</v>
      </c>
      <c r="BN221" s="3"/>
      <c r="BO221" s="3"/>
      <c r="BP221" s="3"/>
      <c r="BQ221" s="3"/>
      <c r="BR221" s="246"/>
      <c r="BS221" s="183"/>
      <c r="BT221" s="183">
        <v>45839</v>
      </c>
      <c r="BU221" s="183">
        <v>45839</v>
      </c>
      <c r="BV221" s="3" t="s">
        <v>1353</v>
      </c>
      <c r="BW221" s="3" t="s">
        <v>286</v>
      </c>
      <c r="BX221" s="16"/>
      <c r="BY221" s="16">
        <f>IF(Table1[[#This Row],[Status]]="Open",Table1[[#This Row],[Ongoing Vacancies Day]],IF(Table1[[#This Row],[Status]]="Closed",Table1[[#This Row],[Join Date]]-Table1[[#This Row],[Request Date]],IF(Table1[[#This Row],[Status]]="Hold / Cancel","Hold/Cancel",0)))</f>
        <v>0</v>
      </c>
      <c r="BZ221" s="16" t="str">
        <f>IFERROR(VLOOKUP(BY221,Table4[],3,TRUE),"Hold/Cancel")</f>
        <v>0 - 30 Days</v>
      </c>
      <c r="CA221" s="16" t="str">
        <f>IF(LEN(Table1[[#This Row],[Join Date]])&lt;1, Table1[[#This Row],[Present Day]]-Table1[[#This Row],[Request Date]],"Closed")</f>
        <v>Closed</v>
      </c>
      <c r="CB221" s="16" t="str">
        <f>VLOOKUP(Table1[[#This Row],[Actual SLA]],Table3[],3,TRUE)</f>
        <v>&lt;90</v>
      </c>
      <c r="CC221" s="16" t="str">
        <f>IFERROR(VLOOKUP(BY221,Table4[],4,TRUE),"Hold/Cancel")</f>
        <v>Closed Meet SLA</v>
      </c>
      <c r="CD221" s="179"/>
      <c r="CE221" s="179">
        <f t="shared" ca="1" si="6"/>
        <v>45965.657166203702</v>
      </c>
      <c r="CF221" s="3">
        <v>7</v>
      </c>
      <c r="CG221" s="16"/>
      <c r="CH221" s="231"/>
    </row>
    <row r="222" spans="1:86" hidden="1" x14ac:dyDescent="0.35">
      <c r="A222" s="3">
        <f t="shared" si="7"/>
        <v>221</v>
      </c>
      <c r="B222" s="3" t="s">
        <v>506</v>
      </c>
      <c r="C222" s="3" t="s">
        <v>1274</v>
      </c>
      <c r="D222" s="227" t="s">
        <v>1334</v>
      </c>
      <c r="E222" s="227" t="s">
        <v>1806</v>
      </c>
      <c r="F222" s="227" t="s">
        <v>156</v>
      </c>
      <c r="G222" s="227" t="s">
        <v>164</v>
      </c>
      <c r="H222" s="3"/>
      <c r="I222" s="227" t="s">
        <v>1000</v>
      </c>
      <c r="J222" s="227" t="s">
        <v>1335</v>
      </c>
      <c r="K222" s="3" t="s">
        <v>147</v>
      </c>
      <c r="L222" s="3" t="s">
        <v>105</v>
      </c>
      <c r="M222" s="3">
        <f>IF(ISBLANK(Table1[[#This Row],[Type Grade]]),"",VLOOKUP(Table1[[#This Row],[Type Grade]],Table10[], 2, 0))</f>
        <v>2</v>
      </c>
      <c r="N222" s="3"/>
      <c r="O222" s="3"/>
      <c r="P222" s="3"/>
      <c r="Q222" s="3" t="str">
        <f>IF(ISBLANK(Table1[[#This Row],[Type Grade]]),"",VLOOKUP(Table1[[#This Row],[Type Grade]],Table10[#Data],4,0))</f>
        <v>Non Staff</v>
      </c>
      <c r="R222" s="3" t="s">
        <v>150</v>
      </c>
      <c r="S222" s="3" t="s">
        <v>1320</v>
      </c>
      <c r="T222" s="3" t="s">
        <v>122</v>
      </c>
      <c r="U222" s="3"/>
      <c r="V222" s="3"/>
      <c r="W222" s="3">
        <v>1</v>
      </c>
      <c r="X222" s="3" t="s">
        <v>135</v>
      </c>
      <c r="Y222" s="3" t="str">
        <f>IF(ISBLANK(Table1[[#This Row],[Progress]]),"belum ada fktk",VLOOKUP(Table1[[#This Row],[Progress]],'Reference Table'!$F$2:$G$12,2,FALSE))</f>
        <v>Closed</v>
      </c>
      <c r="Z222" s="199">
        <v>45839</v>
      </c>
      <c r="AA222" s="183" t="str">
        <f>IF(LEN(Table1[[#This Row],[Request Date]])&gt;=1, TEXT(Table1[[#This Row],[Request Date]], "mmm"), "ongoing")</f>
        <v>Jul</v>
      </c>
      <c r="AB222" s="3"/>
      <c r="AC222" s="3"/>
      <c r="AD222" s="3"/>
      <c r="AE222" s="3"/>
      <c r="AF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v>1</v>
      </c>
      <c r="BN222" s="3"/>
      <c r="BO222" s="3"/>
      <c r="BP222" s="3"/>
      <c r="BQ222" s="3"/>
      <c r="BR222" s="246"/>
      <c r="BS222" s="183"/>
      <c r="BT222" s="183">
        <v>45839</v>
      </c>
      <c r="BU222" s="183">
        <v>45839</v>
      </c>
      <c r="BV222" s="3" t="s">
        <v>1352</v>
      </c>
      <c r="BW222" s="3" t="s">
        <v>286</v>
      </c>
      <c r="BX222" s="16"/>
      <c r="BY222" s="16">
        <f>IF(Table1[[#This Row],[Status]]="Open",Table1[[#This Row],[Ongoing Vacancies Day]],IF(Table1[[#This Row],[Status]]="Closed",Table1[[#This Row],[Join Date]]-Table1[[#This Row],[Request Date]],IF(Table1[[#This Row],[Status]]="Hold / Cancel","Hold/Cancel",0)))</f>
        <v>0</v>
      </c>
      <c r="BZ222" s="16" t="str">
        <f>IFERROR(VLOOKUP(BY222,Table4[],3,TRUE),"Hold/Cancel")</f>
        <v>0 - 30 Days</v>
      </c>
      <c r="CA222" s="16" t="str">
        <f>IF(LEN(Table1[[#This Row],[Join Date]])&lt;1, Table1[[#This Row],[Present Day]]-Table1[[#This Row],[Request Date]],"Closed")</f>
        <v>Closed</v>
      </c>
      <c r="CB222" s="16" t="str">
        <f>VLOOKUP(Table1[[#This Row],[Actual SLA]],Table3[],3,TRUE)</f>
        <v>&lt;90</v>
      </c>
      <c r="CC222" s="16" t="str">
        <f>IFERROR(VLOOKUP(BY222,Table4[],4,TRUE),"Hold/Cancel")</f>
        <v>Closed Meet SLA</v>
      </c>
      <c r="CD222" s="179"/>
      <c r="CE222" s="179">
        <f t="shared" ca="1" si="6"/>
        <v>45965.657166203702</v>
      </c>
      <c r="CF222" s="3">
        <v>7</v>
      </c>
      <c r="CG222" s="16"/>
      <c r="CH222" s="231"/>
    </row>
    <row r="223" spans="1:86" hidden="1" x14ac:dyDescent="0.35">
      <c r="A223" s="3">
        <f t="shared" si="7"/>
        <v>222</v>
      </c>
      <c r="B223" s="3" t="s">
        <v>149</v>
      </c>
      <c r="C223" s="3" t="s">
        <v>1274</v>
      </c>
      <c r="D223" s="227" t="s">
        <v>1137</v>
      </c>
      <c r="E223" s="227" t="s">
        <v>1806</v>
      </c>
      <c r="F223" s="227" t="s">
        <v>177</v>
      </c>
      <c r="G223" s="227" t="s">
        <v>164</v>
      </c>
      <c r="H223" s="3"/>
      <c r="I223" s="227" t="s">
        <v>625</v>
      </c>
      <c r="J223" s="227" t="s">
        <v>623</v>
      </c>
      <c r="K223" s="3" t="s">
        <v>147</v>
      </c>
      <c r="L223" s="3" t="s">
        <v>67</v>
      </c>
      <c r="M223" s="3">
        <f>IF(ISBLANK(Table1[[#This Row],[Type Grade]]),"",VLOOKUP(Table1[[#This Row],[Type Grade]],Table10[], 2, 0))</f>
        <v>3</v>
      </c>
      <c r="N223" s="3"/>
      <c r="O223" s="3"/>
      <c r="P223" s="3"/>
      <c r="Q223" s="3" t="str">
        <f>IF(ISBLANK(Table1[[#This Row],[Type Grade]]),"",VLOOKUP(Table1[[#This Row],[Type Grade]],Table10[#Data],4,0))</f>
        <v>Non Staff</v>
      </c>
      <c r="R223" s="3" t="s">
        <v>150</v>
      </c>
      <c r="S223" s="3" t="s">
        <v>52</v>
      </c>
      <c r="T223" s="3" t="s">
        <v>39</v>
      </c>
      <c r="U223" s="3" t="s">
        <v>1141</v>
      </c>
      <c r="V223" s="3" t="s">
        <v>570</v>
      </c>
      <c r="W223" s="3">
        <v>1</v>
      </c>
      <c r="X223" s="3" t="s">
        <v>135</v>
      </c>
      <c r="Y223" s="3" t="str">
        <f>IF(ISBLANK(Table1[[#This Row],[Progress]]),"belum ada fktk",VLOOKUP(Table1[[#This Row],[Progress]],'Reference Table'!$F$2:$G$12,2,FALSE))</f>
        <v>Closed</v>
      </c>
      <c r="Z223" s="199">
        <v>45839</v>
      </c>
      <c r="AA223" s="183" t="str">
        <f>IF(LEN(Table1[[#This Row],[Request Date]])&gt;=1, TEXT(Table1[[#This Row],[Request Date]], "mmm"), "ongoing")</f>
        <v>Jul</v>
      </c>
      <c r="AB223" s="183"/>
      <c r="AC223" s="183"/>
      <c r="AD223" s="183"/>
      <c r="AE223" s="183"/>
      <c r="AF223" s="18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v>1</v>
      </c>
      <c r="BN223" s="3"/>
      <c r="BO223" s="3"/>
      <c r="BP223" s="3"/>
      <c r="BQ223" s="3"/>
      <c r="BR223" s="246"/>
      <c r="BS223" s="183"/>
      <c r="BT223" s="183"/>
      <c r="BU223" s="183">
        <v>45852</v>
      </c>
      <c r="BV223" s="3" t="s">
        <v>1347</v>
      </c>
      <c r="BW223" s="3" t="s">
        <v>286</v>
      </c>
      <c r="BX223" s="16"/>
      <c r="BY223" s="16">
        <f>IF(Table1[[#This Row],[Status]]="Open",Table1[[#This Row],[Ongoing Vacancies Day]],IF(Table1[[#This Row],[Status]]="Closed",Table1[[#This Row],[Join Date]]-Table1[[#This Row],[Request Date]],IF(Table1[[#This Row],[Status]]="Hold / Cancel","Hold/Cancel",0)))</f>
        <v>13</v>
      </c>
      <c r="BZ223" s="16" t="str">
        <f>IFERROR(VLOOKUP(BY223,Table4[],3,TRUE),"Hold/Cancel")</f>
        <v>0 - 30 Days</v>
      </c>
      <c r="CA223" s="16" t="str">
        <f>IF(LEN(Table1[[#This Row],[Join Date]])&lt;1, Table1[[#This Row],[Present Day]]-Table1[[#This Row],[Request Date]],"Closed")</f>
        <v>Closed</v>
      </c>
      <c r="CB223" s="16" t="str">
        <f>VLOOKUP(Table1[[#This Row],[Actual SLA]],Table3[],3,TRUE)</f>
        <v>&lt;90</v>
      </c>
      <c r="CC223" s="16" t="str">
        <f>IFERROR(VLOOKUP(BY223,Table4[],4,TRUE),"Hold/Cancel")</f>
        <v>Closed Meet SLA</v>
      </c>
      <c r="CD223" s="179"/>
      <c r="CE223" s="179">
        <f t="shared" ca="1" si="6"/>
        <v>45965.657166203702</v>
      </c>
      <c r="CF223" s="3">
        <v>7</v>
      </c>
      <c r="CG223" s="16"/>
      <c r="CH223" s="231"/>
    </row>
    <row r="224" spans="1:86" hidden="1" x14ac:dyDescent="0.35">
      <c r="A224" s="3">
        <f t="shared" si="7"/>
        <v>223</v>
      </c>
      <c r="B224" s="3" t="s">
        <v>149</v>
      </c>
      <c r="C224" s="3" t="s">
        <v>1274</v>
      </c>
      <c r="D224" s="227" t="s">
        <v>1138</v>
      </c>
      <c r="E224" s="227" t="s">
        <v>1806</v>
      </c>
      <c r="F224" s="227" t="s">
        <v>177</v>
      </c>
      <c r="G224" s="227" t="s">
        <v>164</v>
      </c>
      <c r="H224" s="3"/>
      <c r="I224" s="227" t="s">
        <v>625</v>
      </c>
      <c r="J224" s="227" t="s">
        <v>623</v>
      </c>
      <c r="K224" s="3" t="s">
        <v>147</v>
      </c>
      <c r="L224" s="3" t="s">
        <v>67</v>
      </c>
      <c r="M224" s="3">
        <f>IF(ISBLANK(Table1[[#This Row],[Type Grade]]),"",VLOOKUP(Table1[[#This Row],[Type Grade]],Table10[], 2, 0))</f>
        <v>3</v>
      </c>
      <c r="N224" s="3"/>
      <c r="O224" s="3"/>
      <c r="P224" s="3"/>
      <c r="Q224" s="3" t="str">
        <f>IF(ISBLANK(Table1[[#This Row],[Type Grade]]),"",VLOOKUP(Table1[[#This Row],[Type Grade]],Table10[#Data],4,0))</f>
        <v>Non Staff</v>
      </c>
      <c r="R224" s="3" t="s">
        <v>150</v>
      </c>
      <c r="S224" s="3" t="s">
        <v>52</v>
      </c>
      <c r="T224" s="3" t="s">
        <v>39</v>
      </c>
      <c r="U224" s="3" t="s">
        <v>1142</v>
      </c>
      <c r="V224" s="3" t="s">
        <v>570</v>
      </c>
      <c r="W224" s="3">
        <v>1</v>
      </c>
      <c r="X224" s="3" t="s">
        <v>135</v>
      </c>
      <c r="Y224" s="3" t="str">
        <f>IF(ISBLANK(Table1[[#This Row],[Progress]]),"belum ada fktk",VLOOKUP(Table1[[#This Row],[Progress]],'Reference Table'!$F$2:$G$12,2,FALSE))</f>
        <v>Closed</v>
      </c>
      <c r="Z224" s="199">
        <v>45839</v>
      </c>
      <c r="AA224" s="183" t="str">
        <f>IF(LEN(Table1[[#This Row],[Request Date]])&gt;=1, TEXT(Table1[[#This Row],[Request Date]], "mmm"), "ongoing")</f>
        <v>Jul</v>
      </c>
      <c r="AB224" s="183"/>
      <c r="AC224" s="183"/>
      <c r="AD224" s="183"/>
      <c r="AE224" s="183"/>
      <c r="AF224" s="18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v>1</v>
      </c>
      <c r="BN224" s="3"/>
      <c r="BO224" s="3"/>
      <c r="BP224" s="3"/>
      <c r="BQ224" s="3"/>
      <c r="BR224" s="246"/>
      <c r="BS224" s="183"/>
      <c r="BT224" s="183"/>
      <c r="BU224" s="183">
        <v>45852</v>
      </c>
      <c r="BV224" s="3" t="s">
        <v>1348</v>
      </c>
      <c r="BW224" s="3" t="s">
        <v>286</v>
      </c>
      <c r="BX224" s="16"/>
      <c r="BY224" s="16">
        <f>IF(Table1[[#This Row],[Status]]="Open",Table1[[#This Row],[Ongoing Vacancies Day]],IF(Table1[[#This Row],[Status]]="Closed",Table1[[#This Row],[Join Date]]-Table1[[#This Row],[Request Date]],IF(Table1[[#This Row],[Status]]="Hold / Cancel","Hold/Cancel",0)))</f>
        <v>13</v>
      </c>
      <c r="BZ224" s="16" t="str">
        <f>IFERROR(VLOOKUP(BY224,Table4[],3,TRUE),"Hold/Cancel")</f>
        <v>0 - 30 Days</v>
      </c>
      <c r="CA224" s="16" t="str">
        <f>IF(LEN(Table1[[#This Row],[Join Date]])&lt;1, Table1[[#This Row],[Present Day]]-Table1[[#This Row],[Request Date]],"Closed")</f>
        <v>Closed</v>
      </c>
      <c r="CB224" s="16" t="str">
        <f>VLOOKUP(Table1[[#This Row],[Actual SLA]],Table3[],3,TRUE)</f>
        <v>&lt;90</v>
      </c>
      <c r="CC224" s="16" t="str">
        <f>IFERROR(VLOOKUP(BY224,Table4[],4,TRUE),"Hold/Cancel")</f>
        <v>Closed Meet SLA</v>
      </c>
      <c r="CD224" s="179"/>
      <c r="CE224" s="179">
        <f t="shared" ca="1" si="6"/>
        <v>45965.657166203702</v>
      </c>
      <c r="CF224" s="3">
        <v>7</v>
      </c>
      <c r="CG224" s="16"/>
      <c r="CH224" s="231"/>
    </row>
    <row r="225" spans="1:86" hidden="1" x14ac:dyDescent="0.35">
      <c r="A225" s="3">
        <f t="shared" si="7"/>
        <v>224</v>
      </c>
      <c r="B225" s="3" t="s">
        <v>149</v>
      </c>
      <c r="C225" s="3" t="s">
        <v>1274</v>
      </c>
      <c r="D225" s="227" t="s">
        <v>1139</v>
      </c>
      <c r="E225" s="227" t="s">
        <v>1806</v>
      </c>
      <c r="F225" s="227" t="s">
        <v>156</v>
      </c>
      <c r="G225" s="227" t="s">
        <v>164</v>
      </c>
      <c r="H225" s="3"/>
      <c r="I225" s="227" t="s">
        <v>617</v>
      </c>
      <c r="J225" s="227" t="s">
        <v>1144</v>
      </c>
      <c r="K225" s="3" t="s">
        <v>138</v>
      </c>
      <c r="L225" s="3" t="s">
        <v>46</v>
      </c>
      <c r="M225" s="3">
        <f>IF(ISBLANK(Table1[[#This Row],[Type Grade]]),"",VLOOKUP(Table1[[#This Row],[Type Grade]],Table10[], 2, 0))</f>
        <v>5</v>
      </c>
      <c r="N225" s="3"/>
      <c r="O225" s="3"/>
      <c r="P225" s="3"/>
      <c r="Q225" s="3" t="str">
        <f>IF(ISBLANK(Table1[[#This Row],[Type Grade]]),"",VLOOKUP(Table1[[#This Row],[Type Grade]],Table10[#Data],4,0))</f>
        <v>Staff</v>
      </c>
      <c r="R225" s="3" t="s">
        <v>150</v>
      </c>
      <c r="S225" s="3" t="s">
        <v>163</v>
      </c>
      <c r="T225" s="3" t="s">
        <v>39</v>
      </c>
      <c r="U225" s="3" t="s">
        <v>1143</v>
      </c>
      <c r="V225" s="3" t="s">
        <v>570</v>
      </c>
      <c r="W225" s="3">
        <v>1</v>
      </c>
      <c r="X225" s="3" t="s">
        <v>180</v>
      </c>
      <c r="Y225" s="3" t="str">
        <f>IF(ISBLANK(Table1[[#This Row],[Progress]]),"belum ada fktk",VLOOKUP(Table1[[#This Row],[Progress]],'Reference Table'!$F$2:$G$12,2,FALSE))</f>
        <v>Closed</v>
      </c>
      <c r="Z225" s="199">
        <v>45839</v>
      </c>
      <c r="AA225" s="183" t="str">
        <f>IF(LEN(Table1[[#This Row],[Request Date]])&gt;=1, TEXT(Table1[[#This Row],[Request Date]], "mmm"), "ongoing")</f>
        <v>Jul</v>
      </c>
      <c r="AB225" s="183"/>
      <c r="AC225" s="183"/>
      <c r="AD225" s="183"/>
      <c r="AE225" s="183"/>
      <c r="AF225" s="18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v>1</v>
      </c>
      <c r="BN225" s="3"/>
      <c r="BO225" s="3"/>
      <c r="BP225" s="3"/>
      <c r="BQ225" s="3"/>
      <c r="BR225" s="244" t="s">
        <v>1301</v>
      </c>
      <c r="BS225" s="183"/>
      <c r="BT225" s="183"/>
      <c r="BU225" s="183">
        <v>45847</v>
      </c>
      <c r="BV225" s="3" t="s">
        <v>1302</v>
      </c>
      <c r="BW225" s="3" t="s">
        <v>180</v>
      </c>
      <c r="BX225" s="16"/>
      <c r="BY225" s="16">
        <f>IF(Table1[[#This Row],[Status]]="Open",Table1[[#This Row],[Ongoing Vacancies Day]],IF(Table1[[#This Row],[Status]]="Closed",Table1[[#This Row],[Join Date]]-Table1[[#This Row],[Request Date]],IF(Table1[[#This Row],[Status]]="Hold / Cancel","Hold/Cancel",0)))</f>
        <v>8</v>
      </c>
      <c r="BZ225" s="16" t="str">
        <f>IFERROR(VLOOKUP(BY225,Table4[],3,TRUE),"Hold/Cancel")</f>
        <v>0 - 30 Days</v>
      </c>
      <c r="CA225" s="16" t="str">
        <f>IF(LEN(Table1[[#This Row],[Join Date]])&lt;1, Table1[[#This Row],[Present Day]]-Table1[[#This Row],[Request Date]],"Closed")</f>
        <v>Closed</v>
      </c>
      <c r="CB225" s="16" t="str">
        <f>VLOOKUP(Table1[[#This Row],[Actual SLA]],Table3[],3,TRUE)</f>
        <v>&lt;90</v>
      </c>
      <c r="CC225" s="16" t="str">
        <f>IFERROR(VLOOKUP(BY225,Table4[],4,TRUE),"Hold/Cancel")</f>
        <v>Closed Meet SLA</v>
      </c>
      <c r="CD225" s="179"/>
      <c r="CE225" s="179">
        <f t="shared" ca="1" si="6"/>
        <v>45965.657166203702</v>
      </c>
      <c r="CF225" s="3">
        <v>7</v>
      </c>
      <c r="CG225" s="16"/>
      <c r="CH225" s="286" t="s">
        <v>1301</v>
      </c>
    </row>
    <row r="226" spans="1:86" hidden="1" x14ac:dyDescent="0.35">
      <c r="A226" s="3">
        <f t="shared" si="7"/>
        <v>225</v>
      </c>
      <c r="B226" s="3" t="s">
        <v>149</v>
      </c>
      <c r="C226" s="3" t="s">
        <v>1274</v>
      </c>
      <c r="D226" s="227" t="s">
        <v>1145</v>
      </c>
      <c r="E226" s="227" t="s">
        <v>1806</v>
      </c>
      <c r="F226" s="227" t="s">
        <v>205</v>
      </c>
      <c r="G226" s="227" t="s">
        <v>164</v>
      </c>
      <c r="H226" s="3"/>
      <c r="I226" s="227" t="s">
        <v>1229</v>
      </c>
      <c r="J226" s="227" t="s">
        <v>372</v>
      </c>
      <c r="K226" s="3" t="s">
        <v>138</v>
      </c>
      <c r="L226" s="3" t="s">
        <v>67</v>
      </c>
      <c r="M226" s="3">
        <f>IF(ISBLANK(Table1[[#This Row],[Type Grade]]),"",VLOOKUP(Table1[[#This Row],[Type Grade]],Table10[], 2, 0))</f>
        <v>3</v>
      </c>
      <c r="N226" s="3"/>
      <c r="O226" s="3"/>
      <c r="P226" s="3"/>
      <c r="Q226" s="3" t="str">
        <f>IF(ISBLANK(Table1[[#This Row],[Type Grade]]),"",VLOOKUP(Table1[[#This Row],[Type Grade]],Table10[#Data],4,0))</f>
        <v>Non Staff</v>
      </c>
      <c r="R226" s="3" t="s">
        <v>150</v>
      </c>
      <c r="S226" s="3" t="s">
        <v>52</v>
      </c>
      <c r="T226" s="3" t="s">
        <v>39</v>
      </c>
      <c r="U226" s="3" t="s">
        <v>476</v>
      </c>
      <c r="V226" s="3" t="s">
        <v>180</v>
      </c>
      <c r="W226" s="3">
        <v>1</v>
      </c>
      <c r="X226" s="3" t="s">
        <v>135</v>
      </c>
      <c r="Y226" s="3" t="str">
        <f>IF(ISBLANK(Table1[[#This Row],[Progress]]),"belum ada fktk",VLOOKUP(Table1[[#This Row],[Progress]],'Reference Table'!$F$2:$G$12,2,FALSE))</f>
        <v>Closed</v>
      </c>
      <c r="Z226" s="199">
        <v>45839</v>
      </c>
      <c r="AA226" s="183" t="str">
        <f>IF(LEN(Table1[[#This Row],[Request Date]])&gt;=1, TEXT(Table1[[#This Row],[Request Date]], "mmm"), "ongoing")</f>
        <v>Jul</v>
      </c>
      <c r="AB226" s="183"/>
      <c r="AC226" s="183"/>
      <c r="AD226" s="183"/>
      <c r="AE226" s="183"/>
      <c r="AF226" s="18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v>1</v>
      </c>
      <c r="BN226" s="3"/>
      <c r="BO226" s="3"/>
      <c r="BP226" s="3"/>
      <c r="BQ226" s="3"/>
      <c r="BR226" s="246"/>
      <c r="BS226" s="183"/>
      <c r="BT226" s="183"/>
      <c r="BU226" s="183">
        <v>45839</v>
      </c>
      <c r="BV226" s="3" t="s">
        <v>1275</v>
      </c>
      <c r="BW226" s="3" t="s">
        <v>286</v>
      </c>
      <c r="BX226" s="16"/>
      <c r="BY226" s="16">
        <f>IF(Table1[[#This Row],[Status]]="Open",Table1[[#This Row],[Ongoing Vacancies Day]],IF(Table1[[#This Row],[Status]]="Closed",Table1[[#This Row],[Join Date]]-Table1[[#This Row],[Request Date]],IF(Table1[[#This Row],[Status]]="Hold / Cancel","Hold/Cancel",0)))</f>
        <v>0</v>
      </c>
      <c r="BZ226" s="16" t="str">
        <f>IFERROR(VLOOKUP(BY226,Table4[],3,TRUE),"Hold/Cancel")</f>
        <v>0 - 30 Days</v>
      </c>
      <c r="CA226" s="16" t="str">
        <f>IF(LEN(Table1[[#This Row],[Join Date]])&lt;1, Table1[[#This Row],[Present Day]]-Table1[[#This Row],[Request Date]],"Closed")</f>
        <v>Closed</v>
      </c>
      <c r="CB226" s="16" t="str">
        <f>VLOOKUP(Table1[[#This Row],[Actual SLA]],Table3[],3,TRUE)</f>
        <v>&lt;90</v>
      </c>
      <c r="CC226" s="16" t="str">
        <f>IFERROR(VLOOKUP(BY226,Table4[],4,TRUE),"Hold/Cancel")</f>
        <v>Closed Meet SLA</v>
      </c>
      <c r="CD226" s="179"/>
      <c r="CE226" s="179">
        <f t="shared" ca="1" si="6"/>
        <v>45965.657166203702</v>
      </c>
      <c r="CF226" s="3">
        <v>7</v>
      </c>
      <c r="CG226" s="16"/>
      <c r="CH226" s="231"/>
    </row>
    <row r="227" spans="1:86" hidden="1" x14ac:dyDescent="0.35">
      <c r="A227" s="3">
        <f t="shared" si="7"/>
        <v>226</v>
      </c>
      <c r="B227" s="3" t="s">
        <v>149</v>
      </c>
      <c r="C227" s="3" t="s">
        <v>1274</v>
      </c>
      <c r="D227" s="227" t="s">
        <v>1146</v>
      </c>
      <c r="E227" s="227" t="s">
        <v>1806</v>
      </c>
      <c r="F227" s="227" t="s">
        <v>1147</v>
      </c>
      <c r="G227" s="227" t="s">
        <v>164</v>
      </c>
      <c r="H227" s="3"/>
      <c r="I227" s="227" t="s">
        <v>1150</v>
      </c>
      <c r="J227" s="227" t="s">
        <v>1149</v>
      </c>
      <c r="K227" s="3" t="s">
        <v>147</v>
      </c>
      <c r="L227" s="3" t="s">
        <v>67</v>
      </c>
      <c r="M227" s="3">
        <f>IF(ISBLANK(Table1[[#This Row],[Type Grade]]),"",VLOOKUP(Table1[[#This Row],[Type Grade]],Table10[], 2, 0))</f>
        <v>3</v>
      </c>
      <c r="N227" s="3"/>
      <c r="O227" s="3"/>
      <c r="P227" s="3"/>
      <c r="Q227" s="3" t="str">
        <f>IF(ISBLANK(Table1[[#This Row],[Type Grade]]),"",VLOOKUP(Table1[[#This Row],[Type Grade]],Table10[#Data],4,0))</f>
        <v>Non Staff</v>
      </c>
      <c r="R227" s="3" t="s">
        <v>150</v>
      </c>
      <c r="S227" s="3" t="s">
        <v>52</v>
      </c>
      <c r="T227" s="3" t="s">
        <v>39</v>
      </c>
      <c r="U227" s="3" t="s">
        <v>1148</v>
      </c>
      <c r="V227" s="3" t="s">
        <v>180</v>
      </c>
      <c r="W227" s="3">
        <v>1</v>
      </c>
      <c r="X227" s="3" t="s">
        <v>135</v>
      </c>
      <c r="Y227" s="3" t="str">
        <f>IF(ISBLANK(Table1[[#This Row],[Progress]]),"belum ada fktk",VLOOKUP(Table1[[#This Row],[Progress]],'Reference Table'!$F$2:$G$12,2,FALSE))</f>
        <v>Closed</v>
      </c>
      <c r="Z227" s="199">
        <v>45839</v>
      </c>
      <c r="AA227" s="183" t="str">
        <f>IF(LEN(Table1[[#This Row],[Request Date]])&gt;=1, TEXT(Table1[[#This Row],[Request Date]], "mmm"), "ongoing")</f>
        <v>Jul</v>
      </c>
      <c r="AB227" s="183"/>
      <c r="AC227" s="183"/>
      <c r="AD227" s="183"/>
      <c r="AE227" s="183"/>
      <c r="AF227" s="18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v>1</v>
      </c>
      <c r="BN227" s="3"/>
      <c r="BO227" s="3"/>
      <c r="BP227" s="3"/>
      <c r="BQ227" s="3"/>
      <c r="BR227" s="246"/>
      <c r="BS227" s="183"/>
      <c r="BT227" s="183"/>
      <c r="BU227" s="183">
        <v>45852</v>
      </c>
      <c r="BV227" s="3" t="s">
        <v>1349</v>
      </c>
      <c r="BW227" s="3" t="s">
        <v>286</v>
      </c>
      <c r="BX227" s="16"/>
      <c r="BY227" s="16">
        <f>IF(Table1[[#This Row],[Status]]="Open",Table1[[#This Row],[Ongoing Vacancies Day]],IF(Table1[[#This Row],[Status]]="Closed",Table1[[#This Row],[Join Date]]-Table1[[#This Row],[Request Date]],IF(Table1[[#This Row],[Status]]="Hold / Cancel","Hold/Cancel",0)))</f>
        <v>13</v>
      </c>
      <c r="BZ227" s="16" t="str">
        <f>IFERROR(VLOOKUP(BY227,Table4[],3,TRUE),"Hold/Cancel")</f>
        <v>0 - 30 Days</v>
      </c>
      <c r="CA227" s="16" t="str">
        <f>IF(LEN(Table1[[#This Row],[Join Date]])&lt;1, Table1[[#This Row],[Present Day]]-Table1[[#This Row],[Request Date]],"Closed")</f>
        <v>Closed</v>
      </c>
      <c r="CB227" s="16" t="str">
        <f>VLOOKUP(Table1[[#This Row],[Actual SLA]],Table3[],3,TRUE)</f>
        <v>&lt;90</v>
      </c>
      <c r="CC227" s="16" t="str">
        <f>IFERROR(VLOOKUP(BY227,Table4[],4,TRUE),"Hold/Cancel")</f>
        <v>Closed Meet SLA</v>
      </c>
      <c r="CD227" s="179"/>
      <c r="CE227" s="179">
        <f t="shared" ca="1" si="6"/>
        <v>45965.657166203702</v>
      </c>
      <c r="CF227" s="3">
        <v>7</v>
      </c>
      <c r="CG227" s="16"/>
      <c r="CH227" s="231"/>
    </row>
    <row r="228" spans="1:86" hidden="1" x14ac:dyDescent="0.35">
      <c r="A228" s="3">
        <f t="shared" si="7"/>
        <v>227</v>
      </c>
      <c r="B228" s="3" t="s">
        <v>1214</v>
      </c>
      <c r="C228" s="3" t="s">
        <v>1274</v>
      </c>
      <c r="D228" s="227" t="s">
        <v>1321</v>
      </c>
      <c r="E228" s="227" t="s">
        <v>1806</v>
      </c>
      <c r="F228" s="227" t="s">
        <v>162</v>
      </c>
      <c r="G228" s="227" t="s">
        <v>164</v>
      </c>
      <c r="H228" s="3"/>
      <c r="I228" s="227" t="s">
        <v>850</v>
      </c>
      <c r="J228" s="227" t="s">
        <v>1319</v>
      </c>
      <c r="K228" s="3" t="s">
        <v>147</v>
      </c>
      <c r="L228" s="3" t="s">
        <v>67</v>
      </c>
      <c r="M228" s="3">
        <f>IF(ISBLANK(Table1[[#This Row],[Type Grade]]),"",VLOOKUP(Table1[[#This Row],[Type Grade]],Table10[], 2, 0))</f>
        <v>3</v>
      </c>
      <c r="N228" s="3"/>
      <c r="O228" s="3"/>
      <c r="P228" s="3"/>
      <c r="Q228" s="3" t="str">
        <f>IF(ISBLANK(Table1[[#This Row],[Type Grade]]),"",VLOOKUP(Table1[[#This Row],[Type Grade]],Table10[#Data],4,0))</f>
        <v>Non Staff</v>
      </c>
      <c r="R228" s="3" t="s">
        <v>150</v>
      </c>
      <c r="S228" s="3" t="s">
        <v>720</v>
      </c>
      <c r="T228" s="3" t="s">
        <v>122</v>
      </c>
      <c r="U228" s="3"/>
      <c r="V228" s="3"/>
      <c r="W228" s="3">
        <v>1</v>
      </c>
      <c r="X228" s="3" t="s">
        <v>135</v>
      </c>
      <c r="Y228" s="3" t="str">
        <f>IF(ISBLANK(Table1[[#This Row],[Progress]]),"belum ada fktk",VLOOKUP(Table1[[#This Row],[Progress]],'Reference Table'!$F$2:$G$12,2,FALSE))</f>
        <v>Closed</v>
      </c>
      <c r="Z228" s="199">
        <v>45839</v>
      </c>
      <c r="AA228" s="183" t="str">
        <f>IF(LEN(Table1[[#This Row],[Request Date]])&gt;=1, TEXT(Table1[[#This Row],[Request Date]], "mmm"), "ongoing")</f>
        <v>Jul</v>
      </c>
      <c r="AB228" s="183"/>
      <c r="AC228" s="183"/>
      <c r="AD228" s="183"/>
      <c r="AE228" s="183"/>
      <c r="AF228" s="18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v>1</v>
      </c>
      <c r="BN228" s="3"/>
      <c r="BO228" s="3"/>
      <c r="BP228" s="3"/>
      <c r="BQ228" s="3"/>
      <c r="BR228" s="263"/>
      <c r="BS228" s="264"/>
      <c r="BT228" s="183">
        <v>45839</v>
      </c>
      <c r="BU228" s="190">
        <v>45839</v>
      </c>
      <c r="BV228" s="183" t="s">
        <v>1398</v>
      </c>
      <c r="BW228" s="3" t="s">
        <v>286</v>
      </c>
      <c r="BX228" s="16"/>
      <c r="BY228" s="16">
        <f>IF(Table1[[#This Row],[Status]]="Open",Table1[[#This Row],[Ongoing Vacancies Day]],IF(Table1[[#This Row],[Status]]="Closed",Table1[[#This Row],[Join Date]]-Table1[[#This Row],[Request Date]],IF(Table1[[#This Row],[Status]]="Hold / Cancel","Hold/Cancel",0)))</f>
        <v>0</v>
      </c>
      <c r="BZ228" s="16" t="str">
        <f>IFERROR(VLOOKUP(BY228,Table4[],3,TRUE),"Hold/Cancel")</f>
        <v>0 - 30 Days</v>
      </c>
      <c r="CA228" s="16" t="str">
        <f>IF(LEN(Table1[[#This Row],[Join Date]])&lt;1, Table1[[#This Row],[Present Day]]-Table1[[#This Row],[Request Date]],"Closed")</f>
        <v>Closed</v>
      </c>
      <c r="CB228" s="16" t="str">
        <f>VLOOKUP(Table1[[#This Row],[Actual SLA]],Table3[],3,TRUE)</f>
        <v>&lt;90</v>
      </c>
      <c r="CC228" s="16" t="str">
        <f>IFERROR(VLOOKUP(BY228,Table4[],4,TRUE),"Hold/Cancel")</f>
        <v>Closed Meet SLA</v>
      </c>
      <c r="CD228" s="179"/>
      <c r="CE228" s="179">
        <f t="shared" ca="1" si="6"/>
        <v>45965.657166203702</v>
      </c>
      <c r="CF228" s="3">
        <v>7</v>
      </c>
      <c r="CG228" s="16"/>
      <c r="CH228" s="292"/>
    </row>
    <row r="229" spans="1:86" hidden="1" x14ac:dyDescent="0.35">
      <c r="A229" s="3">
        <f t="shared" si="7"/>
        <v>228</v>
      </c>
      <c r="B229" s="3" t="s">
        <v>946</v>
      </c>
      <c r="C229" s="3" t="s">
        <v>1274</v>
      </c>
      <c r="D229" s="227" t="s">
        <v>1322</v>
      </c>
      <c r="E229" s="227" t="s">
        <v>1806</v>
      </c>
      <c r="F229" s="227" t="s">
        <v>162</v>
      </c>
      <c r="G229" s="227" t="s">
        <v>164</v>
      </c>
      <c r="H229" s="3"/>
      <c r="I229" s="227" t="s">
        <v>850</v>
      </c>
      <c r="J229" s="227" t="s">
        <v>1323</v>
      </c>
      <c r="K229" s="3" t="s">
        <v>147</v>
      </c>
      <c r="L229" s="3" t="s">
        <v>67</v>
      </c>
      <c r="M229" s="3">
        <f>IF(ISBLANK(Table1[[#This Row],[Type Grade]]),"",VLOOKUP(Table1[[#This Row],[Type Grade]],Table10[], 2, 0))</f>
        <v>3</v>
      </c>
      <c r="N229" s="3"/>
      <c r="O229" s="3"/>
      <c r="P229" s="3"/>
      <c r="Q229" s="3" t="str">
        <f>IF(ISBLANK(Table1[[#This Row],[Type Grade]]),"",VLOOKUP(Table1[[#This Row],[Type Grade]],Table10[#Data],4,0))</f>
        <v>Non Staff</v>
      </c>
      <c r="R229" s="3" t="s">
        <v>150</v>
      </c>
      <c r="S229" s="3" t="s">
        <v>720</v>
      </c>
      <c r="T229" s="3" t="s">
        <v>122</v>
      </c>
      <c r="U229" s="3"/>
      <c r="V229" s="3"/>
      <c r="W229" s="3">
        <v>1</v>
      </c>
      <c r="X229" s="3" t="s">
        <v>135</v>
      </c>
      <c r="Y229" s="3" t="str">
        <f>IF(ISBLANK(Table1[[#This Row],[Progress]]),"belum ada fktk",VLOOKUP(Table1[[#This Row],[Progress]],'Reference Table'!$F$2:$G$12,2,FALSE))</f>
        <v>Closed</v>
      </c>
      <c r="Z229" s="199">
        <v>45839</v>
      </c>
      <c r="AA229" s="183" t="str">
        <f>IF(LEN(Table1[[#This Row],[Request Date]])&gt;=1, TEXT(Table1[[#This Row],[Request Date]], "mmm"), "ongoing")</f>
        <v>Jul</v>
      </c>
      <c r="AB229" s="183"/>
      <c r="AC229" s="183"/>
      <c r="AD229" s="183"/>
      <c r="AE229" s="183"/>
      <c r="AF229" s="18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v>1</v>
      </c>
      <c r="BN229" s="3"/>
      <c r="BO229" s="3"/>
      <c r="BP229" s="3"/>
      <c r="BQ229" s="3"/>
      <c r="BR229" s="246"/>
      <c r="BS229" s="183"/>
      <c r="BT229" s="183">
        <v>45839</v>
      </c>
      <c r="BU229" s="183">
        <v>45839</v>
      </c>
      <c r="BV229" s="3" t="s">
        <v>1399</v>
      </c>
      <c r="BW229" s="3" t="s">
        <v>286</v>
      </c>
      <c r="BX229" s="16"/>
      <c r="BY229" s="16">
        <f>IF(Table1[[#This Row],[Status]]="Open",Table1[[#This Row],[Ongoing Vacancies Day]],IF(Table1[[#This Row],[Status]]="Closed",Table1[[#This Row],[Join Date]]-Table1[[#This Row],[Request Date]],IF(Table1[[#This Row],[Status]]="Hold / Cancel","Hold/Cancel",0)))</f>
        <v>0</v>
      </c>
      <c r="BZ229" s="16" t="str">
        <f>IFERROR(VLOOKUP(BY229,Table4[],3,TRUE),"Hold/Cancel")</f>
        <v>0 - 30 Days</v>
      </c>
      <c r="CA229" s="16" t="str">
        <f>IF(LEN(Table1[[#This Row],[Join Date]])&lt;1, Table1[[#This Row],[Present Day]]-Table1[[#This Row],[Request Date]],"Closed")</f>
        <v>Closed</v>
      </c>
      <c r="CB229" s="16" t="str">
        <f>VLOOKUP(Table1[[#This Row],[Actual SLA]],Table3[],3,TRUE)</f>
        <v>&lt;90</v>
      </c>
      <c r="CC229" s="16" t="str">
        <f>IFERROR(VLOOKUP(BY229,Table4[],4,TRUE),"Hold/Cancel")</f>
        <v>Closed Meet SLA</v>
      </c>
      <c r="CD229" s="179"/>
      <c r="CE229" s="179">
        <f t="shared" ca="1" si="6"/>
        <v>45965.657166203702</v>
      </c>
      <c r="CF229" s="3">
        <v>7</v>
      </c>
      <c r="CG229" s="16"/>
      <c r="CH229" s="231"/>
    </row>
    <row r="230" spans="1:86" hidden="1" x14ac:dyDescent="0.35">
      <c r="A230" s="3">
        <f t="shared" si="7"/>
        <v>229</v>
      </c>
      <c r="B230" s="3" t="s">
        <v>1214</v>
      </c>
      <c r="C230" s="3" t="s">
        <v>1274</v>
      </c>
      <c r="D230" s="227" t="s">
        <v>1324</v>
      </c>
      <c r="E230" s="227" t="s">
        <v>1806</v>
      </c>
      <c r="F230" s="227" t="s">
        <v>162</v>
      </c>
      <c r="G230" s="227" t="s">
        <v>164</v>
      </c>
      <c r="H230" s="3"/>
      <c r="I230" s="227" t="s">
        <v>850</v>
      </c>
      <c r="J230" s="227" t="s">
        <v>1323</v>
      </c>
      <c r="K230" s="3" t="s">
        <v>147</v>
      </c>
      <c r="L230" s="3" t="s">
        <v>67</v>
      </c>
      <c r="M230" s="3">
        <f>IF(ISBLANK(Table1[[#This Row],[Type Grade]]),"",VLOOKUP(Table1[[#This Row],[Type Grade]],Table10[], 2, 0))</f>
        <v>3</v>
      </c>
      <c r="N230" s="3"/>
      <c r="O230" s="3"/>
      <c r="P230" s="3"/>
      <c r="Q230" s="3" t="str">
        <f>IF(ISBLANK(Table1[[#This Row],[Type Grade]]),"",VLOOKUP(Table1[[#This Row],[Type Grade]],Table10[#Data],4,0))</f>
        <v>Non Staff</v>
      </c>
      <c r="R230" s="3" t="s">
        <v>150</v>
      </c>
      <c r="S230" s="3" t="s">
        <v>720</v>
      </c>
      <c r="T230" s="3" t="s">
        <v>122</v>
      </c>
      <c r="U230" s="3"/>
      <c r="V230" s="3"/>
      <c r="W230" s="3">
        <v>1</v>
      </c>
      <c r="X230" s="3" t="s">
        <v>135</v>
      </c>
      <c r="Y230" s="3" t="str">
        <f>IF(ISBLANK(Table1[[#This Row],[Progress]]),"belum ada fktk",VLOOKUP(Table1[[#This Row],[Progress]],'Reference Table'!$F$2:$G$12,2,FALSE))</f>
        <v>Closed</v>
      </c>
      <c r="Z230" s="199">
        <v>45839</v>
      </c>
      <c r="AA230" s="183" t="str">
        <f>IF(LEN(Table1[[#This Row],[Request Date]])&gt;=1, TEXT(Table1[[#This Row],[Request Date]], "mmm"), "ongoing")</f>
        <v>Jul</v>
      </c>
      <c r="AB230" s="183"/>
      <c r="AC230" s="183"/>
      <c r="AD230" s="183"/>
      <c r="AE230" s="183"/>
      <c r="AF230" s="18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v>1</v>
      </c>
      <c r="BN230" s="3"/>
      <c r="BO230" s="3"/>
      <c r="BP230" s="3"/>
      <c r="BQ230" s="3"/>
      <c r="BR230" s="246"/>
      <c r="BS230" s="183"/>
      <c r="BT230" s="183">
        <v>45839</v>
      </c>
      <c r="BU230" s="183">
        <v>45839</v>
      </c>
      <c r="BV230" s="3" t="s">
        <v>1400</v>
      </c>
      <c r="BW230" s="3" t="s">
        <v>286</v>
      </c>
      <c r="BX230" s="16"/>
      <c r="BY230" s="16">
        <f>IF(Table1[[#This Row],[Status]]="Open",Table1[[#This Row],[Ongoing Vacancies Day]],IF(Table1[[#This Row],[Status]]="Closed",Table1[[#This Row],[Join Date]]-Table1[[#This Row],[Request Date]],IF(Table1[[#This Row],[Status]]="Hold / Cancel","Hold/Cancel",0)))</f>
        <v>0</v>
      </c>
      <c r="BZ230" s="16" t="str">
        <f>IFERROR(VLOOKUP(BY230,Table4[],3,TRUE),"Hold/Cancel")</f>
        <v>0 - 30 Days</v>
      </c>
      <c r="CA230" s="16" t="str">
        <f>IF(LEN(Table1[[#This Row],[Join Date]])&lt;1, Table1[[#This Row],[Present Day]]-Table1[[#This Row],[Request Date]],"Closed")</f>
        <v>Closed</v>
      </c>
      <c r="CB230" s="16" t="str">
        <f>VLOOKUP(Table1[[#This Row],[Actual SLA]],Table3[],3,TRUE)</f>
        <v>&lt;90</v>
      </c>
      <c r="CC230" s="16" t="str">
        <f>IFERROR(VLOOKUP(BY230,Table4[],4,TRUE),"Hold/Cancel")</f>
        <v>Closed Meet SLA</v>
      </c>
      <c r="CD230" s="179"/>
      <c r="CE230" s="179">
        <f t="shared" ca="1" si="6"/>
        <v>45965.657166203702</v>
      </c>
      <c r="CF230" s="3">
        <v>7</v>
      </c>
      <c r="CG230" s="16"/>
      <c r="CH230" s="231"/>
    </row>
    <row r="231" spans="1:86" hidden="1" x14ac:dyDescent="0.35">
      <c r="A231" s="3">
        <f t="shared" si="7"/>
        <v>230</v>
      </c>
      <c r="B231" s="3" t="s">
        <v>506</v>
      </c>
      <c r="C231" s="3" t="s">
        <v>1274</v>
      </c>
      <c r="D231" s="227" t="s">
        <v>1326</v>
      </c>
      <c r="E231" s="227" t="s">
        <v>1806</v>
      </c>
      <c r="F231" s="227" t="s">
        <v>156</v>
      </c>
      <c r="G231" s="227" t="s">
        <v>164</v>
      </c>
      <c r="H231" s="3"/>
      <c r="I231" s="227" t="s">
        <v>1000</v>
      </c>
      <c r="J231" s="227" t="s">
        <v>841</v>
      </c>
      <c r="K231" s="3" t="s">
        <v>147</v>
      </c>
      <c r="L231" s="3" t="s">
        <v>67</v>
      </c>
      <c r="M231" s="3">
        <f>IF(ISBLANK(Table1[[#This Row],[Type Grade]]),"",VLOOKUP(Table1[[#This Row],[Type Grade]],Table10[], 2, 0))</f>
        <v>3</v>
      </c>
      <c r="N231" s="3"/>
      <c r="O231" s="3"/>
      <c r="P231" s="3"/>
      <c r="Q231" s="3" t="str">
        <f>IF(ISBLANK(Table1[[#This Row],[Type Grade]]),"",VLOOKUP(Table1[[#This Row],[Type Grade]],Table10[#Data],4,0))</f>
        <v>Non Staff</v>
      </c>
      <c r="R231" s="3" t="s">
        <v>150</v>
      </c>
      <c r="S231" s="3" t="s">
        <v>1320</v>
      </c>
      <c r="T231" s="3" t="s">
        <v>122</v>
      </c>
      <c r="U231" s="3"/>
      <c r="V231" s="3"/>
      <c r="W231" s="3">
        <v>1</v>
      </c>
      <c r="X231" s="3" t="s">
        <v>135</v>
      </c>
      <c r="Y231" s="3" t="str">
        <f>IF(ISBLANK(Table1[[#This Row],[Progress]]),"belum ada fktk",VLOOKUP(Table1[[#This Row],[Progress]],'Reference Table'!$F$2:$G$12,2,FALSE))</f>
        <v>Closed</v>
      </c>
      <c r="Z231" s="199">
        <v>45839</v>
      </c>
      <c r="AA231" s="183" t="str">
        <f>IF(LEN(Table1[[#This Row],[Request Date]])&gt;=1, TEXT(Table1[[#This Row],[Request Date]], "mmm"), "ongoing")</f>
        <v>Jul</v>
      </c>
      <c r="AB231" s="3"/>
      <c r="AC231" s="3"/>
      <c r="AD231" s="3"/>
      <c r="AE231" s="3"/>
      <c r="AF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v>1</v>
      </c>
      <c r="BN231" s="3"/>
      <c r="BO231" s="3"/>
      <c r="BP231" s="3"/>
      <c r="BQ231" s="3"/>
      <c r="BR231" s="246"/>
      <c r="BS231" s="183"/>
      <c r="BT231" s="183">
        <v>45839</v>
      </c>
      <c r="BU231" s="183">
        <v>45839</v>
      </c>
      <c r="BV231" s="3" t="s">
        <v>1354</v>
      </c>
      <c r="BW231" s="3" t="s">
        <v>286</v>
      </c>
      <c r="BX231" s="16"/>
      <c r="BY231" s="16">
        <f>IF(Table1[[#This Row],[Status]]="Open",Table1[[#This Row],[Ongoing Vacancies Day]],IF(Table1[[#This Row],[Status]]="Closed",Table1[[#This Row],[Join Date]]-Table1[[#This Row],[Request Date]],IF(Table1[[#This Row],[Status]]="Hold / Cancel","Hold/Cancel",0)))</f>
        <v>0</v>
      </c>
      <c r="BZ231" s="16" t="str">
        <f>IFERROR(VLOOKUP(BY231,Table4[],3,TRUE),"Hold/Cancel")</f>
        <v>0 - 30 Days</v>
      </c>
      <c r="CA231" s="16" t="str">
        <f>IF(LEN(Table1[[#This Row],[Join Date]])&lt;1, Table1[[#This Row],[Present Day]]-Table1[[#This Row],[Request Date]],"Closed")</f>
        <v>Closed</v>
      </c>
      <c r="CB231" s="16" t="str">
        <f>VLOOKUP(Table1[[#This Row],[Actual SLA]],Table3[],3,TRUE)</f>
        <v>&lt;90</v>
      </c>
      <c r="CC231" s="16" t="str">
        <f>IFERROR(VLOOKUP(BY231,Table4[],4,TRUE),"Hold/Cancel")</f>
        <v>Closed Meet SLA</v>
      </c>
      <c r="CD231" s="179"/>
      <c r="CE231" s="179">
        <f t="shared" ca="1" si="6"/>
        <v>45965.657166203702</v>
      </c>
      <c r="CF231" s="3">
        <v>7</v>
      </c>
      <c r="CG231" s="16"/>
      <c r="CH231" s="231"/>
    </row>
    <row r="232" spans="1:86" ht="43.5" hidden="1" x14ac:dyDescent="0.35">
      <c r="A232" s="3">
        <f t="shared" si="7"/>
        <v>231</v>
      </c>
      <c r="B232" s="3" t="s">
        <v>506</v>
      </c>
      <c r="C232" s="3" t="s">
        <v>1274</v>
      </c>
      <c r="D232" s="227" t="s">
        <v>1325</v>
      </c>
      <c r="E232" s="227" t="s">
        <v>1806</v>
      </c>
      <c r="F232" s="227" t="s">
        <v>183</v>
      </c>
      <c r="G232" s="227" t="s">
        <v>164</v>
      </c>
      <c r="H232" s="3"/>
      <c r="I232" s="227" t="s">
        <v>1000</v>
      </c>
      <c r="J232" s="227" t="s">
        <v>383</v>
      </c>
      <c r="K232" s="3" t="s">
        <v>147</v>
      </c>
      <c r="L232" s="3" t="s">
        <v>67</v>
      </c>
      <c r="M232" s="3">
        <f>IF(ISBLANK(Table1[[#This Row],[Type Grade]]),"",VLOOKUP(Table1[[#This Row],[Type Grade]],Table10[], 2, 0))</f>
        <v>3</v>
      </c>
      <c r="N232" s="3"/>
      <c r="O232" s="3"/>
      <c r="P232" s="3"/>
      <c r="Q232" s="3" t="str">
        <f>IF(ISBLANK(Table1[[#This Row],[Type Grade]]),"",VLOOKUP(Table1[[#This Row],[Type Grade]],Table10[#Data],4,0))</f>
        <v>Non Staff</v>
      </c>
      <c r="R232" s="3" t="s">
        <v>150</v>
      </c>
      <c r="S232" s="3" t="s">
        <v>1320</v>
      </c>
      <c r="T232" s="3" t="s">
        <v>122</v>
      </c>
      <c r="U232" s="3"/>
      <c r="V232" s="3"/>
      <c r="W232" s="3">
        <v>1</v>
      </c>
      <c r="X232" s="3" t="s">
        <v>92</v>
      </c>
      <c r="Y232" s="3" t="str">
        <f>IF(ISBLANK(Table1[[#This Row],[Progress]]),"belum ada fktk",VLOOKUP(Table1[[#This Row],[Progress]],'Reference Table'!$F$2:$G$12,2,FALSE))</f>
        <v>Closed</v>
      </c>
      <c r="Z232" s="199">
        <v>45901</v>
      </c>
      <c r="AA232" s="183" t="str">
        <f>IF(LEN(Table1[[#This Row],[Request Date]])&gt;=1, TEXT(Table1[[#This Row],[Request Date]], "mmm"), "ongoing")</f>
        <v>Sep</v>
      </c>
      <c r="AB232" s="3"/>
      <c r="AC232" s="3">
        <v>1</v>
      </c>
      <c r="AD232" s="3"/>
      <c r="AE232" s="3"/>
      <c r="AF232" s="3"/>
      <c r="AG232" s="3">
        <v>1</v>
      </c>
      <c r="AH232" s="3"/>
      <c r="AI232" s="3"/>
      <c r="AJ232" s="3">
        <v>1</v>
      </c>
      <c r="AK232" s="3"/>
      <c r="AL232" s="3"/>
      <c r="AM232" s="3">
        <v>1</v>
      </c>
      <c r="AN232" s="3"/>
      <c r="AO232" s="3"/>
      <c r="AP232" s="3"/>
      <c r="AQ232" s="3"/>
      <c r="AR232" s="3"/>
      <c r="AS232" s="3"/>
      <c r="AT232" s="3"/>
      <c r="AU232" s="3"/>
      <c r="AV232" s="3">
        <v>1</v>
      </c>
      <c r="AW232" s="3"/>
      <c r="AX232" s="3"/>
      <c r="AY232" s="3">
        <v>1</v>
      </c>
      <c r="AZ232" s="3"/>
      <c r="BA232" s="3"/>
      <c r="BB232" s="3">
        <v>1</v>
      </c>
      <c r="BC232" s="3"/>
      <c r="BD232" s="3"/>
      <c r="BE232" s="3">
        <v>1</v>
      </c>
      <c r="BF232" s="3"/>
      <c r="BG232" s="3"/>
      <c r="BH232" s="3"/>
      <c r="BI232" s="3">
        <v>1</v>
      </c>
      <c r="BJ232" s="3"/>
      <c r="BK232" s="3">
        <v>1</v>
      </c>
      <c r="BL232" s="3"/>
      <c r="BM232" s="3">
        <v>1</v>
      </c>
      <c r="BN232" s="3"/>
      <c r="BO232" s="3"/>
      <c r="BP232" s="3"/>
      <c r="BQ232" s="3"/>
      <c r="BR232" s="244" t="s">
        <v>1842</v>
      </c>
      <c r="BS232" s="183">
        <v>45860</v>
      </c>
      <c r="BT232" s="183">
        <v>45917</v>
      </c>
      <c r="BU232" s="183">
        <v>45931</v>
      </c>
      <c r="BV232" s="3" t="s">
        <v>1841</v>
      </c>
      <c r="BW232" s="3" t="s">
        <v>286</v>
      </c>
      <c r="BX232" s="16"/>
      <c r="BY232" s="16">
        <f>IF(Table1[[#This Row],[Status]]="Open",Table1[[#This Row],[Ongoing Vacancies Day]],IF(Table1[[#This Row],[Status]]="Closed",Table1[[#This Row],[Join Date]]-Table1[[#This Row],[Request Date]],IF(Table1[[#This Row],[Status]]="Hold / Cancel","Hold/Cancel",0)))</f>
        <v>30</v>
      </c>
      <c r="BZ232" s="16" t="str">
        <f>IFERROR(VLOOKUP(BY232,Table4[],3,TRUE),"Hold/Cancel")</f>
        <v>0 - 30 Days</v>
      </c>
      <c r="CA232" s="16" t="str">
        <f>IF(LEN(Table1[[#This Row],[Join Date]])&lt;1, Table1[[#This Row],[Present Day]]-Table1[[#This Row],[Request Date]],"Closed")</f>
        <v>Closed</v>
      </c>
      <c r="CB232" s="16" t="str">
        <f>VLOOKUP(Table1[[#This Row],[Actual SLA]],Table3[],3,TRUE)</f>
        <v>&lt;90</v>
      </c>
      <c r="CC232" s="16" t="str">
        <f>IFERROR(VLOOKUP(BY232,Table4[],4,TRUE),"Hold/Cancel")</f>
        <v>Closed Meet SLA</v>
      </c>
      <c r="CD232" s="179"/>
      <c r="CE232" s="179">
        <f t="shared" ca="1" si="6"/>
        <v>45965.657166203702</v>
      </c>
      <c r="CF232" s="16">
        <v>9</v>
      </c>
      <c r="CG232" s="16"/>
      <c r="CH232" s="286" t="s">
        <v>1842</v>
      </c>
    </row>
    <row r="233" spans="1:86" hidden="1" x14ac:dyDescent="0.35">
      <c r="A233" s="3">
        <f t="shared" si="7"/>
        <v>232</v>
      </c>
      <c r="B233" s="3" t="s">
        <v>506</v>
      </c>
      <c r="C233" s="3" t="s">
        <v>1274</v>
      </c>
      <c r="D233" s="227" t="s">
        <v>1325</v>
      </c>
      <c r="E233" s="227" t="s">
        <v>1806</v>
      </c>
      <c r="F233" s="227" t="s">
        <v>183</v>
      </c>
      <c r="G233" s="227" t="s">
        <v>164</v>
      </c>
      <c r="H233" s="3"/>
      <c r="I233" s="227" t="s">
        <v>1000</v>
      </c>
      <c r="J233" s="227" t="s">
        <v>383</v>
      </c>
      <c r="K233" s="3" t="s">
        <v>147</v>
      </c>
      <c r="L233" s="3" t="s">
        <v>67</v>
      </c>
      <c r="M233" s="3">
        <f>IF(ISBLANK(Table1[[#This Row],[Type Grade]]),"",VLOOKUP(Table1[[#This Row],[Type Grade]],Table10[], 2, 0))</f>
        <v>3</v>
      </c>
      <c r="N233" s="3" t="s">
        <v>1607</v>
      </c>
      <c r="O233" s="3" t="s">
        <v>1591</v>
      </c>
      <c r="P233" s="3"/>
      <c r="Q233" s="3" t="str">
        <f>IF(ISBLANK(Table1[[#This Row],[Type Grade]]),"",VLOOKUP(Table1[[#This Row],[Type Grade]],Table10[#Data],4,0))</f>
        <v>Non Staff</v>
      </c>
      <c r="R233" s="3" t="s">
        <v>150</v>
      </c>
      <c r="S233" s="3" t="s">
        <v>1320</v>
      </c>
      <c r="T233" s="3" t="s">
        <v>122</v>
      </c>
      <c r="U233" s="3"/>
      <c r="V233" s="3"/>
      <c r="W233" s="3">
        <v>1</v>
      </c>
      <c r="X233" s="3" t="s">
        <v>134</v>
      </c>
      <c r="Y233" s="3" t="str">
        <f>IF(ISBLANK(Table1[[#This Row],[Progress]]),"belum ada fktk",VLOOKUP(Table1[[#This Row],[Progress]],'Reference Table'!$F$2:$G$12,2,FALSE))</f>
        <v>Hold / Cancel</v>
      </c>
      <c r="Z233" s="199">
        <v>45962</v>
      </c>
      <c r="AA233" s="183" t="str">
        <f>IF(LEN(Table1[[#This Row],[Request Date]])&gt;=1, TEXT(Table1[[#This Row],[Request Date]], "mmm"), "ongoing")</f>
        <v>Nov</v>
      </c>
      <c r="AB233" s="3"/>
      <c r="AC233" s="3"/>
      <c r="AD233" s="3"/>
      <c r="AE233" s="3"/>
      <c r="AF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244" t="s">
        <v>1891</v>
      </c>
      <c r="BS233" s="183">
        <v>45860</v>
      </c>
      <c r="BT233" s="183"/>
      <c r="BU233" s="183"/>
      <c r="BV233" s="3"/>
      <c r="BW233" s="3"/>
      <c r="BX233" s="16"/>
      <c r="BY233" s="16" t="str">
        <f>IF(Table1[[#This Row],[Status]]="Open",Table1[[#This Row],[Ongoing Vacancies Day]],IF(Table1[[#This Row],[Status]]="Closed",Table1[[#This Row],[Join Date]]-Table1[[#This Row],[Request Date]],IF(Table1[[#This Row],[Status]]="Hold / Cancel","Hold/Cancel",0)))</f>
        <v>Hold/Cancel</v>
      </c>
      <c r="BZ233" s="16" t="str">
        <f>IFERROR(VLOOKUP(BY233,Table4[],3,TRUE),"Hold/Cancel")</f>
        <v>Hold/Cancel</v>
      </c>
      <c r="CA233" s="16">
        <f ca="1">IF(LEN(Table1[[#This Row],[Join Date]])&lt;1, Table1[[#This Row],[Present Day]]-Table1[[#This Row],[Request Date]],"Closed")</f>
        <v>3.6571662037022179</v>
      </c>
      <c r="CB233" s="16" t="str">
        <f>VLOOKUP(Table1[[#This Row],[Actual SLA]],Table3[],3,TRUE)</f>
        <v>Closed</v>
      </c>
      <c r="CC233" s="16" t="str">
        <f>IFERROR(VLOOKUP(BY233,Table4[],4,TRUE),"Hold/Cancel")</f>
        <v>Hold/Cancel</v>
      </c>
      <c r="CD233" s="179"/>
      <c r="CE233" s="179">
        <f t="shared" ca="1" si="6"/>
        <v>45965.657166203702</v>
      </c>
      <c r="CF233" s="16"/>
      <c r="CG233" s="16"/>
      <c r="CH233" s="286" t="s">
        <v>1444</v>
      </c>
    </row>
    <row r="234" spans="1:86" hidden="1" x14ac:dyDescent="0.35">
      <c r="A234" s="3">
        <f t="shared" si="7"/>
        <v>233</v>
      </c>
      <c r="B234" s="3" t="s">
        <v>506</v>
      </c>
      <c r="C234" s="3" t="s">
        <v>1274</v>
      </c>
      <c r="D234" s="227" t="s">
        <v>1326</v>
      </c>
      <c r="E234" s="227" t="s">
        <v>1806</v>
      </c>
      <c r="F234" s="227" t="s">
        <v>156</v>
      </c>
      <c r="G234" s="227" t="s">
        <v>164</v>
      </c>
      <c r="H234" s="3"/>
      <c r="I234" s="227" t="s">
        <v>1000</v>
      </c>
      <c r="J234" s="227" t="s">
        <v>841</v>
      </c>
      <c r="K234" s="3" t="s">
        <v>147</v>
      </c>
      <c r="L234" s="3" t="s">
        <v>105</v>
      </c>
      <c r="M234" s="3">
        <f>IF(ISBLANK(Table1[[#This Row],[Type Grade]]),"",VLOOKUP(Table1[[#This Row],[Type Grade]],Table10[], 2, 0))</f>
        <v>2</v>
      </c>
      <c r="N234" s="3"/>
      <c r="O234" s="3"/>
      <c r="P234" s="3"/>
      <c r="Q234" s="3" t="str">
        <f>IF(ISBLANK(Table1[[#This Row],[Type Grade]]),"",VLOOKUP(Table1[[#This Row],[Type Grade]],Table10[#Data],4,0))</f>
        <v>Non Staff</v>
      </c>
      <c r="R234" s="3" t="s">
        <v>150</v>
      </c>
      <c r="S234" s="3" t="s">
        <v>1320</v>
      </c>
      <c r="T234" s="3" t="s">
        <v>122</v>
      </c>
      <c r="U234" s="3"/>
      <c r="V234" s="3"/>
      <c r="W234" s="3">
        <v>1</v>
      </c>
      <c r="X234" s="3" t="s">
        <v>135</v>
      </c>
      <c r="Y234" s="3" t="str">
        <f>IF(ISBLANK(Table1[[#This Row],[Progress]]),"belum ada fktk",VLOOKUP(Table1[[#This Row],[Progress]],'Reference Table'!$F$2:$G$12,2,FALSE))</f>
        <v>Closed</v>
      </c>
      <c r="Z234" s="199">
        <v>45846</v>
      </c>
      <c r="AA234" s="183" t="str">
        <f>IF(LEN(Table1[[#This Row],[Request Date]])&gt;=1, TEXT(Table1[[#This Row],[Request Date]], "mmm"), "ongoing")</f>
        <v>Jul</v>
      </c>
      <c r="AB234" s="3"/>
      <c r="AC234" s="3"/>
      <c r="AD234" s="3"/>
      <c r="AE234" s="3"/>
      <c r="AF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v>1</v>
      </c>
      <c r="BN234" s="3"/>
      <c r="BO234" s="3"/>
      <c r="BP234" s="3"/>
      <c r="BQ234" s="3"/>
      <c r="BR234" s="246"/>
      <c r="BS234" s="183"/>
      <c r="BT234" s="183">
        <v>45852</v>
      </c>
      <c r="BU234" s="183">
        <v>45852</v>
      </c>
      <c r="BV234" s="3" t="s">
        <v>1360</v>
      </c>
      <c r="BW234" s="3" t="s">
        <v>286</v>
      </c>
      <c r="BX234" s="16"/>
      <c r="BY234" s="16">
        <f>IF(Table1[[#This Row],[Status]]="Open",Table1[[#This Row],[Ongoing Vacancies Day]],IF(Table1[[#This Row],[Status]]="Closed",Table1[[#This Row],[Join Date]]-Table1[[#This Row],[Request Date]],IF(Table1[[#This Row],[Status]]="Hold / Cancel","Hold/Cancel",0)))</f>
        <v>6</v>
      </c>
      <c r="BZ234" s="16" t="str">
        <f>IFERROR(VLOOKUP(BY234,Table4[],3,TRUE),"Hold/Cancel")</f>
        <v>0 - 30 Days</v>
      </c>
      <c r="CA234" s="16" t="str">
        <f>IF(LEN(Table1[[#This Row],[Join Date]])&lt;1, Table1[[#This Row],[Present Day]]-Table1[[#This Row],[Request Date]],"Closed")</f>
        <v>Closed</v>
      </c>
      <c r="CB234" s="16" t="str">
        <f>VLOOKUP(Table1[[#This Row],[Actual SLA]],Table3[],3,TRUE)</f>
        <v>&lt;90</v>
      </c>
      <c r="CC234" s="16" t="str">
        <f>IFERROR(VLOOKUP(BY234,Table4[],4,TRUE),"Hold/Cancel")</f>
        <v>Closed Meet SLA</v>
      </c>
      <c r="CD234" s="179"/>
      <c r="CE234" s="179">
        <f t="shared" ca="1" si="6"/>
        <v>45965.657166203702</v>
      </c>
      <c r="CF234" s="3">
        <v>7</v>
      </c>
      <c r="CG234" s="16"/>
      <c r="CH234" s="231"/>
    </row>
    <row r="235" spans="1:86" hidden="1" x14ac:dyDescent="0.35">
      <c r="A235" s="3">
        <f t="shared" si="7"/>
        <v>234</v>
      </c>
      <c r="B235" s="3" t="s">
        <v>506</v>
      </c>
      <c r="C235" s="3" t="s">
        <v>1274</v>
      </c>
      <c r="D235" s="227" t="s">
        <v>1327</v>
      </c>
      <c r="E235" s="227" t="s">
        <v>1806</v>
      </c>
      <c r="F235" s="227" t="s">
        <v>1328</v>
      </c>
      <c r="G235" s="227" t="s">
        <v>164</v>
      </c>
      <c r="H235" s="3"/>
      <c r="I235" s="227" t="s">
        <v>1000</v>
      </c>
      <c r="J235" s="227" t="s">
        <v>378</v>
      </c>
      <c r="K235" s="3" t="s">
        <v>147</v>
      </c>
      <c r="L235" s="3" t="s">
        <v>105</v>
      </c>
      <c r="M235" s="3">
        <f>IF(ISBLANK(Table1[[#This Row],[Type Grade]]),"",VLOOKUP(Table1[[#This Row],[Type Grade]],Table10[], 2, 0))</f>
        <v>2</v>
      </c>
      <c r="N235" s="3"/>
      <c r="O235" s="3"/>
      <c r="P235" s="3"/>
      <c r="Q235" s="3" t="str">
        <f>IF(ISBLANK(Table1[[#This Row],[Type Grade]]),"",VLOOKUP(Table1[[#This Row],[Type Grade]],Table10[#Data],4,0))</f>
        <v>Non Staff</v>
      </c>
      <c r="R235" s="3" t="s">
        <v>150</v>
      </c>
      <c r="S235" s="3" t="s">
        <v>1320</v>
      </c>
      <c r="T235" s="3" t="s">
        <v>122</v>
      </c>
      <c r="U235" s="3"/>
      <c r="V235" s="3"/>
      <c r="W235" s="3">
        <v>1</v>
      </c>
      <c r="X235" s="3" t="s">
        <v>135</v>
      </c>
      <c r="Y235" s="3" t="str">
        <f>IF(ISBLANK(Table1[[#This Row],[Progress]]),"belum ada fktk",VLOOKUP(Table1[[#This Row],[Progress]],'Reference Table'!$F$2:$G$12,2,FALSE))</f>
        <v>Closed</v>
      </c>
      <c r="Z235" s="199">
        <v>45846</v>
      </c>
      <c r="AA235" s="183" t="str">
        <f>IF(LEN(Table1[[#This Row],[Request Date]])&gt;=1, TEXT(Table1[[#This Row],[Request Date]], "mmm"), "ongoing")</f>
        <v>Jul</v>
      </c>
      <c r="AB235" s="3"/>
      <c r="AC235" s="3"/>
      <c r="AD235" s="3"/>
      <c r="AE235" s="3"/>
      <c r="AF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v>1</v>
      </c>
      <c r="BN235" s="3"/>
      <c r="BO235" s="3"/>
      <c r="BP235" s="3"/>
      <c r="BQ235" s="3"/>
      <c r="BR235" s="246"/>
      <c r="BS235" s="183"/>
      <c r="BT235" s="183">
        <v>45852</v>
      </c>
      <c r="BU235" s="183">
        <v>45852</v>
      </c>
      <c r="BV235" s="3" t="s">
        <v>1445</v>
      </c>
      <c r="BW235" s="3" t="s">
        <v>286</v>
      </c>
      <c r="BX235" s="16"/>
      <c r="BY235" s="16">
        <f>IF(Table1[[#This Row],[Status]]="Open",Table1[[#This Row],[Ongoing Vacancies Day]],IF(Table1[[#This Row],[Status]]="Closed",Table1[[#This Row],[Join Date]]-Table1[[#This Row],[Request Date]],IF(Table1[[#This Row],[Status]]="Hold / Cancel","Hold/Cancel",0)))</f>
        <v>6</v>
      </c>
      <c r="BZ235" s="16" t="str">
        <f>IFERROR(VLOOKUP(BY235,Table4[],3,TRUE),"Hold/Cancel")</f>
        <v>0 - 30 Days</v>
      </c>
      <c r="CA235" s="16" t="str">
        <f>IF(LEN(Table1[[#This Row],[Join Date]])&lt;1, Table1[[#This Row],[Present Day]]-Table1[[#This Row],[Request Date]],"Closed")</f>
        <v>Closed</v>
      </c>
      <c r="CB235" s="16" t="str">
        <f>VLOOKUP(Table1[[#This Row],[Actual SLA]],Table3[],3,TRUE)</f>
        <v>&lt;90</v>
      </c>
      <c r="CC235" s="16" t="str">
        <f>IFERROR(VLOOKUP(BY235,Table4[],4,TRUE),"Hold/Cancel")</f>
        <v>Closed Meet SLA</v>
      </c>
      <c r="CD235" s="179"/>
      <c r="CE235" s="179">
        <f t="shared" ca="1" si="6"/>
        <v>45965.657166203702</v>
      </c>
      <c r="CF235" s="3">
        <v>7</v>
      </c>
      <c r="CG235" s="16"/>
      <c r="CH235" s="231"/>
    </row>
    <row r="236" spans="1:86" ht="58" hidden="1" x14ac:dyDescent="0.35">
      <c r="A236" s="3">
        <f t="shared" si="7"/>
        <v>235</v>
      </c>
      <c r="B236" s="3" t="s">
        <v>506</v>
      </c>
      <c r="C236" s="3" t="s">
        <v>1274</v>
      </c>
      <c r="D236" s="227" t="s">
        <v>1331</v>
      </c>
      <c r="E236" s="227" t="s">
        <v>1806</v>
      </c>
      <c r="F236" s="227" t="s">
        <v>183</v>
      </c>
      <c r="G236" s="227" t="s">
        <v>164</v>
      </c>
      <c r="H236" s="3"/>
      <c r="I236" s="227" t="s">
        <v>1000</v>
      </c>
      <c r="J236" s="227" t="s">
        <v>668</v>
      </c>
      <c r="K236" s="3" t="s">
        <v>147</v>
      </c>
      <c r="L236" s="3" t="s">
        <v>67</v>
      </c>
      <c r="M236" s="3">
        <f>IF(ISBLANK(Table1[[#This Row],[Type Grade]]),"",VLOOKUP(Table1[[#This Row],[Type Grade]],Table10[], 2, 0))</f>
        <v>3</v>
      </c>
      <c r="N236" s="3"/>
      <c r="O236" s="3"/>
      <c r="P236" s="3"/>
      <c r="Q236" s="3" t="str">
        <f>IF(ISBLANK(Table1[[#This Row],[Type Grade]]),"",VLOOKUP(Table1[[#This Row],[Type Grade]],Table10[#Data],4,0))</f>
        <v>Non Staff</v>
      </c>
      <c r="R236" s="3" t="s">
        <v>150</v>
      </c>
      <c r="S236" s="3" t="s">
        <v>1320</v>
      </c>
      <c r="T236" s="3" t="s">
        <v>122</v>
      </c>
      <c r="U236" s="3"/>
      <c r="V236" s="3"/>
      <c r="W236" s="3">
        <v>1</v>
      </c>
      <c r="X236" s="3" t="s">
        <v>135</v>
      </c>
      <c r="Y236" s="3" t="str">
        <f>IF(ISBLANK(Table1[[#This Row],[Progress]]),"belum ada fktk",VLOOKUP(Table1[[#This Row],[Progress]],'Reference Table'!$F$2:$G$12,2,FALSE))</f>
        <v>Closed</v>
      </c>
      <c r="Z236" s="199">
        <v>45901</v>
      </c>
      <c r="AA236" s="183" t="str">
        <f>IF(LEN(Table1[[#This Row],[Request Date]])&gt;=1, TEXT(Table1[[#This Row],[Request Date]], "mmm"), "ongoing")</f>
        <v>Sep</v>
      </c>
      <c r="AB236" s="3"/>
      <c r="AC236" s="3"/>
      <c r="AD236" s="3"/>
      <c r="AE236" s="3"/>
      <c r="AF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v>1</v>
      </c>
      <c r="BN236" s="3"/>
      <c r="BO236" s="3"/>
      <c r="BP236" s="3"/>
      <c r="BQ236" s="3"/>
      <c r="BR236" s="244" t="s">
        <v>1840</v>
      </c>
      <c r="BS236" s="183">
        <v>45860</v>
      </c>
      <c r="BT236" s="183">
        <v>45902</v>
      </c>
      <c r="BU236" s="183">
        <v>45902</v>
      </c>
      <c r="BV236" s="3" t="s">
        <v>1805</v>
      </c>
      <c r="BW236" s="3"/>
      <c r="BX236" s="16"/>
      <c r="BY236" s="16">
        <f>IF(Table1[[#This Row],[Status]]="Open",Table1[[#This Row],[Ongoing Vacancies Day]],IF(Table1[[#This Row],[Status]]="Closed",Table1[[#This Row],[Join Date]]-Table1[[#This Row],[Request Date]],IF(Table1[[#This Row],[Status]]="Hold / Cancel","Hold/Cancel",0)))</f>
        <v>1</v>
      </c>
      <c r="BZ236" s="16" t="str">
        <f>IFERROR(VLOOKUP(BY236,Table4[],3,TRUE),"Hold/Cancel")</f>
        <v>0 - 30 Days</v>
      </c>
      <c r="CA236" s="16" t="str">
        <f>IF(LEN(Table1[[#This Row],[Join Date]])&lt;1, Table1[[#This Row],[Present Day]]-Table1[[#This Row],[Request Date]],"Closed")</f>
        <v>Closed</v>
      </c>
      <c r="CB236" s="16" t="str">
        <f>VLOOKUP(Table1[[#This Row],[Actual SLA]],Table3[],3,TRUE)</f>
        <v>&lt;90</v>
      </c>
      <c r="CC236" s="16" t="str">
        <f>IFERROR(VLOOKUP(BY236,Table4[],4,TRUE),"Hold/Cancel")</f>
        <v>Closed Meet SLA</v>
      </c>
      <c r="CD236" s="179"/>
      <c r="CE236" s="179">
        <f t="shared" ca="1" si="6"/>
        <v>45965.657166203702</v>
      </c>
      <c r="CF236" s="16"/>
      <c r="CG236" s="16"/>
      <c r="CH236" s="286" t="s">
        <v>1840</v>
      </c>
    </row>
    <row r="237" spans="1:86" hidden="1" x14ac:dyDescent="0.35">
      <c r="A237" s="3">
        <f t="shared" si="7"/>
        <v>236</v>
      </c>
      <c r="B237" s="3" t="s">
        <v>506</v>
      </c>
      <c r="C237" s="3" t="s">
        <v>1274</v>
      </c>
      <c r="D237" s="227" t="s">
        <v>1332</v>
      </c>
      <c r="E237" s="227" t="s">
        <v>1806</v>
      </c>
      <c r="F237" s="227" t="s">
        <v>1328</v>
      </c>
      <c r="G237" s="227" t="s">
        <v>164</v>
      </c>
      <c r="H237" s="3"/>
      <c r="I237" s="227" t="s">
        <v>1000</v>
      </c>
      <c r="J237" s="227" t="s">
        <v>1333</v>
      </c>
      <c r="K237" s="3" t="s">
        <v>147</v>
      </c>
      <c r="L237" s="3" t="s">
        <v>105</v>
      </c>
      <c r="M237" s="3">
        <f>IF(ISBLANK(Table1[[#This Row],[Type Grade]]),"",VLOOKUP(Table1[[#This Row],[Type Grade]],Table10[], 2, 0))</f>
        <v>2</v>
      </c>
      <c r="N237" s="3"/>
      <c r="O237" s="3"/>
      <c r="P237" s="3"/>
      <c r="Q237" s="3" t="str">
        <f>IF(ISBLANK(Table1[[#This Row],[Type Grade]]),"",VLOOKUP(Table1[[#This Row],[Type Grade]],Table10[#Data],4,0))</f>
        <v>Non Staff</v>
      </c>
      <c r="R237" s="3" t="s">
        <v>150</v>
      </c>
      <c r="S237" s="3" t="s">
        <v>1320</v>
      </c>
      <c r="T237" s="3" t="s">
        <v>122</v>
      </c>
      <c r="U237" s="3"/>
      <c r="V237" s="3"/>
      <c r="W237" s="3">
        <v>1</v>
      </c>
      <c r="X237" s="3" t="s">
        <v>135</v>
      </c>
      <c r="Y237" s="3" t="str">
        <f>IF(ISBLANK(Table1[[#This Row],[Progress]]),"belum ada fktk",VLOOKUP(Table1[[#This Row],[Progress]],'Reference Table'!$F$2:$G$12,2,FALSE))</f>
        <v>Closed</v>
      </c>
      <c r="Z237" s="199">
        <v>45846</v>
      </c>
      <c r="AA237" s="183" t="str">
        <f>IF(LEN(Table1[[#This Row],[Request Date]])&gt;=1, TEXT(Table1[[#This Row],[Request Date]], "mmm"), "ongoing")</f>
        <v>Jul</v>
      </c>
      <c r="AB237" s="3"/>
      <c r="AC237" s="3"/>
      <c r="AD237" s="3"/>
      <c r="AE237" s="3"/>
      <c r="AF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v>1</v>
      </c>
      <c r="BN237" s="3"/>
      <c r="BO237" s="3"/>
      <c r="BP237" s="3"/>
      <c r="BQ237" s="3"/>
      <c r="BR237" s="246"/>
      <c r="BS237" s="183"/>
      <c r="BT237" s="183">
        <v>45846</v>
      </c>
      <c r="BU237" s="183">
        <v>45846</v>
      </c>
      <c r="BV237" s="3" t="s">
        <v>1355</v>
      </c>
      <c r="BW237" s="3" t="s">
        <v>286</v>
      </c>
      <c r="BX237" s="16"/>
      <c r="BY237" s="16">
        <f>IF(Table1[[#This Row],[Status]]="Open",Table1[[#This Row],[Ongoing Vacancies Day]],IF(Table1[[#This Row],[Status]]="Closed",Table1[[#This Row],[Join Date]]-Table1[[#This Row],[Request Date]],IF(Table1[[#This Row],[Status]]="Hold / Cancel","Hold/Cancel",0)))</f>
        <v>0</v>
      </c>
      <c r="BZ237" s="16" t="str">
        <f>IFERROR(VLOOKUP(BY237,Table4[],3,TRUE),"Hold/Cancel")</f>
        <v>0 - 30 Days</v>
      </c>
      <c r="CA237" s="16" t="str">
        <f>IF(LEN(Table1[[#This Row],[Join Date]])&lt;1, Table1[[#This Row],[Present Day]]-Table1[[#This Row],[Request Date]],"Closed")</f>
        <v>Closed</v>
      </c>
      <c r="CB237" s="16" t="str">
        <f>VLOOKUP(Table1[[#This Row],[Actual SLA]],Table3[],3,TRUE)</f>
        <v>&lt;90</v>
      </c>
      <c r="CC237" s="16" t="str">
        <f>IFERROR(VLOOKUP(BY237,Table4[],4,TRUE),"Hold/Cancel")</f>
        <v>Closed Meet SLA</v>
      </c>
      <c r="CD237" s="179"/>
      <c r="CE237" s="179">
        <f t="shared" ca="1" si="6"/>
        <v>45965.657166203702</v>
      </c>
      <c r="CF237" s="3">
        <v>7</v>
      </c>
      <c r="CG237" s="16"/>
      <c r="CH237" s="231"/>
    </row>
    <row r="238" spans="1:86" hidden="1" x14ac:dyDescent="0.35">
      <c r="A238" s="3">
        <f t="shared" si="7"/>
        <v>237</v>
      </c>
      <c r="B238" s="3" t="s">
        <v>506</v>
      </c>
      <c r="C238" s="3" t="s">
        <v>1274</v>
      </c>
      <c r="D238" s="227" t="s">
        <v>1334</v>
      </c>
      <c r="E238" s="227" t="s">
        <v>1806</v>
      </c>
      <c r="F238" s="227" t="s">
        <v>156</v>
      </c>
      <c r="G238" s="227" t="s">
        <v>164</v>
      </c>
      <c r="H238" s="3"/>
      <c r="I238" s="227" t="s">
        <v>1000</v>
      </c>
      <c r="J238" s="227" t="s">
        <v>1335</v>
      </c>
      <c r="K238" s="3" t="s">
        <v>147</v>
      </c>
      <c r="L238" s="3" t="s">
        <v>105</v>
      </c>
      <c r="M238" s="3">
        <f>IF(ISBLANK(Table1[[#This Row],[Type Grade]]),"",VLOOKUP(Table1[[#This Row],[Type Grade]],Table10[], 2, 0))</f>
        <v>2</v>
      </c>
      <c r="N238" s="3"/>
      <c r="O238" s="3"/>
      <c r="P238" s="3"/>
      <c r="Q238" s="3" t="str">
        <f>IF(ISBLANK(Table1[[#This Row],[Type Grade]]),"",VLOOKUP(Table1[[#This Row],[Type Grade]],Table10[#Data],4,0))</f>
        <v>Non Staff</v>
      </c>
      <c r="R238" s="3" t="s">
        <v>150</v>
      </c>
      <c r="S238" s="3" t="s">
        <v>1320</v>
      </c>
      <c r="T238" s="3" t="s">
        <v>122</v>
      </c>
      <c r="U238" s="3"/>
      <c r="V238" s="3"/>
      <c r="W238" s="3">
        <v>1</v>
      </c>
      <c r="X238" s="3" t="s">
        <v>135</v>
      </c>
      <c r="Y238" s="3" t="str">
        <f>IF(ISBLANK(Table1[[#This Row],[Progress]]),"belum ada fktk",VLOOKUP(Table1[[#This Row],[Progress]],'Reference Table'!$F$2:$G$12,2,FALSE))</f>
        <v>Closed</v>
      </c>
      <c r="Z238" s="199">
        <v>45846</v>
      </c>
      <c r="AA238" s="183" t="str">
        <f>IF(LEN(Table1[[#This Row],[Request Date]])&gt;=1, TEXT(Table1[[#This Row],[Request Date]], "mmm"), "ongoing")</f>
        <v>Jul</v>
      </c>
      <c r="AB238" s="3"/>
      <c r="AC238" s="3"/>
      <c r="AD238" s="3"/>
      <c r="AE238" s="3"/>
      <c r="AF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v>1</v>
      </c>
      <c r="BN238" s="3"/>
      <c r="BO238" s="3"/>
      <c r="BP238" s="3"/>
      <c r="BQ238" s="3"/>
      <c r="BR238" s="246"/>
      <c r="BS238" s="183"/>
      <c r="BT238" s="183">
        <v>45852</v>
      </c>
      <c r="BU238" s="183">
        <v>45852</v>
      </c>
      <c r="BV238" s="3" t="s">
        <v>1356</v>
      </c>
      <c r="BW238" s="3" t="s">
        <v>286</v>
      </c>
      <c r="BX238" s="16"/>
      <c r="BY238" s="16">
        <f>IF(Table1[[#This Row],[Status]]="Open",Table1[[#This Row],[Ongoing Vacancies Day]],IF(Table1[[#This Row],[Status]]="Closed",Table1[[#This Row],[Join Date]]-Table1[[#This Row],[Request Date]],IF(Table1[[#This Row],[Status]]="Hold / Cancel","Hold/Cancel",0)))</f>
        <v>6</v>
      </c>
      <c r="BZ238" s="16" t="str">
        <f>IFERROR(VLOOKUP(BY238,Table4[],3,TRUE),"Hold/Cancel")</f>
        <v>0 - 30 Days</v>
      </c>
      <c r="CA238" s="16" t="str">
        <f>IF(LEN(Table1[[#This Row],[Join Date]])&lt;1, Table1[[#This Row],[Present Day]]-Table1[[#This Row],[Request Date]],"Closed")</f>
        <v>Closed</v>
      </c>
      <c r="CB238" s="16" t="str">
        <f>VLOOKUP(Table1[[#This Row],[Actual SLA]],Table3[],3,TRUE)</f>
        <v>&lt;90</v>
      </c>
      <c r="CC238" s="16" t="str">
        <f>IFERROR(VLOOKUP(BY238,Table4[],4,TRUE),"Hold/Cancel")</f>
        <v>Closed Meet SLA</v>
      </c>
      <c r="CD238" s="179"/>
      <c r="CE238" s="179">
        <f t="shared" ca="1" si="6"/>
        <v>45965.657166203702</v>
      </c>
      <c r="CF238" s="3">
        <v>7</v>
      </c>
      <c r="CG238" s="16"/>
      <c r="CH238" s="231"/>
    </row>
    <row r="239" spans="1:86" hidden="1" x14ac:dyDescent="0.35">
      <c r="A239" s="3">
        <f t="shared" si="7"/>
        <v>238</v>
      </c>
      <c r="B239" s="3" t="s">
        <v>1214</v>
      </c>
      <c r="C239" s="3" t="s">
        <v>1274</v>
      </c>
      <c r="D239" s="227" t="s">
        <v>1336</v>
      </c>
      <c r="E239" s="227" t="s">
        <v>1806</v>
      </c>
      <c r="F239" s="227" t="s">
        <v>177</v>
      </c>
      <c r="G239" s="227" t="s">
        <v>164</v>
      </c>
      <c r="H239" s="3"/>
      <c r="I239" s="227" t="s">
        <v>989</v>
      </c>
      <c r="J239" s="227" t="s">
        <v>642</v>
      </c>
      <c r="K239" s="3" t="s">
        <v>138</v>
      </c>
      <c r="L239" s="3" t="s">
        <v>105</v>
      </c>
      <c r="M239" s="3">
        <f>IF(ISBLANK(Table1[[#This Row],[Type Grade]]),"",VLOOKUP(Table1[[#This Row],[Type Grade]],Table10[], 2, 0))</f>
        <v>2</v>
      </c>
      <c r="N239" s="3"/>
      <c r="O239" s="3"/>
      <c r="P239" s="3"/>
      <c r="Q239" s="3" t="str">
        <f>IF(ISBLANK(Table1[[#This Row],[Type Grade]]),"",VLOOKUP(Table1[[#This Row],[Type Grade]],Table10[#Data],4,0))</f>
        <v>Non Staff</v>
      </c>
      <c r="R239" s="3" t="s">
        <v>150</v>
      </c>
      <c r="S239" s="3" t="s">
        <v>720</v>
      </c>
      <c r="T239" s="3" t="s">
        <v>122</v>
      </c>
      <c r="U239" s="3"/>
      <c r="V239" s="3"/>
      <c r="W239" s="3">
        <v>1</v>
      </c>
      <c r="X239" s="3" t="s">
        <v>135</v>
      </c>
      <c r="Y239" s="3" t="str">
        <f>IF(ISBLANK(Table1[[#This Row],[Progress]]),"belum ada fktk",VLOOKUP(Table1[[#This Row],[Progress]],'Reference Table'!$F$2:$G$12,2,FALSE))</f>
        <v>Closed</v>
      </c>
      <c r="Z239" s="199">
        <v>45848</v>
      </c>
      <c r="AA239" s="183" t="str">
        <f>IF(LEN(Table1[[#This Row],[Request Date]])&gt;=1, TEXT(Table1[[#This Row],[Request Date]], "mmm"), "ongoing")</f>
        <v>Jul</v>
      </c>
      <c r="AB239" s="183"/>
      <c r="AC239" s="183"/>
      <c r="AD239" s="183"/>
      <c r="AE239" s="183"/>
      <c r="AF239" s="18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v>1</v>
      </c>
      <c r="BN239" s="3"/>
      <c r="BO239" s="3"/>
      <c r="BP239" s="3"/>
      <c r="BQ239" s="3"/>
      <c r="BR239" s="246"/>
      <c r="BS239" s="183"/>
      <c r="BT239" s="183">
        <v>45856</v>
      </c>
      <c r="BU239" s="183">
        <v>45870</v>
      </c>
      <c r="BV239" s="3" t="s">
        <v>1406</v>
      </c>
      <c r="BW239" s="3" t="s">
        <v>286</v>
      </c>
      <c r="BX239" s="16"/>
      <c r="BY239" s="16">
        <f>IF(Table1[[#This Row],[Status]]="Open",Table1[[#This Row],[Ongoing Vacancies Day]],IF(Table1[[#This Row],[Status]]="Closed",Table1[[#This Row],[Join Date]]-Table1[[#This Row],[Request Date]],IF(Table1[[#This Row],[Status]]="Hold / Cancel","Hold/Cancel",0)))</f>
        <v>22</v>
      </c>
      <c r="BZ239" s="16" t="str">
        <f>IFERROR(VLOOKUP(BY239,Table4[],3,TRUE),"Hold/Cancel")</f>
        <v>0 - 30 Days</v>
      </c>
      <c r="CA239" s="16" t="str">
        <f>IF(LEN(Table1[[#This Row],[Join Date]])&lt;1, Table1[[#This Row],[Present Day]]-Table1[[#This Row],[Request Date]],"Closed")</f>
        <v>Closed</v>
      </c>
      <c r="CB239" s="16" t="str">
        <f>VLOOKUP(Table1[[#This Row],[Actual SLA]],Table3[],3,TRUE)</f>
        <v>&lt;90</v>
      </c>
      <c r="CC239" s="16" t="str">
        <f>IFERROR(VLOOKUP(BY239,Table4[],4,TRUE),"Hold/Cancel")</f>
        <v>Closed Meet SLA</v>
      </c>
      <c r="CD239" s="179"/>
      <c r="CE239" s="179">
        <f t="shared" ca="1" si="6"/>
        <v>45965.657166203702</v>
      </c>
      <c r="CF239" s="3">
        <v>7</v>
      </c>
      <c r="CG239" s="16"/>
      <c r="CH239" s="231"/>
    </row>
    <row r="240" spans="1:86" hidden="1" x14ac:dyDescent="0.35">
      <c r="A240" s="3">
        <f t="shared" si="7"/>
        <v>239</v>
      </c>
      <c r="B240" s="3" t="s">
        <v>149</v>
      </c>
      <c r="C240" s="3" t="s">
        <v>1274</v>
      </c>
      <c r="D240" s="227" t="s">
        <v>1337</v>
      </c>
      <c r="E240" s="227" t="s">
        <v>1806</v>
      </c>
      <c r="F240" s="227" t="s">
        <v>212</v>
      </c>
      <c r="G240" s="227" t="s">
        <v>164</v>
      </c>
      <c r="H240" s="3"/>
      <c r="I240" s="227" t="s">
        <v>626</v>
      </c>
      <c r="J240" s="227" t="s">
        <v>616</v>
      </c>
      <c r="K240" s="3" t="s">
        <v>138</v>
      </c>
      <c r="L240" s="3" t="s">
        <v>67</v>
      </c>
      <c r="M240" s="3">
        <f>IF(ISBLANK(Table1[[#This Row],[Type Grade]]),"",VLOOKUP(Table1[[#This Row],[Type Grade]],Table10[], 2, 0))</f>
        <v>3</v>
      </c>
      <c r="N240" s="3"/>
      <c r="O240" s="3"/>
      <c r="P240" s="3"/>
      <c r="Q240" s="3" t="str">
        <f>IF(ISBLANK(Table1[[#This Row],[Type Grade]]),"",VLOOKUP(Table1[[#This Row],[Type Grade]],Table10[#Data],4,0))</f>
        <v>Non Staff</v>
      </c>
      <c r="R240" s="3" t="s">
        <v>150</v>
      </c>
      <c r="S240" s="3" t="s">
        <v>163</v>
      </c>
      <c r="T240" s="3" t="s">
        <v>39</v>
      </c>
      <c r="U240" s="3" t="s">
        <v>1425</v>
      </c>
      <c r="V240" s="3"/>
      <c r="W240" s="3">
        <v>1</v>
      </c>
      <c r="X240" s="3" t="s">
        <v>135</v>
      </c>
      <c r="Y240" s="3" t="str">
        <f>IF(ISBLANK(Table1[[#This Row],[Progress]]),"belum ada fktk",VLOOKUP(Table1[[#This Row],[Progress]],'Reference Table'!$F$2:$G$12,2,FALSE))</f>
        <v>Closed</v>
      </c>
      <c r="Z240" s="199">
        <v>45848</v>
      </c>
      <c r="AA240" s="183" t="str">
        <f>IF(LEN(Table1[[#This Row],[Request Date]])&gt;=1, TEXT(Table1[[#This Row],[Request Date]], "mmm"), "ongoing")</f>
        <v>Jul</v>
      </c>
      <c r="AB240" s="183"/>
      <c r="AC240" s="183"/>
      <c r="AD240" s="183"/>
      <c r="AE240" s="183"/>
      <c r="AF240" s="18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v>1</v>
      </c>
      <c r="BN240" s="3"/>
      <c r="BO240" s="3"/>
      <c r="BP240" s="3"/>
      <c r="BQ240" s="3"/>
      <c r="BR240" s="246"/>
      <c r="BS240" s="183"/>
      <c r="BT240" s="183"/>
      <c r="BU240" s="183">
        <v>45859</v>
      </c>
      <c r="BV240" s="3" t="s">
        <v>1426</v>
      </c>
      <c r="BW240" s="3" t="s">
        <v>286</v>
      </c>
      <c r="BX240" s="16"/>
      <c r="BY240" s="16">
        <f>IF(Table1[[#This Row],[Status]]="Open",Table1[[#This Row],[Ongoing Vacancies Day]],IF(Table1[[#This Row],[Status]]="Closed",Table1[[#This Row],[Join Date]]-Table1[[#This Row],[Request Date]],IF(Table1[[#This Row],[Status]]="Hold / Cancel","Hold/Cancel",0)))</f>
        <v>11</v>
      </c>
      <c r="BZ240" s="16" t="str">
        <f>IFERROR(VLOOKUP(BY240,Table4[],3,TRUE),"Hold/Cancel")</f>
        <v>0 - 30 Days</v>
      </c>
      <c r="CA240" s="16" t="str">
        <f>IF(LEN(Table1[[#This Row],[Join Date]])&lt;1, Table1[[#This Row],[Present Day]]-Table1[[#This Row],[Request Date]],"Closed")</f>
        <v>Closed</v>
      </c>
      <c r="CB240" s="16" t="str">
        <f>VLOOKUP(Table1[[#This Row],[Actual SLA]],Table3[],3,TRUE)</f>
        <v>&lt;90</v>
      </c>
      <c r="CC240" s="16" t="str">
        <f>IFERROR(VLOOKUP(BY240,Table4[],4,TRUE),"Hold/Cancel")</f>
        <v>Closed Meet SLA</v>
      </c>
      <c r="CD240" s="179"/>
      <c r="CE240" s="179">
        <f t="shared" ca="1" si="6"/>
        <v>45965.657166203702</v>
      </c>
      <c r="CF240" s="3">
        <v>7</v>
      </c>
      <c r="CG240" s="16"/>
      <c r="CH240" s="231"/>
    </row>
    <row r="241" spans="1:86" hidden="1" x14ac:dyDescent="0.35">
      <c r="A241" s="3">
        <f t="shared" si="7"/>
        <v>240</v>
      </c>
      <c r="B241" s="3" t="s">
        <v>149</v>
      </c>
      <c r="C241" s="3" t="s">
        <v>1274</v>
      </c>
      <c r="D241" s="227" t="s">
        <v>1338</v>
      </c>
      <c r="E241" s="227" t="s">
        <v>1806</v>
      </c>
      <c r="F241" s="227" t="s">
        <v>183</v>
      </c>
      <c r="G241" s="227" t="s">
        <v>164</v>
      </c>
      <c r="H241" s="3"/>
      <c r="I241" s="227" t="s">
        <v>671</v>
      </c>
      <c r="J241" s="227" t="s">
        <v>1339</v>
      </c>
      <c r="K241" s="3" t="s">
        <v>138</v>
      </c>
      <c r="L241" s="3" t="s">
        <v>66</v>
      </c>
      <c r="M241" s="3">
        <f>IF(ISBLANK(Table1[[#This Row],[Type Grade]]),"",VLOOKUP(Table1[[#This Row],[Type Grade]],Table10[], 2, 0))</f>
        <v>2</v>
      </c>
      <c r="N241" s="3"/>
      <c r="O241" s="3"/>
      <c r="P241" s="3"/>
      <c r="Q241" s="3" t="str">
        <f>IF(ISBLANK(Table1[[#This Row],[Type Grade]]),"",VLOOKUP(Table1[[#This Row],[Type Grade]],Table10[#Data],4,0))</f>
        <v>Non Staff</v>
      </c>
      <c r="R241" s="3" t="s">
        <v>150</v>
      </c>
      <c r="S241" s="3" t="s">
        <v>163</v>
      </c>
      <c r="T241" s="3" t="s">
        <v>39</v>
      </c>
      <c r="U241" s="3" t="s">
        <v>1340</v>
      </c>
      <c r="V241" s="3"/>
      <c r="W241" s="3">
        <v>1</v>
      </c>
      <c r="X241" s="3" t="s">
        <v>135</v>
      </c>
      <c r="Y241" s="3" t="str">
        <f>IF(ISBLANK(Table1[[#This Row],[Progress]]),"belum ada fktk",VLOOKUP(Table1[[#This Row],[Progress]],'Reference Table'!$F$2:$G$12,2,FALSE))</f>
        <v>Closed</v>
      </c>
      <c r="Z241" s="199">
        <v>45848</v>
      </c>
      <c r="AA241" s="183" t="str">
        <f>IF(LEN(Table1[[#This Row],[Request Date]])&gt;=1, TEXT(Table1[[#This Row],[Request Date]], "mmm"), "ongoing")</f>
        <v>Jul</v>
      </c>
      <c r="AB241" s="183"/>
      <c r="AC241" s="183"/>
      <c r="AD241" s="183"/>
      <c r="AE241" s="183"/>
      <c r="AF241" s="18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v>1</v>
      </c>
      <c r="BN241" s="3"/>
      <c r="BO241" s="3"/>
      <c r="BP241" s="3"/>
      <c r="BQ241" s="3"/>
      <c r="BR241" s="246"/>
      <c r="BS241" s="183"/>
      <c r="BT241" s="183"/>
      <c r="BU241" s="183">
        <v>45861</v>
      </c>
      <c r="BV241" s="3" t="s">
        <v>1427</v>
      </c>
      <c r="BW241" s="3" t="s">
        <v>286</v>
      </c>
      <c r="BX241" s="16"/>
      <c r="BY241" s="16">
        <f>IF(Table1[[#This Row],[Status]]="Open",Table1[[#This Row],[Ongoing Vacancies Day]],IF(Table1[[#This Row],[Status]]="Closed",Table1[[#This Row],[Join Date]]-Table1[[#This Row],[Request Date]],IF(Table1[[#This Row],[Status]]="Hold / Cancel","Hold/Cancel",0)))</f>
        <v>13</v>
      </c>
      <c r="BZ241" s="16" t="str">
        <f>IFERROR(VLOOKUP(BY241,Table4[],3,TRUE),"Hold/Cancel")</f>
        <v>0 - 30 Days</v>
      </c>
      <c r="CA241" s="16" t="str">
        <f>IF(LEN(Table1[[#This Row],[Join Date]])&lt;1, Table1[[#This Row],[Present Day]]-Table1[[#This Row],[Request Date]],"Closed")</f>
        <v>Closed</v>
      </c>
      <c r="CB241" s="16" t="str">
        <f>VLOOKUP(Table1[[#This Row],[Actual SLA]],Table3[],3,TRUE)</f>
        <v>&lt;90</v>
      </c>
      <c r="CC241" s="16" t="str">
        <f>IFERROR(VLOOKUP(BY241,Table4[],4,TRUE),"Hold/Cancel")</f>
        <v>Closed Meet SLA</v>
      </c>
      <c r="CD241" s="179"/>
      <c r="CE241" s="179">
        <f t="shared" ca="1" si="6"/>
        <v>45965.657166203702</v>
      </c>
      <c r="CF241" s="3">
        <v>7</v>
      </c>
      <c r="CG241" s="16"/>
      <c r="CH241" s="231"/>
    </row>
    <row r="242" spans="1:86" hidden="1" x14ac:dyDescent="0.35">
      <c r="A242" s="3">
        <f t="shared" si="7"/>
        <v>241</v>
      </c>
      <c r="B242" s="3" t="s">
        <v>149</v>
      </c>
      <c r="C242" s="3" t="s">
        <v>1274</v>
      </c>
      <c r="D242" s="227" t="s">
        <v>1387</v>
      </c>
      <c r="E242" s="227" t="s">
        <v>1806</v>
      </c>
      <c r="F242" s="227" t="s">
        <v>212</v>
      </c>
      <c r="G242" s="227" t="s">
        <v>164</v>
      </c>
      <c r="H242" s="3"/>
      <c r="I242" s="227" t="s">
        <v>626</v>
      </c>
      <c r="J242" s="227" t="s">
        <v>616</v>
      </c>
      <c r="K242" s="3" t="s">
        <v>138</v>
      </c>
      <c r="L242" s="3" t="s">
        <v>67</v>
      </c>
      <c r="M242" s="3">
        <f>IF(ISBLANK(Table1[[#This Row],[Type Grade]]),"",VLOOKUP(Table1[[#This Row],[Type Grade]],Table10[], 2, 0))</f>
        <v>3</v>
      </c>
      <c r="N242" s="3"/>
      <c r="O242" s="3"/>
      <c r="P242" s="3"/>
      <c r="Q242" s="3" t="str">
        <f>IF(ISBLANK(Table1[[#This Row],[Type Grade]]),"",VLOOKUP(Table1[[#This Row],[Type Grade]],Table10[#Data],4,0))</f>
        <v>Non Staff</v>
      </c>
      <c r="R242" s="3" t="s">
        <v>150</v>
      </c>
      <c r="S242" s="3" t="s">
        <v>163</v>
      </c>
      <c r="T242" s="3" t="s">
        <v>39</v>
      </c>
      <c r="U242" s="3" t="s">
        <v>1350</v>
      </c>
      <c r="V242" s="3"/>
      <c r="W242" s="3">
        <v>1</v>
      </c>
      <c r="X242" s="3" t="s">
        <v>135</v>
      </c>
      <c r="Y242" s="3" t="str">
        <f>IF(ISBLANK(Table1[[#This Row],[Progress]]),"belum ada fktk",VLOOKUP(Table1[[#This Row],[Progress]],'Reference Table'!$F$2:$G$12,2,FALSE))</f>
        <v>Closed</v>
      </c>
      <c r="Z242" s="199">
        <v>45852</v>
      </c>
      <c r="AA242" s="183" t="str">
        <f>IF(LEN(Table1[[#This Row],[Request Date]])&gt;=1, TEXT(Table1[[#This Row],[Request Date]], "mmm"), "ongoing")</f>
        <v>Jul</v>
      </c>
      <c r="AB242" s="183"/>
      <c r="AC242" s="183"/>
      <c r="AD242" s="183"/>
      <c r="AE242" s="183"/>
      <c r="AF242" s="18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v>1</v>
      </c>
      <c r="BN242" s="3"/>
      <c r="BO242" s="3"/>
      <c r="BP242" s="3"/>
      <c r="BQ242" s="3"/>
      <c r="BR242" s="246"/>
      <c r="BS242" s="183"/>
      <c r="BT242" s="183"/>
      <c r="BU242" s="183">
        <v>45853</v>
      </c>
      <c r="BV242" s="3" t="s">
        <v>1351</v>
      </c>
      <c r="BW242" s="3" t="s">
        <v>286</v>
      </c>
      <c r="BX242" s="16"/>
      <c r="BY242" s="16">
        <f>IF(Table1[[#This Row],[Status]]="Open",Table1[[#This Row],[Ongoing Vacancies Day]],IF(Table1[[#This Row],[Status]]="Closed",Table1[[#This Row],[Join Date]]-Table1[[#This Row],[Request Date]],IF(Table1[[#This Row],[Status]]="Hold / Cancel","Hold/Cancel",0)))</f>
        <v>1</v>
      </c>
      <c r="BZ242" s="16" t="str">
        <f>IFERROR(VLOOKUP(BY242,Table4[],3,TRUE),"Hold/Cancel")</f>
        <v>0 - 30 Days</v>
      </c>
      <c r="CA242" s="16" t="str">
        <f>IF(LEN(Table1[[#This Row],[Join Date]])&lt;1, Table1[[#This Row],[Present Day]]-Table1[[#This Row],[Request Date]],"Closed")</f>
        <v>Closed</v>
      </c>
      <c r="CB242" s="16" t="str">
        <f>VLOOKUP(Table1[[#This Row],[Actual SLA]],Table3[],3,TRUE)</f>
        <v>&lt;90</v>
      </c>
      <c r="CC242" s="16" t="str">
        <f>IFERROR(VLOOKUP(BY242,Table4[],4,TRUE),"Hold/Cancel")</f>
        <v>Closed Meet SLA</v>
      </c>
      <c r="CD242" s="179"/>
      <c r="CE242" s="179">
        <f t="shared" ca="1" si="6"/>
        <v>45965.657166203702</v>
      </c>
      <c r="CF242" s="3">
        <v>7</v>
      </c>
      <c r="CG242" s="16"/>
      <c r="CH242" s="231"/>
    </row>
    <row r="243" spans="1:86" ht="43.5" hidden="1" x14ac:dyDescent="0.35">
      <c r="A243" s="3">
        <f t="shared" si="7"/>
        <v>242</v>
      </c>
      <c r="B243" s="3" t="s">
        <v>506</v>
      </c>
      <c r="C243" s="3" t="s">
        <v>1274</v>
      </c>
      <c r="D243" s="227" t="s">
        <v>994</v>
      </c>
      <c r="E243" s="227" t="s">
        <v>1806</v>
      </c>
      <c r="F243" s="227" t="s">
        <v>156</v>
      </c>
      <c r="G243" s="227" t="s">
        <v>164</v>
      </c>
      <c r="H243" s="3"/>
      <c r="I243" s="227" t="s">
        <v>1000</v>
      </c>
      <c r="J243" s="227" t="s">
        <v>1335</v>
      </c>
      <c r="K243" s="3" t="s">
        <v>138</v>
      </c>
      <c r="L243" s="3" t="s">
        <v>66</v>
      </c>
      <c r="M243" s="3">
        <f>IF(ISBLANK(Table1[[#This Row],[Type Grade]]),"",VLOOKUP(Table1[[#This Row],[Type Grade]],Table10[], 2, 0))</f>
        <v>2</v>
      </c>
      <c r="N243" s="3"/>
      <c r="O243" s="3"/>
      <c r="P243" s="3"/>
      <c r="Q243" s="3" t="str">
        <f>IF(ISBLANK(Table1[[#This Row],[Type Grade]]),"",VLOOKUP(Table1[[#This Row],[Type Grade]],Table10[#Data],4,0))</f>
        <v>Non Staff</v>
      </c>
      <c r="R243" s="3" t="s">
        <v>150</v>
      </c>
      <c r="S243" s="3" t="s">
        <v>206</v>
      </c>
      <c r="T243" s="3" t="s">
        <v>122</v>
      </c>
      <c r="U243" s="3"/>
      <c r="V243" s="3"/>
      <c r="W243" s="3">
        <v>1</v>
      </c>
      <c r="X243" s="3" t="s">
        <v>135</v>
      </c>
      <c r="Y243" s="3" t="str">
        <f>IF(ISBLANK(Table1[[#This Row],[Progress]]),"belum ada fktk",VLOOKUP(Table1[[#This Row],[Progress]],'Reference Table'!$F$2:$G$12,2,FALSE))</f>
        <v>Closed</v>
      </c>
      <c r="Z243" s="199">
        <v>45852</v>
      </c>
      <c r="AA243" s="183" t="str">
        <f>IF(LEN(Table1[[#This Row],[Request Date]])&gt;=1, TEXT(Table1[[#This Row],[Request Date]], "mmm"), "ongoing")</f>
        <v>Jul</v>
      </c>
      <c r="AB243" s="3"/>
      <c r="AC243" s="3"/>
      <c r="AD243" s="3"/>
      <c r="AE243" s="3"/>
      <c r="AF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v>1</v>
      </c>
      <c r="BN243" s="3"/>
      <c r="BO243" s="3"/>
      <c r="BP243" s="3"/>
      <c r="BQ243" s="3"/>
      <c r="BR243" s="244" t="s">
        <v>1357</v>
      </c>
      <c r="BS243" s="183"/>
      <c r="BT243" s="183">
        <v>45852</v>
      </c>
      <c r="BU243" s="183">
        <v>45852</v>
      </c>
      <c r="BV243" s="3" t="s">
        <v>1358</v>
      </c>
      <c r="BW243" s="3" t="s">
        <v>286</v>
      </c>
      <c r="BX243" s="16"/>
      <c r="BY243" s="16">
        <f>IF(Table1[[#This Row],[Status]]="Open",Table1[[#This Row],[Ongoing Vacancies Day]],IF(Table1[[#This Row],[Status]]="Closed",Table1[[#This Row],[Join Date]]-Table1[[#This Row],[Request Date]],IF(Table1[[#This Row],[Status]]="Hold / Cancel","Hold/Cancel",0)))</f>
        <v>0</v>
      </c>
      <c r="BZ243" s="16" t="str">
        <f>IFERROR(VLOOKUP(BY243,Table4[],3,TRUE),"Hold/Cancel")</f>
        <v>0 - 30 Days</v>
      </c>
      <c r="CA243" s="16" t="str">
        <f>IF(LEN(Table1[[#This Row],[Join Date]])&lt;1, Table1[[#This Row],[Present Day]]-Table1[[#This Row],[Request Date]],"Closed")</f>
        <v>Closed</v>
      </c>
      <c r="CB243" s="16" t="str">
        <f>VLOOKUP(Table1[[#This Row],[Actual SLA]],Table3[],3,TRUE)</f>
        <v>&lt;90</v>
      </c>
      <c r="CC243" s="16" t="str">
        <f>IFERROR(VLOOKUP(BY243,Table4[],4,TRUE),"Hold/Cancel")</f>
        <v>Closed Meet SLA</v>
      </c>
      <c r="CD243" s="179"/>
      <c r="CE243" s="179">
        <f t="shared" ca="1" si="6"/>
        <v>45965.657166203702</v>
      </c>
      <c r="CF243" s="3">
        <v>7</v>
      </c>
      <c r="CG243" s="16"/>
      <c r="CH243" s="286" t="s">
        <v>1357</v>
      </c>
    </row>
    <row r="244" spans="1:86" ht="43.5" hidden="1" x14ac:dyDescent="0.35">
      <c r="A244" s="3">
        <f t="shared" si="7"/>
        <v>243</v>
      </c>
      <c r="B244" s="3" t="s">
        <v>506</v>
      </c>
      <c r="C244" s="3" t="s">
        <v>1274</v>
      </c>
      <c r="D244" s="227" t="s">
        <v>994</v>
      </c>
      <c r="E244" s="227" t="s">
        <v>1806</v>
      </c>
      <c r="F244" s="227" t="s">
        <v>156</v>
      </c>
      <c r="G244" s="227" t="s">
        <v>164</v>
      </c>
      <c r="H244" s="3"/>
      <c r="I244" s="227" t="s">
        <v>1000</v>
      </c>
      <c r="J244" s="227" t="s">
        <v>1335</v>
      </c>
      <c r="K244" s="3" t="s">
        <v>138</v>
      </c>
      <c r="L244" s="3" t="s">
        <v>66</v>
      </c>
      <c r="M244" s="3">
        <f>IF(ISBLANK(Table1[[#This Row],[Type Grade]]),"",VLOOKUP(Table1[[#This Row],[Type Grade]],Table10[], 2, 0))</f>
        <v>2</v>
      </c>
      <c r="N244" s="3"/>
      <c r="O244" s="3"/>
      <c r="P244" s="3"/>
      <c r="Q244" s="3" t="str">
        <f>IF(ISBLANK(Table1[[#This Row],[Type Grade]]),"",VLOOKUP(Table1[[#This Row],[Type Grade]],Table10[#Data],4,0))</f>
        <v>Non Staff</v>
      </c>
      <c r="R244" s="3" t="s">
        <v>150</v>
      </c>
      <c r="S244" s="3" t="s">
        <v>206</v>
      </c>
      <c r="T244" s="3" t="s">
        <v>122</v>
      </c>
      <c r="U244" s="3"/>
      <c r="V244" s="3"/>
      <c r="W244" s="3">
        <v>1</v>
      </c>
      <c r="X244" s="3" t="s">
        <v>135</v>
      </c>
      <c r="Y244" s="3" t="str">
        <f>IF(ISBLANK(Table1[[#This Row],[Progress]]),"belum ada fktk",VLOOKUP(Table1[[#This Row],[Progress]],'Reference Table'!$F$2:$G$12,2,FALSE))</f>
        <v>Closed</v>
      </c>
      <c r="Z244" s="199">
        <v>45852</v>
      </c>
      <c r="AA244" s="183" t="str">
        <f>IF(LEN(Table1[[#This Row],[Request Date]])&gt;=1, TEXT(Table1[[#This Row],[Request Date]], "mmm"), "ongoing")</f>
        <v>Jul</v>
      </c>
      <c r="AB244" s="3"/>
      <c r="AC244" s="3"/>
      <c r="AD244" s="3"/>
      <c r="AE244" s="3"/>
      <c r="AF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v>1</v>
      </c>
      <c r="BN244" s="3"/>
      <c r="BO244" s="3"/>
      <c r="BP244" s="3"/>
      <c r="BQ244" s="3"/>
      <c r="BR244" s="244" t="s">
        <v>1357</v>
      </c>
      <c r="BS244" s="183"/>
      <c r="BT244" s="183">
        <v>45852</v>
      </c>
      <c r="BU244" s="183">
        <v>45852</v>
      </c>
      <c r="BV244" s="3" t="s">
        <v>1359</v>
      </c>
      <c r="BW244" s="3" t="s">
        <v>286</v>
      </c>
      <c r="BX244" s="16"/>
      <c r="BY244" s="16">
        <f>IF(Table1[[#This Row],[Status]]="Open",Table1[[#This Row],[Ongoing Vacancies Day]],IF(Table1[[#This Row],[Status]]="Closed",Table1[[#This Row],[Join Date]]-Table1[[#This Row],[Request Date]],IF(Table1[[#This Row],[Status]]="Hold / Cancel","Hold/Cancel",0)))</f>
        <v>0</v>
      </c>
      <c r="BZ244" s="16" t="str">
        <f>IFERROR(VLOOKUP(BY244,Table4[],3,TRUE),"Hold/Cancel")</f>
        <v>0 - 30 Days</v>
      </c>
      <c r="CA244" s="16" t="str">
        <f>IF(LEN(Table1[[#This Row],[Join Date]])&lt;1, Table1[[#This Row],[Present Day]]-Table1[[#This Row],[Request Date]],"Closed")</f>
        <v>Closed</v>
      </c>
      <c r="CB244" s="16" t="str">
        <f>VLOOKUP(Table1[[#This Row],[Actual SLA]],Table3[],3,TRUE)</f>
        <v>&lt;90</v>
      </c>
      <c r="CC244" s="16" t="str">
        <f>IFERROR(VLOOKUP(BY244,Table4[],4,TRUE),"Hold/Cancel")</f>
        <v>Closed Meet SLA</v>
      </c>
      <c r="CD244" s="179"/>
      <c r="CE244" s="179">
        <f t="shared" ca="1" si="6"/>
        <v>45965.657166203702</v>
      </c>
      <c r="CF244" s="3">
        <v>7</v>
      </c>
      <c r="CG244" s="16"/>
      <c r="CH244" s="286" t="s">
        <v>1357</v>
      </c>
    </row>
    <row r="245" spans="1:86" hidden="1" x14ac:dyDescent="0.35">
      <c r="A245" s="3">
        <f t="shared" si="7"/>
        <v>244</v>
      </c>
      <c r="B245" s="181" t="s">
        <v>154</v>
      </c>
      <c r="C245" s="3" t="s">
        <v>1274</v>
      </c>
      <c r="D245" s="229" t="s">
        <v>1423</v>
      </c>
      <c r="E245" s="227" t="s">
        <v>1806</v>
      </c>
      <c r="F245" s="229" t="s">
        <v>173</v>
      </c>
      <c r="G245" s="227" t="s">
        <v>261</v>
      </c>
      <c r="H245" s="3" t="s">
        <v>173</v>
      </c>
      <c r="I245" s="229" t="s">
        <v>1169</v>
      </c>
      <c r="J245" s="229" t="s">
        <v>1424</v>
      </c>
      <c r="K245" s="181" t="s">
        <v>138</v>
      </c>
      <c r="L245" s="181" t="s">
        <v>65</v>
      </c>
      <c r="M245" s="3">
        <f>IF(ISBLANK(Table1[[#This Row],[Type Grade]]),"",VLOOKUP(Table1[[#This Row],[Type Grade]],Table10[], 2, 0))</f>
        <v>4</v>
      </c>
      <c r="N245" s="3"/>
      <c r="O245" s="3"/>
      <c r="P245" s="3"/>
      <c r="Q245" s="3" t="str">
        <f>IF(ISBLANK(Table1[[#This Row],[Type Grade]]),"",VLOOKUP(Table1[[#This Row],[Type Grade]],Table10[#Data],4,0))</f>
        <v>Staff</v>
      </c>
      <c r="R245" s="181" t="s">
        <v>121</v>
      </c>
      <c r="S245" s="181" t="s">
        <v>151</v>
      </c>
      <c r="T245" s="181" t="s">
        <v>39</v>
      </c>
      <c r="U245" s="181" t="s">
        <v>1178</v>
      </c>
      <c r="V245" s="181"/>
      <c r="W245" s="181">
        <v>1</v>
      </c>
      <c r="X245" s="181" t="s">
        <v>135</v>
      </c>
      <c r="Y245" s="3" t="str">
        <f>IF(ISBLANK(Table1[[#This Row],[Progress]]),"belum ada fktk",VLOOKUP(Table1[[#This Row],[Progress]],'Reference Table'!$F$2:$G$12,2,FALSE))</f>
        <v>Closed</v>
      </c>
      <c r="Z245" s="198">
        <v>45859</v>
      </c>
      <c r="AA245" s="183" t="str">
        <f>IF(LEN(Table1[[#This Row],[Request Date]])&gt;=1, TEXT(Table1[[#This Row],[Request Date]], "mmm"), "ongoing")</f>
        <v>Jul</v>
      </c>
      <c r="AB245" s="183"/>
      <c r="AC245" s="183"/>
      <c r="AD245" s="183"/>
      <c r="AE245" s="183"/>
      <c r="AF245" s="183"/>
      <c r="AG245" s="184"/>
      <c r="AH245" s="184"/>
      <c r="AI245" s="184"/>
      <c r="AJ245" s="184"/>
      <c r="AK245" s="184"/>
      <c r="AL245" s="184"/>
      <c r="AM245" s="184"/>
      <c r="AN245" s="184"/>
      <c r="AO245" s="184"/>
      <c r="AP245" s="184"/>
      <c r="AQ245" s="184"/>
      <c r="AR245" s="184"/>
      <c r="AS245" s="184"/>
      <c r="AT245" s="184"/>
      <c r="AU245" s="184"/>
      <c r="AV245" s="184"/>
      <c r="AW245" s="184"/>
      <c r="AX245" s="184"/>
      <c r="AY245" s="184"/>
      <c r="AZ245" s="184"/>
      <c r="BA245" s="184"/>
      <c r="BB245" s="184"/>
      <c r="BC245" s="184"/>
      <c r="BD245" s="184"/>
      <c r="BE245" s="184"/>
      <c r="BF245" s="184"/>
      <c r="BG245" s="184"/>
      <c r="BH245" s="184"/>
      <c r="BI245" s="184"/>
      <c r="BJ245" s="184"/>
      <c r="BK245" s="184"/>
      <c r="BL245" s="185"/>
      <c r="BM245" s="3">
        <v>1</v>
      </c>
      <c r="BN245" s="185"/>
      <c r="BO245" s="185"/>
      <c r="BP245" s="238"/>
      <c r="BQ245" s="196"/>
      <c r="BR245" s="248"/>
      <c r="BS245" s="187"/>
      <c r="BT245" s="183">
        <v>45861</v>
      </c>
      <c r="BU245" s="183">
        <v>45894</v>
      </c>
      <c r="BV245" s="3" t="s">
        <v>1521</v>
      </c>
      <c r="BW245" s="3" t="s">
        <v>418</v>
      </c>
      <c r="BX245" s="16"/>
      <c r="BY245" s="16">
        <f>IF(Table1[[#This Row],[Status]]="Open",Table1[[#This Row],[Ongoing Vacancies Day]],IF(Table1[[#This Row],[Status]]="Closed",Table1[[#This Row],[Join Date]]-Table1[[#This Row],[Request Date]],IF(Table1[[#This Row],[Status]]="Hold / Cancel","Hold/Cancel",0)))</f>
        <v>35</v>
      </c>
      <c r="BZ245" s="16" t="str">
        <f>IFERROR(VLOOKUP(BY245,Table4[],3,TRUE),"Hold/Cancel")</f>
        <v>31 - 60 Days</v>
      </c>
      <c r="CA245" s="16" t="str">
        <f>IF(LEN(Table1[[#This Row],[Join Date]])&lt;1, Table1[[#This Row],[Present Day]]-Table1[[#This Row],[Request Date]],"Closed")</f>
        <v>Closed</v>
      </c>
      <c r="CB245" s="16" t="str">
        <f>VLOOKUP(Table1[[#This Row],[Actual SLA]],Table3[],3,TRUE)</f>
        <v>&lt;90</v>
      </c>
      <c r="CC245" s="16" t="str">
        <f>IFERROR(VLOOKUP(BY245,Table4[],4,TRUE),"Hold/Cancel")</f>
        <v>Closed Meet SLA</v>
      </c>
      <c r="CD245" s="179"/>
      <c r="CE245" s="179">
        <f t="shared" ca="1" si="6"/>
        <v>45965.657166203702</v>
      </c>
      <c r="CF245" s="3">
        <v>7</v>
      </c>
      <c r="CG245" s="16"/>
      <c r="CH245" s="196"/>
    </row>
    <row r="246" spans="1:86" ht="43.5" hidden="1" x14ac:dyDescent="0.35">
      <c r="A246" s="3">
        <f t="shared" si="7"/>
        <v>245</v>
      </c>
      <c r="B246" s="3" t="s">
        <v>227</v>
      </c>
      <c r="C246" s="3" t="s">
        <v>1274</v>
      </c>
      <c r="D246" s="227" t="s">
        <v>1420</v>
      </c>
      <c r="E246" s="227" t="s">
        <v>1806</v>
      </c>
      <c r="F246" s="227" t="s">
        <v>398</v>
      </c>
      <c r="G246" s="227" t="s">
        <v>164</v>
      </c>
      <c r="H246" s="3"/>
      <c r="I246" s="229" t="s">
        <v>1169</v>
      </c>
      <c r="J246" s="227" t="s">
        <v>1421</v>
      </c>
      <c r="K246" s="3" t="s">
        <v>138</v>
      </c>
      <c r="L246" s="3" t="s">
        <v>66</v>
      </c>
      <c r="M246" s="3">
        <f>IF(ISBLANK(Table1[[#This Row],[Type Grade]]),"",VLOOKUP(Table1[[#This Row],[Type Grade]],Table10[], 2, 0))</f>
        <v>2</v>
      </c>
      <c r="N246" s="3"/>
      <c r="O246" s="3"/>
      <c r="P246" s="3"/>
      <c r="Q246" s="3" t="str">
        <f>IF(ISBLANK(Table1[[#This Row],[Type Grade]]),"",VLOOKUP(Table1[[#This Row],[Type Grade]],Table10[#Data],4,0))</f>
        <v>Non Staff</v>
      </c>
      <c r="R246" s="3" t="s">
        <v>150</v>
      </c>
      <c r="S246" s="3" t="s">
        <v>184</v>
      </c>
      <c r="T246" s="3" t="s">
        <v>39</v>
      </c>
      <c r="U246" s="3" t="s">
        <v>1422</v>
      </c>
      <c r="V246" s="3"/>
      <c r="W246" s="3">
        <v>1</v>
      </c>
      <c r="X246" s="3" t="s">
        <v>135</v>
      </c>
      <c r="Y246" s="3" t="str">
        <f>IF(ISBLANK(Table1[[#This Row],[Progress]]),"belum ada fktk",VLOOKUP(Table1[[#This Row],[Progress]],'Reference Table'!$F$2:$G$12,2,FALSE))</f>
        <v>Closed</v>
      </c>
      <c r="Z246" s="199">
        <v>45859</v>
      </c>
      <c r="AA246" s="183" t="str">
        <f>IF(LEN(Table1[[#This Row],[Request Date]])&gt;=1, TEXT(Table1[[#This Row],[Request Date]], "mmm"), "ongoing")</f>
        <v>Jul</v>
      </c>
      <c r="AB246" s="183"/>
      <c r="AC246" s="183"/>
      <c r="AD246" s="183"/>
      <c r="AE246" s="183"/>
      <c r="AF246" s="18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v>1</v>
      </c>
      <c r="BN246" s="3"/>
      <c r="BO246" s="3"/>
      <c r="BP246" s="3"/>
      <c r="BQ246" s="3"/>
      <c r="BR246" s="244" t="s">
        <v>1545</v>
      </c>
      <c r="BS246" s="183"/>
      <c r="BT246" s="183"/>
      <c r="BU246" s="183">
        <v>45870</v>
      </c>
      <c r="BV246" s="3" t="s">
        <v>1546</v>
      </c>
      <c r="BW246" s="3" t="s">
        <v>286</v>
      </c>
      <c r="BX246" s="16"/>
      <c r="BY246" s="16">
        <f>IF(Table1[[#This Row],[Status]]="Open",Table1[[#This Row],[Ongoing Vacancies Day]],IF(Table1[[#This Row],[Status]]="Closed",Table1[[#This Row],[Join Date]]-Table1[[#This Row],[Request Date]],IF(Table1[[#This Row],[Status]]="Hold / Cancel","Hold/Cancel",0)))</f>
        <v>11</v>
      </c>
      <c r="BZ246" s="16" t="str">
        <f>IFERROR(VLOOKUP(BY246,Table4[],3,TRUE),"Hold/Cancel")</f>
        <v>0 - 30 Days</v>
      </c>
      <c r="CA246" s="16" t="str">
        <f>IF(LEN(Table1[[#This Row],[Join Date]])&lt;1, Table1[[#This Row],[Present Day]]-Table1[[#This Row],[Request Date]],"Closed")</f>
        <v>Closed</v>
      </c>
      <c r="CB246" s="16" t="str">
        <f>VLOOKUP(Table1[[#This Row],[Actual SLA]],Table3[],3,TRUE)</f>
        <v>&lt;90</v>
      </c>
      <c r="CC246" s="16" t="str">
        <f>IFERROR(VLOOKUP(BY246,Table4[],4,TRUE),"Hold/Cancel")</f>
        <v>Closed Meet SLA</v>
      </c>
      <c r="CD246" s="179"/>
      <c r="CE246" s="179">
        <f t="shared" ca="1" si="6"/>
        <v>45965.657166087964</v>
      </c>
      <c r="CF246" s="3">
        <v>7</v>
      </c>
      <c r="CG246" s="16"/>
      <c r="CH246" s="286" t="s">
        <v>1545</v>
      </c>
    </row>
    <row r="247" spans="1:86" hidden="1" x14ac:dyDescent="0.35">
      <c r="A247" s="3">
        <f t="shared" si="7"/>
        <v>246</v>
      </c>
      <c r="B247" s="3" t="s">
        <v>227</v>
      </c>
      <c r="C247" s="3" t="s">
        <v>1274</v>
      </c>
      <c r="D247" s="227" t="s">
        <v>1508</v>
      </c>
      <c r="E247" s="227" t="s">
        <v>1806</v>
      </c>
      <c r="F247" s="227" t="s">
        <v>156</v>
      </c>
      <c r="G247" s="227" t="s">
        <v>164</v>
      </c>
      <c r="H247" s="3"/>
      <c r="I247" s="227" t="s">
        <v>990</v>
      </c>
      <c r="J247" s="227" t="s">
        <v>953</v>
      </c>
      <c r="K247" s="3" t="s">
        <v>147</v>
      </c>
      <c r="L247" s="3" t="s">
        <v>66</v>
      </c>
      <c r="M247" s="3">
        <f>IF(ISBLANK(Table1[[#This Row],[Type Grade]]),"",VLOOKUP(Table1[[#This Row],[Type Grade]],Table10[], 2, 0))</f>
        <v>2</v>
      </c>
      <c r="N247" s="3"/>
      <c r="O247" s="3"/>
      <c r="P247" s="3"/>
      <c r="Q247" s="3" t="str">
        <f>IF(ISBLANK(Table1[[#This Row],[Type Grade]]),"",VLOOKUP(Table1[[#This Row],[Type Grade]],Table10[#Data],4,0))</f>
        <v>Non Staff</v>
      </c>
      <c r="R247" s="3" t="s">
        <v>150</v>
      </c>
      <c r="S247" s="3" t="s">
        <v>126</v>
      </c>
      <c r="T247" s="3" t="s">
        <v>39</v>
      </c>
      <c r="U247" s="3"/>
      <c r="V247" s="3" t="s">
        <v>1509</v>
      </c>
      <c r="W247" s="3"/>
      <c r="X247" s="3" t="s">
        <v>134</v>
      </c>
      <c r="Y247" s="3" t="str">
        <f>IF(ISBLANK(Table1[[#This Row],[Progress]]),"belum ada fktk",VLOOKUP(Table1[[#This Row],[Progress]],'Reference Table'!$F$2:$G$12,2,FALSE))</f>
        <v>Hold / Cancel</v>
      </c>
      <c r="Z247" s="199">
        <v>45861</v>
      </c>
      <c r="AA247" s="183" t="str">
        <f>IF(LEN(Table1[[#This Row],[Request Date]])&gt;=1, TEXT(Table1[[#This Row],[Request Date]], "mmm"), "ongoing")</f>
        <v>Jul</v>
      </c>
      <c r="AB247" s="183"/>
      <c r="AC247" s="183"/>
      <c r="AD247" s="183"/>
      <c r="AE247" s="183"/>
      <c r="AF247" s="18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244" t="s">
        <v>1881</v>
      </c>
      <c r="BS247" s="183"/>
      <c r="BT247" s="183"/>
      <c r="BU247" s="183"/>
      <c r="BV247" s="3"/>
      <c r="BW247" s="3"/>
      <c r="BX247" s="16"/>
      <c r="BY247" s="16" t="str">
        <f>IF(Table1[[#This Row],[Status]]="Open",Table1[[#This Row],[Ongoing Vacancies Day]],IF(Table1[[#This Row],[Status]]="Closed",Table1[[#This Row],[Join Date]]-Table1[[#This Row],[Request Date]],IF(Table1[[#This Row],[Status]]="Hold / Cancel","Hold/Cancel",0)))</f>
        <v>Hold/Cancel</v>
      </c>
      <c r="BZ247" s="16" t="str">
        <f>IFERROR(VLOOKUP(BY247,Table4[],3,TRUE),"Hold/Cancel")</f>
        <v>Hold/Cancel</v>
      </c>
      <c r="CA247" s="16">
        <f ca="1">IF(LEN(Table1[[#This Row],[Join Date]])&lt;1, Table1[[#This Row],[Present Day]]-Table1[[#This Row],[Request Date]],"Closed")</f>
        <v>104.65716608796356</v>
      </c>
      <c r="CB247" s="16" t="str">
        <f>VLOOKUP(Table1[[#This Row],[Actual SLA]],Table3[],3,TRUE)</f>
        <v>Closed</v>
      </c>
      <c r="CC247" s="16" t="str">
        <f>IFERROR(VLOOKUP(BY247,Table4[],4,TRUE),"Hold/Cancel")</f>
        <v>Hold/Cancel</v>
      </c>
      <c r="CD247" s="179"/>
      <c r="CE247" s="179">
        <f t="shared" ca="1" si="6"/>
        <v>45965.657166087964</v>
      </c>
      <c r="CF247" s="16"/>
      <c r="CG247" s="16"/>
      <c r="CH247" s="231" t="s">
        <v>1550</v>
      </c>
    </row>
    <row r="248" spans="1:86" hidden="1" x14ac:dyDescent="0.35">
      <c r="A248" s="3">
        <f t="shared" si="7"/>
        <v>247</v>
      </c>
      <c r="B248" s="3" t="s">
        <v>227</v>
      </c>
      <c r="C248" s="3" t="s">
        <v>1274</v>
      </c>
      <c r="D248" s="227" t="s">
        <v>1508</v>
      </c>
      <c r="E248" s="227" t="s">
        <v>1806</v>
      </c>
      <c r="F248" s="227" t="s">
        <v>156</v>
      </c>
      <c r="G248" s="227" t="s">
        <v>164</v>
      </c>
      <c r="H248" s="3"/>
      <c r="I248" s="227" t="s">
        <v>990</v>
      </c>
      <c r="J248" s="227" t="s">
        <v>953</v>
      </c>
      <c r="K248" s="3" t="s">
        <v>147</v>
      </c>
      <c r="L248" s="3" t="s">
        <v>66</v>
      </c>
      <c r="M248" s="3">
        <f>IF(ISBLANK(Table1[[#This Row],[Type Grade]]),"",VLOOKUP(Table1[[#This Row],[Type Grade]],Table10[], 2, 0))</f>
        <v>2</v>
      </c>
      <c r="N248" s="3"/>
      <c r="O248" s="3"/>
      <c r="P248" s="3"/>
      <c r="Q248" s="3" t="str">
        <f>IF(ISBLANK(Table1[[#This Row],[Type Grade]]),"",VLOOKUP(Table1[[#This Row],[Type Grade]],Table10[#Data],4,0))</f>
        <v>Non Staff</v>
      </c>
      <c r="R248" s="3" t="s">
        <v>150</v>
      </c>
      <c r="S248" s="3" t="s">
        <v>126</v>
      </c>
      <c r="T248" s="3" t="s">
        <v>39</v>
      </c>
      <c r="U248" s="3"/>
      <c r="V248" s="3" t="s">
        <v>1509</v>
      </c>
      <c r="W248" s="3"/>
      <c r="X248" s="3" t="s">
        <v>134</v>
      </c>
      <c r="Y248" s="3" t="str">
        <f>IF(ISBLANK(Table1[[#This Row],[Progress]]),"belum ada fktk",VLOOKUP(Table1[[#This Row],[Progress]],'Reference Table'!$F$2:$G$12,2,FALSE))</f>
        <v>Hold / Cancel</v>
      </c>
      <c r="Z248" s="199">
        <v>45861</v>
      </c>
      <c r="AA248" s="183" t="str">
        <f>IF(LEN(Table1[[#This Row],[Request Date]])&gt;=1, TEXT(Table1[[#This Row],[Request Date]], "mmm"), "ongoing")</f>
        <v>Jul</v>
      </c>
      <c r="AB248" s="183"/>
      <c r="AC248" s="183"/>
      <c r="AD248" s="183"/>
      <c r="AE248" s="183"/>
      <c r="AF248" s="18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244" t="s">
        <v>1881</v>
      </c>
      <c r="BS248" s="183"/>
      <c r="BT248" s="183"/>
      <c r="BU248" s="183"/>
      <c r="BV248" s="3"/>
      <c r="BW248" s="3"/>
      <c r="BX248" s="16"/>
      <c r="BY248" s="16" t="str">
        <f>IF(Table1[[#This Row],[Status]]="Open",Table1[[#This Row],[Ongoing Vacancies Day]],IF(Table1[[#This Row],[Status]]="Closed",Table1[[#This Row],[Join Date]]-Table1[[#This Row],[Request Date]],IF(Table1[[#This Row],[Status]]="Hold / Cancel","Hold/Cancel",0)))</f>
        <v>Hold/Cancel</v>
      </c>
      <c r="BZ248" s="16" t="str">
        <f>IFERROR(VLOOKUP(BY248,Table4[],3,TRUE),"Hold/Cancel")</f>
        <v>Hold/Cancel</v>
      </c>
      <c r="CA248" s="16">
        <f ca="1">IF(LEN(Table1[[#This Row],[Join Date]])&lt;1, Table1[[#This Row],[Present Day]]-Table1[[#This Row],[Request Date]],"Closed")</f>
        <v>104.65716608796356</v>
      </c>
      <c r="CB248" s="16" t="str">
        <f>VLOOKUP(Table1[[#This Row],[Actual SLA]],Table3[],3,TRUE)</f>
        <v>Closed</v>
      </c>
      <c r="CC248" s="16" t="str">
        <f>IFERROR(VLOOKUP(BY248,Table4[],4,TRUE),"Hold/Cancel")</f>
        <v>Hold/Cancel</v>
      </c>
      <c r="CD248" s="179"/>
      <c r="CE248" s="179">
        <f t="shared" ca="1" si="6"/>
        <v>45965.657166087964</v>
      </c>
      <c r="CF248" s="16"/>
      <c r="CG248" s="16"/>
      <c r="CH248" s="231" t="s">
        <v>1550</v>
      </c>
    </row>
    <row r="249" spans="1:86" hidden="1" x14ac:dyDescent="0.35">
      <c r="A249" s="3">
        <f t="shared" si="7"/>
        <v>248</v>
      </c>
      <c r="B249" s="3" t="s">
        <v>227</v>
      </c>
      <c r="C249" s="3" t="s">
        <v>1274</v>
      </c>
      <c r="D249" s="227" t="s">
        <v>1508</v>
      </c>
      <c r="E249" s="227" t="s">
        <v>1806</v>
      </c>
      <c r="F249" s="227" t="s">
        <v>156</v>
      </c>
      <c r="G249" s="227" t="s">
        <v>164</v>
      </c>
      <c r="H249" s="3"/>
      <c r="I249" s="227" t="s">
        <v>990</v>
      </c>
      <c r="J249" s="227" t="s">
        <v>953</v>
      </c>
      <c r="K249" s="3" t="s">
        <v>147</v>
      </c>
      <c r="L249" s="3" t="s">
        <v>66</v>
      </c>
      <c r="M249" s="3">
        <f>IF(ISBLANK(Table1[[#This Row],[Type Grade]]),"",VLOOKUP(Table1[[#This Row],[Type Grade]],Table10[], 2, 0))</f>
        <v>2</v>
      </c>
      <c r="N249" s="3"/>
      <c r="O249" s="3"/>
      <c r="P249" s="3"/>
      <c r="Q249" s="3" t="str">
        <f>IF(ISBLANK(Table1[[#This Row],[Type Grade]]),"",VLOOKUP(Table1[[#This Row],[Type Grade]],Table10[#Data],4,0))</f>
        <v>Non Staff</v>
      </c>
      <c r="R249" s="3" t="s">
        <v>150</v>
      </c>
      <c r="S249" s="3" t="s">
        <v>126</v>
      </c>
      <c r="T249" s="3" t="s">
        <v>39</v>
      </c>
      <c r="U249" s="3"/>
      <c r="V249" s="3" t="s">
        <v>1509</v>
      </c>
      <c r="W249" s="3"/>
      <c r="X249" s="3" t="s">
        <v>134</v>
      </c>
      <c r="Y249" s="3" t="str">
        <f>IF(ISBLANK(Table1[[#This Row],[Progress]]),"belum ada fktk",VLOOKUP(Table1[[#This Row],[Progress]],'Reference Table'!$F$2:$G$12,2,FALSE))</f>
        <v>Hold / Cancel</v>
      </c>
      <c r="Z249" s="199">
        <v>45861</v>
      </c>
      <c r="AA249" s="183" t="str">
        <f>IF(LEN(Table1[[#This Row],[Request Date]])&gt;=1, TEXT(Table1[[#This Row],[Request Date]], "mmm"), "ongoing")</f>
        <v>Jul</v>
      </c>
      <c r="AB249" s="183"/>
      <c r="AC249" s="183"/>
      <c r="AD249" s="183"/>
      <c r="AE249" s="183"/>
      <c r="AF249" s="18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244" t="s">
        <v>1881</v>
      </c>
      <c r="BS249" s="183"/>
      <c r="BT249" s="183"/>
      <c r="BU249" s="183"/>
      <c r="BV249" s="3"/>
      <c r="BW249" s="3"/>
      <c r="BX249" s="16"/>
      <c r="BY249" s="16" t="str">
        <f>IF(Table1[[#This Row],[Status]]="Open",Table1[[#This Row],[Ongoing Vacancies Day]],IF(Table1[[#This Row],[Status]]="Closed",Table1[[#This Row],[Join Date]]-Table1[[#This Row],[Request Date]],IF(Table1[[#This Row],[Status]]="Hold / Cancel","Hold/Cancel",0)))</f>
        <v>Hold/Cancel</v>
      </c>
      <c r="BZ249" s="16" t="str">
        <f>IFERROR(VLOOKUP(BY249,Table4[],3,TRUE),"Hold/Cancel")</f>
        <v>Hold/Cancel</v>
      </c>
      <c r="CA249" s="16">
        <f ca="1">IF(LEN(Table1[[#This Row],[Join Date]])&lt;1, Table1[[#This Row],[Present Day]]-Table1[[#This Row],[Request Date]],"Closed")</f>
        <v>104.65716608796356</v>
      </c>
      <c r="CB249" s="16" t="str">
        <f>VLOOKUP(Table1[[#This Row],[Actual SLA]],Table3[],3,TRUE)</f>
        <v>Closed</v>
      </c>
      <c r="CC249" s="16" t="str">
        <f>IFERROR(VLOOKUP(BY249,Table4[],4,TRUE),"Hold/Cancel")</f>
        <v>Hold/Cancel</v>
      </c>
      <c r="CD249" s="179"/>
      <c r="CE249" s="179">
        <f t="shared" ca="1" si="6"/>
        <v>45965.657166087964</v>
      </c>
      <c r="CF249" s="16"/>
      <c r="CG249" s="16"/>
      <c r="CH249" s="231" t="s">
        <v>1550</v>
      </c>
    </row>
    <row r="250" spans="1:86" hidden="1" x14ac:dyDescent="0.35">
      <c r="A250" s="3">
        <f t="shared" si="7"/>
        <v>249</v>
      </c>
      <c r="B250" s="3" t="s">
        <v>227</v>
      </c>
      <c r="C250" s="3" t="s">
        <v>1274</v>
      </c>
      <c r="D250" s="227" t="s">
        <v>1508</v>
      </c>
      <c r="E250" s="227" t="s">
        <v>1806</v>
      </c>
      <c r="F250" s="227" t="s">
        <v>156</v>
      </c>
      <c r="G250" s="227" t="s">
        <v>164</v>
      </c>
      <c r="H250" s="3"/>
      <c r="I250" s="227" t="s">
        <v>990</v>
      </c>
      <c r="J250" s="227" t="s">
        <v>953</v>
      </c>
      <c r="K250" s="3" t="s">
        <v>147</v>
      </c>
      <c r="L250" s="3" t="s">
        <v>66</v>
      </c>
      <c r="M250" s="3">
        <f>IF(ISBLANK(Table1[[#This Row],[Type Grade]]),"",VLOOKUP(Table1[[#This Row],[Type Grade]],Table10[], 2, 0))</f>
        <v>2</v>
      </c>
      <c r="N250" s="3"/>
      <c r="O250" s="3"/>
      <c r="P250" s="3"/>
      <c r="Q250" s="3" t="str">
        <f>IF(ISBLANK(Table1[[#This Row],[Type Grade]]),"",VLOOKUP(Table1[[#This Row],[Type Grade]],Table10[#Data],4,0))</f>
        <v>Non Staff</v>
      </c>
      <c r="R250" s="3" t="s">
        <v>150</v>
      </c>
      <c r="S250" s="3" t="s">
        <v>126</v>
      </c>
      <c r="T250" s="3" t="s">
        <v>39</v>
      </c>
      <c r="U250" s="3"/>
      <c r="V250" s="3" t="s">
        <v>1509</v>
      </c>
      <c r="W250" s="3"/>
      <c r="X250" s="3" t="s">
        <v>134</v>
      </c>
      <c r="Y250" s="3" t="str">
        <f>IF(ISBLANK(Table1[[#This Row],[Progress]]),"belum ada fktk",VLOOKUP(Table1[[#This Row],[Progress]],'Reference Table'!$F$2:$G$12,2,FALSE))</f>
        <v>Hold / Cancel</v>
      </c>
      <c r="Z250" s="199">
        <v>45861</v>
      </c>
      <c r="AA250" s="183" t="str">
        <f>IF(LEN(Table1[[#This Row],[Request Date]])&gt;=1, TEXT(Table1[[#This Row],[Request Date]], "mmm"), "ongoing")</f>
        <v>Jul</v>
      </c>
      <c r="AB250" s="183"/>
      <c r="AC250" s="183"/>
      <c r="AD250" s="183"/>
      <c r="AE250" s="183"/>
      <c r="AF250" s="18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244" t="s">
        <v>1881</v>
      </c>
      <c r="BS250" s="183"/>
      <c r="BT250" s="183"/>
      <c r="BU250" s="183"/>
      <c r="BV250" s="3"/>
      <c r="BW250" s="3"/>
      <c r="BX250" s="16"/>
      <c r="BY250" s="16" t="str">
        <f>IF(Table1[[#This Row],[Status]]="Open",Table1[[#This Row],[Ongoing Vacancies Day]],IF(Table1[[#This Row],[Status]]="Closed",Table1[[#This Row],[Join Date]]-Table1[[#This Row],[Request Date]],IF(Table1[[#This Row],[Status]]="Hold / Cancel","Hold/Cancel",0)))</f>
        <v>Hold/Cancel</v>
      </c>
      <c r="BZ250" s="16" t="str">
        <f>IFERROR(VLOOKUP(BY250,Table4[],3,TRUE),"Hold/Cancel")</f>
        <v>Hold/Cancel</v>
      </c>
      <c r="CA250" s="16">
        <f ca="1">IF(LEN(Table1[[#This Row],[Join Date]])&lt;1, Table1[[#This Row],[Present Day]]-Table1[[#This Row],[Request Date]],"Closed")</f>
        <v>104.65716608796356</v>
      </c>
      <c r="CB250" s="16" t="str">
        <f>VLOOKUP(Table1[[#This Row],[Actual SLA]],Table3[],3,TRUE)</f>
        <v>Closed</v>
      </c>
      <c r="CC250" s="16" t="str">
        <f>IFERROR(VLOOKUP(BY250,Table4[],4,TRUE),"Hold/Cancel")</f>
        <v>Hold/Cancel</v>
      </c>
      <c r="CD250" s="179"/>
      <c r="CE250" s="179">
        <f t="shared" ca="1" si="6"/>
        <v>45965.657166087964</v>
      </c>
      <c r="CF250" s="16"/>
      <c r="CG250" s="16"/>
      <c r="CH250" s="231" t="s">
        <v>1550</v>
      </c>
    </row>
    <row r="251" spans="1:86" hidden="1" x14ac:dyDescent="0.35">
      <c r="A251" s="3">
        <f t="shared" si="7"/>
        <v>250</v>
      </c>
      <c r="B251" s="3" t="s">
        <v>227</v>
      </c>
      <c r="C251" s="3" t="s">
        <v>1274</v>
      </c>
      <c r="D251" s="227" t="s">
        <v>1508</v>
      </c>
      <c r="E251" s="227" t="s">
        <v>1806</v>
      </c>
      <c r="F251" s="227" t="s">
        <v>156</v>
      </c>
      <c r="G251" s="227" t="s">
        <v>164</v>
      </c>
      <c r="H251" s="3"/>
      <c r="I251" s="227" t="s">
        <v>990</v>
      </c>
      <c r="J251" s="227" t="s">
        <v>953</v>
      </c>
      <c r="K251" s="3" t="s">
        <v>147</v>
      </c>
      <c r="L251" s="3" t="s">
        <v>66</v>
      </c>
      <c r="M251" s="3">
        <f>IF(ISBLANK(Table1[[#This Row],[Type Grade]]),"",VLOOKUP(Table1[[#This Row],[Type Grade]],Table10[], 2, 0))</f>
        <v>2</v>
      </c>
      <c r="N251" s="3"/>
      <c r="O251" s="3"/>
      <c r="P251" s="3"/>
      <c r="Q251" s="3" t="str">
        <f>IF(ISBLANK(Table1[[#This Row],[Type Grade]]),"",VLOOKUP(Table1[[#This Row],[Type Grade]],Table10[#Data],4,0))</f>
        <v>Non Staff</v>
      </c>
      <c r="R251" s="3" t="s">
        <v>150</v>
      </c>
      <c r="S251" s="3" t="s">
        <v>126</v>
      </c>
      <c r="T251" s="3" t="s">
        <v>39</v>
      </c>
      <c r="U251" s="3"/>
      <c r="V251" s="3" t="s">
        <v>1509</v>
      </c>
      <c r="W251" s="3"/>
      <c r="X251" s="3" t="s">
        <v>134</v>
      </c>
      <c r="Y251" s="3" t="str">
        <f>IF(ISBLANK(Table1[[#This Row],[Progress]]),"belum ada fktk",VLOOKUP(Table1[[#This Row],[Progress]],'Reference Table'!$F$2:$G$12,2,FALSE))</f>
        <v>Hold / Cancel</v>
      </c>
      <c r="Z251" s="199">
        <v>45861</v>
      </c>
      <c r="AA251" s="183" t="str">
        <f>IF(LEN(Table1[[#This Row],[Request Date]])&gt;=1, TEXT(Table1[[#This Row],[Request Date]], "mmm"), "ongoing")</f>
        <v>Jul</v>
      </c>
      <c r="AB251" s="183"/>
      <c r="AC251" s="183"/>
      <c r="AD251" s="183"/>
      <c r="AE251" s="183"/>
      <c r="AF251" s="18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244" t="s">
        <v>1881</v>
      </c>
      <c r="BS251" s="183"/>
      <c r="BT251" s="183"/>
      <c r="BU251" s="183"/>
      <c r="BV251" s="3"/>
      <c r="BW251" s="3"/>
      <c r="BX251" s="16"/>
      <c r="BY251" s="16" t="str">
        <f>IF(Table1[[#This Row],[Status]]="Open",Table1[[#This Row],[Ongoing Vacancies Day]],IF(Table1[[#This Row],[Status]]="Closed",Table1[[#This Row],[Join Date]]-Table1[[#This Row],[Request Date]],IF(Table1[[#This Row],[Status]]="Hold / Cancel","Hold/Cancel",0)))</f>
        <v>Hold/Cancel</v>
      </c>
      <c r="BZ251" s="16" t="str">
        <f>IFERROR(VLOOKUP(BY251,Table4[],3,TRUE),"Hold/Cancel")</f>
        <v>Hold/Cancel</v>
      </c>
      <c r="CA251" s="16">
        <f ca="1">IF(LEN(Table1[[#This Row],[Join Date]])&lt;1, Table1[[#This Row],[Present Day]]-Table1[[#This Row],[Request Date]],"Closed")</f>
        <v>104.65716608796356</v>
      </c>
      <c r="CB251" s="16" t="str">
        <f>VLOOKUP(Table1[[#This Row],[Actual SLA]],Table3[],3,TRUE)</f>
        <v>Closed</v>
      </c>
      <c r="CC251" s="16" t="str">
        <f>IFERROR(VLOOKUP(BY251,Table4[],4,TRUE),"Hold/Cancel")</f>
        <v>Hold/Cancel</v>
      </c>
      <c r="CD251" s="179"/>
      <c r="CE251" s="179">
        <f t="shared" ref="CE251:CE314" ca="1" si="8">NOW()</f>
        <v>45965.657166087964</v>
      </c>
      <c r="CF251" s="16"/>
      <c r="CG251" s="16"/>
      <c r="CH251" s="231" t="s">
        <v>1550</v>
      </c>
    </row>
    <row r="252" spans="1:86" hidden="1" x14ac:dyDescent="0.35">
      <c r="A252" s="3">
        <f t="shared" si="7"/>
        <v>251</v>
      </c>
      <c r="B252" s="3" t="s">
        <v>154</v>
      </c>
      <c r="C252" s="3" t="s">
        <v>1274</v>
      </c>
      <c r="D252" s="227" t="s">
        <v>1510</v>
      </c>
      <c r="E252" s="227" t="s">
        <v>1806</v>
      </c>
      <c r="F252" s="227" t="s">
        <v>156</v>
      </c>
      <c r="G252" s="227" t="s">
        <v>164</v>
      </c>
      <c r="H252" s="3"/>
      <c r="I252" s="227" t="s">
        <v>990</v>
      </c>
      <c r="J252" s="227" t="s">
        <v>953</v>
      </c>
      <c r="K252" s="3" t="s">
        <v>147</v>
      </c>
      <c r="L252" s="3" t="s">
        <v>66</v>
      </c>
      <c r="M252" s="3">
        <f>IF(ISBLANK(Table1[[#This Row],[Type Grade]]),"",VLOOKUP(Table1[[#This Row],[Type Grade]],Table10[], 2, 0))</f>
        <v>2</v>
      </c>
      <c r="N252" s="3"/>
      <c r="O252" s="3"/>
      <c r="P252" s="3"/>
      <c r="Q252" s="3" t="str">
        <f>IF(ISBLANK(Table1[[#This Row],[Type Grade]]),"",VLOOKUP(Table1[[#This Row],[Type Grade]],Table10[#Data],4,0))</f>
        <v>Non Staff</v>
      </c>
      <c r="R252" s="3" t="s">
        <v>150</v>
      </c>
      <c r="S252" s="3" t="s">
        <v>126</v>
      </c>
      <c r="T252" s="3" t="s">
        <v>39</v>
      </c>
      <c r="U252" s="3" t="s">
        <v>1511</v>
      </c>
      <c r="V252" s="3"/>
      <c r="W252" s="3"/>
      <c r="X252" s="3" t="s">
        <v>134</v>
      </c>
      <c r="Y252" s="3" t="str">
        <f>IF(ISBLANK(Table1[[#This Row],[Progress]]),"belum ada fktk",VLOOKUP(Table1[[#This Row],[Progress]],'Reference Table'!$F$2:$G$12,2,FALSE))</f>
        <v>Hold / Cancel</v>
      </c>
      <c r="Z252" s="199">
        <v>45861</v>
      </c>
      <c r="AA252" s="183" t="str">
        <f>IF(LEN(Table1[[#This Row],[Request Date]])&gt;=1, TEXT(Table1[[#This Row],[Request Date]], "mmm"), "ongoing")</f>
        <v>Jul</v>
      </c>
      <c r="AB252" s="183"/>
      <c r="AC252" s="183"/>
      <c r="AD252" s="183"/>
      <c r="AE252" s="183"/>
      <c r="AF252" s="18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244" t="s">
        <v>1881</v>
      </c>
      <c r="BS252" s="183"/>
      <c r="BT252" s="183"/>
      <c r="BU252" s="183"/>
      <c r="BV252" s="3"/>
      <c r="BW252" s="3"/>
      <c r="BX252" s="16"/>
      <c r="BY252" s="16" t="str">
        <f>IF(Table1[[#This Row],[Status]]="Open",Table1[[#This Row],[Ongoing Vacancies Day]],IF(Table1[[#This Row],[Status]]="Closed",Table1[[#This Row],[Join Date]]-Table1[[#This Row],[Request Date]],IF(Table1[[#This Row],[Status]]="Hold / Cancel","Hold/Cancel",0)))</f>
        <v>Hold/Cancel</v>
      </c>
      <c r="BZ252" s="16" t="str">
        <f>IFERROR(VLOOKUP(BY252,Table4[],3,TRUE),"Hold/Cancel")</f>
        <v>Hold/Cancel</v>
      </c>
      <c r="CA252" s="16">
        <f ca="1">IF(LEN(Table1[[#This Row],[Join Date]])&lt;1, Table1[[#This Row],[Present Day]]-Table1[[#This Row],[Request Date]],"Closed")</f>
        <v>104.65716608796356</v>
      </c>
      <c r="CB252" s="16" t="str">
        <f>VLOOKUP(Table1[[#This Row],[Actual SLA]],Table3[],3,TRUE)</f>
        <v>Closed</v>
      </c>
      <c r="CC252" s="16" t="str">
        <f>IFERROR(VLOOKUP(BY252,Table4[],4,TRUE),"Hold/Cancel")</f>
        <v>Hold/Cancel</v>
      </c>
      <c r="CD252" s="179"/>
      <c r="CE252" s="179">
        <f t="shared" ca="1" si="8"/>
        <v>45965.657166087964</v>
      </c>
      <c r="CF252" s="16"/>
      <c r="CG252" s="16"/>
      <c r="CH252" s="231" t="s">
        <v>1550</v>
      </c>
    </row>
    <row r="253" spans="1:86" hidden="1" x14ac:dyDescent="0.35">
      <c r="A253" s="3">
        <f t="shared" si="7"/>
        <v>252</v>
      </c>
      <c r="B253" s="3" t="s">
        <v>149</v>
      </c>
      <c r="C253" s="3" t="s">
        <v>1274</v>
      </c>
      <c r="D253" s="227" t="s">
        <v>1539</v>
      </c>
      <c r="E253" s="227" t="s">
        <v>1806</v>
      </c>
      <c r="F253" s="227" t="s">
        <v>137</v>
      </c>
      <c r="G253" s="227"/>
      <c r="H253" s="227" t="s">
        <v>1572</v>
      </c>
      <c r="I253" s="227" t="s">
        <v>1489</v>
      </c>
      <c r="J253" s="227" t="s">
        <v>1491</v>
      </c>
      <c r="K253" s="3" t="s">
        <v>138</v>
      </c>
      <c r="L253" s="3" t="s">
        <v>65</v>
      </c>
      <c r="M253" s="3">
        <f>IF(ISBLANK(Table1[[#This Row],[Type Grade]]),"",VLOOKUP(Table1[[#This Row],[Type Grade]],Table10[], 2, 0))</f>
        <v>4</v>
      </c>
      <c r="N253" s="3" t="s">
        <v>1607</v>
      </c>
      <c r="O253" s="3" t="s">
        <v>1582</v>
      </c>
      <c r="P253" s="3" t="s">
        <v>1658</v>
      </c>
      <c r="Q253" s="3" t="str">
        <f>IF(ISBLANK(Table1[[#This Row],[Type Grade]]),"",VLOOKUP(Table1[[#This Row],[Type Grade]],Table10[#Data],4,0))</f>
        <v>Staff</v>
      </c>
      <c r="R253" s="3" t="s">
        <v>121</v>
      </c>
      <c r="S253" s="3" t="s">
        <v>151</v>
      </c>
      <c r="T253" s="3" t="s">
        <v>39</v>
      </c>
      <c r="U253" s="3" t="s">
        <v>1492</v>
      </c>
      <c r="V253" s="3"/>
      <c r="W253" s="3">
        <v>1</v>
      </c>
      <c r="X253" s="3" t="s">
        <v>180</v>
      </c>
      <c r="Y253" s="3" t="str">
        <f>IF(ISBLANK(Table1[[#This Row],[Progress]]),"belum ada fktk",VLOOKUP(Table1[[#This Row],[Progress]],'Reference Table'!$F$2:$G$12,2,FALSE))</f>
        <v>Closed</v>
      </c>
      <c r="Z253" s="199">
        <v>45862</v>
      </c>
      <c r="AA253" s="183" t="str">
        <f>IF(LEN(Table1[[#This Row],[Request Date]])&gt;=1, TEXT(Table1[[#This Row],[Request Date]], "mmm"), "ongoing")</f>
        <v>Jul</v>
      </c>
      <c r="AB253" s="183"/>
      <c r="AC253" s="183"/>
      <c r="AD253" s="183"/>
      <c r="AE253" s="183"/>
      <c r="AF253" s="18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v>1</v>
      </c>
      <c r="BN253" s="3"/>
      <c r="BO253" s="3"/>
      <c r="BP253" s="3"/>
      <c r="BQ253" s="3"/>
      <c r="BR253" s="246" t="s">
        <v>1660</v>
      </c>
      <c r="BS253" s="183"/>
      <c r="BT253" s="183"/>
      <c r="BU253" s="183">
        <v>45901</v>
      </c>
      <c r="BV253" s="3" t="s">
        <v>1787</v>
      </c>
      <c r="BW253" s="3"/>
      <c r="BX253" s="16"/>
      <c r="BY253" s="16">
        <f>IF(Table1[[#This Row],[Status]]="Open",Table1[[#This Row],[Ongoing Vacancies Day]],IF(Table1[[#This Row],[Status]]="Closed",Table1[[#This Row],[Join Date]]-Table1[[#This Row],[Request Date]],IF(Table1[[#This Row],[Status]]="Hold / Cancel","Hold/Cancel",0)))</f>
        <v>39</v>
      </c>
      <c r="BZ253" s="16" t="str">
        <f>IFERROR(VLOOKUP(BY253,Table4[],3,TRUE),"Hold/Cancel")</f>
        <v>31 - 60 Days</v>
      </c>
      <c r="CA253" s="16" t="str">
        <f>IF(LEN(Table1[[#This Row],[Join Date]])&lt;1, Table1[[#This Row],[Present Day]]-Table1[[#This Row],[Request Date]],"Closed")</f>
        <v>Closed</v>
      </c>
      <c r="CB253" s="16" t="str">
        <f>VLOOKUP(Table1[[#This Row],[Actual SLA]],Table3[],3,TRUE)</f>
        <v>&lt;90</v>
      </c>
      <c r="CC253" s="16" t="str">
        <f>IFERROR(VLOOKUP(BY253,Table4[],4,TRUE),"Hold/Cancel")</f>
        <v>Closed Meet SLA</v>
      </c>
      <c r="CD253" s="179"/>
      <c r="CE253" s="179">
        <f t="shared" ca="1" si="8"/>
        <v>45965.657166087964</v>
      </c>
      <c r="CF253" s="16"/>
      <c r="CG253" s="16"/>
      <c r="CH253" s="231" t="s">
        <v>1660</v>
      </c>
    </row>
    <row r="254" spans="1:86" hidden="1" x14ac:dyDescent="0.35">
      <c r="A254" s="3">
        <f t="shared" si="7"/>
        <v>253</v>
      </c>
      <c r="B254" s="3" t="s">
        <v>149</v>
      </c>
      <c r="C254" s="3" t="s">
        <v>1273</v>
      </c>
      <c r="D254" s="269" t="s">
        <v>1664</v>
      </c>
      <c r="E254" s="269" t="s">
        <v>1806</v>
      </c>
      <c r="F254" s="227" t="s">
        <v>146</v>
      </c>
      <c r="G254" s="227" t="s">
        <v>261</v>
      </c>
      <c r="H254" s="227" t="s">
        <v>1571</v>
      </c>
      <c r="I254" s="227" t="s">
        <v>774</v>
      </c>
      <c r="J254" s="227" t="s">
        <v>716</v>
      </c>
      <c r="K254" s="3" t="s">
        <v>138</v>
      </c>
      <c r="L254" s="3" t="s">
        <v>47</v>
      </c>
      <c r="M254" s="3">
        <f>IF(ISBLANK(Table1[[#This Row],[Type Grade]]),"",VLOOKUP(Table1[[#This Row],[Type Grade]],Table10[], 2, 0))</f>
        <v>8</v>
      </c>
      <c r="N254" s="3" t="s">
        <v>1606</v>
      </c>
      <c r="O254" s="3" t="s">
        <v>1591</v>
      </c>
      <c r="P254" s="3" t="s">
        <v>1646</v>
      </c>
      <c r="Q254" s="3" t="str">
        <f>IF(ISBLANK(Table1[[#This Row],[Type Grade]]),"",VLOOKUP(Table1[[#This Row],[Type Grade]],Table10[#Data],4,0))</f>
        <v>Staff</v>
      </c>
      <c r="R254" s="3" t="s">
        <v>121</v>
      </c>
      <c r="S254" s="3" t="s">
        <v>151</v>
      </c>
      <c r="T254" s="3" t="s">
        <v>122</v>
      </c>
      <c r="U254" s="3"/>
      <c r="V254" s="3"/>
      <c r="W254" s="3">
        <v>1</v>
      </c>
      <c r="X254" s="3" t="s">
        <v>130</v>
      </c>
      <c r="Y254" s="3" t="str">
        <f>IF(ISBLANK(Table1[[#This Row],[Progress]]),"belum ada fktk",VLOOKUP(Table1[[#This Row],[Progress]],'Reference Table'!$F$2:$G$12,2,FALSE))</f>
        <v>Open</v>
      </c>
      <c r="Z254" s="199">
        <v>45870</v>
      </c>
      <c r="AA254" s="183" t="str">
        <f>IF(LEN(Table1[[#This Row],[Request Date]])&gt;=1, TEXT(Table1[[#This Row],[Request Date]], "mmm"), "ongoing")</f>
        <v>Aug</v>
      </c>
      <c r="AB254" s="276">
        <v>0</v>
      </c>
      <c r="AC254" s="276">
        <v>8</v>
      </c>
      <c r="AD254" s="276"/>
      <c r="AE254" s="183"/>
      <c r="AF254" s="183"/>
      <c r="AG254" s="3">
        <v>8</v>
      </c>
      <c r="AH254" s="3"/>
      <c r="AI254" s="3"/>
      <c r="AJ254" s="3"/>
      <c r="AK254" s="3"/>
      <c r="AL254" s="3">
        <v>2</v>
      </c>
      <c r="AM254" s="3">
        <v>2</v>
      </c>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v>7</v>
      </c>
      <c r="BO254" s="3">
        <v>7</v>
      </c>
      <c r="BP254" s="3"/>
      <c r="BQ254" s="3">
        <v>7</v>
      </c>
      <c r="BR254" s="244" t="s">
        <v>1892</v>
      </c>
      <c r="BS254" s="183"/>
      <c r="BT254" s="183"/>
      <c r="BU254" s="183"/>
      <c r="BV254" s="3"/>
      <c r="BW254" s="3"/>
      <c r="BX254" s="16"/>
      <c r="BY254" s="16">
        <f ca="1">IF(Table1[[#This Row],[Status]]="Open",Table1[[#This Row],[Ongoing Vacancies Day]],IF(Table1[[#This Row],[Status]]="Closed",Table1[[#This Row],[Join Date]]-Table1[[#This Row],[Request Date]],IF(Table1[[#This Row],[Status]]="Hold / Cancel","Hold/Cancel",0)))</f>
        <v>95.657166203702218</v>
      </c>
      <c r="BZ254" s="16" t="str">
        <f ca="1">IFERROR(VLOOKUP(BY254,Table4[],3,TRUE),"Hold/Cancel")</f>
        <v>above 91 Days</v>
      </c>
      <c r="CA254" s="16">
        <f ca="1">IF(LEN(Table1[[#This Row],[Join Date]])&lt;1, Table1[[#This Row],[Present Day]]-Table1[[#This Row],[Request Date]],"Closed")</f>
        <v>95.657166203702218</v>
      </c>
      <c r="CB254" s="16" t="str">
        <f ca="1">VLOOKUP(Table1[[#This Row],[Actual SLA]],Table3[],3,TRUE)</f>
        <v>&gt;90</v>
      </c>
      <c r="CC254" s="16" t="str">
        <f ca="1">IFERROR(VLOOKUP(BY254,Table4[],4,TRUE),"Hold/Cancel")</f>
        <v>Closed Not Meet SLA</v>
      </c>
      <c r="CD254" s="179"/>
      <c r="CE254" s="179">
        <f t="shared" ca="1" si="8"/>
        <v>45965.657166203702</v>
      </c>
      <c r="CF254" s="179"/>
      <c r="CG254" s="16" t="s">
        <v>1720</v>
      </c>
      <c r="CH254" s="286" t="s">
        <v>1860</v>
      </c>
    </row>
    <row r="255" spans="1:86" ht="101.5" hidden="1" x14ac:dyDescent="0.35">
      <c r="A255" s="3">
        <f t="shared" si="7"/>
        <v>254</v>
      </c>
      <c r="B255" s="181" t="s">
        <v>149</v>
      </c>
      <c r="C255" s="3" t="s">
        <v>321</v>
      </c>
      <c r="D255" s="229" t="s">
        <v>1494</v>
      </c>
      <c r="E255" s="227" t="s">
        <v>1807</v>
      </c>
      <c r="F255" s="229" t="s">
        <v>137</v>
      </c>
      <c r="G255" s="229" t="s">
        <v>136</v>
      </c>
      <c r="H255" s="229" t="s">
        <v>1552</v>
      </c>
      <c r="I255" s="229" t="s">
        <v>1478</v>
      </c>
      <c r="J255" s="229" t="s">
        <v>1477</v>
      </c>
      <c r="K255" s="181" t="s">
        <v>138</v>
      </c>
      <c r="L255" s="181" t="s">
        <v>48</v>
      </c>
      <c r="M255" s="3">
        <f>IF(ISBLANK(Table1[[#This Row],[Type Grade]]),"",VLOOKUP(Table1[[#This Row],[Type Grade]],Table10[], 2, 0))</f>
        <v>6</v>
      </c>
      <c r="N255" s="3" t="s">
        <v>1606</v>
      </c>
      <c r="O255" s="3" t="s">
        <v>1590</v>
      </c>
      <c r="P255" s="4" t="s">
        <v>1658</v>
      </c>
      <c r="Q255" s="3" t="str">
        <f>IF(ISBLANK(Table1[[#This Row],[Type Grade]]),"",VLOOKUP(Table1[[#This Row],[Type Grade]],Table10[#Data],4,0))</f>
        <v>Staff</v>
      </c>
      <c r="R255" s="181" t="s">
        <v>121</v>
      </c>
      <c r="S255" s="181" t="s">
        <v>151</v>
      </c>
      <c r="T255" s="181" t="s">
        <v>122</v>
      </c>
      <c r="U255" s="181" t="s">
        <v>349</v>
      </c>
      <c r="V255" s="181" t="s">
        <v>349</v>
      </c>
      <c r="W255" s="181">
        <v>1</v>
      </c>
      <c r="X255" s="3" t="s">
        <v>130</v>
      </c>
      <c r="Y255" s="3" t="str">
        <f>IF(ISBLANK(Table1[[#This Row],[Progress]]),"belum ada fktk",VLOOKUP(Table1[[#This Row],[Progress]],'Reference Table'!$F$2:$G$12,2,FALSE))</f>
        <v>Open</v>
      </c>
      <c r="Z255" s="199">
        <v>45870</v>
      </c>
      <c r="AA255" s="183" t="str">
        <f>IF(LEN(Table1[[#This Row],[Request Date]])&gt;=1, TEXT(Table1[[#This Row],[Request Date]], "mmm"), "ongoing")</f>
        <v>Aug</v>
      </c>
      <c r="AB255" s="276">
        <v>0</v>
      </c>
      <c r="AC255" s="276">
        <v>0</v>
      </c>
      <c r="AD255" s="276"/>
      <c r="AE255" s="183"/>
      <c r="AF255" s="183"/>
      <c r="AG255" s="184">
        <v>4</v>
      </c>
      <c r="AH255" s="184"/>
      <c r="AI255" s="184"/>
      <c r="AJ255" s="184"/>
      <c r="AK255" s="184"/>
      <c r="AL255" s="184"/>
      <c r="AM255" s="181">
        <v>2</v>
      </c>
      <c r="AN255" s="181"/>
      <c r="AO255" s="181"/>
      <c r="AP255" s="181"/>
      <c r="AQ255" s="181"/>
      <c r="AR255" s="181"/>
      <c r="AS255" s="181">
        <v>1</v>
      </c>
      <c r="AT255" s="181"/>
      <c r="AU255" s="181"/>
      <c r="AV255" s="181"/>
      <c r="AW255" s="181"/>
      <c r="AX255" s="181"/>
      <c r="AY255" s="181"/>
      <c r="AZ255" s="181"/>
      <c r="BA255" s="181"/>
      <c r="BB255" s="181"/>
      <c r="BC255" s="181"/>
      <c r="BD255" s="181"/>
      <c r="BE255" s="181"/>
      <c r="BF255" s="181"/>
      <c r="BG255" s="181"/>
      <c r="BH255" s="181"/>
      <c r="BI255" s="181"/>
      <c r="BJ255" s="181"/>
      <c r="BK255" s="181">
        <v>1</v>
      </c>
      <c r="BL255" s="181"/>
      <c r="BM255" s="181"/>
      <c r="BN255" s="181"/>
      <c r="BO255" s="181"/>
      <c r="BP255" s="181">
        <v>2</v>
      </c>
      <c r="BQ255" s="181"/>
      <c r="BR255" s="243" t="s">
        <v>1912</v>
      </c>
      <c r="BS255" s="181"/>
      <c r="BT255" s="187"/>
      <c r="BU255" s="183"/>
      <c r="BV255" s="181"/>
      <c r="BW255" s="181"/>
      <c r="BX255" s="16"/>
      <c r="BY255" s="16">
        <f ca="1">IF(Table1[[#This Row],[Status]]="Open",Table1[[#This Row],[Ongoing Vacancies Day]],IF(Table1[[#This Row],[Status]]="Closed",Table1[[#This Row],[Join Date]]-Table1[[#This Row],[Request Date]],IF(Table1[[#This Row],[Status]]="Hold / Cancel","Hold/Cancel",0)))</f>
        <v>95.657166203702218</v>
      </c>
      <c r="BZ255" s="16" t="str">
        <f ca="1">IFERROR(VLOOKUP(BY255,Table4[],3,TRUE),"Hold/Cancel")</f>
        <v>above 91 Days</v>
      </c>
      <c r="CA255" s="16">
        <f ca="1">IF(LEN(Table1[[#This Row],[Join Date]])&lt;1, Table1[[#This Row],[Present Day]]-Table1[[#This Row],[Request Date]],"Closed")</f>
        <v>95.657166203702218</v>
      </c>
      <c r="CB255" s="16" t="str">
        <f ca="1">VLOOKUP(Table1[[#This Row],[Actual SLA]],Table3[],3,TRUE)</f>
        <v>&gt;90</v>
      </c>
      <c r="CC255" s="16" t="str">
        <f ca="1">IFERROR(VLOOKUP(BY255,Table4[],4,TRUE),"Hold/Cancel")</f>
        <v>Closed Not Meet SLA</v>
      </c>
      <c r="CD255" s="179"/>
      <c r="CE255" s="179">
        <f t="shared" ca="1" si="8"/>
        <v>45965.657166203702</v>
      </c>
      <c r="CF255" s="16"/>
      <c r="CG255" s="16" t="s">
        <v>1720</v>
      </c>
      <c r="CH255" s="287" t="s">
        <v>1704</v>
      </c>
    </row>
    <row r="256" spans="1:86" ht="101.5" hidden="1" x14ac:dyDescent="0.35">
      <c r="A256" s="3">
        <f t="shared" si="7"/>
        <v>255</v>
      </c>
      <c r="B256" s="3" t="s">
        <v>149</v>
      </c>
      <c r="C256" s="3" t="s">
        <v>1273</v>
      </c>
      <c r="D256" s="229" t="s">
        <v>1494</v>
      </c>
      <c r="E256" s="227" t="s">
        <v>1807</v>
      </c>
      <c r="F256" s="227" t="s">
        <v>159</v>
      </c>
      <c r="G256" s="227" t="s">
        <v>143</v>
      </c>
      <c r="H256" s="228" t="str">
        <f>Table1[[#This Row],[Division]]</f>
        <v>Operation</v>
      </c>
      <c r="I256" s="227" t="s">
        <v>635</v>
      </c>
      <c r="J256" s="227" t="s">
        <v>630</v>
      </c>
      <c r="K256" s="3" t="s">
        <v>138</v>
      </c>
      <c r="L256" s="3" t="s">
        <v>51</v>
      </c>
      <c r="M256" s="3">
        <f>IF(ISBLANK(Table1[[#This Row],[Type Grade]]),"",VLOOKUP(Table1[[#This Row],[Type Grade]],Table10[], 2, 0))</f>
        <v>7</v>
      </c>
      <c r="N256" s="3" t="s">
        <v>1606</v>
      </c>
      <c r="O256" s="3" t="s">
        <v>1589</v>
      </c>
      <c r="P256" s="172" t="s">
        <v>1635</v>
      </c>
      <c r="Q256" s="3" t="str">
        <f>IF(ISBLANK(Table1[[#This Row],[Type Grade]]),"",VLOOKUP(Table1[[#This Row],[Type Grade]],Table10[#Data],4,0))</f>
        <v>Staff</v>
      </c>
      <c r="R256" s="3" t="s">
        <v>121</v>
      </c>
      <c r="S256" s="3" t="s">
        <v>151</v>
      </c>
      <c r="T256" s="3" t="s">
        <v>39</v>
      </c>
      <c r="U256" s="3"/>
      <c r="V256" s="3"/>
      <c r="W256" s="3">
        <v>1</v>
      </c>
      <c r="X256" s="3" t="s">
        <v>130</v>
      </c>
      <c r="Y256" s="3" t="str">
        <f>IF(ISBLANK(Table1[[#This Row],[Progress]]),"belum ada fktk",VLOOKUP(Table1[[#This Row],[Progress]],'Reference Table'!$F$2:$G$12,2,FALSE))</f>
        <v>Open</v>
      </c>
      <c r="Z256" s="199">
        <v>45870</v>
      </c>
      <c r="AA256" s="183" t="str">
        <f>IF(LEN(Table1[[#This Row],[Request Date]])&gt;=1, TEXT(Table1[[#This Row],[Request Date]], "mmm"), "ongoing")</f>
        <v>Aug</v>
      </c>
      <c r="AB256" s="276">
        <v>1</v>
      </c>
      <c r="AC256" s="276">
        <v>0</v>
      </c>
      <c r="AD256" s="276"/>
      <c r="AE256" s="183"/>
      <c r="AF256" s="183"/>
      <c r="AH256" s="3"/>
      <c r="AI256" s="3"/>
      <c r="AJ256" s="3">
        <v>1</v>
      </c>
      <c r="AK256" s="3"/>
      <c r="AL256" s="3"/>
      <c r="AM256" s="3">
        <v>2</v>
      </c>
      <c r="AN256" s="3"/>
      <c r="AO256" s="3"/>
      <c r="AP256" s="3"/>
      <c r="AQ256" s="3"/>
      <c r="AR256" s="3"/>
      <c r="AS256" s="3">
        <v>0</v>
      </c>
      <c r="AT256" s="3"/>
      <c r="AU256" s="3"/>
      <c r="AV256" s="3"/>
      <c r="AW256" s="3"/>
      <c r="AX256" s="3"/>
      <c r="AY256" s="3">
        <v>0</v>
      </c>
      <c r="AZ256" s="3"/>
      <c r="BA256" s="3"/>
      <c r="BB256" s="3"/>
      <c r="BC256" s="3"/>
      <c r="BD256" s="3"/>
      <c r="BE256" s="3"/>
      <c r="BF256" s="3"/>
      <c r="BG256" s="3"/>
      <c r="BH256" s="3"/>
      <c r="BI256" s="3"/>
      <c r="BJ256" s="3"/>
      <c r="BK256" s="3"/>
      <c r="BL256" s="3"/>
      <c r="BM256" s="3"/>
      <c r="BN256" s="3"/>
      <c r="BO256" s="3"/>
      <c r="BP256" s="3">
        <v>0</v>
      </c>
      <c r="BQ256" s="3">
        <v>2</v>
      </c>
      <c r="BR256" s="246" t="s">
        <v>1943</v>
      </c>
      <c r="BS256" s="183"/>
      <c r="BT256" s="183"/>
      <c r="BU256" s="183"/>
      <c r="BV256" s="3"/>
      <c r="BW256" s="3"/>
      <c r="BX256" s="16"/>
      <c r="BY256" s="16">
        <f ca="1">IF(Table1[[#This Row],[Status]]="Open",Table1[[#This Row],[Ongoing Vacancies Day]],IF(Table1[[#This Row],[Status]]="Closed",Table1[[#This Row],[Join Date]]-Table1[[#This Row],[Request Date]],IF(Table1[[#This Row],[Status]]="Hold / Cancel","Hold/Cancel",0)))</f>
        <v>95.657166203702218</v>
      </c>
      <c r="BZ256" s="16" t="str">
        <f ca="1">IFERROR(VLOOKUP(BY256,Table4[],3,TRUE),"Hold/Cancel")</f>
        <v>above 91 Days</v>
      </c>
      <c r="CA256" s="16">
        <f ca="1">IF(LEN(Table1[[#This Row],[Join Date]])&lt;1, Table1[[#This Row],[Present Day]]-Table1[[#This Row],[Request Date]],"Closed")</f>
        <v>95.657166203702218</v>
      </c>
      <c r="CB256" s="16" t="str">
        <f ca="1">VLOOKUP(Table1[[#This Row],[Actual SLA]],Table3[],3,TRUE)</f>
        <v>&gt;90</v>
      </c>
      <c r="CC256" s="16" t="str">
        <f ca="1">IFERROR(VLOOKUP(BY256,Table4[],4,TRUE),"Hold/Cancel")</f>
        <v>Closed Not Meet SLA</v>
      </c>
      <c r="CD256" s="179"/>
      <c r="CE256" s="179">
        <f t="shared" ca="1" si="8"/>
        <v>45965.657166203702</v>
      </c>
      <c r="CF256" s="16"/>
      <c r="CG256" s="16"/>
      <c r="CH256" s="231" t="s">
        <v>1788</v>
      </c>
    </row>
    <row r="257" spans="1:86" ht="130.5" hidden="1" x14ac:dyDescent="0.35">
      <c r="A257" s="3">
        <f t="shared" si="7"/>
        <v>256</v>
      </c>
      <c r="B257" s="3" t="s">
        <v>149</v>
      </c>
      <c r="C257" s="3" t="s">
        <v>1273</v>
      </c>
      <c r="D257" s="229" t="s">
        <v>1494</v>
      </c>
      <c r="E257" s="227" t="s">
        <v>1807</v>
      </c>
      <c r="F257" s="227" t="s">
        <v>162</v>
      </c>
      <c r="G257" s="227" t="s">
        <v>143</v>
      </c>
      <c r="H257" s="228" t="str">
        <f>Table1[[#This Row],[Division]]</f>
        <v>Project</v>
      </c>
      <c r="I257" s="227" t="s">
        <v>635</v>
      </c>
      <c r="J257" s="227" t="s">
        <v>631</v>
      </c>
      <c r="K257" s="3" t="s">
        <v>138</v>
      </c>
      <c r="L257" s="3" t="s">
        <v>47</v>
      </c>
      <c r="M257" s="3">
        <f>IF(ISBLANK(Table1[[#This Row],[Type Grade]]),"",VLOOKUP(Table1[[#This Row],[Type Grade]],Table10[], 2, 0))</f>
        <v>8</v>
      </c>
      <c r="N257" s="3" t="s">
        <v>1606</v>
      </c>
      <c r="O257" s="3" t="s">
        <v>1590</v>
      </c>
      <c r="P257" s="172" t="s">
        <v>1636</v>
      </c>
      <c r="Q257" s="3" t="str">
        <f>IF(ISBLANK(Table1[[#This Row],[Type Grade]]),"",VLOOKUP(Table1[[#This Row],[Type Grade]],Table10[#Data],4,0))</f>
        <v>Staff</v>
      </c>
      <c r="R257" s="3" t="s">
        <v>121</v>
      </c>
      <c r="S257" s="3" t="s">
        <v>151</v>
      </c>
      <c r="T257" s="3" t="s">
        <v>122</v>
      </c>
      <c r="U257" s="3"/>
      <c r="V257" s="3"/>
      <c r="W257" s="3">
        <v>1</v>
      </c>
      <c r="X257" s="3" t="s">
        <v>130</v>
      </c>
      <c r="Y257" s="3" t="str">
        <f>IF(ISBLANK(Table1[[#This Row],[Progress]]),"belum ada fktk",VLOOKUP(Table1[[#This Row],[Progress]],'Reference Table'!$F$2:$G$12,2,FALSE))</f>
        <v>Open</v>
      </c>
      <c r="Z257" s="199">
        <v>45870</v>
      </c>
      <c r="AA257" s="183" t="str">
        <f>IF(LEN(Table1[[#This Row],[Request Date]])&gt;=1, TEXT(Table1[[#This Row],[Request Date]], "mmm"), "ongoing")</f>
        <v>Aug</v>
      </c>
      <c r="AB257" s="276">
        <v>0</v>
      </c>
      <c r="AC257" s="276">
        <v>1</v>
      </c>
      <c r="AD257" s="276">
        <v>1</v>
      </c>
      <c r="AE257" s="183"/>
      <c r="AF257" s="183"/>
      <c r="AG257" s="3">
        <v>2</v>
      </c>
      <c r="AH257" s="3"/>
      <c r="AI257" s="3"/>
      <c r="AJ257" s="3"/>
      <c r="AK257" s="3"/>
      <c r="AL257" s="3">
        <v>1</v>
      </c>
      <c r="AM257" s="3"/>
      <c r="AN257" s="3"/>
      <c r="AO257" s="3"/>
      <c r="AP257" s="3"/>
      <c r="AQ257" s="3"/>
      <c r="AR257" s="3"/>
      <c r="AS257" s="3"/>
      <c r="AT257" s="3"/>
      <c r="AU257" s="3"/>
      <c r="AV257" s="3"/>
      <c r="AW257" s="3"/>
      <c r="AX257" s="3"/>
      <c r="AY257" s="3">
        <v>0</v>
      </c>
      <c r="AZ257" s="3"/>
      <c r="BA257" s="3"/>
      <c r="BB257" s="3"/>
      <c r="BC257" s="3"/>
      <c r="BD257" s="3"/>
      <c r="BE257" s="3"/>
      <c r="BF257" s="3"/>
      <c r="BG257" s="3"/>
      <c r="BH257" s="3"/>
      <c r="BI257" s="3"/>
      <c r="BJ257" s="3"/>
      <c r="BK257" s="3"/>
      <c r="BL257" s="3"/>
      <c r="BM257" s="3"/>
      <c r="BN257" s="3"/>
      <c r="BO257" s="3"/>
      <c r="BP257" s="3">
        <v>1</v>
      </c>
      <c r="BQ257" s="3">
        <v>7</v>
      </c>
      <c r="BR257" s="246" t="s">
        <v>1913</v>
      </c>
      <c r="BS257" s="183"/>
      <c r="BT257" s="183"/>
      <c r="BU257" s="183"/>
      <c r="BV257" s="3"/>
      <c r="BW257" s="3"/>
      <c r="BX257" s="16"/>
      <c r="BY257" s="16">
        <f ca="1">IF(Table1[[#This Row],[Status]]="Open",Table1[[#This Row],[Ongoing Vacancies Day]],IF(Table1[[#This Row],[Status]]="Closed",Table1[[#This Row],[Join Date]]-Table1[[#This Row],[Request Date]],IF(Table1[[#This Row],[Status]]="Hold / Cancel","Hold/Cancel",0)))</f>
        <v>95.657166203702218</v>
      </c>
      <c r="BZ257" s="16" t="str">
        <f ca="1">IFERROR(VLOOKUP(BY257,Table4[],3,TRUE),"Hold/Cancel")</f>
        <v>above 91 Days</v>
      </c>
      <c r="CA257" s="16">
        <f ca="1">IF(LEN(Table1[[#This Row],[Join Date]])&lt;1, Table1[[#This Row],[Present Day]]-Table1[[#This Row],[Request Date]],"Closed")</f>
        <v>95.657166203702218</v>
      </c>
      <c r="CB257" s="16" t="str">
        <f ca="1">VLOOKUP(Table1[[#This Row],[Actual SLA]],Table3[],3,TRUE)</f>
        <v>&gt;90</v>
      </c>
      <c r="CC257" s="16" t="str">
        <f ca="1">IFERROR(VLOOKUP(BY257,Table4[],4,TRUE),"Hold/Cancel")</f>
        <v>Closed Not Meet SLA</v>
      </c>
      <c r="CD257" s="179"/>
      <c r="CE257" s="179">
        <f t="shared" ca="1" si="8"/>
        <v>45965.657166203702</v>
      </c>
      <c r="CF257" s="16"/>
      <c r="CG257" s="16"/>
      <c r="CH257" s="231" t="s">
        <v>1862</v>
      </c>
    </row>
    <row r="258" spans="1:86" ht="43.5" hidden="1" x14ac:dyDescent="0.35">
      <c r="A258" s="3">
        <f t="shared" si="7"/>
        <v>257</v>
      </c>
      <c r="B258" s="3" t="s">
        <v>149</v>
      </c>
      <c r="C258" s="3" t="s">
        <v>321</v>
      </c>
      <c r="D258" s="260" t="s">
        <v>263</v>
      </c>
      <c r="E258" s="227" t="s">
        <v>1806</v>
      </c>
      <c r="F258" s="227" t="s">
        <v>146</v>
      </c>
      <c r="G258" s="227" t="s">
        <v>261</v>
      </c>
      <c r="H258" s="227" t="s">
        <v>1570</v>
      </c>
      <c r="I258" s="227" t="s">
        <v>1284</v>
      </c>
      <c r="J258" s="227" t="s">
        <v>920</v>
      </c>
      <c r="K258" s="3" t="s">
        <v>138</v>
      </c>
      <c r="L258" s="3" t="s">
        <v>61</v>
      </c>
      <c r="M258" s="3">
        <f>IF(ISBLANK(Table1[[#This Row],[Type Grade]]),"",VLOOKUP(Table1[[#This Row],[Type Grade]],Table10[], 2, 0))</f>
        <v>4</v>
      </c>
      <c r="N258" s="3" t="s">
        <v>1607</v>
      </c>
      <c r="O258" s="3" t="s">
        <v>1592</v>
      </c>
      <c r="P258" s="3" t="s">
        <v>1646</v>
      </c>
      <c r="Q258" s="3" t="str">
        <f>IF(ISBLANK(Table1[[#This Row],[Type Grade]]),"",VLOOKUP(Table1[[#This Row],[Type Grade]],Table10[#Data],4,0))</f>
        <v>Staff</v>
      </c>
      <c r="R258" s="3" t="s">
        <v>121</v>
      </c>
      <c r="S258" s="3" t="s">
        <v>151</v>
      </c>
      <c r="T258" s="3" t="s">
        <v>39</v>
      </c>
      <c r="U258" s="3" t="s">
        <v>228</v>
      </c>
      <c r="V258" s="3"/>
      <c r="W258" s="3">
        <v>1</v>
      </c>
      <c r="X258" s="3" t="s">
        <v>128</v>
      </c>
      <c r="Y258" s="3" t="str">
        <f>IF(ISBLANK(Table1[[#This Row],[Progress]]),"belum ada fktk",VLOOKUP(Table1[[#This Row],[Progress]],'Reference Table'!$F$2:$G$12,2,FALSE))</f>
        <v>Open</v>
      </c>
      <c r="Z258" s="199">
        <v>45870</v>
      </c>
      <c r="AA258" s="183" t="str">
        <f>IF(LEN(Table1[[#This Row],[Request Date]])&gt;=1, TEXT(Table1[[#This Row],[Request Date]], "mmm"), "ongoing")</f>
        <v>Aug</v>
      </c>
      <c r="AB258" s="276">
        <v>2</v>
      </c>
      <c r="AC258" s="276">
        <v>1</v>
      </c>
      <c r="AD258" s="276">
        <v>1</v>
      </c>
      <c r="AE258" s="183"/>
      <c r="AF258" s="3">
        <v>1</v>
      </c>
      <c r="AG258" s="3">
        <v>5</v>
      </c>
      <c r="AH258" s="3"/>
      <c r="AI258" s="3"/>
      <c r="AJ258" s="3"/>
      <c r="AK258" s="3"/>
      <c r="AL258" s="3">
        <v>1</v>
      </c>
      <c r="AM258" s="3">
        <v>1</v>
      </c>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v>4</v>
      </c>
      <c r="BO258" s="3">
        <v>4</v>
      </c>
      <c r="BP258" s="3"/>
      <c r="BQ258" s="3"/>
      <c r="BR258" s="244" t="s">
        <v>1893</v>
      </c>
      <c r="BS258" s="183"/>
      <c r="BT258" s="255"/>
      <c r="BU258" s="187"/>
      <c r="BV258" s="181"/>
      <c r="BW258" s="3"/>
      <c r="BX258" s="3"/>
      <c r="BY258" s="16">
        <f ca="1">IF(Table1[[#This Row],[Status]]="Open",Table1[[#This Row],[Ongoing Vacancies Day]],IF(Table1[[#This Row],[Status]]="Closed",Table1[[#This Row],[Join Date]]-Table1[[#This Row],[Request Date]],IF(Table1[[#This Row],[Status]]="Hold / Cancel","Hold/Cancel",0)))</f>
        <v>95.657166203702218</v>
      </c>
      <c r="BZ258" s="16" t="str">
        <f ca="1">IFERROR(VLOOKUP(BY258,Table4[],3,TRUE),"Hold/Cancel")</f>
        <v>above 91 Days</v>
      </c>
      <c r="CA258" s="16">
        <f ca="1">IF(LEN(Table1[[#This Row],[Join Date]])&lt;1, Table1[[#This Row],[Present Day]]-Table1[[#This Row],[Request Date]],"Closed")</f>
        <v>95.657166203702218</v>
      </c>
      <c r="CB258" s="16" t="str">
        <f ca="1">VLOOKUP(Table1[[#This Row],[Actual SLA]],Table3[],3,TRUE)</f>
        <v>&gt;90</v>
      </c>
      <c r="CC258" s="16" t="str">
        <f ca="1">IFERROR(VLOOKUP(BY258,Table4[],4,TRUE),"Hold/Cancel")</f>
        <v>Closed Not Meet SLA</v>
      </c>
      <c r="CD258" s="16"/>
      <c r="CE258" s="179">
        <f t="shared" ca="1" si="8"/>
        <v>45965.657166203702</v>
      </c>
      <c r="CF258" s="16"/>
      <c r="CG258" s="16"/>
      <c r="CH258" s="286" t="s">
        <v>1863</v>
      </c>
    </row>
    <row r="259" spans="1:86" hidden="1" x14ac:dyDescent="0.35">
      <c r="A259" s="3">
        <f t="shared" ref="A259:A322" si="9">A258+1</f>
        <v>258</v>
      </c>
      <c r="B259" s="3" t="s">
        <v>149</v>
      </c>
      <c r="C259" s="3" t="s">
        <v>1273</v>
      </c>
      <c r="D259" s="260" t="s">
        <v>244</v>
      </c>
      <c r="E259" s="227" t="s">
        <v>1806</v>
      </c>
      <c r="F259" s="227" t="s">
        <v>183</v>
      </c>
      <c r="G259" s="227" t="s">
        <v>136</v>
      </c>
      <c r="H259" s="3"/>
      <c r="I259" s="227" t="s">
        <v>683</v>
      </c>
      <c r="J259" s="227" t="s">
        <v>1239</v>
      </c>
      <c r="K259" s="3" t="s">
        <v>138</v>
      </c>
      <c r="L259" s="3" t="s">
        <v>65</v>
      </c>
      <c r="M259" s="3">
        <f>IF(ISBLANK(Table1[[#This Row],[Type Grade]]),"",VLOOKUP(Table1[[#This Row],[Type Grade]],Table10[], 2, 0))</f>
        <v>4</v>
      </c>
      <c r="N259" s="3" t="s">
        <v>1606</v>
      </c>
      <c r="O259" s="3" t="s">
        <v>1589</v>
      </c>
      <c r="P259" s="3" t="s">
        <v>1646</v>
      </c>
      <c r="Q259" s="3" t="str">
        <f>IF(ISBLANK(Table1[[#This Row],[Type Grade]]),"",VLOOKUP(Table1[[#This Row],[Type Grade]],Table10[#Data],4,0))</f>
        <v>Staff</v>
      </c>
      <c r="R259" s="3" t="s">
        <v>150</v>
      </c>
      <c r="S259" s="3" t="s">
        <v>52</v>
      </c>
      <c r="T259" s="3" t="s">
        <v>39</v>
      </c>
      <c r="U259" s="3" t="s">
        <v>245</v>
      </c>
      <c r="V259" s="3" t="s">
        <v>570</v>
      </c>
      <c r="W259" s="3">
        <v>1</v>
      </c>
      <c r="X259" s="3" t="s">
        <v>128</v>
      </c>
      <c r="Y259" s="3" t="str">
        <f>IF(ISBLANK(Table1[[#This Row],[Progress]]),"belum ada fktk",VLOOKUP(Table1[[#This Row],[Progress]],'Reference Table'!$F$2:$G$12,2,FALSE))</f>
        <v>Open</v>
      </c>
      <c r="Z259" s="199">
        <v>45870</v>
      </c>
      <c r="AA259" s="183" t="str">
        <f>IF(LEN(Table1[[#This Row],[Request Date]])&gt;=1, TEXT(Table1[[#This Row],[Request Date]], "mmm"), "ongoing")</f>
        <v>Aug</v>
      </c>
      <c r="AB259" s="276">
        <v>0</v>
      </c>
      <c r="AC259" s="276">
        <v>1</v>
      </c>
      <c r="AD259" s="276">
        <v>0</v>
      </c>
      <c r="AE259" s="183"/>
      <c r="AF259" s="18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v>1</v>
      </c>
      <c r="BM259" s="3"/>
      <c r="BN259" s="3"/>
      <c r="BO259" s="3"/>
      <c r="BP259" s="3"/>
      <c r="BQ259" s="3"/>
      <c r="BR259" s="244" t="s">
        <v>1894</v>
      </c>
      <c r="BS259" s="183"/>
      <c r="BT259" s="183"/>
      <c r="BU259" s="183"/>
      <c r="BV259" s="3"/>
      <c r="BW259" s="3"/>
      <c r="BX259" s="16"/>
      <c r="BY259" s="16">
        <f ca="1">IF(Table1[[#This Row],[Status]]="Open",Table1[[#This Row],[Ongoing Vacancies Day]],IF(Table1[[#This Row],[Status]]="Closed",Table1[[#This Row],[Join Date]]-Table1[[#This Row],[Request Date]],IF(Table1[[#This Row],[Status]]="Hold / Cancel","Hold/Cancel",0)))</f>
        <v>95.657166203702218</v>
      </c>
      <c r="BZ259" s="16" t="str">
        <f ca="1">IFERROR(VLOOKUP(BY259,Table4[],3,TRUE),"Hold/Cancel")</f>
        <v>above 91 Days</v>
      </c>
      <c r="CA259" s="16">
        <f ca="1">IF(LEN(Table1[[#This Row],[Join Date]])&lt;1, Table1[[#This Row],[Present Day]]-Table1[[#This Row],[Request Date]],"Closed")</f>
        <v>95.657166203702218</v>
      </c>
      <c r="CB259" s="16" t="str">
        <f ca="1">VLOOKUP(Table1[[#This Row],[Actual SLA]],Table3[],3,TRUE)</f>
        <v>&gt;90</v>
      </c>
      <c r="CC259" s="16" t="str">
        <f ca="1">IFERROR(VLOOKUP(BY259,Table4[],4,TRUE),"Hold/Cancel")</f>
        <v>Closed Not Meet SLA</v>
      </c>
      <c r="CD259" s="179"/>
      <c r="CE259" s="179">
        <f t="shared" ca="1" si="8"/>
        <v>45965.657166203702</v>
      </c>
      <c r="CF259" s="16"/>
      <c r="CG259" s="16" t="s">
        <v>1720</v>
      </c>
      <c r="CH259" s="286" t="s">
        <v>1793</v>
      </c>
    </row>
    <row r="260" spans="1:86" ht="130.5" hidden="1" x14ac:dyDescent="0.35">
      <c r="A260" s="3">
        <f t="shared" si="9"/>
        <v>259</v>
      </c>
      <c r="B260" s="181" t="s">
        <v>153</v>
      </c>
      <c r="C260" s="3" t="s">
        <v>1273</v>
      </c>
      <c r="D260" s="269" t="s">
        <v>296</v>
      </c>
      <c r="E260" s="227" t="s">
        <v>1806</v>
      </c>
      <c r="F260" s="229" t="s">
        <v>156</v>
      </c>
      <c r="G260" s="229" t="s">
        <v>136</v>
      </c>
      <c r="H260" s="181"/>
      <c r="I260" s="229" t="s">
        <v>614</v>
      </c>
      <c r="J260" s="229" t="s">
        <v>613</v>
      </c>
      <c r="K260" s="181" t="s">
        <v>138</v>
      </c>
      <c r="L260" s="181" t="s">
        <v>49</v>
      </c>
      <c r="M260" s="3">
        <f>IF(ISBLANK(Table1[[#This Row],[Type Grade]]),"",VLOOKUP(Table1[[#This Row],[Type Grade]],Table10[], 2, 0))</f>
        <v>5</v>
      </c>
      <c r="N260" s="3" t="s">
        <v>1606</v>
      </c>
      <c r="O260" s="3" t="s">
        <v>1589</v>
      </c>
      <c r="P260" s="3" t="s">
        <v>1646</v>
      </c>
      <c r="Q260" s="3" t="str">
        <f>IF(ISBLANK(Table1[[#This Row],[Type Grade]]),"",VLOOKUP(Table1[[#This Row],[Type Grade]],Table10[#Data],4,0))</f>
        <v>Staff</v>
      </c>
      <c r="R260" s="181" t="s">
        <v>150</v>
      </c>
      <c r="S260" s="181" t="s">
        <v>864</v>
      </c>
      <c r="T260" s="181" t="s">
        <v>39</v>
      </c>
      <c r="U260" s="181" t="s">
        <v>297</v>
      </c>
      <c r="V260" s="181" t="s">
        <v>298</v>
      </c>
      <c r="W260" s="181">
        <v>1</v>
      </c>
      <c r="X260" s="181" t="s">
        <v>128</v>
      </c>
      <c r="Y260" s="3" t="str">
        <f>IF(ISBLANK(Table1[[#This Row],[Progress]]),"belum ada fktk",VLOOKUP(Table1[[#This Row],[Progress]],'Reference Table'!$F$2:$G$12,2,FALSE))</f>
        <v>Open</v>
      </c>
      <c r="Z260" s="199">
        <v>45870</v>
      </c>
      <c r="AA260" s="183" t="str">
        <f>IF(LEN(Table1[[#This Row],[Request Date]])&gt;=1, TEXT(Table1[[#This Row],[Request Date]], "mmm"), "ongoing")</f>
        <v>Aug</v>
      </c>
      <c r="AB260" s="3"/>
      <c r="AC260" s="3"/>
      <c r="AD260" s="3"/>
      <c r="AE260" s="3"/>
      <c r="AF260" s="3"/>
      <c r="AG260" s="181">
        <v>1</v>
      </c>
      <c r="AH260" s="181"/>
      <c r="AI260" s="181"/>
      <c r="AJ260" s="181"/>
      <c r="AK260" s="181"/>
      <c r="AL260" s="181"/>
      <c r="AM260" s="181">
        <v>1</v>
      </c>
      <c r="AN260" s="181"/>
      <c r="AO260" s="181"/>
      <c r="AP260" s="181"/>
      <c r="AQ260" s="181"/>
      <c r="AR260" s="181"/>
      <c r="AS260" s="181"/>
      <c r="AT260" s="181"/>
      <c r="AU260" s="181"/>
      <c r="AV260" s="181"/>
      <c r="AW260" s="181"/>
      <c r="AX260" s="181"/>
      <c r="AY260" s="181"/>
      <c r="AZ260" s="181"/>
      <c r="BA260" s="181"/>
      <c r="BB260" s="181"/>
      <c r="BC260" s="181"/>
      <c r="BD260" s="181"/>
      <c r="BE260" s="181"/>
      <c r="BF260" s="181"/>
      <c r="BG260" s="181"/>
      <c r="BH260" s="181"/>
      <c r="BI260" s="181"/>
      <c r="BJ260" s="181"/>
      <c r="BK260" s="181"/>
      <c r="BL260" s="181"/>
      <c r="BM260" s="181"/>
      <c r="BN260" s="181"/>
      <c r="BO260" s="181">
        <v>1</v>
      </c>
      <c r="BP260" s="181"/>
      <c r="BQ260" s="181"/>
      <c r="BR260" s="243" t="s">
        <v>1914</v>
      </c>
      <c r="BS260" s="193">
        <v>45803</v>
      </c>
      <c r="BT260" s="181"/>
      <c r="BU260" s="181"/>
      <c r="BV260" s="181"/>
      <c r="BW260" s="181"/>
      <c r="BX260" s="16"/>
      <c r="BY260" s="16">
        <f ca="1">IF(Table1[[#This Row],[Status]]="Open",Table1[[#This Row],[Ongoing Vacancies Day]],IF(Table1[[#This Row],[Status]]="Closed",Table1[[#This Row],[Join Date]]-Table1[[#This Row],[Request Date]],IF(Table1[[#This Row],[Status]]="Hold / Cancel","Hold/Cancel",0)))</f>
        <v>95.657166203702218</v>
      </c>
      <c r="BZ260" s="16" t="str">
        <f ca="1">IFERROR(VLOOKUP(BY260,Table4[],3,TRUE),"Hold/Cancel")</f>
        <v>above 91 Days</v>
      </c>
      <c r="CA260" s="16">
        <f ca="1">IF(LEN(Table1[[#This Row],[Join Date]])&lt;1, Table1[[#This Row],[Present Day]]-Table1[[#This Row],[Request Date]],"Closed")</f>
        <v>95.657166203702218</v>
      </c>
      <c r="CB260" s="16" t="str">
        <f ca="1">VLOOKUP(Table1[[#This Row],[Actual SLA]],Table3[],3,TRUE)</f>
        <v>&gt;90</v>
      </c>
      <c r="CC260" s="16" t="str">
        <f ca="1">IFERROR(VLOOKUP(BY260,Table4[],4,TRUE),"Hold/Cancel")</f>
        <v>Closed Not Meet SLA</v>
      </c>
      <c r="CD260" s="179"/>
      <c r="CE260" s="179">
        <f t="shared" ca="1" si="8"/>
        <v>45965.657166203702</v>
      </c>
      <c r="CF260" s="16"/>
      <c r="CG260" s="16"/>
      <c r="CH260" s="287" t="s">
        <v>1798</v>
      </c>
    </row>
    <row r="261" spans="1:86" ht="58" hidden="1" x14ac:dyDescent="0.35">
      <c r="A261" s="3">
        <f t="shared" si="9"/>
        <v>260</v>
      </c>
      <c r="B261" s="3" t="s">
        <v>149</v>
      </c>
      <c r="C261" s="3" t="s">
        <v>417</v>
      </c>
      <c r="D261" s="227" t="s">
        <v>408</v>
      </c>
      <c r="E261" s="227" t="s">
        <v>1806</v>
      </c>
      <c r="F261" s="227" t="s">
        <v>146</v>
      </c>
      <c r="G261" s="227" t="s">
        <v>142</v>
      </c>
      <c r="H261" s="227" t="s">
        <v>1077</v>
      </c>
      <c r="I261" s="227" t="s">
        <v>662</v>
      </c>
      <c r="J261" s="227" t="s">
        <v>663</v>
      </c>
      <c r="K261" s="3" t="s">
        <v>138</v>
      </c>
      <c r="L261" s="194" t="s">
        <v>65</v>
      </c>
      <c r="M261" s="3">
        <f>IF(ISBLANK(Table1[[#This Row],[Type Grade]]),"",VLOOKUP(Table1[[#This Row],[Type Grade]],Table10[], 2, 0))</f>
        <v>4</v>
      </c>
      <c r="N261" s="3" t="s">
        <v>1606</v>
      </c>
      <c r="O261" s="3" t="s">
        <v>1590</v>
      </c>
      <c r="P261" s="241" t="s">
        <v>1616</v>
      </c>
      <c r="Q261" s="3" t="str">
        <f>IF(ISBLANK(Table1[[#This Row],[Type Grade]]),"",VLOOKUP(Table1[[#This Row],[Type Grade]],Table10[#Data],4,0))</f>
        <v>Staff</v>
      </c>
      <c r="R261" s="3" t="s">
        <v>121</v>
      </c>
      <c r="S261" s="3" t="s">
        <v>151</v>
      </c>
      <c r="T261" s="3" t="s">
        <v>122</v>
      </c>
      <c r="U261" s="3" t="s">
        <v>349</v>
      </c>
      <c r="V261" s="3" t="s">
        <v>349</v>
      </c>
      <c r="W261" s="3">
        <v>1</v>
      </c>
      <c r="X261" s="3" t="s">
        <v>130</v>
      </c>
      <c r="Y261" s="3" t="str">
        <f>IF(ISBLANK(Table1[[#This Row],[Progress]]),"belum ada fktk",VLOOKUP(Table1[[#This Row],[Progress]],'Reference Table'!$F$2:$G$12,2,FALSE))</f>
        <v>Open</v>
      </c>
      <c r="Z261" s="199">
        <v>45870</v>
      </c>
      <c r="AA261" s="183" t="str">
        <f>IF(LEN(Table1[[#This Row],[Request Date]])&gt;=1, TEXT(Table1[[#This Row],[Request Date]], "mmm"), "ongoing")</f>
        <v>Aug</v>
      </c>
      <c r="AB261" s="276">
        <v>3</v>
      </c>
      <c r="AC261" s="276">
        <v>0</v>
      </c>
      <c r="AD261" s="276">
        <v>1</v>
      </c>
      <c r="AE261" s="183"/>
      <c r="AF261" s="183"/>
      <c r="AG261" s="237">
        <v>4</v>
      </c>
      <c r="AH261" s="237"/>
      <c r="AI261" s="237"/>
      <c r="AJ261" s="237">
        <v>1</v>
      </c>
      <c r="AK261" s="237">
        <v>1</v>
      </c>
      <c r="AL261" s="237"/>
      <c r="AM261" s="237">
        <v>2</v>
      </c>
      <c r="AN261" s="237"/>
      <c r="AO261" s="237"/>
      <c r="AP261" s="237"/>
      <c r="AQ261" s="237"/>
      <c r="AR261" s="237"/>
      <c r="AS261" s="237"/>
      <c r="AT261" s="237"/>
      <c r="AU261" s="237"/>
      <c r="AV261" s="237"/>
      <c r="AW261" s="237"/>
      <c r="AX261" s="237"/>
      <c r="AY261" s="237"/>
      <c r="AZ261" s="237"/>
      <c r="BA261" s="237"/>
      <c r="BB261" s="237"/>
      <c r="BC261" s="237"/>
      <c r="BD261" s="237"/>
      <c r="BE261" s="3"/>
      <c r="BF261" s="3"/>
      <c r="BG261" s="3"/>
      <c r="BH261" s="3"/>
      <c r="BI261" s="3"/>
      <c r="BJ261" s="3"/>
      <c r="BK261" s="112"/>
      <c r="BL261" s="3"/>
      <c r="BM261" s="3"/>
      <c r="BN261" s="4"/>
      <c r="BO261" s="3"/>
      <c r="BP261" s="3"/>
      <c r="BQ261" s="3"/>
      <c r="BR261" s="172" t="s">
        <v>1915</v>
      </c>
      <c r="BS261" s="258" t="s">
        <v>771</v>
      </c>
      <c r="BT261" s="253"/>
      <c r="BU261" s="183"/>
      <c r="BV261" s="112"/>
      <c r="BW261" s="3"/>
      <c r="BX261" s="3"/>
      <c r="BY261" s="16">
        <f ca="1">IF(Table1[[#This Row],[Status]]="Open",Table1[[#This Row],[Ongoing Vacancies Day]],IF(Table1[[#This Row],[Status]]="Closed",Table1[[#This Row],[Join Date]]-Table1[[#This Row],[Request Date]],IF(Table1[[#This Row],[Status]]="Hold / Cancel","Hold/Cancel",0)))</f>
        <v>95.657166203702218</v>
      </c>
      <c r="BZ261" s="16" t="str">
        <f ca="1">IFERROR(VLOOKUP(BY261,Table4[],3,TRUE),"Hold/Cancel")</f>
        <v>above 91 Days</v>
      </c>
      <c r="CA261" s="16">
        <f ca="1">IF(LEN(Table1[[#This Row],[Join Date]])&lt;1, Table1[[#This Row],[Present Day]]-Table1[[#This Row],[Request Date]],"Closed")</f>
        <v>95.657166203702218</v>
      </c>
      <c r="CB261" s="16" t="str">
        <f ca="1">VLOOKUP(Table1[[#This Row],[Actual SLA]],Table3[],3,TRUE)</f>
        <v>&gt;90</v>
      </c>
      <c r="CC261" s="16" t="str">
        <f ca="1">IFERROR(VLOOKUP(BY261,Table4[],4,TRUE),"Hold/Cancel")</f>
        <v>Closed Not Meet SLA</v>
      </c>
      <c r="CD261" s="179"/>
      <c r="CE261" s="179">
        <f t="shared" ca="1" si="8"/>
        <v>45965.657166203702</v>
      </c>
      <c r="CF261" s="16"/>
      <c r="CG261" s="16"/>
      <c r="CH261" s="112" t="s">
        <v>1864</v>
      </c>
    </row>
    <row r="262" spans="1:86" ht="43.5" hidden="1" x14ac:dyDescent="0.35">
      <c r="A262" s="3">
        <f t="shared" si="9"/>
        <v>261</v>
      </c>
      <c r="B262" s="3" t="s">
        <v>149</v>
      </c>
      <c r="C262" s="3" t="s">
        <v>417</v>
      </c>
      <c r="D262" s="227" t="s">
        <v>426</v>
      </c>
      <c r="E262" s="227" t="s">
        <v>1806</v>
      </c>
      <c r="F262" s="227" t="s">
        <v>146</v>
      </c>
      <c r="G262" s="227" t="s">
        <v>136</v>
      </c>
      <c r="H262" s="227" t="s">
        <v>1569</v>
      </c>
      <c r="I262" s="227" t="s">
        <v>666</v>
      </c>
      <c r="J262" s="227" t="s">
        <v>667</v>
      </c>
      <c r="K262" s="3" t="s">
        <v>138</v>
      </c>
      <c r="L262" s="194" t="s">
        <v>49</v>
      </c>
      <c r="M262" s="3">
        <f>IF(ISBLANK(Table1[[#This Row],[Type Grade]]),"",VLOOKUP(Table1[[#This Row],[Type Grade]],Table10[], 2, 0))</f>
        <v>5</v>
      </c>
      <c r="N262" s="3" t="s">
        <v>1606</v>
      </c>
      <c r="O262" s="3" t="s">
        <v>1590</v>
      </c>
      <c r="P262" s="241" t="s">
        <v>1617</v>
      </c>
      <c r="Q262" s="3" t="str">
        <f>IF(ISBLANK(Table1[[#This Row],[Type Grade]]),"",VLOOKUP(Table1[[#This Row],[Type Grade]],Table10[#Data],4,0))</f>
        <v>Staff</v>
      </c>
      <c r="R262" s="3" t="s">
        <v>121</v>
      </c>
      <c r="S262" s="3" t="s">
        <v>151</v>
      </c>
      <c r="T262" s="3" t="s">
        <v>122</v>
      </c>
      <c r="U262" s="3"/>
      <c r="V262" s="3"/>
      <c r="W262" s="3">
        <v>1</v>
      </c>
      <c r="X262" s="3" t="s">
        <v>133</v>
      </c>
      <c r="Y262" s="3" t="str">
        <f>IF(ISBLANK(Table1[[#This Row],[Progress]]),"belum ada fktk",VLOOKUP(Table1[[#This Row],[Progress]],'Reference Table'!$F$2:$G$12,2,FALSE))</f>
        <v>Open</v>
      </c>
      <c r="Z262" s="199">
        <v>45870</v>
      </c>
      <c r="AA262" s="183" t="str">
        <f>IF(LEN(Table1[[#This Row],[Request Date]])&gt;=1, TEXT(Table1[[#This Row],[Request Date]], "mmm"), "ongoing")</f>
        <v>Aug</v>
      </c>
      <c r="AB262" s="276">
        <v>2</v>
      </c>
      <c r="AC262" s="276">
        <v>0</v>
      </c>
      <c r="AD262" s="276">
        <v>0</v>
      </c>
      <c r="AE262" s="183"/>
      <c r="AF262" s="183"/>
      <c r="AG262" s="3">
        <v>1</v>
      </c>
      <c r="AH262" s="3"/>
      <c r="AI262" s="3">
        <v>1</v>
      </c>
      <c r="AJ262" s="3"/>
      <c r="AK262" s="3"/>
      <c r="AL262" s="3"/>
      <c r="AM262" s="3">
        <v>1</v>
      </c>
      <c r="AN262" s="3"/>
      <c r="AO262" s="3"/>
      <c r="AP262" s="3"/>
      <c r="AQ262" s="3"/>
      <c r="AR262" s="3"/>
      <c r="AS262" s="3"/>
      <c r="AT262" s="3"/>
      <c r="AU262" s="3"/>
      <c r="AV262" s="3"/>
      <c r="AW262" s="3"/>
      <c r="AX262" s="3"/>
      <c r="AY262" s="3"/>
      <c r="AZ262" s="3"/>
      <c r="BA262" s="3"/>
      <c r="BB262" s="3"/>
      <c r="BC262" s="3">
        <v>1</v>
      </c>
      <c r="BD262" s="3"/>
      <c r="BE262" s="3">
        <v>1</v>
      </c>
      <c r="BF262" s="3"/>
      <c r="BG262" s="3"/>
      <c r="BH262" s="3"/>
      <c r="BI262" s="3">
        <v>1</v>
      </c>
      <c r="BJ262" s="3"/>
      <c r="BK262" s="3">
        <v>1</v>
      </c>
      <c r="BL262" s="3"/>
      <c r="BM262" s="3"/>
      <c r="BN262" s="3"/>
      <c r="BO262" s="3"/>
      <c r="BP262" s="3"/>
      <c r="BQ262" s="3"/>
      <c r="BR262" s="172" t="s">
        <v>1916</v>
      </c>
      <c r="BS262" s="183"/>
      <c r="BT262" s="183"/>
      <c r="BU262" s="183"/>
      <c r="BV262" s="3"/>
      <c r="BW262" s="3"/>
      <c r="BX262" s="16"/>
      <c r="BY262" s="16">
        <f ca="1">IF(Table1[[#This Row],[Status]]="Open",Table1[[#This Row],[Ongoing Vacancies Day]],IF(Table1[[#This Row],[Status]]="Closed",Table1[[#This Row],[Join Date]]-Table1[[#This Row],[Request Date]],IF(Table1[[#This Row],[Status]]="Hold / Cancel","Hold/Cancel",0)))</f>
        <v>95.657166203702218</v>
      </c>
      <c r="BZ262" s="16" t="str">
        <f ca="1">IFERROR(VLOOKUP(BY262,Table4[],3,TRUE),"Hold/Cancel")</f>
        <v>above 91 Days</v>
      </c>
      <c r="CA262" s="16">
        <f ca="1">IF(LEN(Table1[[#This Row],[Join Date]])&lt;1, Table1[[#This Row],[Present Day]]-Table1[[#This Row],[Request Date]],"Closed")</f>
        <v>95.657166203702218</v>
      </c>
      <c r="CB262" s="16" t="str">
        <f ca="1">VLOOKUP(Table1[[#This Row],[Actual SLA]],Table3[],3,TRUE)</f>
        <v>&gt;90</v>
      </c>
      <c r="CC262" s="16" t="str">
        <f ca="1">IFERROR(VLOOKUP(BY262,Table4[],4,TRUE),"Hold/Cancel")</f>
        <v>Closed Not Meet SLA</v>
      </c>
      <c r="CD262" s="179"/>
      <c r="CE262" s="179">
        <f t="shared" ca="1" si="8"/>
        <v>45965.657166203702</v>
      </c>
      <c r="CF262" s="16"/>
      <c r="CG262" s="16" t="s">
        <v>1720</v>
      </c>
      <c r="CH262" s="286" t="s">
        <v>1828</v>
      </c>
    </row>
    <row r="263" spans="1:86" ht="145" hidden="1" x14ac:dyDescent="0.35">
      <c r="A263" s="3">
        <f t="shared" si="9"/>
        <v>262</v>
      </c>
      <c r="B263" s="3" t="s">
        <v>152</v>
      </c>
      <c r="C263" s="3" t="s">
        <v>1273</v>
      </c>
      <c r="D263" s="260" t="s">
        <v>520</v>
      </c>
      <c r="E263" s="227" t="s">
        <v>1806</v>
      </c>
      <c r="F263" s="227" t="s">
        <v>159</v>
      </c>
      <c r="G263" s="227" t="s">
        <v>136</v>
      </c>
      <c r="H263" s="227" t="s">
        <v>159</v>
      </c>
      <c r="I263" s="227" t="s">
        <v>521</v>
      </c>
      <c r="J263" s="227" t="s">
        <v>594</v>
      </c>
      <c r="K263" s="3" t="s">
        <v>138</v>
      </c>
      <c r="L263" s="3" t="s">
        <v>43</v>
      </c>
      <c r="M263" s="3">
        <f>IF(ISBLANK(Table1[[#This Row],[Type Grade]]),"",VLOOKUP(Table1[[#This Row],[Type Grade]],Table10[], 2, 0))</f>
        <v>7</v>
      </c>
      <c r="N263" s="3" t="s">
        <v>1606</v>
      </c>
      <c r="O263" s="3" t="s">
        <v>1589</v>
      </c>
      <c r="P263" s="3" t="s">
        <v>1646</v>
      </c>
      <c r="Q263" s="3" t="str">
        <f>IF(ISBLANK(Table1[[#This Row],[Type Grade]]),"",VLOOKUP(Table1[[#This Row],[Type Grade]],Table10[#Data],4,0))</f>
        <v>Staff</v>
      </c>
      <c r="R263" s="3" t="s">
        <v>150</v>
      </c>
      <c r="S263" s="3" t="s">
        <v>157</v>
      </c>
      <c r="T263" s="3" t="s">
        <v>39</v>
      </c>
      <c r="U263" s="3" t="s">
        <v>521</v>
      </c>
      <c r="V263" s="3" t="s">
        <v>1794</v>
      </c>
      <c r="W263" s="3">
        <v>1</v>
      </c>
      <c r="X263" s="3" t="s">
        <v>130</v>
      </c>
      <c r="Y263" s="3" t="str">
        <f>IF(ISBLANK(Table1[[#This Row],[Progress]]),"belum ada fktk",VLOOKUP(Table1[[#This Row],[Progress]],'Reference Table'!$F$2:$G$12,2,FALSE))</f>
        <v>Open</v>
      </c>
      <c r="Z263" s="199">
        <v>45870</v>
      </c>
      <c r="AA263" s="183" t="str">
        <f>IF(LEN(Table1[[#This Row],[Request Date]])&gt;=1, TEXT(Table1[[#This Row],[Request Date]], "mmm"), "ongoing")</f>
        <v>Aug</v>
      </c>
      <c r="AB263" s="276">
        <v>2</v>
      </c>
      <c r="AC263" s="276">
        <v>0</v>
      </c>
      <c r="AD263" s="276">
        <v>0</v>
      </c>
      <c r="AE263" s="183"/>
      <c r="AF263" s="183"/>
      <c r="AG263" s="3">
        <v>2</v>
      </c>
      <c r="AH263" s="3"/>
      <c r="AI263" s="3"/>
      <c r="AJ263" s="3">
        <v>1</v>
      </c>
      <c r="AK263" s="3"/>
      <c r="AL263" s="3"/>
      <c r="AM263" s="3">
        <v>2</v>
      </c>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244" t="s">
        <v>1895</v>
      </c>
      <c r="BS263" s="183"/>
      <c r="BT263" s="183"/>
      <c r="BU263" s="183"/>
      <c r="BV263" s="3"/>
      <c r="BW263" s="3"/>
      <c r="BX263" s="16"/>
      <c r="BY263" s="16">
        <f ca="1">IF(Table1[[#This Row],[Status]]="Open",Table1[[#This Row],[Ongoing Vacancies Day]],IF(Table1[[#This Row],[Status]]="Closed",Table1[[#This Row],[Join Date]]-Table1[[#This Row],[Request Date]],IF(Table1[[#This Row],[Status]]="Hold / Cancel","Hold/Cancel",0)))</f>
        <v>95.657166203702218</v>
      </c>
      <c r="BZ263" s="16" t="str">
        <f ca="1">IFERROR(VLOOKUP(BY263,Table4[],3,TRUE),"Hold/Cancel")</f>
        <v>above 91 Days</v>
      </c>
      <c r="CA263" s="16">
        <f ca="1">IF(LEN(Table1[[#This Row],[Join Date]])&lt;1, Table1[[#This Row],[Present Day]]-Table1[[#This Row],[Request Date]],"Closed")</f>
        <v>95.657166203702218</v>
      </c>
      <c r="CB263" s="16" t="str">
        <f ca="1">VLOOKUP(Table1[[#This Row],[Actual SLA]],Table3[],3,TRUE)</f>
        <v>&gt;90</v>
      </c>
      <c r="CC263" s="16" t="str">
        <f ca="1">IFERROR(VLOOKUP(BY263,Table4[],4,TRUE),"Hold/Cancel")</f>
        <v>Closed Not Meet SLA</v>
      </c>
      <c r="CD263" s="179"/>
      <c r="CE263" s="179">
        <f t="shared" ca="1" si="8"/>
        <v>45965.657166203702</v>
      </c>
      <c r="CF263" s="16"/>
      <c r="CG263" s="16" t="s">
        <v>1720</v>
      </c>
      <c r="CH263" s="286" t="s">
        <v>1795</v>
      </c>
    </row>
    <row r="264" spans="1:86" hidden="1" x14ac:dyDescent="0.35">
      <c r="A264" s="3">
        <f t="shared" si="9"/>
        <v>263</v>
      </c>
      <c r="B264" s="3" t="s">
        <v>149</v>
      </c>
      <c r="C264" s="3" t="s">
        <v>1273</v>
      </c>
      <c r="D264" s="260" t="s">
        <v>530</v>
      </c>
      <c r="E264" s="227" t="s">
        <v>1806</v>
      </c>
      <c r="F264" s="227" t="s">
        <v>183</v>
      </c>
      <c r="G264" s="227" t="s">
        <v>136</v>
      </c>
      <c r="H264" s="3"/>
      <c r="I264" s="227" t="s">
        <v>589</v>
      </c>
      <c r="J264" s="227" t="s">
        <v>588</v>
      </c>
      <c r="K264" s="3" t="s">
        <v>138</v>
      </c>
      <c r="L264" s="3" t="s">
        <v>49</v>
      </c>
      <c r="M264" s="3">
        <f>IF(ISBLANK(Table1[[#This Row],[Type Grade]]),"",VLOOKUP(Table1[[#This Row],[Type Grade]],Table10[], 2, 0))</f>
        <v>5</v>
      </c>
      <c r="N264" s="3" t="s">
        <v>1606</v>
      </c>
      <c r="O264" s="3" t="s">
        <v>1589</v>
      </c>
      <c r="P264" s="3" t="s">
        <v>1646</v>
      </c>
      <c r="Q264" s="3" t="str">
        <f>IF(ISBLANK(Table1[[#This Row],[Type Grade]]),"",VLOOKUP(Table1[[#This Row],[Type Grade]],Table10[#Data],4,0))</f>
        <v>Staff</v>
      </c>
      <c r="R264" s="3" t="s">
        <v>150</v>
      </c>
      <c r="S264" s="3" t="s">
        <v>52</v>
      </c>
      <c r="T264" s="3" t="s">
        <v>39</v>
      </c>
      <c r="U264" s="3" t="s">
        <v>531</v>
      </c>
      <c r="V264" s="3"/>
      <c r="W264" s="3">
        <v>1</v>
      </c>
      <c r="X264" s="3" t="s">
        <v>128</v>
      </c>
      <c r="Y264" s="3" t="str">
        <f>IF(ISBLANK(Table1[[#This Row],[Progress]]),"belum ada fktk",VLOOKUP(Table1[[#This Row],[Progress]],'Reference Table'!$F$2:$G$12,2,FALSE))</f>
        <v>Open</v>
      </c>
      <c r="Z264" s="199">
        <v>45870</v>
      </c>
      <c r="AA264" s="183" t="str">
        <f>IF(LEN(Table1[[#This Row],[Request Date]])&gt;=1, TEXT(Table1[[#This Row],[Request Date]], "mmm"), "ongoing")</f>
        <v>Aug</v>
      </c>
      <c r="AB264" s="276">
        <v>0</v>
      </c>
      <c r="AC264" s="276">
        <v>0</v>
      </c>
      <c r="AD264" s="276">
        <v>0</v>
      </c>
      <c r="AE264" s="183"/>
      <c r="AF264" s="18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246"/>
      <c r="BS264" s="183"/>
      <c r="BT264" s="183"/>
      <c r="BU264" s="183"/>
      <c r="BV264" s="3"/>
      <c r="BW264" s="3"/>
      <c r="BX264" s="16"/>
      <c r="BY264" s="16">
        <f ca="1">IF(Table1[[#This Row],[Status]]="Open",Table1[[#This Row],[Ongoing Vacancies Day]],IF(Table1[[#This Row],[Status]]="Closed",Table1[[#This Row],[Join Date]]-Table1[[#This Row],[Request Date]],IF(Table1[[#This Row],[Status]]="Hold / Cancel","Hold/Cancel",0)))</f>
        <v>95.657166203702218</v>
      </c>
      <c r="BZ264" s="16" t="str">
        <f ca="1">IFERROR(VLOOKUP(BY264,Table4[],3,TRUE),"Hold/Cancel")</f>
        <v>above 91 Days</v>
      </c>
      <c r="CA264" s="16">
        <f ca="1">IF(LEN(Table1[[#This Row],[Join Date]])&lt;1, Table1[[#This Row],[Present Day]]-Table1[[#This Row],[Request Date]],"Closed")</f>
        <v>95.657166203702218</v>
      </c>
      <c r="CB264" s="16" t="str">
        <f ca="1">VLOOKUP(Table1[[#This Row],[Actual SLA]],Table3[],3,TRUE)</f>
        <v>&gt;90</v>
      </c>
      <c r="CC264" s="16" t="str">
        <f ca="1">IFERROR(VLOOKUP(BY264,Table4[],4,TRUE),"Hold/Cancel")</f>
        <v>Closed Not Meet SLA</v>
      </c>
      <c r="CD264" s="179"/>
      <c r="CE264" s="179">
        <f t="shared" ca="1" si="8"/>
        <v>45965.657166203702</v>
      </c>
      <c r="CF264" s="16"/>
      <c r="CG264" s="16" t="s">
        <v>1720</v>
      </c>
      <c r="CH264" s="231"/>
    </row>
    <row r="265" spans="1:86" ht="29" x14ac:dyDescent="0.35">
      <c r="A265" s="3">
        <f t="shared" si="9"/>
        <v>264</v>
      </c>
      <c r="B265" s="181" t="s">
        <v>149</v>
      </c>
      <c r="C265" s="3" t="s">
        <v>321</v>
      </c>
      <c r="D265" s="269" t="s">
        <v>853</v>
      </c>
      <c r="E265" s="227" t="s">
        <v>1806</v>
      </c>
      <c r="F265" s="227" t="s">
        <v>137</v>
      </c>
      <c r="G265" s="229" t="s">
        <v>142</v>
      </c>
      <c r="H265" s="259" t="s">
        <v>1553</v>
      </c>
      <c r="I265" s="229" t="s">
        <v>643</v>
      </c>
      <c r="J265" s="229" t="s">
        <v>1454</v>
      </c>
      <c r="K265" s="181" t="s">
        <v>138</v>
      </c>
      <c r="L265" s="181" t="s">
        <v>61</v>
      </c>
      <c r="M265" s="3">
        <f>IF(ISBLANK(Table1[[#This Row],[Type Grade]]),"",VLOOKUP(Table1[[#This Row],[Type Grade]],Table10[], 2, 0))</f>
        <v>4</v>
      </c>
      <c r="N265" s="3" t="s">
        <v>1606</v>
      </c>
      <c r="O265" s="3" t="s">
        <v>1589</v>
      </c>
      <c r="P265" s="4" t="s">
        <v>1646</v>
      </c>
      <c r="Q265" s="3" t="str">
        <f>IF(ISBLANK(Table1[[#This Row],[Type Grade]]),"",VLOOKUP(Table1[[#This Row],[Type Grade]],Table10[#Data],4,0))</f>
        <v>Staff</v>
      </c>
      <c r="R265" s="181" t="s">
        <v>121</v>
      </c>
      <c r="S265" s="181" t="s">
        <v>151</v>
      </c>
      <c r="T265" s="181" t="s">
        <v>122</v>
      </c>
      <c r="U265" s="181"/>
      <c r="V265" s="181"/>
      <c r="W265" s="181">
        <v>1</v>
      </c>
      <c r="X265" s="3" t="s">
        <v>130</v>
      </c>
      <c r="Y265" s="3" t="str">
        <f>IF(ISBLANK(Table1[[#This Row],[Progress]]),"belum ada fktk",VLOOKUP(Table1[[#This Row],[Progress]],'Reference Table'!$F$2:$G$12,2,FALSE))</f>
        <v>Open</v>
      </c>
      <c r="Z265" s="199">
        <v>45870</v>
      </c>
      <c r="AA265" s="183" t="str">
        <f>IF(LEN(Table1[[#This Row],[Request Date]])&gt;=1, TEXT(Table1[[#This Row],[Request Date]], "mmm"), "ongoing")</f>
        <v>Aug</v>
      </c>
      <c r="AB265" s="276">
        <v>0</v>
      </c>
      <c r="AC265" s="276">
        <v>0</v>
      </c>
      <c r="AD265" s="276">
        <v>0</v>
      </c>
      <c r="AE265" s="276">
        <v>5</v>
      </c>
      <c r="AF265" s="183"/>
      <c r="AG265" s="184">
        <v>5</v>
      </c>
      <c r="AH265" s="184"/>
      <c r="AI265" s="184"/>
      <c r="AJ265" s="184"/>
      <c r="AK265" s="3">
        <v>3</v>
      </c>
      <c r="AL265" s="184"/>
      <c r="AM265" s="185">
        <v>3</v>
      </c>
      <c r="AN265" s="185"/>
      <c r="AO265" s="185"/>
      <c r="AP265" s="185"/>
      <c r="AQ265" s="185"/>
      <c r="AR265" s="185"/>
      <c r="AS265" s="185"/>
      <c r="AT265" s="185"/>
      <c r="AU265" s="185"/>
      <c r="AV265" s="185"/>
      <c r="AW265" s="185"/>
      <c r="AX265" s="185"/>
      <c r="AY265" s="185"/>
      <c r="AZ265" s="185"/>
      <c r="BA265" s="185"/>
      <c r="BB265" s="185"/>
      <c r="BC265" s="185"/>
      <c r="BD265" s="185"/>
      <c r="BE265" s="185"/>
      <c r="BF265" s="185"/>
      <c r="BG265" s="185"/>
      <c r="BH265" s="185"/>
      <c r="BI265" s="185"/>
      <c r="BJ265" s="185"/>
      <c r="BK265" s="185"/>
      <c r="BL265" s="185"/>
      <c r="BM265" s="185"/>
      <c r="BN265" s="185">
        <v>2</v>
      </c>
      <c r="BO265" s="185">
        <v>3</v>
      </c>
      <c r="BP265" s="185"/>
      <c r="BQ265" s="195"/>
      <c r="BR265" s="245" t="s">
        <v>1865</v>
      </c>
      <c r="BS265" s="187"/>
      <c r="BT265" s="187"/>
      <c r="BU265" s="183"/>
      <c r="BV265" s="181"/>
      <c r="BW265" s="181"/>
      <c r="BX265" s="16"/>
      <c r="BY265" s="16">
        <f ca="1">IF(Table1[[#This Row],[Status]]="Open",Table1[[#This Row],[Ongoing Vacancies Day]],IF(Table1[[#This Row],[Status]]="Closed",Table1[[#This Row],[Join Date]]-Table1[[#This Row],[Request Date]],IF(Table1[[#This Row],[Status]]="Hold / Cancel","Hold/Cancel",0)))</f>
        <v>95.657166203702218</v>
      </c>
      <c r="BZ265" s="16" t="str">
        <f ca="1">IFERROR(VLOOKUP(BY265,Table4[],3,TRUE),"Hold/Cancel")</f>
        <v>above 91 Days</v>
      </c>
      <c r="CA265" s="16">
        <f ca="1">IF(LEN(Table1[[#This Row],[Join Date]])&lt;1, Table1[[#This Row],[Present Day]]-Table1[[#This Row],[Request Date]],"Closed")</f>
        <v>95.657166203702218</v>
      </c>
      <c r="CB265" s="16" t="str">
        <f ca="1">VLOOKUP(Table1[[#This Row],[Actual SLA]],Table3[],3,TRUE)</f>
        <v>&gt;90</v>
      </c>
      <c r="CC265" s="16" t="str">
        <f ca="1">IFERROR(VLOOKUP(BY265,Table4[],4,TRUE),"Hold/Cancel")</f>
        <v>Closed Not Meet SLA</v>
      </c>
      <c r="CD265" s="179"/>
      <c r="CE265" s="179">
        <f t="shared" ca="1" si="8"/>
        <v>45965.657166203702</v>
      </c>
      <c r="CF265" s="16"/>
      <c r="CG265" s="16" t="s">
        <v>1720</v>
      </c>
      <c r="CH265" s="195" t="s">
        <v>1865</v>
      </c>
    </row>
    <row r="266" spans="1:86" ht="217.5" hidden="1" x14ac:dyDescent="0.35">
      <c r="A266" s="3">
        <f t="shared" si="9"/>
        <v>265</v>
      </c>
      <c r="B266" s="3" t="s">
        <v>149</v>
      </c>
      <c r="C266" s="3" t="s">
        <v>1273</v>
      </c>
      <c r="D266" s="229" t="s">
        <v>1494</v>
      </c>
      <c r="E266" s="227" t="s">
        <v>1807</v>
      </c>
      <c r="F266" s="227" t="s">
        <v>162</v>
      </c>
      <c r="G266" s="227" t="s">
        <v>143</v>
      </c>
      <c r="H266" s="228" t="s">
        <v>183</v>
      </c>
      <c r="I266" s="227" t="s">
        <v>635</v>
      </c>
      <c r="J266" s="227" t="s">
        <v>926</v>
      </c>
      <c r="K266" s="3" t="s">
        <v>138</v>
      </c>
      <c r="L266" s="3" t="s">
        <v>43</v>
      </c>
      <c r="M266" s="3">
        <f>IF(ISBLANK(Table1[[#This Row],[Type Grade]]),"",VLOOKUP(Table1[[#This Row],[Type Grade]],Table10[], 2, 0))</f>
        <v>7</v>
      </c>
      <c r="N266" s="3" t="s">
        <v>1606</v>
      </c>
      <c r="O266" s="3" t="s">
        <v>1590</v>
      </c>
      <c r="P266" s="172" t="s">
        <v>1633</v>
      </c>
      <c r="Q266" s="3" t="str">
        <f>IF(ISBLANK(Table1[[#This Row],[Type Grade]]),"",VLOOKUP(Table1[[#This Row],[Type Grade]],Table10[#Data],4,0))</f>
        <v>Staff</v>
      </c>
      <c r="R266" s="3" t="s">
        <v>121</v>
      </c>
      <c r="S266" s="3" t="s">
        <v>151</v>
      </c>
      <c r="T266" s="3" t="s">
        <v>122</v>
      </c>
      <c r="U266" s="3"/>
      <c r="V266" s="3"/>
      <c r="W266" s="3">
        <v>1</v>
      </c>
      <c r="X266" s="3" t="s">
        <v>928</v>
      </c>
      <c r="Y266" s="3" t="str">
        <f>IF(ISBLANK(Table1[[#This Row],[Progress]]),"belum ada fktk",VLOOKUP(Table1[[#This Row],[Progress]],'Reference Table'!$F$2:$G$12,2,FALSE))</f>
        <v>Open</v>
      </c>
      <c r="Z266" s="199">
        <v>45870</v>
      </c>
      <c r="AA266" s="183" t="str">
        <f>IF(LEN(Table1[[#This Row],[Request Date]])&gt;=1, TEXT(Table1[[#This Row],[Request Date]], "mmm"), "ongoing")</f>
        <v>Aug</v>
      </c>
      <c r="AB266" s="276">
        <v>0</v>
      </c>
      <c r="AC266" s="276">
        <v>0</v>
      </c>
      <c r="AD266" s="276">
        <v>0</v>
      </c>
      <c r="AE266" s="183"/>
      <c r="AF266" s="18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246" t="s">
        <v>1917</v>
      </c>
      <c r="BS266" s="183"/>
      <c r="BT266" s="183"/>
      <c r="BU266" s="183"/>
      <c r="BV266" s="3"/>
      <c r="BW266" s="3"/>
      <c r="BX266" s="16"/>
      <c r="BY266" s="16">
        <f ca="1">IF(Table1[[#This Row],[Status]]="Open",Table1[[#This Row],[Ongoing Vacancies Day]],IF(Table1[[#This Row],[Status]]="Closed",Table1[[#This Row],[Join Date]]-Table1[[#This Row],[Request Date]],IF(Table1[[#This Row],[Status]]="Hold / Cancel","Hold/Cancel",0)))</f>
        <v>95.657166203702218</v>
      </c>
      <c r="BZ266" s="16" t="str">
        <f ca="1">IFERROR(VLOOKUP(BY266,Table4[],3,TRUE),"Hold/Cancel")</f>
        <v>above 91 Days</v>
      </c>
      <c r="CA266" s="16">
        <f ca="1">IF(LEN(Table1[[#This Row],[Join Date]])&lt;1, Table1[[#This Row],[Present Day]]-Table1[[#This Row],[Request Date]],"Closed")</f>
        <v>95.657166203702218</v>
      </c>
      <c r="CB266" s="16" t="str">
        <f ca="1">VLOOKUP(Table1[[#This Row],[Actual SLA]],Table3[],3,TRUE)</f>
        <v>&gt;90</v>
      </c>
      <c r="CC266" s="16" t="str">
        <f ca="1">IFERROR(VLOOKUP(BY266,Table4[],4,TRUE),"Hold/Cancel")</f>
        <v>Closed Not Meet SLA</v>
      </c>
      <c r="CD266" s="179"/>
      <c r="CE266" s="179">
        <f t="shared" ca="1" si="8"/>
        <v>45965.657166203702</v>
      </c>
      <c r="CF266" s="16"/>
      <c r="CG266" s="16"/>
      <c r="CH266" s="231"/>
    </row>
    <row r="267" spans="1:86" ht="145" hidden="1" x14ac:dyDescent="0.35">
      <c r="A267" s="3">
        <f t="shared" si="9"/>
        <v>266</v>
      </c>
      <c r="B267" s="3" t="s">
        <v>149</v>
      </c>
      <c r="C267" s="3" t="s">
        <v>1273</v>
      </c>
      <c r="D267" s="229" t="s">
        <v>1494</v>
      </c>
      <c r="E267" s="227" t="s">
        <v>1807</v>
      </c>
      <c r="F267" s="227" t="s">
        <v>162</v>
      </c>
      <c r="G267" s="227" t="s">
        <v>143</v>
      </c>
      <c r="H267" s="228" t="s">
        <v>183</v>
      </c>
      <c r="I267" s="227" t="s">
        <v>635</v>
      </c>
      <c r="J267" s="227" t="s">
        <v>1632</v>
      </c>
      <c r="K267" s="3" t="s">
        <v>138</v>
      </c>
      <c r="L267" s="3" t="s">
        <v>65</v>
      </c>
      <c r="M267" s="3">
        <f>IF(ISBLANK(Table1[[#This Row],[Type Grade]]),"",VLOOKUP(Table1[[#This Row],[Type Grade]],Table10[], 2, 0))</f>
        <v>4</v>
      </c>
      <c r="N267" s="3" t="s">
        <v>1606</v>
      </c>
      <c r="O267" s="3" t="s">
        <v>1590</v>
      </c>
      <c r="P267" s="172" t="s">
        <v>1637</v>
      </c>
      <c r="Q267" s="3" t="str">
        <f>IF(ISBLANK(Table1[[#This Row],[Type Grade]]),"",VLOOKUP(Table1[[#This Row],[Type Grade]],Table10[#Data],4,0))</f>
        <v>Staff</v>
      </c>
      <c r="R267" s="3" t="s">
        <v>121</v>
      </c>
      <c r="S267" s="3" t="s">
        <v>151</v>
      </c>
      <c r="T267" s="3" t="s">
        <v>122</v>
      </c>
      <c r="U267" s="3"/>
      <c r="V267" s="3"/>
      <c r="W267" s="3">
        <v>1</v>
      </c>
      <c r="X267" s="3" t="s">
        <v>928</v>
      </c>
      <c r="Y267" s="3" t="str">
        <f>IF(ISBLANK(Table1[[#This Row],[Progress]]),"belum ada fktk",VLOOKUP(Table1[[#This Row],[Progress]],'Reference Table'!$F$2:$G$12,2,FALSE))</f>
        <v>Open</v>
      </c>
      <c r="Z267" s="199">
        <v>45870</v>
      </c>
      <c r="AA267" s="183" t="str">
        <f>IF(LEN(Table1[[#This Row],[Request Date]])&gt;=1, TEXT(Table1[[#This Row],[Request Date]], "mmm"), "ongoing")</f>
        <v>Aug</v>
      </c>
      <c r="AB267" s="276">
        <v>0</v>
      </c>
      <c r="AC267" s="276">
        <v>0</v>
      </c>
      <c r="AD267" s="276">
        <v>0</v>
      </c>
      <c r="AE267" s="183"/>
      <c r="AF267" s="18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246"/>
      <c r="BS267" s="183"/>
      <c r="BT267" s="183"/>
      <c r="BU267" s="183"/>
      <c r="BV267" s="3"/>
      <c r="BW267" s="3"/>
      <c r="BX267" s="16"/>
      <c r="BY267" s="16">
        <f ca="1">IF(Table1[[#This Row],[Status]]="Open",Table1[[#This Row],[Ongoing Vacancies Day]],IF(Table1[[#This Row],[Status]]="Closed",Table1[[#This Row],[Join Date]]-Table1[[#This Row],[Request Date]],IF(Table1[[#This Row],[Status]]="Hold / Cancel","Hold/Cancel",0)))</f>
        <v>95.657166203702218</v>
      </c>
      <c r="BZ267" s="16" t="str">
        <f ca="1">IFERROR(VLOOKUP(BY267,Table4[],3,TRUE),"Hold/Cancel")</f>
        <v>above 91 Days</v>
      </c>
      <c r="CA267" s="16">
        <f ca="1">IF(LEN(Table1[[#This Row],[Join Date]])&lt;1, Table1[[#This Row],[Present Day]]-Table1[[#This Row],[Request Date]],"Closed")</f>
        <v>95.657166203702218</v>
      </c>
      <c r="CB267" s="16" t="str">
        <f ca="1">VLOOKUP(Table1[[#This Row],[Actual SLA]],Table3[],3,TRUE)</f>
        <v>&gt;90</v>
      </c>
      <c r="CC267" s="16" t="str">
        <f ca="1">IFERROR(VLOOKUP(BY267,Table4[],4,TRUE),"Hold/Cancel")</f>
        <v>Closed Not Meet SLA</v>
      </c>
      <c r="CD267" s="179"/>
      <c r="CE267" s="179">
        <f t="shared" ca="1" si="8"/>
        <v>45965.657166203702</v>
      </c>
      <c r="CF267" s="16"/>
      <c r="CG267" s="16"/>
      <c r="CH267" s="231"/>
    </row>
    <row r="268" spans="1:86" ht="348" hidden="1" x14ac:dyDescent="0.35">
      <c r="A268" s="3">
        <f t="shared" si="9"/>
        <v>267</v>
      </c>
      <c r="B268" s="3" t="s">
        <v>149</v>
      </c>
      <c r="C268" s="3" t="s">
        <v>1273</v>
      </c>
      <c r="D268" s="229" t="s">
        <v>1494</v>
      </c>
      <c r="E268" s="227" t="s">
        <v>1807</v>
      </c>
      <c r="F268" s="227" t="s">
        <v>162</v>
      </c>
      <c r="G268" s="227" t="s">
        <v>143</v>
      </c>
      <c r="H268" s="228" t="str">
        <f>Table1[[#This Row],[Division]]</f>
        <v>Project</v>
      </c>
      <c r="I268" s="227" t="s">
        <v>635</v>
      </c>
      <c r="J268" s="227" t="s">
        <v>1634</v>
      </c>
      <c r="K268" s="3" t="s">
        <v>138</v>
      </c>
      <c r="L268" s="3" t="s">
        <v>43</v>
      </c>
      <c r="M268" s="3">
        <f>IF(ISBLANK(Table1[[#This Row],[Type Grade]]),"",VLOOKUP(Table1[[#This Row],[Type Grade]],Table10[], 2, 0))</f>
        <v>7</v>
      </c>
      <c r="N268" s="3" t="s">
        <v>1607</v>
      </c>
      <c r="O268" s="3" t="s">
        <v>1592</v>
      </c>
      <c r="P268" s="172" t="s">
        <v>1630</v>
      </c>
      <c r="Q268" s="3" t="str">
        <f>IF(ISBLANK(Table1[[#This Row],[Type Grade]]),"",VLOOKUP(Table1[[#This Row],[Type Grade]],Table10[#Data],4,0))</f>
        <v>Staff</v>
      </c>
      <c r="R268" s="3" t="s">
        <v>121</v>
      </c>
      <c r="S268" s="3" t="s">
        <v>151</v>
      </c>
      <c r="T268" s="3" t="s">
        <v>122</v>
      </c>
      <c r="U268" s="3"/>
      <c r="V268" s="3"/>
      <c r="W268" s="3">
        <v>1</v>
      </c>
      <c r="X268" s="3" t="s">
        <v>130</v>
      </c>
      <c r="Y268" s="3" t="str">
        <f>IF(ISBLANK(Table1[[#This Row],[Progress]]),"belum ada fktk",VLOOKUP(Table1[[#This Row],[Progress]],'Reference Table'!$F$2:$G$12,2,FALSE))</f>
        <v>Open</v>
      </c>
      <c r="Z268" s="199">
        <v>45870</v>
      </c>
      <c r="AA268" s="183" t="str">
        <f>IF(LEN(Table1[[#This Row],[Request Date]])&gt;=1, TEXT(Table1[[#This Row],[Request Date]], "mmm"), "ongoing")</f>
        <v>Aug</v>
      </c>
      <c r="AB268" s="276">
        <v>0</v>
      </c>
      <c r="AC268" s="276">
        <v>0</v>
      </c>
      <c r="AD268" s="276">
        <v>0</v>
      </c>
      <c r="AE268" s="183"/>
      <c r="AF268" s="183"/>
      <c r="AH268" s="3"/>
      <c r="AI268" s="3"/>
      <c r="AJ268" s="3"/>
      <c r="AK268" s="3"/>
      <c r="AL268" s="3"/>
      <c r="AM268" s="3">
        <v>1</v>
      </c>
      <c r="AN268" s="3"/>
      <c r="AO268" s="3"/>
      <c r="AP268" s="3"/>
      <c r="AQ268" s="3"/>
      <c r="AR268" s="3"/>
      <c r="AS268" s="3"/>
      <c r="AT268" s="3"/>
      <c r="AU268" s="3"/>
      <c r="AV268" s="3"/>
      <c r="AW268" s="3"/>
      <c r="AX268" s="3"/>
      <c r="AY268" s="3"/>
      <c r="AZ268" s="3"/>
      <c r="BA268" s="3"/>
      <c r="BB268" s="3"/>
      <c r="BC268" s="3"/>
      <c r="BD268" s="3"/>
      <c r="BE268" s="3">
        <v>1</v>
      </c>
      <c r="BF268" s="3"/>
      <c r="BG268" s="3"/>
      <c r="BH268" s="3"/>
      <c r="BI268" s="3"/>
      <c r="BJ268" s="3"/>
      <c r="BK268" s="3"/>
      <c r="BL268" s="3"/>
      <c r="BM268" s="3"/>
      <c r="BN268" s="3"/>
      <c r="BO268" s="3"/>
      <c r="BP268" s="3"/>
      <c r="BQ268" s="3">
        <v>1</v>
      </c>
      <c r="BR268" s="246"/>
      <c r="BS268" s="183"/>
      <c r="BT268" s="183"/>
      <c r="BU268" s="183"/>
      <c r="BV268" s="3"/>
      <c r="BW268" s="3"/>
      <c r="BX268" s="16"/>
      <c r="BY268" s="16">
        <f ca="1">IF(Table1[[#This Row],[Status]]="Open",Table1[[#This Row],[Ongoing Vacancies Day]],IF(Table1[[#This Row],[Status]]="Closed",Table1[[#This Row],[Join Date]]-Table1[[#This Row],[Request Date]],IF(Table1[[#This Row],[Status]]="Hold / Cancel","Hold/Cancel",0)))</f>
        <v>95.657166203702218</v>
      </c>
      <c r="BZ268" s="16" t="str">
        <f ca="1">IFERROR(VLOOKUP(BY268,Table4[],3,TRUE),"Hold/Cancel")</f>
        <v>above 91 Days</v>
      </c>
      <c r="CA268" s="16">
        <f ca="1">IF(LEN(Table1[[#This Row],[Join Date]])&lt;1, Table1[[#This Row],[Present Day]]-Table1[[#This Row],[Request Date]],"Closed")</f>
        <v>95.657166203702218</v>
      </c>
      <c r="CB268" s="16" t="str">
        <f ca="1">VLOOKUP(Table1[[#This Row],[Actual SLA]],Table3[],3,TRUE)</f>
        <v>&gt;90</v>
      </c>
      <c r="CC268" s="16" t="str">
        <f ca="1">IFERROR(VLOOKUP(BY268,Table4[],4,TRUE),"Hold/Cancel")</f>
        <v>Closed Not Meet SLA</v>
      </c>
      <c r="CD268" s="179"/>
      <c r="CE268" s="179">
        <f t="shared" ca="1" si="8"/>
        <v>45965.657166203702</v>
      </c>
      <c r="CF268" s="16"/>
      <c r="CG268" s="16"/>
      <c r="CH268" s="231"/>
    </row>
    <row r="269" spans="1:86" hidden="1" x14ac:dyDescent="0.35">
      <c r="A269" s="3">
        <f t="shared" si="9"/>
        <v>268</v>
      </c>
      <c r="B269" s="3" t="s">
        <v>153</v>
      </c>
      <c r="C269" s="3" t="s">
        <v>1273</v>
      </c>
      <c r="D269" s="227" t="s">
        <v>909</v>
      </c>
      <c r="E269" s="227" t="s">
        <v>1806</v>
      </c>
      <c r="F269" s="227" t="s">
        <v>156</v>
      </c>
      <c r="G269" s="227" t="s">
        <v>164</v>
      </c>
      <c r="H269" s="3"/>
      <c r="I269" s="227" t="s">
        <v>614</v>
      </c>
      <c r="J269" s="227" t="s">
        <v>895</v>
      </c>
      <c r="K269" s="3" t="s">
        <v>138</v>
      </c>
      <c r="L269" s="3" t="s">
        <v>67</v>
      </c>
      <c r="M269" s="3">
        <f>IF(ISBLANK(Table1[[#This Row],[Type Grade]]),"",VLOOKUP(Table1[[#This Row],[Type Grade]],Table10[], 2, 0))</f>
        <v>3</v>
      </c>
      <c r="N269" s="3" t="s">
        <v>1606</v>
      </c>
      <c r="O269" s="3" t="s">
        <v>1590</v>
      </c>
      <c r="P269" s="3" t="s">
        <v>1646</v>
      </c>
      <c r="Q269" s="3" t="str">
        <f>IF(ISBLANK(Table1[[#This Row],[Type Grade]]),"",VLOOKUP(Table1[[#This Row],[Type Grade]],Table10[#Data],4,0))</f>
        <v>Non Staff</v>
      </c>
      <c r="R269" s="3" t="s">
        <v>150</v>
      </c>
      <c r="S269" s="3" t="s">
        <v>864</v>
      </c>
      <c r="T269" s="3" t="s">
        <v>39</v>
      </c>
      <c r="U269" s="3" t="s">
        <v>915</v>
      </c>
      <c r="V269" s="3" t="s">
        <v>570</v>
      </c>
      <c r="W269" s="3">
        <v>1</v>
      </c>
      <c r="X269" s="3" t="s">
        <v>135</v>
      </c>
      <c r="Y269" s="3" t="str">
        <f>IF(ISBLANK(Table1[[#This Row],[Progress]]),"belum ada fktk",VLOOKUP(Table1[[#This Row],[Progress]],'Reference Table'!$F$2:$G$12,2,FALSE))</f>
        <v>Closed</v>
      </c>
      <c r="Z269" s="199">
        <v>45870</v>
      </c>
      <c r="AA269" s="183" t="str">
        <f>IF(LEN(Table1[[#This Row],[Request Date]])&gt;=1, TEXT(Table1[[#This Row],[Request Date]], "mmm"), "ongoing")</f>
        <v>Aug</v>
      </c>
      <c r="AB269" s="183"/>
      <c r="AC269" s="183"/>
      <c r="AD269" s="183"/>
      <c r="AE269" s="183"/>
      <c r="AF269" s="18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v>1</v>
      </c>
      <c r="BN269" s="3"/>
      <c r="BO269" s="3"/>
      <c r="BP269" s="3"/>
      <c r="BQ269" s="3"/>
      <c r="BR269" s="246"/>
      <c r="BS269" s="183"/>
      <c r="BT269" s="183">
        <v>45877</v>
      </c>
      <c r="BU269" s="183">
        <v>45880</v>
      </c>
      <c r="BV269" s="3" t="s">
        <v>1666</v>
      </c>
      <c r="BW269" s="3" t="s">
        <v>286</v>
      </c>
      <c r="BX269" s="16"/>
      <c r="BY269" s="16">
        <f>IF(Table1[[#This Row],[Status]]="Open",Table1[[#This Row],[Ongoing Vacancies Day]],IF(Table1[[#This Row],[Status]]="Closed",Table1[[#This Row],[Join Date]]-Table1[[#This Row],[Request Date]],IF(Table1[[#This Row],[Status]]="Hold / Cancel","Hold/Cancel",0)))</f>
        <v>10</v>
      </c>
      <c r="BZ269" s="16" t="str">
        <f>IFERROR(VLOOKUP(BY269,Table4[],3,TRUE),"Hold/Cancel")</f>
        <v>0 - 30 Days</v>
      </c>
      <c r="CA269" s="16" t="str">
        <f>IF(LEN(Table1[[#This Row],[Join Date]])&lt;1, Table1[[#This Row],[Present Day]]-Table1[[#This Row],[Request Date]],"Closed")</f>
        <v>Closed</v>
      </c>
      <c r="CB269" s="16" t="str">
        <f>VLOOKUP(Table1[[#This Row],[Actual SLA]],Table3[],3,TRUE)</f>
        <v>&lt;90</v>
      </c>
      <c r="CC269" s="16" t="str">
        <f>IFERROR(VLOOKUP(BY269,Table4[],4,TRUE),"Hold/Cancel")</f>
        <v>Closed Meet SLA</v>
      </c>
      <c r="CD269" s="179"/>
      <c r="CE269" s="179">
        <f t="shared" ca="1" si="8"/>
        <v>45965.657166203702</v>
      </c>
      <c r="CF269" s="3">
        <v>7</v>
      </c>
      <c r="CG269" s="16"/>
      <c r="CH269" s="231"/>
    </row>
    <row r="270" spans="1:86" ht="87" hidden="1" x14ac:dyDescent="0.35">
      <c r="A270" s="3">
        <f t="shared" si="9"/>
        <v>269</v>
      </c>
      <c r="B270" s="3" t="s">
        <v>946</v>
      </c>
      <c r="C270" s="3" t="s">
        <v>1273</v>
      </c>
      <c r="D270" s="260" t="s">
        <v>945</v>
      </c>
      <c r="E270" s="227" t="s">
        <v>1806</v>
      </c>
      <c r="F270" s="227" t="s">
        <v>183</v>
      </c>
      <c r="G270" s="227" t="s">
        <v>164</v>
      </c>
      <c r="H270" s="3"/>
      <c r="I270" s="227" t="s">
        <v>581</v>
      </c>
      <c r="J270" s="227" t="s">
        <v>949</v>
      </c>
      <c r="K270" s="3" t="s">
        <v>147</v>
      </c>
      <c r="L270" s="3" t="s">
        <v>67</v>
      </c>
      <c r="M270" s="3">
        <f>IF(ISBLANK(Table1[[#This Row],[Type Grade]]),"",VLOOKUP(Table1[[#This Row],[Type Grade]],Table10[], 2, 0))</f>
        <v>3</v>
      </c>
      <c r="N270" s="3" t="s">
        <v>1607</v>
      </c>
      <c r="O270" s="3" t="s">
        <v>1590</v>
      </c>
      <c r="P270" s="3" t="s">
        <v>1646</v>
      </c>
      <c r="Q270" s="3" t="str">
        <f>IF(ISBLANK(Table1[[#This Row],[Type Grade]]),"",VLOOKUP(Table1[[#This Row],[Type Grade]],Table10[#Data],4,0))</f>
        <v>Non Staff</v>
      </c>
      <c r="R270" s="3" t="s">
        <v>150</v>
      </c>
      <c r="S270" s="3" t="s">
        <v>720</v>
      </c>
      <c r="T270" s="3" t="s">
        <v>122</v>
      </c>
      <c r="U270" s="3"/>
      <c r="V270" s="3"/>
      <c r="W270" s="3">
        <v>1</v>
      </c>
      <c r="X270" s="3" t="s">
        <v>92</v>
      </c>
      <c r="Y270" s="3" t="str">
        <f>IF(ISBLANK(Table1[[#This Row],[Progress]]),"belum ada fktk",VLOOKUP(Table1[[#This Row],[Progress]],'Reference Table'!$F$2:$G$12,2,FALSE))</f>
        <v>Closed</v>
      </c>
      <c r="Z270" s="199">
        <v>45870</v>
      </c>
      <c r="AA270" s="183" t="str">
        <f>IF(LEN(Table1[[#This Row],[Request Date]])&gt;=1, TEXT(Table1[[#This Row],[Request Date]], "mmm"), "ongoing")</f>
        <v>Aug</v>
      </c>
      <c r="AB270" s="3">
        <v>2</v>
      </c>
      <c r="AC270" s="298"/>
      <c r="AD270" s="298"/>
      <c r="AE270" s="3"/>
      <c r="AF270" s="3"/>
      <c r="AG270" s="3">
        <v>2</v>
      </c>
      <c r="AH270" s="3"/>
      <c r="AI270" s="3">
        <v>2</v>
      </c>
      <c r="AJ270" s="3"/>
      <c r="AK270" s="3"/>
      <c r="AL270" s="3"/>
      <c r="AM270" s="3">
        <v>2</v>
      </c>
      <c r="AN270" s="3"/>
      <c r="AO270" s="3"/>
      <c r="AP270" s="3"/>
      <c r="AQ270" s="3"/>
      <c r="AR270" s="3"/>
      <c r="AS270" s="3">
        <v>0</v>
      </c>
      <c r="AT270" s="3"/>
      <c r="AU270" s="3">
        <v>2</v>
      </c>
      <c r="AV270" s="3"/>
      <c r="AW270" s="3"/>
      <c r="AX270" s="3"/>
      <c r="AY270" s="3">
        <v>2</v>
      </c>
      <c r="AZ270" s="3"/>
      <c r="BA270" s="3"/>
      <c r="BB270" s="3"/>
      <c r="BC270" s="3">
        <v>1</v>
      </c>
      <c r="BD270" s="3"/>
      <c r="BE270" s="3">
        <v>1</v>
      </c>
      <c r="BF270" s="3"/>
      <c r="BG270" s="3"/>
      <c r="BH270" s="3"/>
      <c r="BI270" s="3">
        <v>1</v>
      </c>
      <c r="BJ270" s="3"/>
      <c r="BK270" s="3">
        <v>1</v>
      </c>
      <c r="BL270" s="3"/>
      <c r="BM270" s="3">
        <v>1</v>
      </c>
      <c r="BN270" s="3"/>
      <c r="BO270" s="3">
        <v>1</v>
      </c>
      <c r="BP270" s="3"/>
      <c r="BQ270" s="3"/>
      <c r="BR270" s="244" t="s">
        <v>1948</v>
      </c>
      <c r="BS270" s="183"/>
      <c r="BT270" s="183">
        <v>45923</v>
      </c>
      <c r="BU270" s="183">
        <v>45950</v>
      </c>
      <c r="BV270" s="3" t="s">
        <v>1949</v>
      </c>
      <c r="BW270" s="3" t="s">
        <v>286</v>
      </c>
      <c r="BX270" s="16"/>
      <c r="BY270" s="16">
        <f>IF(Table1[[#This Row],[Status]]="Open",Table1[[#This Row],[Ongoing Vacancies Day]],IF(Table1[[#This Row],[Status]]="Closed",Table1[[#This Row],[Join Date]]-Table1[[#This Row],[Request Date]],IF(Table1[[#This Row],[Status]]="Hold / Cancel","Hold/Cancel",0)))</f>
        <v>80</v>
      </c>
      <c r="BZ270" s="16" t="str">
        <f>IFERROR(VLOOKUP(BY270,Table4[],3,TRUE),"Hold/Cancel")</f>
        <v>61 - 90 Days</v>
      </c>
      <c r="CA270" s="16" t="str">
        <f>IF(LEN(Table1[[#This Row],[Join Date]])&lt;1, Table1[[#This Row],[Present Day]]-Table1[[#This Row],[Request Date]],"Closed")</f>
        <v>Closed</v>
      </c>
      <c r="CB270" s="16" t="str">
        <f>VLOOKUP(Table1[[#This Row],[Actual SLA]],Table3[],3,TRUE)</f>
        <v>&lt;90</v>
      </c>
      <c r="CC270" s="16" t="str">
        <f>IFERROR(VLOOKUP(BY270,Table4[],4,TRUE),"Hold/Cancel")</f>
        <v>Closed Meet SLA</v>
      </c>
      <c r="CD270" s="179"/>
      <c r="CE270" s="179">
        <f t="shared" ca="1" si="8"/>
        <v>45965.657166203702</v>
      </c>
      <c r="CF270" s="16">
        <v>9</v>
      </c>
      <c r="CG270" s="16"/>
      <c r="CH270" s="231" t="s">
        <v>1796</v>
      </c>
    </row>
    <row r="271" spans="1:86" ht="87" hidden="1" x14ac:dyDescent="0.35">
      <c r="A271" s="3">
        <f t="shared" si="9"/>
        <v>270</v>
      </c>
      <c r="B271" s="3" t="s">
        <v>149</v>
      </c>
      <c r="C271" s="3" t="s">
        <v>1273</v>
      </c>
      <c r="D271" s="260" t="s">
        <v>939</v>
      </c>
      <c r="E271" s="227" t="s">
        <v>1806</v>
      </c>
      <c r="F271" s="227" t="s">
        <v>183</v>
      </c>
      <c r="G271" s="227" t="s">
        <v>164</v>
      </c>
      <c r="H271" s="3"/>
      <c r="I271" s="227" t="s">
        <v>581</v>
      </c>
      <c r="J271" s="227" t="s">
        <v>944</v>
      </c>
      <c r="K271" s="3" t="s">
        <v>138</v>
      </c>
      <c r="L271" s="3" t="s">
        <v>67</v>
      </c>
      <c r="M271" s="3">
        <f>IF(ISBLANK(Table1[[#This Row],[Type Grade]]),"",VLOOKUP(Table1[[#This Row],[Type Grade]],Table10[], 2, 0))</f>
        <v>3</v>
      </c>
      <c r="N271" s="3" t="s">
        <v>1606</v>
      </c>
      <c r="O271" s="3" t="s">
        <v>1589</v>
      </c>
      <c r="P271" s="3" t="s">
        <v>1646</v>
      </c>
      <c r="Q271" s="3" t="str">
        <f>IF(ISBLANK(Table1[[#This Row],[Type Grade]]),"",VLOOKUP(Table1[[#This Row],[Type Grade]],Table10[#Data],4,0))</f>
        <v>Non Staff</v>
      </c>
      <c r="R271" s="3" t="s">
        <v>150</v>
      </c>
      <c r="S271" s="3" t="s">
        <v>720</v>
      </c>
      <c r="T271" s="3" t="s">
        <v>122</v>
      </c>
      <c r="U271" s="3"/>
      <c r="V271" s="3"/>
      <c r="W271" s="3">
        <v>1</v>
      </c>
      <c r="X271" s="3" t="s">
        <v>135</v>
      </c>
      <c r="Y271" s="3" t="str">
        <f>IF(ISBLANK(Table1[[#This Row],[Progress]]),"belum ada fktk",VLOOKUP(Table1[[#This Row],[Progress]],'Reference Table'!$F$2:$G$12,2,FALSE))</f>
        <v>Closed</v>
      </c>
      <c r="Z271" s="199">
        <v>45870</v>
      </c>
      <c r="AA271" s="183" t="str">
        <f>IF(LEN(Table1[[#This Row],[Request Date]])&gt;=1, TEXT(Table1[[#This Row],[Request Date]], "mmm"), "ongoing")</f>
        <v>Aug</v>
      </c>
      <c r="AB271" s="3"/>
      <c r="AC271" s="3"/>
      <c r="AD271" s="298">
        <v>2</v>
      </c>
      <c r="AE271" s="3"/>
      <c r="AF271" s="3"/>
      <c r="AG271" s="3">
        <v>2</v>
      </c>
      <c r="AH271" s="3"/>
      <c r="AI271" s="3">
        <v>2</v>
      </c>
      <c r="AJ271" s="3"/>
      <c r="AK271" s="3"/>
      <c r="AL271" s="3"/>
      <c r="AM271" s="3">
        <v>2</v>
      </c>
      <c r="AN271" s="3"/>
      <c r="AO271" s="3"/>
      <c r="AP271" s="3"/>
      <c r="AQ271" s="3"/>
      <c r="AR271" s="3"/>
      <c r="AS271" s="3">
        <v>0</v>
      </c>
      <c r="AT271" s="3"/>
      <c r="AU271" s="3"/>
      <c r="AV271" s="3"/>
      <c r="AW271" s="3"/>
      <c r="AX271" s="3"/>
      <c r="AY271" s="3">
        <v>0</v>
      </c>
      <c r="AZ271" s="3"/>
      <c r="BA271" s="3"/>
      <c r="BB271" s="3"/>
      <c r="BC271" s="3">
        <v>1</v>
      </c>
      <c r="BD271" s="3"/>
      <c r="BE271" s="3">
        <v>1</v>
      </c>
      <c r="BF271" s="3"/>
      <c r="BG271" s="3"/>
      <c r="BH271" s="3"/>
      <c r="BI271" s="3">
        <v>1</v>
      </c>
      <c r="BJ271" s="3"/>
      <c r="BK271" s="3">
        <v>1</v>
      </c>
      <c r="BL271" s="3"/>
      <c r="BM271" s="3">
        <v>1</v>
      </c>
      <c r="BN271" s="3"/>
      <c r="BO271" s="3"/>
      <c r="BP271" s="3">
        <v>1</v>
      </c>
      <c r="BQ271" s="3"/>
      <c r="BR271" s="244" t="s">
        <v>1950</v>
      </c>
      <c r="BS271" s="183"/>
      <c r="BT271" s="183">
        <v>45923</v>
      </c>
      <c r="BU271" s="183">
        <v>45929</v>
      </c>
      <c r="BV271" s="3" t="s">
        <v>1952</v>
      </c>
      <c r="BW271" s="3" t="s">
        <v>286</v>
      </c>
      <c r="BX271" s="16"/>
      <c r="BY271" s="16">
        <f>IF(Table1[[#This Row],[Status]]="Open",Table1[[#This Row],[Ongoing Vacancies Day]],IF(Table1[[#This Row],[Status]]="Closed",Table1[[#This Row],[Join Date]]-Table1[[#This Row],[Request Date]],IF(Table1[[#This Row],[Status]]="Hold / Cancel","Hold/Cancel",0)))</f>
        <v>59</v>
      </c>
      <c r="BZ271" s="16" t="str">
        <f>IFERROR(VLOOKUP(BY271,Table4[],3,TRUE),"Hold/Cancel")</f>
        <v>31 - 60 Days</v>
      </c>
      <c r="CA271" s="16" t="str">
        <f>IF(LEN(Table1[[#This Row],[Join Date]])&lt;1, Table1[[#This Row],[Present Day]]-Table1[[#This Row],[Request Date]],"Closed")</f>
        <v>Closed</v>
      </c>
      <c r="CB271" s="16" t="str">
        <f>VLOOKUP(Table1[[#This Row],[Actual SLA]],Table3[],3,TRUE)</f>
        <v>&lt;90</v>
      </c>
      <c r="CC271" s="16" t="str">
        <f>IFERROR(VLOOKUP(BY271,Table4[],4,TRUE),"Hold/Cancel")</f>
        <v>Closed Meet SLA</v>
      </c>
      <c r="CD271" s="179"/>
      <c r="CE271" s="179">
        <f t="shared" ca="1" si="8"/>
        <v>45965.657166203702</v>
      </c>
      <c r="CF271" s="16">
        <v>9</v>
      </c>
      <c r="CG271" s="16"/>
      <c r="CH271" s="286" t="s">
        <v>1430</v>
      </c>
    </row>
    <row r="272" spans="1:86" ht="43.5" hidden="1" x14ac:dyDescent="0.35">
      <c r="A272" s="3">
        <f t="shared" si="9"/>
        <v>271</v>
      </c>
      <c r="B272" s="181" t="s">
        <v>1152</v>
      </c>
      <c r="C272" s="3" t="s">
        <v>1273</v>
      </c>
      <c r="D272" s="269" t="s">
        <v>939</v>
      </c>
      <c r="E272" s="227" t="s">
        <v>1806</v>
      </c>
      <c r="F272" s="229" t="s">
        <v>183</v>
      </c>
      <c r="G272" s="227" t="s">
        <v>164</v>
      </c>
      <c r="H272" s="3"/>
      <c r="I272" s="229" t="s">
        <v>581</v>
      </c>
      <c r="J272" s="229" t="s">
        <v>944</v>
      </c>
      <c r="K272" s="181" t="s">
        <v>138</v>
      </c>
      <c r="L272" s="181" t="s">
        <v>67</v>
      </c>
      <c r="M272" s="3">
        <f>IF(ISBLANK(Table1[[#This Row],[Type Grade]]),"",VLOOKUP(Table1[[#This Row],[Type Grade]],Table10[], 2, 0))</f>
        <v>3</v>
      </c>
      <c r="N272" s="3" t="s">
        <v>1606</v>
      </c>
      <c r="O272" s="3" t="s">
        <v>1589</v>
      </c>
      <c r="P272" s="3" t="s">
        <v>1646</v>
      </c>
      <c r="Q272" s="3" t="str">
        <f>IF(ISBLANK(Table1[[#This Row],[Type Grade]]),"",VLOOKUP(Table1[[#This Row],[Type Grade]],Table10[#Data],4,0))</f>
        <v>Non Staff</v>
      </c>
      <c r="R272" s="181" t="s">
        <v>150</v>
      </c>
      <c r="S272" s="181" t="s">
        <v>720</v>
      </c>
      <c r="T272" s="181" t="s">
        <v>122</v>
      </c>
      <c r="U272" s="181" t="s">
        <v>349</v>
      </c>
      <c r="V272" s="181"/>
      <c r="W272" s="181">
        <v>1</v>
      </c>
      <c r="X272" s="3" t="s">
        <v>128</v>
      </c>
      <c r="Y272" s="3" t="str">
        <f>IF(ISBLANK(Table1[[#This Row],[Progress]]),"belum ada fktk",VLOOKUP(Table1[[#This Row],[Progress]],'Reference Table'!$F$2:$G$12,2,FALSE))</f>
        <v>Open</v>
      </c>
      <c r="Z272" s="199">
        <v>45870</v>
      </c>
      <c r="AA272" s="183" t="str">
        <f>IF(LEN(Table1[[#This Row],[Request Date]])&gt;=1, TEXT(Table1[[#This Row],[Request Date]], "mmm"), "ongoing")</f>
        <v>Aug</v>
      </c>
      <c r="AB272" s="3"/>
      <c r="AC272" s="3"/>
      <c r="AD272" s="298">
        <v>1</v>
      </c>
      <c r="AE272" s="3"/>
      <c r="AF272" s="3"/>
      <c r="AG272" s="3">
        <v>1</v>
      </c>
      <c r="AH272" s="3"/>
      <c r="AI272" s="3">
        <v>1</v>
      </c>
      <c r="AJ272" s="3"/>
      <c r="AK272" s="3"/>
      <c r="AL272" s="3"/>
      <c r="AM272" s="3">
        <v>1</v>
      </c>
      <c r="AN272" s="3"/>
      <c r="AO272" s="3"/>
      <c r="AP272" s="3"/>
      <c r="AQ272" s="3"/>
      <c r="AR272" s="3"/>
      <c r="AS272" s="3">
        <v>0</v>
      </c>
      <c r="AT272" s="3"/>
      <c r="AU272" s="3"/>
      <c r="AV272" s="3"/>
      <c r="AW272" s="3"/>
      <c r="AX272" s="3"/>
      <c r="AY272" s="3">
        <v>0</v>
      </c>
      <c r="AZ272" s="3"/>
      <c r="BA272" s="3"/>
      <c r="BB272" s="3"/>
      <c r="BC272" s="3"/>
      <c r="BD272" s="3"/>
      <c r="BE272" s="3">
        <v>0</v>
      </c>
      <c r="BF272" s="3"/>
      <c r="BG272" s="3"/>
      <c r="BH272" s="3"/>
      <c r="BI272" s="3"/>
      <c r="BJ272" s="3"/>
      <c r="BK272" s="3">
        <v>0</v>
      </c>
      <c r="BL272" s="3"/>
      <c r="BM272" s="3"/>
      <c r="BN272" s="3"/>
      <c r="BO272" s="3"/>
      <c r="BP272" s="3">
        <v>1</v>
      </c>
      <c r="BQ272" s="3"/>
      <c r="BR272" s="244" t="s">
        <v>1951</v>
      </c>
      <c r="BS272" s="183"/>
      <c r="BT272" s="183"/>
      <c r="BU272" s="183"/>
      <c r="BV272" s="3"/>
      <c r="BW272" s="3"/>
      <c r="BX272" s="16"/>
      <c r="BY272" s="16">
        <f ca="1">IF(Table1[[#This Row],[Status]]="Open",Table1[[#This Row],[Ongoing Vacancies Day]],IF(Table1[[#This Row],[Status]]="Closed",Table1[[#This Row],[Join Date]]-Table1[[#This Row],[Request Date]],IF(Table1[[#This Row],[Status]]="Hold / Cancel","Hold/Cancel",0)))</f>
        <v>95.657166203702218</v>
      </c>
      <c r="BZ272" s="16" t="str">
        <f ca="1">IFERROR(VLOOKUP(BY272,Table4[],3,TRUE),"Hold/Cancel")</f>
        <v>above 91 Days</v>
      </c>
      <c r="CA272" s="16">
        <f ca="1">IF(LEN(Table1[[#This Row],[Join Date]])&lt;1, Table1[[#This Row],[Present Day]]-Table1[[#This Row],[Request Date]],"Closed")</f>
        <v>95.657166203702218</v>
      </c>
      <c r="CB272" s="16" t="str">
        <f ca="1">VLOOKUP(Table1[[#This Row],[Actual SLA]],Table3[],3,TRUE)</f>
        <v>&gt;90</v>
      </c>
      <c r="CC272" s="16" t="str">
        <f ca="1">IFERROR(VLOOKUP(BY272,Table4[],4,TRUE),"Hold/Cancel")</f>
        <v>Closed Not Meet SLA</v>
      </c>
      <c r="CD272" s="179"/>
      <c r="CE272" s="179">
        <f t="shared" ca="1" si="8"/>
        <v>45965.657166203702</v>
      </c>
      <c r="CF272" s="16"/>
      <c r="CG272" s="16"/>
      <c r="CH272" s="286" t="s">
        <v>1431</v>
      </c>
    </row>
    <row r="273" spans="1:86" ht="87" hidden="1" x14ac:dyDescent="0.35">
      <c r="A273" s="3">
        <f t="shared" si="9"/>
        <v>272</v>
      </c>
      <c r="B273" s="3" t="s">
        <v>149</v>
      </c>
      <c r="C273" s="3" t="s">
        <v>1273</v>
      </c>
      <c r="D273" s="260" t="s">
        <v>950</v>
      </c>
      <c r="E273" s="227" t="s">
        <v>1806</v>
      </c>
      <c r="F273" s="227" t="s">
        <v>183</v>
      </c>
      <c r="G273" s="227" t="s">
        <v>164</v>
      </c>
      <c r="H273" s="3"/>
      <c r="I273" s="227" t="s">
        <v>581</v>
      </c>
      <c r="J273" s="227" t="s">
        <v>1213</v>
      </c>
      <c r="K273" s="3" t="s">
        <v>138</v>
      </c>
      <c r="L273" s="3" t="s">
        <v>65</v>
      </c>
      <c r="M273" s="3">
        <f>IF(ISBLANK(Table1[[#This Row],[Type Grade]]),"",VLOOKUP(Table1[[#This Row],[Type Grade]],Table10[], 2, 0))</f>
        <v>4</v>
      </c>
      <c r="N273" s="3" t="s">
        <v>1606</v>
      </c>
      <c r="O273" s="3" t="s">
        <v>1589</v>
      </c>
      <c r="P273" s="3" t="s">
        <v>1646</v>
      </c>
      <c r="Q273" s="3" t="str">
        <f>IF(ISBLANK(Table1[[#This Row],[Type Grade]]),"",VLOOKUP(Table1[[#This Row],[Type Grade]],Table10[#Data],4,0))</f>
        <v>Staff</v>
      </c>
      <c r="R273" s="3" t="s">
        <v>150</v>
      </c>
      <c r="S273" s="3" t="s">
        <v>720</v>
      </c>
      <c r="T273" s="3" t="s">
        <v>122</v>
      </c>
      <c r="U273" s="3"/>
      <c r="V273" s="3"/>
      <c r="W273" s="3">
        <v>1</v>
      </c>
      <c r="X273" s="3" t="s">
        <v>135</v>
      </c>
      <c r="Y273" s="3" t="str">
        <f>IF(ISBLANK(Table1[[#This Row],[Progress]]),"belum ada fktk",VLOOKUP(Table1[[#This Row],[Progress]],'Reference Table'!$F$2:$G$12,2,FALSE))</f>
        <v>Closed</v>
      </c>
      <c r="Z273" s="199">
        <v>45870</v>
      </c>
      <c r="AA273" s="183" t="str">
        <f>IF(LEN(Table1[[#This Row],[Request Date]])&gt;=1, TEXT(Table1[[#This Row],[Request Date]], "mmm"), "ongoing")</f>
        <v>Aug</v>
      </c>
      <c r="AB273" s="183"/>
      <c r="AC273" s="183"/>
      <c r="AD273" s="183"/>
      <c r="AE273" s="183"/>
      <c r="AF273" s="183"/>
      <c r="AG273" s="3">
        <v>2</v>
      </c>
      <c r="AH273" s="3"/>
      <c r="AI273" s="3"/>
      <c r="AJ273" s="3"/>
      <c r="AK273" s="3"/>
      <c r="AL273" s="3"/>
      <c r="AM273" s="3">
        <v>2</v>
      </c>
      <c r="AN273" s="3"/>
      <c r="AO273" s="3"/>
      <c r="AP273" s="3"/>
      <c r="AQ273" s="3"/>
      <c r="AR273" s="3"/>
      <c r="AS273" s="3"/>
      <c r="AT273" s="3"/>
      <c r="AU273" s="3"/>
      <c r="AV273" s="3"/>
      <c r="AW273" s="3"/>
      <c r="AX273" s="3"/>
      <c r="AY273" s="3"/>
      <c r="AZ273" s="3"/>
      <c r="BA273" s="3"/>
      <c r="BB273" s="3"/>
      <c r="BC273" s="3"/>
      <c r="BD273" s="3"/>
      <c r="BE273" s="3">
        <v>2</v>
      </c>
      <c r="BF273" s="3"/>
      <c r="BG273" s="3"/>
      <c r="BH273" s="3"/>
      <c r="BI273" s="3"/>
      <c r="BJ273" s="3"/>
      <c r="BK273" s="3">
        <v>2</v>
      </c>
      <c r="BL273" s="3"/>
      <c r="BM273" s="3">
        <v>1</v>
      </c>
      <c r="BN273" s="3"/>
      <c r="BO273" s="3"/>
      <c r="BP273" s="3"/>
      <c r="BQ273" s="3"/>
      <c r="BR273" s="244" t="s">
        <v>1691</v>
      </c>
      <c r="BS273" s="183"/>
      <c r="BT273" s="183">
        <v>45874</v>
      </c>
      <c r="BU273" s="183">
        <v>45901</v>
      </c>
      <c r="BV273" s="3" t="s">
        <v>1692</v>
      </c>
      <c r="BW273" s="3" t="s">
        <v>418</v>
      </c>
      <c r="BX273" s="16"/>
      <c r="BY273" s="16">
        <f>IF(Table1[[#This Row],[Status]]="Open",Table1[[#This Row],[Ongoing Vacancies Day]],IF(Table1[[#This Row],[Status]]="Closed",Table1[[#This Row],[Join Date]]-Table1[[#This Row],[Request Date]],IF(Table1[[#This Row],[Status]]="Hold / Cancel","Hold/Cancel",0)))</f>
        <v>31</v>
      </c>
      <c r="BZ273" s="16" t="str">
        <f>IFERROR(VLOOKUP(BY273,Table4[],3,TRUE),"Hold/Cancel")</f>
        <v>31 - 60 Days</v>
      </c>
      <c r="CA273" s="16" t="str">
        <f>IF(LEN(Table1[[#This Row],[Join Date]])&lt;1, Table1[[#This Row],[Present Day]]-Table1[[#This Row],[Request Date]],"Closed")</f>
        <v>Closed</v>
      </c>
      <c r="CB273" s="16" t="str">
        <f>VLOOKUP(Table1[[#This Row],[Actual SLA]],Table3[],3,TRUE)</f>
        <v>&lt;90</v>
      </c>
      <c r="CC273" s="16" t="str">
        <f>IFERROR(VLOOKUP(BY273,Table4[],4,TRUE),"Hold/Cancel")</f>
        <v>Closed Meet SLA</v>
      </c>
      <c r="CD273" s="179"/>
      <c r="CE273" s="179">
        <f t="shared" ca="1" si="8"/>
        <v>45965.657166203702</v>
      </c>
      <c r="CF273" s="16">
        <v>8</v>
      </c>
      <c r="CG273" s="16"/>
      <c r="CH273" s="286" t="s">
        <v>1691</v>
      </c>
    </row>
    <row r="274" spans="1:86" ht="87" hidden="1" x14ac:dyDescent="0.35">
      <c r="A274" s="3">
        <f t="shared" si="9"/>
        <v>273</v>
      </c>
      <c r="B274" s="3" t="s">
        <v>149</v>
      </c>
      <c r="C274" s="3" t="s">
        <v>1273</v>
      </c>
      <c r="D274" s="260" t="s">
        <v>961</v>
      </c>
      <c r="E274" s="227" t="s">
        <v>1806</v>
      </c>
      <c r="F274" s="239" t="s">
        <v>1028</v>
      </c>
      <c r="G274" s="227" t="s">
        <v>136</v>
      </c>
      <c r="H274" s="227" t="s">
        <v>1028</v>
      </c>
      <c r="I274" s="227" t="s">
        <v>673</v>
      </c>
      <c r="J274" s="227" t="s">
        <v>962</v>
      </c>
      <c r="K274" s="3" t="s">
        <v>138</v>
      </c>
      <c r="L274" s="3" t="s">
        <v>61</v>
      </c>
      <c r="M274" s="3">
        <f>IF(ISBLANK(Table1[[#This Row],[Type Grade]]),"",VLOOKUP(Table1[[#This Row],[Type Grade]],Table10[], 2, 0))</f>
        <v>4</v>
      </c>
      <c r="N274" s="3" t="s">
        <v>1607</v>
      </c>
      <c r="O274" s="3" t="s">
        <v>1592</v>
      </c>
      <c r="P274" s="3" t="s">
        <v>1646</v>
      </c>
      <c r="Q274" s="3" t="str">
        <f>IF(ISBLANK(Table1[[#This Row],[Type Grade]]),"",VLOOKUP(Table1[[#This Row],[Type Grade]],Table10[#Data],4,0))</f>
        <v>Staff</v>
      </c>
      <c r="R274" s="3" t="s">
        <v>121</v>
      </c>
      <c r="S274" s="3" t="s">
        <v>151</v>
      </c>
      <c r="T274" s="3" t="s">
        <v>39</v>
      </c>
      <c r="U274" s="3" t="s">
        <v>963</v>
      </c>
      <c r="V274" s="3" t="s">
        <v>570</v>
      </c>
      <c r="W274" s="3">
        <v>1</v>
      </c>
      <c r="X274" s="3" t="s">
        <v>130</v>
      </c>
      <c r="Y274" s="3" t="str">
        <f>IF(ISBLANK(Table1[[#This Row],[Progress]]),"belum ada fktk",VLOOKUP(Table1[[#This Row],[Progress]],'Reference Table'!$F$2:$G$12,2,FALSE))</f>
        <v>Open</v>
      </c>
      <c r="Z274" s="199">
        <v>45870</v>
      </c>
      <c r="AA274" s="183" t="str">
        <f>IF(LEN(Table1[[#This Row],[Request Date]])&gt;=1, TEXT(Table1[[#This Row],[Request Date]], "mmm"), "ongoing")</f>
        <v>Aug</v>
      </c>
      <c r="AB274" s="276">
        <v>8</v>
      </c>
      <c r="AC274" s="276">
        <v>0</v>
      </c>
      <c r="AD274" s="276">
        <v>2</v>
      </c>
      <c r="AE274" s="183"/>
      <c r="AF274" s="183"/>
      <c r="AG274" s="3">
        <v>10</v>
      </c>
      <c r="AH274" s="3"/>
      <c r="AI274" s="3">
        <v>2</v>
      </c>
      <c r="AJ274" s="3">
        <v>1</v>
      </c>
      <c r="AK274" s="3"/>
      <c r="AL274" s="3"/>
      <c r="AM274" s="3">
        <v>3</v>
      </c>
      <c r="AN274" s="3"/>
      <c r="AO274" s="3"/>
      <c r="AP274" s="3">
        <v>1</v>
      </c>
      <c r="AQ274" s="3"/>
      <c r="AR274" s="3"/>
      <c r="AS274" s="3">
        <v>1</v>
      </c>
      <c r="AT274" s="3"/>
      <c r="AU274" s="3"/>
      <c r="AV274" s="3"/>
      <c r="AW274" s="3"/>
      <c r="AX274" s="3"/>
      <c r="AY274" s="3"/>
      <c r="AZ274" s="3"/>
      <c r="BA274" s="3"/>
      <c r="BB274" s="3"/>
      <c r="BC274" s="3"/>
      <c r="BD274" s="3"/>
      <c r="BE274" s="3"/>
      <c r="BF274" s="3"/>
      <c r="BG274" s="3"/>
      <c r="BH274" s="3"/>
      <c r="BI274" s="3"/>
      <c r="BJ274" s="3"/>
      <c r="BK274" s="3"/>
      <c r="BL274" s="3"/>
      <c r="BM274" s="3"/>
      <c r="BN274" s="3">
        <v>4</v>
      </c>
      <c r="BO274" s="3">
        <v>2</v>
      </c>
      <c r="BP274" s="3">
        <v>2</v>
      </c>
      <c r="BQ274" s="3"/>
      <c r="BR274" s="244" t="s">
        <v>1918</v>
      </c>
      <c r="BS274" s="183"/>
      <c r="BT274" s="183"/>
      <c r="BU274" s="183"/>
      <c r="BV274" s="3"/>
      <c r="BW274" s="3"/>
      <c r="BX274" s="16"/>
      <c r="BY274" s="16">
        <f ca="1">IF(Table1[[#This Row],[Status]]="Open",Table1[[#This Row],[Ongoing Vacancies Day]],IF(Table1[[#This Row],[Status]]="Closed",Table1[[#This Row],[Join Date]]-Table1[[#This Row],[Request Date]],IF(Table1[[#This Row],[Status]]="Hold / Cancel","Hold/Cancel",0)))</f>
        <v>95.657166203702218</v>
      </c>
      <c r="BZ274" s="16" t="str">
        <f ca="1">IFERROR(VLOOKUP(BY274,Table4[],3,TRUE),"Hold/Cancel")</f>
        <v>above 91 Days</v>
      </c>
      <c r="CA274" s="16">
        <f ca="1">IF(LEN(Table1[[#This Row],[Join Date]])&lt;1, Table1[[#This Row],[Present Day]]-Table1[[#This Row],[Request Date]],"Closed")</f>
        <v>95.657166203702218</v>
      </c>
      <c r="CB274" s="16" t="str">
        <f ca="1">VLOOKUP(Table1[[#This Row],[Actual SLA]],Table3[],3,TRUE)</f>
        <v>&gt;90</v>
      </c>
      <c r="CC274" s="16" t="str">
        <f ca="1">IFERROR(VLOOKUP(BY274,Table4[],4,TRUE),"Hold/Cancel")</f>
        <v>Closed Not Meet SLA</v>
      </c>
      <c r="CD274" s="179"/>
      <c r="CE274" s="179">
        <f t="shared" ca="1" si="8"/>
        <v>45965.657166203702</v>
      </c>
      <c r="CF274" s="16"/>
      <c r="CG274" s="16"/>
      <c r="CH274" s="286" t="s">
        <v>1866</v>
      </c>
    </row>
    <row r="275" spans="1:86" hidden="1" x14ac:dyDescent="0.35">
      <c r="A275" s="3">
        <f t="shared" si="9"/>
        <v>274</v>
      </c>
      <c r="B275" s="3" t="s">
        <v>149</v>
      </c>
      <c r="C275" s="3" t="s">
        <v>1273</v>
      </c>
      <c r="D275" s="260" t="s">
        <v>964</v>
      </c>
      <c r="E275" s="227" t="s">
        <v>1806</v>
      </c>
      <c r="F275" s="239" t="s">
        <v>1028</v>
      </c>
      <c r="G275" s="227" t="s">
        <v>136</v>
      </c>
      <c r="H275" s="227" t="s">
        <v>1568</v>
      </c>
      <c r="I275" s="227" t="s">
        <v>673</v>
      </c>
      <c r="J275" s="227" t="s">
        <v>674</v>
      </c>
      <c r="K275" s="3" t="s">
        <v>138</v>
      </c>
      <c r="L275" s="3" t="s">
        <v>49</v>
      </c>
      <c r="M275" s="3">
        <f>IF(ISBLANK(Table1[[#This Row],[Type Grade]]),"",VLOOKUP(Table1[[#This Row],[Type Grade]],Table10[], 2, 0))</f>
        <v>5</v>
      </c>
      <c r="N275" s="3" t="s">
        <v>1607</v>
      </c>
      <c r="O275" s="3" t="s">
        <v>1592</v>
      </c>
      <c r="P275" s="3" t="s">
        <v>1646</v>
      </c>
      <c r="Q275" s="3" t="str">
        <f>IF(ISBLANK(Table1[[#This Row],[Type Grade]]),"",VLOOKUP(Table1[[#This Row],[Type Grade]],Table10[#Data],4,0))</f>
        <v>Staff</v>
      </c>
      <c r="R275" s="3" t="s">
        <v>121</v>
      </c>
      <c r="S275" s="3" t="s">
        <v>151</v>
      </c>
      <c r="T275" s="3" t="s">
        <v>122</v>
      </c>
      <c r="U275" s="3"/>
      <c r="V275" s="3"/>
      <c r="W275" s="3">
        <v>1</v>
      </c>
      <c r="X275" s="3" t="s">
        <v>128</v>
      </c>
      <c r="Y275" s="3" t="str">
        <f>IF(ISBLANK(Table1[[#This Row],[Progress]]),"belum ada fktk",VLOOKUP(Table1[[#This Row],[Progress]],'Reference Table'!$F$2:$G$12,2,FALSE))</f>
        <v>Open</v>
      </c>
      <c r="Z275" s="199">
        <v>45870</v>
      </c>
      <c r="AA275" s="183" t="str">
        <f>IF(LEN(Table1[[#This Row],[Request Date]])&gt;=1, TEXT(Table1[[#This Row],[Request Date]], "mmm"), "ongoing")</f>
        <v>Aug</v>
      </c>
      <c r="AB275" s="276">
        <v>0</v>
      </c>
      <c r="AC275" s="276">
        <v>0</v>
      </c>
      <c r="AD275" s="276">
        <v>0</v>
      </c>
      <c r="AE275" s="183"/>
      <c r="AF275" s="18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246"/>
      <c r="BS275" s="183"/>
      <c r="BT275" s="183"/>
      <c r="BU275" s="183"/>
      <c r="BV275" s="3"/>
      <c r="BW275" s="3"/>
      <c r="BX275" s="16"/>
      <c r="BY275" s="16">
        <f ca="1">IF(Table1[[#This Row],[Status]]="Open",Table1[[#This Row],[Ongoing Vacancies Day]],IF(Table1[[#This Row],[Status]]="Closed",Table1[[#This Row],[Join Date]]-Table1[[#This Row],[Request Date]],IF(Table1[[#This Row],[Status]]="Hold / Cancel","Hold/Cancel",0)))</f>
        <v>95.657166203702218</v>
      </c>
      <c r="BZ275" s="16" t="str">
        <f ca="1">IFERROR(VLOOKUP(BY275,Table4[],3,TRUE),"Hold/Cancel")</f>
        <v>above 91 Days</v>
      </c>
      <c r="CA275" s="16">
        <f ca="1">IF(LEN(Table1[[#This Row],[Join Date]])&lt;1, Table1[[#This Row],[Present Day]]-Table1[[#This Row],[Request Date]],"Closed")</f>
        <v>95.657166203702218</v>
      </c>
      <c r="CB275" s="16" t="str">
        <f ca="1">VLOOKUP(Table1[[#This Row],[Actual SLA]],Table3[],3,TRUE)</f>
        <v>&gt;90</v>
      </c>
      <c r="CC275" s="16" t="str">
        <f ca="1">IFERROR(VLOOKUP(BY275,Table4[],4,TRUE),"Hold/Cancel")</f>
        <v>Closed Not Meet SLA</v>
      </c>
      <c r="CD275" s="179"/>
      <c r="CE275" s="179">
        <f t="shared" ca="1" si="8"/>
        <v>45965.657166203702</v>
      </c>
      <c r="CF275" s="16"/>
      <c r="CG275" s="16"/>
      <c r="CH275" s="231"/>
    </row>
    <row r="276" spans="1:86" ht="29" hidden="1" x14ac:dyDescent="0.35">
      <c r="A276" s="3">
        <f t="shared" si="9"/>
        <v>275</v>
      </c>
      <c r="B276" s="3" t="s">
        <v>149</v>
      </c>
      <c r="C276" s="3" t="s">
        <v>1273</v>
      </c>
      <c r="D276" s="260" t="s">
        <v>966</v>
      </c>
      <c r="E276" s="227" t="s">
        <v>1806</v>
      </c>
      <c r="F276" s="227" t="s">
        <v>183</v>
      </c>
      <c r="G276" s="227" t="s">
        <v>164</v>
      </c>
      <c r="H276" s="3"/>
      <c r="I276" s="227" t="s">
        <v>581</v>
      </c>
      <c r="J276" s="227" t="s">
        <v>965</v>
      </c>
      <c r="K276" s="3" t="s">
        <v>147</v>
      </c>
      <c r="L276" s="3" t="s">
        <v>67</v>
      </c>
      <c r="M276" s="3">
        <f>IF(ISBLANK(Table1[[#This Row],[Type Grade]]),"",VLOOKUP(Table1[[#This Row],[Type Grade]],Table10[], 2, 0))</f>
        <v>3</v>
      </c>
      <c r="N276" s="3" t="s">
        <v>1606</v>
      </c>
      <c r="O276" s="3" t="s">
        <v>1589</v>
      </c>
      <c r="P276" s="3" t="s">
        <v>1646</v>
      </c>
      <c r="Q276" s="3" t="str">
        <f>IF(ISBLANK(Table1[[#This Row],[Type Grade]]),"",VLOOKUP(Table1[[#This Row],[Type Grade]],Table10[#Data],4,0))</f>
        <v>Non Staff</v>
      </c>
      <c r="R276" s="3" t="s">
        <v>150</v>
      </c>
      <c r="S276" s="3" t="s">
        <v>720</v>
      </c>
      <c r="T276" s="3" t="s">
        <v>122</v>
      </c>
      <c r="U276" s="3"/>
      <c r="V276" s="3"/>
      <c r="W276" s="3">
        <v>1</v>
      </c>
      <c r="X276" s="3" t="s">
        <v>128</v>
      </c>
      <c r="Y276" s="3" t="str">
        <f>IF(ISBLANK(Table1[[#This Row],[Progress]]),"belum ada fktk",VLOOKUP(Table1[[#This Row],[Progress]],'Reference Table'!$F$2:$G$12,2,FALSE))</f>
        <v>Open</v>
      </c>
      <c r="Z276" s="199">
        <v>45870</v>
      </c>
      <c r="AA276" s="183" t="str">
        <f>IF(LEN(Table1[[#This Row],[Request Date]])&gt;=1, TEXT(Table1[[#This Row],[Request Date]], "mmm"), "ongoing")</f>
        <v>Aug</v>
      </c>
      <c r="AB276" s="3"/>
      <c r="AC276" s="3"/>
      <c r="AD276" s="298"/>
      <c r="AE276" s="3"/>
      <c r="AF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244" t="s">
        <v>1953</v>
      </c>
      <c r="BS276" s="183"/>
      <c r="BT276" s="183"/>
      <c r="BU276" s="183"/>
      <c r="BV276" s="3"/>
      <c r="BW276" s="3"/>
      <c r="BX276" s="16"/>
      <c r="BY276" s="16">
        <f ca="1">IF(Table1[[#This Row],[Status]]="Open",Table1[[#This Row],[Ongoing Vacancies Day]],IF(Table1[[#This Row],[Status]]="Closed",Table1[[#This Row],[Join Date]]-Table1[[#This Row],[Request Date]],IF(Table1[[#This Row],[Status]]="Hold / Cancel","Hold/Cancel",0)))</f>
        <v>95.657166203702218</v>
      </c>
      <c r="BZ276" s="16" t="str">
        <f ca="1">IFERROR(VLOOKUP(BY276,Table4[],3,TRUE),"Hold/Cancel")</f>
        <v>above 91 Days</v>
      </c>
      <c r="CA276" s="16">
        <f ca="1">IF(LEN(Table1[[#This Row],[Join Date]])&lt;1, Table1[[#This Row],[Present Day]]-Table1[[#This Row],[Request Date]],"Closed")</f>
        <v>95.657166203702218</v>
      </c>
      <c r="CB276" s="16" t="str">
        <f ca="1">VLOOKUP(Table1[[#This Row],[Actual SLA]],Table3[],3,TRUE)</f>
        <v>&gt;90</v>
      </c>
      <c r="CC276" s="16" t="str">
        <f ca="1">IFERROR(VLOOKUP(BY276,Table4[],4,TRUE),"Hold/Cancel")</f>
        <v>Closed Not Meet SLA</v>
      </c>
      <c r="CD276" s="179"/>
      <c r="CE276" s="179">
        <f t="shared" ca="1" si="8"/>
        <v>45965.657166203702</v>
      </c>
      <c r="CF276" s="16"/>
      <c r="CG276" s="16"/>
      <c r="CH276" s="286" t="s">
        <v>1432</v>
      </c>
    </row>
    <row r="277" spans="1:86" ht="43.5" hidden="1" x14ac:dyDescent="0.35">
      <c r="A277" s="3">
        <f t="shared" si="9"/>
        <v>276</v>
      </c>
      <c r="B277" s="3" t="s">
        <v>149</v>
      </c>
      <c r="C277" s="3" t="s">
        <v>1273</v>
      </c>
      <c r="D277" s="260" t="s">
        <v>966</v>
      </c>
      <c r="E277" s="227" t="s">
        <v>1806</v>
      </c>
      <c r="F277" s="227" t="s">
        <v>183</v>
      </c>
      <c r="G277" s="227" t="s">
        <v>164</v>
      </c>
      <c r="H277" s="3"/>
      <c r="I277" s="227" t="s">
        <v>581</v>
      </c>
      <c r="J277" s="227" t="s">
        <v>965</v>
      </c>
      <c r="K277" s="3" t="s">
        <v>147</v>
      </c>
      <c r="L277" s="3" t="s">
        <v>67</v>
      </c>
      <c r="M277" s="3">
        <f>IF(ISBLANK(Table1[[#This Row],[Type Grade]]),"",VLOOKUP(Table1[[#This Row],[Type Grade]],Table10[], 2, 0))</f>
        <v>3</v>
      </c>
      <c r="N277" s="3" t="s">
        <v>1606</v>
      </c>
      <c r="O277" s="3" t="s">
        <v>1589</v>
      </c>
      <c r="P277" s="3" t="s">
        <v>1646</v>
      </c>
      <c r="Q277" s="3" t="str">
        <f>IF(ISBLANK(Table1[[#This Row],[Type Grade]]),"",VLOOKUP(Table1[[#This Row],[Type Grade]],Table10[#Data],4,0))</f>
        <v>Non Staff</v>
      </c>
      <c r="R277" s="3" t="s">
        <v>150</v>
      </c>
      <c r="S277" s="3" t="s">
        <v>720</v>
      </c>
      <c r="T277" s="3" t="s">
        <v>122</v>
      </c>
      <c r="U277" s="3"/>
      <c r="V277" s="3"/>
      <c r="W277" s="3">
        <v>1</v>
      </c>
      <c r="X277" s="3" t="s">
        <v>128</v>
      </c>
      <c r="Y277" s="3" t="str">
        <f>IF(ISBLANK(Table1[[#This Row],[Progress]]),"belum ada fktk",VLOOKUP(Table1[[#This Row],[Progress]],'Reference Table'!$F$2:$G$12,2,FALSE))</f>
        <v>Open</v>
      </c>
      <c r="Z277" s="199">
        <v>45870</v>
      </c>
      <c r="AA277" s="183" t="str">
        <f>IF(LEN(Table1[[#This Row],[Request Date]])&gt;=1, TEXT(Table1[[#This Row],[Request Date]], "mmm"), "ongoing")</f>
        <v>Aug</v>
      </c>
      <c r="AB277" s="183"/>
      <c r="AC277" s="183"/>
      <c r="AD277" s="183"/>
      <c r="AE277" s="183"/>
      <c r="AF277" s="18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244"/>
      <c r="BS277" s="183"/>
      <c r="BT277" s="183"/>
      <c r="BU277" s="183"/>
      <c r="BV277" s="3"/>
      <c r="BW277" s="3"/>
      <c r="BX277" s="16"/>
      <c r="BY277" s="16">
        <f ca="1">IF(Table1[[#This Row],[Status]]="Open",Table1[[#This Row],[Ongoing Vacancies Day]],IF(Table1[[#This Row],[Status]]="Closed",Table1[[#This Row],[Join Date]]-Table1[[#This Row],[Request Date]],IF(Table1[[#This Row],[Status]]="Hold / Cancel","Hold/Cancel",0)))</f>
        <v>95.657166203702218</v>
      </c>
      <c r="BZ277" s="16" t="str">
        <f ca="1">IFERROR(VLOOKUP(BY277,Table4[],3,TRUE),"Hold/Cancel")</f>
        <v>above 91 Days</v>
      </c>
      <c r="CA277" s="16">
        <f ca="1">IF(LEN(Table1[[#This Row],[Join Date]])&lt;1, Table1[[#This Row],[Present Day]]-Table1[[#This Row],[Request Date]],"Closed")</f>
        <v>95.657166203702218</v>
      </c>
      <c r="CB277" s="16" t="str">
        <f ca="1">VLOOKUP(Table1[[#This Row],[Actual SLA]],Table3[],3,TRUE)</f>
        <v>&gt;90</v>
      </c>
      <c r="CC277" s="16" t="str">
        <f ca="1">IFERROR(VLOOKUP(BY277,Table4[],4,TRUE),"Hold/Cancel")</f>
        <v>Closed Not Meet SLA</v>
      </c>
      <c r="CD277" s="179"/>
      <c r="CE277" s="179">
        <f t="shared" ca="1" si="8"/>
        <v>45965.657166203702</v>
      </c>
      <c r="CF277" s="16"/>
      <c r="CG277" s="16"/>
      <c r="CH277" s="286" t="s">
        <v>1799</v>
      </c>
    </row>
    <row r="278" spans="1:86" hidden="1" x14ac:dyDescent="0.35">
      <c r="A278" s="3">
        <f t="shared" si="9"/>
        <v>277</v>
      </c>
      <c r="B278" s="3" t="s">
        <v>153</v>
      </c>
      <c r="C278" s="3" t="s">
        <v>1273</v>
      </c>
      <c r="D278" s="227" t="s">
        <v>970</v>
      </c>
      <c r="E278" s="227" t="s">
        <v>1806</v>
      </c>
      <c r="F278" s="227" t="s">
        <v>236</v>
      </c>
      <c r="G278" s="227" t="s">
        <v>164</v>
      </c>
      <c r="H278" s="3"/>
      <c r="I278" s="227" t="s">
        <v>614</v>
      </c>
      <c r="J278" s="227" t="s">
        <v>972</v>
      </c>
      <c r="K278" s="3" t="s">
        <v>138</v>
      </c>
      <c r="L278" s="3" t="s">
        <v>80</v>
      </c>
      <c r="M278" s="3">
        <f>IF(ISBLANK(Table1[[#This Row],[Type Grade]]),"",VLOOKUP(Table1[[#This Row],[Type Grade]],Table10[], 2, 0))</f>
        <v>3</v>
      </c>
      <c r="N278" s="3" t="s">
        <v>1606</v>
      </c>
      <c r="O278" s="3" t="s">
        <v>1590</v>
      </c>
      <c r="P278" s="3" t="s">
        <v>1646</v>
      </c>
      <c r="Q278" s="3" t="str">
        <f>IF(ISBLANK(Table1[[#This Row],[Type Grade]]),"",VLOOKUP(Table1[[#This Row],[Type Grade]],Table10[#Data],4,0))</f>
        <v>Non Staff</v>
      </c>
      <c r="R278" s="3" t="s">
        <v>150</v>
      </c>
      <c r="S278" s="3" t="s">
        <v>864</v>
      </c>
      <c r="T278" s="3" t="s">
        <v>39</v>
      </c>
      <c r="U278" s="3" t="s">
        <v>973</v>
      </c>
      <c r="V278" s="3" t="s">
        <v>570</v>
      </c>
      <c r="W278" s="3">
        <v>1</v>
      </c>
      <c r="X278" s="3" t="s">
        <v>135</v>
      </c>
      <c r="Y278" s="3" t="str">
        <f>IF(ISBLANK(Table1[[#This Row],[Progress]]),"belum ada fktk",VLOOKUP(Table1[[#This Row],[Progress]],'Reference Table'!$F$2:$G$12,2,FALSE))</f>
        <v>Closed</v>
      </c>
      <c r="Z278" s="199">
        <v>45870</v>
      </c>
      <c r="AA278" s="183" t="str">
        <f>IF(LEN(Table1[[#This Row],[Request Date]])&gt;=1, TEXT(Table1[[#This Row],[Request Date]], "mmm"), "ongoing")</f>
        <v>Aug</v>
      </c>
      <c r="AB278" s="183"/>
      <c r="AC278" s="183"/>
      <c r="AD278" s="183"/>
      <c r="AE278" s="183"/>
      <c r="AF278" s="18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v>1</v>
      </c>
      <c r="BN278" s="3"/>
      <c r="BO278" s="3"/>
      <c r="BP278" s="3"/>
      <c r="BQ278" s="3"/>
      <c r="BR278" s="246"/>
      <c r="BS278" s="183"/>
      <c r="BT278" s="183">
        <v>45874</v>
      </c>
      <c r="BU278" s="183">
        <v>45877</v>
      </c>
      <c r="BV278" s="3" t="s">
        <v>1667</v>
      </c>
      <c r="BW278" s="3" t="s">
        <v>286</v>
      </c>
      <c r="BX278" s="16"/>
      <c r="BY278" s="16">
        <f>IF(Table1[[#This Row],[Status]]="Open",Table1[[#This Row],[Ongoing Vacancies Day]],IF(Table1[[#This Row],[Status]]="Closed",Table1[[#This Row],[Join Date]]-Table1[[#This Row],[Request Date]],IF(Table1[[#This Row],[Status]]="Hold / Cancel","Hold/Cancel",0)))</f>
        <v>7</v>
      </c>
      <c r="BZ278" s="16" t="str">
        <f>IFERROR(VLOOKUP(BY278,Table4[],3,TRUE),"Hold/Cancel")</f>
        <v>0 - 30 Days</v>
      </c>
      <c r="CA278" s="16" t="str">
        <f>IF(LEN(Table1[[#This Row],[Join Date]])&lt;1, Table1[[#This Row],[Present Day]]-Table1[[#This Row],[Request Date]],"Closed")</f>
        <v>Closed</v>
      </c>
      <c r="CB278" s="16" t="str">
        <f>VLOOKUP(Table1[[#This Row],[Actual SLA]],Table3[],3,TRUE)</f>
        <v>&lt;90</v>
      </c>
      <c r="CC278" s="16" t="str">
        <f>IFERROR(VLOOKUP(BY278,Table4[],4,TRUE),"Hold/Cancel")</f>
        <v>Closed Meet SLA</v>
      </c>
      <c r="CD278" s="179"/>
      <c r="CE278" s="179">
        <f t="shared" ca="1" si="8"/>
        <v>45965.657166203702</v>
      </c>
      <c r="CF278" s="3">
        <v>7</v>
      </c>
      <c r="CG278" s="16"/>
      <c r="CH278" s="231"/>
    </row>
    <row r="279" spans="1:86" ht="72.5" hidden="1" x14ac:dyDescent="0.35">
      <c r="A279" s="3">
        <f t="shared" si="9"/>
        <v>278</v>
      </c>
      <c r="B279" s="3" t="s">
        <v>153</v>
      </c>
      <c r="C279" s="3" t="s">
        <v>1273</v>
      </c>
      <c r="D279" s="260" t="s">
        <v>999</v>
      </c>
      <c r="E279" s="227" t="s">
        <v>1806</v>
      </c>
      <c r="F279" s="227" t="s">
        <v>236</v>
      </c>
      <c r="G279" s="229" t="s">
        <v>136</v>
      </c>
      <c r="H279" s="181"/>
      <c r="I279" s="227" t="s">
        <v>614</v>
      </c>
      <c r="J279" s="227" t="s">
        <v>947</v>
      </c>
      <c r="K279" s="3" t="s">
        <v>138</v>
      </c>
      <c r="L279" s="3" t="s">
        <v>61</v>
      </c>
      <c r="M279" s="3">
        <f>IF(ISBLANK(Table1[[#This Row],[Type Grade]]),"",VLOOKUP(Table1[[#This Row],[Type Grade]],Table10[], 2, 0))</f>
        <v>4</v>
      </c>
      <c r="N279" s="3" t="s">
        <v>1607</v>
      </c>
      <c r="O279" s="3" t="s">
        <v>1591</v>
      </c>
      <c r="P279" s="3" t="s">
        <v>1646</v>
      </c>
      <c r="Q279" s="3" t="str">
        <f>IF(ISBLANK(Table1[[#This Row],[Type Grade]]),"",VLOOKUP(Table1[[#This Row],[Type Grade]],Table10[#Data],4,0))</f>
        <v>Staff</v>
      </c>
      <c r="R279" s="3" t="s">
        <v>150</v>
      </c>
      <c r="S279" s="3" t="s">
        <v>864</v>
      </c>
      <c r="T279" s="3" t="s">
        <v>39</v>
      </c>
      <c r="U279" s="3" t="s">
        <v>1013</v>
      </c>
      <c r="V279" s="3" t="s">
        <v>570</v>
      </c>
      <c r="W279" s="3">
        <v>1</v>
      </c>
      <c r="X279" s="3" t="s">
        <v>92</v>
      </c>
      <c r="Y279" s="3" t="str">
        <f>IF(ISBLANK(Table1[[#This Row],[Progress]]),"belum ada fktk",VLOOKUP(Table1[[#This Row],[Progress]],'Reference Table'!$F$2:$G$12,2,FALSE))</f>
        <v>Closed</v>
      </c>
      <c r="Z279" s="199">
        <v>45870</v>
      </c>
      <c r="AA279" s="183" t="str">
        <f>IF(LEN(Table1[[#This Row],[Request Date]])&gt;=1, TEXT(Table1[[#This Row],[Request Date]], "mmm"), "ongoing")</f>
        <v>Aug</v>
      </c>
      <c r="AB279" s="183"/>
      <c r="AC279" s="183"/>
      <c r="AD279" s="183"/>
      <c r="AE279" s="183"/>
      <c r="AF279" s="18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v>1</v>
      </c>
      <c r="BF279" s="3"/>
      <c r="BG279" s="3"/>
      <c r="BH279" s="3"/>
      <c r="BI279" s="3"/>
      <c r="BJ279" s="3"/>
      <c r="BK279" s="3">
        <v>1</v>
      </c>
      <c r="BL279" s="3"/>
      <c r="BM279" s="3">
        <v>1</v>
      </c>
      <c r="BN279" s="3"/>
      <c r="BO279" s="3"/>
      <c r="BP279" s="3"/>
      <c r="BQ279" s="3"/>
      <c r="BR279" s="244" t="s">
        <v>1722</v>
      </c>
      <c r="BS279" s="183"/>
      <c r="BT279" s="183">
        <v>45874</v>
      </c>
      <c r="BU279" s="183">
        <v>45922</v>
      </c>
      <c r="BV279" s="3" t="s">
        <v>1723</v>
      </c>
      <c r="BW279" s="3" t="s">
        <v>286</v>
      </c>
      <c r="BX279" s="16"/>
      <c r="BY279" s="16">
        <f>IF(Table1[[#This Row],[Status]]="Open",Table1[[#This Row],[Ongoing Vacancies Day]],IF(Table1[[#This Row],[Status]]="Closed",Table1[[#This Row],[Join Date]]-Table1[[#This Row],[Request Date]],IF(Table1[[#This Row],[Status]]="Hold / Cancel","Hold/Cancel",0)))</f>
        <v>52</v>
      </c>
      <c r="BZ279" s="16" t="str">
        <f>IFERROR(VLOOKUP(BY279,Table4[],3,TRUE),"Hold/Cancel")</f>
        <v>31 - 60 Days</v>
      </c>
      <c r="CA279" s="16" t="str">
        <f>IF(LEN(Table1[[#This Row],[Join Date]])&lt;1, Table1[[#This Row],[Present Day]]-Table1[[#This Row],[Request Date]],"Closed")</f>
        <v>Closed</v>
      </c>
      <c r="CB279" s="16" t="str">
        <f>VLOOKUP(Table1[[#This Row],[Actual SLA]],Table3[],3,TRUE)</f>
        <v>&lt;90</v>
      </c>
      <c r="CC279" s="16" t="str">
        <f>IFERROR(VLOOKUP(BY279,Table4[],4,TRUE),"Hold/Cancel")</f>
        <v>Closed Meet SLA</v>
      </c>
      <c r="CD279" s="179"/>
      <c r="CE279" s="179">
        <f t="shared" ca="1" si="8"/>
        <v>45965.657166203702</v>
      </c>
      <c r="CF279" s="16">
        <v>8</v>
      </c>
      <c r="CG279" s="16"/>
      <c r="CH279" s="286" t="s">
        <v>1722</v>
      </c>
    </row>
    <row r="280" spans="1:86" hidden="1" x14ac:dyDescent="0.35">
      <c r="A280" s="3">
        <f t="shared" si="9"/>
        <v>279</v>
      </c>
      <c r="B280" s="3" t="s">
        <v>149</v>
      </c>
      <c r="C280" s="3" t="s">
        <v>1273</v>
      </c>
      <c r="D280" s="260" t="s">
        <v>1024</v>
      </c>
      <c r="E280" s="227" t="s">
        <v>1806</v>
      </c>
      <c r="F280" s="227" t="s">
        <v>156</v>
      </c>
      <c r="G280" s="229" t="s">
        <v>164</v>
      </c>
      <c r="H280" s="181"/>
      <c r="I280" s="227" t="s">
        <v>1002</v>
      </c>
      <c r="J280" s="227" t="s">
        <v>1272</v>
      </c>
      <c r="K280" s="3" t="s">
        <v>138</v>
      </c>
      <c r="L280" s="3" t="s">
        <v>67</v>
      </c>
      <c r="M280" s="3">
        <f>IF(ISBLANK(Table1[[#This Row],[Type Grade]]),"",VLOOKUP(Table1[[#This Row],[Type Grade]],Table10[], 2, 0))</f>
        <v>3</v>
      </c>
      <c r="N280" s="3" t="s">
        <v>1606</v>
      </c>
      <c r="O280" s="3" t="s">
        <v>1589</v>
      </c>
      <c r="P280" s="3" t="s">
        <v>1646</v>
      </c>
      <c r="Q280" s="3" t="str">
        <f>IF(ISBLANK(Table1[[#This Row],[Type Grade]]),"",VLOOKUP(Table1[[#This Row],[Type Grade]],Table10[#Data],4,0))</f>
        <v>Non Staff</v>
      </c>
      <c r="R280" s="3" t="s">
        <v>150</v>
      </c>
      <c r="S280" s="3" t="s">
        <v>163</v>
      </c>
      <c r="T280" s="3" t="s">
        <v>122</v>
      </c>
      <c r="U280" s="3" t="s">
        <v>349</v>
      </c>
      <c r="V280" s="3" t="s">
        <v>349</v>
      </c>
      <c r="W280" s="3">
        <v>1</v>
      </c>
      <c r="X280" s="181" t="s">
        <v>128</v>
      </c>
      <c r="Y280" s="3" t="str">
        <f>IF(ISBLANK(Table1[[#This Row],[Progress]]),"belum ada fktk",VLOOKUP(Table1[[#This Row],[Progress]],'Reference Table'!$F$2:$G$12,2,FALSE))</f>
        <v>Open</v>
      </c>
      <c r="Z280" s="199">
        <v>45870</v>
      </c>
      <c r="AA280" s="183" t="str">
        <f>IF(LEN(Table1[[#This Row],[Request Date]])&gt;=1, TEXT(Table1[[#This Row],[Request Date]], "mmm"), "ongoing")</f>
        <v>Aug</v>
      </c>
      <c r="AB280" s="183"/>
      <c r="AC280" s="183"/>
      <c r="AD280" s="183"/>
      <c r="AE280" s="183"/>
      <c r="AF280" s="183"/>
      <c r="AG280" s="216"/>
      <c r="AH280" s="216"/>
      <c r="AI280" s="216"/>
      <c r="AJ280" s="216"/>
      <c r="AK280" s="216"/>
      <c r="AL280" s="216"/>
      <c r="AM280" s="217"/>
      <c r="AN280" s="217"/>
      <c r="AO280" s="217"/>
      <c r="AP280" s="217"/>
      <c r="AQ280" s="217"/>
      <c r="AR280" s="217"/>
      <c r="AS280" s="217"/>
      <c r="AT280" s="217"/>
      <c r="AU280" s="217"/>
      <c r="AV280" s="217"/>
      <c r="AW280" s="217"/>
      <c r="AX280" s="217"/>
      <c r="AY280" s="217"/>
      <c r="AZ280" s="217"/>
      <c r="BA280" s="217"/>
      <c r="BB280" s="217"/>
      <c r="BC280" s="217"/>
      <c r="BD280" s="217"/>
      <c r="BE280" s="217"/>
      <c r="BF280" s="217"/>
      <c r="BG280" s="217"/>
      <c r="BH280" s="217"/>
      <c r="BI280" s="217"/>
      <c r="BJ280" s="217"/>
      <c r="BK280" s="217"/>
      <c r="BL280" s="217"/>
      <c r="BM280" s="217"/>
      <c r="BN280" s="217"/>
      <c r="BO280" s="217"/>
      <c r="BP280" s="217"/>
      <c r="BQ280" s="218"/>
      <c r="BR280" s="249"/>
      <c r="BS280" s="219"/>
      <c r="BT280" s="3"/>
      <c r="BU280" s="219"/>
      <c r="BV280" s="180"/>
      <c r="BW280" s="3"/>
      <c r="BX280" s="16"/>
      <c r="BY280" s="16">
        <f ca="1">IF(Table1[[#This Row],[Status]]="Open",Table1[[#This Row],[Ongoing Vacancies Day]],IF(Table1[[#This Row],[Status]]="Closed",Table1[[#This Row],[Join Date]]-Table1[[#This Row],[Request Date]],IF(Table1[[#This Row],[Status]]="Hold / Cancel","Hold/Cancel",0)))</f>
        <v>95.657166203702218</v>
      </c>
      <c r="BZ280" s="16" t="str">
        <f ca="1">IFERROR(VLOOKUP(BY280,Table4[],3,TRUE),"Hold/Cancel")</f>
        <v>above 91 Days</v>
      </c>
      <c r="CA280" s="16">
        <f ca="1">IF(LEN(Table1[[#This Row],[Join Date]])&lt;1, Table1[[#This Row],[Present Day]]-Table1[[#This Row],[Request Date]],"Closed")</f>
        <v>95.657166203702218</v>
      </c>
      <c r="CB280" s="16" t="str">
        <f ca="1">VLOOKUP(Table1[[#This Row],[Actual SLA]],Table3[],3,TRUE)</f>
        <v>&gt;90</v>
      </c>
      <c r="CC280" s="16" t="str">
        <f ca="1">IFERROR(VLOOKUP(BY280,Table4[],4,TRUE),"Hold/Cancel")</f>
        <v>Closed Not Meet SLA</v>
      </c>
      <c r="CD280" s="179"/>
      <c r="CE280" s="179">
        <f t="shared" ca="1" si="8"/>
        <v>45965.657166203702</v>
      </c>
      <c r="CF280" s="16"/>
      <c r="CG280" s="16"/>
      <c r="CH280" s="290"/>
    </row>
    <row r="281" spans="1:86" hidden="1" x14ac:dyDescent="0.35">
      <c r="A281" s="3">
        <f t="shared" si="9"/>
        <v>280</v>
      </c>
      <c r="B281" s="3" t="s">
        <v>149</v>
      </c>
      <c r="C281" s="3" t="s">
        <v>1273</v>
      </c>
      <c r="D281" s="260" t="s">
        <v>1024</v>
      </c>
      <c r="E281" s="227" t="s">
        <v>1806</v>
      </c>
      <c r="F281" s="227" t="s">
        <v>156</v>
      </c>
      <c r="G281" s="229" t="s">
        <v>164</v>
      </c>
      <c r="H281" s="181"/>
      <c r="I281" s="227" t="s">
        <v>1002</v>
      </c>
      <c r="J281" s="227" t="s">
        <v>1265</v>
      </c>
      <c r="K281" s="3" t="s">
        <v>138</v>
      </c>
      <c r="L281" s="3" t="s">
        <v>67</v>
      </c>
      <c r="M281" s="3">
        <f>IF(ISBLANK(Table1[[#This Row],[Type Grade]]),"",VLOOKUP(Table1[[#This Row],[Type Grade]],Table10[], 2, 0))</f>
        <v>3</v>
      </c>
      <c r="N281" s="3" t="s">
        <v>1606</v>
      </c>
      <c r="O281" s="3" t="s">
        <v>1590</v>
      </c>
      <c r="P281" s="3" t="s">
        <v>1646</v>
      </c>
      <c r="Q281" s="3" t="str">
        <f>IF(ISBLANK(Table1[[#This Row],[Type Grade]]),"",VLOOKUP(Table1[[#This Row],[Type Grade]],Table10[#Data],4,0))</f>
        <v>Non Staff</v>
      </c>
      <c r="R281" s="3" t="s">
        <v>150</v>
      </c>
      <c r="S281" s="3" t="s">
        <v>163</v>
      </c>
      <c r="T281" s="3" t="s">
        <v>39</v>
      </c>
      <c r="U281" s="3" t="s">
        <v>1303</v>
      </c>
      <c r="V281" s="3" t="s">
        <v>1306</v>
      </c>
      <c r="W281" s="3">
        <v>1</v>
      </c>
      <c r="X281" s="181" t="s">
        <v>128</v>
      </c>
      <c r="Y281" s="3" t="str">
        <f>IF(ISBLANK(Table1[[#This Row],[Progress]]),"belum ada fktk",VLOOKUP(Table1[[#This Row],[Progress]],'Reference Table'!$F$2:$G$12,2,FALSE))</f>
        <v>Open</v>
      </c>
      <c r="Z281" s="199">
        <v>45870</v>
      </c>
      <c r="AA281" s="183" t="str">
        <f>IF(LEN(Table1[[#This Row],[Request Date]])&gt;=1, TEXT(Table1[[#This Row],[Request Date]], "mmm"), "ongoing")</f>
        <v>Aug</v>
      </c>
      <c r="AB281" s="183"/>
      <c r="AC281" s="183"/>
      <c r="AD281" s="183"/>
      <c r="AE281" s="183"/>
      <c r="AF281" s="183"/>
      <c r="AG281" s="216"/>
      <c r="AH281" s="216"/>
      <c r="AI281" s="216"/>
      <c r="AJ281" s="216"/>
      <c r="AK281" s="216"/>
      <c r="AL281" s="216"/>
      <c r="AM281" s="217"/>
      <c r="AN281" s="217"/>
      <c r="AO281" s="217"/>
      <c r="AP281" s="217"/>
      <c r="AQ281" s="217"/>
      <c r="AR281" s="217"/>
      <c r="AS281" s="217"/>
      <c r="AT281" s="217"/>
      <c r="AU281" s="217"/>
      <c r="AV281" s="217"/>
      <c r="AW281" s="217"/>
      <c r="AX281" s="217"/>
      <c r="AY281" s="217"/>
      <c r="AZ281" s="217"/>
      <c r="BA281" s="217"/>
      <c r="BB281" s="217"/>
      <c r="BC281" s="217"/>
      <c r="BD281" s="217"/>
      <c r="BE281" s="217"/>
      <c r="BF281" s="217"/>
      <c r="BG281" s="217"/>
      <c r="BH281" s="217"/>
      <c r="BI281" s="217"/>
      <c r="BJ281" s="217"/>
      <c r="BK281" s="217"/>
      <c r="BL281" s="217"/>
      <c r="BM281" s="217"/>
      <c r="BN281" s="217"/>
      <c r="BO281" s="217"/>
      <c r="BP281" s="217"/>
      <c r="BQ281" s="218"/>
      <c r="BR281" s="249"/>
      <c r="BS281" s="219"/>
      <c r="BT281" s="3"/>
      <c r="BU281" s="219"/>
      <c r="BV281" s="180"/>
      <c r="BW281" s="3"/>
      <c r="BX281" s="16"/>
      <c r="BY281" s="16">
        <f ca="1">IF(Table1[[#This Row],[Status]]="Open",Table1[[#This Row],[Ongoing Vacancies Day]],IF(Table1[[#This Row],[Status]]="Closed",Table1[[#This Row],[Join Date]]-Table1[[#This Row],[Request Date]],IF(Table1[[#This Row],[Status]]="Hold / Cancel","Hold/Cancel",0)))</f>
        <v>95.657166203702218</v>
      </c>
      <c r="BZ281" s="16" t="str">
        <f ca="1">IFERROR(VLOOKUP(BY281,Table4[],3,TRUE),"Hold/Cancel")</f>
        <v>above 91 Days</v>
      </c>
      <c r="CA281" s="16">
        <f ca="1">IF(LEN(Table1[[#This Row],[Join Date]])&lt;1, Table1[[#This Row],[Present Day]]-Table1[[#This Row],[Request Date]],"Closed")</f>
        <v>95.657166203702218</v>
      </c>
      <c r="CB281" s="16" t="str">
        <f ca="1">VLOOKUP(Table1[[#This Row],[Actual SLA]],Table3[],3,TRUE)</f>
        <v>&gt;90</v>
      </c>
      <c r="CC281" s="16" t="str">
        <f ca="1">IFERROR(VLOOKUP(BY281,Table4[],4,TRUE),"Hold/Cancel")</f>
        <v>Closed Not Meet SLA</v>
      </c>
      <c r="CD281" s="179"/>
      <c r="CE281" s="179">
        <f t="shared" ca="1" si="8"/>
        <v>45965.657166203702</v>
      </c>
      <c r="CF281" s="16"/>
      <c r="CG281" s="16"/>
      <c r="CH281" s="290"/>
    </row>
    <row r="282" spans="1:86" hidden="1" x14ac:dyDescent="0.35">
      <c r="A282" s="3">
        <f t="shared" si="9"/>
        <v>281</v>
      </c>
      <c r="B282" s="3" t="s">
        <v>149</v>
      </c>
      <c r="C282" s="3" t="s">
        <v>1273</v>
      </c>
      <c r="D282" s="260" t="s">
        <v>1024</v>
      </c>
      <c r="E282" s="227" t="s">
        <v>1806</v>
      </c>
      <c r="F282" s="227" t="s">
        <v>156</v>
      </c>
      <c r="G282" s="229" t="s">
        <v>164</v>
      </c>
      <c r="H282" s="181"/>
      <c r="I282" s="227" t="s">
        <v>1002</v>
      </c>
      <c r="J282" s="227" t="s">
        <v>1265</v>
      </c>
      <c r="K282" s="3" t="s">
        <v>138</v>
      </c>
      <c r="L282" s="3" t="s">
        <v>67</v>
      </c>
      <c r="M282" s="3">
        <f>IF(ISBLANK(Table1[[#This Row],[Type Grade]]),"",VLOOKUP(Table1[[#This Row],[Type Grade]],Table10[], 2, 0))</f>
        <v>3</v>
      </c>
      <c r="N282" s="3" t="s">
        <v>1606</v>
      </c>
      <c r="O282" s="3" t="s">
        <v>1590</v>
      </c>
      <c r="P282" s="3" t="s">
        <v>1646</v>
      </c>
      <c r="Q282" s="3" t="str">
        <f>IF(ISBLANK(Table1[[#This Row],[Type Grade]]),"",VLOOKUP(Table1[[#This Row],[Type Grade]],Table10[#Data],4,0))</f>
        <v>Non Staff</v>
      </c>
      <c r="R282" s="3" t="s">
        <v>150</v>
      </c>
      <c r="S282" s="3" t="s">
        <v>163</v>
      </c>
      <c r="T282" s="3" t="s">
        <v>39</v>
      </c>
      <c r="U282" s="3" t="s">
        <v>1304</v>
      </c>
      <c r="V282" s="3" t="s">
        <v>1305</v>
      </c>
      <c r="W282" s="3">
        <v>1</v>
      </c>
      <c r="X282" s="3" t="s">
        <v>128</v>
      </c>
      <c r="Y282" s="3" t="str">
        <f>IF(ISBLANK(Table1[[#This Row],[Progress]]),"belum ada fktk",VLOOKUP(Table1[[#This Row],[Progress]],'Reference Table'!$F$2:$G$12,2,FALSE))</f>
        <v>Open</v>
      </c>
      <c r="Z282" s="199">
        <v>45870</v>
      </c>
      <c r="AA282" s="183" t="str">
        <f>IF(LEN(Table1[[#This Row],[Request Date]])&gt;=1, TEXT(Table1[[#This Row],[Request Date]], "mmm"), "ongoing")</f>
        <v>Aug</v>
      </c>
      <c r="AB282" s="183"/>
      <c r="AC282" s="183"/>
      <c r="AD282" s="183"/>
      <c r="AE282" s="183"/>
      <c r="AF282" s="183"/>
      <c r="AG282" s="216"/>
      <c r="AH282" s="216"/>
      <c r="AI282" s="216"/>
      <c r="AJ282" s="216"/>
      <c r="AK282" s="216"/>
      <c r="AL282" s="216"/>
      <c r="AM282" s="217"/>
      <c r="AN282" s="217"/>
      <c r="AO282" s="217"/>
      <c r="AP282" s="217"/>
      <c r="AQ282" s="217"/>
      <c r="AR282" s="217"/>
      <c r="AS282" s="217"/>
      <c r="AT282" s="217"/>
      <c r="AU282" s="217"/>
      <c r="AV282" s="217"/>
      <c r="AW282" s="217"/>
      <c r="AX282" s="217"/>
      <c r="AY282" s="217"/>
      <c r="AZ282" s="217"/>
      <c r="BA282" s="217"/>
      <c r="BB282" s="217"/>
      <c r="BC282" s="217"/>
      <c r="BD282" s="217"/>
      <c r="BE282" s="217"/>
      <c r="BF282" s="217"/>
      <c r="BG282" s="217"/>
      <c r="BH282" s="217"/>
      <c r="BI282" s="217"/>
      <c r="BJ282" s="217"/>
      <c r="BK282" s="217"/>
      <c r="BL282" s="217"/>
      <c r="BM282" s="217"/>
      <c r="BN282" s="217"/>
      <c r="BO282" s="217"/>
      <c r="BP282" s="217"/>
      <c r="BQ282" s="218"/>
      <c r="BR282" s="249"/>
      <c r="BS282" s="219"/>
      <c r="BT282" s="3"/>
      <c r="BU282" s="219"/>
      <c r="BV282" s="180"/>
      <c r="BW282" s="3"/>
      <c r="BX282" s="16"/>
      <c r="BY282" s="16">
        <f ca="1">IF(Table1[[#This Row],[Status]]="Open",Table1[[#This Row],[Ongoing Vacancies Day]],IF(Table1[[#This Row],[Status]]="Closed",Table1[[#This Row],[Join Date]]-Table1[[#This Row],[Request Date]],IF(Table1[[#This Row],[Status]]="Hold / Cancel","Hold/Cancel",0)))</f>
        <v>95.657166203702218</v>
      </c>
      <c r="BZ282" s="16" t="str">
        <f ca="1">IFERROR(VLOOKUP(BY282,Table4[],3,TRUE),"Hold/Cancel")</f>
        <v>above 91 Days</v>
      </c>
      <c r="CA282" s="16">
        <f ca="1">IF(LEN(Table1[[#This Row],[Join Date]])&lt;1, Table1[[#This Row],[Present Day]]-Table1[[#This Row],[Request Date]],"Closed")</f>
        <v>95.657166203702218</v>
      </c>
      <c r="CB282" s="16" t="str">
        <f ca="1">VLOOKUP(Table1[[#This Row],[Actual SLA]],Table3[],3,TRUE)</f>
        <v>&gt;90</v>
      </c>
      <c r="CC282" s="16" t="str">
        <f ca="1">IFERROR(VLOOKUP(BY282,Table4[],4,TRUE),"Hold/Cancel")</f>
        <v>Closed Not Meet SLA</v>
      </c>
      <c r="CD282" s="179"/>
      <c r="CE282" s="179">
        <f t="shared" ca="1" si="8"/>
        <v>45965.657166203702</v>
      </c>
      <c r="CF282" s="16"/>
      <c r="CG282" s="16"/>
      <c r="CH282" s="290"/>
    </row>
    <row r="283" spans="1:86" ht="203" hidden="1" x14ac:dyDescent="0.35">
      <c r="A283" s="3">
        <f t="shared" si="9"/>
        <v>282</v>
      </c>
      <c r="B283" s="3" t="s">
        <v>153</v>
      </c>
      <c r="C283" s="3" t="s">
        <v>1273</v>
      </c>
      <c r="D283" s="260" t="s">
        <v>1025</v>
      </c>
      <c r="E283" s="227" t="s">
        <v>1806</v>
      </c>
      <c r="F283" s="227" t="s">
        <v>183</v>
      </c>
      <c r="G283" s="229" t="s">
        <v>164</v>
      </c>
      <c r="H283" s="181"/>
      <c r="I283" s="227" t="s">
        <v>609</v>
      </c>
      <c r="J283" s="227" t="s">
        <v>1221</v>
      </c>
      <c r="K283" s="3" t="s">
        <v>138</v>
      </c>
      <c r="L283" s="3" t="s">
        <v>67</v>
      </c>
      <c r="M283" s="3">
        <f>IF(ISBLANK(Table1[[#This Row],[Type Grade]]),"",VLOOKUP(Table1[[#This Row],[Type Grade]],Table10[], 2, 0))</f>
        <v>3</v>
      </c>
      <c r="N283" s="3" t="s">
        <v>1606</v>
      </c>
      <c r="O283" s="3" t="s">
        <v>1590</v>
      </c>
      <c r="P283" s="3" t="s">
        <v>1646</v>
      </c>
      <c r="Q283" s="3" t="str">
        <f>IF(ISBLANK(Table1[[#This Row],[Type Grade]]),"",VLOOKUP(Table1[[#This Row],[Type Grade]],Table10[#Data],4,0))</f>
        <v>Non Staff</v>
      </c>
      <c r="R283" s="3" t="s">
        <v>150</v>
      </c>
      <c r="S283" s="3" t="s">
        <v>864</v>
      </c>
      <c r="T283" s="3" t="s">
        <v>39</v>
      </c>
      <c r="U283" s="3" t="s">
        <v>1026</v>
      </c>
      <c r="V283" s="3" t="s">
        <v>570</v>
      </c>
      <c r="W283" s="3">
        <v>1</v>
      </c>
      <c r="X283" s="181" t="s">
        <v>135</v>
      </c>
      <c r="Y283" s="3" t="str">
        <f>IF(ISBLANK(Table1[[#This Row],[Progress]]),"belum ada fktk",VLOOKUP(Table1[[#This Row],[Progress]],'Reference Table'!$F$2:$G$12,2,FALSE))</f>
        <v>Closed</v>
      </c>
      <c r="Z283" s="199">
        <v>45870</v>
      </c>
      <c r="AA283" s="183" t="str">
        <f>IF(LEN(Table1[[#This Row],[Request Date]])&gt;=1, TEXT(Table1[[#This Row],[Request Date]], "mmm"), "ongoing")</f>
        <v>Aug</v>
      </c>
      <c r="AB283" s="183"/>
      <c r="AC283" s="183"/>
      <c r="AD283" s="183"/>
      <c r="AE283" s="183"/>
      <c r="AF283" s="183"/>
      <c r="AG283" s="184">
        <v>6</v>
      </c>
      <c r="AH283" s="184"/>
      <c r="AI283" s="184"/>
      <c r="AJ283" s="184"/>
      <c r="AK283" s="184"/>
      <c r="AL283" s="184"/>
      <c r="AM283" s="3">
        <v>6</v>
      </c>
      <c r="AN283" s="3"/>
      <c r="AO283" s="3"/>
      <c r="AP283" s="3"/>
      <c r="AQ283" s="3"/>
      <c r="AR283" s="3"/>
      <c r="AS283" s="3">
        <v>6</v>
      </c>
      <c r="AT283" s="3"/>
      <c r="AU283" s="3"/>
      <c r="AV283" s="3"/>
      <c r="AW283" s="3"/>
      <c r="AX283" s="3"/>
      <c r="AY283" s="3">
        <v>6</v>
      </c>
      <c r="AZ283" s="3"/>
      <c r="BA283" s="3"/>
      <c r="BB283" s="3"/>
      <c r="BC283" s="3"/>
      <c r="BD283" s="3"/>
      <c r="BE283" s="3">
        <v>0</v>
      </c>
      <c r="BF283" s="3"/>
      <c r="BG283" s="3"/>
      <c r="BH283" s="3"/>
      <c r="BI283" s="3"/>
      <c r="BJ283" s="3"/>
      <c r="BK283" s="3">
        <v>0</v>
      </c>
      <c r="BL283" s="3">
        <v>2</v>
      </c>
      <c r="BM283" s="3">
        <v>1</v>
      </c>
      <c r="BN283" s="3">
        <v>0</v>
      </c>
      <c r="BO283" s="3">
        <v>4</v>
      </c>
      <c r="BP283" s="3">
        <v>0</v>
      </c>
      <c r="BQ283" s="3">
        <v>4</v>
      </c>
      <c r="BR283" s="245" t="s">
        <v>1428</v>
      </c>
      <c r="BS283" s="187"/>
      <c r="BT283" s="182"/>
      <c r="BU283" s="187">
        <v>45901</v>
      </c>
      <c r="BV283" s="181" t="s">
        <v>1708</v>
      </c>
      <c r="BW283" s="3" t="s">
        <v>286</v>
      </c>
      <c r="BX283" s="16"/>
      <c r="BY283" s="16">
        <f>IF(Table1[[#This Row],[Status]]="Open",Table1[[#This Row],[Ongoing Vacancies Day]],IF(Table1[[#This Row],[Status]]="Closed",Table1[[#This Row],[Join Date]]-Table1[[#This Row],[Request Date]],IF(Table1[[#This Row],[Status]]="Hold / Cancel","Hold/Cancel",0)))</f>
        <v>31</v>
      </c>
      <c r="BZ283" s="16" t="str">
        <f>IFERROR(VLOOKUP(BY283,Table4[],3,TRUE),"Hold/Cancel")</f>
        <v>31 - 60 Days</v>
      </c>
      <c r="CA283" s="16" t="str">
        <f>IF(LEN(Table1[[#This Row],[Join Date]])&lt;1, Table1[[#This Row],[Present Day]]-Table1[[#This Row],[Request Date]],"Closed")</f>
        <v>Closed</v>
      </c>
      <c r="CB283" s="16" t="str">
        <f>VLOOKUP(Table1[[#This Row],[Actual SLA]],Table3[],3,TRUE)</f>
        <v>&lt;90</v>
      </c>
      <c r="CC283" s="16" t="str">
        <f>IFERROR(VLOOKUP(BY283,Table4[],4,TRUE),"Hold/Cancel")</f>
        <v>Closed Meet SLA</v>
      </c>
      <c r="CD283" s="179"/>
      <c r="CE283" s="179">
        <f t="shared" ca="1" si="8"/>
        <v>45965.657166203702</v>
      </c>
      <c r="CF283" s="16">
        <v>8</v>
      </c>
      <c r="CG283" s="16"/>
      <c r="CH283" s="195" t="s">
        <v>1428</v>
      </c>
    </row>
    <row r="284" spans="1:86" ht="29" hidden="1" x14ac:dyDescent="0.35">
      <c r="A284" s="3">
        <f t="shared" si="9"/>
        <v>283</v>
      </c>
      <c r="B284" s="3" t="s">
        <v>149</v>
      </c>
      <c r="C284" s="3" t="s">
        <v>1273</v>
      </c>
      <c r="D284" s="260" t="s">
        <v>1037</v>
      </c>
      <c r="E284" s="227" t="s">
        <v>1806</v>
      </c>
      <c r="F284" s="227" t="s">
        <v>137</v>
      </c>
      <c r="G284" s="229" t="s">
        <v>136</v>
      </c>
      <c r="H284" s="259" t="s">
        <v>1553</v>
      </c>
      <c r="I284" s="227" t="s">
        <v>643</v>
      </c>
      <c r="J284" s="227" t="s">
        <v>1456</v>
      </c>
      <c r="K284" s="3" t="s">
        <v>138</v>
      </c>
      <c r="L284" s="3" t="s">
        <v>65</v>
      </c>
      <c r="M284" s="3">
        <f>IF(ISBLANK(Table1[[#This Row],[Type Grade]]),"",VLOOKUP(Table1[[#This Row],[Type Grade]],Table10[], 2, 0))</f>
        <v>4</v>
      </c>
      <c r="N284" s="3" t="s">
        <v>1606</v>
      </c>
      <c r="O284" s="3" t="s">
        <v>1590</v>
      </c>
      <c r="P284" s="4" t="s">
        <v>1646</v>
      </c>
      <c r="Q284" s="3" t="str">
        <f>IF(ISBLANK(Table1[[#This Row],[Type Grade]]),"",VLOOKUP(Table1[[#This Row],[Type Grade]],Table10[#Data],4,0))</f>
        <v>Staff</v>
      </c>
      <c r="R284" s="3" t="s">
        <v>121</v>
      </c>
      <c r="S284" s="3" t="s">
        <v>151</v>
      </c>
      <c r="T284" s="3" t="s">
        <v>122</v>
      </c>
      <c r="U284" s="3" t="s">
        <v>349</v>
      </c>
      <c r="V284" s="3" t="s">
        <v>349</v>
      </c>
      <c r="W284" s="3">
        <v>1</v>
      </c>
      <c r="X284" s="181" t="s">
        <v>128</v>
      </c>
      <c r="Y284" s="3" t="str">
        <f>IF(ISBLANK(Table1[[#This Row],[Progress]]),"belum ada fktk",VLOOKUP(Table1[[#This Row],[Progress]],'Reference Table'!$F$2:$G$12,2,FALSE))</f>
        <v>Open</v>
      </c>
      <c r="Z284" s="199">
        <v>45870</v>
      </c>
      <c r="AA284" s="183" t="str">
        <f>IF(LEN(Table1[[#This Row],[Request Date]])&gt;=1, TEXT(Table1[[#This Row],[Request Date]], "mmm"), "ongoing")</f>
        <v>Aug</v>
      </c>
      <c r="AB284" s="276">
        <v>0</v>
      </c>
      <c r="AC284" s="276">
        <v>0</v>
      </c>
      <c r="AD284" s="276">
        <v>0</v>
      </c>
      <c r="AE284" s="183"/>
      <c r="AF284" s="183"/>
      <c r="AG284" s="216">
        <v>7</v>
      </c>
      <c r="AH284" s="216"/>
      <c r="AI284" s="216"/>
      <c r="AJ284" s="216"/>
      <c r="AK284" s="216"/>
      <c r="AL284" s="216"/>
      <c r="AM284" s="217"/>
      <c r="AN284" s="217"/>
      <c r="AO284" s="217"/>
      <c r="AP284" s="217"/>
      <c r="AQ284" s="217"/>
      <c r="AR284" s="217"/>
      <c r="AS284" s="217"/>
      <c r="AT284" s="217"/>
      <c r="AU284" s="217"/>
      <c r="AV284" s="217"/>
      <c r="AW284" s="217"/>
      <c r="AX284" s="217"/>
      <c r="AY284" s="217"/>
      <c r="AZ284" s="217"/>
      <c r="BA284" s="217"/>
      <c r="BB284" s="217"/>
      <c r="BC284" s="217"/>
      <c r="BD284" s="217"/>
      <c r="BE284" s="217"/>
      <c r="BF284" s="217"/>
      <c r="BG284" s="217"/>
      <c r="BH284" s="217"/>
      <c r="BI284" s="217"/>
      <c r="BJ284" s="217"/>
      <c r="BK284" s="217"/>
      <c r="BL284" s="217"/>
      <c r="BM284" s="217"/>
      <c r="BN284" s="3"/>
      <c r="BO284" s="217"/>
      <c r="BP284" s="217"/>
      <c r="BQ284" s="218"/>
      <c r="BR284" s="245" t="s">
        <v>1945</v>
      </c>
      <c r="BS284" s="219"/>
      <c r="BT284" s="182"/>
      <c r="BU284" s="219"/>
      <c r="BV284" s="180"/>
      <c r="BW284" s="3"/>
      <c r="BX284" s="16"/>
      <c r="BY284" s="16">
        <f ca="1">IF(Table1[[#This Row],[Status]]="Open",Table1[[#This Row],[Ongoing Vacancies Day]],IF(Table1[[#This Row],[Status]]="Closed",Table1[[#This Row],[Join Date]]-Table1[[#This Row],[Request Date]],IF(Table1[[#This Row],[Status]]="Hold / Cancel","Hold/Cancel",0)))</f>
        <v>95.657166203702218</v>
      </c>
      <c r="BZ284" s="16" t="str">
        <f ca="1">IFERROR(VLOOKUP(BY284,Table4[],3,TRUE),"Hold/Cancel")</f>
        <v>above 91 Days</v>
      </c>
      <c r="CA284" s="16">
        <f ca="1">IF(LEN(Table1[[#This Row],[Join Date]])&lt;1, Table1[[#This Row],[Present Day]]-Table1[[#This Row],[Request Date]],"Closed")</f>
        <v>95.657166203702218</v>
      </c>
      <c r="CB284" s="16" t="str">
        <f ca="1">VLOOKUP(Table1[[#This Row],[Actual SLA]],Table3[],3,TRUE)</f>
        <v>&gt;90</v>
      </c>
      <c r="CC284" s="16" t="str">
        <f ca="1">IFERROR(VLOOKUP(BY284,Table4[],4,TRUE),"Hold/Cancel")</f>
        <v>Closed Not Meet SLA</v>
      </c>
      <c r="CD284" s="179"/>
      <c r="CE284" s="179">
        <f t="shared" ca="1" si="8"/>
        <v>45965.657166203702</v>
      </c>
      <c r="CF284" s="16"/>
      <c r="CG284" s="16"/>
      <c r="CH284" s="195"/>
    </row>
    <row r="285" spans="1:86" hidden="1" x14ac:dyDescent="0.35">
      <c r="A285" s="3">
        <f t="shared" si="9"/>
        <v>284</v>
      </c>
      <c r="B285" s="3" t="s">
        <v>149</v>
      </c>
      <c r="C285" s="3" t="s">
        <v>1273</v>
      </c>
      <c r="D285" s="229" t="s">
        <v>1494</v>
      </c>
      <c r="E285" s="227" t="s">
        <v>1807</v>
      </c>
      <c r="F285" s="227" t="s">
        <v>1156</v>
      </c>
      <c r="G285" s="227" t="s">
        <v>143</v>
      </c>
      <c r="H285" s="227" t="s">
        <v>1156</v>
      </c>
      <c r="I285" s="227" t="s">
        <v>1084</v>
      </c>
      <c r="J285" s="261" t="s">
        <v>1083</v>
      </c>
      <c r="K285" s="3" t="s">
        <v>138</v>
      </c>
      <c r="L285" s="3" t="s">
        <v>47</v>
      </c>
      <c r="M285" s="3">
        <f>IF(ISBLANK(Table1[[#This Row],[Type Grade]]),"",VLOOKUP(Table1[[#This Row],[Type Grade]],Table10[], 2, 0))</f>
        <v>8</v>
      </c>
      <c r="N285" s="3" t="s">
        <v>1606</v>
      </c>
      <c r="O285" s="3" t="s">
        <v>1590</v>
      </c>
      <c r="P285" s="3" t="s">
        <v>1659</v>
      </c>
      <c r="Q285" s="3" t="str">
        <f>IF(ISBLANK(Table1[[#This Row],[Type Grade]]),"",VLOOKUP(Table1[[#This Row],[Type Grade]],Table10[#Data],4,0))</f>
        <v>Staff</v>
      </c>
      <c r="R285" s="3" t="s">
        <v>121</v>
      </c>
      <c r="S285" s="3" t="s">
        <v>151</v>
      </c>
      <c r="T285" s="3" t="s">
        <v>39</v>
      </c>
      <c r="U285" s="3" t="s">
        <v>921</v>
      </c>
      <c r="V285" s="3" t="s">
        <v>570</v>
      </c>
      <c r="W285" s="3">
        <v>1</v>
      </c>
      <c r="X285" s="3" t="s">
        <v>135</v>
      </c>
      <c r="Y285" s="3" t="str">
        <f>IF(ISBLANK(Table1[[#This Row],[Progress]]),"belum ada fktk",VLOOKUP(Table1[[#This Row],[Progress]],'Reference Table'!$F$2:$G$12,2,FALSE))</f>
        <v>Closed</v>
      </c>
      <c r="Z285" s="199">
        <v>45870</v>
      </c>
      <c r="AA285" s="183" t="str">
        <f>IF(LEN(Table1[[#This Row],[Request Date]])&gt;=1, TEXT(Table1[[#This Row],[Request Date]], "mmm"), "ongoing")</f>
        <v>Aug</v>
      </c>
      <c r="AB285" s="183"/>
      <c r="AC285" s="183"/>
      <c r="AD285" s="183"/>
      <c r="AE285" s="183"/>
      <c r="AF285" s="183"/>
      <c r="AG285" s="3">
        <v>1</v>
      </c>
      <c r="AH285" s="3"/>
      <c r="AI285" s="3"/>
      <c r="AJ285" s="3"/>
      <c r="AK285" s="3"/>
      <c r="AL285" s="3"/>
      <c r="AM285" s="3">
        <v>1</v>
      </c>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v>1</v>
      </c>
      <c r="BN285" s="3"/>
      <c r="BO285" s="3"/>
      <c r="BP285" s="3"/>
      <c r="BQ285" s="3">
        <v>2</v>
      </c>
      <c r="BR285" s="244" t="s">
        <v>1085</v>
      </c>
      <c r="BS285" s="183"/>
      <c r="BT285" s="183"/>
      <c r="BU285" s="183">
        <v>45901</v>
      </c>
      <c r="BV285" s="3" t="s">
        <v>1665</v>
      </c>
      <c r="BW285" s="3"/>
      <c r="BX285" s="16"/>
      <c r="BY285" s="16">
        <f>IF(Table1[[#This Row],[Status]]="Open",Table1[[#This Row],[Ongoing Vacancies Day]],IF(Table1[[#This Row],[Status]]="Closed",Table1[[#This Row],[Join Date]]-Table1[[#This Row],[Request Date]],IF(Table1[[#This Row],[Status]]="Hold / Cancel","Hold/Cancel",0)))</f>
        <v>31</v>
      </c>
      <c r="BZ285" s="16" t="str">
        <f>IFERROR(VLOOKUP(BY285,Table4[],3,TRUE),"Hold/Cancel")</f>
        <v>31 - 60 Days</v>
      </c>
      <c r="CA285" s="16" t="str">
        <f>IF(LEN(Table1[[#This Row],[Join Date]])&lt;1, Table1[[#This Row],[Present Day]]-Table1[[#This Row],[Request Date]],"Closed")</f>
        <v>Closed</v>
      </c>
      <c r="CB285" s="16" t="str">
        <f>VLOOKUP(Table1[[#This Row],[Actual SLA]],Table3[],3,TRUE)</f>
        <v>&lt;90</v>
      </c>
      <c r="CC285" s="16" t="str">
        <f>IFERROR(VLOOKUP(BY285,Table4[],4,TRUE),"Hold/Cancel")</f>
        <v>Closed Meet SLA</v>
      </c>
      <c r="CD285" s="179"/>
      <c r="CE285" s="179">
        <f t="shared" ca="1" si="8"/>
        <v>45965.657166203702</v>
      </c>
      <c r="CF285" s="3">
        <v>7</v>
      </c>
      <c r="CG285" s="16"/>
      <c r="CH285" s="286" t="s">
        <v>1085</v>
      </c>
    </row>
    <row r="286" spans="1:86" ht="145" hidden="1" x14ac:dyDescent="0.35">
      <c r="A286" s="3">
        <f t="shared" si="9"/>
        <v>285</v>
      </c>
      <c r="B286" s="3" t="s">
        <v>154</v>
      </c>
      <c r="C286" s="3" t="s">
        <v>1273</v>
      </c>
      <c r="D286" s="260" t="s">
        <v>1066</v>
      </c>
      <c r="E286" s="227" t="s">
        <v>1806</v>
      </c>
      <c r="F286" s="227" t="s">
        <v>516</v>
      </c>
      <c r="G286" s="227" t="s">
        <v>136</v>
      </c>
      <c r="H286" s="3"/>
      <c r="I286" s="227" t="s">
        <v>1051</v>
      </c>
      <c r="J286" s="227" t="s">
        <v>1065</v>
      </c>
      <c r="K286" s="3" t="s">
        <v>138</v>
      </c>
      <c r="L286" s="3" t="s">
        <v>49</v>
      </c>
      <c r="M286" s="3">
        <f>IF(ISBLANK(Table1[[#This Row],[Type Grade]]),"",VLOOKUP(Table1[[#This Row],[Type Grade]],Table10[], 2, 0))</f>
        <v>5</v>
      </c>
      <c r="N286" s="3" t="s">
        <v>1606</v>
      </c>
      <c r="O286" s="3" t="s">
        <v>1589</v>
      </c>
      <c r="P286" s="3" t="s">
        <v>1646</v>
      </c>
      <c r="Q286" s="3" t="str">
        <f>IF(ISBLANK(Table1[[#This Row],[Type Grade]]),"",VLOOKUP(Table1[[#This Row],[Type Grade]],Table10[#Data],4,0))</f>
        <v>Staff</v>
      </c>
      <c r="R286" s="3" t="s">
        <v>150</v>
      </c>
      <c r="S286" s="3" t="s">
        <v>184</v>
      </c>
      <c r="T286" s="3" t="s">
        <v>39</v>
      </c>
      <c r="U286" s="3" t="s">
        <v>910</v>
      </c>
      <c r="V286" s="3" t="s">
        <v>570</v>
      </c>
      <c r="W286" s="3">
        <v>1</v>
      </c>
      <c r="X286" s="3" t="s">
        <v>92</v>
      </c>
      <c r="Y286" s="3" t="str">
        <f>IF(ISBLANK(Table1[[#This Row],[Progress]]),"belum ada fktk",VLOOKUP(Table1[[#This Row],[Progress]],'Reference Table'!$F$2:$G$12,2,FALSE))</f>
        <v>Closed</v>
      </c>
      <c r="Z286" s="199">
        <v>45870</v>
      </c>
      <c r="AA286" s="183" t="str">
        <f>IF(LEN(Table1[[#This Row],[Request Date]])&gt;=1, TEXT(Table1[[#This Row],[Request Date]], "mmm"), "ongoing")</f>
        <v>Aug</v>
      </c>
      <c r="AB286" s="183"/>
      <c r="AC286" s="183"/>
      <c r="AD286" s="183"/>
      <c r="AE286" s="183"/>
      <c r="AF286" s="183"/>
      <c r="AG286" s="3">
        <v>5</v>
      </c>
      <c r="AH286" s="3"/>
      <c r="AI286" s="3"/>
      <c r="AJ286" s="3"/>
      <c r="AK286" s="3"/>
      <c r="AL286" s="3"/>
      <c r="AM286" s="3">
        <v>5</v>
      </c>
      <c r="AN286" s="3"/>
      <c r="AO286" s="3"/>
      <c r="AP286" s="3"/>
      <c r="AQ286" s="3"/>
      <c r="AR286" s="3"/>
      <c r="AS286" s="3">
        <v>1</v>
      </c>
      <c r="AT286" s="3"/>
      <c r="AU286" s="3"/>
      <c r="AV286" s="3"/>
      <c r="AW286" s="3"/>
      <c r="AX286" s="3"/>
      <c r="AY286" s="3"/>
      <c r="AZ286" s="3"/>
      <c r="BA286" s="3"/>
      <c r="BB286" s="3"/>
      <c r="BC286" s="3"/>
      <c r="BD286" s="3"/>
      <c r="BE286" s="3">
        <v>1</v>
      </c>
      <c r="BF286" s="3"/>
      <c r="BG286" s="3"/>
      <c r="BH286" s="3"/>
      <c r="BI286" s="3"/>
      <c r="BJ286" s="3"/>
      <c r="BK286" s="3">
        <v>1</v>
      </c>
      <c r="BL286" s="3"/>
      <c r="BM286" s="3">
        <v>1</v>
      </c>
      <c r="BN286" s="3"/>
      <c r="BO286" s="3"/>
      <c r="BP286" s="3"/>
      <c r="BQ286" s="3"/>
      <c r="BR286" s="244" t="s">
        <v>1724</v>
      </c>
      <c r="BS286" s="183"/>
      <c r="BT286" s="183">
        <v>45897</v>
      </c>
      <c r="BU286" s="183">
        <v>45929</v>
      </c>
      <c r="BV286" s="3" t="s">
        <v>1725</v>
      </c>
      <c r="BW286" s="3" t="s">
        <v>418</v>
      </c>
      <c r="BX286" s="16"/>
      <c r="BY286" s="16">
        <f>IF(Table1[[#This Row],[Status]]="Open",Table1[[#This Row],[Ongoing Vacancies Day]],IF(Table1[[#This Row],[Status]]="Closed",Table1[[#This Row],[Join Date]]-Table1[[#This Row],[Request Date]],IF(Table1[[#This Row],[Status]]="Hold / Cancel","Hold/Cancel",0)))</f>
        <v>59</v>
      </c>
      <c r="BZ286" s="16" t="str">
        <f>IFERROR(VLOOKUP(BY286,Table4[],3,TRUE),"Hold/Cancel")</f>
        <v>31 - 60 Days</v>
      </c>
      <c r="CA286" s="16" t="str">
        <f>IF(LEN(Table1[[#This Row],[Join Date]])&lt;1, Table1[[#This Row],[Present Day]]-Table1[[#This Row],[Request Date]],"Closed")</f>
        <v>Closed</v>
      </c>
      <c r="CB286" s="16" t="str">
        <f>VLOOKUP(Table1[[#This Row],[Actual SLA]],Table3[],3,TRUE)</f>
        <v>&lt;90</v>
      </c>
      <c r="CC286" s="16" t="str">
        <f>IFERROR(VLOOKUP(BY286,Table4[],4,TRUE),"Hold/Cancel")</f>
        <v>Closed Meet SLA</v>
      </c>
      <c r="CD286" s="179"/>
      <c r="CE286" s="179">
        <f t="shared" ca="1" si="8"/>
        <v>45965.657166203702</v>
      </c>
      <c r="CF286" s="16">
        <v>8</v>
      </c>
      <c r="CG286" s="16"/>
      <c r="CH286" s="286" t="s">
        <v>1724</v>
      </c>
    </row>
    <row r="287" spans="1:86" hidden="1" x14ac:dyDescent="0.35">
      <c r="A287" s="3">
        <f t="shared" si="9"/>
        <v>286</v>
      </c>
      <c r="B287" s="3" t="s">
        <v>153</v>
      </c>
      <c r="C287" s="3" t="s">
        <v>1273</v>
      </c>
      <c r="D287" s="260" t="s">
        <v>1032</v>
      </c>
      <c r="E287" s="227" t="s">
        <v>1806</v>
      </c>
      <c r="F287" s="227" t="s">
        <v>156</v>
      </c>
      <c r="G287" s="229" t="s">
        <v>164</v>
      </c>
      <c r="H287" s="181"/>
      <c r="I287" s="227" t="s">
        <v>1034</v>
      </c>
      <c r="J287" s="229" t="s">
        <v>1033</v>
      </c>
      <c r="K287" s="3" t="s">
        <v>138</v>
      </c>
      <c r="L287" s="3" t="s">
        <v>80</v>
      </c>
      <c r="M287" s="3">
        <f>IF(ISBLANK(Table1[[#This Row],[Type Grade]]),"",VLOOKUP(Table1[[#This Row],[Type Grade]],Table10[], 2, 0))</f>
        <v>3</v>
      </c>
      <c r="N287" s="3" t="s">
        <v>1606</v>
      </c>
      <c r="O287" s="3" t="s">
        <v>1589</v>
      </c>
      <c r="P287" s="3" t="s">
        <v>1646</v>
      </c>
      <c r="Q287" s="3" t="str">
        <f>IF(ISBLANK(Table1[[#This Row],[Type Grade]]),"",VLOOKUP(Table1[[#This Row],[Type Grade]],Table10[#Data],4,0))</f>
        <v>Non Staff</v>
      </c>
      <c r="R287" s="3" t="s">
        <v>150</v>
      </c>
      <c r="S287" s="3" t="s">
        <v>864</v>
      </c>
      <c r="T287" s="3" t="s">
        <v>39</v>
      </c>
      <c r="U287" s="3" t="s">
        <v>1162</v>
      </c>
      <c r="V287" s="3" t="s">
        <v>570</v>
      </c>
      <c r="W287" s="3">
        <v>1</v>
      </c>
      <c r="X287" s="181" t="s">
        <v>135</v>
      </c>
      <c r="Y287" s="3" t="str">
        <f>IF(ISBLANK(Table1[[#This Row],[Progress]]),"belum ada fktk",VLOOKUP(Table1[[#This Row],[Progress]],'Reference Table'!$F$2:$G$12,2,FALSE))</f>
        <v>Closed</v>
      </c>
      <c r="Z287" s="199">
        <v>45870</v>
      </c>
      <c r="AA287" s="183" t="str">
        <f>IF(LEN(Table1[[#This Row],[Request Date]])&gt;=1, TEXT(Table1[[#This Row],[Request Date]], "mmm"), "ongoing")</f>
        <v>Aug</v>
      </c>
      <c r="AB287" s="183"/>
      <c r="AC287" s="183"/>
      <c r="AD287" s="183"/>
      <c r="AE287" s="183"/>
      <c r="AF287" s="183"/>
      <c r="AG287" s="184">
        <v>6</v>
      </c>
      <c r="AH287" s="184"/>
      <c r="AI287" s="184"/>
      <c r="AJ287" s="184"/>
      <c r="AK287" s="184"/>
      <c r="AL287" s="184"/>
      <c r="AM287" s="237">
        <v>6</v>
      </c>
      <c r="AN287" s="237"/>
      <c r="AO287" s="237"/>
      <c r="AP287" s="237"/>
      <c r="AQ287" s="237"/>
      <c r="AR287" s="237"/>
      <c r="AS287" s="237">
        <v>6</v>
      </c>
      <c r="AT287" s="237"/>
      <c r="AU287" s="237"/>
      <c r="AV287" s="237"/>
      <c r="AW287" s="237"/>
      <c r="AX287" s="237"/>
      <c r="AY287" s="237">
        <v>6</v>
      </c>
      <c r="AZ287" s="237"/>
      <c r="BA287" s="237"/>
      <c r="BB287" s="237"/>
      <c r="BC287" s="237"/>
      <c r="BD287" s="237"/>
      <c r="BE287" s="185"/>
      <c r="BF287" s="185"/>
      <c r="BG287" s="185"/>
      <c r="BH287" s="185"/>
      <c r="BI287" s="185"/>
      <c r="BJ287" s="185"/>
      <c r="BK287" s="185"/>
      <c r="BL287" s="185"/>
      <c r="BM287" s="3">
        <v>1</v>
      </c>
      <c r="BN287" s="185"/>
      <c r="BO287" s="185"/>
      <c r="BP287" s="185"/>
      <c r="BQ287" s="186"/>
      <c r="BR287" s="251" t="s">
        <v>1168</v>
      </c>
      <c r="BS287" s="187"/>
      <c r="BT287" s="3"/>
      <c r="BU287" s="187">
        <v>45894</v>
      </c>
      <c r="BV287" s="181" t="s">
        <v>1705</v>
      </c>
      <c r="BW287" s="3" t="s">
        <v>286</v>
      </c>
      <c r="BX287" s="16"/>
      <c r="BY287" s="16">
        <f>IF(Table1[[#This Row],[Status]]="Open",Table1[[#This Row],[Ongoing Vacancies Day]],IF(Table1[[#This Row],[Status]]="Closed",Table1[[#This Row],[Join Date]]-Table1[[#This Row],[Request Date]],IF(Table1[[#This Row],[Status]]="Hold / Cancel","Hold/Cancel",0)))</f>
        <v>24</v>
      </c>
      <c r="BZ287" s="16" t="str">
        <f>IFERROR(VLOOKUP(BY287,Table4[],3,TRUE),"Hold/Cancel")</f>
        <v>0 - 30 Days</v>
      </c>
      <c r="CA287" s="16" t="str">
        <f>IF(LEN(Table1[[#This Row],[Join Date]])&lt;1, Table1[[#This Row],[Present Day]]-Table1[[#This Row],[Request Date]],"Closed")</f>
        <v>Closed</v>
      </c>
      <c r="CB287" s="16" t="str">
        <f>VLOOKUP(Table1[[#This Row],[Actual SLA]],Table3[],3,TRUE)</f>
        <v>&lt;90</v>
      </c>
      <c r="CC287" s="16" t="str">
        <f>IFERROR(VLOOKUP(BY287,Table4[],4,TRUE),"Hold/Cancel")</f>
        <v>Closed Meet SLA</v>
      </c>
      <c r="CD287" s="179"/>
      <c r="CE287" s="179">
        <f t="shared" ca="1" si="8"/>
        <v>45965.657166203702</v>
      </c>
      <c r="CF287" s="16">
        <v>8</v>
      </c>
      <c r="CG287" s="16"/>
      <c r="CH287" s="293" t="s">
        <v>1168</v>
      </c>
    </row>
    <row r="288" spans="1:86" ht="72.5" hidden="1" x14ac:dyDescent="0.35">
      <c r="A288" s="3">
        <f t="shared" si="9"/>
        <v>287</v>
      </c>
      <c r="B288" s="3" t="s">
        <v>149</v>
      </c>
      <c r="C288" s="3" t="s">
        <v>1273</v>
      </c>
      <c r="D288" s="260" t="s">
        <v>1069</v>
      </c>
      <c r="E288" s="227" t="s">
        <v>1806</v>
      </c>
      <c r="F288" s="227" t="s">
        <v>159</v>
      </c>
      <c r="G288" s="227" t="s">
        <v>164</v>
      </c>
      <c r="H288" s="3"/>
      <c r="I288" s="227" t="s">
        <v>1075</v>
      </c>
      <c r="J288" s="227" t="s">
        <v>1063</v>
      </c>
      <c r="K288" s="3" t="s">
        <v>138</v>
      </c>
      <c r="L288" s="3" t="s">
        <v>67</v>
      </c>
      <c r="M288" s="3">
        <f>IF(ISBLANK(Table1[[#This Row],[Type Grade]]),"",VLOOKUP(Table1[[#This Row],[Type Grade]],Table10[], 2, 0))</f>
        <v>3</v>
      </c>
      <c r="N288" s="3" t="s">
        <v>1606</v>
      </c>
      <c r="O288" s="3" t="s">
        <v>1589</v>
      </c>
      <c r="P288" s="3" t="s">
        <v>1646</v>
      </c>
      <c r="Q288" s="3" t="str">
        <f>IF(ISBLANK(Table1[[#This Row],[Type Grade]]),"",VLOOKUP(Table1[[#This Row],[Type Grade]],Table10[#Data],4,0))</f>
        <v>Non Staff</v>
      </c>
      <c r="R288" s="3" t="s">
        <v>150</v>
      </c>
      <c r="S288" s="3" t="s">
        <v>864</v>
      </c>
      <c r="T288" s="3" t="s">
        <v>39</v>
      </c>
      <c r="U288" s="3" t="s">
        <v>1074</v>
      </c>
      <c r="V288" s="3" t="s">
        <v>570</v>
      </c>
      <c r="W288" s="3">
        <v>1</v>
      </c>
      <c r="X288" s="3" t="s">
        <v>128</v>
      </c>
      <c r="Y288" s="3" t="str">
        <f>IF(ISBLANK(Table1[[#This Row],[Progress]]),"belum ada fktk",VLOOKUP(Table1[[#This Row],[Progress]],'Reference Table'!$F$2:$G$12,2,FALSE))</f>
        <v>Open</v>
      </c>
      <c r="Z288" s="199">
        <v>45870</v>
      </c>
      <c r="AA288" s="183" t="str">
        <f>IF(LEN(Table1[[#This Row],[Request Date]])&gt;=1, TEXT(Table1[[#This Row],[Request Date]], "mmm"), "ongoing")</f>
        <v>Aug</v>
      </c>
      <c r="AB288" s="3"/>
      <c r="AC288" s="3">
        <v>8</v>
      </c>
      <c r="AD288" s="3"/>
      <c r="AE288" s="3">
        <v>4</v>
      </c>
      <c r="AF288" s="3"/>
      <c r="AG288" s="3">
        <v>12</v>
      </c>
      <c r="AH288" s="3"/>
      <c r="AI288" s="3">
        <v>4</v>
      </c>
      <c r="AJ288" s="3"/>
      <c r="AK288" s="3">
        <v>4</v>
      </c>
      <c r="AL288" s="3"/>
      <c r="AM288" s="3">
        <v>8</v>
      </c>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v>4</v>
      </c>
      <c r="BP288" s="3">
        <v>4</v>
      </c>
      <c r="BQ288" s="3"/>
      <c r="BR288" s="244" t="s">
        <v>1896</v>
      </c>
      <c r="BS288" s="183"/>
      <c r="BT288" s="183"/>
      <c r="BU288" s="183"/>
      <c r="BV288" s="3"/>
      <c r="BW288" s="3"/>
      <c r="BX288" s="16"/>
      <c r="BY288" s="16">
        <f ca="1">IF(Table1[[#This Row],[Status]]="Open",Table1[[#This Row],[Ongoing Vacancies Day]],IF(Table1[[#This Row],[Status]]="Closed",Table1[[#This Row],[Join Date]]-Table1[[#This Row],[Request Date]],IF(Table1[[#This Row],[Status]]="Hold / Cancel","Hold/Cancel",0)))</f>
        <v>95.657166203702218</v>
      </c>
      <c r="BZ288" s="16" t="str">
        <f ca="1">IFERROR(VLOOKUP(BY288,Table4[],3,TRUE),"Hold/Cancel")</f>
        <v>above 91 Days</v>
      </c>
      <c r="CA288" s="16">
        <f ca="1">IF(LEN(Table1[[#This Row],[Join Date]])&lt;1, Table1[[#This Row],[Present Day]]-Table1[[#This Row],[Request Date]],"Closed")</f>
        <v>95.657166203702218</v>
      </c>
      <c r="CB288" s="16" t="str">
        <f ca="1">VLOOKUP(Table1[[#This Row],[Actual SLA]],Table3[],3,TRUE)</f>
        <v>&gt;90</v>
      </c>
      <c r="CC288" s="16" t="str">
        <f ca="1">IFERROR(VLOOKUP(BY288,Table4[],4,TRUE),"Hold/Cancel")</f>
        <v>Closed Not Meet SLA</v>
      </c>
      <c r="CD288" s="179"/>
      <c r="CE288" s="179">
        <f t="shared" ca="1" si="8"/>
        <v>45965.657166203702</v>
      </c>
      <c r="CF288" s="16"/>
      <c r="CG288" s="16"/>
      <c r="CH288" s="286" t="s">
        <v>1843</v>
      </c>
    </row>
    <row r="289" spans="1:86" hidden="1" x14ac:dyDescent="0.35">
      <c r="A289" s="3">
        <f t="shared" si="9"/>
        <v>288</v>
      </c>
      <c r="B289" s="3" t="s">
        <v>149</v>
      </c>
      <c r="C289" s="3" t="s">
        <v>1273</v>
      </c>
      <c r="D289" s="260" t="s">
        <v>1070</v>
      </c>
      <c r="E289" s="227" t="s">
        <v>1806</v>
      </c>
      <c r="F289" s="227" t="s">
        <v>156</v>
      </c>
      <c r="G289" s="227" t="s">
        <v>164</v>
      </c>
      <c r="H289" s="3"/>
      <c r="I289" s="227" t="s">
        <v>1073</v>
      </c>
      <c r="J289" s="227" t="s">
        <v>1064</v>
      </c>
      <c r="K289" s="3" t="s">
        <v>138</v>
      </c>
      <c r="L289" s="3" t="s">
        <v>67</v>
      </c>
      <c r="M289" s="3">
        <f>IF(ISBLANK(Table1[[#This Row],[Type Grade]]),"",VLOOKUP(Table1[[#This Row],[Type Grade]],Table10[], 2, 0))</f>
        <v>3</v>
      </c>
      <c r="N289" s="3" t="s">
        <v>1607</v>
      </c>
      <c r="O289" s="3" t="s">
        <v>1602</v>
      </c>
      <c r="P289" s="3" t="s">
        <v>1646</v>
      </c>
      <c r="Q289" s="3" t="str">
        <f>IF(ISBLANK(Table1[[#This Row],[Type Grade]]),"",VLOOKUP(Table1[[#This Row],[Type Grade]],Table10[#Data],4,0))</f>
        <v>Non Staff</v>
      </c>
      <c r="R289" s="3" t="s">
        <v>150</v>
      </c>
      <c r="S289" s="3" t="s">
        <v>52</v>
      </c>
      <c r="T289" s="3" t="s">
        <v>39</v>
      </c>
      <c r="U289" s="3" t="s">
        <v>1230</v>
      </c>
      <c r="V289" s="3"/>
      <c r="W289" s="3">
        <v>1</v>
      </c>
      <c r="X289" s="3" t="s">
        <v>180</v>
      </c>
      <c r="Y289" s="3" t="str">
        <f>IF(ISBLANK(Table1[[#This Row],[Progress]]),"belum ada fktk",VLOOKUP(Table1[[#This Row],[Progress]],'Reference Table'!$F$2:$G$12,2,FALSE))</f>
        <v>Closed</v>
      </c>
      <c r="Z289" s="199">
        <v>45839</v>
      </c>
      <c r="AA289" s="183" t="str">
        <f>IF(LEN(Table1[[#This Row],[Request Date]])&gt;=1, TEXT(Table1[[#This Row],[Request Date]], "mmm"), "ongoing")</f>
        <v>Jul</v>
      </c>
      <c r="AB289" s="3"/>
      <c r="AC289" s="3"/>
      <c r="AD289" s="3"/>
      <c r="AE289" s="3"/>
      <c r="AF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v>1</v>
      </c>
      <c r="BN289" s="3"/>
      <c r="BO289" s="3"/>
      <c r="BP289" s="3"/>
      <c r="BQ289" s="3"/>
      <c r="BR289" s="246"/>
      <c r="BS289" s="183"/>
      <c r="BT289" s="183">
        <v>45839</v>
      </c>
      <c r="BU289" s="183">
        <v>45839</v>
      </c>
      <c r="BV289" s="3" t="s">
        <v>1232</v>
      </c>
      <c r="BW289" s="3" t="s">
        <v>180</v>
      </c>
      <c r="BX289" s="16"/>
      <c r="BY289" s="16">
        <f>IF(Table1[[#This Row],[Status]]="Open",Table1[[#This Row],[Ongoing Vacancies Day]],IF(Table1[[#This Row],[Status]]="Closed",Table1[[#This Row],[Join Date]]-Table1[[#This Row],[Request Date]],IF(Table1[[#This Row],[Status]]="Hold / Cancel","Hold/Cancel",0)))</f>
        <v>0</v>
      </c>
      <c r="BZ289" s="16" t="str">
        <f>IFERROR(VLOOKUP(BY289,Table4[],3,TRUE),"Hold/Cancel")</f>
        <v>0 - 30 Days</v>
      </c>
      <c r="CA289" s="16" t="str">
        <f>IF(LEN(Table1[[#This Row],[Join Date]])&lt;1, Table1[[#This Row],[Present Day]]-Table1[[#This Row],[Request Date]],"Closed")</f>
        <v>Closed</v>
      </c>
      <c r="CB289" s="16" t="str">
        <f>VLOOKUP(Table1[[#This Row],[Actual SLA]],Table3[],3,TRUE)</f>
        <v>&lt;90</v>
      </c>
      <c r="CC289" s="16" t="str">
        <f>IFERROR(VLOOKUP(BY289,Table4[],4,TRUE),"Hold/Cancel")</f>
        <v>Closed Meet SLA</v>
      </c>
      <c r="CD289" s="179"/>
      <c r="CE289" s="179">
        <f t="shared" ca="1" si="8"/>
        <v>45965.657166203702</v>
      </c>
      <c r="CF289" s="16"/>
      <c r="CG289" s="16"/>
      <c r="CH289" s="231"/>
    </row>
    <row r="290" spans="1:86" ht="116" hidden="1" x14ac:dyDescent="0.35">
      <c r="A290" s="3">
        <f t="shared" si="9"/>
        <v>289</v>
      </c>
      <c r="B290" s="3" t="s">
        <v>149</v>
      </c>
      <c r="C290" s="3" t="s">
        <v>1273</v>
      </c>
      <c r="D290" s="260" t="s">
        <v>1086</v>
      </c>
      <c r="E290" s="227" t="s">
        <v>1806</v>
      </c>
      <c r="F290" s="227" t="s">
        <v>236</v>
      </c>
      <c r="G290" s="227" t="s">
        <v>164</v>
      </c>
      <c r="H290" s="3"/>
      <c r="I290" s="227" t="s">
        <v>1021</v>
      </c>
      <c r="J290" s="227" t="s">
        <v>1087</v>
      </c>
      <c r="K290" s="3" t="s">
        <v>138</v>
      </c>
      <c r="L290" s="3" t="s">
        <v>65</v>
      </c>
      <c r="M290" s="3">
        <f>IF(ISBLANK(Table1[[#This Row],[Type Grade]]),"",VLOOKUP(Table1[[#This Row],[Type Grade]],Table10[], 2, 0))</f>
        <v>4</v>
      </c>
      <c r="N290" s="3" t="s">
        <v>1607</v>
      </c>
      <c r="O290" s="3" t="s">
        <v>1591</v>
      </c>
      <c r="P290" s="3" t="s">
        <v>1646</v>
      </c>
      <c r="Q290" s="3" t="str">
        <f>IF(ISBLANK(Table1[[#This Row],[Type Grade]]),"",VLOOKUP(Table1[[#This Row],[Type Grade]],Table10[#Data],4,0))</f>
        <v>Staff</v>
      </c>
      <c r="R290" s="3" t="s">
        <v>150</v>
      </c>
      <c r="S290" s="3" t="s">
        <v>720</v>
      </c>
      <c r="T290" s="3" t="s">
        <v>122</v>
      </c>
      <c r="U290" s="3" t="s">
        <v>349</v>
      </c>
      <c r="V290" s="3" t="s">
        <v>349</v>
      </c>
      <c r="W290" s="3">
        <v>1</v>
      </c>
      <c r="X290" s="3" t="s">
        <v>135</v>
      </c>
      <c r="Y290" s="3" t="str">
        <f>IF(ISBLANK(Table1[[#This Row],[Progress]]),"belum ada fktk",VLOOKUP(Table1[[#This Row],[Progress]],'Reference Table'!$F$2:$G$12,2,FALSE))</f>
        <v>Closed</v>
      </c>
      <c r="Z290" s="199">
        <v>45870</v>
      </c>
      <c r="AA290" s="183" t="str">
        <f>IF(LEN(Table1[[#This Row],[Request Date]])&gt;=1, TEXT(Table1[[#This Row],[Request Date]], "mmm"), "ongoing")</f>
        <v>Aug</v>
      </c>
      <c r="AB290" s="183"/>
      <c r="AC290" s="183"/>
      <c r="AD290" s="183"/>
      <c r="AE290" s="183"/>
      <c r="AF290" s="183"/>
      <c r="AG290" s="3">
        <v>1</v>
      </c>
      <c r="AH290" s="3"/>
      <c r="AI290" s="3"/>
      <c r="AJ290" s="3"/>
      <c r="AK290" s="3"/>
      <c r="AL290" s="3"/>
      <c r="AM290" s="3">
        <v>1</v>
      </c>
      <c r="AN290" s="3"/>
      <c r="AO290" s="3"/>
      <c r="AP290" s="3"/>
      <c r="AQ290" s="3"/>
      <c r="AR290" s="3"/>
      <c r="AS290" s="3">
        <v>1</v>
      </c>
      <c r="AT290" s="3"/>
      <c r="AU290" s="3"/>
      <c r="AV290" s="3"/>
      <c r="AW290" s="3"/>
      <c r="AX290" s="3"/>
      <c r="AY290" s="3"/>
      <c r="AZ290" s="3"/>
      <c r="BA290" s="3"/>
      <c r="BB290" s="3"/>
      <c r="BC290" s="3"/>
      <c r="BD290" s="3"/>
      <c r="BE290" s="3">
        <v>1</v>
      </c>
      <c r="BF290" s="3"/>
      <c r="BG290" s="3"/>
      <c r="BH290" s="3"/>
      <c r="BI290" s="3"/>
      <c r="BJ290" s="3"/>
      <c r="BK290" s="3">
        <v>1</v>
      </c>
      <c r="BL290" s="3"/>
      <c r="BM290" s="3">
        <v>1</v>
      </c>
      <c r="BN290" s="3"/>
      <c r="BO290" s="3"/>
      <c r="BP290" s="3"/>
      <c r="BQ290" s="3"/>
      <c r="BR290" s="244" t="s">
        <v>1726</v>
      </c>
      <c r="BS290" s="183"/>
      <c r="BT290" s="183">
        <v>45928</v>
      </c>
      <c r="BU290" s="183">
        <v>45908</v>
      </c>
      <c r="BV290" s="3" t="s">
        <v>1727</v>
      </c>
      <c r="BW290" s="3" t="s">
        <v>533</v>
      </c>
      <c r="BX290" s="16" t="s">
        <v>635</v>
      </c>
      <c r="BY290" s="16">
        <f>IF(Table1[[#This Row],[Status]]="Open",Table1[[#This Row],[Ongoing Vacancies Day]],IF(Table1[[#This Row],[Status]]="Closed",Table1[[#This Row],[Join Date]]-Table1[[#This Row],[Request Date]],IF(Table1[[#This Row],[Status]]="Hold / Cancel","Hold/Cancel",0)))</f>
        <v>38</v>
      </c>
      <c r="BZ290" s="16" t="str">
        <f>IFERROR(VLOOKUP(BY290,Table4[],3,TRUE),"Hold/Cancel")</f>
        <v>31 - 60 Days</v>
      </c>
      <c r="CA290" s="16" t="str">
        <f>IF(LEN(Table1[[#This Row],[Join Date]])&lt;1, Table1[[#This Row],[Present Day]]-Table1[[#This Row],[Request Date]],"Closed")</f>
        <v>Closed</v>
      </c>
      <c r="CB290" s="16" t="str">
        <f>VLOOKUP(Table1[[#This Row],[Actual SLA]],Table3[],3,TRUE)</f>
        <v>&lt;90</v>
      </c>
      <c r="CC290" s="16" t="str">
        <f>IFERROR(VLOOKUP(BY290,Table4[],4,TRUE),"Hold/Cancel")</f>
        <v>Closed Meet SLA</v>
      </c>
      <c r="CD290" s="179"/>
      <c r="CE290" s="179">
        <f t="shared" ca="1" si="8"/>
        <v>45965.657166203702</v>
      </c>
      <c r="CF290" s="16">
        <v>8</v>
      </c>
      <c r="CG290" s="16"/>
      <c r="CH290" s="286" t="s">
        <v>1726</v>
      </c>
    </row>
    <row r="291" spans="1:86" hidden="1" x14ac:dyDescent="0.35">
      <c r="A291" s="3">
        <f t="shared" si="9"/>
        <v>290</v>
      </c>
      <c r="B291" s="3" t="s">
        <v>149</v>
      </c>
      <c r="C291" s="3" t="s">
        <v>1273</v>
      </c>
      <c r="D291" s="260" t="s">
        <v>1088</v>
      </c>
      <c r="E291" s="227" t="s">
        <v>1806</v>
      </c>
      <c r="F291" s="227" t="s">
        <v>177</v>
      </c>
      <c r="G291" s="227" t="s">
        <v>164</v>
      </c>
      <c r="H291" s="3"/>
      <c r="I291" s="227" t="s">
        <v>989</v>
      </c>
      <c r="J291" s="227" t="s">
        <v>623</v>
      </c>
      <c r="K291" s="3" t="s">
        <v>138</v>
      </c>
      <c r="L291" s="3" t="s">
        <v>67</v>
      </c>
      <c r="M291" s="3">
        <f>IF(ISBLANK(Table1[[#This Row],[Type Grade]]),"",VLOOKUP(Table1[[#This Row],[Type Grade]],Table10[], 2, 0))</f>
        <v>3</v>
      </c>
      <c r="N291" s="3" t="s">
        <v>1606</v>
      </c>
      <c r="O291" s="3" t="s">
        <v>1590</v>
      </c>
      <c r="P291" s="3" t="s">
        <v>1646</v>
      </c>
      <c r="Q291" s="3" t="str">
        <f>IF(ISBLANK(Table1[[#This Row],[Type Grade]]),"",VLOOKUP(Table1[[#This Row],[Type Grade]],Table10[#Data],4,0))</f>
        <v>Non Staff</v>
      </c>
      <c r="R291" s="3" t="s">
        <v>150</v>
      </c>
      <c r="S291" s="3" t="s">
        <v>720</v>
      </c>
      <c r="T291" s="3" t="s">
        <v>122</v>
      </c>
      <c r="U291" s="3" t="s">
        <v>349</v>
      </c>
      <c r="V291" s="3" t="s">
        <v>349</v>
      </c>
      <c r="W291" s="3">
        <v>1</v>
      </c>
      <c r="X291" s="3" t="s">
        <v>135</v>
      </c>
      <c r="Y291" s="3" t="str">
        <f>IF(ISBLANK(Table1[[#This Row],[Progress]]),"belum ada fktk",VLOOKUP(Table1[[#This Row],[Progress]],'Reference Table'!$F$2:$G$12,2,FALSE))</f>
        <v>Closed</v>
      </c>
      <c r="Z291" s="199">
        <v>45870</v>
      </c>
      <c r="AA291" s="183" t="str">
        <f>IF(LEN(Table1[[#This Row],[Request Date]])&gt;=1, TEXT(Table1[[#This Row],[Request Date]], "mmm"), "ongoing")</f>
        <v>Aug</v>
      </c>
      <c r="AB291" s="183"/>
      <c r="AC291" s="183"/>
      <c r="AD291" s="183"/>
      <c r="AE291" s="183"/>
      <c r="AF291" s="18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v>1</v>
      </c>
      <c r="BN291" s="3"/>
      <c r="BO291" s="3"/>
      <c r="BP291" s="3"/>
      <c r="BQ291" s="3"/>
      <c r="BR291" s="246"/>
      <c r="BS291" s="183"/>
      <c r="BT291" s="183">
        <v>45890</v>
      </c>
      <c r="BU291" s="183">
        <v>45894</v>
      </c>
      <c r="BV291" s="3" t="s">
        <v>1693</v>
      </c>
      <c r="BW291" s="3" t="s">
        <v>286</v>
      </c>
      <c r="BX291" s="16"/>
      <c r="BY291" s="16">
        <f>IF(Table1[[#This Row],[Status]]="Open",Table1[[#This Row],[Ongoing Vacancies Day]],IF(Table1[[#This Row],[Status]]="Closed",Table1[[#This Row],[Join Date]]-Table1[[#This Row],[Request Date]],IF(Table1[[#This Row],[Status]]="Hold / Cancel","Hold/Cancel",0)))</f>
        <v>24</v>
      </c>
      <c r="BZ291" s="16" t="str">
        <f>IFERROR(VLOOKUP(BY291,Table4[],3,TRUE),"Hold/Cancel")</f>
        <v>0 - 30 Days</v>
      </c>
      <c r="CA291" s="16" t="str">
        <f>IF(LEN(Table1[[#This Row],[Join Date]])&lt;1, Table1[[#This Row],[Present Day]]-Table1[[#This Row],[Request Date]],"Closed")</f>
        <v>Closed</v>
      </c>
      <c r="CB291" s="16" t="str">
        <f>VLOOKUP(Table1[[#This Row],[Actual SLA]],Table3[],3,TRUE)</f>
        <v>&lt;90</v>
      </c>
      <c r="CC291" s="16" t="str">
        <f>IFERROR(VLOOKUP(BY291,Table4[],4,TRUE),"Hold/Cancel")</f>
        <v>Closed Meet SLA</v>
      </c>
      <c r="CD291" s="179"/>
      <c r="CE291" s="179">
        <f t="shared" ca="1" si="8"/>
        <v>45965.657166203702</v>
      </c>
      <c r="CF291" s="16">
        <v>8</v>
      </c>
      <c r="CG291" s="16"/>
      <c r="CH291" s="231"/>
    </row>
    <row r="292" spans="1:86" hidden="1" x14ac:dyDescent="0.35">
      <c r="A292" s="3">
        <f t="shared" si="9"/>
        <v>291</v>
      </c>
      <c r="B292" s="3" t="s">
        <v>149</v>
      </c>
      <c r="C292" s="3" t="s">
        <v>1273</v>
      </c>
      <c r="D292" s="260" t="s">
        <v>1088</v>
      </c>
      <c r="E292" s="227" t="s">
        <v>1806</v>
      </c>
      <c r="F292" s="227" t="s">
        <v>177</v>
      </c>
      <c r="G292" s="229" t="s">
        <v>164</v>
      </c>
      <c r="H292" s="181"/>
      <c r="I292" s="227" t="s">
        <v>989</v>
      </c>
      <c r="J292" s="240" t="s">
        <v>623</v>
      </c>
      <c r="K292" s="3" t="s">
        <v>138</v>
      </c>
      <c r="L292" s="3" t="s">
        <v>67</v>
      </c>
      <c r="M292" s="3">
        <f>IF(ISBLANK(Table1[[#This Row],[Type Grade]]),"",VLOOKUP(Table1[[#This Row],[Type Grade]],Table10[], 2, 0))</f>
        <v>3</v>
      </c>
      <c r="N292" s="3" t="s">
        <v>1606</v>
      </c>
      <c r="O292" s="3" t="s">
        <v>1590</v>
      </c>
      <c r="P292" s="3" t="s">
        <v>1646</v>
      </c>
      <c r="Q292" s="3" t="str">
        <f>IF(ISBLANK(Table1[[#This Row],[Type Grade]]),"",VLOOKUP(Table1[[#This Row],[Type Grade]],Table10[#Data],4,0))</f>
        <v>Non Staff</v>
      </c>
      <c r="R292" s="181" t="s">
        <v>150</v>
      </c>
      <c r="S292" s="181" t="s">
        <v>720</v>
      </c>
      <c r="T292" s="181" t="s">
        <v>122</v>
      </c>
      <c r="U292" s="181" t="s">
        <v>349</v>
      </c>
      <c r="V292" s="181" t="s">
        <v>349</v>
      </c>
      <c r="W292" s="181">
        <v>1</v>
      </c>
      <c r="X292" s="3" t="s">
        <v>135</v>
      </c>
      <c r="Y292" s="3" t="str">
        <f>IF(ISBLANK(Table1[[#This Row],[Progress]]),"belum ada fktk",VLOOKUP(Table1[[#This Row],[Progress]],'Reference Table'!$F$2:$G$12,2,FALSE))</f>
        <v>Closed</v>
      </c>
      <c r="Z292" s="199">
        <v>45870</v>
      </c>
      <c r="AA292" s="183" t="str">
        <f>IF(LEN(Table1[[#This Row],[Request Date]])&gt;=1, TEXT(Table1[[#This Row],[Request Date]], "mmm"), "ongoing")</f>
        <v>Aug</v>
      </c>
      <c r="AB292" s="183"/>
      <c r="AC292" s="183"/>
      <c r="AD292" s="183"/>
      <c r="AE292" s="183"/>
      <c r="AF292" s="183"/>
      <c r="AG292" s="216"/>
      <c r="AH292" s="216"/>
      <c r="AI292" s="216"/>
      <c r="AJ292" s="216"/>
      <c r="AK292" s="216"/>
      <c r="AL292" s="216"/>
      <c r="AM292" s="217"/>
      <c r="AN292" s="217"/>
      <c r="AO292" s="217"/>
      <c r="AP292" s="217"/>
      <c r="AQ292" s="217"/>
      <c r="AR292" s="217"/>
      <c r="AS292" s="217"/>
      <c r="AT292" s="217"/>
      <c r="AU292" s="217"/>
      <c r="AV292" s="217"/>
      <c r="AW292" s="217"/>
      <c r="AX292" s="217"/>
      <c r="AY292" s="217"/>
      <c r="AZ292" s="217"/>
      <c r="BA292" s="217"/>
      <c r="BB292" s="217"/>
      <c r="BC292" s="217"/>
      <c r="BD292" s="217"/>
      <c r="BE292" s="217"/>
      <c r="BF292" s="217"/>
      <c r="BG292" s="217"/>
      <c r="BH292" s="217"/>
      <c r="BI292" s="217"/>
      <c r="BJ292" s="217"/>
      <c r="BK292" s="217"/>
      <c r="BL292" s="217"/>
      <c r="BM292" s="3">
        <v>1</v>
      </c>
      <c r="BN292" s="217"/>
      <c r="BO292" s="217"/>
      <c r="BP292" s="217"/>
      <c r="BQ292" s="218"/>
      <c r="BR292" s="249"/>
      <c r="BS292" s="219"/>
      <c r="BT292" s="183">
        <v>45890</v>
      </c>
      <c r="BU292" s="219">
        <v>45894</v>
      </c>
      <c r="BV292" s="181" t="s">
        <v>1694</v>
      </c>
      <c r="BW292" s="3" t="s">
        <v>286</v>
      </c>
      <c r="BX292" s="16"/>
      <c r="BY292" s="16">
        <f>IF(Table1[[#This Row],[Status]]="Open",Table1[[#This Row],[Ongoing Vacancies Day]],IF(Table1[[#This Row],[Status]]="Closed",Table1[[#This Row],[Join Date]]-Table1[[#This Row],[Request Date]],IF(Table1[[#This Row],[Status]]="Hold / Cancel","Hold/Cancel",0)))</f>
        <v>24</v>
      </c>
      <c r="BZ292" s="16" t="str">
        <f>IFERROR(VLOOKUP(BY292,Table4[],3,TRUE),"Hold/Cancel")</f>
        <v>0 - 30 Days</v>
      </c>
      <c r="CA292" s="16" t="str">
        <f>IF(LEN(Table1[[#This Row],[Join Date]])&lt;1, Table1[[#This Row],[Present Day]]-Table1[[#This Row],[Request Date]],"Closed")</f>
        <v>Closed</v>
      </c>
      <c r="CB292" s="16" t="str">
        <f>VLOOKUP(Table1[[#This Row],[Actual SLA]],Table3[],3,TRUE)</f>
        <v>&lt;90</v>
      </c>
      <c r="CC292" s="16" t="str">
        <f>IFERROR(VLOOKUP(BY292,Table4[],4,TRUE),"Hold/Cancel")</f>
        <v>Closed Meet SLA</v>
      </c>
      <c r="CD292" s="179"/>
      <c r="CE292" s="179">
        <f t="shared" ca="1" si="8"/>
        <v>45965.657166203702</v>
      </c>
      <c r="CF292" s="16">
        <v>8</v>
      </c>
      <c r="CG292" s="16"/>
      <c r="CH292" s="290"/>
    </row>
    <row r="293" spans="1:86" hidden="1" x14ac:dyDescent="0.35">
      <c r="A293" s="3">
        <f t="shared" si="9"/>
        <v>292</v>
      </c>
      <c r="B293" s="3" t="s">
        <v>149</v>
      </c>
      <c r="C293" s="3" t="s">
        <v>1273</v>
      </c>
      <c r="D293" s="260" t="s">
        <v>1088</v>
      </c>
      <c r="E293" s="227" t="s">
        <v>1806</v>
      </c>
      <c r="F293" s="227" t="s">
        <v>177</v>
      </c>
      <c r="G293" s="229" t="s">
        <v>164</v>
      </c>
      <c r="H293" s="181"/>
      <c r="I293" s="227" t="s">
        <v>989</v>
      </c>
      <c r="J293" s="240" t="s">
        <v>623</v>
      </c>
      <c r="K293" s="3" t="s">
        <v>138</v>
      </c>
      <c r="L293" s="3" t="s">
        <v>67</v>
      </c>
      <c r="M293" s="3">
        <f>IF(ISBLANK(Table1[[#This Row],[Type Grade]]),"",VLOOKUP(Table1[[#This Row],[Type Grade]],Table10[], 2, 0))</f>
        <v>3</v>
      </c>
      <c r="N293" s="3" t="s">
        <v>1606</v>
      </c>
      <c r="O293" s="3" t="s">
        <v>1590</v>
      </c>
      <c r="P293" s="3" t="s">
        <v>1646</v>
      </c>
      <c r="Q293" s="3" t="str">
        <f>IF(ISBLANK(Table1[[#This Row],[Type Grade]]),"",VLOOKUP(Table1[[#This Row],[Type Grade]],Table10[#Data],4,0))</f>
        <v>Non Staff</v>
      </c>
      <c r="R293" s="3" t="s">
        <v>150</v>
      </c>
      <c r="S293" s="3" t="s">
        <v>720</v>
      </c>
      <c r="T293" s="3" t="s">
        <v>122</v>
      </c>
      <c r="U293" s="3" t="s">
        <v>349</v>
      </c>
      <c r="V293" s="3" t="s">
        <v>349</v>
      </c>
      <c r="W293" s="3">
        <v>1</v>
      </c>
      <c r="X293" s="3" t="s">
        <v>135</v>
      </c>
      <c r="Y293" s="3" t="str">
        <f>IF(ISBLANK(Table1[[#This Row],[Progress]]),"belum ada fktk",VLOOKUP(Table1[[#This Row],[Progress]],'Reference Table'!$F$2:$G$12,2,FALSE))</f>
        <v>Closed</v>
      </c>
      <c r="Z293" s="199">
        <v>45870</v>
      </c>
      <c r="AA293" s="183" t="str">
        <f>IF(LEN(Table1[[#This Row],[Request Date]])&gt;=1, TEXT(Table1[[#This Row],[Request Date]], "mmm"), "ongoing")</f>
        <v>Aug</v>
      </c>
      <c r="AB293" s="183"/>
      <c r="AC293" s="183"/>
      <c r="AD293" s="183"/>
      <c r="AE293" s="183"/>
      <c r="AF293" s="183"/>
      <c r="AG293" s="216"/>
      <c r="AH293" s="216"/>
      <c r="AI293" s="216"/>
      <c r="AJ293" s="216"/>
      <c r="AK293" s="216"/>
      <c r="AL293" s="216"/>
      <c r="AM293" s="217"/>
      <c r="AN293" s="217"/>
      <c r="AO293" s="217"/>
      <c r="AP293" s="217"/>
      <c r="AQ293" s="217"/>
      <c r="AR293" s="217"/>
      <c r="AS293" s="217"/>
      <c r="AT293" s="217"/>
      <c r="AU293" s="217"/>
      <c r="AV293" s="217"/>
      <c r="AW293" s="217"/>
      <c r="AX293" s="217"/>
      <c r="AY293" s="217"/>
      <c r="AZ293" s="217"/>
      <c r="BA293" s="217"/>
      <c r="BB293" s="217"/>
      <c r="BC293" s="217"/>
      <c r="BD293" s="217"/>
      <c r="BE293" s="217"/>
      <c r="BF293" s="217"/>
      <c r="BG293" s="217"/>
      <c r="BH293" s="217"/>
      <c r="BI293" s="217"/>
      <c r="BJ293" s="217"/>
      <c r="BK293" s="217"/>
      <c r="BL293" s="217"/>
      <c r="BM293" s="3">
        <v>1</v>
      </c>
      <c r="BN293" s="217"/>
      <c r="BO293" s="217"/>
      <c r="BP293" s="217"/>
      <c r="BQ293" s="218"/>
      <c r="BR293" s="249"/>
      <c r="BS293" s="219"/>
      <c r="BT293" s="182">
        <v>45901</v>
      </c>
      <c r="BU293" s="219">
        <v>45908</v>
      </c>
      <c r="BV293" s="181" t="s">
        <v>1728</v>
      </c>
      <c r="BW293" s="3" t="s">
        <v>286</v>
      </c>
      <c r="BX293" s="16"/>
      <c r="BY293" s="16">
        <f>IF(Table1[[#This Row],[Status]]="Open",Table1[[#This Row],[Ongoing Vacancies Day]],IF(Table1[[#This Row],[Status]]="Closed",Table1[[#This Row],[Join Date]]-Table1[[#This Row],[Request Date]],IF(Table1[[#This Row],[Status]]="Hold / Cancel","Hold/Cancel",0)))</f>
        <v>38</v>
      </c>
      <c r="BZ293" s="16" t="str">
        <f>IFERROR(VLOOKUP(BY293,Table4[],3,TRUE),"Hold/Cancel")</f>
        <v>31 - 60 Days</v>
      </c>
      <c r="CA293" s="16" t="str">
        <f>IF(LEN(Table1[[#This Row],[Join Date]])&lt;1, Table1[[#This Row],[Present Day]]-Table1[[#This Row],[Request Date]],"Closed")</f>
        <v>Closed</v>
      </c>
      <c r="CB293" s="16" t="str">
        <f>VLOOKUP(Table1[[#This Row],[Actual SLA]],Table3[],3,TRUE)</f>
        <v>&lt;90</v>
      </c>
      <c r="CC293" s="16" t="str">
        <f>IFERROR(VLOOKUP(BY293,Table4[],4,TRUE),"Hold/Cancel")</f>
        <v>Closed Meet SLA</v>
      </c>
      <c r="CD293" s="179"/>
      <c r="CE293" s="179">
        <f t="shared" ca="1" si="8"/>
        <v>45965.657166203702</v>
      </c>
      <c r="CF293" s="16">
        <v>8</v>
      </c>
      <c r="CG293" s="16"/>
      <c r="CH293" s="290"/>
    </row>
    <row r="294" spans="1:86" ht="87" hidden="1" x14ac:dyDescent="0.35">
      <c r="A294" s="3">
        <f t="shared" si="9"/>
        <v>293</v>
      </c>
      <c r="B294" s="3" t="s">
        <v>149</v>
      </c>
      <c r="C294" s="3" t="s">
        <v>1273</v>
      </c>
      <c r="D294" s="260" t="s">
        <v>1090</v>
      </c>
      <c r="E294" s="227" t="s">
        <v>1806</v>
      </c>
      <c r="F294" s="227" t="s">
        <v>236</v>
      </c>
      <c r="G294" s="227" t="s">
        <v>164</v>
      </c>
      <c r="H294" s="3"/>
      <c r="I294" s="227" t="s">
        <v>1021</v>
      </c>
      <c r="J294" s="227" t="s">
        <v>1111</v>
      </c>
      <c r="K294" s="3" t="s">
        <v>138</v>
      </c>
      <c r="L294" s="3" t="s">
        <v>61</v>
      </c>
      <c r="M294" s="3">
        <f>IF(ISBLANK(Table1[[#This Row],[Type Grade]]),"",VLOOKUP(Table1[[#This Row],[Type Grade]],Table10[], 2, 0))</f>
        <v>4</v>
      </c>
      <c r="N294" s="3" t="s">
        <v>1606</v>
      </c>
      <c r="O294" s="3" t="s">
        <v>1590</v>
      </c>
      <c r="P294" s="3" t="s">
        <v>1646</v>
      </c>
      <c r="Q294" s="3" t="str">
        <f>IF(ISBLANK(Table1[[#This Row],[Type Grade]]),"",VLOOKUP(Table1[[#This Row],[Type Grade]],Table10[#Data],4,0))</f>
        <v>Staff</v>
      </c>
      <c r="R294" s="3" t="s">
        <v>150</v>
      </c>
      <c r="S294" s="3" t="s">
        <v>720</v>
      </c>
      <c r="T294" s="3" t="s">
        <v>122</v>
      </c>
      <c r="U294" s="3" t="s">
        <v>349</v>
      </c>
      <c r="V294" s="3" t="s">
        <v>349</v>
      </c>
      <c r="W294" s="3">
        <v>1</v>
      </c>
      <c r="X294" s="3" t="s">
        <v>135</v>
      </c>
      <c r="Y294" s="3" t="str">
        <f>IF(ISBLANK(Table1[[#This Row],[Progress]]),"belum ada fktk",VLOOKUP(Table1[[#This Row],[Progress]],'Reference Table'!$F$2:$G$12,2,FALSE))</f>
        <v>Closed</v>
      </c>
      <c r="Z294" s="199">
        <v>45870</v>
      </c>
      <c r="AA294" s="183" t="str">
        <f>IF(LEN(Table1[[#This Row],[Request Date]])&gt;=1, TEXT(Table1[[#This Row],[Request Date]], "mmm"), "ongoing")</f>
        <v>Aug</v>
      </c>
      <c r="AB294" s="183"/>
      <c r="AC294" s="183"/>
      <c r="AD294" s="183"/>
      <c r="AE294" s="183"/>
      <c r="AF294" s="183"/>
      <c r="AG294" s="3">
        <v>2</v>
      </c>
      <c r="AH294" s="3"/>
      <c r="AI294" s="3"/>
      <c r="AJ294" s="3"/>
      <c r="AK294" s="3"/>
      <c r="AL294" s="3"/>
      <c r="AM294" s="3">
        <v>2</v>
      </c>
      <c r="AN294" s="3"/>
      <c r="AO294" s="3"/>
      <c r="AP294" s="3"/>
      <c r="AQ294" s="3"/>
      <c r="AR294" s="3"/>
      <c r="AS294" s="3">
        <v>2</v>
      </c>
      <c r="AT294" s="3"/>
      <c r="AU294" s="3"/>
      <c r="AV294" s="3"/>
      <c r="AW294" s="3"/>
      <c r="AX294" s="3"/>
      <c r="AY294" s="3"/>
      <c r="AZ294" s="3"/>
      <c r="BA294" s="3"/>
      <c r="BB294" s="3"/>
      <c r="BC294" s="3"/>
      <c r="BD294" s="3"/>
      <c r="BE294" s="3">
        <v>1</v>
      </c>
      <c r="BF294" s="3"/>
      <c r="BG294" s="3"/>
      <c r="BH294" s="3"/>
      <c r="BI294" s="3">
        <v>1</v>
      </c>
      <c r="BJ294" s="3"/>
      <c r="BK294" s="3">
        <v>1</v>
      </c>
      <c r="BL294" s="3"/>
      <c r="BM294" s="3">
        <v>1</v>
      </c>
      <c r="BN294" s="3"/>
      <c r="BO294" s="3"/>
      <c r="BP294" s="3">
        <v>1</v>
      </c>
      <c r="BQ294" s="3"/>
      <c r="BR294" s="244" t="s">
        <v>1900</v>
      </c>
      <c r="BS294" s="183"/>
      <c r="BT294" s="183"/>
      <c r="BU294" s="183">
        <v>45929</v>
      </c>
      <c r="BV294" s="3" t="s">
        <v>1907</v>
      </c>
      <c r="BW294" s="3"/>
      <c r="BX294" s="16"/>
      <c r="BY294" s="16">
        <f>IF(Table1[[#This Row],[Status]]="Open",Table1[[#This Row],[Ongoing Vacancies Day]],IF(Table1[[#This Row],[Status]]="Closed",Table1[[#This Row],[Join Date]]-Table1[[#This Row],[Request Date]],IF(Table1[[#This Row],[Status]]="Hold / Cancel","Hold/Cancel",0)))</f>
        <v>59</v>
      </c>
      <c r="BZ294" s="16" t="str">
        <f>IFERROR(VLOOKUP(BY294,Table4[],3,TRUE),"Hold/Cancel")</f>
        <v>31 - 60 Days</v>
      </c>
      <c r="CA294" s="16" t="str">
        <f>IF(LEN(Table1[[#This Row],[Join Date]])&lt;1, Table1[[#This Row],[Present Day]]-Table1[[#This Row],[Request Date]],"Closed")</f>
        <v>Closed</v>
      </c>
      <c r="CB294" s="16" t="str">
        <f>VLOOKUP(Table1[[#This Row],[Actual SLA]],Table3[],3,TRUE)</f>
        <v>&lt;90</v>
      </c>
      <c r="CC294" s="16" t="str">
        <f>IFERROR(VLOOKUP(BY294,Table4[],4,TRUE),"Hold/Cancel")</f>
        <v>Closed Meet SLA</v>
      </c>
      <c r="CD294" s="179"/>
      <c r="CE294" s="179">
        <f t="shared" ca="1" si="8"/>
        <v>45965.657166203702</v>
      </c>
      <c r="CF294" s="16"/>
      <c r="CG294" s="16"/>
      <c r="CH294" s="286" t="s">
        <v>1831</v>
      </c>
    </row>
    <row r="295" spans="1:86" ht="58" hidden="1" x14ac:dyDescent="0.35">
      <c r="A295" s="3">
        <f t="shared" si="9"/>
        <v>294</v>
      </c>
      <c r="B295" s="3" t="s">
        <v>149</v>
      </c>
      <c r="C295" s="3" t="s">
        <v>1273</v>
      </c>
      <c r="D295" s="260" t="s">
        <v>1093</v>
      </c>
      <c r="E295" s="227" t="s">
        <v>1806</v>
      </c>
      <c r="F295" s="227" t="s">
        <v>183</v>
      </c>
      <c r="G295" s="227" t="s">
        <v>164</v>
      </c>
      <c r="H295" s="3"/>
      <c r="I295" s="227" t="s">
        <v>581</v>
      </c>
      <c r="J295" s="227" t="s">
        <v>1114</v>
      </c>
      <c r="K295" s="3" t="s">
        <v>138</v>
      </c>
      <c r="L295" s="3" t="s">
        <v>67</v>
      </c>
      <c r="M295" s="3">
        <f>IF(ISBLANK(Table1[[#This Row],[Type Grade]]),"",VLOOKUP(Table1[[#This Row],[Type Grade]],Table10[], 2, 0))</f>
        <v>3</v>
      </c>
      <c r="N295" s="3" t="s">
        <v>1606</v>
      </c>
      <c r="O295" s="3" t="s">
        <v>1589</v>
      </c>
      <c r="P295" s="3" t="s">
        <v>1646</v>
      </c>
      <c r="Q295" s="3" t="str">
        <f>IF(ISBLANK(Table1[[#This Row],[Type Grade]]),"",VLOOKUP(Table1[[#This Row],[Type Grade]],Table10[#Data],4,0))</f>
        <v>Non Staff</v>
      </c>
      <c r="R295" s="3" t="s">
        <v>150</v>
      </c>
      <c r="S295" s="3" t="s">
        <v>720</v>
      </c>
      <c r="T295" s="3" t="s">
        <v>122</v>
      </c>
      <c r="U295" s="3" t="s">
        <v>349</v>
      </c>
      <c r="V295" s="3" t="s">
        <v>349</v>
      </c>
      <c r="W295" s="3">
        <v>1</v>
      </c>
      <c r="X295" s="3" t="s">
        <v>92</v>
      </c>
      <c r="Y295" s="3" t="str">
        <f>IF(ISBLANK(Table1[[#This Row],[Progress]]),"belum ada fktk",VLOOKUP(Table1[[#This Row],[Progress]],'Reference Table'!$F$2:$G$12,2,FALSE))</f>
        <v>Closed</v>
      </c>
      <c r="Z295" s="199">
        <v>45870</v>
      </c>
      <c r="AA295" s="183" t="str">
        <f>IF(LEN(Table1[[#This Row],[Request Date]])&gt;=1, TEXT(Table1[[#This Row],[Request Date]], "mmm"), "ongoing")</f>
        <v>Aug</v>
      </c>
      <c r="AB295" s="3">
        <v>1</v>
      </c>
      <c r="AC295" s="298"/>
      <c r="AD295" s="3"/>
      <c r="AE295" s="3"/>
      <c r="AF295" s="3"/>
      <c r="AG295" s="3">
        <v>1</v>
      </c>
      <c r="AH295" s="3">
        <v>1</v>
      </c>
      <c r="AI295" s="3"/>
      <c r="AJ295" s="3"/>
      <c r="AK295" s="3"/>
      <c r="AL295" s="3"/>
      <c r="AM295" s="3">
        <v>1</v>
      </c>
      <c r="AN295" s="3"/>
      <c r="AO295" s="3"/>
      <c r="AP295" s="3"/>
      <c r="AQ295" s="3"/>
      <c r="AR295" s="3"/>
      <c r="AS295" s="3">
        <v>0</v>
      </c>
      <c r="AT295" s="3"/>
      <c r="AU295" s="3"/>
      <c r="AV295" s="3"/>
      <c r="AW295" s="3"/>
      <c r="AX295" s="3"/>
      <c r="AY295" s="3">
        <v>0</v>
      </c>
      <c r="AZ295" s="3"/>
      <c r="BA295" s="3">
        <v>1</v>
      </c>
      <c r="BB295" s="3"/>
      <c r="BC295" s="3"/>
      <c r="BD295" s="3"/>
      <c r="BE295" s="3">
        <v>1</v>
      </c>
      <c r="BF295" s="3"/>
      <c r="BG295" s="3"/>
      <c r="BH295" s="3">
        <v>1</v>
      </c>
      <c r="BI295" s="3"/>
      <c r="BJ295" s="3"/>
      <c r="BK295" s="3">
        <v>1</v>
      </c>
      <c r="BL295" s="3"/>
      <c r="BM295" s="3">
        <v>1</v>
      </c>
      <c r="BN295" s="3"/>
      <c r="BO295" s="3"/>
      <c r="BP295" s="3"/>
      <c r="BQ295" s="3"/>
      <c r="BR295" s="244" t="s">
        <v>1955</v>
      </c>
      <c r="BS295" s="183"/>
      <c r="BT295" s="183">
        <v>45909</v>
      </c>
      <c r="BU295" s="183">
        <v>45936</v>
      </c>
      <c r="BV295" s="3" t="s">
        <v>1954</v>
      </c>
      <c r="BW295" s="3" t="s">
        <v>286</v>
      </c>
      <c r="BX295" s="16"/>
      <c r="BY295" s="16">
        <f>IF(Table1[[#This Row],[Status]]="Open",Table1[[#This Row],[Ongoing Vacancies Day]],IF(Table1[[#This Row],[Status]]="Closed",Table1[[#This Row],[Join Date]]-Table1[[#This Row],[Request Date]],IF(Table1[[#This Row],[Status]]="Hold / Cancel","Hold/Cancel",0)))</f>
        <v>66</v>
      </c>
      <c r="BZ295" s="16" t="str">
        <f>IFERROR(VLOOKUP(BY295,Table4[],3,TRUE),"Hold/Cancel")</f>
        <v>61 - 90 Days</v>
      </c>
      <c r="CA295" s="16" t="str">
        <f>IF(LEN(Table1[[#This Row],[Join Date]])&lt;1, Table1[[#This Row],[Present Day]]-Table1[[#This Row],[Request Date]],"Closed")</f>
        <v>Closed</v>
      </c>
      <c r="CB295" s="16" t="str">
        <f>VLOOKUP(Table1[[#This Row],[Actual SLA]],Table3[],3,TRUE)</f>
        <v>&lt;90</v>
      </c>
      <c r="CC295" s="16" t="str">
        <f>IFERROR(VLOOKUP(BY295,Table4[],4,TRUE),"Hold/Cancel")</f>
        <v>Closed Meet SLA</v>
      </c>
      <c r="CD295" s="179"/>
      <c r="CE295" s="179">
        <f t="shared" ca="1" si="8"/>
        <v>45965.657166203702</v>
      </c>
      <c r="CF295" s="16">
        <v>9</v>
      </c>
      <c r="CG295" s="16"/>
      <c r="CH295" s="286" t="s">
        <v>1737</v>
      </c>
    </row>
    <row r="296" spans="1:86" hidden="1" x14ac:dyDescent="0.35">
      <c r="A296" s="3">
        <f t="shared" si="9"/>
        <v>295</v>
      </c>
      <c r="B296" s="3" t="s">
        <v>149</v>
      </c>
      <c r="C296" s="3" t="s">
        <v>1273</v>
      </c>
      <c r="D296" s="260" t="s">
        <v>1093</v>
      </c>
      <c r="E296" s="227" t="s">
        <v>1806</v>
      </c>
      <c r="F296" s="227" t="s">
        <v>183</v>
      </c>
      <c r="G296" s="229" t="s">
        <v>164</v>
      </c>
      <c r="H296" s="181"/>
      <c r="I296" s="227" t="s">
        <v>581</v>
      </c>
      <c r="J296" s="240" t="s">
        <v>1114</v>
      </c>
      <c r="K296" s="3" t="s">
        <v>138</v>
      </c>
      <c r="L296" s="3" t="s">
        <v>67</v>
      </c>
      <c r="M296" s="3">
        <f>IF(ISBLANK(Table1[[#This Row],[Type Grade]]),"",VLOOKUP(Table1[[#This Row],[Type Grade]],Table10[], 2, 0))</f>
        <v>3</v>
      </c>
      <c r="N296" s="3" t="s">
        <v>1606</v>
      </c>
      <c r="O296" s="3" t="s">
        <v>1590</v>
      </c>
      <c r="P296" s="3" t="s">
        <v>1646</v>
      </c>
      <c r="Q296" s="3" t="str">
        <f>IF(ISBLANK(Table1[[#This Row],[Type Grade]]),"",VLOOKUP(Table1[[#This Row],[Type Grade]],Table10[#Data],4,0))</f>
        <v>Non Staff</v>
      </c>
      <c r="R296" s="181" t="s">
        <v>150</v>
      </c>
      <c r="S296" s="181" t="s">
        <v>720</v>
      </c>
      <c r="T296" s="181" t="s">
        <v>122</v>
      </c>
      <c r="U296" s="181" t="s">
        <v>349</v>
      </c>
      <c r="V296" s="181" t="s">
        <v>349</v>
      </c>
      <c r="W296" s="181">
        <v>1</v>
      </c>
      <c r="X296" s="3" t="s">
        <v>128</v>
      </c>
      <c r="Y296" s="3" t="str">
        <f>IF(ISBLANK(Table1[[#This Row],[Progress]]),"belum ada fktk",VLOOKUP(Table1[[#This Row],[Progress]],'Reference Table'!$F$2:$G$12,2,FALSE))</f>
        <v>Open</v>
      </c>
      <c r="Z296" s="199">
        <v>45870</v>
      </c>
      <c r="AA296" s="183" t="str">
        <f>IF(LEN(Table1[[#This Row],[Request Date]])&gt;=1, TEXT(Table1[[#This Row],[Request Date]], "mmm"), "ongoing")</f>
        <v>Aug</v>
      </c>
      <c r="AB296" s="3"/>
      <c r="AC296" s="3"/>
      <c r="AD296" s="3"/>
      <c r="AE296" s="3"/>
      <c r="AF296" s="3"/>
      <c r="AG296" s="180"/>
      <c r="AH296" s="180"/>
      <c r="AI296" s="180"/>
      <c r="AJ296" s="180"/>
      <c r="AK296" s="180"/>
      <c r="AL296" s="180"/>
      <c r="AM296" s="180"/>
      <c r="AN296" s="180"/>
      <c r="AO296" s="180"/>
      <c r="AP296" s="180"/>
      <c r="AQ296" s="180"/>
      <c r="AR296" s="180"/>
      <c r="AS296" s="180"/>
      <c r="AT296" s="180"/>
      <c r="AU296" s="180"/>
      <c r="AV296" s="180"/>
      <c r="AW296" s="180"/>
      <c r="AX296" s="180"/>
      <c r="AY296" s="180"/>
      <c r="AZ296" s="180"/>
      <c r="BA296" s="180"/>
      <c r="BB296" s="180"/>
      <c r="BC296" s="180"/>
      <c r="BD296" s="180"/>
      <c r="BE296" s="180"/>
      <c r="BF296" s="180"/>
      <c r="BG296" s="180"/>
      <c r="BH296" s="180"/>
      <c r="BI296" s="180"/>
      <c r="BJ296" s="180"/>
      <c r="BK296" s="180"/>
      <c r="BL296" s="180"/>
      <c r="BM296" s="180"/>
      <c r="BN296" s="180"/>
      <c r="BO296" s="180"/>
      <c r="BP296" s="180"/>
      <c r="BQ296" s="218"/>
      <c r="BR296" s="249"/>
      <c r="BS296" s="219"/>
      <c r="BT296" s="3"/>
      <c r="BU296" s="219"/>
      <c r="BV296" s="180"/>
      <c r="BW296" s="3"/>
      <c r="BX296" s="16"/>
      <c r="BY296" s="16">
        <f ca="1">IF(Table1[[#This Row],[Status]]="Open",Table1[[#This Row],[Ongoing Vacancies Day]],IF(Table1[[#This Row],[Status]]="Closed",Table1[[#This Row],[Join Date]]-Table1[[#This Row],[Request Date]],IF(Table1[[#This Row],[Status]]="Hold / Cancel","Hold/Cancel",0)))</f>
        <v>95.657166203702218</v>
      </c>
      <c r="BZ296" s="16" t="str">
        <f ca="1">IFERROR(VLOOKUP(BY296,Table4[],3,TRUE),"Hold/Cancel")</f>
        <v>above 91 Days</v>
      </c>
      <c r="CA296" s="16">
        <f ca="1">IF(LEN(Table1[[#This Row],[Join Date]])&lt;1, Table1[[#This Row],[Present Day]]-Table1[[#This Row],[Request Date]],"Closed")</f>
        <v>95.657166203702218</v>
      </c>
      <c r="CB296" s="16" t="str">
        <f ca="1">VLOOKUP(Table1[[#This Row],[Actual SLA]],Table3[],3,TRUE)</f>
        <v>&gt;90</v>
      </c>
      <c r="CC296" s="16" t="str">
        <f ca="1">IFERROR(VLOOKUP(BY296,Table4[],4,TRUE),"Hold/Cancel")</f>
        <v>Closed Not Meet SLA</v>
      </c>
      <c r="CD296" s="179"/>
      <c r="CE296" s="179">
        <f t="shared" ca="1" si="8"/>
        <v>45965.657166203702</v>
      </c>
      <c r="CF296" s="16"/>
      <c r="CG296" s="16"/>
      <c r="CH296" s="290"/>
    </row>
    <row r="297" spans="1:86" hidden="1" x14ac:dyDescent="0.35">
      <c r="A297" s="3">
        <f t="shared" si="9"/>
        <v>296</v>
      </c>
      <c r="B297" s="3" t="s">
        <v>149</v>
      </c>
      <c r="C297" s="3" t="s">
        <v>1273</v>
      </c>
      <c r="D297" s="260" t="s">
        <v>1093</v>
      </c>
      <c r="E297" s="227" t="s">
        <v>1806</v>
      </c>
      <c r="F297" s="227" t="s">
        <v>183</v>
      </c>
      <c r="G297" s="229" t="s">
        <v>164</v>
      </c>
      <c r="H297" s="181"/>
      <c r="I297" s="227" t="s">
        <v>581</v>
      </c>
      <c r="J297" s="240" t="s">
        <v>1114</v>
      </c>
      <c r="K297" s="3" t="s">
        <v>138</v>
      </c>
      <c r="L297" s="3" t="s">
        <v>67</v>
      </c>
      <c r="M297" s="3">
        <f>IF(ISBLANK(Table1[[#This Row],[Type Grade]]),"",VLOOKUP(Table1[[#This Row],[Type Grade]],Table10[], 2, 0))</f>
        <v>3</v>
      </c>
      <c r="N297" s="3" t="s">
        <v>1607</v>
      </c>
      <c r="O297" s="3" t="s">
        <v>1591</v>
      </c>
      <c r="P297" s="3" t="s">
        <v>1646</v>
      </c>
      <c r="Q297" s="3" t="str">
        <f>IF(ISBLANK(Table1[[#This Row],[Type Grade]]),"",VLOOKUP(Table1[[#This Row],[Type Grade]],Table10[#Data],4,0))</f>
        <v>Non Staff</v>
      </c>
      <c r="R297" s="3" t="s">
        <v>150</v>
      </c>
      <c r="S297" s="3" t="s">
        <v>720</v>
      </c>
      <c r="T297" s="3" t="s">
        <v>122</v>
      </c>
      <c r="U297" s="3" t="s">
        <v>349</v>
      </c>
      <c r="V297" s="3" t="s">
        <v>349</v>
      </c>
      <c r="W297" s="3">
        <v>1</v>
      </c>
      <c r="X297" s="3" t="s">
        <v>128</v>
      </c>
      <c r="Y297" s="3" t="str">
        <f>IF(ISBLANK(Table1[[#This Row],[Progress]]),"belum ada fktk",VLOOKUP(Table1[[#This Row],[Progress]],'Reference Table'!$F$2:$G$12,2,FALSE))</f>
        <v>Open</v>
      </c>
      <c r="Z297" s="199">
        <v>45870</v>
      </c>
      <c r="AA297" s="183" t="str">
        <f>IF(LEN(Table1[[#This Row],[Request Date]])&gt;=1, TEXT(Table1[[#This Row],[Request Date]], "mmm"), "ongoing")</f>
        <v>Aug</v>
      </c>
      <c r="AB297" s="3"/>
      <c r="AC297" s="3"/>
      <c r="AD297" s="3"/>
      <c r="AE297" s="3"/>
      <c r="AF297" s="3"/>
      <c r="AG297" s="180"/>
      <c r="AH297" s="180"/>
      <c r="AI297" s="180"/>
      <c r="AJ297" s="180"/>
      <c r="AK297" s="180"/>
      <c r="AL297" s="180"/>
      <c r="AM297" s="180"/>
      <c r="AN297" s="180"/>
      <c r="AO297" s="180"/>
      <c r="AP297" s="180"/>
      <c r="AQ297" s="180"/>
      <c r="AR297" s="180"/>
      <c r="AS297" s="180"/>
      <c r="AT297" s="180"/>
      <c r="AU297" s="180"/>
      <c r="AV297" s="180"/>
      <c r="AW297" s="180"/>
      <c r="AX297" s="180"/>
      <c r="AY297" s="180"/>
      <c r="AZ297" s="180"/>
      <c r="BA297" s="180"/>
      <c r="BB297" s="180"/>
      <c r="BC297" s="180"/>
      <c r="BD297" s="180"/>
      <c r="BE297" s="180"/>
      <c r="BF297" s="180"/>
      <c r="BG297" s="180"/>
      <c r="BH297" s="180"/>
      <c r="BI297" s="180"/>
      <c r="BJ297" s="180"/>
      <c r="BK297" s="180"/>
      <c r="BL297" s="180"/>
      <c r="BM297" s="180"/>
      <c r="BN297" s="180"/>
      <c r="BO297" s="180"/>
      <c r="BP297" s="180"/>
      <c r="BQ297" s="218"/>
      <c r="BR297" s="249"/>
      <c r="BS297" s="219"/>
      <c r="BT297" s="3"/>
      <c r="BU297" s="219"/>
      <c r="BV297" s="180"/>
      <c r="BW297" s="3"/>
      <c r="BX297" s="16"/>
      <c r="BY297" s="16">
        <f ca="1">IF(Table1[[#This Row],[Status]]="Open",Table1[[#This Row],[Ongoing Vacancies Day]],IF(Table1[[#This Row],[Status]]="Closed",Table1[[#This Row],[Join Date]]-Table1[[#This Row],[Request Date]],IF(Table1[[#This Row],[Status]]="Hold / Cancel","Hold/Cancel",0)))</f>
        <v>95.657166203702218</v>
      </c>
      <c r="BZ297" s="16" t="str">
        <f ca="1">IFERROR(VLOOKUP(BY297,Table4[],3,TRUE),"Hold/Cancel")</f>
        <v>above 91 Days</v>
      </c>
      <c r="CA297" s="16">
        <f ca="1">IF(LEN(Table1[[#This Row],[Join Date]])&lt;1, Table1[[#This Row],[Present Day]]-Table1[[#This Row],[Request Date]],"Closed")</f>
        <v>95.657166203702218</v>
      </c>
      <c r="CB297" s="16" t="str">
        <f ca="1">VLOOKUP(Table1[[#This Row],[Actual SLA]],Table3[],3,TRUE)</f>
        <v>&gt;90</v>
      </c>
      <c r="CC297" s="16" t="str">
        <f ca="1">IFERROR(VLOOKUP(BY297,Table4[],4,TRUE),"Hold/Cancel")</f>
        <v>Closed Not Meet SLA</v>
      </c>
      <c r="CD297" s="179"/>
      <c r="CE297" s="179">
        <f t="shared" ca="1" si="8"/>
        <v>45965.657166203702</v>
      </c>
      <c r="CF297" s="16"/>
      <c r="CG297" s="16"/>
      <c r="CH297" s="290"/>
    </row>
    <row r="298" spans="1:86" ht="43.5" hidden="1" x14ac:dyDescent="0.35">
      <c r="A298" s="3">
        <f t="shared" si="9"/>
        <v>297</v>
      </c>
      <c r="B298" s="3" t="s">
        <v>149</v>
      </c>
      <c r="C298" s="3" t="s">
        <v>1273</v>
      </c>
      <c r="D298" s="260" t="s">
        <v>1094</v>
      </c>
      <c r="E298" s="227" t="s">
        <v>1806</v>
      </c>
      <c r="F298" s="227" t="s">
        <v>183</v>
      </c>
      <c r="G298" s="227" t="s">
        <v>164</v>
      </c>
      <c r="H298" s="3"/>
      <c r="I298" s="227" t="s">
        <v>581</v>
      </c>
      <c r="J298" s="227" t="s">
        <v>1115</v>
      </c>
      <c r="K298" s="3" t="s">
        <v>138</v>
      </c>
      <c r="L298" s="3" t="s">
        <v>65</v>
      </c>
      <c r="M298" s="3">
        <f>IF(ISBLANK(Table1[[#This Row],[Type Grade]]),"",VLOOKUP(Table1[[#This Row],[Type Grade]],Table10[], 2, 0))</f>
        <v>4</v>
      </c>
      <c r="N298" s="3" t="s">
        <v>1606</v>
      </c>
      <c r="O298" s="3" t="s">
        <v>1590</v>
      </c>
      <c r="P298" s="3" t="s">
        <v>1646</v>
      </c>
      <c r="Q298" s="3" t="str">
        <f>IF(ISBLANK(Table1[[#This Row],[Type Grade]]),"",VLOOKUP(Table1[[#This Row],[Type Grade]],Table10[#Data],4,0))</f>
        <v>Staff</v>
      </c>
      <c r="R298" s="3" t="s">
        <v>150</v>
      </c>
      <c r="S298" s="3" t="s">
        <v>720</v>
      </c>
      <c r="T298" s="3" t="s">
        <v>122</v>
      </c>
      <c r="U298" s="3" t="s">
        <v>349</v>
      </c>
      <c r="V298" s="3" t="s">
        <v>349</v>
      </c>
      <c r="W298" s="3">
        <v>1</v>
      </c>
      <c r="X298" s="3" t="s">
        <v>128</v>
      </c>
      <c r="Y298" s="3" t="str">
        <f>IF(ISBLANK(Table1[[#This Row],[Progress]]),"belum ada fktk",VLOOKUP(Table1[[#This Row],[Progress]],'Reference Table'!$F$2:$G$12,2,FALSE))</f>
        <v>Open</v>
      </c>
      <c r="Z298" s="199">
        <v>45870</v>
      </c>
      <c r="AA298" s="183" t="str">
        <f>IF(LEN(Table1[[#This Row],[Request Date]])&gt;=1, TEXT(Table1[[#This Row],[Request Date]], "mmm"), "ongoing")</f>
        <v>Aug</v>
      </c>
      <c r="AB298" s="3"/>
      <c r="AC298" s="3"/>
      <c r="AD298" s="3"/>
      <c r="AE298" s="3"/>
      <c r="AF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246" t="s">
        <v>1956</v>
      </c>
      <c r="BS298" s="183"/>
      <c r="BT298" s="183"/>
      <c r="BU298" s="183"/>
      <c r="BV298" s="3"/>
      <c r="BW298" s="3"/>
      <c r="BX298" s="16"/>
      <c r="BY298" s="16">
        <f ca="1">IF(Table1[[#This Row],[Status]]="Open",Table1[[#This Row],[Ongoing Vacancies Day]],IF(Table1[[#This Row],[Status]]="Closed",Table1[[#This Row],[Join Date]]-Table1[[#This Row],[Request Date]],IF(Table1[[#This Row],[Status]]="Hold / Cancel","Hold/Cancel",0)))</f>
        <v>95.657166203702218</v>
      </c>
      <c r="BZ298" s="16" t="str">
        <f ca="1">IFERROR(VLOOKUP(BY298,Table4[],3,TRUE),"Hold/Cancel")</f>
        <v>above 91 Days</v>
      </c>
      <c r="CA298" s="16">
        <f ca="1">IF(LEN(Table1[[#This Row],[Join Date]])&lt;1, Table1[[#This Row],[Present Day]]-Table1[[#This Row],[Request Date]],"Closed")</f>
        <v>95.657166203702218</v>
      </c>
      <c r="CB298" s="16" t="str">
        <f ca="1">VLOOKUP(Table1[[#This Row],[Actual SLA]],Table3[],3,TRUE)</f>
        <v>&gt;90</v>
      </c>
      <c r="CC298" s="16" t="str">
        <f ca="1">IFERROR(VLOOKUP(BY298,Table4[],4,TRUE),"Hold/Cancel")</f>
        <v>Closed Not Meet SLA</v>
      </c>
      <c r="CD298" s="179"/>
      <c r="CE298" s="179">
        <f t="shared" ca="1" si="8"/>
        <v>45965.657166203702</v>
      </c>
      <c r="CF298" s="16"/>
      <c r="CG298" s="16"/>
      <c r="CH298" s="231"/>
    </row>
    <row r="299" spans="1:86" hidden="1" x14ac:dyDescent="0.35">
      <c r="A299" s="3">
        <f t="shared" si="9"/>
        <v>298</v>
      </c>
      <c r="B299" s="3" t="s">
        <v>149</v>
      </c>
      <c r="C299" s="3" t="s">
        <v>1273</v>
      </c>
      <c r="D299" s="260" t="s">
        <v>1095</v>
      </c>
      <c r="E299" s="227" t="s">
        <v>1806</v>
      </c>
      <c r="F299" s="227" t="s">
        <v>183</v>
      </c>
      <c r="G299" s="227" t="s">
        <v>164</v>
      </c>
      <c r="H299" s="3"/>
      <c r="I299" s="227" t="s">
        <v>581</v>
      </c>
      <c r="J299" s="227" t="s">
        <v>1116</v>
      </c>
      <c r="K299" s="3" t="s">
        <v>138</v>
      </c>
      <c r="L299" s="3" t="s">
        <v>66</v>
      </c>
      <c r="M299" s="3">
        <f>IF(ISBLANK(Table1[[#This Row],[Type Grade]]),"",VLOOKUP(Table1[[#This Row],[Type Grade]],Table10[], 2, 0))</f>
        <v>2</v>
      </c>
      <c r="N299" s="3" t="s">
        <v>1606</v>
      </c>
      <c r="O299" s="3" t="s">
        <v>1589</v>
      </c>
      <c r="P299" s="3" t="s">
        <v>1646</v>
      </c>
      <c r="Q299" s="3" t="str">
        <f>IF(ISBLANK(Table1[[#This Row],[Type Grade]]),"",VLOOKUP(Table1[[#This Row],[Type Grade]],Table10[#Data],4,0))</f>
        <v>Non Staff</v>
      </c>
      <c r="R299" s="3" t="s">
        <v>150</v>
      </c>
      <c r="S299" s="3" t="s">
        <v>720</v>
      </c>
      <c r="T299" s="3" t="s">
        <v>122</v>
      </c>
      <c r="U299" s="3" t="s">
        <v>349</v>
      </c>
      <c r="V299" s="3" t="s">
        <v>349</v>
      </c>
      <c r="W299" s="3">
        <v>1</v>
      </c>
      <c r="X299" s="3" t="s">
        <v>135</v>
      </c>
      <c r="Y299" s="3" t="str">
        <f>IF(ISBLANK(Table1[[#This Row],[Progress]]),"belum ada fktk",VLOOKUP(Table1[[#This Row],[Progress]],'Reference Table'!$F$2:$G$12,2,FALSE))</f>
        <v>Closed</v>
      </c>
      <c r="Z299" s="199">
        <v>45870</v>
      </c>
      <c r="AA299" s="183" t="str">
        <f>IF(LEN(Table1[[#This Row],[Request Date]])&gt;=1, TEXT(Table1[[#This Row],[Request Date]], "mmm"), "ongoing")</f>
        <v>Aug</v>
      </c>
      <c r="AB299" s="183"/>
      <c r="AC299" s="183"/>
      <c r="AD299" s="276">
        <v>3</v>
      </c>
      <c r="AE299" s="183"/>
      <c r="AF299" s="18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v>1</v>
      </c>
      <c r="BN299" s="3"/>
      <c r="BO299" s="3"/>
      <c r="BP299" s="3"/>
      <c r="BQ299" s="3"/>
      <c r="BR299" s="246"/>
      <c r="BS299" s="183"/>
      <c r="BT299" s="183">
        <v>45919</v>
      </c>
      <c r="BU299" s="183">
        <v>45922</v>
      </c>
      <c r="BV299" s="3" t="s">
        <v>1830</v>
      </c>
      <c r="BW299" s="3" t="s">
        <v>286</v>
      </c>
      <c r="BX299" s="16"/>
      <c r="BY299" s="16">
        <f>IF(Table1[[#This Row],[Status]]="Open",Table1[[#This Row],[Ongoing Vacancies Day]],IF(Table1[[#This Row],[Status]]="Closed",Table1[[#This Row],[Join Date]]-Table1[[#This Row],[Request Date]],IF(Table1[[#This Row],[Status]]="Hold / Cancel","Hold/Cancel",0)))</f>
        <v>52</v>
      </c>
      <c r="BZ299" s="16" t="str">
        <f>IFERROR(VLOOKUP(BY299,Table4[],3,TRUE),"Hold/Cancel")</f>
        <v>31 - 60 Days</v>
      </c>
      <c r="CA299" s="16" t="str">
        <f>IF(LEN(Table1[[#This Row],[Join Date]])&lt;1, Table1[[#This Row],[Present Day]]-Table1[[#This Row],[Request Date]],"Closed")</f>
        <v>Closed</v>
      </c>
      <c r="CB299" s="16" t="str">
        <f>VLOOKUP(Table1[[#This Row],[Actual SLA]],Table3[],3,TRUE)</f>
        <v>&lt;90</v>
      </c>
      <c r="CC299" s="16" t="str">
        <f>IFERROR(VLOOKUP(BY299,Table4[],4,TRUE),"Hold/Cancel")</f>
        <v>Closed Meet SLA</v>
      </c>
      <c r="CD299" s="179"/>
      <c r="CE299" s="179">
        <f t="shared" ca="1" si="8"/>
        <v>45965.657166203702</v>
      </c>
      <c r="CF299" s="16"/>
      <c r="CG299" s="16"/>
      <c r="CH299" s="231"/>
    </row>
    <row r="300" spans="1:86" ht="58" hidden="1" x14ac:dyDescent="0.35">
      <c r="A300" s="3">
        <f t="shared" si="9"/>
        <v>299</v>
      </c>
      <c r="B300" s="3" t="s">
        <v>149</v>
      </c>
      <c r="C300" s="3" t="s">
        <v>1273</v>
      </c>
      <c r="D300" s="260" t="s">
        <v>1095</v>
      </c>
      <c r="E300" s="227" t="s">
        <v>1806</v>
      </c>
      <c r="F300" s="227" t="s">
        <v>183</v>
      </c>
      <c r="G300" s="227" t="s">
        <v>164</v>
      </c>
      <c r="H300" s="3"/>
      <c r="I300" s="227" t="s">
        <v>581</v>
      </c>
      <c r="J300" s="227" t="s">
        <v>1116</v>
      </c>
      <c r="K300" s="3" t="s">
        <v>138</v>
      </c>
      <c r="L300" s="3" t="s">
        <v>67</v>
      </c>
      <c r="M300" s="3">
        <f>IF(ISBLANK(Table1[[#This Row],[Type Grade]]),"",VLOOKUP(Table1[[#This Row],[Type Grade]],Table10[], 2, 0))</f>
        <v>3</v>
      </c>
      <c r="N300" s="3" t="s">
        <v>1607</v>
      </c>
      <c r="O300" s="3" t="s">
        <v>1591</v>
      </c>
      <c r="P300" s="3" t="s">
        <v>1646</v>
      </c>
      <c r="Q300" s="3" t="str">
        <f>IF(ISBLANK(Table1[[#This Row],[Type Grade]]),"",VLOOKUP(Table1[[#This Row],[Type Grade]],Table10[#Data],4,0))</f>
        <v>Non Staff</v>
      </c>
      <c r="R300" s="3" t="s">
        <v>150</v>
      </c>
      <c r="S300" s="3" t="s">
        <v>720</v>
      </c>
      <c r="T300" s="3" t="s">
        <v>122</v>
      </c>
      <c r="U300" s="3" t="s">
        <v>349</v>
      </c>
      <c r="V300" s="3" t="s">
        <v>349</v>
      </c>
      <c r="W300" s="3">
        <v>1</v>
      </c>
      <c r="X300" s="3" t="s">
        <v>132</v>
      </c>
      <c r="Y300" s="3" t="str">
        <f>IF(ISBLANK(Table1[[#This Row],[Progress]]),"belum ada fktk",VLOOKUP(Table1[[#This Row],[Progress]],'Reference Table'!$F$2:$G$12,2,FALSE))</f>
        <v>Open</v>
      </c>
      <c r="Z300" s="199">
        <v>45870</v>
      </c>
      <c r="AA300" s="183" t="str">
        <f>IF(LEN(Table1[[#This Row],[Request Date]])&gt;=1, TEXT(Table1[[#This Row],[Request Date]], "mmm"), "ongoing")</f>
        <v>Aug</v>
      </c>
      <c r="AB300" s="3"/>
      <c r="AC300" s="3"/>
      <c r="AD300" s="298"/>
      <c r="AE300" s="3"/>
      <c r="AF300" s="3">
        <v>1</v>
      </c>
      <c r="AG300" s="3">
        <v>1</v>
      </c>
      <c r="AH300" s="3"/>
      <c r="AI300" s="3"/>
      <c r="AJ300" s="3"/>
      <c r="AK300" s="3"/>
      <c r="AL300" s="3">
        <v>1</v>
      </c>
      <c r="AM300" s="3">
        <v>1</v>
      </c>
      <c r="AN300" s="3"/>
      <c r="AO300" s="3"/>
      <c r="AP300" s="3"/>
      <c r="AQ300" s="3"/>
      <c r="AR300" s="3"/>
      <c r="AS300" s="3">
        <v>0</v>
      </c>
      <c r="AT300" s="3"/>
      <c r="AU300" s="3"/>
      <c r="AV300" s="3"/>
      <c r="AW300" s="3"/>
      <c r="AX300" s="3"/>
      <c r="AY300" s="3">
        <v>0</v>
      </c>
      <c r="AZ300" s="3"/>
      <c r="BA300" s="3"/>
      <c r="BB300" s="3"/>
      <c r="BC300" s="3"/>
      <c r="BD300" s="3">
        <v>1</v>
      </c>
      <c r="BE300" s="3">
        <v>1</v>
      </c>
      <c r="BF300" s="3"/>
      <c r="BG300" s="3"/>
      <c r="BH300" s="3"/>
      <c r="BI300" s="3"/>
      <c r="BJ300" s="3">
        <v>1</v>
      </c>
      <c r="BK300" s="3">
        <v>1</v>
      </c>
      <c r="BL300" s="3"/>
      <c r="BM300" s="3"/>
      <c r="BN300" s="3"/>
      <c r="BO300" s="3"/>
      <c r="BP300" s="3"/>
      <c r="BQ300" s="3"/>
      <c r="BR300" s="246" t="s">
        <v>1957</v>
      </c>
      <c r="BS300" s="183"/>
      <c r="BT300" s="183"/>
      <c r="BU300" s="183"/>
      <c r="BV300" s="3"/>
      <c r="BW300" s="3"/>
      <c r="BX300" s="16"/>
      <c r="BY300" s="16">
        <f ca="1">IF(Table1[[#This Row],[Status]]="Open",Table1[[#This Row],[Ongoing Vacancies Day]],IF(Table1[[#This Row],[Status]]="Closed",Table1[[#This Row],[Join Date]]-Table1[[#This Row],[Request Date]],IF(Table1[[#This Row],[Status]]="Hold / Cancel","Hold/Cancel",0)))</f>
        <v>95.657166203702218</v>
      </c>
      <c r="BZ300" s="16" t="str">
        <f ca="1">IFERROR(VLOOKUP(BY300,Table4[],3,TRUE),"Hold/Cancel")</f>
        <v>above 91 Days</v>
      </c>
      <c r="CA300" s="16">
        <f ca="1">IF(LEN(Table1[[#This Row],[Join Date]])&lt;1, Table1[[#This Row],[Present Day]]-Table1[[#This Row],[Request Date]],"Closed")</f>
        <v>95.657166203702218</v>
      </c>
      <c r="CB300" s="16" t="str">
        <f ca="1">VLOOKUP(Table1[[#This Row],[Actual SLA]],Table3[],3,TRUE)</f>
        <v>&gt;90</v>
      </c>
      <c r="CC300" s="16" t="str">
        <f ca="1">IFERROR(VLOOKUP(BY300,Table4[],4,TRUE),"Hold/Cancel")</f>
        <v>Closed Not Meet SLA</v>
      </c>
      <c r="CD300" s="179"/>
      <c r="CE300" s="179">
        <f t="shared" ca="1" si="8"/>
        <v>45965.657166203702</v>
      </c>
      <c r="CF300" s="16"/>
      <c r="CG300" s="16"/>
      <c r="CH300" s="231"/>
    </row>
    <row r="301" spans="1:86" hidden="1" x14ac:dyDescent="0.35">
      <c r="A301" s="3">
        <f t="shared" si="9"/>
        <v>300</v>
      </c>
      <c r="B301" s="3" t="s">
        <v>149</v>
      </c>
      <c r="C301" s="3" t="s">
        <v>1273</v>
      </c>
      <c r="D301" s="260" t="s">
        <v>1096</v>
      </c>
      <c r="E301" s="227" t="s">
        <v>1806</v>
      </c>
      <c r="F301" s="227" t="s">
        <v>183</v>
      </c>
      <c r="G301" s="227" t="s">
        <v>164</v>
      </c>
      <c r="H301" s="3"/>
      <c r="I301" s="227" t="s">
        <v>581</v>
      </c>
      <c r="J301" s="227" t="s">
        <v>1117</v>
      </c>
      <c r="K301" s="3" t="s">
        <v>138</v>
      </c>
      <c r="L301" s="3" t="s">
        <v>67</v>
      </c>
      <c r="M301" s="3">
        <f>IF(ISBLANK(Table1[[#This Row],[Type Grade]]),"",VLOOKUP(Table1[[#This Row],[Type Grade]],Table10[], 2, 0))</f>
        <v>3</v>
      </c>
      <c r="N301" s="3" t="s">
        <v>1606</v>
      </c>
      <c r="O301" s="3" t="s">
        <v>1589</v>
      </c>
      <c r="P301" s="3" t="s">
        <v>1646</v>
      </c>
      <c r="Q301" s="3" t="str">
        <f>IF(ISBLANK(Table1[[#This Row],[Type Grade]]),"",VLOOKUP(Table1[[#This Row],[Type Grade]],Table10[#Data],4,0))</f>
        <v>Non Staff</v>
      </c>
      <c r="R301" s="3" t="s">
        <v>150</v>
      </c>
      <c r="S301" s="3" t="s">
        <v>720</v>
      </c>
      <c r="T301" s="3" t="s">
        <v>122</v>
      </c>
      <c r="U301" s="3" t="s">
        <v>349</v>
      </c>
      <c r="V301" s="3" t="s">
        <v>349</v>
      </c>
      <c r="W301" s="3">
        <v>1</v>
      </c>
      <c r="X301" s="3" t="s">
        <v>135</v>
      </c>
      <c r="Y301" s="3" t="str">
        <f>IF(ISBLANK(Table1[[#This Row],[Progress]]),"belum ada fktk",VLOOKUP(Table1[[#This Row],[Progress]],'Reference Table'!$F$2:$G$12,2,FALSE))</f>
        <v>Closed</v>
      </c>
      <c r="Z301" s="199">
        <v>45870</v>
      </c>
      <c r="AA301" s="183" t="str">
        <f>IF(LEN(Table1[[#This Row],[Request Date]])&gt;=1, TEXT(Table1[[#This Row],[Request Date]], "mmm"), "ongoing")</f>
        <v>Aug</v>
      </c>
      <c r="AB301" s="279"/>
      <c r="AC301" s="299">
        <v>2</v>
      </c>
      <c r="AD301" s="299"/>
      <c r="AE301" s="279"/>
      <c r="AF301" s="279"/>
      <c r="AG301" s="220">
        <v>1</v>
      </c>
      <c r="AH301" s="3"/>
      <c r="AI301" s="3">
        <v>1</v>
      </c>
      <c r="AJ301" s="3"/>
      <c r="AK301" s="3"/>
      <c r="AL301" s="3"/>
      <c r="AM301" s="3">
        <v>1</v>
      </c>
      <c r="AN301" s="3"/>
      <c r="AO301" s="3"/>
      <c r="AP301" s="3"/>
      <c r="AQ301" s="3"/>
      <c r="AR301" s="3"/>
      <c r="AS301" s="3"/>
      <c r="AT301" s="3"/>
      <c r="AU301" s="3"/>
      <c r="AV301" s="3"/>
      <c r="AW301" s="3"/>
      <c r="AX301" s="3"/>
      <c r="AY301" s="3"/>
      <c r="AZ301" s="3"/>
      <c r="BA301" s="3"/>
      <c r="BB301" s="3"/>
      <c r="BC301" s="3"/>
      <c r="BD301" s="3"/>
      <c r="BE301" s="3">
        <v>1</v>
      </c>
      <c r="BF301" s="3"/>
      <c r="BG301" s="3"/>
      <c r="BH301" s="3"/>
      <c r="BI301" s="3"/>
      <c r="BJ301" s="3"/>
      <c r="BK301" s="3"/>
      <c r="BL301" s="3"/>
      <c r="BM301" s="3">
        <v>1</v>
      </c>
      <c r="BN301" s="3"/>
      <c r="BO301" s="3"/>
      <c r="BP301" s="3"/>
      <c r="BQ301" s="3"/>
      <c r="BR301" s="244" t="s">
        <v>1901</v>
      </c>
      <c r="BS301" s="183"/>
      <c r="BT301" s="183"/>
      <c r="BU301" s="183">
        <v>45929</v>
      </c>
      <c r="BV301" s="3" t="s">
        <v>1908</v>
      </c>
      <c r="BW301" s="3"/>
      <c r="BX301" s="16"/>
      <c r="BY301" s="16">
        <f>IF(Table1[[#This Row],[Status]]="Open",Table1[[#This Row],[Ongoing Vacancies Day]],IF(Table1[[#This Row],[Status]]="Closed",Table1[[#This Row],[Join Date]]-Table1[[#This Row],[Request Date]],IF(Table1[[#This Row],[Status]]="Hold / Cancel","Hold/Cancel",0)))</f>
        <v>59</v>
      </c>
      <c r="BZ301" s="16" t="str">
        <f>IFERROR(VLOOKUP(BY301,Table4[],3,TRUE),"Hold/Cancel")</f>
        <v>31 - 60 Days</v>
      </c>
      <c r="CA301" s="16" t="str">
        <f>IF(LEN(Table1[[#This Row],[Join Date]])&lt;1, Table1[[#This Row],[Present Day]]-Table1[[#This Row],[Request Date]],"Closed")</f>
        <v>Closed</v>
      </c>
      <c r="CB301" s="16" t="str">
        <f>VLOOKUP(Table1[[#This Row],[Actual SLA]],Table3[],3,TRUE)</f>
        <v>&lt;90</v>
      </c>
      <c r="CC301" s="16" t="str">
        <f>IFERROR(VLOOKUP(BY301,Table4[],4,TRUE),"Hold/Cancel")</f>
        <v>Closed Meet SLA</v>
      </c>
      <c r="CD301" s="179"/>
      <c r="CE301" s="179">
        <f t="shared" ca="1" si="8"/>
        <v>45965.657166203702</v>
      </c>
      <c r="CF301" s="16"/>
      <c r="CG301" s="16"/>
      <c r="CH301" s="286" t="s">
        <v>1734</v>
      </c>
    </row>
    <row r="302" spans="1:86" hidden="1" x14ac:dyDescent="0.35">
      <c r="A302" s="3">
        <f t="shared" si="9"/>
        <v>301</v>
      </c>
      <c r="B302" s="3" t="s">
        <v>149</v>
      </c>
      <c r="C302" s="3" t="s">
        <v>1273</v>
      </c>
      <c r="D302" s="260" t="s">
        <v>1096</v>
      </c>
      <c r="E302" s="227" t="s">
        <v>1806</v>
      </c>
      <c r="F302" s="227" t="s">
        <v>183</v>
      </c>
      <c r="G302" s="227" t="s">
        <v>164</v>
      </c>
      <c r="H302" s="3"/>
      <c r="I302" s="227" t="s">
        <v>581</v>
      </c>
      <c r="J302" s="227" t="s">
        <v>1117</v>
      </c>
      <c r="K302" s="3" t="s">
        <v>138</v>
      </c>
      <c r="L302" s="3" t="s">
        <v>67</v>
      </c>
      <c r="M302" s="3">
        <f>IF(ISBLANK(Table1[[#This Row],[Type Grade]]),"",VLOOKUP(Table1[[#This Row],[Type Grade]],Table10[], 2, 0))</f>
        <v>3</v>
      </c>
      <c r="N302" s="3" t="s">
        <v>1606</v>
      </c>
      <c r="O302" s="3" t="s">
        <v>1589</v>
      </c>
      <c r="P302" s="3" t="s">
        <v>1646</v>
      </c>
      <c r="Q302" s="3" t="str">
        <f>IF(ISBLANK(Table1[[#This Row],[Type Grade]]),"",VLOOKUP(Table1[[#This Row],[Type Grade]],Table10[#Data],4,0))</f>
        <v>Non Staff</v>
      </c>
      <c r="R302" s="3" t="s">
        <v>150</v>
      </c>
      <c r="S302" s="3" t="s">
        <v>720</v>
      </c>
      <c r="T302" s="3" t="s">
        <v>122</v>
      </c>
      <c r="U302" s="3" t="s">
        <v>349</v>
      </c>
      <c r="V302" s="3" t="s">
        <v>349</v>
      </c>
      <c r="W302" s="3">
        <v>1</v>
      </c>
      <c r="X302" s="3" t="s">
        <v>135</v>
      </c>
      <c r="Y302" s="3" t="str">
        <f>IF(ISBLANK(Table1[[#This Row],[Progress]]),"belum ada fktk",VLOOKUP(Table1[[#This Row],[Progress]],'Reference Table'!$F$2:$G$12,2,FALSE))</f>
        <v>Closed</v>
      </c>
      <c r="Z302" s="199">
        <v>45870</v>
      </c>
      <c r="AA302" s="183" t="str">
        <f>IF(LEN(Table1[[#This Row],[Request Date]])&gt;=1, TEXT(Table1[[#This Row],[Request Date]], "mmm"), "ongoing")</f>
        <v>Aug</v>
      </c>
      <c r="AB302" s="279"/>
      <c r="AC302" s="279"/>
      <c r="AD302" s="279"/>
      <c r="AE302" s="279"/>
      <c r="AF302" s="279"/>
      <c r="AG302" s="220">
        <v>1</v>
      </c>
      <c r="AH302" s="3"/>
      <c r="AI302" s="3">
        <v>1</v>
      </c>
      <c r="AJ302" s="3"/>
      <c r="AK302" s="3"/>
      <c r="AL302" s="3"/>
      <c r="AM302" s="3">
        <v>1</v>
      </c>
      <c r="AN302" s="3"/>
      <c r="AO302" s="3"/>
      <c r="AP302" s="3"/>
      <c r="AQ302" s="3"/>
      <c r="AR302" s="3"/>
      <c r="AS302" s="3"/>
      <c r="AT302" s="3"/>
      <c r="AU302" s="3"/>
      <c r="AV302" s="3"/>
      <c r="AW302" s="3"/>
      <c r="AX302" s="3"/>
      <c r="AY302" s="3"/>
      <c r="AZ302" s="3"/>
      <c r="BA302" s="3"/>
      <c r="BB302" s="3"/>
      <c r="BC302" s="3"/>
      <c r="BD302" s="3"/>
      <c r="BE302" s="3">
        <v>1</v>
      </c>
      <c r="BF302" s="3"/>
      <c r="BG302" s="3"/>
      <c r="BH302" s="3"/>
      <c r="BI302" s="3"/>
      <c r="BJ302" s="3"/>
      <c r="BK302" s="3"/>
      <c r="BL302" s="3"/>
      <c r="BM302" s="3">
        <v>1</v>
      </c>
      <c r="BN302" s="3"/>
      <c r="BO302" s="3"/>
      <c r="BP302" s="3"/>
      <c r="BQ302" s="3"/>
      <c r="BR302" s="295" t="s">
        <v>1902</v>
      </c>
      <c r="BS302" s="183"/>
      <c r="BT302" s="183"/>
      <c r="BU302" s="183">
        <v>45924</v>
      </c>
      <c r="BV302" s="3" t="s">
        <v>1909</v>
      </c>
      <c r="BW302" s="3"/>
      <c r="BX302" s="16"/>
      <c r="BY302" s="16">
        <f>IF(Table1[[#This Row],[Status]]="Open",Table1[[#This Row],[Ongoing Vacancies Day]],IF(Table1[[#This Row],[Status]]="Closed",Table1[[#This Row],[Join Date]]-Table1[[#This Row],[Request Date]],IF(Table1[[#This Row],[Status]]="Hold / Cancel","Hold/Cancel",0)))</f>
        <v>54</v>
      </c>
      <c r="BZ302" s="16" t="str">
        <f>IFERROR(VLOOKUP(BY302,Table4[],3,TRUE),"Hold/Cancel")</f>
        <v>31 - 60 Days</v>
      </c>
      <c r="CA302" s="16" t="str">
        <f>IF(LEN(Table1[[#This Row],[Join Date]])&lt;1, Table1[[#This Row],[Present Day]]-Table1[[#This Row],[Request Date]],"Closed")</f>
        <v>Closed</v>
      </c>
      <c r="CB302" s="16" t="str">
        <f>VLOOKUP(Table1[[#This Row],[Actual SLA]],Table3[],3,TRUE)</f>
        <v>&lt;90</v>
      </c>
      <c r="CC302" s="16" t="str">
        <f>IFERROR(VLOOKUP(BY302,Table4[],4,TRUE),"Hold/Cancel")</f>
        <v>Closed Meet SLA</v>
      </c>
      <c r="CD302" s="3"/>
      <c r="CE302" s="179">
        <f t="shared" ca="1" si="8"/>
        <v>45965.657166203702</v>
      </c>
      <c r="CF302" s="16"/>
      <c r="CG302" s="16"/>
      <c r="CH302" s="286" t="s">
        <v>1735</v>
      </c>
    </row>
    <row r="303" spans="1:86" hidden="1" x14ac:dyDescent="0.35">
      <c r="A303" s="3">
        <f t="shared" si="9"/>
        <v>302</v>
      </c>
      <c r="B303" s="3" t="s">
        <v>149</v>
      </c>
      <c r="C303" s="3" t="s">
        <v>1273</v>
      </c>
      <c r="D303" s="260" t="s">
        <v>1096</v>
      </c>
      <c r="E303" s="227" t="s">
        <v>1806</v>
      </c>
      <c r="F303" s="227" t="s">
        <v>183</v>
      </c>
      <c r="G303" s="227" t="s">
        <v>164</v>
      </c>
      <c r="H303" s="3"/>
      <c r="I303" s="227" t="s">
        <v>581</v>
      </c>
      <c r="J303" s="227" t="s">
        <v>1117</v>
      </c>
      <c r="K303" s="3" t="s">
        <v>138</v>
      </c>
      <c r="L303" s="3" t="s">
        <v>67</v>
      </c>
      <c r="M303" s="3">
        <f>IF(ISBLANK(Table1[[#This Row],[Type Grade]]),"",VLOOKUP(Table1[[#This Row],[Type Grade]],Table10[], 2, 0))</f>
        <v>3</v>
      </c>
      <c r="N303" s="3" t="s">
        <v>1607</v>
      </c>
      <c r="O303" s="3" t="s">
        <v>1590</v>
      </c>
      <c r="P303" s="3" t="s">
        <v>1646</v>
      </c>
      <c r="Q303" s="3" t="str">
        <f>IF(ISBLANK(Table1[[#This Row],[Type Grade]]),"",VLOOKUP(Table1[[#This Row],[Type Grade]],Table10[#Data],4,0))</f>
        <v>Non Staff</v>
      </c>
      <c r="R303" s="3" t="s">
        <v>150</v>
      </c>
      <c r="S303" s="3" t="s">
        <v>720</v>
      </c>
      <c r="T303" s="3" t="s">
        <v>122</v>
      </c>
      <c r="U303" s="3" t="s">
        <v>349</v>
      </c>
      <c r="V303" s="3" t="s">
        <v>349</v>
      </c>
      <c r="W303" s="3">
        <v>1</v>
      </c>
      <c r="X303" s="3" t="s">
        <v>128</v>
      </c>
      <c r="Y303" s="3" t="str">
        <f>IF(ISBLANK(Table1[[#This Row],[Progress]]),"belum ada fktk",VLOOKUP(Table1[[#This Row],[Progress]],'Reference Table'!$F$2:$G$12,2,FALSE))</f>
        <v>Open</v>
      </c>
      <c r="Z303" s="199">
        <v>45870</v>
      </c>
      <c r="AA303" s="183" t="str">
        <f>IF(LEN(Table1[[#This Row],[Request Date]])&gt;=1, TEXT(Table1[[#This Row],[Request Date]], "mmm"), "ongoing")</f>
        <v>Aug</v>
      </c>
      <c r="AB303" s="220">
        <v>1</v>
      </c>
      <c r="AC303" s="220"/>
      <c r="AD303" s="220"/>
      <c r="AE303" s="220"/>
      <c r="AF303" s="220"/>
      <c r="AG303" s="220">
        <v>1</v>
      </c>
      <c r="AH303" s="3">
        <v>1</v>
      </c>
      <c r="AI303" s="3"/>
      <c r="AJ303" s="3"/>
      <c r="AK303" s="3"/>
      <c r="AL303" s="3"/>
      <c r="AM303" s="3">
        <v>1</v>
      </c>
      <c r="AN303" s="3"/>
      <c r="AO303" s="3"/>
      <c r="AP303" s="3"/>
      <c r="AQ303" s="3"/>
      <c r="AR303" s="3"/>
      <c r="AS303" s="3">
        <v>0</v>
      </c>
      <c r="AT303" s="3"/>
      <c r="AU303" s="3"/>
      <c r="AV303" s="3"/>
      <c r="AW303" s="3"/>
      <c r="AX303" s="3"/>
      <c r="AY303" s="3">
        <v>0</v>
      </c>
      <c r="AZ303" s="3"/>
      <c r="BA303" s="3"/>
      <c r="BB303" s="3">
        <v>1</v>
      </c>
      <c r="BC303" s="3"/>
      <c r="BD303" s="3"/>
      <c r="BE303" s="3">
        <v>1</v>
      </c>
      <c r="BF303" s="3"/>
      <c r="BG303" s="3"/>
      <c r="BH303" s="3">
        <v>1</v>
      </c>
      <c r="BI303" s="3"/>
      <c r="BJ303" s="3"/>
      <c r="BK303" s="3">
        <v>1</v>
      </c>
      <c r="BL303" s="3"/>
      <c r="BM303" s="3">
        <v>1</v>
      </c>
      <c r="BN303" s="3"/>
      <c r="BO303" s="3"/>
      <c r="BP303" s="3"/>
      <c r="BQ303" s="3"/>
      <c r="BR303" s="246"/>
      <c r="BS303" s="183"/>
      <c r="BT303" s="183"/>
      <c r="BU303" s="183"/>
      <c r="BV303" s="3"/>
      <c r="BW303" s="3"/>
      <c r="BX303" s="16"/>
      <c r="BY303" s="16">
        <f ca="1">IF(Table1[[#This Row],[Status]]="Open",Table1[[#This Row],[Ongoing Vacancies Day]],IF(Table1[[#This Row],[Status]]="Closed",Table1[[#This Row],[Join Date]]-Table1[[#This Row],[Request Date]],IF(Table1[[#This Row],[Status]]="Hold / Cancel","Hold/Cancel",0)))</f>
        <v>95.657166203702218</v>
      </c>
      <c r="BZ303" s="16" t="str">
        <f ca="1">IFERROR(VLOOKUP(BY303,Table4[],3,TRUE),"Hold/Cancel")</f>
        <v>above 91 Days</v>
      </c>
      <c r="CA303" s="16">
        <f ca="1">IF(LEN(Table1[[#This Row],[Join Date]])&lt;1, Table1[[#This Row],[Present Day]]-Table1[[#This Row],[Request Date]],"Closed")</f>
        <v>95.657166203702218</v>
      </c>
      <c r="CB303" s="16" t="str">
        <f ca="1">VLOOKUP(Table1[[#This Row],[Actual SLA]],Table3[],3,TRUE)</f>
        <v>&gt;90</v>
      </c>
      <c r="CC303" s="16" t="str">
        <f ca="1">IFERROR(VLOOKUP(BY303,Table4[],4,TRUE),"Hold/Cancel")</f>
        <v>Closed Not Meet SLA</v>
      </c>
      <c r="CD303" s="3"/>
      <c r="CE303" s="179">
        <f t="shared" ca="1" si="8"/>
        <v>45965.657166203702</v>
      </c>
      <c r="CF303" s="16"/>
      <c r="CG303" s="16"/>
      <c r="CH303" s="231"/>
    </row>
    <row r="304" spans="1:86" hidden="1" x14ac:dyDescent="0.35">
      <c r="A304" s="3">
        <f t="shared" si="9"/>
        <v>303</v>
      </c>
      <c r="B304" s="3" t="s">
        <v>149</v>
      </c>
      <c r="C304" s="3" t="s">
        <v>1273</v>
      </c>
      <c r="D304" s="260" t="s">
        <v>1096</v>
      </c>
      <c r="E304" s="227" t="s">
        <v>1806</v>
      </c>
      <c r="F304" s="227" t="s">
        <v>183</v>
      </c>
      <c r="G304" s="227" t="s">
        <v>164</v>
      </c>
      <c r="H304" s="3"/>
      <c r="I304" s="227" t="s">
        <v>581</v>
      </c>
      <c r="J304" s="227" t="s">
        <v>1117</v>
      </c>
      <c r="K304" s="3" t="s">
        <v>138</v>
      </c>
      <c r="L304" s="3" t="s">
        <v>67</v>
      </c>
      <c r="M304" s="3">
        <f>IF(ISBLANK(Table1[[#This Row],[Type Grade]]),"",VLOOKUP(Table1[[#This Row],[Type Grade]],Table10[], 2, 0))</f>
        <v>3</v>
      </c>
      <c r="N304" s="3" t="s">
        <v>1607</v>
      </c>
      <c r="O304" s="3" t="s">
        <v>1590</v>
      </c>
      <c r="P304" s="3" t="s">
        <v>1646</v>
      </c>
      <c r="Q304" s="3" t="str">
        <f>IF(ISBLANK(Table1[[#This Row],[Type Grade]]),"",VLOOKUP(Table1[[#This Row],[Type Grade]],Table10[#Data],4,0))</f>
        <v>Non Staff</v>
      </c>
      <c r="R304" s="3" t="s">
        <v>150</v>
      </c>
      <c r="S304" s="3" t="s">
        <v>720</v>
      </c>
      <c r="T304" s="3" t="s">
        <v>122</v>
      </c>
      <c r="U304" s="3" t="s">
        <v>349</v>
      </c>
      <c r="V304" s="3" t="s">
        <v>349</v>
      </c>
      <c r="W304" s="3">
        <v>1</v>
      </c>
      <c r="X304" s="3" t="s">
        <v>128</v>
      </c>
      <c r="Y304" s="3" t="str">
        <f>IF(ISBLANK(Table1[[#This Row],[Progress]]),"belum ada fktk",VLOOKUP(Table1[[#This Row],[Progress]],'Reference Table'!$F$2:$G$12,2,FALSE))</f>
        <v>Open</v>
      </c>
      <c r="Z304" s="199">
        <v>45870</v>
      </c>
      <c r="AA304" s="183" t="str">
        <f>IF(LEN(Table1[[#This Row],[Request Date]])&gt;=1, TEXT(Table1[[#This Row],[Request Date]], "mmm"), "ongoing")</f>
        <v>Aug</v>
      </c>
      <c r="AB304" s="220">
        <v>1</v>
      </c>
      <c r="AC304" s="220"/>
      <c r="AD304" s="220"/>
      <c r="AE304" s="220"/>
      <c r="AF304" s="220"/>
      <c r="AG304" s="220">
        <v>1</v>
      </c>
      <c r="AH304" s="3">
        <v>1</v>
      </c>
      <c r="AI304" s="3"/>
      <c r="AJ304" s="3"/>
      <c r="AK304" s="3"/>
      <c r="AL304" s="3"/>
      <c r="AM304" s="3">
        <v>1</v>
      </c>
      <c r="AN304" s="3"/>
      <c r="AO304" s="3"/>
      <c r="AP304" s="3"/>
      <c r="AQ304" s="3"/>
      <c r="AR304" s="3"/>
      <c r="AS304" s="3">
        <v>0</v>
      </c>
      <c r="AT304" s="3"/>
      <c r="AU304" s="3"/>
      <c r="AV304" s="3"/>
      <c r="AW304" s="3"/>
      <c r="AX304" s="3"/>
      <c r="AY304" s="3">
        <v>0</v>
      </c>
      <c r="AZ304" s="3"/>
      <c r="BA304" s="3"/>
      <c r="BB304" s="3">
        <v>1</v>
      </c>
      <c r="BC304" s="3"/>
      <c r="BD304" s="3"/>
      <c r="BE304" s="3">
        <v>1</v>
      </c>
      <c r="BF304" s="3"/>
      <c r="BG304" s="3"/>
      <c r="BH304" s="3">
        <v>1</v>
      </c>
      <c r="BI304" s="3"/>
      <c r="BJ304" s="3"/>
      <c r="BK304" s="3">
        <v>1</v>
      </c>
      <c r="BL304" s="3"/>
      <c r="BM304" s="3">
        <v>1</v>
      </c>
      <c r="BN304" s="3"/>
      <c r="BO304" s="3"/>
      <c r="BP304" s="3"/>
      <c r="BQ304" s="3"/>
      <c r="BR304" s="246"/>
      <c r="BS304" s="183"/>
      <c r="BT304" s="183"/>
      <c r="BU304" s="183"/>
      <c r="BV304" s="3"/>
      <c r="BW304" s="3"/>
      <c r="BX304" s="16"/>
      <c r="BY304" s="16">
        <f ca="1">IF(Table1[[#This Row],[Status]]="Open",Table1[[#This Row],[Ongoing Vacancies Day]],IF(Table1[[#This Row],[Status]]="Closed",Table1[[#This Row],[Join Date]]-Table1[[#This Row],[Request Date]],IF(Table1[[#This Row],[Status]]="Hold / Cancel","Hold/Cancel",0)))</f>
        <v>95.657166203702218</v>
      </c>
      <c r="BZ304" s="16" t="str">
        <f ca="1">IFERROR(VLOOKUP(BY304,Table4[],3,TRUE),"Hold/Cancel")</f>
        <v>above 91 Days</v>
      </c>
      <c r="CA304" s="16">
        <f ca="1">IF(LEN(Table1[[#This Row],[Join Date]])&lt;1, Table1[[#This Row],[Present Day]]-Table1[[#This Row],[Request Date]],"Closed")</f>
        <v>95.657166203702218</v>
      </c>
      <c r="CB304" s="16" t="str">
        <f ca="1">VLOOKUP(Table1[[#This Row],[Actual SLA]],Table3[],3,TRUE)</f>
        <v>&gt;90</v>
      </c>
      <c r="CC304" s="16" t="str">
        <f ca="1">IFERROR(VLOOKUP(BY304,Table4[],4,TRUE),"Hold/Cancel")</f>
        <v>Closed Not Meet SLA</v>
      </c>
      <c r="CD304" s="3"/>
      <c r="CE304" s="179">
        <f t="shared" ca="1" si="8"/>
        <v>45965.657166203702</v>
      </c>
      <c r="CF304" s="16"/>
      <c r="CG304" s="16"/>
      <c r="CH304" s="231"/>
    </row>
    <row r="305" spans="1:86" ht="116" hidden="1" x14ac:dyDescent="0.35">
      <c r="A305" s="3">
        <f t="shared" si="9"/>
        <v>304</v>
      </c>
      <c r="B305" s="3" t="s">
        <v>149</v>
      </c>
      <c r="C305" s="3" t="s">
        <v>1273</v>
      </c>
      <c r="D305" s="260" t="s">
        <v>1097</v>
      </c>
      <c r="E305" s="227" t="s">
        <v>1806</v>
      </c>
      <c r="F305" s="227" t="s">
        <v>156</v>
      </c>
      <c r="G305" s="229" t="s">
        <v>136</v>
      </c>
      <c r="H305" s="181"/>
      <c r="I305" s="227" t="s">
        <v>1119</v>
      </c>
      <c r="J305" s="227" t="s">
        <v>1118</v>
      </c>
      <c r="K305" s="3" t="s">
        <v>138</v>
      </c>
      <c r="L305" s="3" t="s">
        <v>65</v>
      </c>
      <c r="M305" s="3">
        <f>IF(ISBLANK(Table1[[#This Row],[Type Grade]]),"",VLOOKUP(Table1[[#This Row],[Type Grade]],Table10[], 2, 0))</f>
        <v>4</v>
      </c>
      <c r="N305" s="3" t="s">
        <v>1606</v>
      </c>
      <c r="O305" s="3" t="s">
        <v>1589</v>
      </c>
      <c r="P305" s="3" t="s">
        <v>1646</v>
      </c>
      <c r="Q305" s="3" t="str">
        <f>IF(ISBLANK(Table1[[#This Row],[Type Grade]]),"",VLOOKUP(Table1[[#This Row],[Type Grade]],Table10[#Data],4,0))</f>
        <v>Staff</v>
      </c>
      <c r="R305" s="3" t="s">
        <v>150</v>
      </c>
      <c r="S305" s="3" t="s">
        <v>720</v>
      </c>
      <c r="T305" s="3" t="s">
        <v>122</v>
      </c>
      <c r="U305" s="3" t="s">
        <v>349</v>
      </c>
      <c r="V305" s="3" t="s">
        <v>349</v>
      </c>
      <c r="W305" s="3">
        <v>1</v>
      </c>
      <c r="X305" s="3" t="s">
        <v>135</v>
      </c>
      <c r="Y305" s="3" t="str">
        <f>IF(ISBLANK(Table1[[#This Row],[Progress]]),"belum ada fktk",VLOOKUP(Table1[[#This Row],[Progress]],'Reference Table'!$F$2:$G$12,2,FALSE))</f>
        <v>Closed</v>
      </c>
      <c r="Z305" s="199">
        <v>45870</v>
      </c>
      <c r="AA305" s="183" t="str">
        <f>IF(LEN(Table1[[#This Row],[Request Date]])&gt;=1, TEXT(Table1[[#This Row],[Request Date]], "mmm"), "ongoing")</f>
        <v>Aug</v>
      </c>
      <c r="AB305" s="183"/>
      <c r="AC305" s="183"/>
      <c r="AD305" s="183"/>
      <c r="AE305" s="183"/>
      <c r="AF305" s="183"/>
      <c r="AG305" s="3">
        <v>2</v>
      </c>
      <c r="AH305" s="3"/>
      <c r="AI305" s="3"/>
      <c r="AJ305" s="3"/>
      <c r="AK305" s="3"/>
      <c r="AL305" s="3"/>
      <c r="AM305" s="3">
        <v>2</v>
      </c>
      <c r="AN305" s="3"/>
      <c r="AO305" s="3"/>
      <c r="AP305" s="3"/>
      <c r="AQ305" s="3"/>
      <c r="AR305" s="3"/>
      <c r="AS305" s="3"/>
      <c r="AT305" s="3"/>
      <c r="AU305" s="3"/>
      <c r="AV305" s="3"/>
      <c r="AW305" s="3"/>
      <c r="AX305" s="3"/>
      <c r="AY305" s="3"/>
      <c r="AZ305" s="3"/>
      <c r="BA305" s="3"/>
      <c r="BB305" s="3"/>
      <c r="BC305" s="3"/>
      <c r="BD305" s="3"/>
      <c r="BE305" s="3">
        <v>1</v>
      </c>
      <c r="BF305" s="3"/>
      <c r="BG305" s="3"/>
      <c r="BH305" s="3"/>
      <c r="BI305" s="3"/>
      <c r="BJ305" s="3"/>
      <c r="BK305" s="3">
        <v>1</v>
      </c>
      <c r="BL305" s="3"/>
      <c r="BM305" s="3">
        <v>1</v>
      </c>
      <c r="BN305" s="3"/>
      <c r="BO305" s="3"/>
      <c r="BP305" s="3"/>
      <c r="BQ305" s="3"/>
      <c r="BR305" s="244" t="s">
        <v>1780</v>
      </c>
      <c r="BS305" s="183"/>
      <c r="BT305" s="183">
        <v>45904</v>
      </c>
      <c r="BU305" s="183">
        <v>45915</v>
      </c>
      <c r="BV305" s="3" t="s">
        <v>1781</v>
      </c>
      <c r="BW305" s="3" t="s">
        <v>286</v>
      </c>
      <c r="BX305" s="16"/>
      <c r="BY305" s="16">
        <f>IF(Table1[[#This Row],[Status]]="Open",Table1[[#This Row],[Ongoing Vacancies Day]],IF(Table1[[#This Row],[Status]]="Closed",Table1[[#This Row],[Join Date]]-Table1[[#This Row],[Request Date]],IF(Table1[[#This Row],[Status]]="Hold / Cancel","Hold/Cancel",0)))</f>
        <v>45</v>
      </c>
      <c r="BZ305" s="16" t="str">
        <f>IFERROR(VLOOKUP(BY305,Table4[],3,TRUE),"Hold/Cancel")</f>
        <v>31 - 60 Days</v>
      </c>
      <c r="CA305" s="16" t="str">
        <f>IF(LEN(Table1[[#This Row],[Join Date]])&lt;1, Table1[[#This Row],[Present Day]]-Table1[[#This Row],[Request Date]],"Closed")</f>
        <v>Closed</v>
      </c>
      <c r="CB305" s="16" t="str">
        <f>VLOOKUP(Table1[[#This Row],[Actual SLA]],Table3[],3,TRUE)</f>
        <v>&lt;90</v>
      </c>
      <c r="CC305" s="16" t="str">
        <f>IFERROR(VLOOKUP(BY305,Table4[],4,TRUE),"Hold/Cancel")</f>
        <v>Closed Meet SLA</v>
      </c>
      <c r="CD305" s="179"/>
      <c r="CE305" s="179">
        <f t="shared" ca="1" si="8"/>
        <v>45965.657166203702</v>
      </c>
      <c r="CF305" s="16"/>
      <c r="CG305" s="16"/>
      <c r="CH305" s="286" t="s">
        <v>1780</v>
      </c>
    </row>
    <row r="306" spans="1:86" hidden="1" x14ac:dyDescent="0.35">
      <c r="A306" s="3">
        <f t="shared" si="9"/>
        <v>305</v>
      </c>
      <c r="B306" s="3" t="s">
        <v>149</v>
      </c>
      <c r="C306" s="3" t="s">
        <v>1273</v>
      </c>
      <c r="D306" s="260" t="s">
        <v>1097</v>
      </c>
      <c r="E306" s="227" t="s">
        <v>1806</v>
      </c>
      <c r="F306" s="227" t="s">
        <v>156</v>
      </c>
      <c r="G306" s="229" t="s">
        <v>136</v>
      </c>
      <c r="H306" s="181"/>
      <c r="I306" s="227" t="s">
        <v>1119</v>
      </c>
      <c r="J306" s="227" t="s">
        <v>1118</v>
      </c>
      <c r="K306" s="3" t="s">
        <v>138</v>
      </c>
      <c r="L306" s="3" t="s">
        <v>61</v>
      </c>
      <c r="M306" s="3">
        <f>IF(ISBLANK(Table1[[#This Row],[Type Grade]]),"",VLOOKUP(Table1[[#This Row],[Type Grade]],Table10[], 2, 0))</f>
        <v>4</v>
      </c>
      <c r="N306" s="3" t="s">
        <v>1606</v>
      </c>
      <c r="O306" s="3" t="s">
        <v>1589</v>
      </c>
      <c r="P306" s="3" t="s">
        <v>1646</v>
      </c>
      <c r="Q306" s="3" t="str">
        <f>IF(ISBLANK(Table1[[#This Row],[Type Grade]]),"",VLOOKUP(Table1[[#This Row],[Type Grade]],Table10[#Data],4,0))</f>
        <v>Staff</v>
      </c>
      <c r="R306" s="3" t="s">
        <v>150</v>
      </c>
      <c r="S306" s="3" t="s">
        <v>720</v>
      </c>
      <c r="T306" s="3" t="s">
        <v>122</v>
      </c>
      <c r="U306" s="3" t="s">
        <v>349</v>
      </c>
      <c r="V306" s="3" t="s">
        <v>349</v>
      </c>
      <c r="W306" s="3">
        <v>1</v>
      </c>
      <c r="X306" s="3" t="s">
        <v>92</v>
      </c>
      <c r="Y306" s="3" t="str">
        <f>IF(ISBLANK(Table1[[#This Row],[Progress]]),"belum ada fktk",VLOOKUP(Table1[[#This Row],[Progress]],'Reference Table'!$F$2:$G$12,2,FALSE))</f>
        <v>Closed</v>
      </c>
      <c r="Z306" s="199">
        <v>45870</v>
      </c>
      <c r="AA306" s="183" t="str">
        <f>IF(LEN(Table1[[#This Row],[Request Date]])&gt;=1, TEXT(Table1[[#This Row],[Request Date]], "mmm"), "ongoing")</f>
        <v>Aug</v>
      </c>
      <c r="AB306" s="220"/>
      <c r="AC306" s="220"/>
      <c r="AD306" s="220"/>
      <c r="AE306" s="220"/>
      <c r="AF306" s="220"/>
      <c r="AG306" s="220"/>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246"/>
      <c r="BS306" s="183"/>
      <c r="BT306" s="183"/>
      <c r="BU306" s="183">
        <v>45936</v>
      </c>
      <c r="BV306" s="3" t="s">
        <v>1958</v>
      </c>
      <c r="BW306" s="3" t="s">
        <v>286</v>
      </c>
      <c r="BX306" s="16"/>
      <c r="BY306" s="16">
        <f>IF(Table1[[#This Row],[Status]]="Open",Table1[[#This Row],[Ongoing Vacancies Day]],IF(Table1[[#This Row],[Status]]="Closed",Table1[[#This Row],[Join Date]]-Table1[[#This Row],[Request Date]],IF(Table1[[#This Row],[Status]]="Hold / Cancel","Hold/Cancel",0)))</f>
        <v>66</v>
      </c>
      <c r="BZ306" s="16" t="str">
        <f>IFERROR(VLOOKUP(BY306,Table4[],3,TRUE),"Hold/Cancel")</f>
        <v>61 - 90 Days</v>
      </c>
      <c r="CA306" s="16" t="str">
        <f>IF(LEN(Table1[[#This Row],[Join Date]])&lt;1, Table1[[#This Row],[Present Day]]-Table1[[#This Row],[Request Date]],"Closed")</f>
        <v>Closed</v>
      </c>
      <c r="CB306" s="16" t="str">
        <f>VLOOKUP(Table1[[#This Row],[Actual SLA]],Table3[],3,TRUE)</f>
        <v>&lt;90</v>
      </c>
      <c r="CC306" s="16" t="str">
        <f>IFERROR(VLOOKUP(BY306,Table4[],4,TRUE),"Hold/Cancel")</f>
        <v>Closed Meet SLA</v>
      </c>
      <c r="CD306" s="179"/>
      <c r="CE306" s="179">
        <f t="shared" ca="1" si="8"/>
        <v>45965.657166203702</v>
      </c>
      <c r="CF306" s="16">
        <v>9</v>
      </c>
      <c r="CG306" s="16"/>
      <c r="CH306" s="231"/>
    </row>
    <row r="307" spans="1:86" ht="29" hidden="1" x14ac:dyDescent="0.35">
      <c r="A307" s="3">
        <f t="shared" si="9"/>
        <v>306</v>
      </c>
      <c r="B307" s="3" t="s">
        <v>149</v>
      </c>
      <c r="C307" s="3" t="s">
        <v>1273</v>
      </c>
      <c r="D307" s="260" t="s">
        <v>1098</v>
      </c>
      <c r="E307" s="227" t="s">
        <v>1806</v>
      </c>
      <c r="F307" s="227" t="s">
        <v>236</v>
      </c>
      <c r="G307" s="227" t="s">
        <v>164</v>
      </c>
      <c r="H307" s="3"/>
      <c r="I307" s="227" t="s">
        <v>1021</v>
      </c>
      <c r="J307" s="227" t="s">
        <v>610</v>
      </c>
      <c r="K307" s="3" t="s">
        <v>138</v>
      </c>
      <c r="L307" s="3" t="s">
        <v>67</v>
      </c>
      <c r="M307" s="3">
        <f>IF(ISBLANK(Table1[[#This Row],[Type Grade]]),"",VLOOKUP(Table1[[#This Row],[Type Grade]],Table10[], 2, 0))</f>
        <v>3</v>
      </c>
      <c r="N307" s="3" t="s">
        <v>1607</v>
      </c>
      <c r="O307" s="3" t="s">
        <v>1591</v>
      </c>
      <c r="P307" s="3" t="s">
        <v>1646</v>
      </c>
      <c r="Q307" s="3" t="str">
        <f>IF(ISBLANK(Table1[[#This Row],[Type Grade]]),"",VLOOKUP(Table1[[#This Row],[Type Grade]],Table10[#Data],4,0))</f>
        <v>Non Staff</v>
      </c>
      <c r="R307" s="3" t="s">
        <v>150</v>
      </c>
      <c r="S307" s="3" t="s">
        <v>720</v>
      </c>
      <c r="T307" s="3" t="s">
        <v>122</v>
      </c>
      <c r="U307" s="3" t="s">
        <v>349</v>
      </c>
      <c r="V307" s="3" t="s">
        <v>349</v>
      </c>
      <c r="W307" s="3">
        <v>1</v>
      </c>
      <c r="X307" s="3" t="s">
        <v>134</v>
      </c>
      <c r="Y307" s="3" t="str">
        <f>IF(ISBLANK(Table1[[#This Row],[Progress]]),"belum ada fktk",VLOOKUP(Table1[[#This Row],[Progress]],'Reference Table'!$F$2:$G$12,2,FALSE))</f>
        <v>Hold / Cancel</v>
      </c>
      <c r="Z307" s="199">
        <v>45870</v>
      </c>
      <c r="AA307" s="183" t="str">
        <f>IF(LEN(Table1[[#This Row],[Request Date]])&gt;=1, TEXT(Table1[[#This Row],[Request Date]], "mmm"), "ongoing")</f>
        <v>Aug</v>
      </c>
      <c r="AB307" s="3"/>
      <c r="AC307" s="3"/>
      <c r="AD307" s="3"/>
      <c r="AE307" s="3"/>
      <c r="AF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246" t="s">
        <v>1959</v>
      </c>
      <c r="BS307" s="183"/>
      <c r="BT307" s="183"/>
      <c r="BU307" s="183"/>
      <c r="BV307" s="3"/>
      <c r="BW307" s="3"/>
      <c r="BX307" s="16"/>
      <c r="BY307" s="16" t="str">
        <f>IF(Table1[[#This Row],[Status]]="Open",Table1[[#This Row],[Ongoing Vacancies Day]],IF(Table1[[#This Row],[Status]]="Closed",Table1[[#This Row],[Join Date]]-Table1[[#This Row],[Request Date]],IF(Table1[[#This Row],[Status]]="Hold / Cancel","Hold/Cancel",0)))</f>
        <v>Hold/Cancel</v>
      </c>
      <c r="BZ307" s="16" t="str">
        <f>IFERROR(VLOOKUP(BY307,Table4[],3,TRUE),"Hold/Cancel")</f>
        <v>Hold/Cancel</v>
      </c>
      <c r="CA307" s="16">
        <f ca="1">IF(LEN(Table1[[#This Row],[Join Date]])&lt;1, Table1[[#This Row],[Present Day]]-Table1[[#This Row],[Request Date]],"Closed")</f>
        <v>95.657166203702218</v>
      </c>
      <c r="CB307" s="16" t="str">
        <f>VLOOKUP(Table1[[#This Row],[Actual SLA]],Table3[],3,TRUE)</f>
        <v>Closed</v>
      </c>
      <c r="CC307" s="16" t="str">
        <f>IFERROR(VLOOKUP(BY307,Table4[],4,TRUE),"Hold/Cancel")</f>
        <v>Hold/Cancel</v>
      </c>
      <c r="CD307" s="179"/>
      <c r="CE307" s="179">
        <f t="shared" ca="1" si="8"/>
        <v>45965.657166203702</v>
      </c>
      <c r="CF307" s="16"/>
      <c r="CG307" s="16"/>
      <c r="CH307" s="231"/>
    </row>
    <row r="308" spans="1:86" ht="58" hidden="1" x14ac:dyDescent="0.35">
      <c r="A308" s="3">
        <f t="shared" si="9"/>
        <v>307</v>
      </c>
      <c r="B308" s="3" t="s">
        <v>1214</v>
      </c>
      <c r="C308" s="3" t="s">
        <v>1273</v>
      </c>
      <c r="D308" s="260" t="s">
        <v>1101</v>
      </c>
      <c r="E308" s="227" t="s">
        <v>1806</v>
      </c>
      <c r="F308" s="227" t="s">
        <v>156</v>
      </c>
      <c r="G308" s="227" t="s">
        <v>164</v>
      </c>
      <c r="H308" s="3"/>
      <c r="I308" s="227" t="s">
        <v>1119</v>
      </c>
      <c r="J308" s="227" t="s">
        <v>1123</v>
      </c>
      <c r="K308" s="3" t="s">
        <v>138</v>
      </c>
      <c r="L308" s="3" t="s">
        <v>67</v>
      </c>
      <c r="M308" s="3">
        <f>IF(ISBLANK(Table1[[#This Row],[Type Grade]]),"",VLOOKUP(Table1[[#This Row],[Type Grade]],Table10[], 2, 0))</f>
        <v>3</v>
      </c>
      <c r="N308" s="3" t="s">
        <v>1606</v>
      </c>
      <c r="O308" s="3" t="s">
        <v>1589</v>
      </c>
      <c r="P308" s="3" t="s">
        <v>1646</v>
      </c>
      <c r="Q308" s="3" t="str">
        <f>IF(ISBLANK(Table1[[#This Row],[Type Grade]]),"",VLOOKUP(Table1[[#This Row],[Type Grade]],Table10[#Data],4,0))</f>
        <v>Non Staff</v>
      </c>
      <c r="R308" s="3" t="s">
        <v>150</v>
      </c>
      <c r="S308" s="3" t="s">
        <v>720</v>
      </c>
      <c r="T308" s="3" t="s">
        <v>122</v>
      </c>
      <c r="U308" s="3" t="s">
        <v>349</v>
      </c>
      <c r="V308" s="3" t="s">
        <v>349</v>
      </c>
      <c r="W308" s="3">
        <v>1</v>
      </c>
      <c r="X308" s="3" t="s">
        <v>135</v>
      </c>
      <c r="Y308" s="3" t="str">
        <f>IF(ISBLANK(Table1[[#This Row],[Progress]]),"belum ada fktk",VLOOKUP(Table1[[#This Row],[Progress]],'Reference Table'!$F$2:$G$12,2,FALSE))</f>
        <v>Closed</v>
      </c>
      <c r="Z308" s="199">
        <v>45870</v>
      </c>
      <c r="AA308" s="183" t="str">
        <f>IF(LEN(Table1[[#This Row],[Request Date]])&gt;=1, TEXT(Table1[[#This Row],[Request Date]], "mmm"), "ongoing")</f>
        <v>Aug</v>
      </c>
      <c r="AB308" s="183"/>
      <c r="AC308" s="183"/>
      <c r="AD308" s="183"/>
      <c r="AE308" s="183"/>
      <c r="AF308" s="183"/>
      <c r="AG308" s="3">
        <v>1</v>
      </c>
      <c r="AH308" s="3"/>
      <c r="AI308" s="3"/>
      <c r="AJ308" s="3"/>
      <c r="AK308" s="3"/>
      <c r="AL308" s="3"/>
      <c r="AM308" s="3">
        <v>1</v>
      </c>
      <c r="AN308" s="3"/>
      <c r="AO308" s="3"/>
      <c r="AP308" s="3"/>
      <c r="AQ308" s="3"/>
      <c r="AR308" s="3"/>
      <c r="AS308" s="3"/>
      <c r="AT308" s="3"/>
      <c r="AU308" s="3"/>
      <c r="AV308" s="3"/>
      <c r="AW308" s="3"/>
      <c r="AX308" s="3"/>
      <c r="AY308" s="3"/>
      <c r="AZ308" s="3"/>
      <c r="BA308" s="3"/>
      <c r="BB308" s="3"/>
      <c r="BC308" s="3"/>
      <c r="BD308" s="3"/>
      <c r="BE308" s="3">
        <v>1</v>
      </c>
      <c r="BF308" s="3"/>
      <c r="BG308" s="3"/>
      <c r="BH308" s="3"/>
      <c r="BI308" s="3"/>
      <c r="BJ308" s="3"/>
      <c r="BK308" s="3"/>
      <c r="BL308" s="3"/>
      <c r="BM308" s="3">
        <v>1</v>
      </c>
      <c r="BN308" s="3"/>
      <c r="BO308" s="3"/>
      <c r="BP308" s="3"/>
      <c r="BQ308" s="3"/>
      <c r="BR308" s="244" t="s">
        <v>1653</v>
      </c>
      <c r="BS308" s="183"/>
      <c r="BT308" s="183">
        <v>45890</v>
      </c>
      <c r="BU308" s="183">
        <v>45894</v>
      </c>
      <c r="BV308" s="3" t="s">
        <v>1695</v>
      </c>
      <c r="BW308" s="3" t="s">
        <v>286</v>
      </c>
      <c r="BX308" s="16"/>
      <c r="BY308" s="16">
        <f>IF(Table1[[#This Row],[Status]]="Open",Table1[[#This Row],[Ongoing Vacancies Day]],IF(Table1[[#This Row],[Status]]="Closed",Table1[[#This Row],[Join Date]]-Table1[[#This Row],[Request Date]],IF(Table1[[#This Row],[Status]]="Hold / Cancel","Hold/Cancel",0)))</f>
        <v>24</v>
      </c>
      <c r="BZ308" s="16" t="str">
        <f>IFERROR(VLOOKUP(BY308,Table4[],3,TRUE),"Hold/Cancel")</f>
        <v>0 - 30 Days</v>
      </c>
      <c r="CA308" s="16" t="str">
        <f>IF(LEN(Table1[[#This Row],[Join Date]])&lt;1, Table1[[#This Row],[Present Day]]-Table1[[#This Row],[Request Date]],"Closed")</f>
        <v>Closed</v>
      </c>
      <c r="CB308" s="16" t="str">
        <f>VLOOKUP(Table1[[#This Row],[Actual SLA]],Table3[],3,TRUE)</f>
        <v>&lt;90</v>
      </c>
      <c r="CC308" s="16" t="str">
        <f>IFERROR(VLOOKUP(BY308,Table4[],4,TRUE),"Hold/Cancel")</f>
        <v>Closed Meet SLA</v>
      </c>
      <c r="CD308" s="179"/>
      <c r="CE308" s="179">
        <f t="shared" ca="1" si="8"/>
        <v>45965.657166203702</v>
      </c>
      <c r="CF308" s="16">
        <v>8</v>
      </c>
      <c r="CG308" s="16"/>
      <c r="CH308" s="286" t="s">
        <v>1653</v>
      </c>
    </row>
    <row r="309" spans="1:86" ht="43.5" hidden="1" x14ac:dyDescent="0.35">
      <c r="A309" s="3">
        <f t="shared" si="9"/>
        <v>308</v>
      </c>
      <c r="B309" s="3" t="s">
        <v>1214</v>
      </c>
      <c r="C309" s="3" t="s">
        <v>1273</v>
      </c>
      <c r="D309" s="260" t="s">
        <v>1101</v>
      </c>
      <c r="E309" s="227" t="s">
        <v>1806</v>
      </c>
      <c r="F309" s="227" t="s">
        <v>156</v>
      </c>
      <c r="G309" s="227" t="s">
        <v>164</v>
      </c>
      <c r="H309" s="3"/>
      <c r="I309" s="227" t="s">
        <v>1119</v>
      </c>
      <c r="J309" s="227" t="s">
        <v>1123</v>
      </c>
      <c r="K309" s="3" t="s">
        <v>138</v>
      </c>
      <c r="L309" s="3" t="s">
        <v>67</v>
      </c>
      <c r="M309" s="3">
        <f>IF(ISBLANK(Table1[[#This Row],[Type Grade]]),"",VLOOKUP(Table1[[#This Row],[Type Grade]],Table10[], 2, 0))</f>
        <v>3</v>
      </c>
      <c r="N309" s="3" t="s">
        <v>1606</v>
      </c>
      <c r="O309" s="3" t="s">
        <v>1589</v>
      </c>
      <c r="P309" s="3" t="s">
        <v>1646</v>
      </c>
      <c r="Q309" s="3" t="str">
        <f>IF(ISBLANK(Table1[[#This Row],[Type Grade]]),"",VLOOKUP(Table1[[#This Row],[Type Grade]],Table10[#Data],4,0))</f>
        <v>Non Staff</v>
      </c>
      <c r="R309" s="3" t="s">
        <v>150</v>
      </c>
      <c r="S309" s="3" t="s">
        <v>720</v>
      </c>
      <c r="T309" s="3" t="s">
        <v>122</v>
      </c>
      <c r="U309" s="3" t="s">
        <v>349</v>
      </c>
      <c r="V309" s="3" t="s">
        <v>349</v>
      </c>
      <c r="W309" s="3">
        <v>1</v>
      </c>
      <c r="X309" s="3" t="s">
        <v>135</v>
      </c>
      <c r="Y309" s="3" t="str">
        <f>IF(ISBLANK(Table1[[#This Row],[Progress]]),"belum ada fktk",VLOOKUP(Table1[[#This Row],[Progress]],'Reference Table'!$F$2:$G$12,2,FALSE))</f>
        <v>Closed</v>
      </c>
      <c r="Z309" s="199">
        <v>45870</v>
      </c>
      <c r="AA309" s="183" t="str">
        <f>IF(LEN(Table1[[#This Row],[Request Date]])&gt;=1, TEXT(Table1[[#This Row],[Request Date]], "mmm"), "ongoing")</f>
        <v>Aug</v>
      </c>
      <c r="AB309" s="183"/>
      <c r="AC309" s="183"/>
      <c r="AD309" s="183"/>
      <c r="AE309" s="183"/>
      <c r="AF309" s="183"/>
      <c r="AG309" s="3">
        <v>1</v>
      </c>
      <c r="AH309" s="3"/>
      <c r="AI309" s="3"/>
      <c r="AJ309" s="3"/>
      <c r="AK309" s="3"/>
      <c r="AL309" s="3"/>
      <c r="AM309" s="3">
        <v>1</v>
      </c>
      <c r="AN309" s="3"/>
      <c r="AO309" s="3"/>
      <c r="AP309" s="3"/>
      <c r="AQ309" s="3"/>
      <c r="AR309" s="3"/>
      <c r="AS309" s="3"/>
      <c r="AT309" s="3"/>
      <c r="AU309" s="3"/>
      <c r="AV309" s="3"/>
      <c r="AW309" s="3"/>
      <c r="AX309" s="3"/>
      <c r="AY309" s="3"/>
      <c r="AZ309" s="3"/>
      <c r="BA309" s="3"/>
      <c r="BB309" s="3"/>
      <c r="BC309" s="3"/>
      <c r="BD309" s="3"/>
      <c r="BE309" s="3">
        <v>1</v>
      </c>
      <c r="BF309" s="3"/>
      <c r="BG309" s="3"/>
      <c r="BH309" s="3"/>
      <c r="BI309" s="3"/>
      <c r="BJ309" s="3"/>
      <c r="BK309" s="3"/>
      <c r="BL309" s="3"/>
      <c r="BM309" s="3">
        <v>1</v>
      </c>
      <c r="BN309" s="3"/>
      <c r="BO309" s="3"/>
      <c r="BP309" s="3"/>
      <c r="BQ309" s="3"/>
      <c r="BR309" s="244" t="s">
        <v>1654</v>
      </c>
      <c r="BS309" s="183"/>
      <c r="BT309" s="183">
        <v>45890</v>
      </c>
      <c r="BU309" s="183">
        <v>45894</v>
      </c>
      <c r="BV309" s="3" t="s">
        <v>1696</v>
      </c>
      <c r="BW309" s="3" t="s">
        <v>286</v>
      </c>
      <c r="BX309" s="16"/>
      <c r="BY309" s="16">
        <f>IF(Table1[[#This Row],[Status]]="Open",Table1[[#This Row],[Ongoing Vacancies Day]],IF(Table1[[#This Row],[Status]]="Closed",Table1[[#This Row],[Join Date]]-Table1[[#This Row],[Request Date]],IF(Table1[[#This Row],[Status]]="Hold / Cancel","Hold/Cancel",0)))</f>
        <v>24</v>
      </c>
      <c r="BZ309" s="16" t="str">
        <f>IFERROR(VLOOKUP(BY309,Table4[],3,TRUE),"Hold/Cancel")</f>
        <v>0 - 30 Days</v>
      </c>
      <c r="CA309" s="16" t="str">
        <f>IF(LEN(Table1[[#This Row],[Join Date]])&lt;1, Table1[[#This Row],[Present Day]]-Table1[[#This Row],[Request Date]],"Closed")</f>
        <v>Closed</v>
      </c>
      <c r="CB309" s="16" t="str">
        <f>VLOOKUP(Table1[[#This Row],[Actual SLA]],Table3[],3,TRUE)</f>
        <v>&lt;90</v>
      </c>
      <c r="CC309" s="16" t="str">
        <f>IFERROR(VLOOKUP(BY309,Table4[],4,TRUE),"Hold/Cancel")</f>
        <v>Closed Meet SLA</v>
      </c>
      <c r="CD309" s="179"/>
      <c r="CE309" s="179">
        <f t="shared" ca="1" si="8"/>
        <v>45965.657166203702</v>
      </c>
      <c r="CF309" s="16">
        <v>8</v>
      </c>
      <c r="CG309" s="16"/>
      <c r="CH309" s="286" t="s">
        <v>1654</v>
      </c>
    </row>
    <row r="310" spans="1:86" ht="58" hidden="1" x14ac:dyDescent="0.35">
      <c r="A310" s="3">
        <f t="shared" si="9"/>
        <v>309</v>
      </c>
      <c r="B310" s="3" t="s">
        <v>1214</v>
      </c>
      <c r="C310" s="3" t="s">
        <v>1273</v>
      </c>
      <c r="D310" s="260" t="s">
        <v>1101</v>
      </c>
      <c r="E310" s="227" t="s">
        <v>1806</v>
      </c>
      <c r="F310" s="227" t="s">
        <v>156</v>
      </c>
      <c r="G310" s="227" t="s">
        <v>164</v>
      </c>
      <c r="H310" s="3"/>
      <c r="I310" s="227" t="s">
        <v>1119</v>
      </c>
      <c r="J310" s="227" t="s">
        <v>1123</v>
      </c>
      <c r="K310" s="3" t="s">
        <v>138</v>
      </c>
      <c r="L310" s="3" t="s">
        <v>67</v>
      </c>
      <c r="M310" s="3">
        <f>IF(ISBLANK(Table1[[#This Row],[Type Grade]]),"",VLOOKUP(Table1[[#This Row],[Type Grade]],Table10[], 2, 0))</f>
        <v>3</v>
      </c>
      <c r="N310" s="3" t="s">
        <v>1606</v>
      </c>
      <c r="O310" s="3" t="s">
        <v>1589</v>
      </c>
      <c r="P310" s="3" t="s">
        <v>1646</v>
      </c>
      <c r="Q310" s="3" t="str">
        <f>IF(ISBLANK(Table1[[#This Row],[Type Grade]]),"",VLOOKUP(Table1[[#This Row],[Type Grade]],Table10[#Data],4,0))</f>
        <v>Non Staff</v>
      </c>
      <c r="R310" s="3" t="s">
        <v>150</v>
      </c>
      <c r="S310" s="3" t="s">
        <v>720</v>
      </c>
      <c r="T310" s="3" t="s">
        <v>122</v>
      </c>
      <c r="U310" s="3" t="s">
        <v>349</v>
      </c>
      <c r="V310" s="3" t="s">
        <v>349</v>
      </c>
      <c r="W310" s="3">
        <v>1</v>
      </c>
      <c r="X310" s="3" t="s">
        <v>135</v>
      </c>
      <c r="Y310" s="3" t="str">
        <f>IF(ISBLANK(Table1[[#This Row],[Progress]]),"belum ada fktk",VLOOKUP(Table1[[#This Row],[Progress]],'Reference Table'!$F$2:$G$12,2,FALSE))</f>
        <v>Closed</v>
      </c>
      <c r="Z310" s="199">
        <v>45870</v>
      </c>
      <c r="AA310" s="183" t="str">
        <f>IF(LEN(Table1[[#This Row],[Request Date]])&gt;=1, TEXT(Table1[[#This Row],[Request Date]], "mmm"), "ongoing")</f>
        <v>Aug</v>
      </c>
      <c r="AB310" s="183"/>
      <c r="AC310" s="183"/>
      <c r="AD310" s="183"/>
      <c r="AE310" s="183"/>
      <c r="AF310" s="183"/>
      <c r="AG310" s="3">
        <v>1</v>
      </c>
      <c r="AH310" s="3"/>
      <c r="AI310" s="3"/>
      <c r="AJ310" s="3"/>
      <c r="AK310" s="3"/>
      <c r="AL310" s="3"/>
      <c r="AM310" s="3">
        <v>1</v>
      </c>
      <c r="AN310" s="3"/>
      <c r="AO310" s="3"/>
      <c r="AP310" s="3"/>
      <c r="AQ310" s="3"/>
      <c r="AR310" s="3"/>
      <c r="AS310" s="3"/>
      <c r="AT310" s="3"/>
      <c r="AU310" s="3"/>
      <c r="AV310" s="3"/>
      <c r="AW310" s="3"/>
      <c r="AX310" s="3"/>
      <c r="AY310" s="3"/>
      <c r="AZ310" s="3"/>
      <c r="BA310" s="3"/>
      <c r="BB310" s="3"/>
      <c r="BC310" s="3"/>
      <c r="BD310" s="3"/>
      <c r="BE310" s="3">
        <v>1</v>
      </c>
      <c r="BF310" s="3"/>
      <c r="BG310" s="3"/>
      <c r="BH310" s="3"/>
      <c r="BI310" s="3"/>
      <c r="BJ310" s="3"/>
      <c r="BK310" s="3"/>
      <c r="BL310" s="3"/>
      <c r="BM310" s="3">
        <v>1</v>
      </c>
      <c r="BN310" s="3"/>
      <c r="BO310" s="3"/>
      <c r="BP310" s="3"/>
      <c r="BQ310" s="3"/>
      <c r="BR310" s="244" t="s">
        <v>1655</v>
      </c>
      <c r="BS310" s="183"/>
      <c r="BT310" s="183">
        <v>45890</v>
      </c>
      <c r="BU310" s="183">
        <v>45894</v>
      </c>
      <c r="BV310" s="3" t="s">
        <v>1697</v>
      </c>
      <c r="BW310" s="3" t="s">
        <v>286</v>
      </c>
      <c r="BX310" s="16"/>
      <c r="BY310" s="16">
        <f>IF(Table1[[#This Row],[Status]]="Open",Table1[[#This Row],[Ongoing Vacancies Day]],IF(Table1[[#This Row],[Status]]="Closed",Table1[[#This Row],[Join Date]]-Table1[[#This Row],[Request Date]],IF(Table1[[#This Row],[Status]]="Hold / Cancel","Hold/Cancel",0)))</f>
        <v>24</v>
      </c>
      <c r="BZ310" s="16" t="str">
        <f>IFERROR(VLOOKUP(BY310,Table4[],3,TRUE),"Hold/Cancel")</f>
        <v>0 - 30 Days</v>
      </c>
      <c r="CA310" s="16" t="str">
        <f>IF(LEN(Table1[[#This Row],[Join Date]])&lt;1, Table1[[#This Row],[Present Day]]-Table1[[#This Row],[Request Date]],"Closed")</f>
        <v>Closed</v>
      </c>
      <c r="CB310" s="16" t="str">
        <f>VLOOKUP(Table1[[#This Row],[Actual SLA]],Table3[],3,TRUE)</f>
        <v>&lt;90</v>
      </c>
      <c r="CC310" s="16" t="str">
        <f>IFERROR(VLOOKUP(BY310,Table4[],4,TRUE),"Hold/Cancel")</f>
        <v>Closed Meet SLA</v>
      </c>
      <c r="CD310" s="179"/>
      <c r="CE310" s="179">
        <f t="shared" ca="1" si="8"/>
        <v>45965.657166203702</v>
      </c>
      <c r="CF310" s="16">
        <v>8</v>
      </c>
      <c r="CG310" s="16"/>
      <c r="CH310" s="286" t="s">
        <v>1655</v>
      </c>
    </row>
    <row r="311" spans="1:86" ht="72.5" hidden="1" x14ac:dyDescent="0.35">
      <c r="A311" s="3">
        <f t="shared" si="9"/>
        <v>310</v>
      </c>
      <c r="B311" s="3" t="s">
        <v>1214</v>
      </c>
      <c r="C311" s="3" t="s">
        <v>1273</v>
      </c>
      <c r="D311" s="260" t="s">
        <v>1102</v>
      </c>
      <c r="E311" s="227" t="s">
        <v>1806</v>
      </c>
      <c r="F311" s="227" t="s">
        <v>156</v>
      </c>
      <c r="G311" s="227" t="s">
        <v>164</v>
      </c>
      <c r="H311" s="3"/>
      <c r="I311" s="227" t="s">
        <v>1119</v>
      </c>
      <c r="J311" s="227" t="s">
        <v>1124</v>
      </c>
      <c r="K311" s="3" t="s">
        <v>138</v>
      </c>
      <c r="L311" s="3" t="s">
        <v>67</v>
      </c>
      <c r="M311" s="3">
        <f>IF(ISBLANK(Table1[[#This Row],[Type Grade]]),"",VLOOKUP(Table1[[#This Row],[Type Grade]],Table10[], 2, 0))</f>
        <v>3</v>
      </c>
      <c r="N311" s="3" t="s">
        <v>1606</v>
      </c>
      <c r="O311" s="3" t="s">
        <v>1589</v>
      </c>
      <c r="P311" s="3" t="s">
        <v>1646</v>
      </c>
      <c r="Q311" s="3" t="str">
        <f>IF(ISBLANK(Table1[[#This Row],[Type Grade]]),"",VLOOKUP(Table1[[#This Row],[Type Grade]],Table10[#Data],4,0))</f>
        <v>Non Staff</v>
      </c>
      <c r="R311" s="3" t="s">
        <v>150</v>
      </c>
      <c r="S311" s="3" t="s">
        <v>720</v>
      </c>
      <c r="T311" s="3" t="s">
        <v>122</v>
      </c>
      <c r="U311" s="3" t="s">
        <v>349</v>
      </c>
      <c r="V311" s="3" t="s">
        <v>349</v>
      </c>
      <c r="W311" s="3">
        <v>1</v>
      </c>
      <c r="X311" s="3" t="s">
        <v>135</v>
      </c>
      <c r="Y311" s="3" t="str">
        <f>IF(ISBLANK(Table1[[#This Row],[Progress]]),"belum ada fktk",VLOOKUP(Table1[[#This Row],[Progress]],'Reference Table'!$F$2:$G$12,2,FALSE))</f>
        <v>Closed</v>
      </c>
      <c r="Z311" s="199">
        <v>45870</v>
      </c>
      <c r="AA311" s="183" t="str">
        <f>IF(LEN(Table1[[#This Row],[Request Date]])&gt;=1, TEXT(Table1[[#This Row],[Request Date]], "mmm"), "ongoing")</f>
        <v>Aug</v>
      </c>
      <c r="AB311" s="183"/>
      <c r="AC311" s="3">
        <v>1</v>
      </c>
      <c r="AD311" s="183"/>
      <c r="AE311" s="183"/>
      <c r="AF311" s="183"/>
      <c r="AG311" s="3">
        <v>1</v>
      </c>
      <c r="AH311" s="3"/>
      <c r="AI311" s="3">
        <v>1</v>
      </c>
      <c r="AJ311" s="3"/>
      <c r="AK311" s="3"/>
      <c r="AL311" s="3"/>
      <c r="AM311" s="3">
        <v>1</v>
      </c>
      <c r="AN311" s="3"/>
      <c r="AO311" s="3"/>
      <c r="AP311" s="3"/>
      <c r="AQ311" s="3"/>
      <c r="AR311" s="3"/>
      <c r="AS311" s="3">
        <v>0</v>
      </c>
      <c r="AT311" s="3"/>
      <c r="AU311" s="3"/>
      <c r="AV311" s="3"/>
      <c r="AW311" s="3"/>
      <c r="AX311" s="3"/>
      <c r="AY311" s="3">
        <v>0</v>
      </c>
      <c r="AZ311" s="3"/>
      <c r="BA311" s="3"/>
      <c r="BB311" s="3"/>
      <c r="BC311" s="3">
        <v>1</v>
      </c>
      <c r="BD311" s="3"/>
      <c r="BE311" s="3">
        <v>1</v>
      </c>
      <c r="BF311" s="3"/>
      <c r="BG311" s="3">
        <v>1</v>
      </c>
      <c r="BH311" s="3"/>
      <c r="BI311" s="3"/>
      <c r="BJ311" s="3"/>
      <c r="BK311" s="3">
        <v>1</v>
      </c>
      <c r="BL311" s="3"/>
      <c r="BM311" s="3">
        <v>1</v>
      </c>
      <c r="BN311" s="3"/>
      <c r="BO311" s="3"/>
      <c r="BP311" s="3">
        <v>1</v>
      </c>
      <c r="BQ311" s="3"/>
      <c r="BR311" s="300" t="s">
        <v>1801</v>
      </c>
      <c r="BS311" s="183"/>
      <c r="BT311" s="183">
        <v>45919</v>
      </c>
      <c r="BU311" s="183">
        <v>45922</v>
      </c>
      <c r="BV311" s="3" t="s">
        <v>1829</v>
      </c>
      <c r="BW311" s="3" t="s">
        <v>286</v>
      </c>
      <c r="BX311" s="16"/>
      <c r="BY311" s="16">
        <f>IF(Table1[[#This Row],[Status]]="Open",Table1[[#This Row],[Ongoing Vacancies Day]],IF(Table1[[#This Row],[Status]]="Closed",Table1[[#This Row],[Join Date]]-Table1[[#This Row],[Request Date]],IF(Table1[[#This Row],[Status]]="Hold / Cancel","Hold/Cancel",0)))</f>
        <v>52</v>
      </c>
      <c r="BZ311" s="16" t="str">
        <f>IFERROR(VLOOKUP(BY311,Table4[],3,TRUE),"Hold/Cancel")</f>
        <v>31 - 60 Days</v>
      </c>
      <c r="CA311" s="16" t="str">
        <f>IF(LEN(Table1[[#This Row],[Join Date]])&lt;1, Table1[[#This Row],[Present Day]]-Table1[[#This Row],[Request Date]],"Closed")</f>
        <v>Closed</v>
      </c>
      <c r="CB311" s="16" t="str">
        <f>VLOOKUP(Table1[[#This Row],[Actual SLA]],Table3[],3,TRUE)</f>
        <v>&lt;90</v>
      </c>
      <c r="CC311" s="16" t="str">
        <f>IFERROR(VLOOKUP(BY311,Table4[],4,TRUE),"Hold/Cancel")</f>
        <v>Closed Meet SLA</v>
      </c>
      <c r="CD311" s="179"/>
      <c r="CE311" s="179">
        <f t="shared" ca="1" si="8"/>
        <v>45965.657166203702</v>
      </c>
      <c r="CF311" s="16"/>
      <c r="CG311" s="16"/>
      <c r="CH311" s="286" t="s">
        <v>1801</v>
      </c>
    </row>
    <row r="312" spans="1:86" ht="72.5" hidden="1" x14ac:dyDescent="0.35">
      <c r="A312" s="3">
        <f t="shared" si="9"/>
        <v>311</v>
      </c>
      <c r="B312" s="3" t="s">
        <v>1214</v>
      </c>
      <c r="C312" s="3" t="s">
        <v>1273</v>
      </c>
      <c r="D312" s="260" t="s">
        <v>1102</v>
      </c>
      <c r="E312" s="227" t="s">
        <v>1806</v>
      </c>
      <c r="F312" s="227" t="s">
        <v>156</v>
      </c>
      <c r="G312" s="227" t="s">
        <v>164</v>
      </c>
      <c r="H312" s="3"/>
      <c r="I312" s="227" t="s">
        <v>1119</v>
      </c>
      <c r="J312" s="227" t="s">
        <v>1124</v>
      </c>
      <c r="K312" s="3" t="s">
        <v>138</v>
      </c>
      <c r="L312" s="3" t="s">
        <v>67</v>
      </c>
      <c r="M312" s="3">
        <f>IF(ISBLANK(Table1[[#This Row],[Type Grade]]),"",VLOOKUP(Table1[[#This Row],[Type Grade]],Table10[], 2, 0))</f>
        <v>3</v>
      </c>
      <c r="N312" s="3" t="s">
        <v>1607</v>
      </c>
      <c r="O312" s="3" t="s">
        <v>1591</v>
      </c>
      <c r="P312" s="3" t="s">
        <v>1646</v>
      </c>
      <c r="Q312" s="3" t="str">
        <f>IF(ISBLANK(Table1[[#This Row],[Type Grade]]),"",VLOOKUP(Table1[[#This Row],[Type Grade]],Table10[#Data],4,0))</f>
        <v>Non Staff</v>
      </c>
      <c r="R312" s="3" t="s">
        <v>150</v>
      </c>
      <c r="S312" s="3" t="s">
        <v>720</v>
      </c>
      <c r="T312" s="3" t="s">
        <v>122</v>
      </c>
      <c r="U312" s="3" t="s">
        <v>349</v>
      </c>
      <c r="V312" s="3" t="s">
        <v>349</v>
      </c>
      <c r="W312" s="3">
        <v>1</v>
      </c>
      <c r="X312" s="3" t="s">
        <v>92</v>
      </c>
      <c r="Y312" s="3" t="str">
        <f>IF(ISBLANK(Table1[[#This Row],[Progress]]),"belum ada fktk",VLOOKUP(Table1[[#This Row],[Progress]],'Reference Table'!$F$2:$G$12,2,FALSE))</f>
        <v>Closed</v>
      </c>
      <c r="Z312" s="199">
        <v>45870</v>
      </c>
      <c r="AA312" s="183" t="str">
        <f>IF(LEN(Table1[[#This Row],[Request Date]])&gt;=1, TEXT(Table1[[#This Row],[Request Date]], "mmm"), "ongoing")</f>
        <v>Aug</v>
      </c>
      <c r="AB312" s="183"/>
      <c r="AC312" s="3">
        <v>1</v>
      </c>
      <c r="AD312" s="183"/>
      <c r="AE312" s="183"/>
      <c r="AF312" s="183"/>
      <c r="AG312" s="3">
        <v>1</v>
      </c>
      <c r="AH312" s="3"/>
      <c r="AI312" s="3">
        <v>1</v>
      </c>
      <c r="AJ312" s="3"/>
      <c r="AK312" s="3"/>
      <c r="AL312" s="3"/>
      <c r="AM312" s="3">
        <v>1</v>
      </c>
      <c r="AN312" s="3"/>
      <c r="AO312" s="3"/>
      <c r="AP312" s="3"/>
      <c r="AQ312" s="3"/>
      <c r="AR312" s="3"/>
      <c r="AS312" s="3">
        <v>0</v>
      </c>
      <c r="AT312" s="3"/>
      <c r="AU312" s="3"/>
      <c r="AV312" s="3"/>
      <c r="AW312" s="3"/>
      <c r="AX312" s="3"/>
      <c r="AY312" s="3">
        <v>0</v>
      </c>
      <c r="AZ312" s="3"/>
      <c r="BA312" s="3"/>
      <c r="BB312" s="3"/>
      <c r="BC312" s="3">
        <v>1</v>
      </c>
      <c r="BD312" s="3"/>
      <c r="BE312" s="3">
        <v>1</v>
      </c>
      <c r="BF312" s="3"/>
      <c r="BG312" s="3"/>
      <c r="BH312" s="3"/>
      <c r="BI312" s="3">
        <v>1</v>
      </c>
      <c r="BJ312" s="3"/>
      <c r="BK312" s="3">
        <v>1</v>
      </c>
      <c r="BL312" s="3"/>
      <c r="BM312" s="3">
        <v>1</v>
      </c>
      <c r="BN312" s="3"/>
      <c r="BO312" s="3"/>
      <c r="BP312" s="3">
        <v>1</v>
      </c>
      <c r="BQ312" s="3"/>
      <c r="BR312" s="300"/>
      <c r="BS312" s="183"/>
      <c r="BT312" s="183"/>
      <c r="BU312" s="183">
        <v>45957</v>
      </c>
      <c r="BV312" s="3" t="s">
        <v>1960</v>
      </c>
      <c r="BW312" s="3" t="s">
        <v>286</v>
      </c>
      <c r="BX312" s="16"/>
      <c r="BY312" s="16">
        <f>IF(Table1[[#This Row],[Status]]="Open",Table1[[#This Row],[Ongoing Vacancies Day]],IF(Table1[[#This Row],[Status]]="Closed",Table1[[#This Row],[Join Date]]-Table1[[#This Row],[Request Date]],IF(Table1[[#This Row],[Status]]="Hold / Cancel","Hold/Cancel",0)))</f>
        <v>87</v>
      </c>
      <c r="BZ312" s="16" t="str">
        <f>IFERROR(VLOOKUP(BY312,Table4[],3,TRUE),"Hold/Cancel")</f>
        <v>61 - 90 Days</v>
      </c>
      <c r="CA312" s="16" t="str">
        <f>IF(LEN(Table1[[#This Row],[Join Date]])&lt;1, Table1[[#This Row],[Present Day]]-Table1[[#This Row],[Request Date]],"Closed")</f>
        <v>Closed</v>
      </c>
      <c r="CB312" s="16" t="str">
        <f>VLOOKUP(Table1[[#This Row],[Actual SLA]],Table3[],3,TRUE)</f>
        <v>&lt;90</v>
      </c>
      <c r="CC312" s="16" t="str">
        <f>IFERROR(VLOOKUP(BY312,Table4[],4,TRUE),"Hold/Cancel")</f>
        <v>Closed Meet SLA</v>
      </c>
      <c r="CD312" s="179"/>
      <c r="CE312" s="179">
        <f t="shared" ca="1" si="8"/>
        <v>45965.657166203702</v>
      </c>
      <c r="CF312" s="16"/>
      <c r="CG312" s="16"/>
      <c r="CH312" s="286" t="s">
        <v>1800</v>
      </c>
    </row>
    <row r="313" spans="1:86" ht="72.5" hidden="1" x14ac:dyDescent="0.35">
      <c r="A313" s="3">
        <f t="shared" si="9"/>
        <v>312</v>
      </c>
      <c r="B313" s="3" t="s">
        <v>1214</v>
      </c>
      <c r="C313" s="3" t="s">
        <v>1273</v>
      </c>
      <c r="D313" s="260" t="s">
        <v>1102</v>
      </c>
      <c r="E313" s="227" t="s">
        <v>1806</v>
      </c>
      <c r="F313" s="227" t="s">
        <v>156</v>
      </c>
      <c r="G313" s="227" t="s">
        <v>164</v>
      </c>
      <c r="H313" s="3"/>
      <c r="I313" s="227" t="s">
        <v>1119</v>
      </c>
      <c r="J313" s="227" t="s">
        <v>1124</v>
      </c>
      <c r="K313" s="3" t="s">
        <v>138</v>
      </c>
      <c r="L313" s="3" t="s">
        <v>67</v>
      </c>
      <c r="M313" s="3">
        <f>IF(ISBLANK(Table1[[#This Row],[Type Grade]]),"",VLOOKUP(Table1[[#This Row],[Type Grade]],Table10[], 2, 0))</f>
        <v>3</v>
      </c>
      <c r="N313" s="3" t="s">
        <v>1607</v>
      </c>
      <c r="O313" s="3" t="s">
        <v>1592</v>
      </c>
      <c r="P313" s="3" t="s">
        <v>1646</v>
      </c>
      <c r="Q313" s="3" t="str">
        <f>IF(ISBLANK(Table1[[#This Row],[Type Grade]]),"",VLOOKUP(Table1[[#This Row],[Type Grade]],Table10[#Data],4,0))</f>
        <v>Non Staff</v>
      </c>
      <c r="R313" s="3" t="s">
        <v>150</v>
      </c>
      <c r="S313" s="3" t="s">
        <v>720</v>
      </c>
      <c r="T313" s="3" t="s">
        <v>122</v>
      </c>
      <c r="U313" s="3" t="s">
        <v>349</v>
      </c>
      <c r="V313" s="3" t="s">
        <v>349</v>
      </c>
      <c r="W313" s="3">
        <v>1</v>
      </c>
      <c r="X313" s="3" t="s">
        <v>92</v>
      </c>
      <c r="Y313" s="3" t="str">
        <f>IF(ISBLANK(Table1[[#This Row],[Progress]]),"belum ada fktk",VLOOKUP(Table1[[#This Row],[Progress]],'Reference Table'!$F$2:$G$12,2,FALSE))</f>
        <v>Closed</v>
      </c>
      <c r="Z313" s="199">
        <v>45870</v>
      </c>
      <c r="AA313" s="183" t="str">
        <f>IF(LEN(Table1[[#This Row],[Request Date]])&gt;=1, TEXT(Table1[[#This Row],[Request Date]], "mmm"), "ongoing")</f>
        <v>Aug</v>
      </c>
      <c r="AB313" s="3"/>
      <c r="AC313" s="3">
        <v>1</v>
      </c>
      <c r="AD313" s="3"/>
      <c r="AE313" s="3"/>
      <c r="AF313" s="3"/>
      <c r="AG313" s="3">
        <v>1</v>
      </c>
      <c r="AH313" s="3"/>
      <c r="AI313" s="3">
        <v>1</v>
      </c>
      <c r="AJ313" s="3"/>
      <c r="AK313" s="3"/>
      <c r="AL313" s="3"/>
      <c r="AM313" s="3">
        <v>1</v>
      </c>
      <c r="AN313" s="3"/>
      <c r="AO313" s="3"/>
      <c r="AP313" s="3"/>
      <c r="AQ313" s="3"/>
      <c r="AR313" s="3"/>
      <c r="AS313" s="3">
        <v>0</v>
      </c>
      <c r="AT313" s="3"/>
      <c r="AU313" s="3"/>
      <c r="AV313" s="3"/>
      <c r="AW313" s="3"/>
      <c r="AX313" s="3"/>
      <c r="AY313" s="3">
        <v>0</v>
      </c>
      <c r="AZ313" s="3"/>
      <c r="BA313" s="3"/>
      <c r="BB313" s="3"/>
      <c r="BC313" s="3"/>
      <c r="BD313" s="3">
        <v>1</v>
      </c>
      <c r="BE313" s="3">
        <v>1</v>
      </c>
      <c r="BF313" s="3"/>
      <c r="BG313" s="3"/>
      <c r="BH313" s="3"/>
      <c r="BI313" s="3"/>
      <c r="BJ313" s="3">
        <v>1</v>
      </c>
      <c r="BK313" s="3">
        <v>1</v>
      </c>
      <c r="BL313" s="3"/>
      <c r="BM313" s="3">
        <v>1</v>
      </c>
      <c r="BN313" s="3"/>
      <c r="BO313" s="3"/>
      <c r="BP313" s="3">
        <v>1</v>
      </c>
      <c r="BQ313" s="3"/>
      <c r="BR313" s="300" t="s">
        <v>1919</v>
      </c>
      <c r="BS313" s="183"/>
      <c r="BT313" s="183"/>
      <c r="BU313" s="183">
        <v>45944</v>
      </c>
      <c r="BV313" s="3" t="s">
        <v>1961</v>
      </c>
      <c r="BW313" s="3" t="s">
        <v>286</v>
      </c>
      <c r="BX313" s="16"/>
      <c r="BY313" s="16">
        <f>IF(Table1[[#This Row],[Status]]="Open",Table1[[#This Row],[Ongoing Vacancies Day]],IF(Table1[[#This Row],[Status]]="Closed",Table1[[#This Row],[Join Date]]-Table1[[#This Row],[Request Date]],IF(Table1[[#This Row],[Status]]="Hold / Cancel","Hold/Cancel",0)))</f>
        <v>74</v>
      </c>
      <c r="BZ313" s="16" t="str">
        <f>IFERROR(VLOOKUP(BY313,Table4[],3,TRUE),"Hold/Cancel")</f>
        <v>61 - 90 Days</v>
      </c>
      <c r="CA313" s="16" t="str">
        <f>IF(LEN(Table1[[#This Row],[Join Date]])&lt;1, Table1[[#This Row],[Present Day]]-Table1[[#This Row],[Request Date]],"Closed")</f>
        <v>Closed</v>
      </c>
      <c r="CB313" s="16" t="str">
        <f>VLOOKUP(Table1[[#This Row],[Actual SLA]],Table3[],3,TRUE)</f>
        <v>&lt;90</v>
      </c>
      <c r="CC313" s="16" t="str">
        <f>IFERROR(VLOOKUP(BY313,Table4[],4,TRUE),"Hold/Cancel")</f>
        <v>Closed Meet SLA</v>
      </c>
      <c r="CD313" s="179"/>
      <c r="CE313" s="179">
        <f t="shared" ca="1" si="8"/>
        <v>45965.657166203702</v>
      </c>
      <c r="CF313" s="16"/>
      <c r="CG313" s="16"/>
      <c r="CH313" s="286" t="s">
        <v>1802</v>
      </c>
    </row>
    <row r="314" spans="1:86" ht="101.5" hidden="1" x14ac:dyDescent="0.35">
      <c r="A314" s="3">
        <f t="shared" si="9"/>
        <v>313</v>
      </c>
      <c r="B314" s="3" t="s">
        <v>149</v>
      </c>
      <c r="C314" s="3" t="s">
        <v>1273</v>
      </c>
      <c r="D314" s="260" t="s">
        <v>1106</v>
      </c>
      <c r="E314" s="227" t="s">
        <v>1806</v>
      </c>
      <c r="F314" s="227" t="s">
        <v>183</v>
      </c>
      <c r="G314" s="227" t="s">
        <v>164</v>
      </c>
      <c r="H314" s="3"/>
      <c r="I314" s="227" t="s">
        <v>581</v>
      </c>
      <c r="J314" s="227" t="s">
        <v>1127</v>
      </c>
      <c r="K314" s="3" t="s">
        <v>138</v>
      </c>
      <c r="L314" s="3" t="s">
        <v>61</v>
      </c>
      <c r="M314" s="3">
        <f>IF(ISBLANK(Table1[[#This Row],[Type Grade]]),"",VLOOKUP(Table1[[#This Row],[Type Grade]],Table10[], 2, 0))</f>
        <v>4</v>
      </c>
      <c r="N314" s="3" t="s">
        <v>1606</v>
      </c>
      <c r="O314" s="3" t="s">
        <v>1589</v>
      </c>
      <c r="P314" s="3" t="s">
        <v>1646</v>
      </c>
      <c r="Q314" s="3" t="str">
        <f>IF(ISBLANK(Table1[[#This Row],[Type Grade]]),"",VLOOKUP(Table1[[#This Row],[Type Grade]],Table10[#Data],4,0))</f>
        <v>Staff</v>
      </c>
      <c r="R314" s="3" t="s">
        <v>150</v>
      </c>
      <c r="S314" s="3" t="s">
        <v>720</v>
      </c>
      <c r="T314" s="3" t="s">
        <v>122</v>
      </c>
      <c r="U314" s="3" t="s">
        <v>349</v>
      </c>
      <c r="V314" s="3" t="s">
        <v>349</v>
      </c>
      <c r="W314" s="3">
        <v>1</v>
      </c>
      <c r="X314" s="3" t="s">
        <v>92</v>
      </c>
      <c r="Y314" s="3" t="str">
        <f>IF(ISBLANK(Table1[[#This Row],[Progress]]),"belum ada fktk",VLOOKUP(Table1[[#This Row],[Progress]],'Reference Table'!$F$2:$G$12,2,FALSE))</f>
        <v>Closed</v>
      </c>
      <c r="Z314" s="199">
        <v>45870</v>
      </c>
      <c r="AA314" s="183" t="str">
        <f>IF(LEN(Table1[[#This Row],[Request Date]])&gt;=1, TEXT(Table1[[#This Row],[Request Date]], "mmm"), "ongoing")</f>
        <v>Aug</v>
      </c>
      <c r="AB314" s="183"/>
      <c r="AC314" s="183"/>
      <c r="AD314" s="183"/>
      <c r="AE314" s="183"/>
      <c r="AF314" s="183"/>
      <c r="AH314" s="3"/>
      <c r="AI314" s="3"/>
      <c r="AJ314" s="3"/>
      <c r="AK314" s="3"/>
      <c r="AL314" s="3"/>
      <c r="AM314" s="3">
        <v>2</v>
      </c>
      <c r="AN314" s="3"/>
      <c r="AO314" s="3"/>
      <c r="AP314" s="3"/>
      <c r="AQ314" s="3"/>
      <c r="AR314" s="3"/>
      <c r="AS314" s="3"/>
      <c r="AT314" s="3"/>
      <c r="AU314" s="3"/>
      <c r="AV314" s="3"/>
      <c r="AW314" s="3"/>
      <c r="AX314" s="3"/>
      <c r="AY314" s="3"/>
      <c r="AZ314" s="3"/>
      <c r="BA314" s="3"/>
      <c r="BB314" s="3"/>
      <c r="BC314" s="3"/>
      <c r="BD314" s="3"/>
      <c r="BE314" s="3">
        <v>1</v>
      </c>
      <c r="BF314" s="3"/>
      <c r="BG314" s="3"/>
      <c r="BH314" s="3"/>
      <c r="BI314" s="3"/>
      <c r="BJ314" s="3"/>
      <c r="BK314" s="3">
        <v>1</v>
      </c>
      <c r="BL314" s="3"/>
      <c r="BM314" s="3">
        <v>1</v>
      </c>
      <c r="BN314" s="3"/>
      <c r="BO314" s="3"/>
      <c r="BP314" s="3"/>
      <c r="BQ314" s="3"/>
      <c r="BR314" s="244" t="s">
        <v>1738</v>
      </c>
      <c r="BS314" s="183"/>
      <c r="BT314" s="183">
        <v>45897</v>
      </c>
      <c r="BU314" s="183">
        <v>45929</v>
      </c>
      <c r="BV314" s="3" t="s">
        <v>1739</v>
      </c>
      <c r="BW314" s="3" t="s">
        <v>418</v>
      </c>
      <c r="BX314" s="16"/>
      <c r="BY314" s="16">
        <f>IF(Table1[[#This Row],[Status]]="Open",Table1[[#This Row],[Ongoing Vacancies Day]],IF(Table1[[#This Row],[Status]]="Closed",Table1[[#This Row],[Join Date]]-Table1[[#This Row],[Request Date]],IF(Table1[[#This Row],[Status]]="Hold / Cancel","Hold/Cancel",0)))</f>
        <v>59</v>
      </c>
      <c r="BZ314" s="16" t="str">
        <f>IFERROR(VLOOKUP(BY314,Table4[],3,TRUE),"Hold/Cancel")</f>
        <v>31 - 60 Days</v>
      </c>
      <c r="CA314" s="16" t="str">
        <f>IF(LEN(Table1[[#This Row],[Join Date]])&lt;1, Table1[[#This Row],[Present Day]]-Table1[[#This Row],[Request Date]],"Closed")</f>
        <v>Closed</v>
      </c>
      <c r="CB314" s="16" t="str">
        <f>VLOOKUP(Table1[[#This Row],[Actual SLA]],Table3[],3,TRUE)</f>
        <v>&lt;90</v>
      </c>
      <c r="CC314" s="16" t="str">
        <f>IFERROR(VLOOKUP(BY314,Table4[],4,TRUE),"Hold/Cancel")</f>
        <v>Closed Meet SLA</v>
      </c>
      <c r="CD314" s="179"/>
      <c r="CE314" s="179">
        <f t="shared" ca="1" si="8"/>
        <v>45965.657166203702</v>
      </c>
      <c r="CF314" s="16"/>
      <c r="CG314" s="16"/>
      <c r="CH314" s="286" t="s">
        <v>1738</v>
      </c>
    </row>
    <row r="315" spans="1:86" hidden="1" x14ac:dyDescent="0.35">
      <c r="A315" s="3">
        <f t="shared" si="9"/>
        <v>314</v>
      </c>
      <c r="B315" s="3" t="s">
        <v>149</v>
      </c>
      <c r="C315" s="3" t="s">
        <v>1273</v>
      </c>
      <c r="D315" s="260" t="s">
        <v>1107</v>
      </c>
      <c r="E315" s="227" t="s">
        <v>1806</v>
      </c>
      <c r="F315" s="227" t="s">
        <v>236</v>
      </c>
      <c r="G315" s="227" t="s">
        <v>164</v>
      </c>
      <c r="H315" s="3"/>
      <c r="I315" s="227" t="s">
        <v>1021</v>
      </c>
      <c r="J315" s="227" t="s">
        <v>1128</v>
      </c>
      <c r="K315" s="3" t="s">
        <v>138</v>
      </c>
      <c r="L315" s="3" t="s">
        <v>46</v>
      </c>
      <c r="M315" s="3">
        <f>IF(ISBLANK(Table1[[#This Row],[Type Grade]]),"",VLOOKUP(Table1[[#This Row],[Type Grade]],Table10[], 2, 0))</f>
        <v>5</v>
      </c>
      <c r="N315" s="3" t="s">
        <v>1607</v>
      </c>
      <c r="O315" s="3" t="s">
        <v>1591</v>
      </c>
      <c r="P315" s="3" t="s">
        <v>1646</v>
      </c>
      <c r="Q315" s="3" t="str">
        <f>IF(ISBLANK(Table1[[#This Row],[Type Grade]]),"",VLOOKUP(Table1[[#This Row],[Type Grade]],Table10[#Data],4,0))</f>
        <v>Staff</v>
      </c>
      <c r="R315" s="3" t="s">
        <v>150</v>
      </c>
      <c r="S315" s="3" t="s">
        <v>720</v>
      </c>
      <c r="T315" s="3" t="s">
        <v>122</v>
      </c>
      <c r="U315" s="3" t="s">
        <v>349</v>
      </c>
      <c r="V315" s="3" t="s">
        <v>349</v>
      </c>
      <c r="W315" s="3">
        <v>1</v>
      </c>
      <c r="X315" s="3" t="s">
        <v>128</v>
      </c>
      <c r="Y315" s="3" t="str">
        <f>IF(ISBLANK(Table1[[#This Row],[Progress]]),"belum ada fktk",VLOOKUP(Table1[[#This Row],[Progress]],'Reference Table'!$F$2:$G$12,2,FALSE))</f>
        <v>Open</v>
      </c>
      <c r="Z315" s="199">
        <v>45870</v>
      </c>
      <c r="AA315" s="183" t="str">
        <f>IF(LEN(Table1[[#This Row],[Request Date]])&gt;=1, TEXT(Table1[[#This Row],[Request Date]], "mmm"), "ongoing")</f>
        <v>Aug</v>
      </c>
      <c r="AB315" s="3"/>
      <c r="AC315" s="3"/>
      <c r="AD315" s="3"/>
      <c r="AE315" s="3"/>
      <c r="AF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246" t="s">
        <v>1897</v>
      </c>
      <c r="BS315" s="183"/>
      <c r="BT315" s="183"/>
      <c r="BU315" s="183"/>
      <c r="BV315" s="3"/>
      <c r="BW315" s="3"/>
      <c r="BX315" s="16"/>
      <c r="BY315" s="16">
        <f ca="1">IF(Table1[[#This Row],[Status]]="Open",Table1[[#This Row],[Ongoing Vacancies Day]],IF(Table1[[#This Row],[Status]]="Closed",Table1[[#This Row],[Join Date]]-Table1[[#This Row],[Request Date]],IF(Table1[[#This Row],[Status]]="Hold / Cancel","Hold/Cancel",0)))</f>
        <v>95.657166203702218</v>
      </c>
      <c r="BZ315" s="16" t="str">
        <f ca="1">IFERROR(VLOOKUP(BY315,Table4[],3,TRUE),"Hold/Cancel")</f>
        <v>above 91 Days</v>
      </c>
      <c r="CA315" s="16">
        <f ca="1">IF(LEN(Table1[[#This Row],[Join Date]])&lt;1, Table1[[#This Row],[Present Day]]-Table1[[#This Row],[Request Date]],"Closed")</f>
        <v>95.657166203702218</v>
      </c>
      <c r="CB315" s="16" t="str">
        <f ca="1">VLOOKUP(Table1[[#This Row],[Actual SLA]],Table3[],3,TRUE)</f>
        <v>&gt;90</v>
      </c>
      <c r="CC315" s="16" t="str">
        <f ca="1">IFERROR(VLOOKUP(BY315,Table4[],4,TRUE),"Hold/Cancel")</f>
        <v>Closed Not Meet SLA</v>
      </c>
      <c r="CD315" s="179"/>
      <c r="CE315" s="179">
        <f t="shared" ref="CE315:CE378" ca="1" si="10">NOW()</f>
        <v>45965.657166203702</v>
      </c>
      <c r="CF315" s="16"/>
      <c r="CG315" s="16"/>
      <c r="CH315" s="231"/>
    </row>
    <row r="316" spans="1:86" ht="29" hidden="1" x14ac:dyDescent="0.35">
      <c r="A316" s="3">
        <f t="shared" si="9"/>
        <v>315</v>
      </c>
      <c r="B316" s="3" t="s">
        <v>149</v>
      </c>
      <c r="C316" s="3" t="s">
        <v>1273</v>
      </c>
      <c r="D316" s="260" t="s">
        <v>1109</v>
      </c>
      <c r="E316" s="227" t="s">
        <v>1806</v>
      </c>
      <c r="F316" s="227" t="s">
        <v>159</v>
      </c>
      <c r="G316" s="227" t="s">
        <v>136</v>
      </c>
      <c r="H316" s="3"/>
      <c r="I316" s="227" t="s">
        <v>1120</v>
      </c>
      <c r="J316" s="227" t="s">
        <v>1027</v>
      </c>
      <c r="K316" s="3" t="s">
        <v>138</v>
      </c>
      <c r="L316" s="3" t="s">
        <v>65</v>
      </c>
      <c r="M316" s="3">
        <f>IF(ISBLANK(Table1[[#This Row],[Type Grade]]),"",VLOOKUP(Table1[[#This Row],[Type Grade]],Table10[], 2, 0))</f>
        <v>4</v>
      </c>
      <c r="N316" s="3" t="s">
        <v>1606</v>
      </c>
      <c r="O316" s="3" t="s">
        <v>1589</v>
      </c>
      <c r="P316" s="3" t="s">
        <v>1646</v>
      </c>
      <c r="Q316" s="3" t="str">
        <f>IF(ISBLANK(Table1[[#This Row],[Type Grade]]),"",VLOOKUP(Table1[[#This Row],[Type Grade]],Table10[#Data],4,0))</f>
        <v>Staff</v>
      </c>
      <c r="R316" s="3" t="s">
        <v>150</v>
      </c>
      <c r="S316" s="3" t="s">
        <v>720</v>
      </c>
      <c r="T316" s="3" t="s">
        <v>122</v>
      </c>
      <c r="U316" s="3" t="s">
        <v>349</v>
      </c>
      <c r="V316" s="3" t="s">
        <v>349</v>
      </c>
      <c r="W316" s="3">
        <v>1</v>
      </c>
      <c r="X316" s="3" t="s">
        <v>180</v>
      </c>
      <c r="Y316" s="3" t="str">
        <f>IF(ISBLANK(Table1[[#This Row],[Progress]]),"belum ada fktk",VLOOKUP(Table1[[#This Row],[Progress]],'Reference Table'!$F$2:$G$12,2,FALSE))</f>
        <v>Closed</v>
      </c>
      <c r="Z316" s="199">
        <v>45870</v>
      </c>
      <c r="AA316" s="183" t="str">
        <f>IF(LEN(Table1[[#This Row],[Request Date]])&gt;=1, TEXT(Table1[[#This Row],[Request Date]], "mmm"), "ongoing")</f>
        <v>Aug</v>
      </c>
      <c r="AB316" s="3"/>
      <c r="AC316" s="298"/>
      <c r="AD316" s="3"/>
      <c r="AE316" s="3"/>
      <c r="AF316" s="3"/>
      <c r="AH316" s="3"/>
      <c r="AI316" s="3">
        <v>3</v>
      </c>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244" t="s">
        <v>1962</v>
      </c>
      <c r="BS316" s="183"/>
      <c r="BT316" s="183"/>
      <c r="BU316" s="183">
        <v>45957</v>
      </c>
      <c r="BV316" s="3" t="s">
        <v>1963</v>
      </c>
      <c r="BW316" s="3" t="s">
        <v>180</v>
      </c>
      <c r="BX316" s="16"/>
      <c r="BY316" s="16">
        <f>IF(Table1[[#This Row],[Status]]="Open",Table1[[#This Row],[Ongoing Vacancies Day]],IF(Table1[[#This Row],[Status]]="Closed",Table1[[#This Row],[Join Date]]-Table1[[#This Row],[Request Date]],IF(Table1[[#This Row],[Status]]="Hold / Cancel","Hold/Cancel",0)))</f>
        <v>87</v>
      </c>
      <c r="BZ316" s="16" t="str">
        <f>IFERROR(VLOOKUP(BY316,Table4[],3,TRUE),"Hold/Cancel")</f>
        <v>61 - 90 Days</v>
      </c>
      <c r="CA316" s="16" t="str">
        <f>IF(LEN(Table1[[#This Row],[Join Date]])&lt;1, Table1[[#This Row],[Present Day]]-Table1[[#This Row],[Request Date]],"Closed")</f>
        <v>Closed</v>
      </c>
      <c r="CB316" s="16" t="str">
        <f>VLOOKUP(Table1[[#This Row],[Actual SLA]],Table3[],3,TRUE)</f>
        <v>&lt;90</v>
      </c>
      <c r="CC316" s="16" t="str">
        <f>IFERROR(VLOOKUP(BY316,Table4[],4,TRUE),"Hold/Cancel")</f>
        <v>Closed Meet SLA</v>
      </c>
      <c r="CD316" s="179"/>
      <c r="CE316" s="179">
        <f t="shared" ca="1" si="10"/>
        <v>45965.657166203702</v>
      </c>
      <c r="CF316" s="16">
        <v>9</v>
      </c>
      <c r="CG316" s="16"/>
      <c r="CH316" s="286"/>
    </row>
    <row r="317" spans="1:86" hidden="1" x14ac:dyDescent="0.35">
      <c r="A317" s="3">
        <f t="shared" si="9"/>
        <v>316</v>
      </c>
      <c r="B317" s="3" t="s">
        <v>506</v>
      </c>
      <c r="C317" s="3" t="s">
        <v>1274</v>
      </c>
      <c r="D317" s="260" t="s">
        <v>1334</v>
      </c>
      <c r="E317" s="227" t="s">
        <v>1806</v>
      </c>
      <c r="F317" s="227" t="s">
        <v>156</v>
      </c>
      <c r="G317" s="227" t="s">
        <v>164</v>
      </c>
      <c r="H317" s="3"/>
      <c r="I317" s="227" t="s">
        <v>1000</v>
      </c>
      <c r="J317" s="227" t="s">
        <v>1335</v>
      </c>
      <c r="K317" s="3" t="s">
        <v>147</v>
      </c>
      <c r="L317" s="3" t="s">
        <v>105</v>
      </c>
      <c r="M317" s="3">
        <f>IF(ISBLANK(Table1[[#This Row],[Type Grade]]),"",VLOOKUP(Table1[[#This Row],[Type Grade]],Table10[], 2, 0))</f>
        <v>2</v>
      </c>
      <c r="N317" s="3" t="s">
        <v>1606</v>
      </c>
      <c r="O317" s="3" t="s">
        <v>1590</v>
      </c>
      <c r="P317" s="3" t="s">
        <v>1646</v>
      </c>
      <c r="Q317" s="3" t="str">
        <f>IF(ISBLANK(Table1[[#This Row],[Type Grade]]),"",VLOOKUP(Table1[[#This Row],[Type Grade]],Table10[#Data],4,0))</f>
        <v>Non Staff</v>
      </c>
      <c r="R317" s="3" t="s">
        <v>150</v>
      </c>
      <c r="S317" s="3" t="s">
        <v>1320</v>
      </c>
      <c r="T317" s="3" t="s">
        <v>122</v>
      </c>
      <c r="U317" s="3"/>
      <c r="V317" s="3"/>
      <c r="W317" s="3">
        <v>1</v>
      </c>
      <c r="X317" s="3" t="s">
        <v>135</v>
      </c>
      <c r="Y317" s="3" t="str">
        <f>IF(ISBLANK(Table1[[#This Row],[Progress]]),"belum ada fktk",VLOOKUP(Table1[[#This Row],[Progress]],'Reference Table'!$F$2:$G$12,2,FALSE))</f>
        <v>Closed</v>
      </c>
      <c r="Z317" s="199">
        <v>45870</v>
      </c>
      <c r="AA317" s="183" t="str">
        <f>IF(LEN(Table1[[#This Row],[Request Date]])&gt;=1, TEXT(Table1[[#This Row],[Request Date]], "mmm"), "ongoing")</f>
        <v>Aug</v>
      </c>
      <c r="AB317" s="3"/>
      <c r="AC317" s="3"/>
      <c r="AD317" s="3"/>
      <c r="AE317" s="3"/>
      <c r="AF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v>1</v>
      </c>
      <c r="BN317" s="3"/>
      <c r="BO317" s="3"/>
      <c r="BP317" s="3"/>
      <c r="BQ317" s="3"/>
      <c r="BR317" s="246"/>
      <c r="BS317" s="183"/>
      <c r="BT317" s="183">
        <v>45899</v>
      </c>
      <c r="BU317" s="183">
        <v>45901</v>
      </c>
      <c r="BV317" s="3" t="s">
        <v>1778</v>
      </c>
      <c r="BW317" s="3" t="s">
        <v>286</v>
      </c>
      <c r="BX317" s="16"/>
      <c r="BY317" s="16">
        <f>IF(Table1[[#This Row],[Status]]="Open",Table1[[#This Row],[Ongoing Vacancies Day]],IF(Table1[[#This Row],[Status]]="Closed",Table1[[#This Row],[Join Date]]-Table1[[#This Row],[Request Date]],IF(Table1[[#This Row],[Status]]="Hold / Cancel","Hold/Cancel",0)))</f>
        <v>31</v>
      </c>
      <c r="BZ317" s="16" t="str">
        <f>IFERROR(VLOOKUP(BY317,Table4[],3,TRUE),"Hold/Cancel")</f>
        <v>31 - 60 Days</v>
      </c>
      <c r="CA317" s="16" t="str">
        <f>IF(LEN(Table1[[#This Row],[Join Date]])&lt;1, Table1[[#This Row],[Present Day]]-Table1[[#This Row],[Request Date]],"Closed")</f>
        <v>Closed</v>
      </c>
      <c r="CB317" s="16" t="str">
        <f>VLOOKUP(Table1[[#This Row],[Actual SLA]],Table3[],3,TRUE)</f>
        <v>&lt;90</v>
      </c>
      <c r="CC317" s="16" t="str">
        <f>IFERROR(VLOOKUP(BY317,Table4[],4,TRUE),"Hold/Cancel")</f>
        <v>Closed Meet SLA</v>
      </c>
      <c r="CD317" s="179"/>
      <c r="CE317" s="179">
        <f t="shared" ca="1" si="10"/>
        <v>45965.657166203702</v>
      </c>
      <c r="CF317" s="16">
        <v>9</v>
      </c>
      <c r="CG317" s="16"/>
      <c r="CH317" s="231"/>
    </row>
    <row r="318" spans="1:86" ht="116" hidden="1" x14ac:dyDescent="0.35">
      <c r="A318" s="3">
        <f t="shared" si="9"/>
        <v>317</v>
      </c>
      <c r="B318" s="3" t="s">
        <v>149</v>
      </c>
      <c r="C318" s="3" t="s">
        <v>1274</v>
      </c>
      <c r="D318" s="260" t="s">
        <v>1140</v>
      </c>
      <c r="E318" s="227" t="s">
        <v>1806</v>
      </c>
      <c r="F318" s="227" t="s">
        <v>205</v>
      </c>
      <c r="G318" s="227" t="s">
        <v>164</v>
      </c>
      <c r="H318" s="3"/>
      <c r="I318" s="227" t="s">
        <v>627</v>
      </c>
      <c r="J318" s="227" t="s">
        <v>678</v>
      </c>
      <c r="K318" s="3" t="s">
        <v>138</v>
      </c>
      <c r="L318" s="3" t="s">
        <v>46</v>
      </c>
      <c r="M318" s="3">
        <f>IF(ISBLANK(Table1[[#This Row],[Type Grade]]),"",VLOOKUP(Table1[[#This Row],[Type Grade]],Table10[], 2, 0))</f>
        <v>5</v>
      </c>
      <c r="N318" s="3" t="s">
        <v>1606</v>
      </c>
      <c r="O318" s="3" t="s">
        <v>1589</v>
      </c>
      <c r="P318" s="3" t="s">
        <v>1646</v>
      </c>
      <c r="Q318" s="3" t="str">
        <f>IF(ISBLANK(Table1[[#This Row],[Type Grade]]),"",VLOOKUP(Table1[[#This Row],[Type Grade]],Table10[#Data],4,0))</f>
        <v>Staff</v>
      </c>
      <c r="R318" s="3" t="s">
        <v>150</v>
      </c>
      <c r="S318" s="3" t="s">
        <v>163</v>
      </c>
      <c r="T318" s="3" t="s">
        <v>39</v>
      </c>
      <c r="U318" s="3" t="s">
        <v>461</v>
      </c>
      <c r="V318" s="3" t="s">
        <v>570</v>
      </c>
      <c r="W318" s="3">
        <v>1</v>
      </c>
      <c r="X318" s="3" t="s">
        <v>135</v>
      </c>
      <c r="Y318" s="3" t="str">
        <f>IF(ISBLANK(Table1[[#This Row],[Progress]]),"belum ada fktk",VLOOKUP(Table1[[#This Row],[Progress]],'Reference Table'!$F$2:$G$12,2,FALSE))</f>
        <v>Closed</v>
      </c>
      <c r="Z318" s="199">
        <v>45870</v>
      </c>
      <c r="AA318" s="183" t="str">
        <f>IF(LEN(Table1[[#This Row],[Request Date]])&gt;=1, TEXT(Table1[[#This Row],[Request Date]], "mmm"), "ongoing")</f>
        <v>Aug</v>
      </c>
      <c r="AB318" s="183"/>
      <c r="AC318" s="183"/>
      <c r="AD318" s="183"/>
      <c r="AE318" s="183"/>
      <c r="AF318" s="183"/>
      <c r="AH318" s="3"/>
      <c r="AI318" s="3"/>
      <c r="AJ318" s="3"/>
      <c r="AK318" s="3"/>
      <c r="AL318" s="3"/>
      <c r="AM318" s="3">
        <v>3</v>
      </c>
      <c r="AN318" s="3"/>
      <c r="AO318" s="3"/>
      <c r="AP318" s="3"/>
      <c r="AQ318" s="3"/>
      <c r="AR318" s="3"/>
      <c r="AS318" s="3">
        <v>1</v>
      </c>
      <c r="AT318" s="3"/>
      <c r="AU318" s="3"/>
      <c r="AV318" s="3"/>
      <c r="AW318" s="3"/>
      <c r="AX318" s="3"/>
      <c r="AY318" s="3"/>
      <c r="AZ318" s="3"/>
      <c r="BA318" s="3"/>
      <c r="BB318" s="3"/>
      <c r="BC318" s="3"/>
      <c r="BD318" s="3"/>
      <c r="BE318" s="3">
        <v>1</v>
      </c>
      <c r="BF318" s="3"/>
      <c r="BG318" s="3"/>
      <c r="BH318" s="3"/>
      <c r="BI318" s="3"/>
      <c r="BJ318" s="3"/>
      <c r="BK318" s="3">
        <v>1</v>
      </c>
      <c r="BL318" s="3"/>
      <c r="BM318" s="3">
        <v>1</v>
      </c>
      <c r="BN318" s="3"/>
      <c r="BO318" s="3"/>
      <c r="BP318" s="3"/>
      <c r="BQ318" s="3"/>
      <c r="BR318" s="244" t="s">
        <v>1698</v>
      </c>
      <c r="BS318" s="183"/>
      <c r="BT318" s="183">
        <v>45886</v>
      </c>
      <c r="BU318" s="183">
        <v>45901</v>
      </c>
      <c r="BV318" s="3" t="s">
        <v>1699</v>
      </c>
      <c r="BW318" s="3" t="s">
        <v>286</v>
      </c>
      <c r="BX318" s="16"/>
      <c r="BY318" s="16">
        <f>IF(Table1[[#This Row],[Status]]="Open",Table1[[#This Row],[Ongoing Vacancies Day]],IF(Table1[[#This Row],[Status]]="Closed",Table1[[#This Row],[Join Date]]-Table1[[#This Row],[Request Date]],IF(Table1[[#This Row],[Status]]="Hold / Cancel","Hold/Cancel",0)))</f>
        <v>31</v>
      </c>
      <c r="BZ318" s="16" t="str">
        <f>IFERROR(VLOOKUP(BY318,Table4[],3,TRUE),"Hold/Cancel")</f>
        <v>31 - 60 Days</v>
      </c>
      <c r="CA318" s="16" t="str">
        <f>IF(LEN(Table1[[#This Row],[Join Date]])&lt;1, Table1[[#This Row],[Present Day]]-Table1[[#This Row],[Request Date]],"Closed")</f>
        <v>Closed</v>
      </c>
      <c r="CB318" s="16" t="str">
        <f>VLOOKUP(Table1[[#This Row],[Actual SLA]],Table3[],3,TRUE)</f>
        <v>&lt;90</v>
      </c>
      <c r="CC318" s="16" t="str">
        <f>IFERROR(VLOOKUP(BY318,Table4[],4,TRUE),"Hold/Cancel")</f>
        <v>Closed Meet SLA</v>
      </c>
      <c r="CD318" s="179"/>
      <c r="CE318" s="179">
        <f t="shared" ca="1" si="10"/>
        <v>45965.657166203702</v>
      </c>
      <c r="CF318" s="16">
        <v>8</v>
      </c>
      <c r="CG318" s="16"/>
      <c r="CH318" s="286" t="s">
        <v>1698</v>
      </c>
    </row>
    <row r="319" spans="1:86" hidden="1" x14ac:dyDescent="0.35">
      <c r="A319" s="3">
        <f t="shared" si="9"/>
        <v>318</v>
      </c>
      <c r="B319" s="3" t="s">
        <v>149</v>
      </c>
      <c r="C319" s="3" t="s">
        <v>1274</v>
      </c>
      <c r="D319" s="260" t="s">
        <v>1292</v>
      </c>
      <c r="E319" s="227" t="s">
        <v>1806</v>
      </c>
      <c r="F319" s="227" t="s">
        <v>145</v>
      </c>
      <c r="G319" s="227" t="s">
        <v>136</v>
      </c>
      <c r="H319" s="227" t="s">
        <v>1573</v>
      </c>
      <c r="I319" s="227" t="s">
        <v>706</v>
      </c>
      <c r="J319" s="227" t="s">
        <v>1575</v>
      </c>
      <c r="K319" s="3" t="s">
        <v>138</v>
      </c>
      <c r="L319" s="3" t="s">
        <v>65</v>
      </c>
      <c r="M319" s="3">
        <f>IF(ISBLANK(Table1[[#This Row],[Type Grade]]),"",VLOOKUP(Table1[[#This Row],[Type Grade]],Table10[], 2, 0))</f>
        <v>4</v>
      </c>
      <c r="N319" s="3" t="s">
        <v>1606</v>
      </c>
      <c r="O319" s="3" t="s">
        <v>1590</v>
      </c>
      <c r="P319" s="3" t="s">
        <v>1646</v>
      </c>
      <c r="Q319" s="3" t="str">
        <f>IF(ISBLANK(Table1[[#This Row],[Type Grade]]),"",VLOOKUP(Table1[[#This Row],[Type Grade]],Table10[#Data],4,0))</f>
        <v>Staff</v>
      </c>
      <c r="R319" s="3" t="s">
        <v>121</v>
      </c>
      <c r="S319" s="3" t="s">
        <v>151</v>
      </c>
      <c r="T319" s="3" t="s">
        <v>122</v>
      </c>
      <c r="U319" s="3"/>
      <c r="V319" s="3"/>
      <c r="W319" s="3">
        <v>1</v>
      </c>
      <c r="X319" s="3" t="s">
        <v>128</v>
      </c>
      <c r="Y319" s="3" t="str">
        <f>IF(ISBLANK(Table1[[#This Row],[Progress]]),"belum ada fktk",VLOOKUP(Table1[[#This Row],[Progress]],'Reference Table'!$F$2:$G$12,2,FALSE))</f>
        <v>Open</v>
      </c>
      <c r="Z319" s="199">
        <v>45870</v>
      </c>
      <c r="AA319" s="183" t="str">
        <f>IF(LEN(Table1[[#This Row],[Request Date]])&gt;=1, TEXT(Table1[[#This Row],[Request Date]], "mmm"), "ongoing")</f>
        <v>Aug</v>
      </c>
      <c r="AB319" s="276">
        <v>0</v>
      </c>
      <c r="AC319" s="276">
        <v>1</v>
      </c>
      <c r="AD319" s="276">
        <v>1</v>
      </c>
      <c r="AE319" s="183"/>
      <c r="AF319" s="18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246"/>
      <c r="BS319" s="183"/>
      <c r="BT319" s="183"/>
      <c r="BU319" s="183"/>
      <c r="BV319" s="3"/>
      <c r="BW319" s="3"/>
      <c r="BX319" s="16"/>
      <c r="BY319" s="16">
        <f ca="1">IF(Table1[[#This Row],[Status]]="Open",Table1[[#This Row],[Ongoing Vacancies Day]],IF(Table1[[#This Row],[Status]]="Closed",Table1[[#This Row],[Join Date]]-Table1[[#This Row],[Request Date]],IF(Table1[[#This Row],[Status]]="Hold / Cancel","Hold/Cancel",0)))</f>
        <v>95.657166203702218</v>
      </c>
      <c r="BZ319" s="16" t="str">
        <f ca="1">IFERROR(VLOOKUP(BY319,Table4[],3,TRUE),"Hold/Cancel")</f>
        <v>above 91 Days</v>
      </c>
      <c r="CA319" s="16">
        <f ca="1">IF(LEN(Table1[[#This Row],[Join Date]])&lt;1, Table1[[#This Row],[Present Day]]-Table1[[#This Row],[Request Date]],"Closed")</f>
        <v>95.657166203702218</v>
      </c>
      <c r="CB319" s="16" t="str">
        <f ca="1">VLOOKUP(Table1[[#This Row],[Actual SLA]],Table3[],3,TRUE)</f>
        <v>&gt;90</v>
      </c>
      <c r="CC319" s="16" t="str">
        <f ca="1">IFERROR(VLOOKUP(BY319,Table4[],4,TRUE),"Hold/Cancel")</f>
        <v>Closed Not Meet SLA</v>
      </c>
      <c r="CD319" s="179"/>
      <c r="CE319" s="179">
        <f t="shared" ca="1" si="10"/>
        <v>45965.657166203702</v>
      </c>
      <c r="CF319" s="16"/>
      <c r="CG319" s="16"/>
      <c r="CH319" s="231"/>
    </row>
    <row r="320" spans="1:86" hidden="1" x14ac:dyDescent="0.35">
      <c r="A320" s="3">
        <f t="shared" si="9"/>
        <v>319</v>
      </c>
      <c r="B320" s="3" t="s">
        <v>153</v>
      </c>
      <c r="C320" s="3" t="s">
        <v>1273</v>
      </c>
      <c r="D320" s="260" t="s">
        <v>502</v>
      </c>
      <c r="E320" s="227" t="s">
        <v>1806</v>
      </c>
      <c r="F320" s="227" t="s">
        <v>156</v>
      </c>
      <c r="G320" s="227" t="s">
        <v>136</v>
      </c>
      <c r="H320" s="3"/>
      <c r="I320" s="227" t="s">
        <v>584</v>
      </c>
      <c r="J320" s="227" t="s">
        <v>607</v>
      </c>
      <c r="K320" s="3" t="s">
        <v>138</v>
      </c>
      <c r="L320" s="3" t="s">
        <v>65</v>
      </c>
      <c r="M320" s="3">
        <f>IF(ISBLANK(Table1[[#This Row],[Type Grade]]),"",VLOOKUP(Table1[[#This Row],[Type Grade]],Table10[], 2, 0))</f>
        <v>4</v>
      </c>
      <c r="N320" s="3" t="s">
        <v>1607</v>
      </c>
      <c r="O320" s="3" t="s">
        <v>1591</v>
      </c>
      <c r="P320" s="3" t="s">
        <v>1646</v>
      </c>
      <c r="Q320" s="3" t="str">
        <f>IF(ISBLANK(Table1[[#This Row],[Type Grade]]),"",VLOOKUP(Table1[[#This Row],[Type Grade]],Table10[#Data],4,0))</f>
        <v>Staff</v>
      </c>
      <c r="R320" s="3" t="s">
        <v>150</v>
      </c>
      <c r="S320" s="3" t="s">
        <v>864</v>
      </c>
      <c r="T320" s="3" t="s">
        <v>39</v>
      </c>
      <c r="U320" s="3" t="s">
        <v>1222</v>
      </c>
      <c r="V320" s="3" t="s">
        <v>570</v>
      </c>
      <c r="W320" s="3">
        <v>1</v>
      </c>
      <c r="X320" s="3" t="s">
        <v>92</v>
      </c>
      <c r="Y320" s="3" t="str">
        <f>IF(ISBLANK(Table1[[#This Row],[Progress]]),"belum ada fktk",VLOOKUP(Table1[[#This Row],[Progress]],'Reference Table'!$F$2:$G$12,2,FALSE))</f>
        <v>Closed</v>
      </c>
      <c r="Z320" s="199">
        <v>45870</v>
      </c>
      <c r="AA320" s="183" t="str">
        <f>IF(LEN(Table1[[#This Row],[Request Date]])&gt;=1, TEXT(Table1[[#This Row],[Request Date]], "mmm"), "ongoing")</f>
        <v>Aug</v>
      </c>
      <c r="AB320" s="3"/>
      <c r="AC320" s="3"/>
      <c r="AD320" s="3"/>
      <c r="AE320" s="3"/>
      <c r="AF320" s="3"/>
      <c r="AH320" s="3"/>
      <c r="AI320" s="3"/>
      <c r="AJ320" s="3"/>
      <c r="AK320" s="3"/>
      <c r="AL320" s="3"/>
      <c r="AM320" s="3">
        <v>3</v>
      </c>
      <c r="AN320" s="3"/>
      <c r="AO320" s="3"/>
      <c r="AP320" s="3"/>
      <c r="AQ320" s="3"/>
      <c r="AR320" s="3"/>
      <c r="AS320" s="3">
        <v>1</v>
      </c>
      <c r="AT320" s="3"/>
      <c r="AU320" s="3"/>
      <c r="AV320" s="3"/>
      <c r="AW320" s="3"/>
      <c r="AX320" s="3"/>
      <c r="AY320" s="3"/>
      <c r="AZ320" s="3"/>
      <c r="BA320" s="3"/>
      <c r="BB320" s="3"/>
      <c r="BC320" s="3"/>
      <c r="BD320" s="3"/>
      <c r="BE320" s="3">
        <v>1</v>
      </c>
      <c r="BF320" s="3"/>
      <c r="BG320" s="3"/>
      <c r="BH320" s="3"/>
      <c r="BI320" s="3"/>
      <c r="BJ320" s="3"/>
      <c r="BK320" s="3"/>
      <c r="BL320" s="3"/>
      <c r="BM320" s="3"/>
      <c r="BN320" s="3"/>
      <c r="BO320" s="3"/>
      <c r="BP320" s="3">
        <v>1</v>
      </c>
      <c r="BQ320" s="3"/>
      <c r="BR320" s="244"/>
      <c r="BS320" s="183">
        <v>45734</v>
      </c>
      <c r="BT320" s="183"/>
      <c r="BU320" s="183">
        <v>45951</v>
      </c>
      <c r="BV320" s="3" t="s">
        <v>1844</v>
      </c>
      <c r="BW320" s="3"/>
      <c r="BX320" s="3"/>
      <c r="BY320" s="16">
        <f>IF(Table1[[#This Row],[Status]]="Open",Table1[[#This Row],[Ongoing Vacancies Day]],IF(Table1[[#This Row],[Status]]="Closed",Table1[[#This Row],[Join Date]]-Table1[[#This Row],[Request Date]],IF(Table1[[#This Row],[Status]]="Hold / Cancel","Hold/Cancel",0)))</f>
        <v>81</v>
      </c>
      <c r="BZ320" s="16" t="str">
        <f>IFERROR(VLOOKUP(BY320,Table4[],3,TRUE),"Hold/Cancel")</f>
        <v>61 - 90 Days</v>
      </c>
      <c r="CA320" s="16" t="str">
        <f>IF(LEN(Table1[[#This Row],[Join Date]])&lt;1, Table1[[#This Row],[Present Day]]-Table1[[#This Row],[Request Date]],"Closed")</f>
        <v>Closed</v>
      </c>
      <c r="CB320" s="16" t="str">
        <f>VLOOKUP(Table1[[#This Row],[Actual SLA]],Table3[],3,TRUE)</f>
        <v>&lt;90</v>
      </c>
      <c r="CC320" s="16" t="str">
        <f>IFERROR(VLOOKUP(BY320,Table4[],4,TRUE),"Hold/Cancel")</f>
        <v>Closed Meet SLA</v>
      </c>
      <c r="CD320" s="179"/>
      <c r="CE320" s="179">
        <f t="shared" ca="1" si="10"/>
        <v>45965.657166203702</v>
      </c>
      <c r="CF320" s="16"/>
      <c r="CG320" s="16"/>
      <c r="CH320" s="286"/>
    </row>
    <row r="321" spans="1:86" ht="29" hidden="1" x14ac:dyDescent="0.35">
      <c r="A321" s="3">
        <f t="shared" si="9"/>
        <v>320</v>
      </c>
      <c r="B321" s="3" t="s">
        <v>506</v>
      </c>
      <c r="C321" s="3" t="s">
        <v>1274</v>
      </c>
      <c r="D321" s="260" t="s">
        <v>1326</v>
      </c>
      <c r="E321" s="227" t="s">
        <v>1806</v>
      </c>
      <c r="F321" s="227" t="s">
        <v>156</v>
      </c>
      <c r="G321" s="227" t="s">
        <v>164</v>
      </c>
      <c r="H321" s="3"/>
      <c r="I321" s="227" t="s">
        <v>1000</v>
      </c>
      <c r="J321" s="227" t="s">
        <v>841</v>
      </c>
      <c r="K321" s="3" t="s">
        <v>147</v>
      </c>
      <c r="L321" s="3" t="s">
        <v>67</v>
      </c>
      <c r="M321" s="3">
        <f>IF(ISBLANK(Table1[[#This Row],[Type Grade]]),"",VLOOKUP(Table1[[#This Row],[Type Grade]],Table10[], 2, 0))</f>
        <v>3</v>
      </c>
      <c r="N321" s="3" t="s">
        <v>1607</v>
      </c>
      <c r="O321" s="3" t="s">
        <v>1591</v>
      </c>
      <c r="P321" s="3" t="s">
        <v>1646</v>
      </c>
      <c r="Q321" s="3" t="str">
        <f>IF(ISBLANK(Table1[[#This Row],[Type Grade]]),"",VLOOKUP(Table1[[#This Row],[Type Grade]],Table10[#Data],4,0))</f>
        <v>Non Staff</v>
      </c>
      <c r="R321" s="3" t="s">
        <v>150</v>
      </c>
      <c r="S321" s="3" t="s">
        <v>1320</v>
      </c>
      <c r="T321" s="3" t="s">
        <v>122</v>
      </c>
      <c r="U321" s="3"/>
      <c r="V321" s="3"/>
      <c r="W321" s="3">
        <v>1</v>
      </c>
      <c r="X321" s="3" t="s">
        <v>128</v>
      </c>
      <c r="Y321" s="3" t="str">
        <f>IF(ISBLANK(Table1[[#This Row],[Progress]]),"belum ada fktk",VLOOKUP(Table1[[#This Row],[Progress]],'Reference Table'!$F$2:$G$12,2,FALSE))</f>
        <v>Open</v>
      </c>
      <c r="Z321" s="199">
        <v>45870</v>
      </c>
      <c r="AA321" s="183" t="str">
        <f>IF(LEN(Table1[[#This Row],[Request Date]])&gt;=1, TEXT(Table1[[#This Row],[Request Date]], "mmm"), "ongoing")</f>
        <v>Aug</v>
      </c>
      <c r="AB321" s="3"/>
      <c r="AC321" s="3"/>
      <c r="AD321" s="3"/>
      <c r="AE321" s="3"/>
      <c r="AF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244" t="s">
        <v>1920</v>
      </c>
      <c r="BS321" s="183"/>
      <c r="BT321" s="183"/>
      <c r="BU321" s="183"/>
      <c r="BV321" s="3"/>
      <c r="BW321" s="3"/>
      <c r="BX321" s="16"/>
      <c r="BY321" s="16">
        <f ca="1">IF(Table1[[#This Row],[Status]]="Open",Table1[[#This Row],[Ongoing Vacancies Day]],IF(Table1[[#This Row],[Status]]="Closed",Table1[[#This Row],[Join Date]]-Table1[[#This Row],[Request Date]],IF(Table1[[#This Row],[Status]]="Hold / Cancel","Hold/Cancel",0)))</f>
        <v>95.657166203702218</v>
      </c>
      <c r="BZ321" s="16" t="str">
        <f ca="1">IFERROR(VLOOKUP(BY321,Table4[],3,TRUE),"Hold/Cancel")</f>
        <v>above 91 Days</v>
      </c>
      <c r="CA321" s="16">
        <f ca="1">IF(LEN(Table1[[#This Row],[Join Date]])&lt;1, Table1[[#This Row],[Present Day]]-Table1[[#This Row],[Request Date]],"Closed")</f>
        <v>95.657166203702218</v>
      </c>
      <c r="CB321" s="16" t="str">
        <f ca="1">VLOOKUP(Table1[[#This Row],[Actual SLA]],Table3[],3,TRUE)</f>
        <v>&gt;90</v>
      </c>
      <c r="CC321" s="16" t="str">
        <f ca="1">IFERROR(VLOOKUP(BY321,Table4[],4,TRUE),"Hold/Cancel")</f>
        <v>Closed Not Meet SLA</v>
      </c>
      <c r="CD321" s="179"/>
      <c r="CE321" s="179">
        <f t="shared" ca="1" si="10"/>
        <v>45965.657166203702</v>
      </c>
      <c r="CF321" s="16"/>
      <c r="CG321" s="16"/>
      <c r="CH321" s="286" t="s">
        <v>1838</v>
      </c>
    </row>
    <row r="322" spans="1:86" ht="29" hidden="1" x14ac:dyDescent="0.35">
      <c r="A322" s="3">
        <f t="shared" si="9"/>
        <v>321</v>
      </c>
      <c r="B322" s="3" t="s">
        <v>506</v>
      </c>
      <c r="C322" s="3" t="s">
        <v>1274</v>
      </c>
      <c r="D322" s="260" t="s">
        <v>1327</v>
      </c>
      <c r="E322" s="227" t="s">
        <v>1806</v>
      </c>
      <c r="F322" s="227" t="s">
        <v>1328</v>
      </c>
      <c r="G322" s="227" t="s">
        <v>164</v>
      </c>
      <c r="H322" s="3"/>
      <c r="I322" s="227" t="s">
        <v>1000</v>
      </c>
      <c r="J322" s="227" t="s">
        <v>378</v>
      </c>
      <c r="K322" s="3" t="s">
        <v>147</v>
      </c>
      <c r="L322" s="3" t="s">
        <v>67</v>
      </c>
      <c r="M322" s="3">
        <f>IF(ISBLANK(Table1[[#This Row],[Type Grade]]),"",VLOOKUP(Table1[[#This Row],[Type Grade]],Table10[], 2, 0))</f>
        <v>3</v>
      </c>
      <c r="N322" s="3" t="s">
        <v>1607</v>
      </c>
      <c r="O322" s="3" t="s">
        <v>1591</v>
      </c>
      <c r="P322" s="3" t="s">
        <v>1646</v>
      </c>
      <c r="Q322" s="3" t="str">
        <f>IF(ISBLANK(Table1[[#This Row],[Type Grade]]),"",VLOOKUP(Table1[[#This Row],[Type Grade]],Table10[#Data],4,0))</f>
        <v>Non Staff</v>
      </c>
      <c r="R322" s="3" t="s">
        <v>150</v>
      </c>
      <c r="S322" s="3" t="s">
        <v>1320</v>
      </c>
      <c r="T322" s="3" t="s">
        <v>122</v>
      </c>
      <c r="U322" s="3"/>
      <c r="V322" s="3"/>
      <c r="W322" s="3">
        <v>1</v>
      </c>
      <c r="X322" s="3" t="s">
        <v>128</v>
      </c>
      <c r="Y322" s="3" t="str">
        <f>IF(ISBLANK(Table1[[#This Row],[Progress]]),"belum ada fktk",VLOOKUP(Table1[[#This Row],[Progress]],'Reference Table'!$F$2:$G$12,2,FALSE))</f>
        <v>Open</v>
      </c>
      <c r="Z322" s="199">
        <v>45870</v>
      </c>
      <c r="AA322" s="183" t="str">
        <f>IF(LEN(Table1[[#This Row],[Request Date]])&gt;=1, TEXT(Table1[[#This Row],[Request Date]], "mmm"), "ongoing")</f>
        <v>Aug</v>
      </c>
      <c r="AB322" s="3"/>
      <c r="AC322" s="3"/>
      <c r="AD322" s="3"/>
      <c r="AE322" s="3"/>
      <c r="AF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244" t="s">
        <v>1920</v>
      </c>
      <c r="BS322" s="183"/>
      <c r="BT322" s="183"/>
      <c r="BU322" s="183"/>
      <c r="BV322" s="3"/>
      <c r="BW322" s="3"/>
      <c r="BX322" s="16"/>
      <c r="BY322" s="16">
        <f ca="1">IF(Table1[[#This Row],[Status]]="Open",Table1[[#This Row],[Ongoing Vacancies Day]],IF(Table1[[#This Row],[Status]]="Closed",Table1[[#This Row],[Join Date]]-Table1[[#This Row],[Request Date]],IF(Table1[[#This Row],[Status]]="Hold / Cancel","Hold/Cancel",0)))</f>
        <v>95.657166203702218</v>
      </c>
      <c r="BZ322" s="16" t="str">
        <f ca="1">IFERROR(VLOOKUP(BY322,Table4[],3,TRUE),"Hold/Cancel")</f>
        <v>above 91 Days</v>
      </c>
      <c r="CA322" s="16">
        <f ca="1">IF(LEN(Table1[[#This Row],[Join Date]])&lt;1, Table1[[#This Row],[Present Day]]-Table1[[#This Row],[Request Date]],"Closed")</f>
        <v>95.657166203702218</v>
      </c>
      <c r="CB322" s="16" t="str">
        <f ca="1">VLOOKUP(Table1[[#This Row],[Actual SLA]],Table3[],3,TRUE)</f>
        <v>&gt;90</v>
      </c>
      <c r="CC322" s="16" t="str">
        <f ca="1">IFERROR(VLOOKUP(BY322,Table4[],4,TRUE),"Hold/Cancel")</f>
        <v>Closed Not Meet SLA</v>
      </c>
      <c r="CD322" s="179"/>
      <c r="CE322" s="179">
        <f t="shared" ca="1" si="10"/>
        <v>45965.657166203702</v>
      </c>
      <c r="CF322" s="16"/>
      <c r="CG322" s="16"/>
      <c r="CH322" s="286" t="s">
        <v>1838</v>
      </c>
    </row>
    <row r="323" spans="1:86" ht="29" hidden="1" x14ac:dyDescent="0.35">
      <c r="A323" s="3">
        <f t="shared" ref="A323:A386" si="11">A322+1</f>
        <v>322</v>
      </c>
      <c r="B323" s="3" t="s">
        <v>506</v>
      </c>
      <c r="C323" s="3" t="s">
        <v>1274</v>
      </c>
      <c r="D323" s="260" t="s">
        <v>1327</v>
      </c>
      <c r="E323" s="227" t="s">
        <v>1806</v>
      </c>
      <c r="F323" s="227" t="s">
        <v>1328</v>
      </c>
      <c r="G323" s="227" t="s">
        <v>164</v>
      </c>
      <c r="H323" s="3"/>
      <c r="I323" s="227" t="s">
        <v>1000</v>
      </c>
      <c r="J323" s="227" t="s">
        <v>378</v>
      </c>
      <c r="K323" s="3" t="s">
        <v>147</v>
      </c>
      <c r="L323" s="3" t="s">
        <v>67</v>
      </c>
      <c r="M323" s="3">
        <f>IF(ISBLANK(Table1[[#This Row],[Type Grade]]),"",VLOOKUP(Table1[[#This Row],[Type Grade]],Table10[], 2, 0))</f>
        <v>3</v>
      </c>
      <c r="N323" s="3" t="s">
        <v>1607</v>
      </c>
      <c r="O323" s="3" t="s">
        <v>1591</v>
      </c>
      <c r="P323" s="3" t="s">
        <v>1646</v>
      </c>
      <c r="Q323" s="3" t="str">
        <f>IF(ISBLANK(Table1[[#This Row],[Type Grade]]),"",VLOOKUP(Table1[[#This Row],[Type Grade]],Table10[#Data],4,0))</f>
        <v>Non Staff</v>
      </c>
      <c r="R323" s="3" t="s">
        <v>150</v>
      </c>
      <c r="S323" s="3" t="s">
        <v>1320</v>
      </c>
      <c r="T323" s="3" t="s">
        <v>122</v>
      </c>
      <c r="U323" s="3"/>
      <c r="V323" s="3"/>
      <c r="W323" s="3">
        <v>1</v>
      </c>
      <c r="X323" s="3" t="s">
        <v>128</v>
      </c>
      <c r="Y323" s="3" t="str">
        <f>IF(ISBLANK(Table1[[#This Row],[Progress]]),"belum ada fktk",VLOOKUP(Table1[[#This Row],[Progress]],'Reference Table'!$F$2:$G$12,2,FALSE))</f>
        <v>Open</v>
      </c>
      <c r="Z323" s="199">
        <v>45870</v>
      </c>
      <c r="AA323" s="183" t="str">
        <f>IF(LEN(Table1[[#This Row],[Request Date]])&gt;=1, TEXT(Table1[[#This Row],[Request Date]], "mmm"), "ongoing")</f>
        <v>Aug</v>
      </c>
      <c r="AB323" s="3"/>
      <c r="AC323" s="3"/>
      <c r="AD323" s="3"/>
      <c r="AE323" s="3"/>
      <c r="AF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244" t="s">
        <v>1920</v>
      </c>
      <c r="BS323" s="183"/>
      <c r="BT323" s="183"/>
      <c r="BU323" s="183"/>
      <c r="BV323" s="3"/>
      <c r="BW323" s="3"/>
      <c r="BX323" s="16"/>
      <c r="BY323" s="16">
        <f ca="1">IF(Table1[[#This Row],[Status]]="Open",Table1[[#This Row],[Ongoing Vacancies Day]],IF(Table1[[#This Row],[Status]]="Closed",Table1[[#This Row],[Join Date]]-Table1[[#This Row],[Request Date]],IF(Table1[[#This Row],[Status]]="Hold / Cancel","Hold/Cancel",0)))</f>
        <v>95.657166203702218</v>
      </c>
      <c r="BZ323" s="16" t="str">
        <f ca="1">IFERROR(VLOOKUP(BY323,Table4[],3,TRUE),"Hold/Cancel")</f>
        <v>above 91 Days</v>
      </c>
      <c r="CA323" s="16">
        <f ca="1">IF(LEN(Table1[[#This Row],[Join Date]])&lt;1, Table1[[#This Row],[Present Day]]-Table1[[#This Row],[Request Date]],"Closed")</f>
        <v>95.657166203702218</v>
      </c>
      <c r="CB323" s="16" t="str">
        <f ca="1">VLOOKUP(Table1[[#This Row],[Actual SLA]],Table3[],3,TRUE)</f>
        <v>&gt;90</v>
      </c>
      <c r="CC323" s="16" t="str">
        <f ca="1">IFERROR(VLOOKUP(BY323,Table4[],4,TRUE),"Hold/Cancel")</f>
        <v>Closed Not Meet SLA</v>
      </c>
      <c r="CD323" s="179"/>
      <c r="CE323" s="179">
        <f t="shared" ca="1" si="10"/>
        <v>45965.657166203702</v>
      </c>
      <c r="CF323" s="16"/>
      <c r="CG323" s="16"/>
      <c r="CH323" s="286" t="s">
        <v>1838</v>
      </c>
    </row>
    <row r="324" spans="1:86" ht="29" hidden="1" x14ac:dyDescent="0.35">
      <c r="A324" s="3">
        <f t="shared" si="11"/>
        <v>323</v>
      </c>
      <c r="B324" s="3" t="s">
        <v>506</v>
      </c>
      <c r="C324" s="3" t="s">
        <v>1274</v>
      </c>
      <c r="D324" s="227" t="s">
        <v>1329</v>
      </c>
      <c r="E324" s="227" t="s">
        <v>1806</v>
      </c>
      <c r="F324" s="227" t="s">
        <v>236</v>
      </c>
      <c r="G324" s="227" t="s">
        <v>136</v>
      </c>
      <c r="H324" s="3"/>
      <c r="I324" s="227" t="s">
        <v>1000</v>
      </c>
      <c r="J324" s="227" t="s">
        <v>1330</v>
      </c>
      <c r="K324" s="3" t="s">
        <v>147</v>
      </c>
      <c r="L324" s="3" t="s">
        <v>67</v>
      </c>
      <c r="M324" s="3">
        <f>IF(ISBLANK(Table1[[#This Row],[Type Grade]]),"",VLOOKUP(Table1[[#This Row],[Type Grade]],Table10[], 2, 0))</f>
        <v>3</v>
      </c>
      <c r="N324" s="3" t="s">
        <v>1606</v>
      </c>
      <c r="O324" s="3" t="s">
        <v>1590</v>
      </c>
      <c r="P324" s="3" t="s">
        <v>1646</v>
      </c>
      <c r="Q324" s="3" t="str">
        <f>IF(ISBLANK(Table1[[#This Row],[Type Grade]]),"",VLOOKUP(Table1[[#This Row],[Type Grade]],Table10[#Data],4,0))</f>
        <v>Non Staff</v>
      </c>
      <c r="R324" s="3" t="s">
        <v>150</v>
      </c>
      <c r="S324" s="3" t="s">
        <v>1320</v>
      </c>
      <c r="T324" s="3" t="s">
        <v>122</v>
      </c>
      <c r="U324" s="3"/>
      <c r="V324" s="3"/>
      <c r="W324" s="3">
        <v>1</v>
      </c>
      <c r="X324" s="3" t="s">
        <v>135</v>
      </c>
      <c r="Y324" s="3" t="str">
        <f>IF(ISBLANK(Table1[[#This Row],[Progress]]),"belum ada fktk",VLOOKUP(Table1[[#This Row],[Progress]],'Reference Table'!$F$2:$G$12,2,FALSE))</f>
        <v>Closed</v>
      </c>
      <c r="Z324" s="199">
        <v>45870</v>
      </c>
      <c r="AA324" s="183" t="str">
        <f>IF(LEN(Table1[[#This Row],[Request Date]])&gt;=1, TEXT(Table1[[#This Row],[Request Date]], "mmm"), "ongoing")</f>
        <v>Aug</v>
      </c>
      <c r="AB324" s="3"/>
      <c r="AC324" s="3"/>
      <c r="AD324" s="3"/>
      <c r="AE324" s="3"/>
      <c r="AF324" s="3"/>
      <c r="AH324" s="3"/>
      <c r="AI324" s="3"/>
      <c r="AJ324" s="3"/>
      <c r="AK324" s="3"/>
      <c r="AL324" s="3"/>
      <c r="AM324" s="3">
        <v>1</v>
      </c>
      <c r="AN324" s="3"/>
      <c r="AO324" s="3"/>
      <c r="AP324" s="3"/>
      <c r="AQ324" s="3"/>
      <c r="AR324" s="3"/>
      <c r="AS324" s="3"/>
      <c r="AT324" s="3"/>
      <c r="AU324" s="3"/>
      <c r="AV324" s="3"/>
      <c r="AW324" s="3"/>
      <c r="AX324" s="3"/>
      <c r="AY324" s="3"/>
      <c r="AZ324" s="3"/>
      <c r="BA324" s="3"/>
      <c r="BB324" s="3"/>
      <c r="BC324" s="3"/>
      <c r="BD324" s="3"/>
      <c r="BE324" s="3">
        <v>1</v>
      </c>
      <c r="BF324" s="3"/>
      <c r="BG324" s="3"/>
      <c r="BH324" s="3"/>
      <c r="BI324" s="3"/>
      <c r="BJ324" s="3"/>
      <c r="BK324" s="3">
        <v>1</v>
      </c>
      <c r="BL324" s="3"/>
      <c r="BM324" s="3">
        <v>1</v>
      </c>
      <c r="BN324" s="3"/>
      <c r="BO324" s="3"/>
      <c r="BP324" s="3"/>
      <c r="BQ324" s="3"/>
      <c r="BR324" s="244" t="s">
        <v>1656</v>
      </c>
      <c r="BS324" s="183"/>
      <c r="BT324" s="183"/>
      <c r="BU324" s="183">
        <v>45883</v>
      </c>
      <c r="BV324" s="3" t="s">
        <v>1668</v>
      </c>
      <c r="BW324" s="3" t="s">
        <v>286</v>
      </c>
      <c r="BX324" s="16"/>
      <c r="BY324" s="16">
        <f>IF(Table1[[#This Row],[Status]]="Open",Table1[[#This Row],[Ongoing Vacancies Day]],IF(Table1[[#This Row],[Status]]="Closed",Table1[[#This Row],[Join Date]]-Table1[[#This Row],[Request Date]],IF(Table1[[#This Row],[Status]]="Hold / Cancel","Hold/Cancel",0)))</f>
        <v>13</v>
      </c>
      <c r="BZ324" s="16" t="str">
        <f>IFERROR(VLOOKUP(BY324,Table4[],3,TRUE),"Hold/Cancel")</f>
        <v>0 - 30 Days</v>
      </c>
      <c r="CA324" s="16" t="str">
        <f>IF(LEN(Table1[[#This Row],[Join Date]])&lt;1, Table1[[#This Row],[Present Day]]-Table1[[#This Row],[Request Date]],"Closed")</f>
        <v>Closed</v>
      </c>
      <c r="CB324" s="16" t="str">
        <f>VLOOKUP(Table1[[#This Row],[Actual SLA]],Table3[],3,TRUE)</f>
        <v>&lt;90</v>
      </c>
      <c r="CC324" s="16" t="str">
        <f>IFERROR(VLOOKUP(BY324,Table4[],4,TRUE),"Hold/Cancel")</f>
        <v>Closed Meet SLA</v>
      </c>
      <c r="CD324" s="179"/>
      <c r="CE324" s="179">
        <f t="shared" ca="1" si="10"/>
        <v>45965.657166203702</v>
      </c>
      <c r="CF324" s="3">
        <v>7</v>
      </c>
      <c r="CG324" s="16"/>
      <c r="CH324" s="286" t="s">
        <v>1656</v>
      </c>
    </row>
    <row r="325" spans="1:86" hidden="1" x14ac:dyDescent="0.35">
      <c r="A325" s="3">
        <f t="shared" si="11"/>
        <v>324</v>
      </c>
      <c r="B325" s="3" t="s">
        <v>506</v>
      </c>
      <c r="C325" s="3" t="s">
        <v>1274</v>
      </c>
      <c r="D325" s="260" t="s">
        <v>1332</v>
      </c>
      <c r="E325" s="227" t="s">
        <v>1806</v>
      </c>
      <c r="F325" s="227" t="s">
        <v>1328</v>
      </c>
      <c r="G325" s="227" t="s">
        <v>164</v>
      </c>
      <c r="H325" s="3"/>
      <c r="I325" s="227" t="s">
        <v>1000</v>
      </c>
      <c r="J325" s="227" t="s">
        <v>1333</v>
      </c>
      <c r="K325" s="3" t="s">
        <v>147</v>
      </c>
      <c r="L325" s="3" t="s">
        <v>105</v>
      </c>
      <c r="M325" s="3">
        <f>IF(ISBLANK(Table1[[#This Row],[Type Grade]]),"",VLOOKUP(Table1[[#This Row],[Type Grade]],Table10[], 2, 0))</f>
        <v>2</v>
      </c>
      <c r="N325" s="3" t="s">
        <v>1606</v>
      </c>
      <c r="O325" s="3" t="s">
        <v>1590</v>
      </c>
      <c r="P325" s="3" t="s">
        <v>1646</v>
      </c>
      <c r="Q325" s="3" t="str">
        <f>IF(ISBLANK(Table1[[#This Row],[Type Grade]]),"",VLOOKUP(Table1[[#This Row],[Type Grade]],Table10[#Data],4,0))</f>
        <v>Non Staff</v>
      </c>
      <c r="R325" s="3" t="s">
        <v>150</v>
      </c>
      <c r="S325" s="3" t="s">
        <v>1320</v>
      </c>
      <c r="T325" s="3" t="s">
        <v>122</v>
      </c>
      <c r="U325" s="3"/>
      <c r="V325" s="3"/>
      <c r="W325" s="3">
        <v>1</v>
      </c>
      <c r="X325" s="3" t="s">
        <v>135</v>
      </c>
      <c r="Y325" s="3" t="str">
        <f>IF(ISBLANK(Table1[[#This Row],[Progress]]),"belum ada fktk",VLOOKUP(Table1[[#This Row],[Progress]],'Reference Table'!$F$2:$G$12,2,FALSE))</f>
        <v>Closed</v>
      </c>
      <c r="Z325" s="199">
        <v>45870</v>
      </c>
      <c r="AA325" s="183" t="str">
        <f>IF(LEN(Table1[[#This Row],[Request Date]])&gt;=1, TEXT(Table1[[#This Row],[Request Date]], "mmm"), "ongoing")</f>
        <v>Aug</v>
      </c>
      <c r="AB325" s="3"/>
      <c r="AC325" s="3"/>
      <c r="AD325" s="3"/>
      <c r="AE325" s="3"/>
      <c r="AF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v>1</v>
      </c>
      <c r="BN325" s="3"/>
      <c r="BO325" s="3"/>
      <c r="BP325" s="3"/>
      <c r="BQ325" s="3"/>
      <c r="BR325" s="246"/>
      <c r="BS325" s="183"/>
      <c r="BT325" s="183"/>
      <c r="BU325" s="183">
        <v>45901</v>
      </c>
      <c r="BV325" s="3" t="s">
        <v>1803</v>
      </c>
      <c r="BW325" s="3" t="s">
        <v>286</v>
      </c>
      <c r="BX325" s="16"/>
      <c r="BY325" s="16">
        <f>IF(Table1[[#This Row],[Status]]="Open",Table1[[#This Row],[Ongoing Vacancies Day]],IF(Table1[[#This Row],[Status]]="Closed",Table1[[#This Row],[Join Date]]-Table1[[#This Row],[Request Date]],IF(Table1[[#This Row],[Status]]="Hold / Cancel","Hold/Cancel",0)))</f>
        <v>31</v>
      </c>
      <c r="BZ325" s="16" t="str">
        <f>IFERROR(VLOOKUP(BY325,Table4[],3,TRUE),"Hold/Cancel")</f>
        <v>31 - 60 Days</v>
      </c>
      <c r="CA325" s="16" t="str">
        <f>IF(LEN(Table1[[#This Row],[Join Date]])&lt;1, Table1[[#This Row],[Present Day]]-Table1[[#This Row],[Request Date]],"Closed")</f>
        <v>Closed</v>
      </c>
      <c r="CB325" s="16" t="str">
        <f>VLOOKUP(Table1[[#This Row],[Actual SLA]],Table3[],3,TRUE)</f>
        <v>&lt;90</v>
      </c>
      <c r="CC325" s="16" t="str">
        <f>IFERROR(VLOOKUP(BY325,Table4[],4,TRUE),"Hold/Cancel")</f>
        <v>Closed Meet SLA</v>
      </c>
      <c r="CD325" s="179"/>
      <c r="CE325" s="179">
        <f t="shared" ca="1" si="10"/>
        <v>45965.657166203702</v>
      </c>
      <c r="CF325" s="16">
        <v>9</v>
      </c>
      <c r="CG325" s="16"/>
      <c r="CH325" s="231"/>
    </row>
    <row r="326" spans="1:86" hidden="1" x14ac:dyDescent="0.35">
      <c r="A326" s="3">
        <f t="shared" si="11"/>
        <v>325</v>
      </c>
      <c r="B326" s="3" t="s">
        <v>946</v>
      </c>
      <c r="C326" s="3" t="s">
        <v>1274</v>
      </c>
      <c r="D326" s="260" t="s">
        <v>1336</v>
      </c>
      <c r="E326" s="227" t="s">
        <v>1806</v>
      </c>
      <c r="F326" s="227" t="s">
        <v>177</v>
      </c>
      <c r="G326" s="227" t="s">
        <v>164</v>
      </c>
      <c r="H326" s="3"/>
      <c r="I326" s="227" t="s">
        <v>989</v>
      </c>
      <c r="J326" s="227" t="s">
        <v>642</v>
      </c>
      <c r="K326" s="3" t="s">
        <v>138</v>
      </c>
      <c r="L326" s="3" t="s">
        <v>67</v>
      </c>
      <c r="M326" s="3">
        <f>IF(ISBLANK(Table1[[#This Row],[Type Grade]]),"",VLOOKUP(Table1[[#This Row],[Type Grade]],Table10[], 2, 0))</f>
        <v>3</v>
      </c>
      <c r="N326" s="3" t="s">
        <v>1607</v>
      </c>
      <c r="O326" s="3" t="s">
        <v>1592</v>
      </c>
      <c r="P326" s="3" t="s">
        <v>1646</v>
      </c>
      <c r="Q326" s="3" t="str">
        <f>IF(ISBLANK(Table1[[#This Row],[Type Grade]]),"",VLOOKUP(Table1[[#This Row],[Type Grade]],Table10[#Data],4,0))</f>
        <v>Non Staff</v>
      </c>
      <c r="R326" s="3" t="s">
        <v>150</v>
      </c>
      <c r="S326" s="3" t="s">
        <v>720</v>
      </c>
      <c r="T326" s="3" t="s">
        <v>122</v>
      </c>
      <c r="U326" s="3"/>
      <c r="V326" s="3"/>
      <c r="W326" s="3">
        <v>1</v>
      </c>
      <c r="X326" s="3" t="s">
        <v>135</v>
      </c>
      <c r="Y326" s="3" t="str">
        <f>IF(ISBLANK(Table1[[#This Row],[Progress]]),"belum ada fktk",VLOOKUP(Table1[[#This Row],[Progress]],'Reference Table'!$F$2:$G$12,2,FALSE))</f>
        <v>Closed</v>
      </c>
      <c r="Z326" s="199">
        <v>45870</v>
      </c>
      <c r="AA326" s="183" t="str">
        <f>IF(LEN(Table1[[#This Row],[Request Date]])&gt;=1, TEXT(Table1[[#This Row],[Request Date]], "mmm"), "ongoing")</f>
        <v>Aug</v>
      </c>
      <c r="AB326" s="183"/>
      <c r="AC326" s="276">
        <v>3</v>
      </c>
      <c r="AD326" s="183"/>
      <c r="AE326" s="183"/>
      <c r="AF326" s="18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244" t="s">
        <v>1898</v>
      </c>
      <c r="BS326" s="183"/>
      <c r="BT326" s="183"/>
      <c r="BU326" s="183"/>
      <c r="BV326" s="3"/>
      <c r="BW326" s="3"/>
      <c r="BX326" s="16"/>
      <c r="BY326" s="16">
        <f>IF(Table1[[#This Row],[Status]]="Open",Table1[[#This Row],[Ongoing Vacancies Day]],IF(Table1[[#This Row],[Status]]="Closed",Table1[[#This Row],[Join Date]]-Table1[[#This Row],[Request Date]],IF(Table1[[#This Row],[Status]]="Hold / Cancel","Hold/Cancel",0)))</f>
        <v>-45870</v>
      </c>
      <c r="BZ326" s="16" t="str">
        <f>IFERROR(VLOOKUP(BY326,Table4[],3,TRUE),"Hold/Cancel")</f>
        <v>Hold/Cancel</v>
      </c>
      <c r="CA326" s="16">
        <f ca="1">IF(LEN(Table1[[#This Row],[Join Date]])&lt;1, Table1[[#This Row],[Present Day]]-Table1[[#This Row],[Request Date]],"Closed")</f>
        <v>95.657166203702218</v>
      </c>
      <c r="CB326" s="16" t="e">
        <f>VLOOKUP(Table1[[#This Row],[Actual SLA]],Table3[],3,TRUE)</f>
        <v>#N/A</v>
      </c>
      <c r="CC326" s="16" t="str">
        <f>IFERROR(VLOOKUP(BY326,Table4[],4,TRUE),"Hold/Cancel")</f>
        <v>Hold/Cancel</v>
      </c>
      <c r="CD326" s="179"/>
      <c r="CE326" s="179">
        <f t="shared" ca="1" si="10"/>
        <v>45965.657166203702</v>
      </c>
      <c r="CF326" s="16"/>
      <c r="CG326" s="16"/>
      <c r="CH326" s="286" t="s">
        <v>1797</v>
      </c>
    </row>
    <row r="327" spans="1:86" ht="29" hidden="1" x14ac:dyDescent="0.35">
      <c r="A327" s="3">
        <f t="shared" si="11"/>
        <v>326</v>
      </c>
      <c r="B327" s="3" t="s">
        <v>149</v>
      </c>
      <c r="C327" s="3" t="s">
        <v>1274</v>
      </c>
      <c r="D327" s="260" t="s">
        <v>1341</v>
      </c>
      <c r="E327" s="227" t="s">
        <v>1806</v>
      </c>
      <c r="F327" s="227" t="s">
        <v>183</v>
      </c>
      <c r="G327" s="227" t="s">
        <v>164</v>
      </c>
      <c r="H327" s="3"/>
      <c r="I327" s="227" t="s">
        <v>671</v>
      </c>
      <c r="J327" s="227" t="s">
        <v>668</v>
      </c>
      <c r="K327" s="3" t="s">
        <v>138</v>
      </c>
      <c r="L327" s="3" t="s">
        <v>67</v>
      </c>
      <c r="M327" s="3">
        <f>IF(ISBLANK(Table1[[#This Row],[Type Grade]]),"",VLOOKUP(Table1[[#This Row],[Type Grade]],Table10[], 2, 0))</f>
        <v>3</v>
      </c>
      <c r="N327" s="3" t="s">
        <v>1606</v>
      </c>
      <c r="O327" s="3" t="s">
        <v>1590</v>
      </c>
      <c r="P327" s="3" t="s">
        <v>1646</v>
      </c>
      <c r="Q327" s="3" t="str">
        <f>IF(ISBLANK(Table1[[#This Row],[Type Grade]]),"",VLOOKUP(Table1[[#This Row],[Type Grade]],Table10[#Data],4,0))</f>
        <v>Non Staff</v>
      </c>
      <c r="R327" s="3" t="s">
        <v>150</v>
      </c>
      <c r="S327" s="3" t="s">
        <v>163</v>
      </c>
      <c r="T327" s="3" t="s">
        <v>39</v>
      </c>
      <c r="U327" s="3" t="s">
        <v>1342</v>
      </c>
      <c r="V327" s="3"/>
      <c r="W327" s="3">
        <v>1</v>
      </c>
      <c r="X327" s="3" t="s">
        <v>135</v>
      </c>
      <c r="Y327" s="3" t="str">
        <f>IF(ISBLANK(Table1[[#This Row],[Progress]]),"belum ada fktk",VLOOKUP(Table1[[#This Row],[Progress]],'Reference Table'!$F$2:$G$12,2,FALSE))</f>
        <v>Closed</v>
      </c>
      <c r="Z327" s="199">
        <v>45870</v>
      </c>
      <c r="AA327" s="183" t="str">
        <f>IF(LEN(Table1[[#This Row],[Request Date]])&gt;=1, TEXT(Table1[[#This Row],[Request Date]], "mmm"), "ongoing")</f>
        <v>Aug</v>
      </c>
      <c r="AB327" s="183"/>
      <c r="AC327" s="183"/>
      <c r="AD327" s="183"/>
      <c r="AE327" s="183"/>
      <c r="AF327" s="18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v>1</v>
      </c>
      <c r="BN327" s="3"/>
      <c r="BO327" s="3"/>
      <c r="BP327" s="3"/>
      <c r="BQ327" s="3"/>
      <c r="BR327" s="244" t="s">
        <v>1443</v>
      </c>
      <c r="BS327" s="183"/>
      <c r="BT327" s="183"/>
      <c r="BU327" s="183">
        <v>45891</v>
      </c>
      <c r="BV327" s="3" t="s">
        <v>1713</v>
      </c>
      <c r="BW327" s="3" t="s">
        <v>286</v>
      </c>
      <c r="BX327" s="16"/>
      <c r="BY327" s="16">
        <f>IF(Table1[[#This Row],[Status]]="Open",Table1[[#This Row],[Ongoing Vacancies Day]],IF(Table1[[#This Row],[Status]]="Closed",Table1[[#This Row],[Join Date]]-Table1[[#This Row],[Request Date]],IF(Table1[[#This Row],[Status]]="Hold / Cancel","Hold/Cancel",0)))</f>
        <v>21</v>
      </c>
      <c r="BZ327" s="16" t="str">
        <f>IFERROR(VLOOKUP(BY327,Table4[],3,TRUE),"Hold/Cancel")</f>
        <v>0 - 30 Days</v>
      </c>
      <c r="CA327" s="16" t="str">
        <f>IF(LEN(Table1[[#This Row],[Join Date]])&lt;1, Table1[[#This Row],[Present Day]]-Table1[[#This Row],[Request Date]],"Closed")</f>
        <v>Closed</v>
      </c>
      <c r="CB327" s="16" t="str">
        <f>VLOOKUP(Table1[[#This Row],[Actual SLA]],Table3[],3,TRUE)</f>
        <v>&lt;90</v>
      </c>
      <c r="CC327" s="16" t="str">
        <f>IFERROR(VLOOKUP(BY327,Table4[],4,TRUE),"Hold/Cancel")</f>
        <v>Closed Meet SLA</v>
      </c>
      <c r="CD327" s="179"/>
      <c r="CE327" s="179">
        <f t="shared" ca="1" si="10"/>
        <v>45965.657166203702</v>
      </c>
      <c r="CF327" s="16"/>
      <c r="CG327" s="16"/>
      <c r="CH327" s="286" t="s">
        <v>1443</v>
      </c>
    </row>
    <row r="328" spans="1:86" hidden="1" x14ac:dyDescent="0.35">
      <c r="A328" s="3">
        <f t="shared" si="11"/>
        <v>327</v>
      </c>
      <c r="B328" s="3" t="s">
        <v>1214</v>
      </c>
      <c r="C328" s="3" t="s">
        <v>1274</v>
      </c>
      <c r="D328" s="260" t="s">
        <v>1336</v>
      </c>
      <c r="E328" s="227" t="s">
        <v>1806</v>
      </c>
      <c r="F328" s="227" t="s">
        <v>177</v>
      </c>
      <c r="G328" s="227" t="s">
        <v>164</v>
      </c>
      <c r="H328" s="3"/>
      <c r="I328" s="227" t="s">
        <v>989</v>
      </c>
      <c r="J328" s="227" t="s">
        <v>642</v>
      </c>
      <c r="K328" s="3" t="s">
        <v>147</v>
      </c>
      <c r="L328" s="3" t="s">
        <v>67</v>
      </c>
      <c r="M328" s="3">
        <f>IF(ISBLANK(Table1[[#This Row],[Type Grade]]),"",VLOOKUP(Table1[[#This Row],[Type Grade]],Table10[], 2, 0))</f>
        <v>3</v>
      </c>
      <c r="N328" s="3" t="s">
        <v>1606</v>
      </c>
      <c r="O328" s="3" t="s">
        <v>1590</v>
      </c>
      <c r="P328" s="3" t="s">
        <v>1646</v>
      </c>
      <c r="Q328" s="3" t="str">
        <f>IF(ISBLANK(Table1[[#This Row],[Type Grade]]),"",VLOOKUP(Table1[[#This Row],[Type Grade]],Table10[#Data],4,0))</f>
        <v>Non Staff</v>
      </c>
      <c r="R328" s="3" t="s">
        <v>150</v>
      </c>
      <c r="S328" s="3" t="s">
        <v>720</v>
      </c>
      <c r="T328" s="3" t="s">
        <v>122</v>
      </c>
      <c r="U328" s="3"/>
      <c r="V328" s="3"/>
      <c r="W328" s="3">
        <v>1</v>
      </c>
      <c r="X328" s="3" t="s">
        <v>135</v>
      </c>
      <c r="Y328" s="3" t="str">
        <f>IF(ISBLANK(Table1[[#This Row],[Progress]]),"belum ada fktk",VLOOKUP(Table1[[#This Row],[Progress]],'Reference Table'!$F$2:$G$12,2,FALSE))</f>
        <v>Closed</v>
      </c>
      <c r="Z328" s="199">
        <v>45870</v>
      </c>
      <c r="AA328" s="183" t="str">
        <f>IF(LEN(Table1[[#This Row],[Request Date]])&gt;=1, TEXT(Table1[[#This Row],[Request Date]], "mmm"), "ongoing")</f>
        <v>Aug</v>
      </c>
      <c r="AB328" s="183"/>
      <c r="AC328" s="183"/>
      <c r="AD328" s="183"/>
      <c r="AE328" s="183"/>
      <c r="AF328" s="18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v>1</v>
      </c>
      <c r="BN328" s="3"/>
      <c r="BO328" s="3"/>
      <c r="BP328" s="3"/>
      <c r="BQ328" s="3"/>
      <c r="BR328" s="244" t="s">
        <v>1899</v>
      </c>
      <c r="BS328" s="183"/>
      <c r="BT328" s="183"/>
      <c r="BU328" s="183">
        <v>45854</v>
      </c>
      <c r="BV328" s="3" t="s">
        <v>1910</v>
      </c>
      <c r="BW328" s="3"/>
      <c r="BX328" s="16"/>
      <c r="BY328" s="16">
        <f>IF(Table1[[#This Row],[Status]]="Open",Table1[[#This Row],[Ongoing Vacancies Day]],IF(Table1[[#This Row],[Status]]="Closed",Table1[[#This Row],[Join Date]]-Table1[[#This Row],[Request Date]],IF(Table1[[#This Row],[Status]]="Hold / Cancel","Hold/Cancel",0)))</f>
        <v>-16</v>
      </c>
      <c r="BZ328" s="16" t="str">
        <f>IFERROR(VLOOKUP(BY328,Table4[],3,TRUE),"Hold/Cancel")</f>
        <v>Hold/Cancel</v>
      </c>
      <c r="CA328" s="16" t="str">
        <f>IF(LEN(Table1[[#This Row],[Join Date]])&lt;1, Table1[[#This Row],[Present Day]]-Table1[[#This Row],[Request Date]],"Closed")</f>
        <v>Closed</v>
      </c>
      <c r="CB328" s="16" t="e">
        <f>VLOOKUP(Table1[[#This Row],[Actual SLA]],Table3[],3,TRUE)</f>
        <v>#N/A</v>
      </c>
      <c r="CC328" s="16" t="str">
        <f>IFERROR(VLOOKUP(BY328,Table4[],4,TRUE),"Hold/Cancel")</f>
        <v>Hold/Cancel</v>
      </c>
      <c r="CD328" s="179"/>
      <c r="CE328" s="179">
        <f t="shared" ca="1" si="10"/>
        <v>45965.657166203702</v>
      </c>
      <c r="CF328" s="16"/>
      <c r="CG328" s="16"/>
      <c r="CH328" s="231"/>
    </row>
    <row r="329" spans="1:86" hidden="1" x14ac:dyDescent="0.35">
      <c r="A329" s="3">
        <f t="shared" si="11"/>
        <v>328</v>
      </c>
      <c r="B329" s="3" t="s">
        <v>153</v>
      </c>
      <c r="C329" s="3" t="s">
        <v>1274</v>
      </c>
      <c r="D329" s="260" t="s">
        <v>1388</v>
      </c>
      <c r="E329" s="227" t="s">
        <v>1806</v>
      </c>
      <c r="F329" s="227" t="s">
        <v>156</v>
      </c>
      <c r="G329" s="227" t="s">
        <v>164</v>
      </c>
      <c r="H329" s="3"/>
      <c r="I329" s="227" t="s">
        <v>1389</v>
      </c>
      <c r="J329" s="227" t="s">
        <v>1390</v>
      </c>
      <c r="K329" s="3" t="s">
        <v>138</v>
      </c>
      <c r="L329" s="3" t="s">
        <v>46</v>
      </c>
      <c r="M329" s="3">
        <f>IF(ISBLANK(Table1[[#This Row],[Type Grade]]),"",VLOOKUP(Table1[[#This Row],[Type Grade]],Table10[], 2, 0))</f>
        <v>5</v>
      </c>
      <c r="N329" s="3" t="s">
        <v>1606</v>
      </c>
      <c r="O329" s="3" t="s">
        <v>1590</v>
      </c>
      <c r="P329" s="3" t="s">
        <v>1646</v>
      </c>
      <c r="Q329" s="3" t="str">
        <f>IF(ISBLANK(Table1[[#This Row],[Type Grade]]),"",VLOOKUP(Table1[[#This Row],[Type Grade]],Table10[#Data],4,0))</f>
        <v>Staff</v>
      </c>
      <c r="R329" s="3" t="s">
        <v>150</v>
      </c>
      <c r="S329" s="3" t="s">
        <v>864</v>
      </c>
      <c r="T329" s="3" t="s">
        <v>39</v>
      </c>
      <c r="U329" s="3" t="s">
        <v>1391</v>
      </c>
      <c r="V329" s="3"/>
      <c r="W329" s="3">
        <v>1</v>
      </c>
      <c r="X329" s="3" t="s">
        <v>128</v>
      </c>
      <c r="Y329" s="3" t="str">
        <f>IF(ISBLANK(Table1[[#This Row],[Progress]]),"belum ada fktk",VLOOKUP(Table1[[#This Row],[Progress]],'Reference Table'!$F$2:$G$12,2,FALSE))</f>
        <v>Open</v>
      </c>
      <c r="Z329" s="199">
        <v>45870</v>
      </c>
      <c r="AA329" s="183" t="str">
        <f>IF(LEN(Table1[[#This Row],[Request Date]])&gt;=1, TEXT(Table1[[#This Row],[Request Date]], "mmm"), "ongoing")</f>
        <v>Aug</v>
      </c>
      <c r="AB329" s="3"/>
      <c r="AC329" s="3"/>
      <c r="AD329" s="3"/>
      <c r="AE329" s="3"/>
      <c r="AF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246"/>
      <c r="BS329" s="183"/>
      <c r="BT329" s="183"/>
      <c r="BU329" s="183"/>
      <c r="BV329" s="3"/>
      <c r="BW329" s="3"/>
      <c r="BX329" s="16"/>
      <c r="BY329" s="16">
        <f ca="1">IF(Table1[[#This Row],[Status]]="Open",Table1[[#This Row],[Ongoing Vacancies Day]],IF(Table1[[#This Row],[Status]]="Closed",Table1[[#This Row],[Join Date]]-Table1[[#This Row],[Request Date]],IF(Table1[[#This Row],[Status]]="Hold / Cancel","Hold/Cancel",0)))</f>
        <v>95.65716608796356</v>
      </c>
      <c r="BZ329" s="16" t="str">
        <f ca="1">IFERROR(VLOOKUP(BY329,Table4[],3,TRUE),"Hold/Cancel")</f>
        <v>above 91 Days</v>
      </c>
      <c r="CA329" s="16">
        <f ca="1">IF(LEN(Table1[[#This Row],[Join Date]])&lt;1, Table1[[#This Row],[Present Day]]-Table1[[#This Row],[Request Date]],"Closed")</f>
        <v>95.65716608796356</v>
      </c>
      <c r="CB329" s="16" t="str">
        <f ca="1">VLOOKUP(Table1[[#This Row],[Actual SLA]],Table3[],3,TRUE)</f>
        <v>&gt;90</v>
      </c>
      <c r="CC329" s="16" t="str">
        <f ca="1">IFERROR(VLOOKUP(BY329,Table4[],4,TRUE),"Hold/Cancel")</f>
        <v>Closed Not Meet SLA</v>
      </c>
      <c r="CD329" s="179"/>
      <c r="CE329" s="179">
        <f t="shared" ca="1" si="10"/>
        <v>45965.657166087964</v>
      </c>
      <c r="CF329" s="16"/>
      <c r="CG329" s="16" t="s">
        <v>1720</v>
      </c>
      <c r="CH329" s="231"/>
    </row>
    <row r="330" spans="1:86" ht="130.5" hidden="1" x14ac:dyDescent="0.35">
      <c r="A330" s="3">
        <f t="shared" si="11"/>
        <v>329</v>
      </c>
      <c r="B330" s="3" t="s">
        <v>153</v>
      </c>
      <c r="C330" s="3" t="s">
        <v>1274</v>
      </c>
      <c r="D330" s="260" t="s">
        <v>1392</v>
      </c>
      <c r="E330" s="227" t="s">
        <v>1806</v>
      </c>
      <c r="F330" s="227" t="s">
        <v>236</v>
      </c>
      <c r="G330" s="227" t="s">
        <v>164</v>
      </c>
      <c r="H330" s="227" t="s">
        <v>1717</v>
      </c>
      <c r="I330" s="227" t="s">
        <v>614</v>
      </c>
      <c r="J330" s="227" t="s">
        <v>1111</v>
      </c>
      <c r="K330" s="3" t="s">
        <v>138</v>
      </c>
      <c r="L330" s="3" t="s">
        <v>65</v>
      </c>
      <c r="M330" s="3">
        <f>IF(ISBLANK(Table1[[#This Row],[Type Grade]]),"",VLOOKUP(Table1[[#This Row],[Type Grade]],Table10[], 2, 0))</f>
        <v>4</v>
      </c>
      <c r="N330" s="3" t="s">
        <v>1606</v>
      </c>
      <c r="O330" s="3" t="s">
        <v>1590</v>
      </c>
      <c r="P330" s="3" t="s">
        <v>1646</v>
      </c>
      <c r="Q330" s="3" t="str">
        <f>IF(ISBLANK(Table1[[#This Row],[Type Grade]]),"",VLOOKUP(Table1[[#This Row],[Type Grade]],Table10[#Data],4,0))</f>
        <v>Staff</v>
      </c>
      <c r="R330" s="3" t="s">
        <v>150</v>
      </c>
      <c r="S330" s="3" t="s">
        <v>864</v>
      </c>
      <c r="T330" s="3" t="s">
        <v>39</v>
      </c>
      <c r="U330" s="3" t="s">
        <v>1393</v>
      </c>
      <c r="V330" s="3"/>
      <c r="W330" s="3">
        <v>1</v>
      </c>
      <c r="X330" s="3" t="s">
        <v>130</v>
      </c>
      <c r="Y330" s="3" t="str">
        <f>IF(ISBLANK(Table1[[#This Row],[Progress]]),"belum ada fktk",VLOOKUP(Table1[[#This Row],[Progress]],'Reference Table'!$F$2:$G$12,2,FALSE))</f>
        <v>Open</v>
      </c>
      <c r="Z330" s="199">
        <v>45870</v>
      </c>
      <c r="AA330" s="183" t="str">
        <f>IF(LEN(Table1[[#This Row],[Request Date]])&gt;=1, TEXT(Table1[[#This Row],[Request Date]], "mmm"), "ongoing")</f>
        <v>Aug</v>
      </c>
      <c r="AB330" s="3"/>
      <c r="AC330" s="3"/>
      <c r="AD330" s="3"/>
      <c r="AE330" s="3"/>
      <c r="AF330" s="3"/>
      <c r="AG330" s="3">
        <v>2</v>
      </c>
      <c r="AH330" s="3"/>
      <c r="AI330" s="3"/>
      <c r="AJ330" s="3"/>
      <c r="AK330" s="3"/>
      <c r="AL330" s="3"/>
      <c r="AM330" s="3">
        <v>2</v>
      </c>
      <c r="AN330" s="3"/>
      <c r="AO330" s="3"/>
      <c r="AP330" s="3"/>
      <c r="AQ330" s="3">
        <v>1</v>
      </c>
      <c r="AR330" s="3"/>
      <c r="AS330" s="3"/>
      <c r="AT330" s="3"/>
      <c r="AU330" s="3"/>
      <c r="AV330" s="3"/>
      <c r="AW330" s="3"/>
      <c r="AX330" s="3"/>
      <c r="AY330" s="3"/>
      <c r="AZ330" s="3"/>
      <c r="BA330" s="3"/>
      <c r="BB330" s="3"/>
      <c r="BC330" s="3"/>
      <c r="BD330" s="3"/>
      <c r="BE330" s="3">
        <v>1</v>
      </c>
      <c r="BF330" s="3"/>
      <c r="BG330" s="3"/>
      <c r="BH330" s="3"/>
      <c r="BI330" s="3"/>
      <c r="BJ330" s="3"/>
      <c r="BK330" s="3"/>
      <c r="BL330" s="3"/>
      <c r="BM330" s="3"/>
      <c r="BN330" s="3"/>
      <c r="BO330" s="3"/>
      <c r="BP330" s="3"/>
      <c r="BQ330" s="3"/>
      <c r="BR330" s="244" t="s">
        <v>1921</v>
      </c>
      <c r="BS330" s="183"/>
      <c r="BT330" s="183"/>
      <c r="BU330" s="183"/>
      <c r="BV330" s="3"/>
      <c r="BW330" s="3"/>
      <c r="BX330" s="16"/>
      <c r="BY330" s="16">
        <f ca="1">IF(Table1[[#This Row],[Status]]="Open",Table1[[#This Row],[Ongoing Vacancies Day]],IF(Table1[[#This Row],[Status]]="Closed",Table1[[#This Row],[Join Date]]-Table1[[#This Row],[Request Date]],IF(Table1[[#This Row],[Status]]="Hold / Cancel","Hold/Cancel",0)))</f>
        <v>95.65716608796356</v>
      </c>
      <c r="BZ330" s="16" t="str">
        <f ca="1">IFERROR(VLOOKUP(BY330,Table4[],3,TRUE),"Hold/Cancel")</f>
        <v>above 91 Days</v>
      </c>
      <c r="CA330" s="16">
        <f ca="1">IF(LEN(Table1[[#This Row],[Join Date]])&lt;1, Table1[[#This Row],[Present Day]]-Table1[[#This Row],[Request Date]],"Closed")</f>
        <v>95.65716608796356</v>
      </c>
      <c r="CB330" s="16" t="str">
        <f ca="1">VLOOKUP(Table1[[#This Row],[Actual SLA]],Table3[],3,TRUE)</f>
        <v>&gt;90</v>
      </c>
      <c r="CC330" s="16" t="str">
        <f ca="1">IFERROR(VLOOKUP(BY330,Table4[],4,TRUE),"Hold/Cancel")</f>
        <v>Closed Not Meet SLA</v>
      </c>
      <c r="CD330" s="179"/>
      <c r="CE330" s="179">
        <f t="shared" ca="1" si="10"/>
        <v>45965.657166087964</v>
      </c>
      <c r="CF330" s="16"/>
      <c r="CG330" s="16"/>
      <c r="CH330" s="286" t="s">
        <v>1858</v>
      </c>
    </row>
    <row r="331" spans="1:86" ht="43.5" hidden="1" x14ac:dyDescent="0.35">
      <c r="A331" s="3">
        <f t="shared" si="11"/>
        <v>330</v>
      </c>
      <c r="B331" s="3" t="s">
        <v>506</v>
      </c>
      <c r="C331" s="3" t="s">
        <v>1274</v>
      </c>
      <c r="D331" s="260" t="s">
        <v>994</v>
      </c>
      <c r="E331" s="227" t="s">
        <v>1806</v>
      </c>
      <c r="F331" s="227" t="s">
        <v>156</v>
      </c>
      <c r="G331" s="227" t="s">
        <v>164</v>
      </c>
      <c r="H331" s="3"/>
      <c r="I331" s="227" t="s">
        <v>1000</v>
      </c>
      <c r="J331" s="227" t="s">
        <v>1335</v>
      </c>
      <c r="K331" s="3" t="s">
        <v>147</v>
      </c>
      <c r="L331" s="3" t="s">
        <v>105</v>
      </c>
      <c r="M331" s="3">
        <f>IF(ISBLANK(Table1[[#This Row],[Type Grade]]),"",VLOOKUP(Table1[[#This Row],[Type Grade]],Table10[], 2, 0))</f>
        <v>2</v>
      </c>
      <c r="N331" s="3" t="s">
        <v>1606</v>
      </c>
      <c r="O331" s="3" t="s">
        <v>1590</v>
      </c>
      <c r="P331" s="3" t="s">
        <v>1646</v>
      </c>
      <c r="Q331" s="3" t="str">
        <f>IF(ISBLANK(Table1[[#This Row],[Type Grade]]),"",VLOOKUP(Table1[[#This Row],[Type Grade]],Table10[#Data],4,0))</f>
        <v>Non Staff</v>
      </c>
      <c r="R331" s="3" t="s">
        <v>150</v>
      </c>
      <c r="S331" s="3" t="s">
        <v>1320</v>
      </c>
      <c r="T331" s="3" t="s">
        <v>122</v>
      </c>
      <c r="U331" s="3"/>
      <c r="V331" s="3"/>
      <c r="W331" s="3">
        <v>1</v>
      </c>
      <c r="X331" s="3" t="s">
        <v>135</v>
      </c>
      <c r="Y331" s="3" t="str">
        <f>IF(ISBLANK(Table1[[#This Row],[Progress]]),"belum ada fktk",VLOOKUP(Table1[[#This Row],[Progress]],'Reference Table'!$F$2:$G$12,2,FALSE))</f>
        <v>Closed</v>
      </c>
      <c r="Z331" s="199">
        <v>45870</v>
      </c>
      <c r="AA331" s="183" t="str">
        <f>IF(LEN(Table1[[#This Row],[Request Date]])&gt;=1, TEXT(Table1[[#This Row],[Request Date]], "mmm"), "ongoing")</f>
        <v>Aug</v>
      </c>
      <c r="AB331" s="3"/>
      <c r="AC331" s="3"/>
      <c r="AD331" s="3"/>
      <c r="AE331" s="3"/>
      <c r="AF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v>1</v>
      </c>
      <c r="BN331" s="3"/>
      <c r="BO331" s="3"/>
      <c r="BP331" s="3"/>
      <c r="BQ331" s="3"/>
      <c r="BR331" s="244" t="s">
        <v>1357</v>
      </c>
      <c r="BS331" s="183"/>
      <c r="BT331" s="183">
        <v>45870</v>
      </c>
      <c r="BU331" s="183">
        <v>45870</v>
      </c>
      <c r="BV331" s="3" t="s">
        <v>1839</v>
      </c>
      <c r="BW331" s="3" t="s">
        <v>286</v>
      </c>
      <c r="BX331" s="16"/>
      <c r="BY331" s="16">
        <f>IF(Table1[[#This Row],[Status]]="Open",Table1[[#This Row],[Ongoing Vacancies Day]],IF(Table1[[#This Row],[Status]]="Closed",Table1[[#This Row],[Join Date]]-Table1[[#This Row],[Request Date]],IF(Table1[[#This Row],[Status]]="Hold / Cancel","Hold/Cancel",0)))</f>
        <v>0</v>
      </c>
      <c r="BZ331" s="16" t="str">
        <f>IFERROR(VLOOKUP(BY331,Table4[],3,TRUE),"Hold/Cancel")</f>
        <v>0 - 30 Days</v>
      </c>
      <c r="CA331" s="16" t="str">
        <f>IF(LEN(Table1[[#This Row],[Join Date]])&lt;1, Table1[[#This Row],[Present Day]]-Table1[[#This Row],[Request Date]],"Closed")</f>
        <v>Closed</v>
      </c>
      <c r="CB331" s="16" t="str">
        <f>VLOOKUP(Table1[[#This Row],[Actual SLA]],Table3[],3,TRUE)</f>
        <v>&lt;90</v>
      </c>
      <c r="CC331" s="16" t="str">
        <f>IFERROR(VLOOKUP(BY331,Table4[],4,TRUE),"Hold/Cancel")</f>
        <v>Closed Meet SLA</v>
      </c>
      <c r="CD331" s="179"/>
      <c r="CE331" s="179">
        <f t="shared" ca="1" si="10"/>
        <v>45965.657166203702</v>
      </c>
      <c r="CF331" s="16">
        <v>8</v>
      </c>
      <c r="CG331" s="16"/>
      <c r="CH331" s="286" t="s">
        <v>1357</v>
      </c>
    </row>
    <row r="332" spans="1:86" ht="58" hidden="1" x14ac:dyDescent="0.35">
      <c r="A332" s="3">
        <f t="shared" si="11"/>
        <v>331</v>
      </c>
      <c r="B332" s="3" t="s">
        <v>149</v>
      </c>
      <c r="C332" s="3" t="s">
        <v>1274</v>
      </c>
      <c r="D332" s="260" t="s">
        <v>1394</v>
      </c>
      <c r="E332" s="227" t="s">
        <v>1806</v>
      </c>
      <c r="F332" s="227" t="s">
        <v>236</v>
      </c>
      <c r="G332" s="227" t="s">
        <v>164</v>
      </c>
      <c r="H332" s="3"/>
      <c r="I332" s="227" t="s">
        <v>627</v>
      </c>
      <c r="J332" s="227" t="s">
        <v>1645</v>
      </c>
      <c r="K332" s="3" t="s">
        <v>138</v>
      </c>
      <c r="L332" s="3" t="s">
        <v>48</v>
      </c>
      <c r="M332" s="3">
        <f>IF(ISBLANK(Table1[[#This Row],[Type Grade]]),"",VLOOKUP(Table1[[#This Row],[Type Grade]],Table10[], 2, 0))</f>
        <v>6</v>
      </c>
      <c r="N332" s="3" t="s">
        <v>1606</v>
      </c>
      <c r="O332" s="3" t="s">
        <v>1590</v>
      </c>
      <c r="P332" s="3" t="s">
        <v>1646</v>
      </c>
      <c r="Q332" s="3" t="str">
        <f>IF(ISBLANK(Table1[[#This Row],[Type Grade]]),"",VLOOKUP(Table1[[#This Row],[Type Grade]],Table10[#Data],4,0))</f>
        <v>Staff</v>
      </c>
      <c r="R332" s="3" t="s">
        <v>150</v>
      </c>
      <c r="S332" s="3" t="s">
        <v>163</v>
      </c>
      <c r="T332" s="3" t="s">
        <v>39</v>
      </c>
      <c r="U332" s="3" t="s">
        <v>1395</v>
      </c>
      <c r="V332" s="3"/>
      <c r="W332" s="3">
        <v>1</v>
      </c>
      <c r="X332" s="3" t="s">
        <v>130</v>
      </c>
      <c r="Y332" s="3" t="str">
        <f>IF(ISBLANK(Table1[[#This Row],[Progress]]),"belum ada fktk",VLOOKUP(Table1[[#This Row],[Progress]],'Reference Table'!$F$2:$G$12,2,FALSE))</f>
        <v>Open</v>
      </c>
      <c r="Z332" s="199">
        <v>45870</v>
      </c>
      <c r="AA332" s="183" t="str">
        <f>IF(LEN(Table1[[#This Row],[Request Date]])&gt;=1, TEXT(Table1[[#This Row],[Request Date]], "mmm"), "ongoing")</f>
        <v>Aug</v>
      </c>
      <c r="AB332" s="183"/>
      <c r="AC332" s="183"/>
      <c r="AD332" s="183"/>
      <c r="AE332" s="183"/>
      <c r="AF332" s="183"/>
      <c r="AG332" s="3">
        <v>8</v>
      </c>
      <c r="AH332" s="3"/>
      <c r="AI332" s="3"/>
      <c r="AJ332" s="3">
        <v>1</v>
      </c>
      <c r="AK332" s="3"/>
      <c r="AL332" s="3"/>
      <c r="AM332" s="3">
        <v>3</v>
      </c>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v>6</v>
      </c>
      <c r="BO332" s="3">
        <v>2</v>
      </c>
      <c r="BP332" s="3"/>
      <c r="BQ332" s="3"/>
      <c r="BR332" s="244" t="s">
        <v>1922</v>
      </c>
      <c r="BS332" s="183"/>
      <c r="BT332" s="183"/>
      <c r="BU332" s="183"/>
      <c r="BV332" s="3"/>
      <c r="BW332" s="3"/>
      <c r="BX332" s="16"/>
      <c r="BY332" s="16">
        <f ca="1">IF(Table1[[#This Row],[Status]]="Open",Table1[[#This Row],[Ongoing Vacancies Day]],IF(Table1[[#This Row],[Status]]="Closed",Table1[[#This Row],[Join Date]]-Table1[[#This Row],[Request Date]],IF(Table1[[#This Row],[Status]]="Hold / Cancel","Hold/Cancel",0)))</f>
        <v>95.65716608796356</v>
      </c>
      <c r="BZ332" s="16" t="str">
        <f ca="1">IFERROR(VLOOKUP(BY332,Table4[],3,TRUE),"Hold/Cancel")</f>
        <v>above 91 Days</v>
      </c>
      <c r="CA332" s="16">
        <f ca="1">IF(LEN(Table1[[#This Row],[Join Date]])&lt;1, Table1[[#This Row],[Present Day]]-Table1[[#This Row],[Request Date]],"Closed")</f>
        <v>95.65716608796356</v>
      </c>
      <c r="CB332" s="16" t="str">
        <f ca="1">VLOOKUP(Table1[[#This Row],[Actual SLA]],Table3[],3,TRUE)</f>
        <v>&gt;90</v>
      </c>
      <c r="CC332" s="16" t="str">
        <f ca="1">IFERROR(VLOOKUP(BY332,Table4[],4,TRUE),"Hold/Cancel")</f>
        <v>Closed Not Meet SLA</v>
      </c>
      <c r="CD332" s="179"/>
      <c r="CE332" s="179">
        <f t="shared" ca="1" si="10"/>
        <v>45965.657166087964</v>
      </c>
      <c r="CF332" s="16"/>
      <c r="CG332" s="16" t="s">
        <v>1720</v>
      </c>
      <c r="CH332" s="286" t="s">
        <v>1832</v>
      </c>
    </row>
    <row r="333" spans="1:86" ht="58" hidden="1" x14ac:dyDescent="0.35">
      <c r="A333" s="3">
        <f t="shared" si="11"/>
        <v>332</v>
      </c>
      <c r="B333" s="3" t="s">
        <v>149</v>
      </c>
      <c r="C333" s="3" t="s">
        <v>1274</v>
      </c>
      <c r="D333" s="260" t="s">
        <v>1417</v>
      </c>
      <c r="E333" s="227" t="s">
        <v>1806</v>
      </c>
      <c r="F333" s="227" t="s">
        <v>162</v>
      </c>
      <c r="G333" s="227" t="s">
        <v>136</v>
      </c>
      <c r="H333" s="227" t="str">
        <f>Table1[[#This Row],[Division]]</f>
        <v>Project</v>
      </c>
      <c r="I333" s="227" t="s">
        <v>1418</v>
      </c>
      <c r="J333" s="227" t="s">
        <v>1416</v>
      </c>
      <c r="K333" s="3" t="s">
        <v>138</v>
      </c>
      <c r="L333" s="3" t="s">
        <v>46</v>
      </c>
      <c r="M333" s="3">
        <f>IF(ISBLANK(Table1[[#This Row],[Type Grade]]),"",VLOOKUP(Table1[[#This Row],[Type Grade]],Table10[], 2, 0))</f>
        <v>5</v>
      </c>
      <c r="N333" s="3" t="s">
        <v>1606</v>
      </c>
      <c r="O333" s="3" t="s">
        <v>1590</v>
      </c>
      <c r="P333" s="3" t="s">
        <v>1646</v>
      </c>
      <c r="Q333" s="3" t="str">
        <f>IF(ISBLANK(Table1[[#This Row],[Type Grade]]),"",VLOOKUP(Table1[[#This Row],[Type Grade]],Table10[#Data],4,0))</f>
        <v>Staff</v>
      </c>
      <c r="R333" s="3" t="s">
        <v>121</v>
      </c>
      <c r="S333" s="3" t="s">
        <v>151</v>
      </c>
      <c r="T333" s="3" t="s">
        <v>39</v>
      </c>
      <c r="U333" s="3" t="s">
        <v>1419</v>
      </c>
      <c r="V333" s="3"/>
      <c r="W333" s="3">
        <v>1</v>
      </c>
      <c r="X333" s="3" t="s">
        <v>130</v>
      </c>
      <c r="Y333" s="3" t="str">
        <f>IF(ISBLANK(Table1[[#This Row],[Progress]]),"belum ada fktk",VLOOKUP(Table1[[#This Row],[Progress]],'Reference Table'!$F$2:$G$12,2,FALSE))</f>
        <v>Open</v>
      </c>
      <c r="Z333" s="199">
        <v>45870</v>
      </c>
      <c r="AA333" s="183" t="str">
        <f>IF(LEN(Table1[[#This Row],[Request Date]])&gt;=1, TEXT(Table1[[#This Row],[Request Date]], "mmm"), "ongoing")</f>
        <v>Aug</v>
      </c>
      <c r="AB333" s="276">
        <v>0</v>
      </c>
      <c r="AC333" s="276">
        <v>0</v>
      </c>
      <c r="AD333" s="276">
        <v>1</v>
      </c>
      <c r="AE333" s="183"/>
      <c r="AF333" s="183"/>
      <c r="AH333" s="3"/>
      <c r="AI333" s="3"/>
      <c r="AJ333" s="3"/>
      <c r="AK333" s="3"/>
      <c r="AL333" s="3">
        <v>1</v>
      </c>
      <c r="AM333" s="3">
        <v>1</v>
      </c>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244" t="s">
        <v>1923</v>
      </c>
      <c r="BS333" s="183"/>
      <c r="BT333" s="183"/>
      <c r="BU333" s="183"/>
      <c r="BV333" s="3"/>
      <c r="BW333" s="3"/>
      <c r="BX333" s="16"/>
      <c r="BY333" s="16">
        <f ca="1">IF(Table1[[#This Row],[Status]]="Open",Table1[[#This Row],[Ongoing Vacancies Day]],IF(Table1[[#This Row],[Status]]="Closed",Table1[[#This Row],[Join Date]]-Table1[[#This Row],[Request Date]],IF(Table1[[#This Row],[Status]]="Hold / Cancel","Hold/Cancel",0)))</f>
        <v>95.65716608796356</v>
      </c>
      <c r="BZ333" s="16" t="str">
        <f ca="1">IFERROR(VLOOKUP(BY333,Table4[],3,TRUE),"Hold/Cancel")</f>
        <v>above 91 Days</v>
      </c>
      <c r="CA333" s="16">
        <f ca="1">IF(LEN(Table1[[#This Row],[Join Date]])&lt;1, Table1[[#This Row],[Present Day]]-Table1[[#This Row],[Request Date]],"Closed")</f>
        <v>95.65716608796356</v>
      </c>
      <c r="CB333" s="16" t="str">
        <f ca="1">VLOOKUP(Table1[[#This Row],[Actual SLA]],Table3[],3,TRUE)</f>
        <v>&gt;90</v>
      </c>
      <c r="CC333" s="16" t="str">
        <f ca="1">IFERROR(VLOOKUP(BY333,Table4[],4,TRUE),"Hold/Cancel")</f>
        <v>Closed Not Meet SLA</v>
      </c>
      <c r="CD333" s="179"/>
      <c r="CE333" s="179">
        <f t="shared" ca="1" si="10"/>
        <v>45965.657166087964</v>
      </c>
      <c r="CF333" s="16"/>
      <c r="CG333" s="16" t="s">
        <v>1720</v>
      </c>
      <c r="CH333" s="286" t="s">
        <v>1874</v>
      </c>
    </row>
    <row r="334" spans="1:86" ht="174" hidden="1" x14ac:dyDescent="0.35">
      <c r="A334" s="3">
        <f t="shared" si="11"/>
        <v>333</v>
      </c>
      <c r="B334" s="3" t="s">
        <v>149</v>
      </c>
      <c r="C334" s="3" t="s">
        <v>1273</v>
      </c>
      <c r="D334" s="229" t="s">
        <v>1494</v>
      </c>
      <c r="E334" s="227" t="s">
        <v>1807</v>
      </c>
      <c r="F334" s="227" t="s">
        <v>137</v>
      </c>
      <c r="G334" s="229" t="s">
        <v>136</v>
      </c>
      <c r="H334" s="229" t="s">
        <v>1557</v>
      </c>
      <c r="I334" s="227" t="s">
        <v>694</v>
      </c>
      <c r="J334" s="227" t="s">
        <v>1057</v>
      </c>
      <c r="K334" s="3" t="s">
        <v>138</v>
      </c>
      <c r="L334" s="3" t="s">
        <v>65</v>
      </c>
      <c r="M334" s="3">
        <f>IF(ISBLANK(Table1[[#This Row],[Type Grade]]),"",VLOOKUP(Table1[[#This Row],[Type Grade]],Table10[], 2, 0))</f>
        <v>4</v>
      </c>
      <c r="N334" s="3" t="s">
        <v>1606</v>
      </c>
      <c r="O334" s="3" t="s">
        <v>1591</v>
      </c>
      <c r="P334" s="4" t="s">
        <v>1621</v>
      </c>
      <c r="Q334" s="3" t="str">
        <f>IF(ISBLANK(Table1[[#This Row],[Type Grade]]),"",VLOOKUP(Table1[[#This Row],[Type Grade]],Table10[#Data],4,0))</f>
        <v>Staff</v>
      </c>
      <c r="R334" s="3" t="s">
        <v>121</v>
      </c>
      <c r="S334" s="3" t="s">
        <v>151</v>
      </c>
      <c r="T334" s="3" t="s">
        <v>122</v>
      </c>
      <c r="U334" s="3" t="s">
        <v>349</v>
      </c>
      <c r="V334" s="3" t="s">
        <v>349</v>
      </c>
      <c r="W334" s="3">
        <v>1</v>
      </c>
      <c r="X334" s="3" t="s">
        <v>92</v>
      </c>
      <c r="Y334" s="3" t="str">
        <f>IF(ISBLANK(Table1[[#This Row],[Progress]]),"belum ada fktk",VLOOKUP(Table1[[#This Row],[Progress]],'Reference Table'!$F$2:$G$12,2,FALSE))</f>
        <v>Closed</v>
      </c>
      <c r="Z334" s="199">
        <v>45870</v>
      </c>
      <c r="AA334" s="183" t="str">
        <f>IF(LEN(Table1[[#This Row],[Request Date]])&gt;=1, TEXT(Table1[[#This Row],[Request Date]], "mmm"), "ongoing")</f>
        <v>Aug</v>
      </c>
      <c r="AB334" s="276">
        <v>2</v>
      </c>
      <c r="AC334" s="276">
        <v>0</v>
      </c>
      <c r="AD334" s="276">
        <v>0</v>
      </c>
      <c r="AE334" s="183"/>
      <c r="AF334" s="183"/>
      <c r="AG334" s="216">
        <v>3</v>
      </c>
      <c r="AH334" s="216"/>
      <c r="AI334" s="216">
        <v>2</v>
      </c>
      <c r="AJ334" s="216"/>
      <c r="AK334" s="216"/>
      <c r="AL334" s="216"/>
      <c r="AM334" s="217">
        <v>3</v>
      </c>
      <c r="AN334" s="217"/>
      <c r="AO334" s="217">
        <v>2</v>
      </c>
      <c r="AP334" s="217"/>
      <c r="AQ334" s="217"/>
      <c r="AR334" s="217"/>
      <c r="AS334" s="217">
        <v>1</v>
      </c>
      <c r="AT334" s="217"/>
      <c r="AU334" s="217"/>
      <c r="AV334" s="217"/>
      <c r="AW334" s="217"/>
      <c r="AX334" s="217"/>
      <c r="AY334" s="217"/>
      <c r="AZ334" s="217"/>
      <c r="BA334" s="217"/>
      <c r="BB334" s="217"/>
      <c r="BC334" s="217">
        <v>1</v>
      </c>
      <c r="BD334" s="217"/>
      <c r="BE334" s="217">
        <v>1</v>
      </c>
      <c r="BF334" s="217"/>
      <c r="BG334" s="217"/>
      <c r="BH334" s="217"/>
      <c r="BI334" s="217">
        <v>1</v>
      </c>
      <c r="BJ334" s="217"/>
      <c r="BK334" s="217">
        <v>1</v>
      </c>
      <c r="BL334" s="217"/>
      <c r="BM334" s="217">
        <v>1</v>
      </c>
      <c r="BN334" s="217"/>
      <c r="BO334" s="217">
        <v>2</v>
      </c>
      <c r="BP334" s="217"/>
      <c r="BQ334" s="218"/>
      <c r="BR334" s="245" t="s">
        <v>1868</v>
      </c>
      <c r="BS334" s="219">
        <v>45853</v>
      </c>
      <c r="BT334" s="183">
        <v>45921</v>
      </c>
      <c r="BU334" s="183">
        <v>45936</v>
      </c>
      <c r="BV334" s="181" t="s">
        <v>1859</v>
      </c>
      <c r="BW334" s="3"/>
      <c r="BX334" s="16"/>
      <c r="BY334" s="16">
        <f>IF(Table1[[#This Row],[Status]]="Open",Table1[[#This Row],[Ongoing Vacancies Day]],IF(Table1[[#This Row],[Status]]="Closed",Table1[[#This Row],[Join Date]]-Table1[[#This Row],[Request Date]],IF(Table1[[#This Row],[Status]]="Hold / Cancel","Hold/Cancel",0)))</f>
        <v>66</v>
      </c>
      <c r="BZ334" s="16" t="str">
        <f>IFERROR(VLOOKUP(BY334,Table4[],3,TRUE),"Hold/Cancel")</f>
        <v>61 - 90 Days</v>
      </c>
      <c r="CA334" s="16" t="str">
        <f>IF(LEN(Table1[[#This Row],[Join Date]])&lt;1, Table1[[#This Row],[Present Day]]-Table1[[#This Row],[Request Date]],"Closed")</f>
        <v>Closed</v>
      </c>
      <c r="CB334" s="16" t="str">
        <f>VLOOKUP(Table1[[#This Row],[Actual SLA]],Table3[],3,TRUE)</f>
        <v>&lt;90</v>
      </c>
      <c r="CC334" s="16" t="str">
        <f>IFERROR(VLOOKUP(BY334,Table4[],4,TRUE),"Hold/Cancel")</f>
        <v>Closed Meet SLA</v>
      </c>
      <c r="CD334" s="179"/>
      <c r="CE334" s="179">
        <f t="shared" ca="1" si="10"/>
        <v>45965.657166203702</v>
      </c>
      <c r="CF334" s="16"/>
      <c r="CG334" s="16" t="s">
        <v>1720</v>
      </c>
      <c r="CH334" s="195" t="s">
        <v>1868</v>
      </c>
    </row>
    <row r="335" spans="1:86" hidden="1" x14ac:dyDescent="0.35">
      <c r="A335" s="3">
        <f t="shared" si="11"/>
        <v>334</v>
      </c>
      <c r="B335" s="3" t="s">
        <v>152</v>
      </c>
      <c r="C335" s="3" t="s">
        <v>1274</v>
      </c>
      <c r="D335" s="260" t="s">
        <v>1513</v>
      </c>
      <c r="E335" s="227" t="s">
        <v>1806</v>
      </c>
      <c r="F335" s="227" t="s">
        <v>177</v>
      </c>
      <c r="G335" s="227" t="s">
        <v>142</v>
      </c>
      <c r="H335" s="3"/>
      <c r="I335" s="227" t="s">
        <v>1514</v>
      </c>
      <c r="J335" s="227" t="s">
        <v>1512</v>
      </c>
      <c r="K335" s="3" t="s">
        <v>147</v>
      </c>
      <c r="L335" s="3" t="s">
        <v>50</v>
      </c>
      <c r="M335" s="3">
        <f>IF(ISBLANK(Table1[[#This Row],[Type Grade]]),"",VLOOKUP(Table1[[#This Row],[Type Grade]],Table10[], 2, 0))</f>
        <v>6</v>
      </c>
      <c r="N335" s="3" t="s">
        <v>1606</v>
      </c>
      <c r="O335" s="3" t="s">
        <v>1590</v>
      </c>
      <c r="P335" s="3" t="s">
        <v>1646</v>
      </c>
      <c r="Q335" s="3" t="str">
        <f>IF(ISBLANK(Table1[[#This Row],[Type Grade]]),"",VLOOKUP(Table1[[#This Row],[Type Grade]],Table10[#Data],4,0))</f>
        <v>Staff</v>
      </c>
      <c r="R335" s="3" t="s">
        <v>150</v>
      </c>
      <c r="S335" s="3" t="s">
        <v>157</v>
      </c>
      <c r="T335" s="3" t="s">
        <v>39</v>
      </c>
      <c r="U335" s="3"/>
      <c r="V335" s="3"/>
      <c r="W335" s="3">
        <v>1</v>
      </c>
      <c r="X335" s="3" t="s">
        <v>135</v>
      </c>
      <c r="Y335" s="3" t="str">
        <f>IF(ISBLANK(Table1[[#This Row],[Progress]]),"belum ada fktk",VLOOKUP(Table1[[#This Row],[Progress]],'Reference Table'!$F$2:$G$12,2,FALSE))</f>
        <v>Closed</v>
      </c>
      <c r="Z335" s="199">
        <v>45870</v>
      </c>
      <c r="AA335" s="183" t="str">
        <f>IF(LEN(Table1[[#This Row],[Request Date]])&gt;=1, TEXT(Table1[[#This Row],[Request Date]], "mmm"), "ongoing")</f>
        <v>Aug</v>
      </c>
      <c r="AB335" s="183"/>
      <c r="AC335" s="183"/>
      <c r="AD335" s="183"/>
      <c r="AE335" s="183"/>
      <c r="AF335" s="18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v>1</v>
      </c>
      <c r="BN335" s="3"/>
      <c r="BO335" s="3"/>
      <c r="BP335" s="3"/>
      <c r="BQ335" s="3"/>
      <c r="BR335" s="244" t="s">
        <v>1729</v>
      </c>
      <c r="BS335" s="183"/>
      <c r="BT335" s="183"/>
      <c r="BU335" s="183">
        <v>45901</v>
      </c>
      <c r="BV335" s="3" t="s">
        <v>1730</v>
      </c>
      <c r="BW335" s="3" t="s">
        <v>286</v>
      </c>
      <c r="BX335" s="16"/>
      <c r="BY335" s="16">
        <f>IF(Table1[[#This Row],[Status]]="Open",Table1[[#This Row],[Ongoing Vacancies Day]],IF(Table1[[#This Row],[Status]]="Closed",Table1[[#This Row],[Join Date]]-Table1[[#This Row],[Request Date]],IF(Table1[[#This Row],[Status]]="Hold / Cancel","Hold/Cancel",0)))</f>
        <v>31</v>
      </c>
      <c r="BZ335" s="16" t="str">
        <f>IFERROR(VLOOKUP(BY335,Table4[],3,TRUE),"Hold/Cancel")</f>
        <v>31 - 60 Days</v>
      </c>
      <c r="CA335" s="16" t="str">
        <f>IF(LEN(Table1[[#This Row],[Join Date]])&lt;1, Table1[[#This Row],[Present Day]]-Table1[[#This Row],[Request Date]],"Closed")</f>
        <v>Closed</v>
      </c>
      <c r="CB335" s="16" t="str">
        <f>VLOOKUP(Table1[[#This Row],[Actual SLA]],Table3[],3,TRUE)</f>
        <v>&lt;90</v>
      </c>
      <c r="CC335" s="16" t="str">
        <f>IFERROR(VLOOKUP(BY335,Table4[],4,TRUE),"Hold/Cancel")</f>
        <v>Closed Meet SLA</v>
      </c>
      <c r="CD335" s="179"/>
      <c r="CE335" s="179">
        <f t="shared" ca="1" si="10"/>
        <v>45965.657166087964</v>
      </c>
      <c r="CF335" s="16">
        <v>8</v>
      </c>
      <c r="CG335" s="16"/>
      <c r="CH335" s="286" t="s">
        <v>1729</v>
      </c>
    </row>
    <row r="336" spans="1:86" hidden="1" x14ac:dyDescent="0.35">
      <c r="A336" s="3">
        <f t="shared" si="11"/>
        <v>335</v>
      </c>
      <c r="B336" s="3" t="s">
        <v>153</v>
      </c>
      <c r="C336" s="3" t="s">
        <v>1274</v>
      </c>
      <c r="D336" s="260" t="s">
        <v>1535</v>
      </c>
      <c r="E336" s="227" t="s">
        <v>1806</v>
      </c>
      <c r="F336" s="227" t="s">
        <v>156</v>
      </c>
      <c r="G336" s="227" t="s">
        <v>164</v>
      </c>
      <c r="H336" s="3"/>
      <c r="I336" s="227" t="s">
        <v>1536</v>
      </c>
      <c r="J336" s="227" t="s">
        <v>1534</v>
      </c>
      <c r="K336" s="3" t="s">
        <v>138</v>
      </c>
      <c r="L336" s="3" t="s">
        <v>67</v>
      </c>
      <c r="M336" s="3">
        <f>IF(ISBLANK(Table1[[#This Row],[Type Grade]]),"",VLOOKUP(Table1[[#This Row],[Type Grade]],Table10[], 2, 0))</f>
        <v>3</v>
      </c>
      <c r="N336" s="3" t="s">
        <v>1606</v>
      </c>
      <c r="O336" s="3" t="s">
        <v>1590</v>
      </c>
      <c r="P336" s="3" t="s">
        <v>1646</v>
      </c>
      <c r="Q336" s="3" t="str">
        <f>IF(ISBLANK(Table1[[#This Row],[Type Grade]]),"",VLOOKUP(Table1[[#This Row],[Type Grade]],Table10[#Data],4,0))</f>
        <v>Non Staff</v>
      </c>
      <c r="R336" s="3" t="s">
        <v>150</v>
      </c>
      <c r="S336" s="3" t="s">
        <v>864</v>
      </c>
      <c r="T336" s="3" t="s">
        <v>39</v>
      </c>
      <c r="U336" s="3" t="s">
        <v>1537</v>
      </c>
      <c r="V336" s="3"/>
      <c r="W336" s="3">
        <v>1</v>
      </c>
      <c r="X336" s="3" t="s">
        <v>135</v>
      </c>
      <c r="Y336" s="3" t="str">
        <f>IF(ISBLANK(Table1[[#This Row],[Progress]]),"belum ada fktk",VLOOKUP(Table1[[#This Row],[Progress]],'Reference Table'!$F$2:$G$12,2,FALSE))</f>
        <v>Closed</v>
      </c>
      <c r="Z336" s="199">
        <v>45870</v>
      </c>
      <c r="AA336" s="183" t="str">
        <f>IF(LEN(Table1[[#This Row],[Request Date]])&gt;=1, TEXT(Table1[[#This Row],[Request Date]], "mmm"), "ongoing")</f>
        <v>Aug</v>
      </c>
      <c r="AB336" s="183"/>
      <c r="AC336" s="183"/>
      <c r="AD336" s="183"/>
      <c r="AE336" s="183"/>
      <c r="AF336" s="18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v>1</v>
      </c>
      <c r="BN336" s="3"/>
      <c r="BO336" s="3"/>
      <c r="BP336" s="3"/>
      <c r="BQ336" s="3"/>
      <c r="BR336" s="246"/>
      <c r="BS336" s="183"/>
      <c r="BT336" s="183"/>
      <c r="BU336" s="183">
        <v>45894</v>
      </c>
      <c r="BV336" s="3" t="s">
        <v>1706</v>
      </c>
      <c r="BW336" s="3" t="s">
        <v>286</v>
      </c>
      <c r="BX336" s="16"/>
      <c r="BY336" s="16">
        <f>IF(Table1[[#This Row],[Status]]="Open",Table1[[#This Row],[Ongoing Vacancies Day]],IF(Table1[[#This Row],[Status]]="Closed",Table1[[#This Row],[Join Date]]-Table1[[#This Row],[Request Date]],IF(Table1[[#This Row],[Status]]="Hold / Cancel","Hold/Cancel",0)))</f>
        <v>24</v>
      </c>
      <c r="BZ336" s="16" t="str">
        <f>IFERROR(VLOOKUP(BY336,Table4[],3,TRUE),"Hold/Cancel")</f>
        <v>0 - 30 Days</v>
      </c>
      <c r="CA336" s="16" t="str">
        <f>IF(LEN(Table1[[#This Row],[Join Date]])&lt;1, Table1[[#This Row],[Present Day]]-Table1[[#This Row],[Request Date]],"Closed")</f>
        <v>Closed</v>
      </c>
      <c r="CB336" s="16" t="str">
        <f>VLOOKUP(Table1[[#This Row],[Actual SLA]],Table3[],3,TRUE)</f>
        <v>&lt;90</v>
      </c>
      <c r="CC336" s="16" t="str">
        <f>IFERROR(VLOOKUP(BY336,Table4[],4,TRUE),"Hold/Cancel")</f>
        <v>Closed Meet SLA</v>
      </c>
      <c r="CD336" s="179"/>
      <c r="CE336" s="179">
        <f t="shared" ca="1" si="10"/>
        <v>45965.657166087964</v>
      </c>
      <c r="CF336" s="16">
        <v>8</v>
      </c>
      <c r="CG336" s="16"/>
      <c r="CH336" s="231"/>
    </row>
    <row r="337" spans="1:86" hidden="1" x14ac:dyDescent="0.35">
      <c r="A337" s="3">
        <f t="shared" si="11"/>
        <v>336</v>
      </c>
      <c r="B337" s="3" t="s">
        <v>506</v>
      </c>
      <c r="C337" s="3" t="s">
        <v>1274</v>
      </c>
      <c r="D337" s="260" t="s">
        <v>1538</v>
      </c>
      <c r="E337" s="227" t="s">
        <v>1806</v>
      </c>
      <c r="F337" s="227" t="s">
        <v>156</v>
      </c>
      <c r="G337" s="227" t="s">
        <v>164</v>
      </c>
      <c r="H337" s="3"/>
      <c r="I337" s="227" t="s">
        <v>1000</v>
      </c>
      <c r="J337" s="227" t="s">
        <v>1335</v>
      </c>
      <c r="K337" s="3" t="s">
        <v>138</v>
      </c>
      <c r="L337" s="3" t="s">
        <v>67</v>
      </c>
      <c r="M337" s="3">
        <f>IF(ISBLANK(Table1[[#This Row],[Type Grade]]),"",VLOOKUP(Table1[[#This Row],[Type Grade]],Table10[], 2, 0))</f>
        <v>3</v>
      </c>
      <c r="N337" s="3" t="s">
        <v>1607</v>
      </c>
      <c r="O337" s="3" t="s">
        <v>1591</v>
      </c>
      <c r="P337" s="3" t="s">
        <v>1646</v>
      </c>
      <c r="Q337" s="3" t="str">
        <f>IF(ISBLANK(Table1[[#This Row],[Type Grade]]),"",VLOOKUP(Table1[[#This Row],[Type Grade]],Table10[#Data],4,0))</f>
        <v>Non Staff</v>
      </c>
      <c r="R337" s="3" t="s">
        <v>150</v>
      </c>
      <c r="S337" s="3" t="s">
        <v>1320</v>
      </c>
      <c r="T337" s="3" t="s">
        <v>122</v>
      </c>
      <c r="U337" s="3"/>
      <c r="V337" s="3"/>
      <c r="W337" s="3">
        <v>1</v>
      </c>
      <c r="X337" s="3" t="s">
        <v>128</v>
      </c>
      <c r="Y337" s="3" t="str">
        <f>IF(ISBLANK(Table1[[#This Row],[Progress]]),"belum ada fktk",VLOOKUP(Table1[[#This Row],[Progress]],'Reference Table'!$F$2:$G$12,2,FALSE))</f>
        <v>Open</v>
      </c>
      <c r="Z337" s="199">
        <v>45870</v>
      </c>
      <c r="AA337" s="183" t="str">
        <f>IF(LEN(Table1[[#This Row],[Request Date]])&gt;=1, TEXT(Table1[[#This Row],[Request Date]], "mmm"), "ongoing")</f>
        <v>Aug</v>
      </c>
      <c r="AB337" s="3"/>
      <c r="AC337" s="3"/>
      <c r="AD337" s="3"/>
      <c r="AE337" s="3"/>
      <c r="AF337" s="3">
        <v>5</v>
      </c>
      <c r="AG337" s="3">
        <v>5</v>
      </c>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246"/>
      <c r="BS337" s="183"/>
      <c r="BT337" s="183"/>
      <c r="BU337" s="183"/>
      <c r="BV337" s="3"/>
      <c r="BW337" s="3"/>
      <c r="BX337" s="16"/>
      <c r="BY337" s="16">
        <f ca="1">IF(Table1[[#This Row],[Status]]="Open",Table1[[#This Row],[Ongoing Vacancies Day]],IF(Table1[[#This Row],[Status]]="Closed",Table1[[#This Row],[Join Date]]-Table1[[#This Row],[Request Date]],IF(Table1[[#This Row],[Status]]="Hold / Cancel","Hold/Cancel",0)))</f>
        <v>95.65716608796356</v>
      </c>
      <c r="BZ337" s="16" t="str">
        <f ca="1">IFERROR(VLOOKUP(BY337,Table4[],3,TRUE),"Hold/Cancel")</f>
        <v>above 91 Days</v>
      </c>
      <c r="CA337" s="16">
        <f ca="1">IF(LEN(Table1[[#This Row],[Join Date]])&lt;1, Table1[[#This Row],[Present Day]]-Table1[[#This Row],[Request Date]],"Closed")</f>
        <v>95.65716608796356</v>
      </c>
      <c r="CB337" s="16" t="str">
        <f ca="1">VLOOKUP(Table1[[#This Row],[Actual SLA]],Table3[],3,TRUE)</f>
        <v>&gt;90</v>
      </c>
      <c r="CC337" s="16" t="str">
        <f ca="1">IFERROR(VLOOKUP(BY337,Table4[],4,TRUE),"Hold/Cancel")</f>
        <v>Closed Not Meet SLA</v>
      </c>
      <c r="CD337" s="179"/>
      <c r="CE337" s="179">
        <f t="shared" ca="1" si="10"/>
        <v>45965.657166087964</v>
      </c>
      <c r="CF337" s="16"/>
      <c r="CG337" s="16"/>
      <c r="CH337" s="231"/>
    </row>
    <row r="338" spans="1:86" hidden="1" x14ac:dyDescent="0.35">
      <c r="A338" s="3">
        <f t="shared" si="11"/>
        <v>337</v>
      </c>
      <c r="B338" s="3" t="s">
        <v>506</v>
      </c>
      <c r="C338" s="3" t="s">
        <v>1274</v>
      </c>
      <c r="D338" s="260" t="s">
        <v>1538</v>
      </c>
      <c r="E338" s="227" t="s">
        <v>1806</v>
      </c>
      <c r="F338" s="227" t="s">
        <v>156</v>
      </c>
      <c r="G338" s="227" t="s">
        <v>164</v>
      </c>
      <c r="H338" s="3"/>
      <c r="I338" s="227" t="s">
        <v>1000</v>
      </c>
      <c r="J338" s="227" t="s">
        <v>1335</v>
      </c>
      <c r="K338" s="3" t="s">
        <v>138</v>
      </c>
      <c r="L338" s="3" t="s">
        <v>67</v>
      </c>
      <c r="M338" s="3">
        <f>IF(ISBLANK(Table1[[#This Row],[Type Grade]]),"",VLOOKUP(Table1[[#This Row],[Type Grade]],Table10[], 2, 0))</f>
        <v>3</v>
      </c>
      <c r="N338" s="3" t="s">
        <v>1607</v>
      </c>
      <c r="O338" s="3" t="s">
        <v>1591</v>
      </c>
      <c r="P338" s="3" t="s">
        <v>1646</v>
      </c>
      <c r="Q338" s="3" t="str">
        <f>IF(ISBLANK(Table1[[#This Row],[Type Grade]]),"",VLOOKUP(Table1[[#This Row],[Type Grade]],Table10[#Data],4,0))</f>
        <v>Non Staff</v>
      </c>
      <c r="R338" s="3" t="s">
        <v>150</v>
      </c>
      <c r="S338" s="3" t="s">
        <v>1320</v>
      </c>
      <c r="T338" s="3" t="s">
        <v>122</v>
      </c>
      <c r="U338" s="3"/>
      <c r="V338" s="3"/>
      <c r="W338" s="3">
        <v>1</v>
      </c>
      <c r="X338" s="3" t="s">
        <v>128</v>
      </c>
      <c r="Y338" s="3" t="str">
        <f>IF(ISBLANK(Table1[[#This Row],[Progress]]),"belum ada fktk",VLOOKUP(Table1[[#This Row],[Progress]],'Reference Table'!$F$2:$G$12,2,FALSE))</f>
        <v>Open</v>
      </c>
      <c r="Z338" s="199">
        <v>45870</v>
      </c>
      <c r="AA338" s="183" t="str">
        <f>IF(LEN(Table1[[#This Row],[Request Date]])&gt;=1, TEXT(Table1[[#This Row],[Request Date]], "mmm"), "ongoing")</f>
        <v>Aug</v>
      </c>
      <c r="AB338" s="3"/>
      <c r="AC338" s="3"/>
      <c r="AD338" s="3"/>
      <c r="AE338" s="3"/>
      <c r="AF338" s="3">
        <v>5</v>
      </c>
      <c r="AG338" s="3">
        <v>5</v>
      </c>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246"/>
      <c r="BS338" s="183"/>
      <c r="BT338" s="183"/>
      <c r="BU338" s="183"/>
      <c r="BV338" s="3"/>
      <c r="BW338" s="3"/>
      <c r="BX338" s="16"/>
      <c r="BY338" s="16">
        <f ca="1">IF(Table1[[#This Row],[Status]]="Open",Table1[[#This Row],[Ongoing Vacancies Day]],IF(Table1[[#This Row],[Status]]="Closed",Table1[[#This Row],[Join Date]]-Table1[[#This Row],[Request Date]],IF(Table1[[#This Row],[Status]]="Hold / Cancel","Hold/Cancel",0)))</f>
        <v>95.65716608796356</v>
      </c>
      <c r="BZ338" s="16" t="str">
        <f ca="1">IFERROR(VLOOKUP(BY338,Table4[],3,TRUE),"Hold/Cancel")</f>
        <v>above 91 Days</v>
      </c>
      <c r="CA338" s="16">
        <f ca="1">IF(LEN(Table1[[#This Row],[Join Date]])&lt;1, Table1[[#This Row],[Present Day]]-Table1[[#This Row],[Request Date]],"Closed")</f>
        <v>95.65716608796356</v>
      </c>
      <c r="CB338" s="16" t="str">
        <f ca="1">VLOOKUP(Table1[[#This Row],[Actual SLA]],Table3[],3,TRUE)</f>
        <v>&gt;90</v>
      </c>
      <c r="CC338" s="16" t="str">
        <f ca="1">IFERROR(VLOOKUP(BY338,Table4[],4,TRUE),"Hold/Cancel")</f>
        <v>Closed Not Meet SLA</v>
      </c>
      <c r="CD338" s="179"/>
      <c r="CE338" s="179">
        <f t="shared" ca="1" si="10"/>
        <v>45965.657166087964</v>
      </c>
      <c r="CF338" s="16"/>
      <c r="CG338" s="16"/>
      <c r="CH338" s="231"/>
    </row>
    <row r="339" spans="1:86" ht="101.5" x14ac:dyDescent="0.35">
      <c r="A339" s="3">
        <f t="shared" si="11"/>
        <v>338</v>
      </c>
      <c r="B339" s="3" t="s">
        <v>149</v>
      </c>
      <c r="C339" s="3" t="s">
        <v>1274</v>
      </c>
      <c r="D339" s="227" t="s">
        <v>1540</v>
      </c>
      <c r="E339" s="227" t="s">
        <v>1806</v>
      </c>
      <c r="F339" s="227" t="s">
        <v>137</v>
      </c>
      <c r="G339" s="227"/>
      <c r="H339" s="227" t="s">
        <v>1572</v>
      </c>
      <c r="I339" s="227" t="s">
        <v>1489</v>
      </c>
      <c r="J339" s="227" t="s">
        <v>1488</v>
      </c>
      <c r="K339" s="3" t="s">
        <v>138</v>
      </c>
      <c r="L339" s="3" t="s">
        <v>61</v>
      </c>
      <c r="M339" s="3">
        <f>IF(ISBLANK(Table1[[#This Row],[Type Grade]]),"",VLOOKUP(Table1[[#This Row],[Type Grade]],Table10[], 2, 0))</f>
        <v>4</v>
      </c>
      <c r="N339" s="3" t="s">
        <v>1606</v>
      </c>
      <c r="O339" s="3" t="s">
        <v>1590</v>
      </c>
      <c r="P339" s="4" t="s">
        <v>1658</v>
      </c>
      <c r="Q339" s="3" t="str">
        <f>IF(ISBLANK(Table1[[#This Row],[Type Grade]]),"",VLOOKUP(Table1[[#This Row],[Type Grade]],Table10[#Data],4,0))</f>
        <v>Staff</v>
      </c>
      <c r="R339" s="3" t="s">
        <v>121</v>
      </c>
      <c r="S339" s="3" t="s">
        <v>151</v>
      </c>
      <c r="T339" s="3" t="s">
        <v>39</v>
      </c>
      <c r="U339" s="3" t="s">
        <v>1490</v>
      </c>
      <c r="V339" s="3"/>
      <c r="W339" s="3">
        <v>1</v>
      </c>
      <c r="X339" s="3" t="s">
        <v>130</v>
      </c>
      <c r="Y339" s="3" t="str">
        <f>IF(ISBLANK(Table1[[#This Row],[Progress]]),"belum ada fktk",VLOOKUP(Table1[[#This Row],[Progress]],'Reference Table'!$F$2:$G$12,2,FALSE))</f>
        <v>Open</v>
      </c>
      <c r="Z339" s="199">
        <v>45870</v>
      </c>
      <c r="AA339" s="183" t="str">
        <f>IF(LEN(Table1[[#This Row],[Request Date]])&gt;=1, TEXT(Table1[[#This Row],[Request Date]], "mmm"), "ongoing")</f>
        <v>Aug</v>
      </c>
      <c r="AB339" s="276">
        <v>0</v>
      </c>
      <c r="AC339" s="276">
        <v>0</v>
      </c>
      <c r="AD339" s="276">
        <v>0</v>
      </c>
      <c r="AE339" s="183"/>
      <c r="AF339" s="183"/>
      <c r="AG339" s="3">
        <v>2</v>
      </c>
      <c r="AH339" s="3"/>
      <c r="AI339" s="3">
        <v>1</v>
      </c>
      <c r="AJ339" s="3"/>
      <c r="AK339" s="3"/>
      <c r="AL339" s="3"/>
      <c r="AM339" s="3">
        <v>2</v>
      </c>
      <c r="AN339" s="3"/>
      <c r="AO339" s="3"/>
      <c r="AP339" s="3"/>
      <c r="AQ339" s="3"/>
      <c r="AR339" s="3"/>
      <c r="AS339" s="3">
        <v>2</v>
      </c>
      <c r="AT339" s="3"/>
      <c r="AU339" s="3"/>
      <c r="AV339" s="3"/>
      <c r="AW339" s="3"/>
      <c r="AX339" s="3"/>
      <c r="AY339" s="3"/>
      <c r="AZ339" s="3"/>
      <c r="BA339" s="3"/>
      <c r="BB339" s="3"/>
      <c r="BC339" s="3"/>
      <c r="BD339" s="3"/>
      <c r="BE339" s="3"/>
      <c r="BF339" s="3"/>
      <c r="BG339" s="3"/>
      <c r="BH339" s="3"/>
      <c r="BI339" s="3"/>
      <c r="BJ339" s="3"/>
      <c r="BK339" s="3"/>
      <c r="BL339" s="3"/>
      <c r="BM339" s="3"/>
      <c r="BN339" s="3">
        <v>1</v>
      </c>
      <c r="BO339" s="3">
        <v>1</v>
      </c>
      <c r="BP339" s="3"/>
      <c r="BQ339" s="3"/>
      <c r="BR339" s="244" t="s">
        <v>1924</v>
      </c>
      <c r="BS339" s="183"/>
      <c r="BT339" s="183"/>
      <c r="BU339" s="183"/>
      <c r="BV339" s="3"/>
      <c r="BW339" s="3"/>
      <c r="BX339" s="16"/>
      <c r="BY339" s="16">
        <f ca="1">IF(Table1[[#This Row],[Status]]="Open",Table1[[#This Row],[Ongoing Vacancies Day]],IF(Table1[[#This Row],[Status]]="Closed",Table1[[#This Row],[Join Date]]-Table1[[#This Row],[Request Date]],IF(Table1[[#This Row],[Status]]="Hold / Cancel","Hold/Cancel",0)))</f>
        <v>95.65716608796356</v>
      </c>
      <c r="BZ339" s="16" t="str">
        <f ca="1">IFERROR(VLOOKUP(BY339,Table4[],3,TRUE),"Hold/Cancel")</f>
        <v>above 91 Days</v>
      </c>
      <c r="CA339" s="16">
        <f ca="1">IF(LEN(Table1[[#This Row],[Join Date]])&lt;1, Table1[[#This Row],[Present Day]]-Table1[[#This Row],[Request Date]],"Closed")</f>
        <v>95.65716608796356</v>
      </c>
      <c r="CB339" s="16" t="str">
        <f ca="1">VLOOKUP(Table1[[#This Row],[Actual SLA]],Table3[],3,TRUE)</f>
        <v>&gt;90</v>
      </c>
      <c r="CC339" s="16" t="str">
        <f ca="1">IFERROR(VLOOKUP(BY339,Table4[],4,TRUE),"Hold/Cancel")</f>
        <v>Closed Not Meet SLA</v>
      </c>
      <c r="CD339" s="179"/>
      <c r="CE339" s="179">
        <f t="shared" ca="1" si="10"/>
        <v>45965.657166087964</v>
      </c>
      <c r="CF339" s="16"/>
      <c r="CG339" s="16" t="s">
        <v>1720</v>
      </c>
      <c r="CH339" s="286" t="s">
        <v>1789</v>
      </c>
    </row>
    <row r="340" spans="1:86" hidden="1" x14ac:dyDescent="0.35">
      <c r="A340" s="3">
        <f t="shared" si="11"/>
        <v>339</v>
      </c>
      <c r="B340" s="3" t="s">
        <v>149</v>
      </c>
      <c r="C340" s="3" t="s">
        <v>1274</v>
      </c>
      <c r="D340" s="260" t="s">
        <v>1523</v>
      </c>
      <c r="E340" s="227" t="s">
        <v>1806</v>
      </c>
      <c r="F340" s="227" t="s">
        <v>159</v>
      </c>
      <c r="G340" s="227" t="s">
        <v>164</v>
      </c>
      <c r="H340" s="3"/>
      <c r="I340" s="227" t="s">
        <v>625</v>
      </c>
      <c r="J340" s="227" t="s">
        <v>1522</v>
      </c>
      <c r="K340" s="3" t="s">
        <v>138</v>
      </c>
      <c r="L340" s="3" t="s">
        <v>65</v>
      </c>
      <c r="M340" s="3">
        <f>IF(ISBLANK(Table1[[#This Row],[Type Grade]]),"",VLOOKUP(Table1[[#This Row],[Type Grade]],Table10[], 2, 0))</f>
        <v>4</v>
      </c>
      <c r="N340" s="3" t="s">
        <v>1606</v>
      </c>
      <c r="O340" s="3" t="s">
        <v>1589</v>
      </c>
      <c r="P340" s="3" t="s">
        <v>1646</v>
      </c>
      <c r="Q340" s="3" t="str">
        <f>IF(ISBLANK(Table1[[#This Row],[Type Grade]]),"",VLOOKUP(Table1[[#This Row],[Type Grade]],Table10[#Data],4,0))</f>
        <v>Staff</v>
      </c>
      <c r="R340" s="3" t="s">
        <v>150</v>
      </c>
      <c r="S340" s="3" t="s">
        <v>52</v>
      </c>
      <c r="T340" s="3" t="s">
        <v>39</v>
      </c>
      <c r="U340" s="3" t="s">
        <v>1524</v>
      </c>
      <c r="V340" s="3" t="s">
        <v>1520</v>
      </c>
      <c r="W340" s="3">
        <v>1</v>
      </c>
      <c r="X340" s="3" t="s">
        <v>128</v>
      </c>
      <c r="Y340" s="3" t="str">
        <f>IF(ISBLANK(Table1[[#This Row],[Progress]]),"belum ada fktk",VLOOKUP(Table1[[#This Row],[Progress]],'Reference Table'!$F$2:$G$12,2,FALSE))</f>
        <v>Open</v>
      </c>
      <c r="Z340" s="199">
        <v>45870</v>
      </c>
      <c r="AA340" s="183" t="str">
        <f>IF(LEN(Table1[[#This Row],[Request Date]])&gt;=1, TEXT(Table1[[#This Row],[Request Date]], "mmm"), "ongoing")</f>
        <v>Aug</v>
      </c>
      <c r="AB340" s="276">
        <v>0</v>
      </c>
      <c r="AC340" s="276">
        <v>0</v>
      </c>
      <c r="AD340" s="276">
        <v>0</v>
      </c>
      <c r="AE340" s="183"/>
      <c r="AF340" s="18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246"/>
      <c r="BS340" s="183"/>
      <c r="BT340" s="183"/>
      <c r="BU340" s="183"/>
      <c r="BV340" s="3"/>
      <c r="BW340" s="3"/>
      <c r="BX340" s="16"/>
      <c r="BY340" s="16">
        <f ca="1">IF(Table1[[#This Row],[Status]]="Open",Table1[[#This Row],[Ongoing Vacancies Day]],IF(Table1[[#This Row],[Status]]="Closed",Table1[[#This Row],[Join Date]]-Table1[[#This Row],[Request Date]],IF(Table1[[#This Row],[Status]]="Hold / Cancel","Hold/Cancel",0)))</f>
        <v>95.65716608796356</v>
      </c>
      <c r="BZ340" s="16" t="str">
        <f ca="1">IFERROR(VLOOKUP(BY340,Table4[],3,TRUE),"Hold/Cancel")</f>
        <v>above 91 Days</v>
      </c>
      <c r="CA340" s="16">
        <f ca="1">IF(LEN(Table1[[#This Row],[Join Date]])&lt;1, Table1[[#This Row],[Present Day]]-Table1[[#This Row],[Request Date]],"Closed")</f>
        <v>95.65716608796356</v>
      </c>
      <c r="CB340" s="16" t="str">
        <f ca="1">VLOOKUP(Table1[[#This Row],[Actual SLA]],Table3[],3,TRUE)</f>
        <v>&gt;90</v>
      </c>
      <c r="CC340" s="16" t="str">
        <f ca="1">IFERROR(VLOOKUP(BY340,Table4[],4,TRUE),"Hold/Cancel")</f>
        <v>Closed Not Meet SLA</v>
      </c>
      <c r="CD340" s="179"/>
      <c r="CE340" s="179">
        <f t="shared" ca="1" si="10"/>
        <v>45965.657166087964</v>
      </c>
      <c r="CF340" s="16"/>
      <c r="CG340" s="16"/>
      <c r="CH340" s="231"/>
    </row>
    <row r="341" spans="1:86" hidden="1" x14ac:dyDescent="0.35">
      <c r="A341" s="3">
        <f t="shared" si="11"/>
        <v>340</v>
      </c>
      <c r="B341" s="3" t="s">
        <v>149</v>
      </c>
      <c r="C341" s="3" t="s">
        <v>1274</v>
      </c>
      <c r="D341" s="260" t="s">
        <v>1526</v>
      </c>
      <c r="E341" s="227" t="s">
        <v>1806</v>
      </c>
      <c r="F341" s="227" t="s">
        <v>159</v>
      </c>
      <c r="G341" s="227" t="s">
        <v>164</v>
      </c>
      <c r="H341" s="3"/>
      <c r="I341" s="227" t="s">
        <v>675</v>
      </c>
      <c r="J341" s="227" t="s">
        <v>1527</v>
      </c>
      <c r="K341" s="3" t="s">
        <v>147</v>
      </c>
      <c r="L341" s="3" t="s">
        <v>67</v>
      </c>
      <c r="M341" s="3">
        <f>IF(ISBLANK(Table1[[#This Row],[Type Grade]]),"",VLOOKUP(Table1[[#This Row],[Type Grade]],Table10[], 2, 0))</f>
        <v>3</v>
      </c>
      <c r="N341" s="3" t="s">
        <v>1606</v>
      </c>
      <c r="O341" s="3" t="s">
        <v>1589</v>
      </c>
      <c r="P341" s="3" t="s">
        <v>1646</v>
      </c>
      <c r="Q341" s="3" t="str">
        <f>IF(ISBLANK(Table1[[#This Row],[Type Grade]]),"",VLOOKUP(Table1[[#This Row],[Type Grade]],Table10[#Data],4,0))</f>
        <v>Non Staff</v>
      </c>
      <c r="R341" s="3" t="s">
        <v>150</v>
      </c>
      <c r="S341" s="3" t="s">
        <v>52</v>
      </c>
      <c r="T341" s="3" t="s">
        <v>39</v>
      </c>
      <c r="U341" s="3" t="s">
        <v>1528</v>
      </c>
      <c r="V341" s="3"/>
      <c r="W341" s="3">
        <v>1</v>
      </c>
      <c r="X341" s="3" t="s">
        <v>135</v>
      </c>
      <c r="Y341" s="3" t="str">
        <f>IF(ISBLANK(Table1[[#This Row],[Progress]]),"belum ada fktk",VLOOKUP(Table1[[#This Row],[Progress]],'Reference Table'!$F$2:$G$12,2,FALSE))</f>
        <v>Closed</v>
      </c>
      <c r="Z341" s="199">
        <v>45870</v>
      </c>
      <c r="AA341" s="183" t="str">
        <f>IF(LEN(Table1[[#This Row],[Request Date]])&gt;=1, TEXT(Table1[[#This Row],[Request Date]], "mmm"), "ongoing")</f>
        <v>Aug</v>
      </c>
      <c r="AB341" s="3">
        <v>1</v>
      </c>
      <c r="AC341" s="3"/>
      <c r="AD341" s="3"/>
      <c r="AE341" s="3"/>
      <c r="AF341" s="3"/>
      <c r="AG341" s="3">
        <v>1</v>
      </c>
      <c r="AH341" s="3">
        <v>1</v>
      </c>
      <c r="AI341" s="3"/>
      <c r="AJ341" s="3"/>
      <c r="AK341" s="3"/>
      <c r="AL341" s="3"/>
      <c r="AM341" s="3">
        <v>1</v>
      </c>
      <c r="AN341" s="3"/>
      <c r="AO341" s="3"/>
      <c r="AP341" s="3"/>
      <c r="AQ341" s="3"/>
      <c r="AR341" s="3"/>
      <c r="AS341" s="3"/>
      <c r="AT341" s="3"/>
      <c r="AU341" s="3"/>
      <c r="AV341" s="3"/>
      <c r="AW341" s="3"/>
      <c r="AX341" s="3"/>
      <c r="AY341" s="3"/>
      <c r="AZ341" s="3"/>
      <c r="BA341" s="3"/>
      <c r="BB341" s="3">
        <v>1</v>
      </c>
      <c r="BC341" s="3"/>
      <c r="BD341" s="3"/>
      <c r="BE341" s="3">
        <v>1</v>
      </c>
      <c r="BF341" s="3"/>
      <c r="BG341" s="3"/>
      <c r="BH341" s="3">
        <v>1</v>
      </c>
      <c r="BI341" s="3"/>
      <c r="BJ341" s="3"/>
      <c r="BK341" s="3">
        <v>1</v>
      </c>
      <c r="BL341" s="3"/>
      <c r="BM341" s="3">
        <v>1</v>
      </c>
      <c r="BN341" s="3"/>
      <c r="BO341" s="3"/>
      <c r="BP341" s="3"/>
      <c r="BQ341" s="3"/>
      <c r="BR341" s="246" t="s">
        <v>1833</v>
      </c>
      <c r="BS341" s="183"/>
      <c r="BT341" s="183">
        <v>45918</v>
      </c>
      <c r="BU341" s="183">
        <v>45922</v>
      </c>
      <c r="BV341" s="3" t="s">
        <v>1834</v>
      </c>
      <c r="BW341" s="3" t="s">
        <v>286</v>
      </c>
      <c r="BX341" s="16"/>
      <c r="BY341" s="16">
        <f>IF(Table1[[#This Row],[Status]]="Open",Table1[[#This Row],[Ongoing Vacancies Day]],IF(Table1[[#This Row],[Status]]="Closed",Table1[[#This Row],[Join Date]]-Table1[[#This Row],[Request Date]],IF(Table1[[#This Row],[Status]]="Hold / Cancel","Hold/Cancel",0)))</f>
        <v>52</v>
      </c>
      <c r="BZ341" s="16" t="str">
        <f>IFERROR(VLOOKUP(BY341,Table4[],3,TRUE),"Hold/Cancel")</f>
        <v>31 - 60 Days</v>
      </c>
      <c r="CA341" s="16" t="str">
        <f>IF(LEN(Table1[[#This Row],[Join Date]])&lt;1, Table1[[#This Row],[Present Day]]-Table1[[#This Row],[Request Date]],"Closed")</f>
        <v>Closed</v>
      </c>
      <c r="CB341" s="16" t="str">
        <f>VLOOKUP(Table1[[#This Row],[Actual SLA]],Table3[],3,TRUE)</f>
        <v>&lt;90</v>
      </c>
      <c r="CC341" s="16" t="str">
        <f>IFERROR(VLOOKUP(BY341,Table4[],4,TRUE),"Hold/Cancel")</f>
        <v>Closed Meet SLA</v>
      </c>
      <c r="CD341" s="179"/>
      <c r="CE341" s="179">
        <f t="shared" ca="1" si="10"/>
        <v>45965.657166087964</v>
      </c>
      <c r="CF341" s="16"/>
      <c r="CG341" s="16"/>
      <c r="CH341" s="231" t="s">
        <v>1833</v>
      </c>
    </row>
    <row r="342" spans="1:86" ht="29" hidden="1" x14ac:dyDescent="0.35">
      <c r="A342" s="3">
        <f t="shared" si="11"/>
        <v>341</v>
      </c>
      <c r="B342" s="3" t="s">
        <v>149</v>
      </c>
      <c r="C342" s="3" t="s">
        <v>1274</v>
      </c>
      <c r="D342" s="260" t="s">
        <v>1533</v>
      </c>
      <c r="E342" s="227" t="s">
        <v>1806</v>
      </c>
      <c r="F342" s="227" t="s">
        <v>159</v>
      </c>
      <c r="G342" s="227" t="s">
        <v>142</v>
      </c>
      <c r="H342" s="3"/>
      <c r="I342" s="227" t="s">
        <v>625</v>
      </c>
      <c r="J342" s="227" t="s">
        <v>1532</v>
      </c>
      <c r="K342" s="3" t="s">
        <v>138</v>
      </c>
      <c r="L342" s="3" t="s">
        <v>46</v>
      </c>
      <c r="M342" s="3">
        <f>IF(ISBLANK(Table1[[#This Row],[Type Grade]]),"",VLOOKUP(Table1[[#This Row],[Type Grade]],Table10[], 2, 0))</f>
        <v>5</v>
      </c>
      <c r="N342" s="3" t="s">
        <v>1606</v>
      </c>
      <c r="O342" s="3" t="s">
        <v>1589</v>
      </c>
      <c r="P342" s="3" t="s">
        <v>1646</v>
      </c>
      <c r="Q342" s="3" t="str">
        <f>IF(ISBLANK(Table1[[#This Row],[Type Grade]]),"",VLOOKUP(Table1[[#This Row],[Type Grade]],Table10[#Data],4,0))</f>
        <v>Staff</v>
      </c>
      <c r="R342" s="3" t="s">
        <v>150</v>
      </c>
      <c r="S342" s="3" t="s">
        <v>52</v>
      </c>
      <c r="T342" s="3" t="s">
        <v>39</v>
      </c>
      <c r="U342" s="3" t="s">
        <v>583</v>
      </c>
      <c r="V342" s="3"/>
      <c r="W342" s="3">
        <v>1</v>
      </c>
      <c r="X342" s="3" t="s">
        <v>128</v>
      </c>
      <c r="Y342" s="3" t="str">
        <f>IF(ISBLANK(Table1[[#This Row],[Progress]]),"belum ada fktk",VLOOKUP(Table1[[#This Row],[Progress]],'Reference Table'!$F$2:$G$12,2,FALSE))</f>
        <v>Open</v>
      </c>
      <c r="Z342" s="199">
        <v>45870</v>
      </c>
      <c r="AA342" s="183" t="str">
        <f>IF(LEN(Table1[[#This Row],[Request Date]])&gt;=1, TEXT(Table1[[#This Row],[Request Date]], "mmm"), "ongoing")</f>
        <v>Aug</v>
      </c>
      <c r="AB342" s="276">
        <v>0</v>
      </c>
      <c r="AC342" s="276">
        <v>0</v>
      </c>
      <c r="AD342" s="276">
        <v>0</v>
      </c>
      <c r="AE342" s="183"/>
      <c r="AF342" s="18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244" t="s">
        <v>1925</v>
      </c>
      <c r="BS342" s="183"/>
      <c r="BT342" s="279">
        <v>45931</v>
      </c>
      <c r="BU342" s="279">
        <v>45931</v>
      </c>
      <c r="BV342" s="220" t="s">
        <v>1837</v>
      </c>
      <c r="BW342" s="3"/>
      <c r="BX342" s="16"/>
      <c r="BY342" s="16" t="str">
        <f>IF(Table1[[#This Row],[Status]]="Open",Table1[[#This Row],[Ongoing Vacancies Day]],IF(Table1[[#This Row],[Status]]="Closed",Table1[[#This Row],[Join Date]]-Table1[[#This Row],[Request Date]],IF(Table1[[#This Row],[Status]]="Hold / Cancel","Hold/Cancel",0)))</f>
        <v>Closed</v>
      </c>
      <c r="BZ342" s="16" t="str">
        <f>IFERROR(VLOOKUP(BY342,Table4[],3,TRUE),"Hold/Cancel")</f>
        <v>Hold/Cancel</v>
      </c>
      <c r="CA342" s="16" t="str">
        <f>IF(LEN(Table1[[#This Row],[Join Date]])&lt;1, Table1[[#This Row],[Present Day]]-Table1[[#This Row],[Request Date]],"Closed")</f>
        <v>Closed</v>
      </c>
      <c r="CB342" s="16" t="str">
        <f>VLOOKUP(Table1[[#This Row],[Actual SLA]],Table3[],3,TRUE)</f>
        <v>Closed</v>
      </c>
      <c r="CC342" s="16" t="str">
        <f>IFERROR(VLOOKUP(BY342,Table4[],4,TRUE),"Hold/Cancel")</f>
        <v>Hold/Cancel</v>
      </c>
      <c r="CD342" s="179"/>
      <c r="CE342" s="179">
        <f t="shared" ca="1" si="10"/>
        <v>45965.657166087964</v>
      </c>
      <c r="CF342" s="16"/>
      <c r="CG342" s="16"/>
      <c r="CH342" s="286" t="s">
        <v>1836</v>
      </c>
    </row>
    <row r="343" spans="1:86" hidden="1" x14ac:dyDescent="0.35">
      <c r="A343" s="3">
        <f t="shared" si="11"/>
        <v>342</v>
      </c>
      <c r="B343" s="3" t="s">
        <v>149</v>
      </c>
      <c r="C343" s="3" t="s">
        <v>1274</v>
      </c>
      <c r="D343" s="260" t="s">
        <v>1515</v>
      </c>
      <c r="E343" s="227" t="s">
        <v>1806</v>
      </c>
      <c r="F343" s="227" t="s">
        <v>236</v>
      </c>
      <c r="G343" s="227" t="s">
        <v>164</v>
      </c>
      <c r="H343" s="3"/>
      <c r="I343" s="227" t="s">
        <v>627</v>
      </c>
      <c r="J343" s="227" t="s">
        <v>1039</v>
      </c>
      <c r="K343" s="3" t="s">
        <v>138</v>
      </c>
      <c r="L343" s="3" t="s">
        <v>80</v>
      </c>
      <c r="M343" s="3">
        <f>IF(ISBLANK(Table1[[#This Row],[Type Grade]]),"",VLOOKUP(Table1[[#This Row],[Type Grade]],Table10[], 2, 0))</f>
        <v>3</v>
      </c>
      <c r="N343" s="3" t="s">
        <v>1607</v>
      </c>
      <c r="O343" s="3" t="s">
        <v>1592</v>
      </c>
      <c r="P343" s="3" t="s">
        <v>1646</v>
      </c>
      <c r="Q343" s="3" t="str">
        <f>IF(ISBLANK(Table1[[#This Row],[Type Grade]]),"",VLOOKUP(Table1[[#This Row],[Type Grade]],Table10[#Data],4,0))</f>
        <v>Non Staff</v>
      </c>
      <c r="R343" s="3" t="s">
        <v>150</v>
      </c>
      <c r="S343" s="3" t="s">
        <v>163</v>
      </c>
      <c r="T343" s="3" t="s">
        <v>39</v>
      </c>
      <c r="U343" s="3" t="s">
        <v>1516</v>
      </c>
      <c r="V343" s="3"/>
      <c r="W343" s="3">
        <v>1</v>
      </c>
      <c r="X343" s="3" t="s">
        <v>128</v>
      </c>
      <c r="Y343" s="3" t="str">
        <f>IF(ISBLANK(Table1[[#This Row],[Progress]]),"belum ada fktk",VLOOKUP(Table1[[#This Row],[Progress]],'Reference Table'!$F$2:$G$12,2,FALSE))</f>
        <v>Open</v>
      </c>
      <c r="Z343" s="199">
        <v>45870</v>
      </c>
      <c r="AA343" s="183" t="str">
        <f>IF(LEN(Table1[[#This Row],[Request Date]])&gt;=1, TEXT(Table1[[#This Row],[Request Date]], "mmm"), "ongoing")</f>
        <v>Aug</v>
      </c>
      <c r="AB343" s="183"/>
      <c r="AC343" s="183"/>
      <c r="AD343" s="183"/>
      <c r="AE343" s="183"/>
      <c r="AF343" s="18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246"/>
      <c r="BS343" s="183"/>
      <c r="BT343" s="183"/>
      <c r="BU343" s="183"/>
      <c r="BV343" s="3"/>
      <c r="BW343" s="3"/>
      <c r="BX343" s="16"/>
      <c r="BY343" s="16">
        <f ca="1">IF(Table1[[#This Row],[Status]]="Open",Table1[[#This Row],[Ongoing Vacancies Day]],IF(Table1[[#This Row],[Status]]="Closed",Table1[[#This Row],[Join Date]]-Table1[[#This Row],[Request Date]],IF(Table1[[#This Row],[Status]]="Hold / Cancel","Hold/Cancel",0)))</f>
        <v>95.65716608796356</v>
      </c>
      <c r="BZ343" s="16" t="str">
        <f ca="1">IFERROR(VLOOKUP(BY343,Table4[],3,TRUE),"Hold/Cancel")</f>
        <v>above 91 Days</v>
      </c>
      <c r="CA343" s="16">
        <f ca="1">IF(LEN(Table1[[#This Row],[Join Date]])&lt;1, Table1[[#This Row],[Present Day]]-Table1[[#This Row],[Request Date]],"Closed")</f>
        <v>95.65716608796356</v>
      </c>
      <c r="CB343" s="16" t="str">
        <f ca="1">VLOOKUP(Table1[[#This Row],[Actual SLA]],Table3[],3,TRUE)</f>
        <v>&gt;90</v>
      </c>
      <c r="CC343" s="16" t="str">
        <f ca="1">IFERROR(VLOOKUP(BY343,Table4[],4,TRUE),"Hold/Cancel")</f>
        <v>Closed Not Meet SLA</v>
      </c>
      <c r="CD343" s="179"/>
      <c r="CE343" s="179">
        <f t="shared" ca="1" si="10"/>
        <v>45965.657166087964</v>
      </c>
      <c r="CF343" s="16"/>
      <c r="CG343" s="16"/>
      <c r="CH343" s="231"/>
    </row>
    <row r="344" spans="1:86" hidden="1" x14ac:dyDescent="0.35">
      <c r="A344" s="3">
        <f t="shared" si="11"/>
        <v>343</v>
      </c>
      <c r="B344" s="3" t="s">
        <v>149</v>
      </c>
      <c r="C344" s="3" t="s">
        <v>1274</v>
      </c>
      <c r="D344" s="260" t="s">
        <v>1530</v>
      </c>
      <c r="E344" s="227" t="s">
        <v>1806</v>
      </c>
      <c r="F344" s="227" t="s">
        <v>159</v>
      </c>
      <c r="G344" s="227" t="s">
        <v>142</v>
      </c>
      <c r="H344" s="3"/>
      <c r="I344" s="227" t="s">
        <v>675</v>
      </c>
      <c r="J344" s="227" t="s">
        <v>1529</v>
      </c>
      <c r="K344" s="3" t="s">
        <v>138</v>
      </c>
      <c r="L344" s="3" t="s">
        <v>48</v>
      </c>
      <c r="M344" s="3">
        <f>IF(ISBLANK(Table1[[#This Row],[Type Grade]]),"",VLOOKUP(Table1[[#This Row],[Type Grade]],Table10[], 2, 0))</f>
        <v>6</v>
      </c>
      <c r="N344" s="3" t="s">
        <v>1606</v>
      </c>
      <c r="O344" s="3" t="s">
        <v>1590</v>
      </c>
      <c r="P344" s="3" t="s">
        <v>1646</v>
      </c>
      <c r="Q344" s="3" t="str">
        <f>IF(ISBLANK(Table1[[#This Row],[Type Grade]]),"",VLOOKUP(Table1[[#This Row],[Type Grade]],Table10[#Data],4,0))</f>
        <v>Staff</v>
      </c>
      <c r="R344" s="3" t="s">
        <v>150</v>
      </c>
      <c r="S344" s="3" t="s">
        <v>52</v>
      </c>
      <c r="T344" s="3" t="s">
        <v>39</v>
      </c>
      <c r="U344" s="3" t="s">
        <v>1531</v>
      </c>
      <c r="V344" s="3"/>
      <c r="W344" s="3">
        <v>1</v>
      </c>
      <c r="X344" s="3" t="s">
        <v>128</v>
      </c>
      <c r="Y344" s="3" t="str">
        <f>IF(ISBLANK(Table1[[#This Row],[Progress]]),"belum ada fktk",VLOOKUP(Table1[[#This Row],[Progress]],'Reference Table'!$F$2:$G$12,2,FALSE))</f>
        <v>Open</v>
      </c>
      <c r="Z344" s="199">
        <v>45870</v>
      </c>
      <c r="AA344" s="183" t="str">
        <f>IF(LEN(Table1[[#This Row],[Request Date]])&gt;=1, TEXT(Table1[[#This Row],[Request Date]], "mmm"), "ongoing")</f>
        <v>Aug</v>
      </c>
      <c r="AB344" s="276">
        <v>0</v>
      </c>
      <c r="AC344" s="276">
        <v>0</v>
      </c>
      <c r="AD344" s="276">
        <v>0</v>
      </c>
      <c r="AE344" s="183"/>
      <c r="AF344" s="18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246"/>
      <c r="BS344" s="183"/>
      <c r="BT344" s="183"/>
      <c r="BU344" s="183"/>
      <c r="BV344" s="3"/>
      <c r="BW344" s="3"/>
      <c r="BX344" s="16"/>
      <c r="BY344" s="16">
        <f ca="1">IF(Table1[[#This Row],[Status]]="Open",Table1[[#This Row],[Ongoing Vacancies Day]],IF(Table1[[#This Row],[Status]]="Closed",Table1[[#This Row],[Join Date]]-Table1[[#This Row],[Request Date]],IF(Table1[[#This Row],[Status]]="Hold / Cancel","Hold/Cancel",0)))</f>
        <v>95.65716608796356</v>
      </c>
      <c r="BZ344" s="16" t="str">
        <f ca="1">IFERROR(VLOOKUP(BY344,Table4[],3,TRUE),"Hold/Cancel")</f>
        <v>above 91 Days</v>
      </c>
      <c r="CA344" s="16">
        <f ca="1">IF(LEN(Table1[[#This Row],[Join Date]])&lt;1, Table1[[#This Row],[Present Day]]-Table1[[#This Row],[Request Date]],"Closed")</f>
        <v>95.65716608796356</v>
      </c>
      <c r="CB344" s="16" t="str">
        <f ca="1">VLOOKUP(Table1[[#This Row],[Actual SLA]],Table3[],3,TRUE)</f>
        <v>&gt;90</v>
      </c>
      <c r="CC344" s="16" t="str">
        <f ca="1">IFERROR(VLOOKUP(BY344,Table4[],4,TRUE),"Hold/Cancel")</f>
        <v>Closed Not Meet SLA</v>
      </c>
      <c r="CD344" s="179"/>
      <c r="CE344" s="179">
        <f t="shared" ca="1" si="10"/>
        <v>45965.657166087964</v>
      </c>
      <c r="CF344" s="16"/>
      <c r="CG344" s="16"/>
      <c r="CH344" s="231"/>
    </row>
    <row r="345" spans="1:86" ht="43.5" hidden="1" x14ac:dyDescent="0.35">
      <c r="A345" s="3">
        <f t="shared" si="11"/>
        <v>344</v>
      </c>
      <c r="B345" s="3" t="s">
        <v>149</v>
      </c>
      <c r="C345" s="3" t="s">
        <v>1274</v>
      </c>
      <c r="D345" s="260" t="s">
        <v>1543</v>
      </c>
      <c r="E345" s="227" t="s">
        <v>1806</v>
      </c>
      <c r="F345" s="227" t="s">
        <v>162</v>
      </c>
      <c r="G345" s="227" t="s">
        <v>164</v>
      </c>
      <c r="H345" s="3"/>
      <c r="I345" s="227" t="s">
        <v>1544</v>
      </c>
      <c r="J345" s="227" t="s">
        <v>1525</v>
      </c>
      <c r="K345" s="3" t="s">
        <v>138</v>
      </c>
      <c r="L345" s="3" t="s">
        <v>65</v>
      </c>
      <c r="M345" s="3">
        <f>IF(ISBLANK(Table1[[#This Row],[Type Grade]]),"",VLOOKUP(Table1[[#This Row],[Type Grade]],Table10[], 2, 0))</f>
        <v>4</v>
      </c>
      <c r="N345" s="3" t="s">
        <v>1607</v>
      </c>
      <c r="O345" s="3" t="s">
        <v>1591</v>
      </c>
      <c r="P345" s="3" t="s">
        <v>1646</v>
      </c>
      <c r="Q345" s="3" t="str">
        <f>IF(ISBLANK(Table1[[#This Row],[Type Grade]]),"",VLOOKUP(Table1[[#This Row],[Type Grade]],Table10[#Data],4,0))</f>
        <v>Staff</v>
      </c>
      <c r="R345" s="3" t="s">
        <v>150</v>
      </c>
      <c r="S345" s="3" t="s">
        <v>52</v>
      </c>
      <c r="T345" s="3" t="s">
        <v>122</v>
      </c>
      <c r="U345" s="3"/>
      <c r="V345" s="3"/>
      <c r="W345" s="3">
        <v>1</v>
      </c>
      <c r="X345" s="3" t="s">
        <v>132</v>
      </c>
      <c r="Y345" s="3" t="str">
        <f>IF(ISBLANK(Table1[[#This Row],[Progress]]),"belum ada fktk",VLOOKUP(Table1[[#This Row],[Progress]],'Reference Table'!$F$2:$G$12,2,FALSE))</f>
        <v>Open</v>
      </c>
      <c r="Z345" s="199">
        <v>45870</v>
      </c>
      <c r="AA345" s="183" t="str">
        <f>IF(LEN(Table1[[#This Row],[Request Date]])&gt;=1, TEXT(Table1[[#This Row],[Request Date]], "mmm"), "ongoing")</f>
        <v>Aug</v>
      </c>
      <c r="AB345" s="276">
        <v>4</v>
      </c>
      <c r="AC345" s="276">
        <v>0</v>
      </c>
      <c r="AD345" s="276">
        <v>0</v>
      </c>
      <c r="AE345" s="183"/>
      <c r="AF345" s="183"/>
      <c r="AG345" s="3">
        <v>4</v>
      </c>
      <c r="AH345" s="3"/>
      <c r="AI345" s="3"/>
      <c r="AJ345" s="3">
        <v>1</v>
      </c>
      <c r="AK345" s="3"/>
      <c r="AL345" s="3"/>
      <c r="AM345" s="3">
        <v>1</v>
      </c>
      <c r="AN345" s="3"/>
      <c r="AO345" s="3"/>
      <c r="AP345" s="3"/>
      <c r="AQ345" s="3"/>
      <c r="AR345" s="3"/>
      <c r="AS345" s="3">
        <v>0</v>
      </c>
      <c r="AT345" s="3"/>
      <c r="AU345" s="3"/>
      <c r="AV345" s="3"/>
      <c r="AW345" s="3"/>
      <c r="AX345" s="3"/>
      <c r="AY345" s="3">
        <v>0</v>
      </c>
      <c r="AZ345" s="3"/>
      <c r="BA345" s="3"/>
      <c r="BB345" s="3"/>
      <c r="BC345" s="3">
        <v>1</v>
      </c>
      <c r="BD345" s="3"/>
      <c r="BE345" s="3">
        <v>1</v>
      </c>
      <c r="BF345" s="3"/>
      <c r="BG345" s="3"/>
      <c r="BH345" s="3"/>
      <c r="BI345" s="3"/>
      <c r="BJ345" s="3"/>
      <c r="BK345" s="3"/>
      <c r="BL345" s="3"/>
      <c r="BM345" s="3"/>
      <c r="BN345" s="3">
        <v>3</v>
      </c>
      <c r="BO345" s="3"/>
      <c r="BP345" s="3"/>
      <c r="BQ345" s="3"/>
      <c r="BR345" s="244" t="s">
        <v>1926</v>
      </c>
      <c r="BS345" s="183"/>
      <c r="BT345" s="183"/>
      <c r="BU345" s="183"/>
      <c r="BV345" s="3"/>
      <c r="BW345" s="3"/>
      <c r="BX345" s="16"/>
      <c r="BY345" s="16">
        <f ca="1">IF(Table1[[#This Row],[Status]]="Open",Table1[[#This Row],[Ongoing Vacancies Day]],IF(Table1[[#This Row],[Status]]="Closed",Table1[[#This Row],[Join Date]]-Table1[[#This Row],[Request Date]],IF(Table1[[#This Row],[Status]]="Hold / Cancel","Hold/Cancel",0)))</f>
        <v>95.65716608796356</v>
      </c>
      <c r="BZ345" s="16" t="str">
        <f ca="1">IFERROR(VLOOKUP(BY345,Table4[],3,TRUE),"Hold/Cancel")</f>
        <v>above 91 Days</v>
      </c>
      <c r="CA345" s="16">
        <f ca="1">IF(LEN(Table1[[#This Row],[Join Date]])&lt;1, Table1[[#This Row],[Present Day]]-Table1[[#This Row],[Request Date]],"Closed")</f>
        <v>95.65716608796356</v>
      </c>
      <c r="CB345" s="16" t="str">
        <f ca="1">VLOOKUP(Table1[[#This Row],[Actual SLA]],Table3[],3,TRUE)</f>
        <v>&gt;90</v>
      </c>
      <c r="CC345" s="16" t="str">
        <f ca="1">IFERROR(VLOOKUP(BY345,Table4[],4,TRUE),"Hold/Cancel")</f>
        <v>Closed Not Meet SLA</v>
      </c>
      <c r="CD345" s="179"/>
      <c r="CE345" s="179">
        <f t="shared" ca="1" si="10"/>
        <v>45965.657166087964</v>
      </c>
      <c r="CF345" s="16"/>
      <c r="CG345" s="16" t="s">
        <v>1720</v>
      </c>
      <c r="CH345" s="286" t="s">
        <v>1835</v>
      </c>
    </row>
    <row r="346" spans="1:86" ht="29" hidden="1" x14ac:dyDescent="0.35">
      <c r="A346" s="3">
        <f t="shared" si="11"/>
        <v>345</v>
      </c>
      <c r="B346" s="3" t="s">
        <v>149</v>
      </c>
      <c r="C346" s="3" t="s">
        <v>1274</v>
      </c>
      <c r="D346" s="229" t="s">
        <v>1494</v>
      </c>
      <c r="E346" s="227" t="s">
        <v>1807</v>
      </c>
      <c r="F346" s="227" t="s">
        <v>137</v>
      </c>
      <c r="G346" s="227"/>
      <c r="H346" s="229" t="s">
        <v>1557</v>
      </c>
      <c r="I346" s="227" t="s">
        <v>694</v>
      </c>
      <c r="J346" s="227" t="s">
        <v>1449</v>
      </c>
      <c r="K346" s="3" t="s">
        <v>138</v>
      </c>
      <c r="L346" s="3" t="s">
        <v>61</v>
      </c>
      <c r="M346" s="3">
        <f>IF(ISBLANK(Table1[[#This Row],[Type Grade]]),"",VLOOKUP(Table1[[#This Row],[Type Grade]],Table10[], 2, 0))</f>
        <v>4</v>
      </c>
      <c r="N346" s="3" t="s">
        <v>1606</v>
      </c>
      <c r="O346" s="3" t="s">
        <v>1590</v>
      </c>
      <c r="P346" s="4" t="s">
        <v>1658</v>
      </c>
      <c r="Q346" s="3" t="str">
        <f>IF(ISBLANK(Table1[[#This Row],[Type Grade]]),"",VLOOKUP(Table1[[#This Row],[Type Grade]],Table10[#Data],4,0))</f>
        <v>Staff</v>
      </c>
      <c r="R346" s="3" t="s">
        <v>121</v>
      </c>
      <c r="S346" s="3" t="s">
        <v>151</v>
      </c>
      <c r="T346" s="3" t="s">
        <v>39</v>
      </c>
      <c r="U346" s="3" t="s">
        <v>1450</v>
      </c>
      <c r="V346" s="3"/>
      <c r="W346" s="3">
        <v>1</v>
      </c>
      <c r="X346" s="3" t="s">
        <v>128</v>
      </c>
      <c r="Y346" s="3" t="str">
        <f>IF(ISBLANK(Table1[[#This Row],[Progress]]),"belum ada fktk",VLOOKUP(Table1[[#This Row],[Progress]],'Reference Table'!$F$2:$G$12,2,FALSE))</f>
        <v>Open</v>
      </c>
      <c r="Z346" s="199">
        <v>45870</v>
      </c>
      <c r="AA346" s="183" t="str">
        <f>IF(LEN(Table1[[#This Row],[Request Date]])&gt;=1, TEXT(Table1[[#This Row],[Request Date]], "mmm"), "ongoing")</f>
        <v>Aug</v>
      </c>
      <c r="AB346" s="276">
        <v>0</v>
      </c>
      <c r="AC346" s="276">
        <v>0</v>
      </c>
      <c r="AD346" s="276">
        <v>0</v>
      </c>
      <c r="AE346" s="183"/>
      <c r="AF346" s="18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v>1</v>
      </c>
      <c r="BO346" s="3"/>
      <c r="BP346" s="3"/>
      <c r="BQ346" s="3"/>
      <c r="BR346" s="244" t="s">
        <v>1927</v>
      </c>
      <c r="BS346" s="183"/>
      <c r="BT346" s="183"/>
      <c r="BU346" s="183"/>
      <c r="BV346" s="3"/>
      <c r="BW346" s="3"/>
      <c r="BX346" s="16"/>
      <c r="BY346" s="16">
        <f ca="1">IF(Table1[[#This Row],[Status]]="Open",Table1[[#This Row],[Ongoing Vacancies Day]],IF(Table1[[#This Row],[Status]]="Closed",Table1[[#This Row],[Join Date]]-Table1[[#This Row],[Request Date]],IF(Table1[[#This Row],[Status]]="Hold / Cancel","Hold/Cancel",0)))</f>
        <v>95.65716608796356</v>
      </c>
      <c r="BZ346" s="16" t="str">
        <f ca="1">IFERROR(VLOOKUP(BY346,Table4[],3,TRUE),"Hold/Cancel")</f>
        <v>above 91 Days</v>
      </c>
      <c r="CA346" s="16">
        <f ca="1">IF(LEN(Table1[[#This Row],[Join Date]])&lt;1, Table1[[#This Row],[Present Day]]-Table1[[#This Row],[Request Date]],"Closed")</f>
        <v>95.65716608796356</v>
      </c>
      <c r="CB346" s="16" t="str">
        <f ca="1">VLOOKUP(Table1[[#This Row],[Actual SLA]],Table3[],3,TRUE)</f>
        <v>&gt;90</v>
      </c>
      <c r="CC346" s="16" t="str">
        <f ca="1">IFERROR(VLOOKUP(BY346,Table4[],4,TRUE),"Hold/Cancel")</f>
        <v>Closed Not Meet SLA</v>
      </c>
      <c r="CD346" s="179"/>
      <c r="CE346" s="179">
        <f t="shared" ca="1" si="10"/>
        <v>45965.657166087964</v>
      </c>
      <c r="CF346" s="16"/>
      <c r="CG346" s="16"/>
      <c r="CH346" s="286" t="s">
        <v>1872</v>
      </c>
    </row>
    <row r="347" spans="1:86" ht="232" hidden="1" x14ac:dyDescent="0.35">
      <c r="A347" s="3">
        <f t="shared" si="11"/>
        <v>346</v>
      </c>
      <c r="B347" s="3" t="s">
        <v>149</v>
      </c>
      <c r="C347" s="3" t="s">
        <v>1274</v>
      </c>
      <c r="D347" s="229" t="s">
        <v>1494</v>
      </c>
      <c r="E347" s="227" t="s">
        <v>1807</v>
      </c>
      <c r="F347" s="227" t="s">
        <v>137</v>
      </c>
      <c r="G347" s="227"/>
      <c r="H347" s="227" t="s">
        <v>1564</v>
      </c>
      <c r="I347" s="227" t="s">
        <v>1452</v>
      </c>
      <c r="J347" s="227" t="s">
        <v>1451</v>
      </c>
      <c r="K347" s="3" t="s">
        <v>138</v>
      </c>
      <c r="L347" s="3" t="s">
        <v>65</v>
      </c>
      <c r="M347" s="3">
        <f>IF(ISBLANK(Table1[[#This Row],[Type Grade]]),"",VLOOKUP(Table1[[#This Row],[Type Grade]],Table10[], 2, 0))</f>
        <v>4</v>
      </c>
      <c r="N347" s="3" t="s">
        <v>1606</v>
      </c>
      <c r="O347" s="3" t="s">
        <v>1590</v>
      </c>
      <c r="P347" s="4" t="s">
        <v>1658</v>
      </c>
      <c r="Q347" s="3" t="str">
        <f>IF(ISBLANK(Table1[[#This Row],[Type Grade]]),"",VLOOKUP(Table1[[#This Row],[Type Grade]],Table10[#Data],4,0))</f>
        <v>Staff</v>
      </c>
      <c r="R347" s="3" t="s">
        <v>121</v>
      </c>
      <c r="S347" s="3" t="s">
        <v>151</v>
      </c>
      <c r="T347" s="3" t="s">
        <v>122</v>
      </c>
      <c r="U347" s="3"/>
      <c r="V347" s="3"/>
      <c r="W347" s="3">
        <v>1</v>
      </c>
      <c r="X347" s="3" t="s">
        <v>135</v>
      </c>
      <c r="Y347" s="3" t="str">
        <f>IF(ISBLANK(Table1[[#This Row],[Progress]]),"belum ada fktk",VLOOKUP(Table1[[#This Row],[Progress]],'Reference Table'!$F$2:$G$12,2,FALSE))</f>
        <v>Closed</v>
      </c>
      <c r="Z347" s="199">
        <v>45870</v>
      </c>
      <c r="AA347" s="183" t="str">
        <f>IF(LEN(Table1[[#This Row],[Request Date]])&gt;=1, TEXT(Table1[[#This Row],[Request Date]], "mmm"), "ongoing")</f>
        <v>Aug</v>
      </c>
      <c r="AB347" s="183"/>
      <c r="AC347" s="183"/>
      <c r="AD347" s="183"/>
      <c r="AE347" s="183"/>
      <c r="AF347" s="183"/>
      <c r="AG347" s="3">
        <v>3</v>
      </c>
      <c r="AH347" s="3"/>
      <c r="AI347" s="3"/>
      <c r="AJ347" s="3"/>
      <c r="AK347" s="3"/>
      <c r="AL347" s="3"/>
      <c r="AM347" s="3">
        <v>2</v>
      </c>
      <c r="AN347" s="3"/>
      <c r="AO347" s="3"/>
      <c r="AP347" s="3"/>
      <c r="AQ347" s="3"/>
      <c r="AR347" s="3"/>
      <c r="AS347" s="3">
        <v>2</v>
      </c>
      <c r="AT347" s="3"/>
      <c r="AU347" s="3"/>
      <c r="AV347" s="3"/>
      <c r="AW347" s="3"/>
      <c r="AX347" s="3"/>
      <c r="AY347" s="3">
        <v>2</v>
      </c>
      <c r="AZ347" s="3"/>
      <c r="BA347" s="3"/>
      <c r="BB347" s="3"/>
      <c r="BC347" s="3"/>
      <c r="BD347" s="3"/>
      <c r="BE347" s="3">
        <v>1</v>
      </c>
      <c r="BF347" s="3"/>
      <c r="BG347" s="3"/>
      <c r="BH347" s="3"/>
      <c r="BI347" s="3"/>
      <c r="BJ347" s="3"/>
      <c r="BK347" s="3">
        <v>1</v>
      </c>
      <c r="BL347" s="3"/>
      <c r="BM347" s="3">
        <v>1</v>
      </c>
      <c r="BN347" s="3"/>
      <c r="BO347" s="3"/>
      <c r="BP347" s="3"/>
      <c r="BQ347" s="3"/>
      <c r="BR347" s="244" t="s">
        <v>1700</v>
      </c>
      <c r="BS347" s="183"/>
      <c r="BT347" s="183">
        <v>45876</v>
      </c>
      <c r="BU347" s="183">
        <v>45915</v>
      </c>
      <c r="BV347" s="3" t="s">
        <v>1701</v>
      </c>
      <c r="BW347" s="3" t="s">
        <v>1702</v>
      </c>
      <c r="BX347" s="16"/>
      <c r="BY347" s="16">
        <f>IF(Table1[[#This Row],[Status]]="Open",Table1[[#This Row],[Ongoing Vacancies Day]],IF(Table1[[#This Row],[Status]]="Closed",Table1[[#This Row],[Join Date]]-Table1[[#This Row],[Request Date]],IF(Table1[[#This Row],[Status]]="Hold / Cancel","Hold/Cancel",0)))</f>
        <v>45</v>
      </c>
      <c r="BZ347" s="16" t="str">
        <f>IFERROR(VLOOKUP(BY347,Table4[],3,TRUE),"Hold/Cancel")</f>
        <v>31 - 60 Days</v>
      </c>
      <c r="CA347" s="16" t="str">
        <f>IF(LEN(Table1[[#This Row],[Join Date]])&lt;1, Table1[[#This Row],[Present Day]]-Table1[[#This Row],[Request Date]],"Closed")</f>
        <v>Closed</v>
      </c>
      <c r="CB347" s="16" t="str">
        <f>VLOOKUP(Table1[[#This Row],[Actual SLA]],Table3[],3,TRUE)</f>
        <v>&lt;90</v>
      </c>
      <c r="CC347" s="16" t="str">
        <f>IFERROR(VLOOKUP(BY347,Table4[],4,TRUE),"Hold/Cancel")</f>
        <v>Closed Meet SLA</v>
      </c>
      <c r="CD347" s="179"/>
      <c r="CE347" s="179">
        <f t="shared" ca="1" si="10"/>
        <v>45965.657166087964</v>
      </c>
      <c r="CF347" s="16">
        <v>8</v>
      </c>
      <c r="CG347" s="16"/>
      <c r="CH347" s="286" t="s">
        <v>1700</v>
      </c>
    </row>
    <row r="348" spans="1:86" ht="290" hidden="1" x14ac:dyDescent="0.35">
      <c r="A348" s="3">
        <f t="shared" si="11"/>
        <v>347</v>
      </c>
      <c r="B348" s="3" t="s">
        <v>149</v>
      </c>
      <c r="C348" s="3" t="s">
        <v>1274</v>
      </c>
      <c r="D348" s="229" t="s">
        <v>1494</v>
      </c>
      <c r="E348" s="227" t="s">
        <v>1807</v>
      </c>
      <c r="F348" s="227" t="s">
        <v>137</v>
      </c>
      <c r="G348" s="227"/>
      <c r="H348" s="227" t="s">
        <v>1564</v>
      </c>
      <c r="I348" s="227" t="s">
        <v>1452</v>
      </c>
      <c r="J348" s="227" t="s">
        <v>1451</v>
      </c>
      <c r="K348" s="3" t="s">
        <v>138</v>
      </c>
      <c r="L348" s="3" t="s">
        <v>65</v>
      </c>
      <c r="M348" s="3">
        <f>IF(ISBLANK(Table1[[#This Row],[Type Grade]]),"",VLOOKUP(Table1[[#This Row],[Type Grade]],Table10[], 2, 0))</f>
        <v>4</v>
      </c>
      <c r="N348" s="3" t="s">
        <v>1606</v>
      </c>
      <c r="O348" s="3" t="s">
        <v>1590</v>
      </c>
      <c r="P348" s="4" t="s">
        <v>1658</v>
      </c>
      <c r="Q348" s="3" t="str">
        <f>IF(ISBLANK(Table1[[#This Row],[Type Grade]]),"",VLOOKUP(Table1[[#This Row],[Type Grade]],Table10[#Data],4,0))</f>
        <v>Staff</v>
      </c>
      <c r="R348" s="3" t="s">
        <v>121</v>
      </c>
      <c r="S348" s="3" t="s">
        <v>151</v>
      </c>
      <c r="T348" s="3" t="s">
        <v>122</v>
      </c>
      <c r="U348" s="3"/>
      <c r="V348" s="3"/>
      <c r="W348" s="3">
        <v>1</v>
      </c>
      <c r="X348" s="3" t="s">
        <v>128</v>
      </c>
      <c r="Y348" s="3" t="str">
        <f>IF(ISBLANK(Table1[[#This Row],[Progress]]),"belum ada fktk",VLOOKUP(Table1[[#This Row],[Progress]],'Reference Table'!$F$2:$G$12,2,FALSE))</f>
        <v>Open</v>
      </c>
      <c r="Z348" s="199">
        <v>45870</v>
      </c>
      <c r="AA348" s="183" t="str">
        <f>IF(LEN(Table1[[#This Row],[Request Date]])&gt;=1, TEXT(Table1[[#This Row],[Request Date]], "mmm"), "ongoing")</f>
        <v>Aug</v>
      </c>
      <c r="AB348" s="276">
        <v>0</v>
      </c>
      <c r="AC348" s="276">
        <v>0</v>
      </c>
      <c r="AD348" s="276">
        <v>2</v>
      </c>
      <c r="AE348" s="276">
        <v>2</v>
      </c>
      <c r="AF348" s="183"/>
      <c r="AG348" s="3">
        <v>4</v>
      </c>
      <c r="AH348" s="3"/>
      <c r="AI348" s="3"/>
      <c r="AJ348" s="3">
        <v>1</v>
      </c>
      <c r="AK348" s="3">
        <v>2</v>
      </c>
      <c r="AL348" s="3"/>
      <c r="AM348" s="3">
        <v>3</v>
      </c>
      <c r="AN348" s="3"/>
      <c r="AO348" s="3"/>
      <c r="AP348" s="3"/>
      <c r="AQ348" s="3">
        <v>1</v>
      </c>
      <c r="AR348" s="3"/>
      <c r="AS348" s="3">
        <v>1</v>
      </c>
      <c r="AT348" s="3"/>
      <c r="AU348" s="3"/>
      <c r="AV348" s="3"/>
      <c r="AW348" s="3"/>
      <c r="AX348" s="3"/>
      <c r="AY348" s="3"/>
      <c r="AZ348" s="3"/>
      <c r="BA348" s="3"/>
      <c r="BB348" s="3"/>
      <c r="BC348" s="3"/>
      <c r="BD348" s="3"/>
      <c r="BE348" s="3"/>
      <c r="BF348" s="3"/>
      <c r="BG348" s="3"/>
      <c r="BH348" s="3"/>
      <c r="BI348" s="3"/>
      <c r="BJ348" s="3"/>
      <c r="BK348" s="3"/>
      <c r="BL348" s="3"/>
      <c r="BM348" s="3"/>
      <c r="BN348" s="3"/>
      <c r="BO348" s="3">
        <v>2</v>
      </c>
      <c r="BP348" s="3">
        <v>1</v>
      </c>
      <c r="BQ348" s="3"/>
      <c r="BR348" s="244" t="s">
        <v>1928</v>
      </c>
      <c r="BS348" s="183"/>
      <c r="BT348" s="183"/>
      <c r="BU348" s="183"/>
      <c r="BV348" s="3"/>
      <c r="BW348" s="3"/>
      <c r="BX348" s="16"/>
      <c r="BY348" s="16">
        <f ca="1">IF(Table1[[#This Row],[Status]]="Open",Table1[[#This Row],[Ongoing Vacancies Day]],IF(Table1[[#This Row],[Status]]="Closed",Table1[[#This Row],[Join Date]]-Table1[[#This Row],[Request Date]],IF(Table1[[#This Row],[Status]]="Hold / Cancel","Hold/Cancel",0)))</f>
        <v>95.65716608796356</v>
      </c>
      <c r="BZ348" s="16" t="str">
        <f ca="1">IFERROR(VLOOKUP(BY348,Table4[],3,TRUE),"Hold/Cancel")</f>
        <v>above 91 Days</v>
      </c>
      <c r="CA348" s="16">
        <f ca="1">IF(LEN(Table1[[#This Row],[Join Date]])&lt;1, Table1[[#This Row],[Present Day]]-Table1[[#This Row],[Request Date]],"Closed")</f>
        <v>95.65716608796356</v>
      </c>
      <c r="CB348" s="16" t="str">
        <f ca="1">VLOOKUP(Table1[[#This Row],[Actual SLA]],Table3[],3,TRUE)</f>
        <v>&gt;90</v>
      </c>
      <c r="CC348" s="16" t="str">
        <f ca="1">IFERROR(VLOOKUP(BY348,Table4[],4,TRUE),"Hold/Cancel")</f>
        <v>Closed Not Meet SLA</v>
      </c>
      <c r="CD348" s="179"/>
      <c r="CE348" s="179">
        <f t="shared" ca="1" si="10"/>
        <v>45965.657166087964</v>
      </c>
      <c r="CF348" s="16"/>
      <c r="CG348" s="16" t="s">
        <v>1720</v>
      </c>
      <c r="CH348" s="286" t="s">
        <v>1871</v>
      </c>
    </row>
    <row r="349" spans="1:86" ht="72.5" hidden="1" x14ac:dyDescent="0.35">
      <c r="A349" s="3">
        <f t="shared" si="11"/>
        <v>348</v>
      </c>
      <c r="B349" s="3" t="s">
        <v>149</v>
      </c>
      <c r="C349" s="3" t="s">
        <v>1274</v>
      </c>
      <c r="D349" s="229" t="s">
        <v>1494</v>
      </c>
      <c r="E349" s="227" t="s">
        <v>1807</v>
      </c>
      <c r="F349" s="227" t="s">
        <v>137</v>
      </c>
      <c r="G349" s="227"/>
      <c r="H349" s="227" t="s">
        <v>1448</v>
      </c>
      <c r="I349" s="227" t="s">
        <v>1457</v>
      </c>
      <c r="J349" s="227" t="s">
        <v>1448</v>
      </c>
      <c r="K349" s="3" t="s">
        <v>138</v>
      </c>
      <c r="L349" s="3" t="s">
        <v>65</v>
      </c>
      <c r="M349" s="3">
        <f>IF(ISBLANK(Table1[[#This Row],[Type Grade]]),"",VLOOKUP(Table1[[#This Row],[Type Grade]],Table10[], 2, 0))</f>
        <v>4</v>
      </c>
      <c r="N349" s="3" t="s">
        <v>1606</v>
      </c>
      <c r="O349" s="3" t="s">
        <v>1590</v>
      </c>
      <c r="P349" s="4" t="s">
        <v>1658</v>
      </c>
      <c r="Q349" s="3" t="str">
        <f>IF(ISBLANK(Table1[[#This Row],[Type Grade]]),"",VLOOKUP(Table1[[#This Row],[Type Grade]],Table10[#Data],4,0))</f>
        <v>Staff</v>
      </c>
      <c r="R349" s="3" t="s">
        <v>121</v>
      </c>
      <c r="S349" s="3" t="s">
        <v>151</v>
      </c>
      <c r="T349" s="3" t="s">
        <v>122</v>
      </c>
      <c r="U349" s="3"/>
      <c r="V349" s="3"/>
      <c r="W349" s="3">
        <v>1</v>
      </c>
      <c r="X349" s="3" t="s">
        <v>128</v>
      </c>
      <c r="Y349" s="3" t="str">
        <f>IF(ISBLANK(Table1[[#This Row],[Progress]]),"belum ada fktk",VLOOKUP(Table1[[#This Row],[Progress]],'Reference Table'!$F$2:$G$12,2,FALSE))</f>
        <v>Open</v>
      </c>
      <c r="Z349" s="199">
        <v>45870</v>
      </c>
      <c r="AA349" s="183" t="str">
        <f>IF(LEN(Table1[[#This Row],[Request Date]])&gt;=1, TEXT(Table1[[#This Row],[Request Date]], "mmm"), "ongoing")</f>
        <v>Aug</v>
      </c>
      <c r="AB349" s="276"/>
      <c r="AC349" s="276">
        <v>1</v>
      </c>
      <c r="AD349" s="276">
        <v>0</v>
      </c>
      <c r="AE349" s="276">
        <v>1</v>
      </c>
      <c r="AF349" s="183"/>
      <c r="AG349" s="3">
        <v>1</v>
      </c>
      <c r="AH349" s="3"/>
      <c r="AI349" s="3"/>
      <c r="AJ349" s="3"/>
      <c r="AK349" s="3"/>
      <c r="AL349" s="3">
        <v>1</v>
      </c>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v>1</v>
      </c>
      <c r="BP349" s="3">
        <v>2</v>
      </c>
      <c r="BQ349" s="3"/>
      <c r="BR349" s="244" t="s">
        <v>1929</v>
      </c>
      <c r="BS349" s="183"/>
      <c r="BT349" s="183"/>
      <c r="BU349" s="183"/>
      <c r="BV349" s="3"/>
      <c r="BW349" s="3"/>
      <c r="BX349" s="16"/>
      <c r="BY349" s="16">
        <f ca="1">IF(Table1[[#This Row],[Status]]="Open",Table1[[#This Row],[Ongoing Vacancies Day]],IF(Table1[[#This Row],[Status]]="Closed",Table1[[#This Row],[Join Date]]-Table1[[#This Row],[Request Date]],IF(Table1[[#This Row],[Status]]="Hold / Cancel","Hold/Cancel",0)))</f>
        <v>95.65716608796356</v>
      </c>
      <c r="BZ349" s="16" t="str">
        <f ca="1">IFERROR(VLOOKUP(BY349,Table4[],3,TRUE),"Hold/Cancel")</f>
        <v>above 91 Days</v>
      </c>
      <c r="CA349" s="16">
        <f ca="1">IF(LEN(Table1[[#This Row],[Join Date]])&lt;1, Table1[[#This Row],[Present Day]]-Table1[[#This Row],[Request Date]],"Closed")</f>
        <v>95.65716608796356</v>
      </c>
      <c r="CB349" s="16" t="str">
        <f ca="1">VLOOKUP(Table1[[#This Row],[Actual SLA]],Table3[],3,TRUE)</f>
        <v>&gt;90</v>
      </c>
      <c r="CC349" s="16" t="str">
        <f ca="1">IFERROR(VLOOKUP(BY349,Table4[],4,TRUE),"Hold/Cancel")</f>
        <v>Closed Not Meet SLA</v>
      </c>
      <c r="CD349" s="179"/>
      <c r="CE349" s="179">
        <f t="shared" ca="1" si="10"/>
        <v>45965.657166087964</v>
      </c>
      <c r="CF349" s="16"/>
      <c r="CG349" s="16"/>
      <c r="CH349" s="286" t="s">
        <v>1870</v>
      </c>
    </row>
    <row r="350" spans="1:86" ht="101.5" hidden="1" x14ac:dyDescent="0.35">
      <c r="A350" s="3">
        <f t="shared" si="11"/>
        <v>349</v>
      </c>
      <c r="B350" s="3" t="s">
        <v>149</v>
      </c>
      <c r="C350" s="3" t="s">
        <v>1274</v>
      </c>
      <c r="D350" s="229" t="s">
        <v>1494</v>
      </c>
      <c r="E350" s="227" t="s">
        <v>1807</v>
      </c>
      <c r="F350" s="227" t="s">
        <v>137</v>
      </c>
      <c r="G350" s="227"/>
      <c r="H350" s="227" t="s">
        <v>1448</v>
      </c>
      <c r="I350" s="227" t="s">
        <v>1457</v>
      </c>
      <c r="J350" s="227" t="s">
        <v>1448</v>
      </c>
      <c r="K350" s="3" t="s">
        <v>138</v>
      </c>
      <c r="L350" s="3" t="s">
        <v>65</v>
      </c>
      <c r="M350" s="3">
        <f>IF(ISBLANK(Table1[[#This Row],[Type Grade]]),"",VLOOKUP(Table1[[#This Row],[Type Grade]],Table10[], 2, 0))</f>
        <v>4</v>
      </c>
      <c r="N350" s="3" t="s">
        <v>1606</v>
      </c>
      <c r="O350" s="3" t="s">
        <v>1590</v>
      </c>
      <c r="P350" s="4" t="s">
        <v>1658</v>
      </c>
      <c r="Q350" s="3" t="str">
        <f>IF(ISBLANK(Table1[[#This Row],[Type Grade]]),"",VLOOKUP(Table1[[#This Row],[Type Grade]],Table10[#Data],4,0))</f>
        <v>Staff</v>
      </c>
      <c r="R350" s="3" t="s">
        <v>121</v>
      </c>
      <c r="S350" s="3" t="s">
        <v>151</v>
      </c>
      <c r="T350" s="3" t="s">
        <v>122</v>
      </c>
      <c r="U350" s="3"/>
      <c r="V350" s="3"/>
      <c r="W350" s="3">
        <v>1</v>
      </c>
      <c r="X350" s="3" t="s">
        <v>128</v>
      </c>
      <c r="Y350" s="3" t="str">
        <f>IF(ISBLANK(Table1[[#This Row],[Progress]]),"belum ada fktk",VLOOKUP(Table1[[#This Row],[Progress]],'Reference Table'!$F$2:$G$12,2,FALSE))</f>
        <v>Open</v>
      </c>
      <c r="Z350" s="199">
        <v>45870</v>
      </c>
      <c r="AA350" s="183" t="str">
        <f>IF(LEN(Table1[[#This Row],[Request Date]])&gt;=1, TEXT(Table1[[#This Row],[Request Date]], "mmm"), "ongoing")</f>
        <v>Aug</v>
      </c>
      <c r="AB350" s="276">
        <v>0</v>
      </c>
      <c r="AC350" s="276">
        <v>0</v>
      </c>
      <c r="AD350" s="276">
        <v>0</v>
      </c>
      <c r="AE350" s="183"/>
      <c r="AF350" s="183"/>
      <c r="AG350" s="3">
        <v>2</v>
      </c>
      <c r="AH350" s="3"/>
      <c r="AI350" s="3"/>
      <c r="AJ350" s="3">
        <v>1</v>
      </c>
      <c r="AK350" s="3"/>
      <c r="AL350" s="3"/>
      <c r="AM350" s="3">
        <v>1</v>
      </c>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244" t="s">
        <v>1930</v>
      </c>
      <c r="BS350" s="183"/>
      <c r="BT350" s="183"/>
      <c r="BU350" s="183"/>
      <c r="BV350" s="3"/>
      <c r="BW350" s="3"/>
      <c r="BX350" s="16"/>
      <c r="BY350" s="16">
        <f ca="1">IF(Table1[[#This Row],[Status]]="Open",Table1[[#This Row],[Ongoing Vacancies Day]],IF(Table1[[#This Row],[Status]]="Closed",Table1[[#This Row],[Join Date]]-Table1[[#This Row],[Request Date]],IF(Table1[[#This Row],[Status]]="Hold / Cancel","Hold/Cancel",0)))</f>
        <v>95.65716608796356</v>
      </c>
      <c r="BZ350" s="16" t="str">
        <f ca="1">IFERROR(VLOOKUP(BY350,Table4[],3,TRUE),"Hold/Cancel")</f>
        <v>above 91 Days</v>
      </c>
      <c r="CA350" s="16">
        <f ca="1">IF(LEN(Table1[[#This Row],[Join Date]])&lt;1, Table1[[#This Row],[Present Day]]-Table1[[#This Row],[Request Date]],"Closed")</f>
        <v>95.65716608796356</v>
      </c>
      <c r="CB350" s="16" t="str">
        <f ca="1">VLOOKUP(Table1[[#This Row],[Actual SLA]],Table3[],3,TRUE)</f>
        <v>&gt;90</v>
      </c>
      <c r="CC350" s="16" t="str">
        <f ca="1">IFERROR(VLOOKUP(BY350,Table4[],4,TRUE),"Hold/Cancel")</f>
        <v>Closed Not Meet SLA</v>
      </c>
      <c r="CD350" s="179"/>
      <c r="CE350" s="179">
        <f t="shared" ca="1" si="10"/>
        <v>45965.657166087964</v>
      </c>
      <c r="CF350" s="16"/>
      <c r="CG350" s="16"/>
      <c r="CH350" s="286" t="s">
        <v>1792</v>
      </c>
    </row>
    <row r="351" spans="1:86" ht="58" hidden="1" x14ac:dyDescent="0.35">
      <c r="A351" s="3">
        <f t="shared" si="11"/>
        <v>350</v>
      </c>
      <c r="B351" s="3" t="s">
        <v>149</v>
      </c>
      <c r="C351" s="3" t="s">
        <v>1274</v>
      </c>
      <c r="D351" s="227" t="s">
        <v>1823</v>
      </c>
      <c r="E351" s="227" t="s">
        <v>1806</v>
      </c>
      <c r="F351" s="227" t="s">
        <v>137</v>
      </c>
      <c r="G351" s="227"/>
      <c r="H351" s="227" t="s">
        <v>1448</v>
      </c>
      <c r="I351" s="227" t="s">
        <v>1457</v>
      </c>
      <c r="J351" s="227" t="s">
        <v>1057</v>
      </c>
      <c r="K351" s="3" t="s">
        <v>138</v>
      </c>
      <c r="L351" s="3" t="s">
        <v>65</v>
      </c>
      <c r="M351" s="3">
        <f>IF(ISBLANK(Table1[[#This Row],[Type Grade]]),"",VLOOKUP(Table1[[#This Row],[Type Grade]],Table10[], 2, 0))</f>
        <v>4</v>
      </c>
      <c r="N351" s="3" t="s">
        <v>1606</v>
      </c>
      <c r="O351" s="3" t="s">
        <v>1590</v>
      </c>
      <c r="P351" s="4" t="s">
        <v>1661</v>
      </c>
      <c r="Q351" s="3" t="str">
        <f>IF(ISBLANK(Table1[[#This Row],[Type Grade]]),"",VLOOKUP(Table1[[#This Row],[Type Grade]],Table10[#Data],4,0))</f>
        <v>Staff</v>
      </c>
      <c r="R351" s="3" t="s">
        <v>121</v>
      </c>
      <c r="S351" s="3" t="s">
        <v>151</v>
      </c>
      <c r="T351" s="3" t="s">
        <v>122</v>
      </c>
      <c r="U351" s="3"/>
      <c r="V351" s="3"/>
      <c r="W351" s="3">
        <v>1</v>
      </c>
      <c r="X351" s="3" t="s">
        <v>132</v>
      </c>
      <c r="Y351" s="3" t="str">
        <f>IF(ISBLANK(Table1[[#This Row],[Progress]]),"belum ada fktk",VLOOKUP(Table1[[#This Row],[Progress]],'Reference Table'!$F$2:$G$12,2,FALSE))</f>
        <v>Open</v>
      </c>
      <c r="Z351" s="199">
        <v>45870</v>
      </c>
      <c r="AA351" s="183" t="str">
        <f>IF(LEN(Table1[[#This Row],[Request Date]])&gt;=1, TEXT(Table1[[#This Row],[Request Date]], "mmm"), "ongoing")</f>
        <v>Aug</v>
      </c>
      <c r="AB351" s="276">
        <v>1</v>
      </c>
      <c r="AC351" s="276">
        <v>0</v>
      </c>
      <c r="AD351" s="276">
        <v>4</v>
      </c>
      <c r="AE351" s="183"/>
      <c r="AF351" s="183"/>
      <c r="AG351" s="3">
        <v>5</v>
      </c>
      <c r="AH351" s="3">
        <v>1</v>
      </c>
      <c r="AI351" s="3"/>
      <c r="AJ351" s="3"/>
      <c r="AK351" s="3"/>
      <c r="AL351" s="3"/>
      <c r="AM351" s="3">
        <v>1</v>
      </c>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244" t="s">
        <v>1931</v>
      </c>
      <c r="BS351" s="183"/>
      <c r="BT351" s="183"/>
      <c r="BU351" s="183"/>
      <c r="BV351" s="3"/>
      <c r="BW351" s="3"/>
      <c r="BX351" s="16"/>
      <c r="BY351" s="16">
        <f ca="1">IF(Table1[[#This Row],[Status]]="Open",Table1[[#This Row],[Ongoing Vacancies Day]],IF(Table1[[#This Row],[Status]]="Closed",Table1[[#This Row],[Join Date]]-Table1[[#This Row],[Request Date]],IF(Table1[[#This Row],[Status]]="Hold / Cancel","Hold/Cancel",0)))</f>
        <v>95.65716608796356</v>
      </c>
      <c r="BZ351" s="16" t="str">
        <f ca="1">IFERROR(VLOOKUP(BY351,Table4[],3,TRUE),"Hold/Cancel")</f>
        <v>above 91 Days</v>
      </c>
      <c r="CA351" s="16">
        <f ca="1">IF(LEN(Table1[[#This Row],[Join Date]])&lt;1, Table1[[#This Row],[Present Day]]-Table1[[#This Row],[Request Date]],"Closed")</f>
        <v>95.65716608796356</v>
      </c>
      <c r="CB351" s="16" t="str">
        <f ca="1">VLOOKUP(Table1[[#This Row],[Actual SLA]],Table3[],3,TRUE)</f>
        <v>&gt;90</v>
      </c>
      <c r="CC351" s="16" t="str">
        <f ca="1">IFERROR(VLOOKUP(BY351,Table4[],4,TRUE),"Hold/Cancel")</f>
        <v>Closed Not Meet SLA</v>
      </c>
      <c r="CD351" s="179"/>
      <c r="CE351" s="179">
        <f t="shared" ca="1" si="10"/>
        <v>45965.657166087964</v>
      </c>
      <c r="CF351" s="16"/>
      <c r="CG351" s="16" t="s">
        <v>1720</v>
      </c>
      <c r="CH351" s="286" t="s">
        <v>1782</v>
      </c>
    </row>
    <row r="352" spans="1:86" ht="101.5" hidden="1" x14ac:dyDescent="0.35">
      <c r="A352" s="3">
        <f t="shared" si="11"/>
        <v>351</v>
      </c>
      <c r="B352" s="3" t="s">
        <v>149</v>
      </c>
      <c r="C352" s="3" t="s">
        <v>1274</v>
      </c>
      <c r="D352" s="227" t="s">
        <v>1823</v>
      </c>
      <c r="E352" s="227" t="s">
        <v>1806</v>
      </c>
      <c r="F352" s="227" t="s">
        <v>137</v>
      </c>
      <c r="G352" s="227"/>
      <c r="H352" s="227" t="s">
        <v>1448</v>
      </c>
      <c r="I352" s="227" t="s">
        <v>1457</v>
      </c>
      <c r="J352" s="227" t="s">
        <v>1057</v>
      </c>
      <c r="K352" s="3" t="s">
        <v>138</v>
      </c>
      <c r="L352" s="3" t="s">
        <v>65</v>
      </c>
      <c r="M352" s="3">
        <f>IF(ISBLANK(Table1[[#This Row],[Type Grade]]),"",VLOOKUP(Table1[[#This Row],[Type Grade]],Table10[], 2, 0))</f>
        <v>4</v>
      </c>
      <c r="N352" s="3" t="s">
        <v>1606</v>
      </c>
      <c r="O352" s="3" t="s">
        <v>1590</v>
      </c>
      <c r="P352" s="4" t="s">
        <v>1658</v>
      </c>
      <c r="Q352" s="3" t="str">
        <f>IF(ISBLANK(Table1[[#This Row],[Type Grade]]),"",VLOOKUP(Table1[[#This Row],[Type Grade]],Table10[#Data],4,0))</f>
        <v>Staff</v>
      </c>
      <c r="R352" s="3" t="s">
        <v>121</v>
      </c>
      <c r="S352" s="3" t="s">
        <v>151</v>
      </c>
      <c r="T352" s="3" t="s">
        <v>122</v>
      </c>
      <c r="U352" s="3"/>
      <c r="V352" s="3"/>
      <c r="W352" s="3">
        <v>1</v>
      </c>
      <c r="X352" s="3" t="s">
        <v>133</v>
      </c>
      <c r="Y352" s="3" t="str">
        <f>IF(ISBLANK(Table1[[#This Row],[Progress]]),"belum ada fktk",VLOOKUP(Table1[[#This Row],[Progress]],'Reference Table'!$F$2:$G$12,2,FALSE))</f>
        <v>Open</v>
      </c>
      <c r="Z352" s="199">
        <v>45870</v>
      </c>
      <c r="AA352" s="183" t="str">
        <f>IF(LEN(Table1[[#This Row],[Request Date]])&gt;=1, TEXT(Table1[[#This Row],[Request Date]], "mmm"), "ongoing")</f>
        <v>Aug</v>
      </c>
      <c r="AB352" s="276">
        <v>0</v>
      </c>
      <c r="AC352" s="276">
        <v>1</v>
      </c>
      <c r="AD352" s="276">
        <v>0</v>
      </c>
      <c r="AE352" s="183"/>
      <c r="AF352" s="183"/>
      <c r="AG352" s="3">
        <v>3</v>
      </c>
      <c r="AH352" s="3"/>
      <c r="AI352" s="3"/>
      <c r="AJ352" s="3">
        <v>1</v>
      </c>
      <c r="AK352" s="3"/>
      <c r="AL352" s="3"/>
      <c r="AM352" s="3">
        <v>1</v>
      </c>
      <c r="AN352" s="3"/>
      <c r="AO352" s="3"/>
      <c r="AP352" s="3">
        <v>1</v>
      </c>
      <c r="AQ352" s="3"/>
      <c r="AR352" s="3"/>
      <c r="AS352" s="3">
        <v>1</v>
      </c>
      <c r="AT352" s="3"/>
      <c r="AU352" s="3"/>
      <c r="AV352" s="3"/>
      <c r="AW352" s="3"/>
      <c r="AX352" s="3"/>
      <c r="AY352" s="3"/>
      <c r="AZ352" s="3"/>
      <c r="BA352" s="3"/>
      <c r="BB352" s="3"/>
      <c r="BC352" s="3">
        <v>1</v>
      </c>
      <c r="BD352" s="3"/>
      <c r="BE352" s="3">
        <v>1</v>
      </c>
      <c r="BF352" s="3"/>
      <c r="BG352" s="3"/>
      <c r="BH352" s="3"/>
      <c r="BI352" s="3">
        <v>1</v>
      </c>
      <c r="BJ352" s="3"/>
      <c r="BK352" s="3">
        <v>1</v>
      </c>
      <c r="BL352" s="3"/>
      <c r="BM352" s="3"/>
      <c r="BN352" s="3"/>
      <c r="BO352" s="3"/>
      <c r="BP352" s="3"/>
      <c r="BQ352" s="3"/>
      <c r="BR352" s="244" t="s">
        <v>1932</v>
      </c>
      <c r="BS352" s="183"/>
      <c r="BT352" s="183"/>
      <c r="BU352" s="183"/>
      <c r="BV352" s="3"/>
      <c r="BW352" s="3"/>
      <c r="BX352" s="16"/>
      <c r="BY352" s="16">
        <f ca="1">IF(Table1[[#This Row],[Status]]="Open",Table1[[#This Row],[Ongoing Vacancies Day]],IF(Table1[[#This Row],[Status]]="Closed",Table1[[#This Row],[Join Date]]-Table1[[#This Row],[Request Date]],IF(Table1[[#This Row],[Status]]="Hold / Cancel","Hold/Cancel",0)))</f>
        <v>95.65716608796356</v>
      </c>
      <c r="BZ352" s="16" t="str">
        <f ca="1">IFERROR(VLOOKUP(BY352,Table4[],3,TRUE),"Hold/Cancel")</f>
        <v>above 91 Days</v>
      </c>
      <c r="CA352" s="16">
        <f ca="1">IF(LEN(Table1[[#This Row],[Join Date]])&lt;1, Table1[[#This Row],[Present Day]]-Table1[[#This Row],[Request Date]],"Closed")</f>
        <v>95.65716608796356</v>
      </c>
      <c r="CB352" s="16" t="str">
        <f ca="1">VLOOKUP(Table1[[#This Row],[Actual SLA]],Table3[],3,TRUE)</f>
        <v>&gt;90</v>
      </c>
      <c r="CC352" s="16" t="str">
        <f ca="1">IFERROR(VLOOKUP(BY352,Table4[],4,TRUE),"Hold/Cancel")</f>
        <v>Closed Not Meet SLA</v>
      </c>
      <c r="CD352" s="179"/>
      <c r="CE352" s="179">
        <f t="shared" ca="1" si="10"/>
        <v>45965.657166087964</v>
      </c>
      <c r="CF352" s="16"/>
      <c r="CG352" s="16" t="s">
        <v>1720</v>
      </c>
      <c r="CH352" s="286" t="s">
        <v>1869</v>
      </c>
    </row>
    <row r="353" spans="1:86" ht="130.5" hidden="1" x14ac:dyDescent="0.35">
      <c r="A353" s="3">
        <f t="shared" si="11"/>
        <v>352</v>
      </c>
      <c r="B353" s="3" t="s">
        <v>149</v>
      </c>
      <c r="C353" s="3" t="s">
        <v>1274</v>
      </c>
      <c r="D353" s="229" t="s">
        <v>1494</v>
      </c>
      <c r="E353" s="227" t="s">
        <v>1807</v>
      </c>
      <c r="F353" s="227" t="s">
        <v>137</v>
      </c>
      <c r="G353" s="227"/>
      <c r="H353" s="227" t="s">
        <v>1458</v>
      </c>
      <c r="I353" s="227" t="s">
        <v>1457</v>
      </c>
      <c r="J353" s="227" t="s">
        <v>1623</v>
      </c>
      <c r="K353" s="3" t="s">
        <v>138</v>
      </c>
      <c r="L353" s="3" t="s">
        <v>49</v>
      </c>
      <c r="M353" s="3">
        <f>IF(ISBLANK(Table1[[#This Row],[Type Grade]]),"",VLOOKUP(Table1[[#This Row],[Type Grade]],Table10[], 2, 0))</f>
        <v>5</v>
      </c>
      <c r="N353" s="3" t="s">
        <v>1606</v>
      </c>
      <c r="O353" s="3" t="s">
        <v>1590</v>
      </c>
      <c r="P353" s="4" t="s">
        <v>1661</v>
      </c>
      <c r="Q353" s="3" t="str">
        <f>IF(ISBLANK(Table1[[#This Row],[Type Grade]]),"",VLOOKUP(Table1[[#This Row],[Type Grade]],Table10[#Data],4,0))</f>
        <v>Staff</v>
      </c>
      <c r="R353" s="3" t="s">
        <v>121</v>
      </c>
      <c r="S353" s="3" t="s">
        <v>151</v>
      </c>
      <c r="T353" s="3" t="s">
        <v>122</v>
      </c>
      <c r="U353" s="3"/>
      <c r="V353" s="3"/>
      <c r="W353" s="3">
        <v>1</v>
      </c>
      <c r="X353" s="3" t="s">
        <v>128</v>
      </c>
      <c r="Y353" s="3" t="str">
        <f>IF(ISBLANK(Table1[[#This Row],[Progress]]),"belum ada fktk",VLOOKUP(Table1[[#This Row],[Progress]],'Reference Table'!$F$2:$G$12,2,FALSE))</f>
        <v>Open</v>
      </c>
      <c r="Z353" s="199">
        <v>45870</v>
      </c>
      <c r="AA353" s="183" t="str">
        <f>IF(LEN(Table1[[#This Row],[Request Date]])&gt;=1, TEXT(Table1[[#This Row],[Request Date]], "mmm"), "ongoing")</f>
        <v>Aug</v>
      </c>
      <c r="AB353" s="276">
        <v>1</v>
      </c>
      <c r="AC353" s="276">
        <v>0</v>
      </c>
      <c r="AD353" s="276">
        <v>0</v>
      </c>
      <c r="AE353" s="183"/>
      <c r="AF353" s="183"/>
      <c r="AG353" s="3">
        <v>1</v>
      </c>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v>1</v>
      </c>
      <c r="BQ353" s="3"/>
      <c r="BR353" s="246" t="s">
        <v>1933</v>
      </c>
      <c r="BS353" s="183"/>
      <c r="BT353" s="183"/>
      <c r="BU353" s="183"/>
      <c r="BV353" s="3"/>
      <c r="BW353" s="3"/>
      <c r="BX353" s="16"/>
      <c r="BY353" s="16">
        <f ca="1">IF(Table1[[#This Row],[Status]]="Open",Table1[[#This Row],[Ongoing Vacancies Day]],IF(Table1[[#This Row],[Status]]="Closed",Table1[[#This Row],[Join Date]]-Table1[[#This Row],[Request Date]],IF(Table1[[#This Row],[Status]]="Hold / Cancel","Hold/Cancel",0)))</f>
        <v>95.65716608796356</v>
      </c>
      <c r="BZ353" s="16" t="str">
        <f ca="1">IFERROR(VLOOKUP(BY353,Table4[],3,TRUE),"Hold/Cancel")</f>
        <v>above 91 Days</v>
      </c>
      <c r="CA353" s="16">
        <f ca="1">IF(LEN(Table1[[#This Row],[Join Date]])&lt;1, Table1[[#This Row],[Present Day]]-Table1[[#This Row],[Request Date]],"Closed")</f>
        <v>95.65716608796356</v>
      </c>
      <c r="CB353" s="16" t="str">
        <f ca="1">VLOOKUP(Table1[[#This Row],[Actual SLA]],Table3[],3,TRUE)</f>
        <v>&gt;90</v>
      </c>
      <c r="CC353" s="16" t="str">
        <f ca="1">IFERROR(VLOOKUP(BY353,Table4[],4,TRUE),"Hold/Cancel")</f>
        <v>Closed Not Meet SLA</v>
      </c>
      <c r="CD353" s="179"/>
      <c r="CE353" s="179">
        <f t="shared" ca="1" si="10"/>
        <v>45965.657166087964</v>
      </c>
      <c r="CF353" s="16"/>
      <c r="CG353" s="16"/>
      <c r="CH353" s="231" t="s">
        <v>1790</v>
      </c>
    </row>
    <row r="354" spans="1:86" hidden="1" x14ac:dyDescent="0.35">
      <c r="A354" s="3">
        <f t="shared" si="11"/>
        <v>353</v>
      </c>
      <c r="B354" s="3" t="s">
        <v>149</v>
      </c>
      <c r="C354" s="3" t="s">
        <v>1274</v>
      </c>
      <c r="D354" s="229" t="s">
        <v>1494</v>
      </c>
      <c r="E354" s="227" t="s">
        <v>1807</v>
      </c>
      <c r="F354" s="227" t="s">
        <v>137</v>
      </c>
      <c r="G354" s="227"/>
      <c r="H354" s="227" t="s">
        <v>1458</v>
      </c>
      <c r="I354" s="227" t="s">
        <v>1457</v>
      </c>
      <c r="J354" s="227" t="s">
        <v>1459</v>
      </c>
      <c r="K354" s="3" t="s">
        <v>138</v>
      </c>
      <c r="L354" s="3" t="s">
        <v>65</v>
      </c>
      <c r="M354" s="3">
        <f>IF(ISBLANK(Table1[[#This Row],[Type Grade]]),"",VLOOKUP(Table1[[#This Row],[Type Grade]],Table10[], 2, 0))</f>
        <v>4</v>
      </c>
      <c r="N354" s="3" t="s">
        <v>1607</v>
      </c>
      <c r="O354" s="3" t="s">
        <v>1592</v>
      </c>
      <c r="P354" s="4" t="s">
        <v>1658</v>
      </c>
      <c r="Q354" s="3" t="str">
        <f>IF(ISBLANK(Table1[[#This Row],[Type Grade]]),"",VLOOKUP(Table1[[#This Row],[Type Grade]],Table10[#Data],4,0))</f>
        <v>Staff</v>
      </c>
      <c r="R354" s="3" t="s">
        <v>121</v>
      </c>
      <c r="S354" s="3" t="s">
        <v>151</v>
      </c>
      <c r="T354" s="3" t="s">
        <v>122</v>
      </c>
      <c r="U354" s="3"/>
      <c r="V354" s="3"/>
      <c r="W354" s="3">
        <v>1</v>
      </c>
      <c r="X354" s="3" t="s">
        <v>128</v>
      </c>
      <c r="Y354" s="3" t="str">
        <f>IF(ISBLANK(Table1[[#This Row],[Progress]]),"belum ada fktk",VLOOKUP(Table1[[#This Row],[Progress]],'Reference Table'!$F$2:$G$12,2,FALSE))</f>
        <v>Open</v>
      </c>
      <c r="Z354" s="199">
        <v>45870</v>
      </c>
      <c r="AA354" s="183" t="str">
        <f>IF(LEN(Table1[[#This Row],[Request Date]])&gt;=1, TEXT(Table1[[#This Row],[Request Date]], "mmm"), "ongoing")</f>
        <v>Aug</v>
      </c>
      <c r="AB354" s="276">
        <v>0</v>
      </c>
      <c r="AC354" s="276">
        <v>0</v>
      </c>
      <c r="AD354" s="276">
        <v>0</v>
      </c>
      <c r="AE354" s="183"/>
      <c r="AF354" s="18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246"/>
      <c r="BS354" s="183"/>
      <c r="BT354" s="183"/>
      <c r="BU354" s="183"/>
      <c r="BV354" s="3"/>
      <c r="BW354" s="3"/>
      <c r="BX354" s="16"/>
      <c r="BY354" s="16">
        <f ca="1">IF(Table1[[#This Row],[Status]]="Open",Table1[[#This Row],[Ongoing Vacancies Day]],IF(Table1[[#This Row],[Status]]="Closed",Table1[[#This Row],[Join Date]]-Table1[[#This Row],[Request Date]],IF(Table1[[#This Row],[Status]]="Hold / Cancel","Hold/Cancel",0)))</f>
        <v>95.65716608796356</v>
      </c>
      <c r="BZ354" s="16" t="str">
        <f ca="1">IFERROR(VLOOKUP(BY354,Table4[],3,TRUE),"Hold/Cancel")</f>
        <v>above 91 Days</v>
      </c>
      <c r="CA354" s="16">
        <f ca="1">IF(LEN(Table1[[#This Row],[Join Date]])&lt;1, Table1[[#This Row],[Present Day]]-Table1[[#This Row],[Request Date]],"Closed")</f>
        <v>95.65716608796356</v>
      </c>
      <c r="CB354" s="16" t="str">
        <f ca="1">VLOOKUP(Table1[[#This Row],[Actual SLA]],Table3[],3,TRUE)</f>
        <v>&gt;90</v>
      </c>
      <c r="CC354" s="16" t="str">
        <f ca="1">IFERROR(VLOOKUP(BY354,Table4[],4,TRUE),"Hold/Cancel")</f>
        <v>Closed Not Meet SLA</v>
      </c>
      <c r="CD354" s="179"/>
      <c r="CE354" s="179">
        <f t="shared" ca="1" si="10"/>
        <v>45965.657166087964</v>
      </c>
      <c r="CF354" s="16"/>
      <c r="CG354" s="16"/>
      <c r="CH354" s="231"/>
    </row>
    <row r="355" spans="1:86" hidden="1" x14ac:dyDescent="0.35">
      <c r="A355" s="3">
        <f t="shared" si="11"/>
        <v>354</v>
      </c>
      <c r="B355" s="3" t="s">
        <v>149</v>
      </c>
      <c r="C355" s="3" t="s">
        <v>1274</v>
      </c>
      <c r="D355" s="229" t="s">
        <v>1494</v>
      </c>
      <c r="E355" s="227" t="s">
        <v>1807</v>
      </c>
      <c r="F355" s="227" t="s">
        <v>137</v>
      </c>
      <c r="G355" s="227"/>
      <c r="H355" s="227" t="s">
        <v>1461</v>
      </c>
      <c r="I355" s="227" t="s">
        <v>1082</v>
      </c>
      <c r="J355" s="227" t="s">
        <v>1461</v>
      </c>
      <c r="K355" s="3" t="s">
        <v>138</v>
      </c>
      <c r="L355" s="3" t="s">
        <v>65</v>
      </c>
      <c r="M355" s="3">
        <f>IF(ISBLANK(Table1[[#This Row],[Type Grade]]),"",VLOOKUP(Table1[[#This Row],[Type Grade]],Table10[], 2, 0))</f>
        <v>4</v>
      </c>
      <c r="N355" s="3" t="s">
        <v>1607</v>
      </c>
      <c r="O355" s="3" t="s">
        <v>1593</v>
      </c>
      <c r="P355" s="4" t="s">
        <v>1621</v>
      </c>
      <c r="Q355" s="3" t="str">
        <f>IF(ISBLANK(Table1[[#This Row],[Type Grade]]),"",VLOOKUP(Table1[[#This Row],[Type Grade]],Table10[#Data],4,0))</f>
        <v>Staff</v>
      </c>
      <c r="R355" s="3" t="s">
        <v>121</v>
      </c>
      <c r="S355" s="3" t="s">
        <v>151</v>
      </c>
      <c r="T355" s="3" t="s">
        <v>122</v>
      </c>
      <c r="U355" s="3"/>
      <c r="V355" s="3"/>
      <c r="W355" s="3">
        <v>1</v>
      </c>
      <c r="X355" s="3" t="s">
        <v>128</v>
      </c>
      <c r="Y355" s="3" t="str">
        <f>IF(ISBLANK(Table1[[#This Row],[Progress]]),"belum ada fktk",VLOOKUP(Table1[[#This Row],[Progress]],'Reference Table'!$F$2:$G$12,2,FALSE))</f>
        <v>Open</v>
      </c>
      <c r="Z355" s="199">
        <v>45870</v>
      </c>
      <c r="AA355" s="183" t="str">
        <f>IF(LEN(Table1[[#This Row],[Request Date]])&gt;=1, TEXT(Table1[[#This Row],[Request Date]], "mmm"), "ongoing")</f>
        <v>Aug</v>
      </c>
      <c r="AB355" s="276">
        <v>0</v>
      </c>
      <c r="AC355" s="276">
        <v>0</v>
      </c>
      <c r="AD355" s="276">
        <v>0</v>
      </c>
      <c r="AE355" s="183"/>
      <c r="AF355" s="18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246"/>
      <c r="BS355" s="183"/>
      <c r="BT355" s="183"/>
      <c r="BU355" s="183"/>
      <c r="BV355" s="3"/>
      <c r="BW355" s="3"/>
      <c r="BX355" s="16"/>
      <c r="BY355" s="16">
        <f ca="1">IF(Table1[[#This Row],[Status]]="Open",Table1[[#This Row],[Ongoing Vacancies Day]],IF(Table1[[#This Row],[Status]]="Closed",Table1[[#This Row],[Join Date]]-Table1[[#This Row],[Request Date]],IF(Table1[[#This Row],[Status]]="Hold / Cancel","Hold/Cancel",0)))</f>
        <v>95.65716608796356</v>
      </c>
      <c r="BZ355" s="16" t="str">
        <f ca="1">IFERROR(VLOOKUP(BY355,Table4[],3,TRUE),"Hold/Cancel")</f>
        <v>above 91 Days</v>
      </c>
      <c r="CA355" s="16">
        <f ca="1">IF(LEN(Table1[[#This Row],[Join Date]])&lt;1, Table1[[#This Row],[Present Day]]-Table1[[#This Row],[Request Date]],"Closed")</f>
        <v>95.65716608796356</v>
      </c>
      <c r="CB355" s="16" t="str">
        <f ca="1">VLOOKUP(Table1[[#This Row],[Actual SLA]],Table3[],3,TRUE)</f>
        <v>&gt;90</v>
      </c>
      <c r="CC355" s="16" t="str">
        <f ca="1">IFERROR(VLOOKUP(BY355,Table4[],4,TRUE),"Hold/Cancel")</f>
        <v>Closed Not Meet SLA</v>
      </c>
      <c r="CD355" s="179"/>
      <c r="CE355" s="179">
        <f t="shared" ca="1" si="10"/>
        <v>45965.657166087964</v>
      </c>
      <c r="CF355" s="16"/>
      <c r="CG355" s="16"/>
      <c r="CH355" s="231"/>
    </row>
    <row r="356" spans="1:86" hidden="1" x14ac:dyDescent="0.35">
      <c r="A356" s="3">
        <f t="shared" si="11"/>
        <v>355</v>
      </c>
      <c r="B356" s="3" t="s">
        <v>149</v>
      </c>
      <c r="C356" s="3" t="s">
        <v>1274</v>
      </c>
      <c r="D356" s="229" t="s">
        <v>1494</v>
      </c>
      <c r="E356" s="227" t="s">
        <v>1807</v>
      </c>
      <c r="F356" s="227" t="s">
        <v>137</v>
      </c>
      <c r="G356" s="227"/>
      <c r="H356" s="229" t="s">
        <v>1557</v>
      </c>
      <c r="I356" s="227" t="s">
        <v>694</v>
      </c>
      <c r="J356" s="227" t="s">
        <v>1462</v>
      </c>
      <c r="K356" s="3" t="s">
        <v>138</v>
      </c>
      <c r="L356" s="3" t="s">
        <v>65</v>
      </c>
      <c r="M356" s="3">
        <f>IF(ISBLANK(Table1[[#This Row],[Type Grade]]),"",VLOOKUP(Table1[[#This Row],[Type Grade]],Table10[], 2, 0))</f>
        <v>4</v>
      </c>
      <c r="N356" s="3" t="s">
        <v>1607</v>
      </c>
      <c r="O356" s="3" t="s">
        <v>1591</v>
      </c>
      <c r="P356" s="4" t="s">
        <v>1608</v>
      </c>
      <c r="Q356" s="3" t="str">
        <f>IF(ISBLANK(Table1[[#This Row],[Type Grade]]),"",VLOOKUP(Table1[[#This Row],[Type Grade]],Table10[#Data],4,0))</f>
        <v>Staff</v>
      </c>
      <c r="R356" s="3" t="s">
        <v>121</v>
      </c>
      <c r="S356" s="3" t="s">
        <v>151</v>
      </c>
      <c r="T356" s="3" t="s">
        <v>122</v>
      </c>
      <c r="U356" s="3"/>
      <c r="V356" s="3"/>
      <c r="W356" s="3">
        <v>1</v>
      </c>
      <c r="X356" s="3" t="s">
        <v>128</v>
      </c>
      <c r="Y356" s="3" t="str">
        <f>IF(ISBLANK(Table1[[#This Row],[Progress]]),"belum ada fktk",VLOOKUP(Table1[[#This Row],[Progress]],'Reference Table'!$F$2:$G$12,2,FALSE))</f>
        <v>Open</v>
      </c>
      <c r="Z356" s="199">
        <v>45870</v>
      </c>
      <c r="AA356" s="183" t="str">
        <f>IF(LEN(Table1[[#This Row],[Request Date]])&gt;=1, TEXT(Table1[[#This Row],[Request Date]], "mmm"), "ongoing")</f>
        <v>Aug</v>
      </c>
      <c r="AB356" s="276">
        <v>0</v>
      </c>
      <c r="AC356" s="276">
        <v>0</v>
      </c>
      <c r="AD356" s="276">
        <v>0</v>
      </c>
      <c r="AE356" s="183"/>
      <c r="AF356" s="18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246"/>
      <c r="BS356" s="183"/>
      <c r="BT356" s="183"/>
      <c r="BU356" s="183"/>
      <c r="BV356" s="3"/>
      <c r="BW356" s="3"/>
      <c r="BX356" s="16"/>
      <c r="BY356" s="16">
        <f ca="1">IF(Table1[[#This Row],[Status]]="Open",Table1[[#This Row],[Ongoing Vacancies Day]],IF(Table1[[#This Row],[Status]]="Closed",Table1[[#This Row],[Join Date]]-Table1[[#This Row],[Request Date]],IF(Table1[[#This Row],[Status]]="Hold / Cancel","Hold/Cancel",0)))</f>
        <v>95.65716608796356</v>
      </c>
      <c r="BZ356" s="16" t="str">
        <f ca="1">IFERROR(VLOOKUP(BY356,Table4[],3,TRUE),"Hold/Cancel")</f>
        <v>above 91 Days</v>
      </c>
      <c r="CA356" s="16">
        <f ca="1">IF(LEN(Table1[[#This Row],[Join Date]])&lt;1, Table1[[#This Row],[Present Day]]-Table1[[#This Row],[Request Date]],"Closed")</f>
        <v>95.65716608796356</v>
      </c>
      <c r="CB356" s="16" t="str">
        <f ca="1">VLOOKUP(Table1[[#This Row],[Actual SLA]],Table3[],3,TRUE)</f>
        <v>&gt;90</v>
      </c>
      <c r="CC356" s="16" t="str">
        <f ca="1">IFERROR(VLOOKUP(BY356,Table4[],4,TRUE),"Hold/Cancel")</f>
        <v>Closed Not Meet SLA</v>
      </c>
      <c r="CD356" s="179"/>
      <c r="CE356" s="179">
        <f t="shared" ca="1" si="10"/>
        <v>45965.657166087964</v>
      </c>
      <c r="CF356" s="16"/>
      <c r="CG356" s="16" t="s">
        <v>1720</v>
      </c>
      <c r="CH356" s="231"/>
    </row>
    <row r="357" spans="1:86" ht="43.5" hidden="1" x14ac:dyDescent="0.35">
      <c r="A357" s="3">
        <f t="shared" si="11"/>
        <v>356</v>
      </c>
      <c r="B357" s="3" t="s">
        <v>149</v>
      </c>
      <c r="C357" s="3" t="s">
        <v>1274</v>
      </c>
      <c r="D357" s="227" t="s">
        <v>1825</v>
      </c>
      <c r="E357" s="227" t="s">
        <v>1806</v>
      </c>
      <c r="F357" s="227" t="s">
        <v>137</v>
      </c>
      <c r="G357" s="227"/>
      <c r="H357" s="227" t="s">
        <v>1562</v>
      </c>
      <c r="I357" s="227" t="s">
        <v>632</v>
      </c>
      <c r="J357" s="227" t="s">
        <v>1484</v>
      </c>
      <c r="K357" s="3" t="s">
        <v>138</v>
      </c>
      <c r="L357" s="3" t="s">
        <v>65</v>
      </c>
      <c r="M357" s="3">
        <f>IF(ISBLANK(Table1[[#This Row],[Type Grade]]),"",VLOOKUP(Table1[[#This Row],[Type Grade]],Table10[], 2, 0))</f>
        <v>4</v>
      </c>
      <c r="N357" s="3" t="s">
        <v>1606</v>
      </c>
      <c r="O357" s="3" t="s">
        <v>1590</v>
      </c>
      <c r="P357" s="4" t="s">
        <v>1658</v>
      </c>
      <c r="Q357" s="3" t="str">
        <f>IF(ISBLANK(Table1[[#This Row],[Type Grade]]),"",VLOOKUP(Table1[[#This Row],[Type Grade]],Table10[#Data],4,0))</f>
        <v>Staff</v>
      </c>
      <c r="R357" s="3" t="s">
        <v>121</v>
      </c>
      <c r="S357" s="3" t="s">
        <v>151</v>
      </c>
      <c r="T357" s="3" t="s">
        <v>122</v>
      </c>
      <c r="U357" s="3"/>
      <c r="V357" s="3"/>
      <c r="W357" s="3">
        <v>1</v>
      </c>
      <c r="X357" s="3" t="s">
        <v>128</v>
      </c>
      <c r="Y357" s="3" t="str">
        <f>IF(ISBLANK(Table1[[#This Row],[Progress]]),"belum ada fktk",VLOOKUP(Table1[[#This Row],[Progress]],'Reference Table'!$F$2:$G$12,2,FALSE))</f>
        <v>Open</v>
      </c>
      <c r="Z357" s="199">
        <v>45870</v>
      </c>
      <c r="AA357" s="183" t="str">
        <f>IF(LEN(Table1[[#This Row],[Request Date]])&gt;=1, TEXT(Table1[[#This Row],[Request Date]], "mmm"), "ongoing")</f>
        <v>Aug</v>
      </c>
      <c r="AB357" s="276">
        <v>0</v>
      </c>
      <c r="AC357" s="276">
        <v>0</v>
      </c>
      <c r="AD357" s="276">
        <v>0</v>
      </c>
      <c r="AE357" s="276">
        <v>2</v>
      </c>
      <c r="AF357" s="183"/>
      <c r="AH357" s="3"/>
      <c r="AI357" s="3"/>
      <c r="AJ357" s="3"/>
      <c r="AK357" s="3"/>
      <c r="AL357" s="3">
        <v>2</v>
      </c>
      <c r="AM357" s="3">
        <v>2</v>
      </c>
      <c r="AN357" s="3"/>
      <c r="AO357" s="3"/>
      <c r="AP357" s="3"/>
      <c r="AQ357" s="3">
        <v>2</v>
      </c>
      <c r="AR357" s="3"/>
      <c r="AS357" s="3">
        <v>2</v>
      </c>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246" t="s">
        <v>1934</v>
      </c>
      <c r="BS357" s="183"/>
      <c r="BT357" s="183"/>
      <c r="BU357" s="183"/>
      <c r="BV357" s="3"/>
      <c r="BW357" s="3"/>
      <c r="BX357" s="16"/>
      <c r="BY357" s="16">
        <f ca="1">IF(Table1[[#This Row],[Status]]="Open",Table1[[#This Row],[Ongoing Vacancies Day]],IF(Table1[[#This Row],[Status]]="Closed",Table1[[#This Row],[Join Date]]-Table1[[#This Row],[Request Date]],IF(Table1[[#This Row],[Status]]="Hold / Cancel","Hold/Cancel",0)))</f>
        <v>95.65716608796356</v>
      </c>
      <c r="BZ357" s="16" t="str">
        <f ca="1">IFERROR(VLOOKUP(BY357,Table4[],3,TRUE),"Hold/Cancel")</f>
        <v>above 91 Days</v>
      </c>
      <c r="CA357" s="16">
        <f ca="1">IF(LEN(Table1[[#This Row],[Join Date]])&lt;1, Table1[[#This Row],[Present Day]]-Table1[[#This Row],[Request Date]],"Closed")</f>
        <v>95.65716608796356</v>
      </c>
      <c r="CB357" s="16" t="str">
        <f ca="1">VLOOKUP(Table1[[#This Row],[Actual SLA]],Table3[],3,TRUE)</f>
        <v>&gt;90</v>
      </c>
      <c r="CC357" s="16" t="str">
        <f ca="1">IFERROR(VLOOKUP(BY357,Table4[],4,TRUE),"Hold/Cancel")</f>
        <v>Closed Not Meet SLA</v>
      </c>
      <c r="CD357" s="179"/>
      <c r="CE357" s="179">
        <f t="shared" ca="1" si="10"/>
        <v>45965.657166087964</v>
      </c>
      <c r="CF357" s="16"/>
      <c r="CG357" s="16" t="s">
        <v>1720</v>
      </c>
      <c r="CH357" s="286" t="s">
        <v>1867</v>
      </c>
    </row>
    <row r="358" spans="1:86" hidden="1" x14ac:dyDescent="0.35">
      <c r="A358" s="3">
        <f t="shared" si="11"/>
        <v>357</v>
      </c>
      <c r="B358" s="3" t="s">
        <v>149</v>
      </c>
      <c r="C358" s="3" t="s">
        <v>1274</v>
      </c>
      <c r="D358" s="227" t="s">
        <v>1825</v>
      </c>
      <c r="E358" s="227" t="s">
        <v>1806</v>
      </c>
      <c r="F358" s="227" t="s">
        <v>137</v>
      </c>
      <c r="G358" s="227"/>
      <c r="H358" s="227" t="s">
        <v>1562</v>
      </c>
      <c r="I358" s="227" t="s">
        <v>632</v>
      </c>
      <c r="J358" s="227" t="s">
        <v>1484</v>
      </c>
      <c r="K358" s="3" t="s">
        <v>138</v>
      </c>
      <c r="L358" s="3" t="s">
        <v>65</v>
      </c>
      <c r="M358" s="3">
        <f>IF(ISBLANK(Table1[[#This Row],[Type Grade]]),"",VLOOKUP(Table1[[#This Row],[Type Grade]],Table10[], 2, 0))</f>
        <v>4</v>
      </c>
      <c r="N358" s="3" t="s">
        <v>1606</v>
      </c>
      <c r="O358" s="3" t="s">
        <v>1590</v>
      </c>
      <c r="P358" s="4" t="s">
        <v>1658</v>
      </c>
      <c r="Q358" s="3" t="str">
        <f>IF(ISBLANK(Table1[[#This Row],[Type Grade]]),"",VLOOKUP(Table1[[#This Row],[Type Grade]],Table10[#Data],4,0))</f>
        <v>Staff</v>
      </c>
      <c r="R358" s="3" t="s">
        <v>121</v>
      </c>
      <c r="S358" s="3" t="s">
        <v>151</v>
      </c>
      <c r="T358" s="3" t="s">
        <v>122</v>
      </c>
      <c r="U358" s="3"/>
      <c r="V358" s="3"/>
      <c r="W358" s="3">
        <v>1</v>
      </c>
      <c r="X358" s="3" t="s">
        <v>128</v>
      </c>
      <c r="Y358" s="3" t="str">
        <f>IF(ISBLANK(Table1[[#This Row],[Progress]]),"belum ada fktk",VLOOKUP(Table1[[#This Row],[Progress]],'Reference Table'!$F$2:$G$12,2,FALSE))</f>
        <v>Open</v>
      </c>
      <c r="Z358" s="199">
        <v>45870</v>
      </c>
      <c r="AA358" s="183" t="str">
        <f>IF(LEN(Table1[[#This Row],[Request Date]])&gt;=1, TEXT(Table1[[#This Row],[Request Date]], "mmm"), "ongoing")</f>
        <v>Aug</v>
      </c>
      <c r="AB358" s="276">
        <v>0</v>
      </c>
      <c r="AC358" s="276">
        <v>0</v>
      </c>
      <c r="AD358" s="276">
        <v>0</v>
      </c>
      <c r="AE358" s="183"/>
      <c r="AF358" s="18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246" t="s">
        <v>1935</v>
      </c>
      <c r="BS358" s="183"/>
      <c r="BT358" s="183"/>
      <c r="BU358" s="183"/>
      <c r="BV358" s="3"/>
      <c r="BW358" s="3"/>
      <c r="BX358" s="16"/>
      <c r="BY358" s="16">
        <f ca="1">IF(Table1[[#This Row],[Status]]="Open",Table1[[#This Row],[Ongoing Vacancies Day]],IF(Table1[[#This Row],[Status]]="Closed",Table1[[#This Row],[Join Date]]-Table1[[#This Row],[Request Date]],IF(Table1[[#This Row],[Status]]="Hold / Cancel","Hold/Cancel",0)))</f>
        <v>95.65716608796356</v>
      </c>
      <c r="BZ358" s="16" t="str">
        <f ca="1">IFERROR(VLOOKUP(BY358,Table4[],3,TRUE),"Hold/Cancel")</f>
        <v>above 91 Days</v>
      </c>
      <c r="CA358" s="16">
        <f ca="1">IF(LEN(Table1[[#This Row],[Join Date]])&lt;1, Table1[[#This Row],[Present Day]]-Table1[[#This Row],[Request Date]],"Closed")</f>
        <v>95.65716608796356</v>
      </c>
      <c r="CB358" s="16" t="str">
        <f ca="1">VLOOKUP(Table1[[#This Row],[Actual SLA]],Table3[],3,TRUE)</f>
        <v>&gt;90</v>
      </c>
      <c r="CC358" s="16" t="str">
        <f ca="1">IFERROR(VLOOKUP(BY358,Table4[],4,TRUE),"Hold/Cancel")</f>
        <v>Closed Not Meet SLA</v>
      </c>
      <c r="CD358" s="179"/>
      <c r="CE358" s="179">
        <f t="shared" ca="1" si="10"/>
        <v>45965.657166087964</v>
      </c>
      <c r="CF358" s="16"/>
      <c r="CG358" s="16" t="s">
        <v>1720</v>
      </c>
      <c r="CH358" s="231"/>
    </row>
    <row r="359" spans="1:86" ht="116" hidden="1" x14ac:dyDescent="0.35">
      <c r="A359" s="3">
        <f t="shared" si="11"/>
        <v>358</v>
      </c>
      <c r="B359" s="3" t="s">
        <v>149</v>
      </c>
      <c r="C359" s="3"/>
      <c r="D359" s="227" t="s">
        <v>1824</v>
      </c>
      <c r="E359" s="227" t="s">
        <v>1806</v>
      </c>
      <c r="F359" s="227" t="s">
        <v>528</v>
      </c>
      <c r="G359" s="227" t="s">
        <v>1719</v>
      </c>
      <c r="H359" s="227" t="s">
        <v>1612</v>
      </c>
      <c r="I359" s="227" t="s">
        <v>927</v>
      </c>
      <c r="J359" s="227" t="s">
        <v>1613</v>
      </c>
      <c r="K359" s="3" t="s">
        <v>138</v>
      </c>
      <c r="L359" s="3" t="s">
        <v>49</v>
      </c>
      <c r="M359" s="3">
        <f>IF(ISBLANK(Table1[[#This Row],[Type Grade]]),"",VLOOKUP(Table1[[#This Row],[Type Grade]],Table10[], 2, 0))</f>
        <v>5</v>
      </c>
      <c r="N359" s="3" t="s">
        <v>1606</v>
      </c>
      <c r="O359" s="3" t="s">
        <v>1589</v>
      </c>
      <c r="P359" s="172" t="s">
        <v>1615</v>
      </c>
      <c r="Q359" s="3" t="str">
        <f>IF(ISBLANK(Table1[[#This Row],[Type Grade]]),"",VLOOKUP(Table1[[#This Row],[Type Grade]],Table10[#Data],4,0))</f>
        <v>Staff</v>
      </c>
      <c r="R359" s="3" t="s">
        <v>121</v>
      </c>
      <c r="S359" s="3" t="s">
        <v>151</v>
      </c>
      <c r="T359" s="3" t="s">
        <v>39</v>
      </c>
      <c r="U359" s="3" t="s">
        <v>1614</v>
      </c>
      <c r="V359" s="3"/>
      <c r="W359" s="3">
        <v>1</v>
      </c>
      <c r="X359" s="3" t="s">
        <v>128</v>
      </c>
      <c r="Y359" s="3" t="str">
        <f>IF(ISBLANK(Table1[[#This Row],[Progress]]),"belum ada fktk",VLOOKUP(Table1[[#This Row],[Progress]],'Reference Table'!$F$2:$G$12,2,FALSE))</f>
        <v>Open</v>
      </c>
      <c r="Z359" s="199">
        <v>45870</v>
      </c>
      <c r="AA359" s="183" t="str">
        <f>IF(LEN(Table1[[#This Row],[Request Date]])&gt;=1, TEXT(Table1[[#This Row],[Request Date]], "mmm"), "ongoing")</f>
        <v>Aug</v>
      </c>
      <c r="AB359" s="276">
        <v>0</v>
      </c>
      <c r="AC359" s="276">
        <v>1</v>
      </c>
      <c r="AD359" s="276">
        <v>1</v>
      </c>
      <c r="AE359" s="183"/>
      <c r="AF359" s="183"/>
      <c r="AG359" s="3">
        <v>1</v>
      </c>
      <c r="AH359" s="3"/>
      <c r="AI359" s="3"/>
      <c r="AJ359" s="3">
        <v>1</v>
      </c>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244" t="s">
        <v>1903</v>
      </c>
      <c r="BS359" s="183"/>
      <c r="BT359" s="183"/>
      <c r="BU359" s="183"/>
      <c r="BV359" s="3"/>
      <c r="BW359" s="3"/>
      <c r="BX359" s="16"/>
      <c r="BY359" s="16">
        <f ca="1">IF(Table1[[#This Row],[Status]]="Open",Table1[[#This Row],[Ongoing Vacancies Day]],IF(Table1[[#This Row],[Status]]="Closed",Table1[[#This Row],[Join Date]]-Table1[[#This Row],[Request Date]],IF(Table1[[#This Row],[Status]]="Hold / Cancel","Hold/Cancel",0)))</f>
        <v>95.65716608796356</v>
      </c>
      <c r="BZ359" s="16" t="str">
        <f ca="1">IFERROR(VLOOKUP(BY359,Table4[],3,TRUE),"Hold/Cancel")</f>
        <v>above 91 Days</v>
      </c>
      <c r="CA359" s="16">
        <f ca="1">IF(LEN(Table1[[#This Row],[Join Date]])&lt;1, Table1[[#This Row],[Present Day]]-Table1[[#This Row],[Request Date]],"Closed")</f>
        <v>95.65716608796356</v>
      </c>
      <c r="CB359" s="16" t="str">
        <f ca="1">VLOOKUP(Table1[[#This Row],[Actual SLA]],Table3[],3,TRUE)</f>
        <v>&gt;90</v>
      </c>
      <c r="CC359" s="16" t="str">
        <f ca="1">IFERROR(VLOOKUP(BY359,Table4[],4,TRUE),"Hold/Cancel")</f>
        <v>Closed Not Meet SLA</v>
      </c>
      <c r="CD359" s="179"/>
      <c r="CE359" s="179">
        <f t="shared" ca="1" si="10"/>
        <v>45965.657166087964</v>
      </c>
      <c r="CF359" s="16"/>
      <c r="CG359" s="16"/>
      <c r="CH359" s="286" t="s">
        <v>1905</v>
      </c>
    </row>
    <row r="360" spans="1:86" ht="72.5" hidden="1" x14ac:dyDescent="0.35">
      <c r="A360" s="3">
        <f t="shared" si="11"/>
        <v>359</v>
      </c>
      <c r="B360" s="13" t="s">
        <v>153</v>
      </c>
      <c r="C360" s="13" t="s">
        <v>321</v>
      </c>
      <c r="D360" s="265" t="s">
        <v>777</v>
      </c>
      <c r="E360" s="227" t="s">
        <v>1806</v>
      </c>
      <c r="F360" s="265" t="s">
        <v>146</v>
      </c>
      <c r="G360" s="265" t="s">
        <v>261</v>
      </c>
      <c r="H360" s="227" t="s">
        <v>1570</v>
      </c>
      <c r="I360" s="227" t="s">
        <v>1284</v>
      </c>
      <c r="J360" s="227" t="s">
        <v>1624</v>
      </c>
      <c r="K360" s="3" t="s">
        <v>138</v>
      </c>
      <c r="L360" s="3" t="s">
        <v>61</v>
      </c>
      <c r="M360" s="3">
        <f>IF(ISBLANK(Table1[[#This Row],[Type Grade]]),"",VLOOKUP(Table1[[#This Row],[Type Grade]],Table10[], 2, 0))</f>
        <v>4</v>
      </c>
      <c r="N360" s="3" t="s">
        <v>1606</v>
      </c>
      <c r="O360" s="3" t="s">
        <v>1590</v>
      </c>
      <c r="P360" s="3" t="s">
        <v>1646</v>
      </c>
      <c r="Q360" s="3" t="str">
        <f>IF(ISBLANK(Table1[[#This Row],[Type Grade]]),"",VLOOKUP(Table1[[#This Row],[Type Grade]],Table10[#Data],4,0))</f>
        <v>Staff</v>
      </c>
      <c r="R360" s="3" t="s">
        <v>121</v>
      </c>
      <c r="S360" s="3" t="s">
        <v>151</v>
      </c>
      <c r="T360" s="3" t="s">
        <v>39</v>
      </c>
      <c r="U360" s="3" t="s">
        <v>780</v>
      </c>
      <c r="V360" s="3"/>
      <c r="W360" s="3">
        <v>1</v>
      </c>
      <c r="X360" s="3" t="s">
        <v>133</v>
      </c>
      <c r="Y360" s="3" t="str">
        <f>IF(ISBLANK(Table1[[#This Row],[Progress]]),"belum ada fktk",VLOOKUP(Table1[[#This Row],[Progress]],'Reference Table'!$F$2:$G$12,2,FALSE))</f>
        <v>Open</v>
      </c>
      <c r="Z360" s="199">
        <v>45870</v>
      </c>
      <c r="AA360" s="183" t="str">
        <f>IF(LEN(Table1[[#This Row],[Request Date]])&gt;=1, TEXT(Table1[[#This Row],[Request Date]], "mmm"), "ongoing")</f>
        <v>Aug</v>
      </c>
      <c r="AB360" s="276">
        <v>2</v>
      </c>
      <c r="AC360" s="276">
        <v>3</v>
      </c>
      <c r="AD360" s="276">
        <v>0</v>
      </c>
      <c r="AE360" s="183"/>
      <c r="AF360" s="183"/>
      <c r="AG360" s="3">
        <v>4</v>
      </c>
      <c r="AH360" s="3"/>
      <c r="AI360" s="3">
        <v>1</v>
      </c>
      <c r="AJ360" s="3"/>
      <c r="AK360" s="3"/>
      <c r="AL360" s="3"/>
      <c r="AM360" s="3">
        <v>4</v>
      </c>
      <c r="AN360" s="3"/>
      <c r="AO360" s="3"/>
      <c r="AP360" s="3"/>
      <c r="AQ360" s="3"/>
      <c r="AR360" s="3"/>
      <c r="AS360" s="3"/>
      <c r="AT360" s="3"/>
      <c r="AU360" s="3"/>
      <c r="AV360" s="3"/>
      <c r="AW360" s="3"/>
      <c r="AX360" s="3"/>
      <c r="AY360" s="3"/>
      <c r="AZ360" s="3"/>
      <c r="BA360" s="3"/>
      <c r="BB360" s="3"/>
      <c r="BC360" s="3">
        <v>1</v>
      </c>
      <c r="BD360" s="3"/>
      <c r="BE360" s="3">
        <v>1</v>
      </c>
      <c r="BF360" s="3"/>
      <c r="BG360" s="3"/>
      <c r="BH360" s="3"/>
      <c r="BI360" s="3"/>
      <c r="BJ360" s="3"/>
      <c r="BK360" s="3"/>
      <c r="BL360" s="3"/>
      <c r="BM360" s="3"/>
      <c r="BN360" s="3"/>
      <c r="BO360" s="3">
        <v>3</v>
      </c>
      <c r="BP360" s="3"/>
      <c r="BQ360" s="3"/>
      <c r="BR360" s="244" t="s">
        <v>1936</v>
      </c>
      <c r="BS360" s="183"/>
      <c r="BT360" s="183">
        <v>45922</v>
      </c>
      <c r="BU360" s="183"/>
      <c r="BV360" s="3"/>
      <c r="BW360" s="3"/>
      <c r="BX360" s="16"/>
      <c r="BY360" s="16">
        <f ca="1">IF(Table1[[#This Row],[Status]]="Open",Table1[[#This Row],[Ongoing Vacancies Day]],IF(Table1[[#This Row],[Status]]="Closed",Table1[[#This Row],[Join Date]]-Table1[[#This Row],[Request Date]],IF(Table1[[#This Row],[Status]]="Hold / Cancel","Hold/Cancel",0)))</f>
        <v>95.65716608796356</v>
      </c>
      <c r="BZ360" s="16" t="str">
        <f ca="1">IFERROR(VLOOKUP(BY360,Table4[],3,TRUE),"Hold/Cancel")</f>
        <v>above 91 Days</v>
      </c>
      <c r="CA360" s="16">
        <f ca="1">IF(LEN(Table1[[#This Row],[Join Date]])&lt;1, Table1[[#This Row],[Present Day]]-Table1[[#This Row],[Request Date]],"Closed")</f>
        <v>95.65716608796356</v>
      </c>
      <c r="CB360" s="16" t="str">
        <f ca="1">VLOOKUP(Table1[[#This Row],[Actual SLA]],Table3[],3,TRUE)</f>
        <v>&gt;90</v>
      </c>
      <c r="CC360" s="16" t="str">
        <f ca="1">IFERROR(VLOOKUP(BY360,Table4[],4,TRUE),"Hold/Cancel")</f>
        <v>Closed Not Meet SLA</v>
      </c>
      <c r="CD360" s="179"/>
      <c r="CE360" s="179">
        <f t="shared" ca="1" si="10"/>
        <v>45965.657166087964</v>
      </c>
      <c r="CF360" s="16"/>
      <c r="CG360" s="16" t="s">
        <v>1720</v>
      </c>
      <c r="CH360" s="286" t="s">
        <v>1827</v>
      </c>
    </row>
    <row r="361" spans="1:86" hidden="1" x14ac:dyDescent="0.35">
      <c r="A361" s="3">
        <f t="shared" si="11"/>
        <v>360</v>
      </c>
      <c r="B361" s="3"/>
      <c r="C361" s="3"/>
      <c r="D361" s="229" t="s">
        <v>1494</v>
      </c>
      <c r="E361" s="227" t="s">
        <v>1807</v>
      </c>
      <c r="F361" s="227" t="s">
        <v>137</v>
      </c>
      <c r="G361" s="227"/>
      <c r="H361" s="227" t="s">
        <v>1572</v>
      </c>
      <c r="I361" s="227" t="s">
        <v>632</v>
      </c>
      <c r="J361" s="227" t="s">
        <v>1628</v>
      </c>
      <c r="K361" s="3" t="s">
        <v>138</v>
      </c>
      <c r="L361" s="3" t="s">
        <v>43</v>
      </c>
      <c r="M361" s="3">
        <f>IF(ISBLANK(Table1[[#This Row],[Type Grade]]),"",VLOOKUP(Table1[[#This Row],[Type Grade]],Table10[], 2, 0))</f>
        <v>7</v>
      </c>
      <c r="N361" s="3" t="s">
        <v>1607</v>
      </c>
      <c r="O361" s="3" t="s">
        <v>1590</v>
      </c>
      <c r="P361" s="4" t="s">
        <v>1658</v>
      </c>
      <c r="Q361" s="3" t="str">
        <f>IF(ISBLANK(Table1[[#This Row],[Type Grade]]),"",VLOOKUP(Table1[[#This Row],[Type Grade]],Table10[#Data],4,0))</f>
        <v>Staff</v>
      </c>
      <c r="R361" s="3" t="s">
        <v>121</v>
      </c>
      <c r="S361" s="3" t="s">
        <v>151</v>
      </c>
      <c r="T361" s="3" t="s">
        <v>39</v>
      </c>
      <c r="U361" s="3" t="s">
        <v>1629</v>
      </c>
      <c r="V361" s="3"/>
      <c r="W361" s="3">
        <v>1</v>
      </c>
      <c r="X361" s="3" t="s">
        <v>128</v>
      </c>
      <c r="Y361" s="3" t="str">
        <f>IF(ISBLANK(Table1[[#This Row],[Progress]]),"belum ada fktk",VLOOKUP(Table1[[#This Row],[Progress]],'Reference Table'!$F$2:$G$12,2,FALSE))</f>
        <v>Open</v>
      </c>
      <c r="Z361" s="199">
        <v>45870</v>
      </c>
      <c r="AA361" s="183" t="str">
        <f>IF(LEN(Table1[[#This Row],[Request Date]])&gt;=1, TEXT(Table1[[#This Row],[Request Date]], "mmm"), "ongoing")</f>
        <v>Aug</v>
      </c>
      <c r="AB361" s="276">
        <v>0</v>
      </c>
      <c r="AC361" s="276">
        <v>2</v>
      </c>
      <c r="AD361" s="276">
        <v>0</v>
      </c>
      <c r="AE361" s="183"/>
      <c r="AF361" s="183"/>
      <c r="AH361" s="3"/>
      <c r="AI361" s="3"/>
      <c r="AJ361" s="3">
        <v>1</v>
      </c>
      <c r="AK361" s="3">
        <v>1</v>
      </c>
      <c r="AL361" s="3"/>
      <c r="AM361" s="3">
        <v>1</v>
      </c>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245" t="s">
        <v>1937</v>
      </c>
      <c r="BS361" s="183"/>
      <c r="BT361" s="183"/>
      <c r="BU361" s="183"/>
      <c r="BV361" s="3"/>
      <c r="BW361" s="3"/>
      <c r="BX361" s="16"/>
      <c r="BY361" s="16">
        <f ca="1">IF(Table1[[#This Row],[Status]]="Open",Table1[[#This Row],[Ongoing Vacancies Day]],IF(Table1[[#This Row],[Status]]="Closed",Table1[[#This Row],[Join Date]]-Table1[[#This Row],[Request Date]],IF(Table1[[#This Row],[Status]]="Hold / Cancel","Hold/Cancel",0)))</f>
        <v>95.65716608796356</v>
      </c>
      <c r="BZ361" s="16" t="str">
        <f ca="1">IFERROR(VLOOKUP(BY361,Table4[],3,TRUE),"Hold/Cancel")</f>
        <v>above 91 Days</v>
      </c>
      <c r="CA361" s="16">
        <f ca="1">IF(LEN(Table1[[#This Row],[Join Date]])&lt;1, Table1[[#This Row],[Present Day]]-Table1[[#This Row],[Request Date]],"Closed")</f>
        <v>95.65716608796356</v>
      </c>
      <c r="CB361" s="16" t="str">
        <f ca="1">VLOOKUP(Table1[[#This Row],[Actual SLA]],Table3[],3,TRUE)</f>
        <v>&gt;90</v>
      </c>
      <c r="CC361" s="16" t="str">
        <f ca="1">IFERROR(VLOOKUP(BY361,Table4[],4,TRUE),"Hold/Cancel")</f>
        <v>Closed Not Meet SLA</v>
      </c>
      <c r="CD361" s="179"/>
      <c r="CE361" s="179">
        <f t="shared" ca="1" si="10"/>
        <v>45965.657166087964</v>
      </c>
      <c r="CF361" s="16"/>
      <c r="CG361" s="16" t="s">
        <v>1720</v>
      </c>
      <c r="CH361" s="195" t="s">
        <v>1904</v>
      </c>
    </row>
    <row r="362" spans="1:86" hidden="1" x14ac:dyDescent="0.35">
      <c r="A362" s="3">
        <f t="shared" si="11"/>
        <v>361</v>
      </c>
      <c r="B362" s="3" t="s">
        <v>153</v>
      </c>
      <c r="C362" s="3"/>
      <c r="D362" s="265" t="s">
        <v>1683</v>
      </c>
      <c r="E362" s="227" t="s">
        <v>1806</v>
      </c>
      <c r="F362" s="227" t="s">
        <v>177</v>
      </c>
      <c r="G362" s="227" t="s">
        <v>164</v>
      </c>
      <c r="H362" s="3"/>
      <c r="I362" s="227" t="s">
        <v>648</v>
      </c>
      <c r="J362" s="227" t="s">
        <v>623</v>
      </c>
      <c r="K362" s="3" t="s">
        <v>138</v>
      </c>
      <c r="L362" s="3" t="s">
        <v>67</v>
      </c>
      <c r="M362" s="3">
        <f>IF(ISBLANK(Table1[[#This Row],[Type Grade]]),"",VLOOKUP(Table1[[#This Row],[Type Grade]],Table10[], 2, 0))</f>
        <v>3</v>
      </c>
      <c r="N362" s="3" t="s">
        <v>1606</v>
      </c>
      <c r="O362" s="3" t="s">
        <v>1590</v>
      </c>
      <c r="P362" s="3" t="s">
        <v>1646</v>
      </c>
      <c r="Q362" s="3" t="str">
        <f>IF(ISBLANK(Table1[[#This Row],[Type Grade]]),"",VLOOKUP(Table1[[#This Row],[Type Grade]],Table10[#Data],4,0))</f>
        <v>Non Staff</v>
      </c>
      <c r="R362" s="3" t="s">
        <v>150</v>
      </c>
      <c r="S362" s="3" t="s">
        <v>864</v>
      </c>
      <c r="T362" s="3" t="s">
        <v>39</v>
      </c>
      <c r="U362" s="3" t="s">
        <v>1638</v>
      </c>
      <c r="V362" s="3"/>
      <c r="W362" s="3">
        <v>1</v>
      </c>
      <c r="X362" s="3" t="s">
        <v>135</v>
      </c>
      <c r="Y362" s="3" t="str">
        <f>IF(ISBLANK(Table1[[#This Row],[Progress]]),"belum ada fktk",VLOOKUP(Table1[[#This Row],[Progress]],'Reference Table'!$F$2:$G$12,2,FALSE))</f>
        <v>Closed</v>
      </c>
      <c r="Z362" s="199">
        <v>45870</v>
      </c>
      <c r="AA362" s="183" t="str">
        <f>IF(LEN(Table1[[#This Row],[Request Date]])&gt;=1, TEXT(Table1[[#This Row],[Request Date]], "mmm"), "ongoing")</f>
        <v>Aug</v>
      </c>
      <c r="AB362" s="183"/>
      <c r="AC362" s="183"/>
      <c r="AD362" s="183"/>
      <c r="AE362" s="183"/>
      <c r="AF362" s="18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v>1</v>
      </c>
      <c r="BN362" s="3"/>
      <c r="BO362" s="3"/>
      <c r="BP362" s="3"/>
      <c r="BQ362" s="3"/>
      <c r="BR362" s="246"/>
      <c r="BS362" s="183"/>
      <c r="BT362" s="183"/>
      <c r="BU362" s="183">
        <v>45894</v>
      </c>
      <c r="BV362" s="3" t="s">
        <v>1707</v>
      </c>
      <c r="BW362" s="3" t="s">
        <v>286</v>
      </c>
      <c r="BX362" s="16"/>
      <c r="BY362" s="16">
        <f>IF(Table1[[#This Row],[Status]]="Open",Table1[[#This Row],[Ongoing Vacancies Day]],IF(Table1[[#This Row],[Status]]="Closed",Table1[[#This Row],[Join Date]]-Table1[[#This Row],[Request Date]],IF(Table1[[#This Row],[Status]]="Hold / Cancel","Hold/Cancel",0)))</f>
        <v>24</v>
      </c>
      <c r="BZ362" s="16" t="str">
        <f>IFERROR(VLOOKUP(BY362,Table4[],3,TRUE),"Hold/Cancel")</f>
        <v>0 - 30 Days</v>
      </c>
      <c r="CA362" s="16" t="str">
        <f>IF(LEN(Table1[[#This Row],[Join Date]])&lt;1, Table1[[#This Row],[Present Day]]-Table1[[#This Row],[Request Date]],"Closed")</f>
        <v>Closed</v>
      </c>
      <c r="CB362" s="16" t="str">
        <f>VLOOKUP(Table1[[#This Row],[Actual SLA]],Table3[],3,TRUE)</f>
        <v>&lt;90</v>
      </c>
      <c r="CC362" s="16" t="str">
        <f>IFERROR(VLOOKUP(BY362,Table4[],4,TRUE),"Hold/Cancel")</f>
        <v>Closed Meet SLA</v>
      </c>
      <c r="CD362" s="179"/>
      <c r="CE362" s="179">
        <f t="shared" ca="1" si="10"/>
        <v>45965.657166087964</v>
      </c>
      <c r="CF362" s="16">
        <v>8</v>
      </c>
      <c r="CG362" s="16"/>
      <c r="CH362" s="231"/>
    </row>
    <row r="363" spans="1:86" hidden="1" x14ac:dyDescent="0.35">
      <c r="A363" s="3">
        <f t="shared" si="11"/>
        <v>362</v>
      </c>
      <c r="B363" s="3" t="s">
        <v>149</v>
      </c>
      <c r="C363" s="3"/>
      <c r="D363" s="227" t="s">
        <v>1684</v>
      </c>
      <c r="E363" s="227" t="s">
        <v>1807</v>
      </c>
      <c r="F363" s="227" t="s">
        <v>156</v>
      </c>
      <c r="G363" s="227" t="s">
        <v>164</v>
      </c>
      <c r="H363" s="3"/>
      <c r="I363" s="227" t="s">
        <v>1641</v>
      </c>
      <c r="J363" s="227" t="s">
        <v>1226</v>
      </c>
      <c r="K363" s="3" t="s">
        <v>147</v>
      </c>
      <c r="L363" s="3" t="s">
        <v>67</v>
      </c>
      <c r="M363" s="3">
        <f>IF(ISBLANK(Table1[[#This Row],[Type Grade]]),"",VLOOKUP(Table1[[#This Row],[Type Grade]],Table10[], 2, 0))</f>
        <v>3</v>
      </c>
      <c r="N363" s="3" t="s">
        <v>1606</v>
      </c>
      <c r="O363" s="3" t="s">
        <v>1590</v>
      </c>
      <c r="P363" s="3" t="s">
        <v>1646</v>
      </c>
      <c r="Q363" s="3" t="str">
        <f>IF(ISBLANK(Table1[[#This Row],[Type Grade]]),"",VLOOKUP(Table1[[#This Row],[Type Grade]],Table10[#Data],4,0))</f>
        <v>Non Staff</v>
      </c>
      <c r="R363" s="3" t="s">
        <v>150</v>
      </c>
      <c r="S363" s="3" t="s">
        <v>52</v>
      </c>
      <c r="T363" s="3" t="s">
        <v>39</v>
      </c>
      <c r="U363" s="3" t="s">
        <v>1642</v>
      </c>
      <c r="V363" s="3"/>
      <c r="W363" s="3">
        <v>1</v>
      </c>
      <c r="X363" s="3" t="s">
        <v>135</v>
      </c>
      <c r="Y363" s="3" t="str">
        <f>IF(ISBLANK(Table1[[#This Row],[Progress]]),"belum ada fktk",VLOOKUP(Table1[[#This Row],[Progress]],'Reference Table'!$F$2:$G$12,2,FALSE))</f>
        <v>Closed</v>
      </c>
      <c r="Z363" s="199">
        <v>45870</v>
      </c>
      <c r="AA363" s="183" t="str">
        <f>IF(LEN(Table1[[#This Row],[Request Date]])&gt;=1, TEXT(Table1[[#This Row],[Request Date]], "mmm"), "ongoing")</f>
        <v>Aug</v>
      </c>
      <c r="AB363" s="3">
        <v>1</v>
      </c>
      <c r="AC363" s="3"/>
      <c r="AD363" s="3"/>
      <c r="AE363" s="3"/>
      <c r="AF363" s="3"/>
      <c r="AG363" s="3">
        <v>1</v>
      </c>
      <c r="AH363" s="3">
        <v>1</v>
      </c>
      <c r="AI363" s="3"/>
      <c r="AJ363" s="3"/>
      <c r="AK363" s="3"/>
      <c r="AL363" s="3"/>
      <c r="AM363" s="3">
        <v>1</v>
      </c>
      <c r="AN363" s="3"/>
      <c r="AO363" s="3"/>
      <c r="AP363" s="3"/>
      <c r="AQ363" s="3"/>
      <c r="AR363" s="3"/>
      <c r="AS363" s="3"/>
      <c r="AT363" s="3"/>
      <c r="AU363" s="3"/>
      <c r="AV363" s="3"/>
      <c r="AW363" s="3"/>
      <c r="AX363" s="3"/>
      <c r="AY363" s="3"/>
      <c r="AZ363" s="3"/>
      <c r="BA363" s="3"/>
      <c r="BB363" s="3">
        <v>1</v>
      </c>
      <c r="BC363" s="3"/>
      <c r="BD363" s="3"/>
      <c r="BE363" s="3">
        <v>1</v>
      </c>
      <c r="BF363" s="3"/>
      <c r="BG363" s="3"/>
      <c r="BH363" s="3">
        <v>1</v>
      </c>
      <c r="BI363" s="3"/>
      <c r="BJ363" s="3">
        <v>1</v>
      </c>
      <c r="BK363" s="3"/>
      <c r="BL363" s="3"/>
      <c r="BM363" s="3">
        <v>1</v>
      </c>
      <c r="BN363" s="3"/>
      <c r="BO363" s="3"/>
      <c r="BP363" s="3"/>
      <c r="BQ363" s="3"/>
      <c r="BR363" s="246"/>
      <c r="BS363" s="183"/>
      <c r="BT363" s="183">
        <v>45918</v>
      </c>
      <c r="BU363" s="183">
        <v>45922</v>
      </c>
      <c r="BV363" s="3" t="s">
        <v>1852</v>
      </c>
      <c r="BW363" s="3" t="s">
        <v>286</v>
      </c>
      <c r="BX363" s="16"/>
      <c r="BY363" s="16">
        <f>IF(Table1[[#This Row],[Status]]="Open",Table1[[#This Row],[Ongoing Vacancies Day]],IF(Table1[[#This Row],[Status]]="Closed",Table1[[#This Row],[Join Date]]-Table1[[#This Row],[Request Date]],IF(Table1[[#This Row],[Status]]="Hold / Cancel","Hold/Cancel",0)))</f>
        <v>52</v>
      </c>
      <c r="BZ363" s="16" t="str">
        <f>IFERROR(VLOOKUP(BY363,Table4[],3,TRUE),"Hold/Cancel")</f>
        <v>31 - 60 Days</v>
      </c>
      <c r="CA363" s="16" t="str">
        <f>IF(LEN(Table1[[#This Row],[Join Date]])&lt;1, Table1[[#This Row],[Present Day]]-Table1[[#This Row],[Request Date]],"Closed")</f>
        <v>Closed</v>
      </c>
      <c r="CB363" s="16" t="str">
        <f>VLOOKUP(Table1[[#This Row],[Actual SLA]],Table3[],3,TRUE)</f>
        <v>&lt;90</v>
      </c>
      <c r="CC363" s="16" t="str">
        <f>IFERROR(VLOOKUP(BY363,Table4[],4,TRUE),"Hold/Cancel")</f>
        <v>Closed Meet SLA</v>
      </c>
      <c r="CD363" s="179"/>
      <c r="CE363" s="179">
        <f t="shared" ca="1" si="10"/>
        <v>45965.657166087964</v>
      </c>
      <c r="CF363" s="16"/>
      <c r="CG363" s="16"/>
      <c r="CH363" s="231"/>
    </row>
    <row r="364" spans="1:86" ht="29" hidden="1" x14ac:dyDescent="0.35">
      <c r="A364" s="3">
        <f t="shared" si="11"/>
        <v>363</v>
      </c>
      <c r="B364" s="3" t="s">
        <v>149</v>
      </c>
      <c r="C364" s="3"/>
      <c r="D364" s="227" t="s">
        <v>1687</v>
      </c>
      <c r="E364" s="227" t="s">
        <v>1807</v>
      </c>
      <c r="F364" s="227" t="s">
        <v>183</v>
      </c>
      <c r="G364" s="227" t="s">
        <v>164</v>
      </c>
      <c r="H364" s="3"/>
      <c r="I364" s="227" t="s">
        <v>589</v>
      </c>
      <c r="J364" s="227" t="s">
        <v>1333</v>
      </c>
      <c r="K364" s="3" t="s">
        <v>138</v>
      </c>
      <c r="L364" s="3" t="s">
        <v>67</v>
      </c>
      <c r="M364" s="3">
        <f>IF(ISBLANK(Table1[[#This Row],[Type Grade]]),"",VLOOKUP(Table1[[#This Row],[Type Grade]],Table10[], 2, 0))</f>
        <v>3</v>
      </c>
      <c r="N364" s="3" t="s">
        <v>1606</v>
      </c>
      <c r="O364" s="3" t="s">
        <v>1589</v>
      </c>
      <c r="P364" s="3" t="s">
        <v>1646</v>
      </c>
      <c r="Q364" s="3" t="str">
        <f>IF(ISBLANK(Table1[[#This Row],[Type Grade]]),"",VLOOKUP(Table1[[#This Row],[Type Grade]],Table10[#Data],4,0))</f>
        <v>Non Staff</v>
      </c>
      <c r="R364" s="3" t="s">
        <v>150</v>
      </c>
      <c r="S364" s="3" t="s">
        <v>52</v>
      </c>
      <c r="T364" s="3" t="s">
        <v>39</v>
      </c>
      <c r="U364" s="3" t="s">
        <v>1644</v>
      </c>
      <c r="V364" s="3"/>
      <c r="W364" s="3">
        <v>1</v>
      </c>
      <c r="X364" s="3" t="s">
        <v>128</v>
      </c>
      <c r="Y364" s="3" t="str">
        <f>IF(ISBLANK(Table1[[#This Row],[Progress]]),"belum ada fktk",VLOOKUP(Table1[[#This Row],[Progress]],'Reference Table'!$F$2:$G$12,2,FALSE))</f>
        <v>Open</v>
      </c>
      <c r="Z364" s="199">
        <v>45870</v>
      </c>
      <c r="AA364" s="183" t="str">
        <f>IF(LEN(Table1[[#This Row],[Request Date]])&gt;=1, TEXT(Table1[[#This Row],[Request Date]], "mmm"), "ongoing")</f>
        <v>Aug</v>
      </c>
      <c r="AB364" s="3"/>
      <c r="AC364" s="3">
        <v>3</v>
      </c>
      <c r="AD364" s="3"/>
      <c r="AE364" s="3"/>
      <c r="AF364" s="3"/>
      <c r="AG364" s="3">
        <v>3</v>
      </c>
      <c r="AH364" s="3"/>
      <c r="AI364" s="3">
        <v>1</v>
      </c>
      <c r="AJ364" s="3"/>
      <c r="AK364" s="3"/>
      <c r="AL364" s="3"/>
      <c r="AM364" s="3">
        <v>1</v>
      </c>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v>1</v>
      </c>
      <c r="BP364" s="3">
        <v>2</v>
      </c>
      <c r="BQ364" s="3"/>
      <c r="BR364" s="244" t="s">
        <v>1938</v>
      </c>
      <c r="BS364" s="183"/>
      <c r="BT364" s="183"/>
      <c r="BU364" s="183"/>
      <c r="BV364" s="3"/>
      <c r="BW364" s="3"/>
      <c r="BX364" s="16"/>
      <c r="BY364" s="16">
        <f ca="1">IF(Table1[[#This Row],[Status]]="Open",Table1[[#This Row],[Ongoing Vacancies Day]],IF(Table1[[#This Row],[Status]]="Closed",Table1[[#This Row],[Join Date]]-Table1[[#This Row],[Request Date]],IF(Table1[[#This Row],[Status]]="Hold / Cancel","Hold/Cancel",0)))</f>
        <v>95.65716608796356</v>
      </c>
      <c r="BZ364" s="16" t="str">
        <f ca="1">IFERROR(VLOOKUP(BY364,Table4[],3,TRUE),"Hold/Cancel")</f>
        <v>above 91 Days</v>
      </c>
      <c r="CA364" s="16">
        <f ca="1">IF(LEN(Table1[[#This Row],[Join Date]])&lt;1, Table1[[#This Row],[Present Day]]-Table1[[#This Row],[Request Date]],"Closed")</f>
        <v>95.65716608796356</v>
      </c>
      <c r="CB364" s="16" t="str">
        <f ca="1">VLOOKUP(Table1[[#This Row],[Actual SLA]],Table3[],3,TRUE)</f>
        <v>&gt;90</v>
      </c>
      <c r="CC364" s="16" t="str">
        <f ca="1">IFERROR(VLOOKUP(BY364,Table4[],4,TRUE),"Hold/Cancel")</f>
        <v>Closed Not Meet SLA</v>
      </c>
      <c r="CD364" s="179"/>
      <c r="CE364" s="179">
        <f t="shared" ca="1" si="10"/>
        <v>45965.657166087964</v>
      </c>
      <c r="CF364" s="16"/>
      <c r="CG364" s="16"/>
      <c r="CH364" s="286"/>
    </row>
    <row r="365" spans="1:86" hidden="1" x14ac:dyDescent="0.35">
      <c r="A365" s="3">
        <f t="shared" si="11"/>
        <v>364</v>
      </c>
      <c r="B365" s="3"/>
      <c r="C365" s="3"/>
      <c r="D365" s="229" t="s">
        <v>1494</v>
      </c>
      <c r="E365" s="227" t="s">
        <v>1807</v>
      </c>
      <c r="F365" s="227" t="s">
        <v>1156</v>
      </c>
      <c r="G365" s="227"/>
      <c r="H365" s="227" t="s">
        <v>1156</v>
      </c>
      <c r="I365" s="227"/>
      <c r="J365" s="227" t="s">
        <v>1711</v>
      </c>
      <c r="K365" s="3" t="s">
        <v>138</v>
      </c>
      <c r="L365" s="3" t="s">
        <v>43</v>
      </c>
      <c r="M365" s="3">
        <f>IF(ISBLANK(Table1[[#This Row],[Type Grade]]),"",VLOOKUP(Table1[[#This Row],[Type Grade]],Table10[], 2, 0))</f>
        <v>7</v>
      </c>
      <c r="N365" s="3" t="s">
        <v>1606</v>
      </c>
      <c r="O365" s="3" t="s">
        <v>1590</v>
      </c>
      <c r="P365" s="3" t="s">
        <v>1659</v>
      </c>
      <c r="Q365" s="3" t="str">
        <f>IF(ISBLANK(Table1[[#This Row],[Type Grade]]),"",VLOOKUP(Table1[[#This Row],[Type Grade]],Table10[#Data],4,0))</f>
        <v>Staff</v>
      </c>
      <c r="R365" s="3" t="s">
        <v>121</v>
      </c>
      <c r="S365" s="3" t="s">
        <v>151</v>
      </c>
      <c r="T365" s="3" t="s">
        <v>122</v>
      </c>
      <c r="U365" s="3"/>
      <c r="V365" s="3"/>
      <c r="W365" s="3">
        <v>1</v>
      </c>
      <c r="X365" s="3" t="s">
        <v>135</v>
      </c>
      <c r="Y365" s="3" t="str">
        <f>IF(ISBLANK(Table1[[#This Row],[Progress]]),"belum ada fktk",VLOOKUP(Table1[[#This Row],[Progress]],'Reference Table'!$F$2:$G$12,2,FALSE))</f>
        <v>Closed</v>
      </c>
      <c r="Z365" s="199">
        <v>45870</v>
      </c>
      <c r="AA365" s="183" t="str">
        <f>IF(LEN(Table1[[#This Row],[Request Date]])&gt;=1, TEXT(Table1[[#This Row],[Request Date]], "mmm"), "ongoing")</f>
        <v>Aug</v>
      </c>
      <c r="AB365" s="183"/>
      <c r="AC365" s="183"/>
      <c r="AD365" s="183"/>
      <c r="AE365" s="183"/>
      <c r="AF365" s="183"/>
      <c r="AH365" s="3"/>
      <c r="AI365" s="3"/>
      <c r="AJ365" s="3"/>
      <c r="AK365" s="3"/>
      <c r="AL365" s="3"/>
      <c r="AM365" s="3">
        <v>1</v>
      </c>
      <c r="AN365" s="3"/>
      <c r="AO365" s="3"/>
      <c r="AP365" s="3"/>
      <c r="AQ365" s="3"/>
      <c r="AR365" s="3"/>
      <c r="AS365" s="3">
        <v>1</v>
      </c>
      <c r="AT365" s="3"/>
      <c r="AU365" s="3"/>
      <c r="AV365" s="3"/>
      <c r="AW365" s="3"/>
      <c r="AX365" s="3"/>
      <c r="AY365" s="3"/>
      <c r="AZ365" s="3"/>
      <c r="BA365" s="3"/>
      <c r="BB365" s="3"/>
      <c r="BC365" s="3"/>
      <c r="BD365" s="3"/>
      <c r="BE365" s="3">
        <v>1</v>
      </c>
      <c r="BF365" s="3"/>
      <c r="BG365" s="3"/>
      <c r="BH365" s="3"/>
      <c r="BI365" s="3"/>
      <c r="BJ365" s="3"/>
      <c r="BK365" s="3">
        <v>1</v>
      </c>
      <c r="BL365" s="3"/>
      <c r="BM365" s="3">
        <v>1</v>
      </c>
      <c r="BN365" s="3">
        <v>0</v>
      </c>
      <c r="BO365" s="3">
        <v>0</v>
      </c>
      <c r="BP365" s="3">
        <v>0</v>
      </c>
      <c r="BQ365" s="3"/>
      <c r="BR365" s="246"/>
      <c r="BS365" s="183"/>
      <c r="BT365" s="183">
        <v>45880</v>
      </c>
      <c r="BU365" s="183">
        <v>45898</v>
      </c>
      <c r="BV365" s="3" t="s">
        <v>1712</v>
      </c>
      <c r="BW365" s="3" t="s">
        <v>533</v>
      </c>
      <c r="BX365" s="16" t="s">
        <v>702</v>
      </c>
      <c r="BY365" s="16">
        <f>IF(Table1[[#This Row],[Status]]="Open",Table1[[#This Row],[Ongoing Vacancies Day]],IF(Table1[[#This Row],[Status]]="Closed",Table1[[#This Row],[Join Date]]-Table1[[#This Row],[Request Date]],IF(Table1[[#This Row],[Status]]="Hold / Cancel","Hold/Cancel",0)))</f>
        <v>28</v>
      </c>
      <c r="BZ365" s="16" t="str">
        <f>IFERROR(VLOOKUP(BY365,Table4[],3,TRUE),"Hold/Cancel")</f>
        <v>0 - 30 Days</v>
      </c>
      <c r="CA365" s="16" t="str">
        <f>IF(LEN(Table1[[#This Row],[Join Date]])&lt;1, Table1[[#This Row],[Present Day]]-Table1[[#This Row],[Request Date]],"Closed")</f>
        <v>Closed</v>
      </c>
      <c r="CB365" s="16" t="str">
        <f>VLOOKUP(Table1[[#This Row],[Actual SLA]],Table3[],3,TRUE)</f>
        <v>&lt;90</v>
      </c>
      <c r="CC365" s="16" t="str">
        <f>IFERROR(VLOOKUP(BY365,Table4[],4,TRUE),"Hold/Cancel")</f>
        <v>Closed Meet SLA</v>
      </c>
      <c r="CD365" s="179"/>
      <c r="CE365" s="179">
        <f t="shared" ca="1" si="10"/>
        <v>45965.657166087964</v>
      </c>
      <c r="CF365" s="16">
        <v>8</v>
      </c>
      <c r="CG365" s="16"/>
      <c r="CH365" s="231"/>
    </row>
    <row r="366" spans="1:86" hidden="1" x14ac:dyDescent="0.35">
      <c r="A366" s="3">
        <f t="shared" si="11"/>
        <v>365</v>
      </c>
      <c r="B366" s="3"/>
      <c r="C366" s="3"/>
      <c r="D366" s="229" t="s">
        <v>1494</v>
      </c>
      <c r="E366" s="227" t="s">
        <v>1807</v>
      </c>
      <c r="F366" s="227" t="s">
        <v>1156</v>
      </c>
      <c r="G366" s="227"/>
      <c r="H366" s="227" t="s">
        <v>1156</v>
      </c>
      <c r="I366" s="227"/>
      <c r="J366" s="227" t="s">
        <v>1647</v>
      </c>
      <c r="K366" s="3" t="s">
        <v>138</v>
      </c>
      <c r="L366" s="3" t="s">
        <v>48</v>
      </c>
      <c r="M366" s="3">
        <f>IF(ISBLANK(Table1[[#This Row],[Type Grade]]),"",VLOOKUP(Table1[[#This Row],[Type Grade]],Table10[], 2, 0))</f>
        <v>6</v>
      </c>
      <c r="N366" s="3" t="s">
        <v>1606</v>
      </c>
      <c r="O366" s="3" t="s">
        <v>1590</v>
      </c>
      <c r="P366" s="3" t="s">
        <v>1659</v>
      </c>
      <c r="Q366" s="3" t="str">
        <f>IF(ISBLANK(Table1[[#This Row],[Type Grade]]),"",VLOOKUP(Table1[[#This Row],[Type Grade]],Table10[#Data],4,0))</f>
        <v>Staff</v>
      </c>
      <c r="R366" s="3" t="s">
        <v>121</v>
      </c>
      <c r="S366" s="3" t="s">
        <v>151</v>
      </c>
      <c r="T366" s="3" t="s">
        <v>122</v>
      </c>
      <c r="U366" s="3"/>
      <c r="V366" s="3"/>
      <c r="W366" s="3">
        <v>1</v>
      </c>
      <c r="X366" s="3" t="s">
        <v>135</v>
      </c>
      <c r="Y366" s="3" t="str">
        <f>IF(ISBLANK(Table1[[#This Row],[Progress]]),"belum ada fktk",VLOOKUP(Table1[[#This Row],[Progress]],'Reference Table'!$F$2:$G$12,2,FALSE))</f>
        <v>Closed</v>
      </c>
      <c r="Z366" s="199">
        <v>45870</v>
      </c>
      <c r="AA366" s="183" t="str">
        <f>IF(LEN(Table1[[#This Row],[Request Date]])&gt;=1, TEXT(Table1[[#This Row],[Request Date]], "mmm"), "ongoing")</f>
        <v>Aug</v>
      </c>
      <c r="AB366" s="183"/>
      <c r="AC366" s="183"/>
      <c r="AD366" s="183"/>
      <c r="AE366" s="183"/>
      <c r="AF366" s="183"/>
      <c r="AH366" s="3"/>
      <c r="AI366" s="3"/>
      <c r="AJ366" s="3"/>
      <c r="AK366" s="3"/>
      <c r="AL366" s="3"/>
      <c r="AM366" s="3">
        <v>1</v>
      </c>
      <c r="AN366" s="3"/>
      <c r="AO366" s="3"/>
      <c r="AP366" s="3"/>
      <c r="AQ366" s="3"/>
      <c r="AR366" s="3"/>
      <c r="AS366" s="3">
        <v>1</v>
      </c>
      <c r="AT366" s="3"/>
      <c r="AU366" s="3"/>
      <c r="AV366" s="3"/>
      <c r="AW366" s="3"/>
      <c r="AX366" s="3"/>
      <c r="AY366" s="3"/>
      <c r="AZ366" s="3"/>
      <c r="BA366" s="3"/>
      <c r="BB366" s="3"/>
      <c r="BC366" s="3"/>
      <c r="BD366" s="3"/>
      <c r="BE366" s="3">
        <v>1</v>
      </c>
      <c r="BF366" s="3"/>
      <c r="BG366" s="3"/>
      <c r="BH366" s="3"/>
      <c r="BI366" s="3"/>
      <c r="BJ366" s="3"/>
      <c r="BK366" s="3">
        <v>1</v>
      </c>
      <c r="BL366" s="3"/>
      <c r="BM366" s="3">
        <v>1</v>
      </c>
      <c r="BN366" s="3">
        <v>0</v>
      </c>
      <c r="BO366" s="3">
        <v>0</v>
      </c>
      <c r="BP366" s="3">
        <v>0</v>
      </c>
      <c r="BQ366" s="3"/>
      <c r="BR366" s="246"/>
      <c r="BS366" s="183"/>
      <c r="BT366" s="183">
        <v>45880</v>
      </c>
      <c r="BU366" s="183">
        <v>45887</v>
      </c>
      <c r="BV366" s="3" t="s">
        <v>1709</v>
      </c>
      <c r="BW366" s="3" t="s">
        <v>533</v>
      </c>
      <c r="BX366" s="16" t="s">
        <v>702</v>
      </c>
      <c r="BY366" s="16">
        <f>IF(Table1[[#This Row],[Status]]="Open",Table1[[#This Row],[Ongoing Vacancies Day]],IF(Table1[[#This Row],[Status]]="Closed",Table1[[#This Row],[Join Date]]-Table1[[#This Row],[Request Date]],IF(Table1[[#This Row],[Status]]="Hold / Cancel","Hold/Cancel",0)))</f>
        <v>17</v>
      </c>
      <c r="BZ366" s="16" t="str">
        <f>IFERROR(VLOOKUP(BY366,Table4[],3,TRUE),"Hold/Cancel")</f>
        <v>0 - 30 Days</v>
      </c>
      <c r="CA366" s="16" t="str">
        <f>IF(LEN(Table1[[#This Row],[Join Date]])&lt;1, Table1[[#This Row],[Present Day]]-Table1[[#This Row],[Request Date]],"Closed")</f>
        <v>Closed</v>
      </c>
      <c r="CB366" s="16" t="str">
        <f>VLOOKUP(Table1[[#This Row],[Actual SLA]],Table3[],3,TRUE)</f>
        <v>&lt;90</v>
      </c>
      <c r="CC366" s="16" t="str">
        <f>IFERROR(VLOOKUP(BY366,Table4[],4,TRUE),"Hold/Cancel")</f>
        <v>Closed Meet SLA</v>
      </c>
      <c r="CD366" s="179"/>
      <c r="CE366" s="179">
        <f t="shared" ca="1" si="10"/>
        <v>45965.657166087964</v>
      </c>
      <c r="CF366" s="16">
        <v>8</v>
      </c>
      <c r="CG366" s="16"/>
      <c r="CH366" s="231"/>
    </row>
    <row r="367" spans="1:86" hidden="1" x14ac:dyDescent="0.35">
      <c r="A367" s="3">
        <f t="shared" si="11"/>
        <v>366</v>
      </c>
      <c r="B367" s="3"/>
      <c r="C367" s="3"/>
      <c r="D367" s="229" t="s">
        <v>1494</v>
      </c>
      <c r="E367" s="227" t="s">
        <v>1807</v>
      </c>
      <c r="F367" s="227" t="s">
        <v>1156</v>
      </c>
      <c r="G367" s="227"/>
      <c r="H367" s="227" t="s">
        <v>1156</v>
      </c>
      <c r="I367" s="227"/>
      <c r="J367" s="227" t="s">
        <v>1648</v>
      </c>
      <c r="K367" s="3" t="s">
        <v>138</v>
      </c>
      <c r="L367" s="3" t="s">
        <v>48</v>
      </c>
      <c r="M367" s="3">
        <f>IF(ISBLANK(Table1[[#This Row],[Type Grade]]),"",VLOOKUP(Table1[[#This Row],[Type Grade]],Table10[], 2, 0))</f>
        <v>6</v>
      </c>
      <c r="N367" s="3" t="s">
        <v>1607</v>
      </c>
      <c r="O367" s="3" t="s">
        <v>1590</v>
      </c>
      <c r="P367" s="3" t="s">
        <v>1659</v>
      </c>
      <c r="Q367" s="3" t="str">
        <f>IF(ISBLANK(Table1[[#This Row],[Type Grade]]),"",VLOOKUP(Table1[[#This Row],[Type Grade]],Table10[#Data],4,0))</f>
        <v>Staff</v>
      </c>
      <c r="R367" s="3" t="s">
        <v>121</v>
      </c>
      <c r="S367" s="3" t="s">
        <v>151</v>
      </c>
      <c r="T367" s="3" t="s">
        <v>122</v>
      </c>
      <c r="U367" s="3"/>
      <c r="V367" s="3"/>
      <c r="W367" s="3">
        <v>1</v>
      </c>
      <c r="X367" s="3" t="s">
        <v>128</v>
      </c>
      <c r="Y367" s="3" t="str">
        <f>IF(ISBLANK(Table1[[#This Row],[Progress]]),"belum ada fktk",VLOOKUP(Table1[[#This Row],[Progress]],'Reference Table'!$F$2:$G$12,2,FALSE))</f>
        <v>Open</v>
      </c>
      <c r="Z367" s="199">
        <v>45870</v>
      </c>
      <c r="AA367" s="183" t="str">
        <f>IF(LEN(Table1[[#This Row],[Request Date]])&gt;=1, TEXT(Table1[[#This Row],[Request Date]], "mmm"), "ongoing")</f>
        <v>Aug</v>
      </c>
      <c r="AB367" s="276">
        <v>0</v>
      </c>
      <c r="AC367" s="276">
        <v>0</v>
      </c>
      <c r="AD367" s="276">
        <v>0</v>
      </c>
      <c r="AE367" s="183"/>
      <c r="AF367" s="18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246"/>
      <c r="BS367" s="183"/>
      <c r="BT367" s="183"/>
      <c r="BU367" s="183"/>
      <c r="BV367" s="3"/>
      <c r="BW367" s="3"/>
      <c r="BX367" s="16"/>
      <c r="BY367" s="16">
        <f ca="1">IF(Table1[[#This Row],[Status]]="Open",Table1[[#This Row],[Ongoing Vacancies Day]],IF(Table1[[#This Row],[Status]]="Closed",Table1[[#This Row],[Join Date]]-Table1[[#This Row],[Request Date]],IF(Table1[[#This Row],[Status]]="Hold / Cancel","Hold/Cancel",0)))</f>
        <v>95.65716608796356</v>
      </c>
      <c r="BZ367" s="16" t="str">
        <f ca="1">IFERROR(VLOOKUP(BY367,Table4[],3,TRUE),"Hold/Cancel")</f>
        <v>above 91 Days</v>
      </c>
      <c r="CA367" s="16">
        <f ca="1">IF(LEN(Table1[[#This Row],[Join Date]])&lt;1, Table1[[#This Row],[Present Day]]-Table1[[#This Row],[Request Date]],"Closed")</f>
        <v>95.65716608796356</v>
      </c>
      <c r="CB367" s="16" t="str">
        <f ca="1">VLOOKUP(Table1[[#This Row],[Actual SLA]],Table3[],3,TRUE)</f>
        <v>&gt;90</v>
      </c>
      <c r="CC367" s="16" t="str">
        <f ca="1">IFERROR(VLOOKUP(BY367,Table4[],4,TRUE),"Hold/Cancel")</f>
        <v>Closed Not Meet SLA</v>
      </c>
      <c r="CD367" s="179"/>
      <c r="CE367" s="179">
        <f t="shared" ca="1" si="10"/>
        <v>45965.657166087964</v>
      </c>
      <c r="CF367" s="16"/>
      <c r="CG367" s="16"/>
      <c r="CH367" s="231"/>
    </row>
    <row r="368" spans="1:86" hidden="1" x14ac:dyDescent="0.35">
      <c r="A368" s="3">
        <f t="shared" si="11"/>
        <v>367</v>
      </c>
      <c r="B368" s="3"/>
      <c r="C368" s="3"/>
      <c r="D368" s="229" t="s">
        <v>1494</v>
      </c>
      <c r="E368" s="227" t="s">
        <v>1807</v>
      </c>
      <c r="F368" s="227" t="s">
        <v>1156</v>
      </c>
      <c r="G368" s="227"/>
      <c r="H368" s="227" t="s">
        <v>1156</v>
      </c>
      <c r="I368" s="227"/>
      <c r="J368" s="227" t="s">
        <v>1649</v>
      </c>
      <c r="K368" s="3" t="s">
        <v>138</v>
      </c>
      <c r="L368" s="3" t="s">
        <v>61</v>
      </c>
      <c r="M368" s="3">
        <f>IF(ISBLANK(Table1[[#This Row],[Type Grade]]),"",VLOOKUP(Table1[[#This Row],[Type Grade]],Table10[], 2, 0))</f>
        <v>4</v>
      </c>
      <c r="N368" s="3" t="s">
        <v>1606</v>
      </c>
      <c r="O368" s="3" t="s">
        <v>1590</v>
      </c>
      <c r="P368" s="3" t="s">
        <v>1659</v>
      </c>
      <c r="Q368" s="3" t="str">
        <f>IF(ISBLANK(Table1[[#This Row],[Type Grade]]),"",VLOOKUP(Table1[[#This Row],[Type Grade]],Table10[#Data],4,0))</f>
        <v>Staff</v>
      </c>
      <c r="R368" s="3" t="s">
        <v>121</v>
      </c>
      <c r="S368" s="3" t="s">
        <v>151</v>
      </c>
      <c r="T368" s="3" t="s">
        <v>122</v>
      </c>
      <c r="U368" s="3"/>
      <c r="V368" s="3"/>
      <c r="W368" s="3">
        <v>1</v>
      </c>
      <c r="X368" s="3" t="s">
        <v>128</v>
      </c>
      <c r="Y368" s="3" t="str">
        <f>IF(ISBLANK(Table1[[#This Row],[Progress]]),"belum ada fktk",VLOOKUP(Table1[[#This Row],[Progress]],'Reference Table'!$F$2:$G$12,2,FALSE))</f>
        <v>Open</v>
      </c>
      <c r="Z368" s="199">
        <v>45870</v>
      </c>
      <c r="AA368" s="183" t="str">
        <f>IF(LEN(Table1[[#This Row],[Request Date]])&gt;=1, TEXT(Table1[[#This Row],[Request Date]], "mmm"), "ongoing")</f>
        <v>Aug</v>
      </c>
      <c r="AB368" s="276">
        <v>0</v>
      </c>
      <c r="AC368" s="276">
        <v>0</v>
      </c>
      <c r="AD368" s="276">
        <v>0</v>
      </c>
      <c r="AE368" s="183"/>
      <c r="AF368" s="18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246"/>
      <c r="BS368" s="183"/>
      <c r="BT368" s="183"/>
      <c r="BU368" s="183"/>
      <c r="BV368" s="3"/>
      <c r="BW368" s="3"/>
      <c r="BX368" s="16"/>
      <c r="BY368" s="16">
        <f ca="1">IF(Table1[[#This Row],[Status]]="Open",Table1[[#This Row],[Ongoing Vacancies Day]],IF(Table1[[#This Row],[Status]]="Closed",Table1[[#This Row],[Join Date]]-Table1[[#This Row],[Request Date]],IF(Table1[[#This Row],[Status]]="Hold / Cancel","Hold/Cancel",0)))</f>
        <v>95.65716608796356</v>
      </c>
      <c r="BZ368" s="16" t="str">
        <f ca="1">IFERROR(VLOOKUP(BY368,Table4[],3,TRUE),"Hold/Cancel")</f>
        <v>above 91 Days</v>
      </c>
      <c r="CA368" s="16">
        <f ca="1">IF(LEN(Table1[[#This Row],[Join Date]])&lt;1, Table1[[#This Row],[Present Day]]-Table1[[#This Row],[Request Date]],"Closed")</f>
        <v>95.65716608796356</v>
      </c>
      <c r="CB368" s="16" t="str">
        <f ca="1">VLOOKUP(Table1[[#This Row],[Actual SLA]],Table3[],3,TRUE)</f>
        <v>&gt;90</v>
      </c>
      <c r="CC368" s="16" t="str">
        <f ca="1">IFERROR(VLOOKUP(BY368,Table4[],4,TRUE),"Hold/Cancel")</f>
        <v>Closed Not Meet SLA</v>
      </c>
      <c r="CD368" s="179"/>
      <c r="CE368" s="179">
        <f t="shared" ca="1" si="10"/>
        <v>45965.657166087964</v>
      </c>
      <c r="CF368" s="16"/>
      <c r="CG368" s="16"/>
      <c r="CH368" s="231"/>
    </row>
    <row r="369" spans="1:86" hidden="1" x14ac:dyDescent="0.35">
      <c r="A369" s="3">
        <f t="shared" si="11"/>
        <v>368</v>
      </c>
      <c r="B369" s="3"/>
      <c r="C369" s="3"/>
      <c r="D369" s="229" t="s">
        <v>1494</v>
      </c>
      <c r="E369" s="227" t="s">
        <v>1807</v>
      </c>
      <c r="F369" s="227" t="s">
        <v>1156</v>
      </c>
      <c r="G369" s="227"/>
      <c r="H369" s="227" t="s">
        <v>1156</v>
      </c>
      <c r="I369" s="227"/>
      <c r="J369" s="227" t="s">
        <v>1650</v>
      </c>
      <c r="K369" s="3" t="s">
        <v>138</v>
      </c>
      <c r="L369" s="3" t="s">
        <v>61</v>
      </c>
      <c r="M369" s="3">
        <f>IF(ISBLANK(Table1[[#This Row],[Type Grade]]),"",VLOOKUP(Table1[[#This Row],[Type Grade]],Table10[], 2, 0))</f>
        <v>4</v>
      </c>
      <c r="N369" s="3" t="s">
        <v>1607</v>
      </c>
      <c r="O369" s="3" t="s">
        <v>1590</v>
      </c>
      <c r="P369" s="3" t="s">
        <v>1659</v>
      </c>
      <c r="Q369" s="3" t="str">
        <f>IF(ISBLANK(Table1[[#This Row],[Type Grade]]),"",VLOOKUP(Table1[[#This Row],[Type Grade]],Table10[#Data],4,0))</f>
        <v>Staff</v>
      </c>
      <c r="R369" s="3" t="s">
        <v>121</v>
      </c>
      <c r="S369" s="3" t="s">
        <v>151</v>
      </c>
      <c r="T369" s="3" t="s">
        <v>122</v>
      </c>
      <c r="U369" s="3"/>
      <c r="V369" s="3"/>
      <c r="W369" s="3">
        <v>1</v>
      </c>
      <c r="X369" s="3" t="s">
        <v>128</v>
      </c>
      <c r="Y369" s="3" t="str">
        <f>IF(ISBLANK(Table1[[#This Row],[Progress]]),"belum ada fktk",VLOOKUP(Table1[[#This Row],[Progress]],'Reference Table'!$F$2:$G$12,2,FALSE))</f>
        <v>Open</v>
      </c>
      <c r="Z369" s="199">
        <v>45870</v>
      </c>
      <c r="AA369" s="183" t="str">
        <f>IF(LEN(Table1[[#This Row],[Request Date]])&gt;=1, TEXT(Table1[[#This Row],[Request Date]], "mmm"), "ongoing")</f>
        <v>Aug</v>
      </c>
      <c r="AB369" s="276">
        <v>0</v>
      </c>
      <c r="AC369" s="276">
        <v>0</v>
      </c>
      <c r="AD369" s="276">
        <v>0</v>
      </c>
      <c r="AE369" s="183"/>
      <c r="AF369" s="18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246"/>
      <c r="BS369" s="183"/>
      <c r="BT369" s="183"/>
      <c r="BU369" s="183"/>
      <c r="BV369" s="3"/>
      <c r="BW369" s="3"/>
      <c r="BX369" s="16"/>
      <c r="BY369" s="16">
        <f ca="1">IF(Table1[[#This Row],[Status]]="Open",Table1[[#This Row],[Ongoing Vacancies Day]],IF(Table1[[#This Row],[Status]]="Closed",Table1[[#This Row],[Join Date]]-Table1[[#This Row],[Request Date]],IF(Table1[[#This Row],[Status]]="Hold / Cancel","Hold/Cancel",0)))</f>
        <v>95.65716608796356</v>
      </c>
      <c r="BZ369" s="16" t="str">
        <f ca="1">IFERROR(VLOOKUP(BY369,Table4[],3,TRUE),"Hold/Cancel")</f>
        <v>above 91 Days</v>
      </c>
      <c r="CA369" s="16">
        <f ca="1">IF(LEN(Table1[[#This Row],[Join Date]])&lt;1, Table1[[#This Row],[Present Day]]-Table1[[#This Row],[Request Date]],"Closed")</f>
        <v>95.65716608796356</v>
      </c>
      <c r="CB369" s="16" t="str">
        <f ca="1">VLOOKUP(Table1[[#This Row],[Actual SLA]],Table3[],3,TRUE)</f>
        <v>&gt;90</v>
      </c>
      <c r="CC369" s="16" t="str">
        <f ca="1">IFERROR(VLOOKUP(BY369,Table4[],4,TRUE),"Hold/Cancel")</f>
        <v>Closed Not Meet SLA</v>
      </c>
      <c r="CD369" s="179"/>
      <c r="CE369" s="179">
        <f t="shared" ca="1" si="10"/>
        <v>45965.657166087964</v>
      </c>
      <c r="CF369" s="16"/>
      <c r="CG369" s="16"/>
      <c r="CH369" s="231"/>
    </row>
    <row r="370" spans="1:86" hidden="1" x14ac:dyDescent="0.35">
      <c r="A370" s="3">
        <f t="shared" si="11"/>
        <v>369</v>
      </c>
      <c r="B370" s="3" t="s">
        <v>149</v>
      </c>
      <c r="C370" s="3"/>
      <c r="D370" s="227" t="s">
        <v>1670</v>
      </c>
      <c r="E370" s="227" t="s">
        <v>1806</v>
      </c>
      <c r="F370" s="227" t="s">
        <v>146</v>
      </c>
      <c r="G370" s="227" t="s">
        <v>142</v>
      </c>
      <c r="H370" s="3" t="s">
        <v>1570</v>
      </c>
      <c r="I370" s="227" t="s">
        <v>1284</v>
      </c>
      <c r="J370" s="227" t="s">
        <v>1669</v>
      </c>
      <c r="K370" s="3" t="s">
        <v>138</v>
      </c>
      <c r="L370" s="234" t="s">
        <v>50</v>
      </c>
      <c r="M370" s="3">
        <f>IF(ISBLANK(Table1[[#This Row],[Type Grade]]),"",VLOOKUP(Table1[[#This Row],[Type Grade]],Table10[], 2, 0))</f>
        <v>6</v>
      </c>
      <c r="N370" s="3"/>
      <c r="O370" s="3"/>
      <c r="P370" s="3"/>
      <c r="Q370" s="3" t="str">
        <f>IF(ISBLANK(Table1[[#This Row],[Type Grade]]),"",VLOOKUP(Table1[[#This Row],[Type Grade]],Table10[#Data],4,0))</f>
        <v>Staff</v>
      </c>
      <c r="R370" s="3" t="s">
        <v>121</v>
      </c>
      <c r="S370" s="3" t="s">
        <v>151</v>
      </c>
      <c r="T370" s="3" t="s">
        <v>39</v>
      </c>
      <c r="U370" s="3" t="s">
        <v>1671</v>
      </c>
      <c r="V370" s="3"/>
      <c r="W370" s="3">
        <v>1</v>
      </c>
      <c r="X370" s="3" t="s">
        <v>92</v>
      </c>
      <c r="Y370" s="3" t="str">
        <f>IF(ISBLANK(Table1[[#This Row],[Progress]]),"belum ada fktk",VLOOKUP(Table1[[#This Row],[Progress]],'Reference Table'!$F$2:$G$12,2,FALSE))</f>
        <v>Closed</v>
      </c>
      <c r="Z370" s="199">
        <v>45870</v>
      </c>
      <c r="AA370" s="183" t="str">
        <f>IF(LEN(Table1[[#This Row],[Request Date]])&gt;=1, TEXT(Table1[[#This Row],[Request Date]], "mmm"), "ongoing")</f>
        <v>Aug</v>
      </c>
      <c r="AB370" s="183"/>
      <c r="AC370" s="183"/>
      <c r="AD370" s="183"/>
      <c r="AE370" s="183"/>
      <c r="AF370" s="183"/>
      <c r="AH370" s="3"/>
      <c r="AI370" s="3"/>
      <c r="AJ370" s="3"/>
      <c r="AK370" s="3"/>
      <c r="AL370" s="3"/>
      <c r="AM370" s="3">
        <v>5</v>
      </c>
      <c r="AN370" s="3"/>
      <c r="AO370" s="3"/>
      <c r="AP370" s="3"/>
      <c r="AQ370" s="3"/>
      <c r="AR370" s="3"/>
      <c r="AS370" s="3">
        <v>2</v>
      </c>
      <c r="AT370" s="3"/>
      <c r="AU370" s="3"/>
      <c r="AV370" s="3"/>
      <c r="AW370" s="3"/>
      <c r="AX370" s="3"/>
      <c r="AY370" s="3"/>
      <c r="AZ370" s="3"/>
      <c r="BA370" s="3"/>
      <c r="BB370" s="3"/>
      <c r="BC370" s="3"/>
      <c r="BD370" s="3"/>
      <c r="BE370" s="3">
        <v>1</v>
      </c>
      <c r="BF370" s="3"/>
      <c r="BG370" s="3"/>
      <c r="BH370" s="3"/>
      <c r="BI370" s="3"/>
      <c r="BJ370" s="3"/>
      <c r="BK370" s="3">
        <v>1</v>
      </c>
      <c r="BL370" s="3">
        <v>1</v>
      </c>
      <c r="BM370" s="3">
        <v>1</v>
      </c>
      <c r="BN370" s="3">
        <v>1</v>
      </c>
      <c r="BO370" s="3">
        <v>1</v>
      </c>
      <c r="BP370" s="3"/>
      <c r="BQ370" s="3"/>
      <c r="BR370" s="246"/>
      <c r="BS370" s="183"/>
      <c r="BT370" s="183">
        <v>45881</v>
      </c>
      <c r="BU370" s="183">
        <v>45957</v>
      </c>
      <c r="BV370" s="3" t="s">
        <v>1742</v>
      </c>
      <c r="BW370" s="3" t="s">
        <v>418</v>
      </c>
      <c r="BX370" s="16"/>
      <c r="BY370" s="16">
        <f>IF(Table1[[#This Row],[Status]]="Open",Table1[[#This Row],[Ongoing Vacancies Day]],IF(Table1[[#This Row],[Status]]="Closed",Table1[[#This Row],[Join Date]]-Table1[[#This Row],[Request Date]],IF(Table1[[#This Row],[Status]]="Hold / Cancel","Hold/Cancel",0)))</f>
        <v>87</v>
      </c>
      <c r="BZ370" s="16" t="str">
        <f>IFERROR(VLOOKUP(BY370,Table4[],3,TRUE),"Hold/Cancel")</f>
        <v>61 - 90 Days</v>
      </c>
      <c r="CA370" s="16" t="str">
        <f>IF(LEN(Table1[[#This Row],[Join Date]])&lt;1, Table1[[#This Row],[Present Day]]-Table1[[#This Row],[Request Date]],"Closed")</f>
        <v>Closed</v>
      </c>
      <c r="CB370" s="16" t="str">
        <f>VLOOKUP(Table1[[#This Row],[Actual SLA]],Table3[],3,TRUE)</f>
        <v>&lt;90</v>
      </c>
      <c r="CC370" s="16" t="str">
        <f>IFERROR(VLOOKUP(BY370,Table4[],4,TRUE),"Hold/Cancel")</f>
        <v>Closed Meet SLA</v>
      </c>
      <c r="CD370" s="179"/>
      <c r="CE370" s="179">
        <f t="shared" ca="1" si="10"/>
        <v>45965.657166087964</v>
      </c>
      <c r="CF370" s="16">
        <v>8</v>
      </c>
      <c r="CG370" s="16"/>
      <c r="CH370" s="231"/>
    </row>
    <row r="371" spans="1:86" hidden="1" x14ac:dyDescent="0.35">
      <c r="A371" s="3">
        <f t="shared" si="11"/>
        <v>370</v>
      </c>
      <c r="B371" s="3" t="s">
        <v>152</v>
      </c>
      <c r="C371" s="3"/>
      <c r="D371" s="227" t="s">
        <v>1672</v>
      </c>
      <c r="E371" s="227" t="s">
        <v>1806</v>
      </c>
      <c r="F371" s="227" t="s">
        <v>177</v>
      </c>
      <c r="G371" s="227" t="s">
        <v>142</v>
      </c>
      <c r="H371" s="3"/>
      <c r="I371" s="227" t="s">
        <v>601</v>
      </c>
      <c r="J371" s="227" t="s">
        <v>1673</v>
      </c>
      <c r="K371" s="3" t="s">
        <v>138</v>
      </c>
      <c r="L371" s="3" t="s">
        <v>67</v>
      </c>
      <c r="M371" s="3">
        <f>IF(ISBLANK(Table1[[#This Row],[Type Grade]]),"",VLOOKUP(Table1[[#This Row],[Type Grade]],Table10[], 2, 0))</f>
        <v>3</v>
      </c>
      <c r="N371" s="3"/>
      <c r="O371" s="3"/>
      <c r="P371" s="3"/>
      <c r="Q371" s="3" t="str">
        <f>IF(ISBLANK(Table1[[#This Row],[Type Grade]]),"",VLOOKUP(Table1[[#This Row],[Type Grade]],Table10[#Data],4,0))</f>
        <v>Non Staff</v>
      </c>
      <c r="R371" s="3" t="s">
        <v>150</v>
      </c>
      <c r="S371" s="3" t="s">
        <v>157</v>
      </c>
      <c r="T371" s="3" t="s">
        <v>39</v>
      </c>
      <c r="U371" s="3" t="s">
        <v>1466</v>
      </c>
      <c r="V371" s="3"/>
      <c r="W371" s="3">
        <v>1</v>
      </c>
      <c r="X371" s="3" t="s">
        <v>128</v>
      </c>
      <c r="Y371" s="3" t="str">
        <f>IF(ISBLANK(Table1[[#This Row],[Progress]]),"belum ada fktk",VLOOKUP(Table1[[#This Row],[Progress]],'Reference Table'!$F$2:$G$12,2,FALSE))</f>
        <v>Open</v>
      </c>
      <c r="Z371" s="199">
        <v>45875</v>
      </c>
      <c r="AA371" s="183" t="str">
        <f>IF(LEN(Table1[[#This Row],[Request Date]])&gt;=1, TEXT(Table1[[#This Row],[Request Date]], "mmm"), "ongoing")</f>
        <v>Aug</v>
      </c>
      <c r="AB371" s="183"/>
      <c r="AC371" s="183"/>
      <c r="AD371" s="183"/>
      <c r="AE371" s="183"/>
      <c r="AF371" s="18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246"/>
      <c r="BS371" s="183"/>
      <c r="BT371" s="183"/>
      <c r="BU371" s="183"/>
      <c r="BV371" s="3"/>
      <c r="BW371" s="3"/>
      <c r="BX371" s="16"/>
      <c r="BY371" s="16">
        <f ca="1">IF(Table1[[#This Row],[Status]]="Open",Table1[[#This Row],[Ongoing Vacancies Day]],IF(Table1[[#This Row],[Status]]="Closed",Table1[[#This Row],[Join Date]]-Table1[[#This Row],[Request Date]],IF(Table1[[#This Row],[Status]]="Hold / Cancel","Hold/Cancel",0)))</f>
        <v>90.65716608796356</v>
      </c>
      <c r="BZ371" s="16" t="str">
        <f ca="1">IFERROR(VLOOKUP(BY371,Table4[],3,TRUE),"Hold/Cancel")</f>
        <v>61 - 90 Days</v>
      </c>
      <c r="CA371" s="16">
        <f ca="1">IF(LEN(Table1[[#This Row],[Join Date]])&lt;1, Table1[[#This Row],[Present Day]]-Table1[[#This Row],[Request Date]],"Closed")</f>
        <v>90.65716608796356</v>
      </c>
      <c r="CB371" s="16" t="str">
        <f ca="1">VLOOKUP(Table1[[#This Row],[Actual SLA]],Table3[],3,TRUE)</f>
        <v>&gt;90</v>
      </c>
      <c r="CC371" s="16" t="str">
        <f ca="1">IFERROR(VLOOKUP(BY371,Table4[],4,TRUE),"Hold/Cancel")</f>
        <v>Closed Meet SLA</v>
      </c>
      <c r="CD371" s="179"/>
      <c r="CE371" s="179">
        <f t="shared" ca="1" si="10"/>
        <v>45965.657166087964</v>
      </c>
      <c r="CF371" s="16"/>
      <c r="CG371" s="16"/>
      <c r="CH371" s="231"/>
    </row>
    <row r="372" spans="1:86" ht="58" hidden="1" x14ac:dyDescent="0.35">
      <c r="A372" s="3">
        <f t="shared" si="11"/>
        <v>371</v>
      </c>
      <c r="B372" s="3" t="s">
        <v>149</v>
      </c>
      <c r="C372" s="3"/>
      <c r="D372" s="227" t="s">
        <v>1674</v>
      </c>
      <c r="E372" s="227" t="s">
        <v>1806</v>
      </c>
      <c r="F372" s="227" t="s">
        <v>137</v>
      </c>
      <c r="G372" s="227" t="s">
        <v>142</v>
      </c>
      <c r="H372" s="3" t="s">
        <v>1563</v>
      </c>
      <c r="I372" s="227" t="s">
        <v>1060</v>
      </c>
      <c r="J372" s="227" t="s">
        <v>1061</v>
      </c>
      <c r="K372" s="3" t="s">
        <v>138</v>
      </c>
      <c r="L372" s="3" t="s">
        <v>65</v>
      </c>
      <c r="M372" s="3">
        <f>IF(ISBLANK(Table1[[#This Row],[Type Grade]]),"",VLOOKUP(Table1[[#This Row],[Type Grade]],Table10[], 2, 0))</f>
        <v>4</v>
      </c>
      <c r="N372" s="3" t="s">
        <v>1606</v>
      </c>
      <c r="O372" s="3"/>
      <c r="P372" s="3"/>
      <c r="Q372" s="3" t="str">
        <f>IF(ISBLANK(Table1[[#This Row],[Type Grade]]),"",VLOOKUP(Table1[[#This Row],[Type Grade]],Table10[#Data],4,0))</f>
        <v>Staff</v>
      </c>
      <c r="R372" s="3" t="s">
        <v>121</v>
      </c>
      <c r="S372" s="3" t="s">
        <v>151</v>
      </c>
      <c r="T372" s="3" t="s">
        <v>39</v>
      </c>
      <c r="U372" s="3" t="s">
        <v>1492</v>
      </c>
      <c r="V372" s="3"/>
      <c r="W372" s="3">
        <v>1</v>
      </c>
      <c r="X372" s="3" t="s">
        <v>133</v>
      </c>
      <c r="Y372" s="3" t="str">
        <f>IF(ISBLANK(Table1[[#This Row],[Progress]]),"belum ada fktk",VLOOKUP(Table1[[#This Row],[Progress]],'Reference Table'!$F$2:$G$12,2,FALSE))</f>
        <v>Open</v>
      </c>
      <c r="Z372" s="199">
        <v>45875</v>
      </c>
      <c r="AA372" s="183" t="str">
        <f>IF(LEN(Table1[[#This Row],[Request Date]])&gt;=1, TEXT(Table1[[#This Row],[Request Date]], "mmm"), "ongoing")</f>
        <v>Aug</v>
      </c>
      <c r="AB372" s="276"/>
      <c r="AC372" s="276"/>
      <c r="AD372" s="276"/>
      <c r="AE372" s="183"/>
      <c r="AF372" s="183"/>
      <c r="AG372" s="3">
        <v>5</v>
      </c>
      <c r="AH372" s="3"/>
      <c r="AI372" s="3"/>
      <c r="AJ372" s="3"/>
      <c r="AK372" s="3"/>
      <c r="AL372" s="3"/>
      <c r="AM372" s="3">
        <v>5</v>
      </c>
      <c r="AN372" s="3"/>
      <c r="AO372" s="3"/>
      <c r="AP372" s="3"/>
      <c r="AQ372" s="3"/>
      <c r="AR372" s="3"/>
      <c r="AS372" s="3">
        <v>5</v>
      </c>
      <c r="AT372" s="3"/>
      <c r="AU372" s="3"/>
      <c r="AV372" s="3"/>
      <c r="AW372" s="3"/>
      <c r="AX372" s="3"/>
      <c r="AY372" s="3"/>
      <c r="AZ372" s="3"/>
      <c r="BA372" s="3"/>
      <c r="BB372" s="3"/>
      <c r="BC372" s="3"/>
      <c r="BD372" s="3"/>
      <c r="BE372" s="3">
        <v>1</v>
      </c>
      <c r="BF372" s="3"/>
      <c r="BG372" s="3"/>
      <c r="BH372" s="3">
        <v>1</v>
      </c>
      <c r="BI372" s="3"/>
      <c r="BJ372" s="3"/>
      <c r="BK372" s="3">
        <v>1</v>
      </c>
      <c r="BL372" s="3"/>
      <c r="BM372" s="3"/>
      <c r="BN372" s="3"/>
      <c r="BO372" s="3"/>
      <c r="BP372" s="3"/>
      <c r="BQ372" s="3"/>
      <c r="BR372" s="244" t="s">
        <v>1939</v>
      </c>
      <c r="BS372" s="183"/>
      <c r="BT372" s="183"/>
      <c r="BU372" s="183"/>
      <c r="BV372" s="3"/>
      <c r="BW372" s="3"/>
      <c r="BX372" s="16"/>
      <c r="BY372" s="16">
        <f ca="1">IF(Table1[[#This Row],[Status]]="Open",Table1[[#This Row],[Ongoing Vacancies Day]],IF(Table1[[#This Row],[Status]]="Closed",Table1[[#This Row],[Join Date]]-Table1[[#This Row],[Request Date]],IF(Table1[[#This Row],[Status]]="Hold / Cancel","Hold/Cancel",0)))</f>
        <v>90.65716608796356</v>
      </c>
      <c r="BZ372" s="16" t="str">
        <f ca="1">IFERROR(VLOOKUP(BY372,Table4[],3,TRUE),"Hold/Cancel")</f>
        <v>61 - 90 Days</v>
      </c>
      <c r="CA372" s="16">
        <f ca="1">IF(LEN(Table1[[#This Row],[Join Date]])&lt;1, Table1[[#This Row],[Present Day]]-Table1[[#This Row],[Request Date]],"Closed")</f>
        <v>90.65716608796356</v>
      </c>
      <c r="CB372" s="16" t="str">
        <f ca="1">VLOOKUP(Table1[[#This Row],[Actual SLA]],Table3[],3,TRUE)</f>
        <v>&gt;90</v>
      </c>
      <c r="CC372" s="16" t="str">
        <f ca="1">IFERROR(VLOOKUP(BY372,Table4[],4,TRUE),"Hold/Cancel")</f>
        <v>Closed Meet SLA</v>
      </c>
      <c r="CD372" s="179"/>
      <c r="CE372" s="179">
        <f t="shared" ca="1" si="10"/>
        <v>45965.657166087964</v>
      </c>
      <c r="CF372" s="16"/>
      <c r="CG372" s="16"/>
      <c r="CH372" s="286" t="s">
        <v>1791</v>
      </c>
    </row>
    <row r="373" spans="1:86" hidden="1" x14ac:dyDescent="0.35">
      <c r="A373" s="3">
        <f t="shared" si="11"/>
        <v>372</v>
      </c>
      <c r="B373" s="3" t="s">
        <v>149</v>
      </c>
      <c r="C373" s="3"/>
      <c r="D373" s="227" t="s">
        <v>1675</v>
      </c>
      <c r="E373" s="227" t="s">
        <v>1806</v>
      </c>
      <c r="F373" s="227" t="s">
        <v>137</v>
      </c>
      <c r="G373" s="227" t="s">
        <v>142</v>
      </c>
      <c r="H373" s="3" t="s">
        <v>1564</v>
      </c>
      <c r="I373" s="227" t="s">
        <v>1452</v>
      </c>
      <c r="J373" s="227" t="s">
        <v>1451</v>
      </c>
      <c r="K373" s="3" t="s">
        <v>138</v>
      </c>
      <c r="L373" s="3" t="s">
        <v>65</v>
      </c>
      <c r="M373" s="3">
        <f>IF(ISBLANK(Table1[[#This Row],[Type Grade]]),"",VLOOKUP(Table1[[#This Row],[Type Grade]],Table10[], 2, 0))</f>
        <v>4</v>
      </c>
      <c r="N373" s="3"/>
      <c r="O373" s="3"/>
      <c r="P373" s="3"/>
      <c r="Q373" s="3" t="str">
        <f>IF(ISBLANK(Table1[[#This Row],[Type Grade]]),"",VLOOKUP(Table1[[#This Row],[Type Grade]],Table10[#Data],4,0))</f>
        <v>Staff</v>
      </c>
      <c r="R373" s="3" t="s">
        <v>121</v>
      </c>
      <c r="S373" s="3" t="s">
        <v>151</v>
      </c>
      <c r="T373" s="3" t="s">
        <v>122</v>
      </c>
      <c r="U373" s="3"/>
      <c r="V373" s="3"/>
      <c r="W373" s="3">
        <v>2</v>
      </c>
      <c r="X373" s="3" t="s">
        <v>128</v>
      </c>
      <c r="Y373" s="3" t="str">
        <f>IF(ISBLANK(Table1[[#This Row],[Progress]]),"belum ada fktk",VLOOKUP(Table1[[#This Row],[Progress]],'Reference Table'!$F$2:$G$12,2,FALSE))</f>
        <v>Open</v>
      </c>
      <c r="Z373" s="199">
        <v>45875</v>
      </c>
      <c r="AA373" s="183" t="str">
        <f>IF(LEN(Table1[[#This Row],[Request Date]])&gt;=1, TEXT(Table1[[#This Row],[Request Date]], "mmm"), "ongoing")</f>
        <v>Aug</v>
      </c>
      <c r="AB373" s="183"/>
      <c r="AC373" s="183"/>
      <c r="AD373" s="183"/>
      <c r="AE373" s="183"/>
      <c r="AF373" s="18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246"/>
      <c r="BS373" s="183"/>
      <c r="BT373" s="183"/>
      <c r="BU373" s="183"/>
      <c r="BV373" s="3"/>
      <c r="BW373" s="3"/>
      <c r="BX373" s="16"/>
      <c r="BY373" s="16">
        <f ca="1">IF(Table1[[#This Row],[Status]]="Open",Table1[[#This Row],[Ongoing Vacancies Day]],IF(Table1[[#This Row],[Status]]="Closed",Table1[[#This Row],[Join Date]]-Table1[[#This Row],[Request Date]],IF(Table1[[#This Row],[Status]]="Hold / Cancel","Hold/Cancel",0)))</f>
        <v>90.65716608796356</v>
      </c>
      <c r="BZ373" s="16" t="str">
        <f ca="1">IFERROR(VLOOKUP(BY373,Table4[],3,TRUE),"Hold/Cancel")</f>
        <v>61 - 90 Days</v>
      </c>
      <c r="CA373" s="16">
        <f ca="1">IF(LEN(Table1[[#This Row],[Join Date]])&lt;1, Table1[[#This Row],[Present Day]]-Table1[[#This Row],[Request Date]],"Closed")</f>
        <v>90.65716608796356</v>
      </c>
      <c r="CB373" s="16" t="str">
        <f ca="1">VLOOKUP(Table1[[#This Row],[Actual SLA]],Table3[],3,TRUE)</f>
        <v>&gt;90</v>
      </c>
      <c r="CC373" s="16" t="str">
        <f ca="1">IFERROR(VLOOKUP(BY373,Table4[],4,TRUE),"Hold/Cancel")</f>
        <v>Closed Meet SLA</v>
      </c>
      <c r="CD373" s="179"/>
      <c r="CE373" s="179">
        <f t="shared" ca="1" si="10"/>
        <v>45965.657166087964</v>
      </c>
      <c r="CF373" s="16"/>
      <c r="CG373" s="16"/>
      <c r="CH373" s="231"/>
    </row>
    <row r="374" spans="1:86" hidden="1" x14ac:dyDescent="0.35">
      <c r="A374" s="3">
        <f t="shared" si="11"/>
        <v>373</v>
      </c>
      <c r="B374" s="3" t="s">
        <v>154</v>
      </c>
      <c r="C374" s="3"/>
      <c r="D374" s="227" t="s">
        <v>1689</v>
      </c>
      <c r="E374" s="227" t="s">
        <v>1806</v>
      </c>
      <c r="F374" s="227" t="s">
        <v>183</v>
      </c>
      <c r="G374" s="227" t="s">
        <v>142</v>
      </c>
      <c r="H374" s="3"/>
      <c r="I374" s="227" t="s">
        <v>1155</v>
      </c>
      <c r="J374" s="227" t="s">
        <v>692</v>
      </c>
      <c r="K374" s="3" t="s">
        <v>138</v>
      </c>
      <c r="L374" s="3" t="s">
        <v>48</v>
      </c>
      <c r="M374" s="3">
        <f>IF(ISBLANK(Table1[[#This Row],[Type Grade]]),"",VLOOKUP(Table1[[#This Row],[Type Grade]],Table10[], 2, 0))</f>
        <v>6</v>
      </c>
      <c r="N374" s="3"/>
      <c r="O374" s="3"/>
      <c r="P374" s="3"/>
      <c r="Q374" s="3" t="str">
        <f>IF(ISBLANK(Table1[[#This Row],[Type Grade]]),"",VLOOKUP(Table1[[#This Row],[Type Grade]],Table10[#Data],4,0))</f>
        <v>Staff</v>
      </c>
      <c r="R374" s="3" t="s">
        <v>150</v>
      </c>
      <c r="S374" s="3" t="s">
        <v>126</v>
      </c>
      <c r="T374" s="3" t="s">
        <v>39</v>
      </c>
      <c r="U374" s="3" t="s">
        <v>1690</v>
      </c>
      <c r="V374" s="3"/>
      <c r="W374" s="3">
        <v>1</v>
      </c>
      <c r="X374" s="3" t="s">
        <v>128</v>
      </c>
      <c r="Y374" s="3" t="str">
        <f>IF(ISBLANK(Table1[[#This Row],[Progress]]),"belum ada fktk",VLOOKUP(Table1[[#This Row],[Progress]],'Reference Table'!$F$2:$G$12,2,FALSE))</f>
        <v>Open</v>
      </c>
      <c r="Z374" s="199">
        <v>45880</v>
      </c>
      <c r="AA374" s="183" t="str">
        <f>IF(LEN(Table1[[#This Row],[Request Date]])&gt;=1, TEXT(Table1[[#This Row],[Request Date]], "mmm"), "ongoing")</f>
        <v>Aug</v>
      </c>
      <c r="AB374" s="183"/>
      <c r="AC374" s="183"/>
      <c r="AD374" s="183"/>
      <c r="AE374" s="183"/>
      <c r="AF374" s="18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246"/>
      <c r="BS374" s="183"/>
      <c r="BT374" s="183"/>
      <c r="BU374" s="183"/>
      <c r="BV374" s="3"/>
      <c r="BW374" s="3"/>
      <c r="BX374" s="16"/>
      <c r="BY374" s="16">
        <f ca="1">IF(Table1[[#This Row],[Status]]="Open",Table1[[#This Row],[Ongoing Vacancies Day]],IF(Table1[[#This Row],[Status]]="Closed",Table1[[#This Row],[Join Date]]-Table1[[#This Row],[Request Date]],IF(Table1[[#This Row],[Status]]="Hold / Cancel","Hold/Cancel",0)))</f>
        <v>85.65716608796356</v>
      </c>
      <c r="BZ374" s="16" t="str">
        <f ca="1">IFERROR(VLOOKUP(BY374,Table4[],3,TRUE),"Hold/Cancel")</f>
        <v>61 - 90 Days</v>
      </c>
      <c r="CA374" s="16">
        <f ca="1">IF(LEN(Table1[[#This Row],[Join Date]])&lt;1, Table1[[#This Row],[Present Day]]-Table1[[#This Row],[Request Date]],"Closed")</f>
        <v>85.65716608796356</v>
      </c>
      <c r="CB374" s="16" t="str">
        <f ca="1">VLOOKUP(Table1[[#This Row],[Actual SLA]],Table3[],3,TRUE)</f>
        <v>&lt;90</v>
      </c>
      <c r="CC374" s="16" t="str">
        <f ca="1">IFERROR(VLOOKUP(BY374,Table4[],4,TRUE),"Hold/Cancel")</f>
        <v>Closed Meet SLA</v>
      </c>
      <c r="CD374" s="179"/>
      <c r="CE374" s="179">
        <f t="shared" ca="1" si="10"/>
        <v>45965.657166087964</v>
      </c>
      <c r="CF374" s="16"/>
      <c r="CG374" s="16" t="s">
        <v>1720</v>
      </c>
      <c r="CH374" s="231"/>
    </row>
    <row r="375" spans="1:86" hidden="1" x14ac:dyDescent="0.35">
      <c r="A375" s="3">
        <f t="shared" si="11"/>
        <v>374</v>
      </c>
      <c r="B375" s="3" t="s">
        <v>153</v>
      </c>
      <c r="C375" s="3"/>
      <c r="D375" s="227" t="s">
        <v>1676</v>
      </c>
      <c r="E375" s="227" t="s">
        <v>1806</v>
      </c>
      <c r="F375" s="227" t="s">
        <v>156</v>
      </c>
      <c r="G375" s="227" t="s">
        <v>142</v>
      </c>
      <c r="H375" s="3"/>
      <c r="I375" s="227" t="s">
        <v>1389</v>
      </c>
      <c r="J375" s="227" t="s">
        <v>1677</v>
      </c>
      <c r="K375" s="3" t="s">
        <v>138</v>
      </c>
      <c r="L375" s="3" t="s">
        <v>65</v>
      </c>
      <c r="M375" s="3">
        <f>IF(ISBLANK(Table1[[#This Row],[Type Grade]]),"",VLOOKUP(Table1[[#This Row],[Type Grade]],Table10[], 2, 0))</f>
        <v>4</v>
      </c>
      <c r="N375" s="3"/>
      <c r="O375" s="3"/>
      <c r="P375" s="3"/>
      <c r="Q375" s="3" t="str">
        <f>IF(ISBLANK(Table1[[#This Row],[Type Grade]]),"",VLOOKUP(Table1[[#This Row],[Type Grade]],Table10[#Data],4,0))</f>
        <v>Staff</v>
      </c>
      <c r="R375" s="3" t="s">
        <v>150</v>
      </c>
      <c r="S375" s="3" t="s">
        <v>864</v>
      </c>
      <c r="T375" s="3" t="s">
        <v>39</v>
      </c>
      <c r="U375" s="3" t="s">
        <v>1678</v>
      </c>
      <c r="V375" s="3"/>
      <c r="W375" s="3">
        <v>1</v>
      </c>
      <c r="X375" s="3" t="s">
        <v>128</v>
      </c>
      <c r="Y375" s="3" t="str">
        <f>IF(ISBLANK(Table1[[#This Row],[Progress]]),"belum ada fktk",VLOOKUP(Table1[[#This Row],[Progress]],'Reference Table'!$F$2:$G$12,2,FALSE))</f>
        <v>Open</v>
      </c>
      <c r="Z375" s="199">
        <v>45882</v>
      </c>
      <c r="AA375" s="183" t="str">
        <f>IF(LEN(Table1[[#This Row],[Request Date]])&gt;=1, TEXT(Table1[[#This Row],[Request Date]], "mmm"), "ongoing")</f>
        <v>Aug</v>
      </c>
      <c r="AB375" s="3"/>
      <c r="AC375" s="3"/>
      <c r="AD375" s="3"/>
      <c r="AE375" s="3"/>
      <c r="AF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246"/>
      <c r="BS375" s="183"/>
      <c r="BT375" s="183"/>
      <c r="BU375" s="183"/>
      <c r="BV375" s="3"/>
      <c r="BW375" s="3"/>
      <c r="BX375" s="16"/>
      <c r="BY375" s="16">
        <f ca="1">IF(Table1[[#This Row],[Status]]="Open",Table1[[#This Row],[Ongoing Vacancies Day]],IF(Table1[[#This Row],[Status]]="Closed",Table1[[#This Row],[Join Date]]-Table1[[#This Row],[Request Date]],IF(Table1[[#This Row],[Status]]="Hold / Cancel","Hold/Cancel",0)))</f>
        <v>83.65716608796356</v>
      </c>
      <c r="BZ375" s="16" t="str">
        <f ca="1">IFERROR(VLOOKUP(BY375,Table4[],3,TRUE),"Hold/Cancel")</f>
        <v>61 - 90 Days</v>
      </c>
      <c r="CA375" s="16">
        <f ca="1">IF(LEN(Table1[[#This Row],[Join Date]])&lt;1, Table1[[#This Row],[Present Day]]-Table1[[#This Row],[Request Date]],"Closed")</f>
        <v>83.65716608796356</v>
      </c>
      <c r="CB375" s="16" t="str">
        <f ca="1">VLOOKUP(Table1[[#This Row],[Actual SLA]],Table3[],3,TRUE)</f>
        <v>&lt;90</v>
      </c>
      <c r="CC375" s="16" t="str">
        <f ca="1">IFERROR(VLOOKUP(BY375,Table4[],4,TRUE),"Hold/Cancel")</f>
        <v>Closed Meet SLA</v>
      </c>
      <c r="CD375" s="179"/>
      <c r="CE375" s="179">
        <f t="shared" ca="1" si="10"/>
        <v>45965.657166087964</v>
      </c>
      <c r="CF375" s="16"/>
      <c r="CG375" s="16" t="s">
        <v>1720</v>
      </c>
      <c r="CH375" s="231"/>
    </row>
    <row r="376" spans="1:86" hidden="1" x14ac:dyDescent="0.35">
      <c r="A376" s="3">
        <f t="shared" si="11"/>
        <v>375</v>
      </c>
      <c r="B376" s="3" t="s">
        <v>149</v>
      </c>
      <c r="C376" s="3"/>
      <c r="D376" s="227" t="s">
        <v>1679</v>
      </c>
      <c r="E376" s="227" t="s">
        <v>1806</v>
      </c>
      <c r="F376" s="227" t="s">
        <v>1680</v>
      </c>
      <c r="G376" s="227" t="s">
        <v>142</v>
      </c>
      <c r="H376" s="3"/>
      <c r="I376" s="227" t="s">
        <v>1544</v>
      </c>
      <c r="J376" s="227" t="s">
        <v>1681</v>
      </c>
      <c r="K376" s="3" t="s">
        <v>138</v>
      </c>
      <c r="L376" s="3" t="s">
        <v>46</v>
      </c>
      <c r="M376" s="3">
        <f>IF(ISBLANK(Table1[[#This Row],[Type Grade]]),"",VLOOKUP(Table1[[#This Row],[Type Grade]],Table10[], 2, 0))</f>
        <v>5</v>
      </c>
      <c r="N376" s="3"/>
      <c r="O376" s="3"/>
      <c r="P376" s="3"/>
      <c r="Q376" s="3" t="str">
        <f>IF(ISBLANK(Table1[[#This Row],[Type Grade]]),"",VLOOKUP(Table1[[#This Row],[Type Grade]],Table10[#Data],4,0))</f>
        <v>Staff</v>
      </c>
      <c r="R376" s="3" t="s">
        <v>150</v>
      </c>
      <c r="S376" s="3" t="s">
        <v>52</v>
      </c>
      <c r="T376" s="3" t="s">
        <v>39</v>
      </c>
      <c r="U376" s="3" t="s">
        <v>1682</v>
      </c>
      <c r="V376" s="3"/>
      <c r="W376" s="3">
        <v>1</v>
      </c>
      <c r="X376" s="3" t="s">
        <v>128</v>
      </c>
      <c r="Y376" s="3" t="str">
        <f>IF(ISBLANK(Table1[[#This Row],[Progress]]),"belum ada fktk",VLOOKUP(Table1[[#This Row],[Progress]],'Reference Table'!$F$2:$G$12,2,FALSE))</f>
        <v>Open</v>
      </c>
      <c r="Z376" s="199">
        <v>45882</v>
      </c>
      <c r="AA376" s="183" t="str">
        <f>IF(LEN(Table1[[#This Row],[Request Date]])&gt;=1, TEXT(Table1[[#This Row],[Request Date]], "mmm"), "ongoing")</f>
        <v>Aug</v>
      </c>
      <c r="AB376" s="183"/>
      <c r="AC376" s="183"/>
      <c r="AD376" s="183"/>
      <c r="AE376" s="183"/>
      <c r="AF376" s="18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246"/>
      <c r="BS376" s="183"/>
      <c r="BT376" s="183"/>
      <c r="BU376" s="183"/>
      <c r="BV376" s="3"/>
      <c r="BW376" s="3"/>
      <c r="BX376" s="16"/>
      <c r="BY376" s="16">
        <f ca="1">IF(Table1[[#This Row],[Status]]="Open",Table1[[#This Row],[Ongoing Vacancies Day]],IF(Table1[[#This Row],[Status]]="Closed",Table1[[#This Row],[Join Date]]-Table1[[#This Row],[Request Date]],IF(Table1[[#This Row],[Status]]="Hold / Cancel","Hold/Cancel",0)))</f>
        <v>83.65716608796356</v>
      </c>
      <c r="BZ376" s="16" t="str">
        <f ca="1">IFERROR(VLOOKUP(BY376,Table4[],3,TRUE),"Hold/Cancel")</f>
        <v>61 - 90 Days</v>
      </c>
      <c r="CA376" s="16">
        <f ca="1">IF(LEN(Table1[[#This Row],[Join Date]])&lt;1, Table1[[#This Row],[Present Day]]-Table1[[#This Row],[Request Date]],"Closed")</f>
        <v>83.65716608796356</v>
      </c>
      <c r="CB376" s="16" t="str">
        <f ca="1">VLOOKUP(Table1[[#This Row],[Actual SLA]],Table3[],3,TRUE)</f>
        <v>&lt;90</v>
      </c>
      <c r="CC376" s="16" t="str">
        <f ca="1">IFERROR(VLOOKUP(BY376,Table4[],4,TRUE),"Hold/Cancel")</f>
        <v>Closed Meet SLA</v>
      </c>
      <c r="CD376" s="179"/>
      <c r="CE376" s="179">
        <f t="shared" ca="1" si="10"/>
        <v>45965.657166087964</v>
      </c>
      <c r="CF376" s="16"/>
      <c r="CG376" s="16"/>
      <c r="CH376" s="231"/>
    </row>
    <row r="377" spans="1:86" hidden="1" x14ac:dyDescent="0.35">
      <c r="A377" s="3">
        <f t="shared" si="11"/>
        <v>376</v>
      </c>
      <c r="B377" s="3" t="s">
        <v>149</v>
      </c>
      <c r="C377" s="3"/>
      <c r="D377" s="227" t="s">
        <v>1684</v>
      </c>
      <c r="E377" s="227" t="s">
        <v>1806</v>
      </c>
      <c r="F377" s="227" t="s">
        <v>159</v>
      </c>
      <c r="G377" s="227" t="s">
        <v>142</v>
      </c>
      <c r="H377" s="3"/>
      <c r="I377" s="227" t="s">
        <v>1641</v>
      </c>
      <c r="J377" s="227" t="s">
        <v>1226</v>
      </c>
      <c r="K377" s="3" t="s">
        <v>138</v>
      </c>
      <c r="L377" s="3" t="s">
        <v>67</v>
      </c>
      <c r="M377" s="3">
        <f>IF(ISBLANK(Table1[[#This Row],[Type Grade]]),"",VLOOKUP(Table1[[#This Row],[Type Grade]],Table10[], 2, 0))</f>
        <v>3</v>
      </c>
      <c r="N377" s="3"/>
      <c r="O377" s="3"/>
      <c r="P377" s="3"/>
      <c r="Q377" s="3" t="str">
        <f>IF(ISBLANK(Table1[[#This Row],[Type Grade]]),"",VLOOKUP(Table1[[#This Row],[Type Grade]],Table10[#Data],4,0))</f>
        <v>Non Staff</v>
      </c>
      <c r="R377" s="3" t="s">
        <v>150</v>
      </c>
      <c r="S377" s="3" t="s">
        <v>52</v>
      </c>
      <c r="T377" s="3" t="s">
        <v>39</v>
      </c>
      <c r="U377" s="3" t="s">
        <v>1685</v>
      </c>
      <c r="V377" s="3"/>
      <c r="W377" s="3">
        <v>1</v>
      </c>
      <c r="X377" s="3" t="s">
        <v>134</v>
      </c>
      <c r="Y377" s="3" t="str">
        <f>IF(ISBLANK(Table1[[#This Row],[Progress]]),"belum ada fktk",VLOOKUP(Table1[[#This Row],[Progress]],'Reference Table'!$F$2:$G$12,2,FALSE))</f>
        <v>Hold / Cancel</v>
      </c>
      <c r="Z377" s="199">
        <v>45882</v>
      </c>
      <c r="AA377" s="183" t="str">
        <f>IF(LEN(Table1[[#This Row],[Request Date]])&gt;=1, TEXT(Table1[[#This Row],[Request Date]], "mmm"), "ongoing")</f>
        <v>Aug</v>
      </c>
      <c r="AB377" s="3"/>
      <c r="AC377" s="3"/>
      <c r="AD377" s="3"/>
      <c r="AE377" s="3"/>
      <c r="AF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246"/>
      <c r="BS377" s="183"/>
      <c r="BT377" s="183"/>
      <c r="BU377" s="183"/>
      <c r="BV377" s="3"/>
      <c r="BW377" s="3"/>
      <c r="BX377" s="16"/>
      <c r="BY377" s="16" t="str">
        <f>IF(Table1[[#This Row],[Status]]="Open",Table1[[#This Row],[Ongoing Vacancies Day]],IF(Table1[[#This Row],[Status]]="Closed",Table1[[#This Row],[Join Date]]-Table1[[#This Row],[Request Date]],IF(Table1[[#This Row],[Status]]="Hold / Cancel","Hold/Cancel",0)))</f>
        <v>Hold/Cancel</v>
      </c>
      <c r="BZ377" s="16" t="str">
        <f>IFERROR(VLOOKUP(BY377,Table4[],3,TRUE),"Hold/Cancel")</f>
        <v>Hold/Cancel</v>
      </c>
      <c r="CA377" s="16">
        <f ca="1">IF(LEN(Table1[[#This Row],[Join Date]])&lt;1, Table1[[#This Row],[Present Day]]-Table1[[#This Row],[Request Date]],"Closed")</f>
        <v>83.65716608796356</v>
      </c>
      <c r="CB377" s="16" t="str">
        <f>VLOOKUP(Table1[[#This Row],[Actual SLA]],Table3[],3,TRUE)</f>
        <v>Closed</v>
      </c>
      <c r="CC377" s="16" t="str">
        <f>IFERROR(VLOOKUP(BY377,Table4[],4,TRUE),"Hold/Cancel")</f>
        <v>Hold/Cancel</v>
      </c>
      <c r="CD377" s="179"/>
      <c r="CE377" s="179">
        <f t="shared" ca="1" si="10"/>
        <v>45965.657166087964</v>
      </c>
      <c r="CF377" s="16"/>
      <c r="CG377" s="16"/>
      <c r="CH377" s="231"/>
    </row>
    <row r="378" spans="1:86" hidden="1" x14ac:dyDescent="0.35">
      <c r="A378" s="3">
        <f t="shared" si="11"/>
        <v>377</v>
      </c>
      <c r="B378" s="3" t="s">
        <v>149</v>
      </c>
      <c r="C378" s="3"/>
      <c r="D378" s="227" t="s">
        <v>1686</v>
      </c>
      <c r="E378" s="227" t="s">
        <v>1806</v>
      </c>
      <c r="F378" s="227" t="s">
        <v>205</v>
      </c>
      <c r="G378" s="227" t="s">
        <v>164</v>
      </c>
      <c r="H378" s="3"/>
      <c r="I378" s="227" t="s">
        <v>1229</v>
      </c>
      <c r="J378" s="227" t="s">
        <v>1643</v>
      </c>
      <c r="K378" s="3" t="s">
        <v>147</v>
      </c>
      <c r="L378" s="3" t="s">
        <v>67</v>
      </c>
      <c r="M378" s="3">
        <f>IF(ISBLANK(Table1[[#This Row],[Type Grade]]),"",VLOOKUP(Table1[[#This Row],[Type Grade]],Table10[], 2, 0))</f>
        <v>3</v>
      </c>
      <c r="N378" s="3" t="s">
        <v>1606</v>
      </c>
      <c r="O378" s="3" t="s">
        <v>1589</v>
      </c>
      <c r="P378" s="3" t="s">
        <v>1646</v>
      </c>
      <c r="Q378" s="3" t="str">
        <f>IF(ISBLANK(Table1[[#This Row],[Type Grade]]),"",VLOOKUP(Table1[[#This Row],[Type Grade]],Table10[#Data],4,0))</f>
        <v>Non Staff</v>
      </c>
      <c r="R378" s="3" t="s">
        <v>150</v>
      </c>
      <c r="S378" s="3" t="s">
        <v>52</v>
      </c>
      <c r="T378" s="3" t="s">
        <v>39</v>
      </c>
      <c r="U378" s="3" t="s">
        <v>1275</v>
      </c>
      <c r="V378" s="3"/>
      <c r="W378" s="3">
        <v>1</v>
      </c>
      <c r="X378" s="3" t="s">
        <v>135</v>
      </c>
      <c r="Y378" s="3" t="str">
        <f>IF(ISBLANK(Table1[[#This Row],[Progress]]),"belum ada fktk",VLOOKUP(Table1[[#This Row],[Progress]],'Reference Table'!$F$2:$G$12,2,FALSE))</f>
        <v>Closed</v>
      </c>
      <c r="Z378" s="199">
        <v>45882</v>
      </c>
      <c r="AA378" s="183" t="str">
        <f>IF(LEN(Table1[[#This Row],[Request Date]])&gt;=1, TEXT(Table1[[#This Row],[Request Date]], "mmm"), "ongoing")</f>
        <v>Aug</v>
      </c>
      <c r="AB378" s="183"/>
      <c r="AC378" s="183"/>
      <c r="AD378" s="183"/>
      <c r="AE378" s="183"/>
      <c r="AF378" s="18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v>1</v>
      </c>
      <c r="BN378" s="3"/>
      <c r="BO378" s="3"/>
      <c r="BP378" s="3"/>
      <c r="BQ378" s="3"/>
      <c r="BR378" s="246"/>
      <c r="BS378" s="183"/>
      <c r="BT378" s="183"/>
      <c r="BU378" s="183">
        <v>45901</v>
      </c>
      <c r="BV378" s="3" t="s">
        <v>1714</v>
      </c>
      <c r="BW378" s="3" t="s">
        <v>286</v>
      </c>
      <c r="BX378" s="16"/>
      <c r="BY378" s="16">
        <f>IF(Table1[[#This Row],[Status]]="Open",Table1[[#This Row],[Ongoing Vacancies Day]],IF(Table1[[#This Row],[Status]]="Closed",Table1[[#This Row],[Join Date]]-Table1[[#This Row],[Request Date]],IF(Table1[[#This Row],[Status]]="Hold / Cancel","Hold/Cancel",0)))</f>
        <v>19</v>
      </c>
      <c r="BZ378" s="16" t="str">
        <f>IFERROR(VLOOKUP(BY378,Table4[],3,TRUE),"Hold/Cancel")</f>
        <v>0 - 30 Days</v>
      </c>
      <c r="CA378" s="16" t="str">
        <f>IF(LEN(Table1[[#This Row],[Join Date]])&lt;1, Table1[[#This Row],[Present Day]]-Table1[[#This Row],[Request Date]],"Closed")</f>
        <v>Closed</v>
      </c>
      <c r="CB378" s="16" t="str">
        <f>VLOOKUP(Table1[[#This Row],[Actual SLA]],Table3[],3,TRUE)</f>
        <v>&lt;90</v>
      </c>
      <c r="CC378" s="16" t="str">
        <f>IFERROR(VLOOKUP(BY378,Table4[],4,TRUE),"Hold/Cancel")</f>
        <v>Closed Meet SLA</v>
      </c>
      <c r="CD378" s="179"/>
      <c r="CE378" s="179">
        <f t="shared" ca="1" si="10"/>
        <v>45965.657166087964</v>
      </c>
      <c r="CF378" s="16">
        <v>8</v>
      </c>
      <c r="CG378" s="16"/>
      <c r="CH378" s="231"/>
    </row>
    <row r="379" spans="1:86" hidden="1" x14ac:dyDescent="0.35">
      <c r="A379" s="3">
        <f t="shared" si="11"/>
        <v>378</v>
      </c>
      <c r="B379" s="3" t="s">
        <v>149</v>
      </c>
      <c r="C379" s="3"/>
      <c r="D379" s="227" t="s">
        <v>1687</v>
      </c>
      <c r="E379" s="227" t="s">
        <v>1806</v>
      </c>
      <c r="F379" s="227" t="s">
        <v>155</v>
      </c>
      <c r="G379" s="227" t="s">
        <v>142</v>
      </c>
      <c r="H379" s="3"/>
      <c r="I379" s="227" t="s">
        <v>644</v>
      </c>
      <c r="J379" s="227" t="s">
        <v>1333</v>
      </c>
      <c r="K379" s="3" t="s">
        <v>138</v>
      </c>
      <c r="L379" s="3" t="s">
        <v>67</v>
      </c>
      <c r="M379" s="3">
        <f>IF(ISBLANK(Table1[[#This Row],[Type Grade]]),"",VLOOKUP(Table1[[#This Row],[Type Grade]],Table10[], 2, 0))</f>
        <v>3</v>
      </c>
      <c r="N379" s="3"/>
      <c r="O379" s="3"/>
      <c r="P379" s="3"/>
      <c r="Q379" s="3" t="str">
        <f>IF(ISBLANK(Table1[[#This Row],[Type Grade]]),"",VLOOKUP(Table1[[#This Row],[Type Grade]],Table10[#Data],4,0))</f>
        <v>Non Staff</v>
      </c>
      <c r="R379" s="3" t="s">
        <v>150</v>
      </c>
      <c r="S379" s="3" t="s">
        <v>52</v>
      </c>
      <c r="T379" s="3" t="s">
        <v>39</v>
      </c>
      <c r="U379" s="3" t="s">
        <v>1644</v>
      </c>
      <c r="V379" s="3"/>
      <c r="W379" s="3">
        <v>1</v>
      </c>
      <c r="X379" s="3" t="s">
        <v>134</v>
      </c>
      <c r="Y379" s="3" t="str">
        <f>IF(ISBLANK(Table1[[#This Row],[Progress]]),"belum ada fktk",VLOOKUP(Table1[[#This Row],[Progress]],'Reference Table'!$F$2:$G$12,2,FALSE))</f>
        <v>Hold / Cancel</v>
      </c>
      <c r="Z379" s="199">
        <v>45882</v>
      </c>
      <c r="AA379" s="183" t="str">
        <f>IF(LEN(Table1[[#This Row],[Request Date]])&gt;=1, TEXT(Table1[[#This Row],[Request Date]], "mmm"), "ongoing")</f>
        <v>Aug</v>
      </c>
      <c r="AB379" s="3"/>
      <c r="AC379" s="3"/>
      <c r="AD379" s="3"/>
      <c r="AE379" s="3"/>
      <c r="AF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246"/>
      <c r="BS379" s="183"/>
      <c r="BT379" s="183"/>
      <c r="BU379" s="183"/>
      <c r="BV379" s="3"/>
      <c r="BW379" s="3"/>
      <c r="BX379" s="16"/>
      <c r="BY379" s="16" t="str">
        <f>IF(Table1[[#This Row],[Status]]="Open",Table1[[#This Row],[Ongoing Vacancies Day]],IF(Table1[[#This Row],[Status]]="Closed",Table1[[#This Row],[Join Date]]-Table1[[#This Row],[Request Date]],IF(Table1[[#This Row],[Status]]="Hold / Cancel","Hold/Cancel",0)))</f>
        <v>Hold/Cancel</v>
      </c>
      <c r="BZ379" s="16" t="str">
        <f>IFERROR(VLOOKUP(BY379,Table4[],3,TRUE),"Hold/Cancel")</f>
        <v>Hold/Cancel</v>
      </c>
      <c r="CA379" s="16">
        <f ca="1">IF(LEN(Table1[[#This Row],[Join Date]])&lt;1, Table1[[#This Row],[Present Day]]-Table1[[#This Row],[Request Date]],"Closed")</f>
        <v>83.65716608796356</v>
      </c>
      <c r="CB379" s="16" t="str">
        <f>VLOOKUP(Table1[[#This Row],[Actual SLA]],Table3[],3,TRUE)</f>
        <v>Closed</v>
      </c>
      <c r="CC379" s="16" t="str">
        <f>IFERROR(VLOOKUP(BY379,Table4[],4,TRUE),"Hold/Cancel")</f>
        <v>Hold/Cancel</v>
      </c>
      <c r="CD379" s="179"/>
      <c r="CE379" s="179">
        <f t="shared" ref="CE379:CE428" ca="1" si="12">NOW()</f>
        <v>45965.657166087964</v>
      </c>
      <c r="CF379" s="16"/>
      <c r="CG379" s="16"/>
      <c r="CH379" s="231"/>
    </row>
    <row r="380" spans="1:86" hidden="1" x14ac:dyDescent="0.35">
      <c r="A380" s="3">
        <f t="shared" si="11"/>
        <v>379</v>
      </c>
      <c r="B380" s="3" t="s">
        <v>149</v>
      </c>
      <c r="C380" s="3"/>
      <c r="D380" s="227" t="s">
        <v>1688</v>
      </c>
      <c r="E380" s="227" t="s">
        <v>1806</v>
      </c>
      <c r="F380" s="227" t="s">
        <v>212</v>
      </c>
      <c r="G380" s="227" t="s">
        <v>142</v>
      </c>
      <c r="H380" s="3"/>
      <c r="I380" s="227" t="s">
        <v>1639</v>
      </c>
      <c r="J380" s="227" t="s">
        <v>649</v>
      </c>
      <c r="K380" s="3" t="s">
        <v>147</v>
      </c>
      <c r="L380" s="3" t="s">
        <v>67</v>
      </c>
      <c r="M380" s="3">
        <f>IF(ISBLANK(Table1[[#This Row],[Type Grade]]),"",VLOOKUP(Table1[[#This Row],[Type Grade]],Table10[], 2, 0))</f>
        <v>3</v>
      </c>
      <c r="N380" s="3"/>
      <c r="O380" s="3"/>
      <c r="P380" s="3"/>
      <c r="Q380" s="3" t="str">
        <f>IF(ISBLANK(Table1[[#This Row],[Type Grade]]),"",VLOOKUP(Table1[[#This Row],[Type Grade]],Table10[#Data],4,0))</f>
        <v>Non Staff</v>
      </c>
      <c r="R380" s="3" t="s">
        <v>150</v>
      </c>
      <c r="S380" s="3" t="s">
        <v>52</v>
      </c>
      <c r="T380" s="3" t="s">
        <v>39</v>
      </c>
      <c r="U380" s="3" t="s">
        <v>1640</v>
      </c>
      <c r="V380" s="3"/>
      <c r="W380" s="3">
        <v>1</v>
      </c>
      <c r="X380" s="3" t="s">
        <v>135</v>
      </c>
      <c r="Y380" s="3" t="str">
        <f>IF(ISBLANK(Table1[[#This Row],[Progress]]),"belum ada fktk",VLOOKUP(Table1[[#This Row],[Progress]],'Reference Table'!$F$2:$G$12,2,FALSE))</f>
        <v>Closed</v>
      </c>
      <c r="Z380" s="199">
        <v>45882</v>
      </c>
      <c r="AA380" s="183" t="str">
        <f>IF(LEN(Table1[[#This Row],[Request Date]])&gt;=1, TEXT(Table1[[#This Row],[Request Date]], "mmm"), "ongoing")</f>
        <v>Aug</v>
      </c>
      <c r="AB380" s="183"/>
      <c r="AC380" s="183"/>
      <c r="AD380" s="183"/>
      <c r="AE380" s="183"/>
      <c r="AF380" s="18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v>1</v>
      </c>
      <c r="BN380" s="3"/>
      <c r="BO380" s="3"/>
      <c r="BP380" s="3"/>
      <c r="BQ380" s="3"/>
      <c r="BR380" s="246"/>
      <c r="BS380" s="183"/>
      <c r="BT380" s="183"/>
      <c r="BU380" s="183">
        <v>45894</v>
      </c>
      <c r="BV380" s="3" t="s">
        <v>1703</v>
      </c>
      <c r="BW380" s="3" t="s">
        <v>286</v>
      </c>
      <c r="BX380" s="16"/>
      <c r="BY380" s="16">
        <f>IF(Table1[[#This Row],[Status]]="Open",Table1[[#This Row],[Ongoing Vacancies Day]],IF(Table1[[#This Row],[Status]]="Closed",Table1[[#This Row],[Join Date]]-Table1[[#This Row],[Request Date]],IF(Table1[[#This Row],[Status]]="Hold / Cancel","Hold/Cancel",0)))</f>
        <v>12</v>
      </c>
      <c r="BZ380" s="16" t="str">
        <f>IFERROR(VLOOKUP(BY380,Table4[],3,TRUE),"Hold/Cancel")</f>
        <v>0 - 30 Days</v>
      </c>
      <c r="CA380" s="16" t="str">
        <f>IF(LEN(Table1[[#This Row],[Join Date]])&lt;1, Table1[[#This Row],[Present Day]]-Table1[[#This Row],[Request Date]],"Closed")</f>
        <v>Closed</v>
      </c>
      <c r="CB380" s="16" t="str">
        <f>VLOOKUP(Table1[[#This Row],[Actual SLA]],Table3[],3,TRUE)</f>
        <v>&lt;90</v>
      </c>
      <c r="CC380" s="16" t="str">
        <f>IFERROR(VLOOKUP(BY380,Table4[],4,TRUE),"Hold/Cancel")</f>
        <v>Closed Meet SLA</v>
      </c>
      <c r="CD380" s="179"/>
      <c r="CE380" s="179">
        <f t="shared" ca="1" si="12"/>
        <v>45965.657166087964</v>
      </c>
      <c r="CF380" s="16"/>
      <c r="CG380" s="16"/>
      <c r="CH380" s="231"/>
    </row>
    <row r="381" spans="1:86" hidden="1" x14ac:dyDescent="0.35">
      <c r="A381" s="3">
        <f t="shared" si="11"/>
        <v>380</v>
      </c>
      <c r="B381" s="3" t="s">
        <v>149</v>
      </c>
      <c r="C381" s="3" t="s">
        <v>1273</v>
      </c>
      <c r="D381" s="227" t="s">
        <v>1494</v>
      </c>
      <c r="E381" s="227" t="s">
        <v>1807</v>
      </c>
      <c r="F381" s="227" t="s">
        <v>137</v>
      </c>
      <c r="G381" s="227" t="s">
        <v>143</v>
      </c>
      <c r="H381" s="227" t="s">
        <v>1448</v>
      </c>
      <c r="I381" s="227" t="s">
        <v>632</v>
      </c>
      <c r="J381" s="227" t="s">
        <v>1558</v>
      </c>
      <c r="K381" s="3" t="s">
        <v>138</v>
      </c>
      <c r="L381" s="3" t="s">
        <v>49</v>
      </c>
      <c r="M381" s="3">
        <f>IF(ISBLANK(Table1[[#This Row],[Type Grade]]),"",VLOOKUP(Table1[[#This Row],[Type Grade]],Table10[], 2, 0))</f>
        <v>5</v>
      </c>
      <c r="N381" s="3"/>
      <c r="O381" s="3"/>
      <c r="P381" s="4" t="s">
        <v>1658</v>
      </c>
      <c r="Q381" s="3" t="str">
        <f>IF(ISBLANK(Table1[[#This Row],[Type Grade]]),"",VLOOKUP(Table1[[#This Row],[Type Grade]],Table10[#Data],4,0))</f>
        <v>Staff</v>
      </c>
      <c r="R381" s="3" t="s">
        <v>121</v>
      </c>
      <c r="S381" s="3" t="s">
        <v>151</v>
      </c>
      <c r="T381" s="3" t="s">
        <v>122</v>
      </c>
      <c r="U381" s="3"/>
      <c r="V381" s="3"/>
      <c r="W381" s="3">
        <v>1</v>
      </c>
      <c r="X381" s="3" t="s">
        <v>128</v>
      </c>
      <c r="Y381" s="3" t="str">
        <f>IF(ISBLANK(Table1[[#This Row],[Progress]]),"belum ada fktk",VLOOKUP(Table1[[#This Row],[Progress]],'Reference Table'!$F$2:$G$12,2,FALSE))</f>
        <v>Open</v>
      </c>
      <c r="Z381" s="199"/>
      <c r="AA381" s="183" t="str">
        <f>IF(LEN(Table1[[#This Row],[Request Date]])&gt;=1, TEXT(Table1[[#This Row],[Request Date]], "mmm"), "ongoing")</f>
        <v>ongoing</v>
      </c>
      <c r="AB381" s="183"/>
      <c r="AC381" s="183"/>
      <c r="AD381" s="183"/>
      <c r="AE381" s="183"/>
      <c r="AF381" s="18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246"/>
      <c r="BS381" s="183"/>
      <c r="BT381" s="183"/>
      <c r="BU381" s="183"/>
      <c r="BV381" s="3"/>
      <c r="BW381" s="3"/>
      <c r="BX381" s="16"/>
      <c r="BY381" s="16"/>
      <c r="BZ381" s="16" t="str">
        <f>IFERROR(VLOOKUP(BY381,Table4[],3,TRUE),"Hold/Cancel")</f>
        <v>0 - 30 Days</v>
      </c>
      <c r="CA381" s="16">
        <f ca="1">IF(LEN(Table1[[#This Row],[Join Date]])&lt;1, Table1[[#This Row],[Present Day]]-Table1[[#This Row],[Request Date]],"Closed")</f>
        <v>45965.657166203702</v>
      </c>
      <c r="CB381" s="16" t="str">
        <f>VLOOKUP(Table1[[#This Row],[Actual SLA]],Table3[],3,TRUE)</f>
        <v>&lt;90</v>
      </c>
      <c r="CC381" s="16" t="str">
        <f>IFERROR(VLOOKUP(BY381,Table4[],4,TRUE),"Hold/Cancel")</f>
        <v>Closed Meet SLA</v>
      </c>
      <c r="CD381" s="179"/>
      <c r="CE381" s="179">
        <f t="shared" ca="1" si="12"/>
        <v>45965.657166203702</v>
      </c>
      <c r="CF381" s="16"/>
      <c r="CG381" s="16"/>
      <c r="CH381" s="231"/>
    </row>
    <row r="382" spans="1:86" hidden="1" x14ac:dyDescent="0.35">
      <c r="A382" s="3">
        <f t="shared" si="11"/>
        <v>381</v>
      </c>
      <c r="B382" s="3" t="s">
        <v>149</v>
      </c>
      <c r="C382" s="3" t="s">
        <v>1273</v>
      </c>
      <c r="D382" s="227" t="s">
        <v>1494</v>
      </c>
      <c r="E382" s="227" t="s">
        <v>1807</v>
      </c>
      <c r="F382" s="227" t="s">
        <v>137</v>
      </c>
      <c r="G382" s="227" t="s">
        <v>143</v>
      </c>
      <c r="H382" s="227" t="s">
        <v>854</v>
      </c>
      <c r="I382" s="227" t="s">
        <v>632</v>
      </c>
      <c r="J382" s="229" t="s">
        <v>1453</v>
      </c>
      <c r="K382" s="3" t="s">
        <v>138</v>
      </c>
      <c r="L382" s="3" t="s">
        <v>43</v>
      </c>
      <c r="M382" s="3">
        <f>IF(ISBLANK(Table1[[#This Row],[Type Grade]]),"",VLOOKUP(Table1[[#This Row],[Type Grade]],Table10[], 2, 0))</f>
        <v>7</v>
      </c>
      <c r="N382" s="3"/>
      <c r="O382" s="3"/>
      <c r="P382" s="4" t="s">
        <v>1659</v>
      </c>
      <c r="Q382" s="3" t="str">
        <f>IF(ISBLANK(Table1[[#This Row],[Type Grade]]),"",VLOOKUP(Table1[[#This Row],[Type Grade]],Table10[#Data],4,0))</f>
        <v>Staff</v>
      </c>
      <c r="R382" s="3" t="s">
        <v>121</v>
      </c>
      <c r="S382" s="3" t="s">
        <v>151</v>
      </c>
      <c r="T382" s="3" t="s">
        <v>39</v>
      </c>
      <c r="U382" s="3"/>
      <c r="V382" s="3"/>
      <c r="W382" s="3">
        <v>1</v>
      </c>
      <c r="X382" s="3" t="s">
        <v>130</v>
      </c>
      <c r="Y382" s="3" t="str">
        <f>IF(ISBLANK(Table1[[#This Row],[Progress]]),"belum ada fktk",VLOOKUP(Table1[[#This Row],[Progress]],'Reference Table'!$F$2:$G$12,2,FALSE))</f>
        <v>Open</v>
      </c>
      <c r="Z382" s="199"/>
      <c r="AA382" s="183" t="str">
        <f>IF(LEN(Table1[[#This Row],[Request Date]])&gt;=1, TEXT(Table1[[#This Row],[Request Date]], "mmm"), "ongoing")</f>
        <v>ongoing</v>
      </c>
      <c r="AB382" s="183"/>
      <c r="AC382" s="183"/>
      <c r="AD382" s="183"/>
      <c r="AE382" s="183"/>
      <c r="AF382" s="183"/>
      <c r="AG382" s="3">
        <v>3</v>
      </c>
      <c r="AH382" s="3"/>
      <c r="AI382" s="3">
        <v>1</v>
      </c>
      <c r="AJ382" s="3"/>
      <c r="AK382" s="3"/>
      <c r="AL382" s="3"/>
      <c r="AM382" s="3">
        <v>4</v>
      </c>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v>1</v>
      </c>
      <c r="BM382" s="3"/>
      <c r="BN382" s="3"/>
      <c r="BO382" s="3"/>
      <c r="BP382" s="3"/>
      <c r="BQ382" s="3"/>
      <c r="BR382" s="244"/>
      <c r="BS382" s="183"/>
      <c r="BT382" s="183"/>
      <c r="BU382" s="183"/>
      <c r="BV382" s="3"/>
      <c r="BW382" s="3"/>
      <c r="BX382" s="16"/>
      <c r="BY382" s="16"/>
      <c r="BZ382" s="16" t="str">
        <f>IFERROR(VLOOKUP(BY382,Table4[],3,TRUE),"Hold/Cancel")</f>
        <v>0 - 30 Days</v>
      </c>
      <c r="CA382" s="16">
        <f ca="1">IF(LEN(Table1[[#This Row],[Join Date]])&lt;1, Table1[[#This Row],[Present Day]]-Table1[[#This Row],[Request Date]],"Closed")</f>
        <v>45965.657166203702</v>
      </c>
      <c r="CB382" s="16" t="str">
        <f>VLOOKUP(Table1[[#This Row],[Actual SLA]],Table3[],3,TRUE)</f>
        <v>&lt;90</v>
      </c>
      <c r="CC382" s="16" t="str">
        <f>IFERROR(VLOOKUP(BY382,Table4[],4,TRUE),"Hold/Cancel")</f>
        <v>Closed Meet SLA</v>
      </c>
      <c r="CD382" s="179"/>
      <c r="CE382" s="179">
        <f t="shared" ca="1" si="12"/>
        <v>45965.657166203702</v>
      </c>
      <c r="CF382" s="16"/>
      <c r="CG382" s="16"/>
      <c r="CH382" s="286" t="s">
        <v>1845</v>
      </c>
    </row>
    <row r="383" spans="1:86" hidden="1" x14ac:dyDescent="0.35">
      <c r="A383" s="3">
        <f t="shared" si="11"/>
        <v>382</v>
      </c>
      <c r="B383" s="3" t="s">
        <v>149</v>
      </c>
      <c r="C383" s="3" t="s">
        <v>1273</v>
      </c>
      <c r="D383" s="227" t="s">
        <v>1494</v>
      </c>
      <c r="E383" s="227" t="s">
        <v>1807</v>
      </c>
      <c r="F383" s="227" t="s">
        <v>137</v>
      </c>
      <c r="G383" s="227" t="s">
        <v>143</v>
      </c>
      <c r="H383" s="227" t="s">
        <v>1554</v>
      </c>
      <c r="I383" s="227" t="s">
        <v>632</v>
      </c>
      <c r="J383" s="227" t="s">
        <v>1476</v>
      </c>
      <c r="K383" s="3" t="s">
        <v>138</v>
      </c>
      <c r="L383" s="3" t="s">
        <v>43</v>
      </c>
      <c r="M383" s="3">
        <f>IF(ISBLANK(Table1[[#This Row],[Type Grade]]),"",VLOOKUP(Table1[[#This Row],[Type Grade]],Table10[], 2, 0))</f>
        <v>7</v>
      </c>
      <c r="N383" s="3"/>
      <c r="O383" s="3"/>
      <c r="P383" s="4" t="s">
        <v>1659</v>
      </c>
      <c r="Q383" s="3" t="str">
        <f>IF(ISBLANK(Table1[[#This Row],[Type Grade]]),"",VLOOKUP(Table1[[#This Row],[Type Grade]],Table10[#Data],4,0))</f>
        <v>Staff</v>
      </c>
      <c r="R383" s="3" t="s">
        <v>121</v>
      </c>
      <c r="S383" s="3" t="s">
        <v>151</v>
      </c>
      <c r="T383" s="3" t="s">
        <v>122</v>
      </c>
      <c r="U383" s="3"/>
      <c r="V383" s="3"/>
      <c r="W383" s="3">
        <v>1</v>
      </c>
      <c r="X383" s="3" t="s">
        <v>130</v>
      </c>
      <c r="Y383" s="3" t="str">
        <f>IF(ISBLANK(Table1[[#This Row],[Progress]]),"belum ada fktk",VLOOKUP(Table1[[#This Row],[Progress]],'Reference Table'!$F$2:$G$12,2,FALSE))</f>
        <v>Open</v>
      </c>
      <c r="Z383" s="199"/>
      <c r="AA383" s="183" t="str">
        <f>IF(LEN(Table1[[#This Row],[Request Date]])&gt;=1, TEXT(Table1[[#This Row],[Request Date]], "mmm"), "ongoing")</f>
        <v>ongoing</v>
      </c>
      <c r="AB383" s="183"/>
      <c r="AC383" s="183"/>
      <c r="AD383" s="183"/>
      <c r="AE383" s="183"/>
      <c r="AF383" s="183"/>
      <c r="AG383" s="3">
        <v>1</v>
      </c>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v>8</v>
      </c>
      <c r="BR383" s="246"/>
      <c r="BS383" s="183"/>
      <c r="BT383" s="183"/>
      <c r="BU383" s="183"/>
      <c r="BV383" s="3"/>
      <c r="BW383" s="3"/>
      <c r="BX383" s="16"/>
      <c r="BY383" s="16"/>
      <c r="BZ383" s="16" t="str">
        <f>IFERROR(VLOOKUP(BY383,Table4[],3,TRUE),"Hold/Cancel")</f>
        <v>0 - 30 Days</v>
      </c>
      <c r="CA383" s="16">
        <f ca="1">IF(LEN(Table1[[#This Row],[Join Date]])&lt;1, Table1[[#This Row],[Present Day]]-Table1[[#This Row],[Request Date]],"Closed")</f>
        <v>45965.657166203702</v>
      </c>
      <c r="CB383" s="16" t="str">
        <f>VLOOKUP(Table1[[#This Row],[Actual SLA]],Table3[],3,TRUE)</f>
        <v>&lt;90</v>
      </c>
      <c r="CC383" s="16" t="str">
        <f>IFERROR(VLOOKUP(BY383,Table4[],4,TRUE),"Hold/Cancel")</f>
        <v>Closed Meet SLA</v>
      </c>
      <c r="CD383" s="179"/>
      <c r="CE383" s="179">
        <f t="shared" ca="1" si="12"/>
        <v>45965.657166203702</v>
      </c>
      <c r="CF383" s="16"/>
      <c r="CG383" s="16"/>
      <c r="CH383" s="231"/>
    </row>
    <row r="384" spans="1:86" ht="29" hidden="1" x14ac:dyDescent="0.35">
      <c r="A384" s="3">
        <f t="shared" si="11"/>
        <v>383</v>
      </c>
      <c r="B384" s="3" t="s">
        <v>149</v>
      </c>
      <c r="C384" s="3" t="s">
        <v>1273</v>
      </c>
      <c r="D384" s="227" t="s">
        <v>1494</v>
      </c>
      <c r="E384" s="227" t="s">
        <v>1807</v>
      </c>
      <c r="F384" s="227" t="s">
        <v>137</v>
      </c>
      <c r="G384" s="227" t="s">
        <v>143</v>
      </c>
      <c r="H384" s="227" t="s">
        <v>1555</v>
      </c>
      <c r="I384" s="227" t="s">
        <v>632</v>
      </c>
      <c r="J384" s="227" t="s">
        <v>1495</v>
      </c>
      <c r="K384" s="3" t="s">
        <v>138</v>
      </c>
      <c r="L384" s="3" t="s">
        <v>43</v>
      </c>
      <c r="M384" s="3">
        <f>IF(ISBLANK(Table1[[#This Row],[Type Grade]]),"",VLOOKUP(Table1[[#This Row],[Type Grade]],Table10[], 2, 0))</f>
        <v>7</v>
      </c>
      <c r="N384" s="3"/>
      <c r="O384" s="3"/>
      <c r="P384" s="4" t="s">
        <v>1658</v>
      </c>
      <c r="Q384" s="3" t="str">
        <f>IF(ISBLANK(Table1[[#This Row],[Type Grade]]),"",VLOOKUP(Table1[[#This Row],[Type Grade]],Table10[#Data],4,0))</f>
        <v>Staff</v>
      </c>
      <c r="R384" s="3" t="s">
        <v>121</v>
      </c>
      <c r="S384" s="3" t="s">
        <v>151</v>
      </c>
      <c r="T384" s="3" t="s">
        <v>122</v>
      </c>
      <c r="U384" s="3" t="s">
        <v>349</v>
      </c>
      <c r="V384" s="3" t="s">
        <v>349</v>
      </c>
      <c r="W384" s="3">
        <v>1</v>
      </c>
      <c r="X384" s="3" t="s">
        <v>92</v>
      </c>
      <c r="Y384" s="3" t="str">
        <f>IF(ISBLANK(Table1[[#This Row],[Progress]]),"belum ada fktk",VLOOKUP(Table1[[#This Row],[Progress]],'Reference Table'!$F$2:$G$12,2,FALSE))</f>
        <v>Closed</v>
      </c>
      <c r="Z384" s="199"/>
      <c r="AA384" s="183" t="str">
        <f>IF(LEN(Table1[[#This Row],[Request Date]])&gt;=1, TEXT(Table1[[#This Row],[Request Date]], "mmm"), "ongoing")</f>
        <v>ongoing</v>
      </c>
      <c r="AB384" s="183"/>
      <c r="AC384" s="183"/>
      <c r="AD384" s="183"/>
      <c r="AE384" s="183"/>
      <c r="AF384" s="183"/>
      <c r="AH384" s="3"/>
      <c r="AI384" s="3"/>
      <c r="AJ384" s="3"/>
      <c r="AK384" s="3"/>
      <c r="AL384" s="3"/>
      <c r="AM384" s="3">
        <v>1</v>
      </c>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v>1</v>
      </c>
      <c r="BN384" s="3"/>
      <c r="BO384" s="3"/>
      <c r="BP384" s="3"/>
      <c r="BQ384" s="3"/>
      <c r="BR384" s="172" t="s">
        <v>1873</v>
      </c>
      <c r="BS384" s="183"/>
      <c r="BT384" s="183"/>
      <c r="BU384" s="183">
        <v>45950</v>
      </c>
      <c r="BV384" s="3" t="s">
        <v>1848</v>
      </c>
      <c r="BW384" s="3"/>
      <c r="BX384" s="16"/>
      <c r="BY384" s="16">
        <f>IF(Table1[[#This Row],[Status]]="Open",Table1[[#This Row],[Ongoing Vacancies Day]],IF(Table1[[#This Row],[Status]]="Closed",Table1[[#This Row],[Join Date]]-Table1[[#This Row],[Request Date]],IF(Table1[[#This Row],[Status]]="Hold / Cancel","Hold/Cancel",0)))</f>
        <v>45950</v>
      </c>
      <c r="BZ384" s="16" t="str">
        <f>IFERROR(VLOOKUP(BY384,Table4[],3,TRUE),"Hold/Cancel")</f>
        <v>above 91 Days</v>
      </c>
      <c r="CA384" s="16" t="str">
        <f>IF(LEN(Table1[[#This Row],[Join Date]])&lt;1, Table1[[#This Row],[Present Day]]-Table1[[#This Row],[Request Date]],"Closed")</f>
        <v>Closed</v>
      </c>
      <c r="CB384" s="16" t="str">
        <f>VLOOKUP(Table1[[#This Row],[Actual SLA]],Table3[],3,TRUE)</f>
        <v>&gt;90</v>
      </c>
      <c r="CC384" s="16" t="str">
        <f>IFERROR(VLOOKUP(BY384,Table4[],4,TRUE),"Hold/Cancel")</f>
        <v>Closed Not Meet SLA</v>
      </c>
      <c r="CD384" s="179"/>
      <c r="CE384" s="179">
        <f t="shared" ca="1" si="12"/>
        <v>45965.657166203702</v>
      </c>
      <c r="CF384" s="16"/>
      <c r="CG384" s="16"/>
      <c r="CH384" s="112" t="s">
        <v>1873</v>
      </c>
    </row>
    <row r="385" spans="1:86" hidden="1" x14ac:dyDescent="0.35">
      <c r="A385" s="3">
        <f t="shared" si="11"/>
        <v>384</v>
      </c>
      <c r="B385" s="3" t="s">
        <v>149</v>
      </c>
      <c r="C385" s="3" t="s">
        <v>1273</v>
      </c>
      <c r="D385" s="227" t="s">
        <v>1494</v>
      </c>
      <c r="E385" s="227" t="s">
        <v>1807</v>
      </c>
      <c r="F385" s="227" t="s">
        <v>137</v>
      </c>
      <c r="G385" s="227" t="s">
        <v>143</v>
      </c>
      <c r="H385" s="227" t="s">
        <v>1557</v>
      </c>
      <c r="I385" s="227" t="s">
        <v>632</v>
      </c>
      <c r="J385" s="227" t="s">
        <v>1547</v>
      </c>
      <c r="K385" s="3" t="s">
        <v>138</v>
      </c>
      <c r="L385" s="3" t="s">
        <v>43</v>
      </c>
      <c r="M385" s="3">
        <f>IF(ISBLANK(Table1[[#This Row],[Type Grade]]),"",VLOOKUP(Table1[[#This Row],[Type Grade]],Table10[], 2, 0))</f>
        <v>7</v>
      </c>
      <c r="N385" s="3"/>
      <c r="O385" s="3"/>
      <c r="P385" s="4" t="s">
        <v>1658</v>
      </c>
      <c r="Q385" s="3" t="str">
        <f>IF(ISBLANK(Table1[[#This Row],[Type Grade]]),"",VLOOKUP(Table1[[#This Row],[Type Grade]],Table10[#Data],4,0))</f>
        <v>Staff</v>
      </c>
      <c r="R385" s="3" t="s">
        <v>121</v>
      </c>
      <c r="S385" s="3" t="s">
        <v>151</v>
      </c>
      <c r="T385" s="3" t="s">
        <v>39</v>
      </c>
      <c r="U385" s="3"/>
      <c r="V385" s="3"/>
      <c r="W385" s="3">
        <v>1</v>
      </c>
      <c r="X385" s="3" t="s">
        <v>130</v>
      </c>
      <c r="Y385" s="3" t="str">
        <f>IF(ISBLANK(Table1[[#This Row],[Progress]]),"belum ada fktk",VLOOKUP(Table1[[#This Row],[Progress]],'Reference Table'!$F$2:$G$12,2,FALSE))</f>
        <v>Open</v>
      </c>
      <c r="Z385" s="199"/>
      <c r="AA385" s="183" t="str">
        <f>IF(LEN(Table1[[#This Row],[Request Date]])&gt;=1, TEXT(Table1[[#This Row],[Request Date]], "mmm"), "ongoing")</f>
        <v>ongoing</v>
      </c>
      <c r="AB385" s="183"/>
      <c r="AC385" s="183"/>
      <c r="AD385" s="183"/>
      <c r="AE385" s="183"/>
      <c r="AF385" s="18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246"/>
      <c r="BS385" s="183"/>
      <c r="BT385" s="183"/>
      <c r="BU385" s="183"/>
      <c r="BV385" s="3"/>
      <c r="BW385" s="3"/>
      <c r="BX385" s="16"/>
      <c r="BY385" s="16"/>
      <c r="BZ385" s="16" t="str">
        <f>IFERROR(VLOOKUP(BY385,Table4[],3,TRUE),"Hold/Cancel")</f>
        <v>0 - 30 Days</v>
      </c>
      <c r="CA385" s="16">
        <f ca="1">IF(LEN(Table1[[#This Row],[Join Date]])&lt;1, Table1[[#This Row],[Present Day]]-Table1[[#This Row],[Request Date]],"Closed")</f>
        <v>45965.657166203702</v>
      </c>
      <c r="CB385" s="16" t="str">
        <f>VLOOKUP(Table1[[#This Row],[Actual SLA]],Table3[],3,TRUE)</f>
        <v>&lt;90</v>
      </c>
      <c r="CC385" s="16" t="str">
        <f>IFERROR(VLOOKUP(BY385,Table4[],4,TRUE),"Hold/Cancel")</f>
        <v>Closed Meet SLA</v>
      </c>
      <c r="CD385" s="179"/>
      <c r="CE385" s="179">
        <f t="shared" ca="1" si="12"/>
        <v>45965.657166203702</v>
      </c>
      <c r="CF385" s="16"/>
      <c r="CG385" s="16"/>
      <c r="CH385" s="231"/>
    </row>
    <row r="386" spans="1:86" x14ac:dyDescent="0.35">
      <c r="A386" s="3">
        <f t="shared" si="11"/>
        <v>385</v>
      </c>
      <c r="B386" s="3" t="s">
        <v>149</v>
      </c>
      <c r="C386" s="3" t="s">
        <v>1273</v>
      </c>
      <c r="D386" s="227" t="s">
        <v>1494</v>
      </c>
      <c r="E386" s="227" t="s">
        <v>1807</v>
      </c>
      <c r="F386" s="227" t="s">
        <v>137</v>
      </c>
      <c r="G386" s="227" t="s">
        <v>143</v>
      </c>
      <c r="H386" s="228" t="str">
        <f>Table1[[#This Row],[Division]]</f>
        <v>Commercial</v>
      </c>
      <c r="I386" s="227" t="s">
        <v>632</v>
      </c>
      <c r="J386" s="227" t="s">
        <v>793</v>
      </c>
      <c r="K386" s="3" t="s">
        <v>138</v>
      </c>
      <c r="L386" s="3" t="s">
        <v>43</v>
      </c>
      <c r="M386" s="3">
        <f>IF(ISBLANK(Table1[[#This Row],[Type Grade]]),"",VLOOKUP(Table1[[#This Row],[Type Grade]],Table10[], 2, 0))</f>
        <v>7</v>
      </c>
      <c r="N386" s="3"/>
      <c r="O386" s="3"/>
      <c r="P386" s="4" t="s">
        <v>1659</v>
      </c>
      <c r="Q386" s="3" t="str">
        <f>IF(ISBLANK(Table1[[#This Row],[Type Grade]]),"",VLOOKUP(Table1[[#This Row],[Type Grade]],Table10[#Data],4,0))</f>
        <v>Staff</v>
      </c>
      <c r="R386" s="3" t="s">
        <v>121</v>
      </c>
      <c r="S386" s="3" t="s">
        <v>151</v>
      </c>
      <c r="T386" s="3" t="s">
        <v>122</v>
      </c>
      <c r="U386" s="3"/>
      <c r="V386" s="3"/>
      <c r="W386" s="3">
        <v>1</v>
      </c>
      <c r="X386" s="3" t="s">
        <v>130</v>
      </c>
      <c r="Y386" s="3" t="str">
        <f>IF(ISBLANK(Table1[[#This Row],[Progress]]),"belum ada fktk",VLOOKUP(Table1[[#This Row],[Progress]],'Reference Table'!$F$2:$G$12,2,FALSE))</f>
        <v>Open</v>
      </c>
      <c r="Z386" s="199"/>
      <c r="AA386" s="183" t="str">
        <f>IF(LEN(Table1[[#This Row],[Request Date]])&gt;=1, TEXT(Table1[[#This Row],[Request Date]], "mmm"), "ongoing")</f>
        <v>ongoing</v>
      </c>
      <c r="AB386" s="183"/>
      <c r="AC386" s="183"/>
      <c r="AD386" s="183"/>
      <c r="AE386" s="183"/>
      <c r="AF386" s="18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246"/>
      <c r="BS386" s="183"/>
      <c r="BT386" s="183"/>
      <c r="BU386" s="183"/>
      <c r="BV386" s="3"/>
      <c r="BW386" s="3"/>
      <c r="BX386" s="16"/>
      <c r="BY386" s="16"/>
      <c r="BZ386" s="16" t="str">
        <f>IFERROR(VLOOKUP(BY386,Table4[],3,TRUE),"Hold/Cancel")</f>
        <v>0 - 30 Days</v>
      </c>
      <c r="CA386" s="16">
        <f ca="1">IF(LEN(Table1[[#This Row],[Join Date]])&lt;1, Table1[[#This Row],[Present Day]]-Table1[[#This Row],[Request Date]],"Closed")</f>
        <v>45965.657166203702</v>
      </c>
      <c r="CB386" s="16" t="str">
        <f>VLOOKUP(Table1[[#This Row],[Actual SLA]],Table3[],3,TRUE)</f>
        <v>&lt;90</v>
      </c>
      <c r="CC386" s="16" t="str">
        <f>IFERROR(VLOOKUP(BY386,Table4[],4,TRUE),"Hold/Cancel")</f>
        <v>Closed Meet SLA</v>
      </c>
      <c r="CD386" s="179"/>
      <c r="CE386" s="179">
        <f t="shared" ca="1" si="12"/>
        <v>45965.657166203702</v>
      </c>
      <c r="CF386" s="16"/>
      <c r="CG386" s="16"/>
      <c r="CH386" s="231"/>
    </row>
    <row r="387" spans="1:86" hidden="1" x14ac:dyDescent="0.35">
      <c r="A387" s="3">
        <f t="shared" ref="A387:A429" si="13">A386+1</f>
        <v>386</v>
      </c>
      <c r="B387" s="180" t="s">
        <v>149</v>
      </c>
      <c r="C387" s="3" t="s">
        <v>1273</v>
      </c>
      <c r="D387" s="227" t="s">
        <v>1494</v>
      </c>
      <c r="E387" s="227" t="s">
        <v>1807</v>
      </c>
      <c r="F387" s="229" t="s">
        <v>137</v>
      </c>
      <c r="G387" s="240" t="s">
        <v>261</v>
      </c>
      <c r="H387" s="229" t="s">
        <v>1561</v>
      </c>
      <c r="I387" s="227" t="s">
        <v>1084</v>
      </c>
      <c r="J387" s="229" t="s">
        <v>1298</v>
      </c>
      <c r="K387" s="180" t="s">
        <v>138</v>
      </c>
      <c r="L387" s="180" t="s">
        <v>46</v>
      </c>
      <c r="M387" s="3">
        <f>IF(ISBLANK(Table1[[#This Row],[Type Grade]]),"",VLOOKUP(Table1[[#This Row],[Type Grade]],Table10[], 2, 0))</f>
        <v>5</v>
      </c>
      <c r="N387" s="3"/>
      <c r="O387" s="3"/>
      <c r="P387" s="4" t="s">
        <v>1658</v>
      </c>
      <c r="Q387" s="3" t="str">
        <f>IF(ISBLANK(Table1[[#This Row],[Type Grade]]),"",VLOOKUP(Table1[[#This Row],[Type Grade]],Table10[#Data],4,0))</f>
        <v>Staff</v>
      </c>
      <c r="R387" s="181" t="s">
        <v>121</v>
      </c>
      <c r="S387" s="181" t="s">
        <v>151</v>
      </c>
      <c r="T387" s="181" t="s">
        <v>122</v>
      </c>
      <c r="U387" s="181" t="s">
        <v>349</v>
      </c>
      <c r="V387" s="181" t="s">
        <v>349</v>
      </c>
      <c r="W387" s="180">
        <v>1</v>
      </c>
      <c r="X387" s="181" t="s">
        <v>128</v>
      </c>
      <c r="Y387" s="3" t="str">
        <f>IF(ISBLANK(Table1[[#This Row],[Progress]]),"belum ada fktk",VLOOKUP(Table1[[#This Row],[Progress]],'Reference Table'!$F$2:$G$12,2,FALSE))</f>
        <v>Open</v>
      </c>
      <c r="Z387" s="199"/>
      <c r="AA387" s="183" t="str">
        <f>IF(LEN(Table1[[#This Row],[Request Date]])&gt;=1, TEXT(Table1[[#This Row],[Request Date]], "mmm"), "ongoing")</f>
        <v>ongoing</v>
      </c>
      <c r="AB387" s="183"/>
      <c r="AC387" s="183"/>
      <c r="AD387" s="183"/>
      <c r="AE387" s="183"/>
      <c r="AF387" s="183"/>
      <c r="AG387" s="216"/>
      <c r="AH387" s="216"/>
      <c r="AI387" s="216"/>
      <c r="AJ387" s="216"/>
      <c r="AK387" s="216"/>
      <c r="AL387" s="216"/>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217"/>
      <c r="BQ387" s="3">
        <v>2</v>
      </c>
      <c r="BR387" s="250"/>
      <c r="BS387" s="219"/>
      <c r="BT387" s="3"/>
      <c r="BU387" s="219"/>
      <c r="BV387" s="180"/>
      <c r="BW387" s="3"/>
      <c r="BX387" s="16"/>
      <c r="BY387" s="16"/>
      <c r="BZ387" s="16" t="str">
        <f>IFERROR(VLOOKUP(BY387,Table4[],3,TRUE),"Hold/Cancel")</f>
        <v>0 - 30 Days</v>
      </c>
      <c r="CA387" s="16">
        <f ca="1">IF(LEN(Table1[[#This Row],[Join Date]])&lt;1, Table1[[#This Row],[Present Day]]-Table1[[#This Row],[Request Date]],"Closed")</f>
        <v>45965.657166203702</v>
      </c>
      <c r="CB387" s="16" t="str">
        <f>VLOOKUP(Table1[[#This Row],[Actual SLA]],Table3[],3,TRUE)</f>
        <v>&lt;90</v>
      </c>
      <c r="CC387" s="16" t="str">
        <f>IFERROR(VLOOKUP(BY387,Table4[],4,TRUE),"Hold/Cancel")</f>
        <v>Closed Meet SLA</v>
      </c>
      <c r="CD387" s="179"/>
      <c r="CE387" s="179">
        <f t="shared" ca="1" si="12"/>
        <v>45965.657166203702</v>
      </c>
      <c r="CF387" s="16"/>
      <c r="CG387" s="16" t="s">
        <v>1720</v>
      </c>
      <c r="CH387" s="291" t="s">
        <v>1165</v>
      </c>
    </row>
    <row r="388" spans="1:86" ht="29" hidden="1" x14ac:dyDescent="0.35">
      <c r="A388" s="3">
        <f t="shared" si="13"/>
        <v>387</v>
      </c>
      <c r="B388" s="3" t="s">
        <v>149</v>
      </c>
      <c r="C388" s="3" t="s">
        <v>1274</v>
      </c>
      <c r="D388" s="227" t="s">
        <v>1542</v>
      </c>
      <c r="E388" s="227" t="s">
        <v>1806</v>
      </c>
      <c r="F388" s="227" t="s">
        <v>137</v>
      </c>
      <c r="G388" s="227" t="s">
        <v>142</v>
      </c>
      <c r="H388" s="227" t="s">
        <v>1565</v>
      </c>
      <c r="I388" s="227" t="s">
        <v>606</v>
      </c>
      <c r="J388" s="227" t="s">
        <v>1541</v>
      </c>
      <c r="K388" s="3" t="s">
        <v>138</v>
      </c>
      <c r="L388" s="3" t="s">
        <v>65</v>
      </c>
      <c r="M388" s="3">
        <f>IF(ISBLANK(Table1[[#This Row],[Type Grade]]),"",VLOOKUP(Table1[[#This Row],[Type Grade]],Table10[], 2, 0))</f>
        <v>4</v>
      </c>
      <c r="N388" s="3"/>
      <c r="O388" s="3"/>
      <c r="P388" s="4" t="s">
        <v>1658</v>
      </c>
      <c r="Q388" s="3" t="str">
        <f>IF(ISBLANK(Table1[[#This Row],[Type Grade]]),"",VLOOKUP(Table1[[#This Row],[Type Grade]],Table10[#Data],4,0))</f>
        <v>Staff</v>
      </c>
      <c r="R388" s="3" t="s">
        <v>121</v>
      </c>
      <c r="S388" s="3" t="s">
        <v>151</v>
      </c>
      <c r="T388" s="3" t="s">
        <v>122</v>
      </c>
      <c r="U388" s="3"/>
      <c r="V388" s="3"/>
      <c r="W388" s="3">
        <v>1</v>
      </c>
      <c r="X388" s="3" t="s">
        <v>133</v>
      </c>
      <c r="Y388" s="3" t="str">
        <f>IF(ISBLANK(Table1[[#This Row],[Progress]]),"belum ada fktk",VLOOKUP(Table1[[#This Row],[Progress]],'Reference Table'!$F$2:$G$12,2,FALSE))</f>
        <v>Open</v>
      </c>
      <c r="Z388" s="199"/>
      <c r="AA388" s="183" t="str">
        <f>IF(LEN(Table1[[#This Row],[Request Date]])&gt;=1, TEXT(Table1[[#This Row],[Request Date]], "mmm"), "ongoing")</f>
        <v>ongoing</v>
      </c>
      <c r="AB388" s="183"/>
      <c r="AC388" s="183"/>
      <c r="AD388" s="183"/>
      <c r="AE388" s="183"/>
      <c r="AF388" s="183"/>
      <c r="AH388" s="3"/>
      <c r="AI388" s="3"/>
      <c r="AJ388" s="3"/>
      <c r="AK388" s="3"/>
      <c r="AL388" s="3"/>
      <c r="AM388" s="3">
        <v>1</v>
      </c>
      <c r="AN388" s="3"/>
      <c r="AO388" s="3"/>
      <c r="AP388" s="3"/>
      <c r="AQ388" s="3"/>
      <c r="AR388" s="3"/>
      <c r="AS388" s="3">
        <v>1</v>
      </c>
      <c r="AT388" s="3"/>
      <c r="AU388" s="3"/>
      <c r="AV388" s="3"/>
      <c r="AW388" s="3"/>
      <c r="AX388" s="3"/>
      <c r="AY388" s="3"/>
      <c r="AZ388" s="3"/>
      <c r="BA388" s="3"/>
      <c r="BB388" s="3"/>
      <c r="BC388" s="3"/>
      <c r="BD388" s="3"/>
      <c r="BE388" s="3">
        <v>1</v>
      </c>
      <c r="BF388" s="3"/>
      <c r="BG388" s="3"/>
      <c r="BH388" s="3"/>
      <c r="BI388" s="3"/>
      <c r="BJ388" s="3"/>
      <c r="BK388" s="3">
        <v>1</v>
      </c>
      <c r="BL388" s="3"/>
      <c r="BM388" s="3"/>
      <c r="BN388" s="3"/>
      <c r="BO388" s="3"/>
      <c r="BP388" s="3"/>
      <c r="BQ388" s="3"/>
      <c r="BR388" s="296" t="s">
        <v>1906</v>
      </c>
      <c r="BS388" s="183"/>
      <c r="BT388" s="183"/>
      <c r="BU388" s="183"/>
      <c r="BV388" s="3"/>
      <c r="BW388" s="3"/>
      <c r="BX388" s="16"/>
      <c r="BY388" s="16"/>
      <c r="BZ388" s="16" t="str">
        <f>IFERROR(VLOOKUP(BY388,Table4[],3,TRUE),"Hold/Cancel")</f>
        <v>0 - 30 Days</v>
      </c>
      <c r="CA388" s="16">
        <f ca="1">IF(LEN(Table1[[#This Row],[Join Date]])&lt;1, Table1[[#This Row],[Present Day]]-Table1[[#This Row],[Request Date]],"Closed")</f>
        <v>45965.657166087964</v>
      </c>
      <c r="CB388" s="16" t="str">
        <f>VLOOKUP(Table1[[#This Row],[Actual SLA]],Table3[],3,TRUE)</f>
        <v>&lt;90</v>
      </c>
      <c r="CC388" s="16" t="str">
        <f>IFERROR(VLOOKUP(BY388,Table4[],4,TRUE),"Hold/Cancel")</f>
        <v>Closed Meet SLA</v>
      </c>
      <c r="CD388" s="179"/>
      <c r="CE388" s="179">
        <f t="shared" ca="1" si="12"/>
        <v>45965.657166087964</v>
      </c>
      <c r="CF388" s="16"/>
      <c r="CG388" s="16"/>
      <c r="CH388" s="286" t="s">
        <v>1657</v>
      </c>
    </row>
    <row r="389" spans="1:86" hidden="1" x14ac:dyDescent="0.35">
      <c r="A389" s="3">
        <f t="shared" si="13"/>
        <v>388</v>
      </c>
      <c r="B389" s="3" t="s">
        <v>149</v>
      </c>
      <c r="C389" s="3" t="s">
        <v>1274</v>
      </c>
      <c r="D389" s="227" t="s">
        <v>1494</v>
      </c>
      <c r="E389" s="227" t="s">
        <v>1807</v>
      </c>
      <c r="F389" s="227" t="s">
        <v>137</v>
      </c>
      <c r="G389" s="227"/>
      <c r="H389" s="227" t="s">
        <v>1448</v>
      </c>
      <c r="I389" s="227" t="s">
        <v>1457</v>
      </c>
      <c r="J389" s="227" t="s">
        <v>1448</v>
      </c>
      <c r="K389" s="3" t="s">
        <v>138</v>
      </c>
      <c r="L389" s="3" t="s">
        <v>65</v>
      </c>
      <c r="M389" s="3">
        <f>IF(ISBLANK(Table1[[#This Row],[Type Grade]]),"",VLOOKUP(Table1[[#This Row],[Type Grade]],Table10[], 2, 0))</f>
        <v>4</v>
      </c>
      <c r="N389" s="3"/>
      <c r="O389" s="3"/>
      <c r="P389" s="4" t="s">
        <v>1658</v>
      </c>
      <c r="Q389" s="3" t="str">
        <f>IF(ISBLANK(Table1[[#This Row],[Type Grade]]),"",VLOOKUP(Table1[[#This Row],[Type Grade]],Table10[#Data],4,0))</f>
        <v>Staff</v>
      </c>
      <c r="R389" s="3" t="s">
        <v>121</v>
      </c>
      <c r="S389" s="3" t="s">
        <v>151</v>
      </c>
      <c r="T389" s="3" t="s">
        <v>122</v>
      </c>
      <c r="U389" s="3"/>
      <c r="V389" s="3"/>
      <c r="W389" s="3">
        <v>1</v>
      </c>
      <c r="X389" s="3" t="s">
        <v>128</v>
      </c>
      <c r="Y389" s="3" t="str">
        <f>IF(ISBLANK(Table1[[#This Row],[Progress]]),"belum ada fktk",VLOOKUP(Table1[[#This Row],[Progress]],'Reference Table'!$F$2:$G$12,2,FALSE))</f>
        <v>Open</v>
      </c>
      <c r="Z389" s="199"/>
      <c r="AA389" s="183" t="str">
        <f>IF(LEN(Table1[[#This Row],[Request Date]])&gt;=1, TEXT(Table1[[#This Row],[Request Date]], "mmm"), "ongoing")</f>
        <v>ongoing</v>
      </c>
      <c r="AB389" s="183"/>
      <c r="AC389" s="183"/>
      <c r="AD389" s="183"/>
      <c r="AE389" s="183"/>
      <c r="AF389" s="18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246"/>
      <c r="BS389" s="183"/>
      <c r="BT389" s="183"/>
      <c r="BU389" s="183"/>
      <c r="BV389" s="3"/>
      <c r="BW389" s="3"/>
      <c r="BX389" s="16"/>
      <c r="BY389" s="16"/>
      <c r="BZ389" s="16" t="str">
        <f>IFERROR(VLOOKUP(BY389,Table4[],3,TRUE),"Hold/Cancel")</f>
        <v>0 - 30 Days</v>
      </c>
      <c r="CA389" s="16">
        <f ca="1">IF(LEN(Table1[[#This Row],[Join Date]])&lt;1, Table1[[#This Row],[Present Day]]-Table1[[#This Row],[Request Date]],"Closed")</f>
        <v>45965.657166087964</v>
      </c>
      <c r="CB389" s="16" t="str">
        <f>VLOOKUP(Table1[[#This Row],[Actual SLA]],Table3[],3,TRUE)</f>
        <v>&lt;90</v>
      </c>
      <c r="CC389" s="16" t="str">
        <f>IFERROR(VLOOKUP(BY389,Table4[],4,TRUE),"Hold/Cancel")</f>
        <v>Closed Meet SLA</v>
      </c>
      <c r="CD389" s="179"/>
      <c r="CE389" s="179">
        <f t="shared" ca="1" si="12"/>
        <v>45965.657166087964</v>
      </c>
      <c r="CF389" s="16"/>
      <c r="CG389" s="16"/>
      <c r="CH389" s="231"/>
    </row>
    <row r="390" spans="1:86" hidden="1" x14ac:dyDescent="0.35">
      <c r="A390" s="3">
        <f t="shared" si="13"/>
        <v>389</v>
      </c>
      <c r="B390" s="3" t="s">
        <v>149</v>
      </c>
      <c r="C390" s="3" t="s">
        <v>1274</v>
      </c>
      <c r="D390" s="227" t="s">
        <v>1494</v>
      </c>
      <c r="E390" s="227" t="s">
        <v>1807</v>
      </c>
      <c r="F390" s="227" t="s">
        <v>137</v>
      </c>
      <c r="G390" s="227"/>
      <c r="H390" s="227" t="s">
        <v>1448</v>
      </c>
      <c r="I390" s="227" t="s">
        <v>1457</v>
      </c>
      <c r="J390" s="227" t="s">
        <v>1448</v>
      </c>
      <c r="K390" s="3" t="s">
        <v>138</v>
      </c>
      <c r="L390" s="3" t="s">
        <v>65</v>
      </c>
      <c r="M390" s="3">
        <f>IF(ISBLANK(Table1[[#This Row],[Type Grade]]),"",VLOOKUP(Table1[[#This Row],[Type Grade]],Table10[], 2, 0))</f>
        <v>4</v>
      </c>
      <c r="N390" s="3"/>
      <c r="O390" s="3"/>
      <c r="P390" s="4" t="s">
        <v>1658</v>
      </c>
      <c r="Q390" s="3" t="str">
        <f>IF(ISBLANK(Table1[[#This Row],[Type Grade]]),"",VLOOKUP(Table1[[#This Row],[Type Grade]],Table10[#Data],4,0))</f>
        <v>Staff</v>
      </c>
      <c r="R390" s="3" t="s">
        <v>121</v>
      </c>
      <c r="S390" s="3" t="s">
        <v>151</v>
      </c>
      <c r="T390" s="3" t="s">
        <v>122</v>
      </c>
      <c r="U390" s="3"/>
      <c r="V390" s="3"/>
      <c r="W390" s="3">
        <v>1</v>
      </c>
      <c r="X390" s="3" t="s">
        <v>128</v>
      </c>
      <c r="Y390" s="3" t="str">
        <f>IF(ISBLANK(Table1[[#This Row],[Progress]]),"belum ada fktk",VLOOKUP(Table1[[#This Row],[Progress]],'Reference Table'!$F$2:$G$12,2,FALSE))</f>
        <v>Open</v>
      </c>
      <c r="Z390" s="199"/>
      <c r="AA390" s="183" t="str">
        <f>IF(LEN(Table1[[#This Row],[Request Date]])&gt;=1, TEXT(Table1[[#This Row],[Request Date]], "mmm"), "ongoing")</f>
        <v>ongoing</v>
      </c>
      <c r="AB390" s="183"/>
      <c r="AC390" s="183"/>
      <c r="AD390" s="183"/>
      <c r="AE390" s="183"/>
      <c r="AF390" s="18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246"/>
      <c r="BS390" s="183"/>
      <c r="BT390" s="183"/>
      <c r="BU390" s="183"/>
      <c r="BV390" s="3"/>
      <c r="BW390" s="3"/>
      <c r="BX390" s="16"/>
      <c r="BY390" s="16"/>
      <c r="BZ390" s="16" t="str">
        <f>IFERROR(VLOOKUP(BY390,Table4[],3,TRUE),"Hold/Cancel")</f>
        <v>0 - 30 Days</v>
      </c>
      <c r="CA390" s="16">
        <f ca="1">IF(LEN(Table1[[#This Row],[Join Date]])&lt;1, Table1[[#This Row],[Present Day]]-Table1[[#This Row],[Request Date]],"Closed")</f>
        <v>45965.657166087964</v>
      </c>
      <c r="CB390" s="16" t="str">
        <f>VLOOKUP(Table1[[#This Row],[Actual SLA]],Table3[],3,TRUE)</f>
        <v>&lt;90</v>
      </c>
      <c r="CC390" s="16" t="str">
        <f>IFERROR(VLOOKUP(BY390,Table4[],4,TRUE),"Hold/Cancel")</f>
        <v>Closed Meet SLA</v>
      </c>
      <c r="CD390" s="179"/>
      <c r="CE390" s="179">
        <f t="shared" ca="1" si="12"/>
        <v>45965.657166087964</v>
      </c>
      <c r="CF390" s="16"/>
      <c r="CG390" s="16"/>
      <c r="CH390" s="231"/>
    </row>
    <row r="391" spans="1:86" hidden="1" x14ac:dyDescent="0.35">
      <c r="A391" s="3">
        <f t="shared" si="13"/>
        <v>390</v>
      </c>
      <c r="B391" s="3" t="s">
        <v>149</v>
      </c>
      <c r="C391" s="3" t="s">
        <v>1274</v>
      </c>
      <c r="D391" s="227" t="s">
        <v>1494</v>
      </c>
      <c r="E391" s="227" t="s">
        <v>1807</v>
      </c>
      <c r="F391" s="227" t="s">
        <v>137</v>
      </c>
      <c r="G391" s="227"/>
      <c r="H391" s="227" t="s">
        <v>1448</v>
      </c>
      <c r="I391" s="227" t="s">
        <v>1457</v>
      </c>
      <c r="J391" s="227" t="s">
        <v>1448</v>
      </c>
      <c r="K391" s="3" t="s">
        <v>138</v>
      </c>
      <c r="L391" s="3" t="s">
        <v>65</v>
      </c>
      <c r="M391" s="3">
        <f>IF(ISBLANK(Table1[[#This Row],[Type Grade]]),"",VLOOKUP(Table1[[#This Row],[Type Grade]],Table10[], 2, 0))</f>
        <v>4</v>
      </c>
      <c r="N391" s="3"/>
      <c r="O391" s="3"/>
      <c r="P391" s="4" t="s">
        <v>1658</v>
      </c>
      <c r="Q391" s="3" t="str">
        <f>IF(ISBLANK(Table1[[#This Row],[Type Grade]]),"",VLOOKUP(Table1[[#This Row],[Type Grade]],Table10[#Data],4,0))</f>
        <v>Staff</v>
      </c>
      <c r="R391" s="3" t="s">
        <v>121</v>
      </c>
      <c r="S391" s="3" t="s">
        <v>151</v>
      </c>
      <c r="T391" s="3" t="s">
        <v>122</v>
      </c>
      <c r="U391" s="3"/>
      <c r="V391" s="3"/>
      <c r="W391" s="3">
        <v>1</v>
      </c>
      <c r="X391" s="3" t="s">
        <v>128</v>
      </c>
      <c r="Y391" s="3" t="str">
        <f>IF(ISBLANK(Table1[[#This Row],[Progress]]),"belum ada fktk",VLOOKUP(Table1[[#This Row],[Progress]],'Reference Table'!$F$2:$G$12,2,FALSE))</f>
        <v>Open</v>
      </c>
      <c r="Z391" s="199"/>
      <c r="AA391" s="183" t="str">
        <f>IF(LEN(Table1[[#This Row],[Request Date]])&gt;=1, TEXT(Table1[[#This Row],[Request Date]], "mmm"), "ongoing")</f>
        <v>ongoing</v>
      </c>
      <c r="AB391" s="183"/>
      <c r="AC391" s="183"/>
      <c r="AD391" s="183"/>
      <c r="AE391" s="183"/>
      <c r="AF391" s="18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246"/>
      <c r="BS391" s="183"/>
      <c r="BT391" s="183"/>
      <c r="BU391" s="183"/>
      <c r="BV391" s="3"/>
      <c r="BW391" s="3"/>
      <c r="BX391" s="16"/>
      <c r="BY391" s="16"/>
      <c r="BZ391" s="16" t="str">
        <f>IFERROR(VLOOKUP(BY391,Table4[],3,TRUE),"Hold/Cancel")</f>
        <v>0 - 30 Days</v>
      </c>
      <c r="CA391" s="16">
        <f ca="1">IF(LEN(Table1[[#This Row],[Join Date]])&lt;1, Table1[[#This Row],[Present Day]]-Table1[[#This Row],[Request Date]],"Closed")</f>
        <v>45965.657166087964</v>
      </c>
      <c r="CB391" s="16" t="str">
        <f>VLOOKUP(Table1[[#This Row],[Actual SLA]],Table3[],3,TRUE)</f>
        <v>&lt;90</v>
      </c>
      <c r="CC391" s="16" t="str">
        <f>IFERROR(VLOOKUP(BY391,Table4[],4,TRUE),"Hold/Cancel")</f>
        <v>Closed Meet SLA</v>
      </c>
      <c r="CD391" s="179"/>
      <c r="CE391" s="179">
        <f t="shared" ca="1" si="12"/>
        <v>45965.657166087964</v>
      </c>
      <c r="CF391" s="16"/>
      <c r="CG391" s="16"/>
      <c r="CH391" s="231"/>
    </row>
    <row r="392" spans="1:86" hidden="1" x14ac:dyDescent="0.35">
      <c r="A392" s="3">
        <f t="shared" si="13"/>
        <v>391</v>
      </c>
      <c r="B392" s="3" t="s">
        <v>149</v>
      </c>
      <c r="C392" s="3" t="s">
        <v>1274</v>
      </c>
      <c r="D392" s="227" t="s">
        <v>1823</v>
      </c>
      <c r="E392" s="227" t="s">
        <v>1806</v>
      </c>
      <c r="F392" s="227" t="s">
        <v>137</v>
      </c>
      <c r="G392" s="227"/>
      <c r="H392" s="227" t="s">
        <v>1448</v>
      </c>
      <c r="I392" s="227" t="s">
        <v>1457</v>
      </c>
      <c r="J392" s="227" t="s">
        <v>1057</v>
      </c>
      <c r="K392" s="3" t="s">
        <v>138</v>
      </c>
      <c r="L392" s="3" t="s">
        <v>65</v>
      </c>
      <c r="M392" s="3">
        <f>IF(ISBLANK(Table1[[#This Row],[Type Grade]]),"",VLOOKUP(Table1[[#This Row],[Type Grade]],Table10[], 2, 0))</f>
        <v>4</v>
      </c>
      <c r="N392" s="3"/>
      <c r="O392" s="3"/>
      <c r="P392" s="4" t="s">
        <v>1658</v>
      </c>
      <c r="Q392" s="3" t="str">
        <f>IF(ISBLANK(Table1[[#This Row],[Type Grade]]),"",VLOOKUP(Table1[[#This Row],[Type Grade]],Table10[#Data],4,0))</f>
        <v>Staff</v>
      </c>
      <c r="R392" s="3" t="s">
        <v>121</v>
      </c>
      <c r="S392" s="3" t="s">
        <v>151</v>
      </c>
      <c r="T392" s="3" t="s">
        <v>122</v>
      </c>
      <c r="U392" s="3"/>
      <c r="V392" s="3"/>
      <c r="W392" s="3">
        <v>1</v>
      </c>
      <c r="X392" s="3" t="s">
        <v>128</v>
      </c>
      <c r="Y392" s="3" t="str">
        <f>IF(ISBLANK(Table1[[#This Row],[Progress]]),"belum ada fktk",VLOOKUP(Table1[[#This Row],[Progress]],'Reference Table'!$F$2:$G$12,2,FALSE))</f>
        <v>Open</v>
      </c>
      <c r="Z392" s="199"/>
      <c r="AA392" s="183" t="str">
        <f>IF(LEN(Table1[[#This Row],[Request Date]])&gt;=1, TEXT(Table1[[#This Row],[Request Date]], "mmm"), "ongoing")</f>
        <v>ongoing</v>
      </c>
      <c r="AB392" s="183"/>
      <c r="AC392" s="183"/>
      <c r="AD392" s="183"/>
      <c r="AE392" s="183"/>
      <c r="AF392" s="183"/>
      <c r="AH392" s="3"/>
      <c r="AI392" s="3"/>
      <c r="AJ392" s="3"/>
      <c r="AK392" s="3"/>
      <c r="AL392" s="3"/>
      <c r="AM392" s="3"/>
      <c r="AN392" s="3"/>
      <c r="AO392" s="3"/>
      <c r="AP392" s="3"/>
      <c r="AQ392" s="3"/>
      <c r="AR392" s="3"/>
      <c r="AS392" s="3"/>
      <c r="AT392" s="3"/>
      <c r="AU392" s="3"/>
      <c r="AV392" s="3"/>
      <c r="AW392" s="3"/>
      <c r="AX392" s="3"/>
      <c r="AY392" s="3"/>
      <c r="AZ392" s="3"/>
      <c r="BA392" s="3"/>
      <c r="BB392" s="3"/>
      <c r="BC392" s="3">
        <v>1</v>
      </c>
      <c r="BD392" s="3"/>
      <c r="BE392" s="3"/>
      <c r="BF392" s="3"/>
      <c r="BG392" s="3"/>
      <c r="BH392" s="3"/>
      <c r="BI392" s="3"/>
      <c r="BJ392" s="3"/>
      <c r="BK392" s="3"/>
      <c r="BL392" s="3"/>
      <c r="BM392" s="3"/>
      <c r="BN392" s="3"/>
      <c r="BO392" s="3"/>
      <c r="BP392" s="3"/>
      <c r="BQ392" s="3"/>
      <c r="BR392" s="244"/>
      <c r="BS392" s="183"/>
      <c r="BT392" s="183"/>
      <c r="BU392" s="183"/>
      <c r="BV392" s="3"/>
      <c r="BW392" s="3"/>
      <c r="BX392" s="16"/>
      <c r="BY392" s="16"/>
      <c r="BZ392" s="16" t="str">
        <f>IFERROR(VLOOKUP(BY392,Table4[],3,TRUE),"Hold/Cancel")</f>
        <v>0 - 30 Days</v>
      </c>
      <c r="CA392" s="16">
        <f ca="1">IF(LEN(Table1[[#This Row],[Join Date]])&lt;1, Table1[[#This Row],[Present Day]]-Table1[[#This Row],[Request Date]],"Closed")</f>
        <v>45965.657166087964</v>
      </c>
      <c r="CB392" s="16" t="str">
        <f>VLOOKUP(Table1[[#This Row],[Actual SLA]],Table3[],3,TRUE)</f>
        <v>&lt;90</v>
      </c>
      <c r="CC392" s="16" t="str">
        <f>IFERROR(VLOOKUP(BY392,Table4[],4,TRUE),"Hold/Cancel")</f>
        <v>Closed Meet SLA</v>
      </c>
      <c r="CD392" s="179"/>
      <c r="CE392" s="179">
        <f t="shared" ca="1" si="12"/>
        <v>45965.657166087964</v>
      </c>
      <c r="CF392" s="16"/>
      <c r="CG392" s="16" t="s">
        <v>1720</v>
      </c>
      <c r="CH392" s="286"/>
    </row>
    <row r="393" spans="1:86" hidden="1" x14ac:dyDescent="0.35">
      <c r="A393" s="3">
        <f t="shared" si="13"/>
        <v>392</v>
      </c>
      <c r="B393" s="3" t="s">
        <v>149</v>
      </c>
      <c r="C393" s="3" t="s">
        <v>1274</v>
      </c>
      <c r="D393" s="227" t="s">
        <v>1823</v>
      </c>
      <c r="E393" s="227" t="s">
        <v>1806</v>
      </c>
      <c r="F393" s="227" t="s">
        <v>137</v>
      </c>
      <c r="G393" s="227"/>
      <c r="H393" s="227" t="s">
        <v>1448</v>
      </c>
      <c r="I393" s="227" t="s">
        <v>1457</v>
      </c>
      <c r="J393" s="227" t="s">
        <v>1057</v>
      </c>
      <c r="K393" s="3" t="s">
        <v>138</v>
      </c>
      <c r="L393" s="3" t="s">
        <v>65</v>
      </c>
      <c r="M393" s="3">
        <f>IF(ISBLANK(Table1[[#This Row],[Type Grade]]),"",VLOOKUP(Table1[[#This Row],[Type Grade]],Table10[], 2, 0))</f>
        <v>4</v>
      </c>
      <c r="N393" s="3"/>
      <c r="O393" s="3"/>
      <c r="P393" s="4" t="s">
        <v>1658</v>
      </c>
      <c r="Q393" s="3" t="str">
        <f>IF(ISBLANK(Table1[[#This Row],[Type Grade]]),"",VLOOKUP(Table1[[#This Row],[Type Grade]],Table10[#Data],4,0))</f>
        <v>Staff</v>
      </c>
      <c r="R393" s="3" t="s">
        <v>121</v>
      </c>
      <c r="S393" s="3" t="s">
        <v>151</v>
      </c>
      <c r="T393" s="3" t="s">
        <v>122</v>
      </c>
      <c r="U393" s="3"/>
      <c r="V393" s="3"/>
      <c r="W393" s="3">
        <v>1</v>
      </c>
      <c r="X393" s="3" t="s">
        <v>128</v>
      </c>
      <c r="Y393" s="3" t="str">
        <f>IF(ISBLANK(Table1[[#This Row],[Progress]]),"belum ada fktk",VLOOKUP(Table1[[#This Row],[Progress]],'Reference Table'!$F$2:$G$12,2,FALSE))</f>
        <v>Open</v>
      </c>
      <c r="Z393" s="199"/>
      <c r="AA393" s="183" t="str">
        <f>IF(LEN(Table1[[#This Row],[Request Date]])&gt;=1, TEXT(Table1[[#This Row],[Request Date]], "mmm"), "ongoing")</f>
        <v>ongoing</v>
      </c>
      <c r="AB393" s="183"/>
      <c r="AC393" s="183"/>
      <c r="AD393" s="183"/>
      <c r="AE393" s="183"/>
      <c r="AF393" s="18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246"/>
      <c r="BS393" s="183"/>
      <c r="BT393" s="183"/>
      <c r="BU393" s="183"/>
      <c r="BV393" s="3"/>
      <c r="BW393" s="3"/>
      <c r="BX393" s="16"/>
      <c r="BY393" s="16"/>
      <c r="BZ393" s="16" t="str">
        <f>IFERROR(VLOOKUP(BY393,Table4[],3,TRUE),"Hold/Cancel")</f>
        <v>0 - 30 Days</v>
      </c>
      <c r="CA393" s="16">
        <f ca="1">IF(LEN(Table1[[#This Row],[Join Date]])&lt;1, Table1[[#This Row],[Present Day]]-Table1[[#This Row],[Request Date]],"Closed")</f>
        <v>45965.657166087964</v>
      </c>
      <c r="CB393" s="16" t="str">
        <f>VLOOKUP(Table1[[#This Row],[Actual SLA]],Table3[],3,TRUE)</f>
        <v>&lt;90</v>
      </c>
      <c r="CC393" s="16" t="str">
        <f>IFERROR(VLOOKUP(BY393,Table4[],4,TRUE),"Hold/Cancel")</f>
        <v>Closed Meet SLA</v>
      </c>
      <c r="CD393" s="179"/>
      <c r="CE393" s="179">
        <f t="shared" ca="1" si="12"/>
        <v>45965.657166087964</v>
      </c>
      <c r="CF393" s="16"/>
      <c r="CG393" s="16" t="s">
        <v>1720</v>
      </c>
      <c r="CH393" s="231"/>
    </row>
    <row r="394" spans="1:86" hidden="1" x14ac:dyDescent="0.35">
      <c r="A394" s="3">
        <f t="shared" si="13"/>
        <v>393</v>
      </c>
      <c r="B394" s="3" t="s">
        <v>149</v>
      </c>
      <c r="C394" s="3" t="s">
        <v>1274</v>
      </c>
      <c r="D394" s="227" t="s">
        <v>1494</v>
      </c>
      <c r="E394" s="227" t="s">
        <v>1807</v>
      </c>
      <c r="F394" s="227" t="s">
        <v>137</v>
      </c>
      <c r="G394" s="227"/>
      <c r="H394" s="227" t="s">
        <v>1448</v>
      </c>
      <c r="I394" s="227" t="s">
        <v>1457</v>
      </c>
      <c r="J394" s="227" t="s">
        <v>1057</v>
      </c>
      <c r="K394" s="3" t="s">
        <v>138</v>
      </c>
      <c r="L394" s="3" t="s">
        <v>65</v>
      </c>
      <c r="M394" s="3">
        <f>IF(ISBLANK(Table1[[#This Row],[Type Grade]]),"",VLOOKUP(Table1[[#This Row],[Type Grade]],Table10[], 2, 0))</f>
        <v>4</v>
      </c>
      <c r="N394" s="3"/>
      <c r="O394" s="3"/>
      <c r="P394" s="4" t="s">
        <v>1658</v>
      </c>
      <c r="Q394" s="3" t="str">
        <f>IF(ISBLANK(Table1[[#This Row],[Type Grade]]),"",VLOOKUP(Table1[[#This Row],[Type Grade]],Table10[#Data],4,0))</f>
        <v>Staff</v>
      </c>
      <c r="R394" s="3" t="s">
        <v>121</v>
      </c>
      <c r="S394" s="3" t="s">
        <v>151</v>
      </c>
      <c r="T394" s="3" t="s">
        <v>122</v>
      </c>
      <c r="U394" s="3"/>
      <c r="V394" s="3"/>
      <c r="W394" s="3">
        <v>1</v>
      </c>
      <c r="X394" s="3" t="s">
        <v>128</v>
      </c>
      <c r="Y394" s="3" t="str">
        <f>IF(ISBLANK(Table1[[#This Row],[Progress]]),"belum ada fktk",VLOOKUP(Table1[[#This Row],[Progress]],'Reference Table'!$F$2:$G$12,2,FALSE))</f>
        <v>Open</v>
      </c>
      <c r="Z394" s="199"/>
      <c r="AA394" s="183" t="str">
        <f>IF(LEN(Table1[[#This Row],[Request Date]])&gt;=1, TEXT(Table1[[#This Row],[Request Date]], "mmm"), "ongoing")</f>
        <v>ongoing</v>
      </c>
      <c r="AB394" s="183"/>
      <c r="AC394" s="183"/>
      <c r="AD394" s="183"/>
      <c r="AE394" s="183"/>
      <c r="AF394" s="18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246"/>
      <c r="BS394" s="183"/>
      <c r="BT394" s="183"/>
      <c r="BU394" s="183"/>
      <c r="BV394" s="3"/>
      <c r="BW394" s="3"/>
      <c r="BX394" s="16"/>
      <c r="BY394" s="16"/>
      <c r="BZ394" s="16" t="str">
        <f>IFERROR(VLOOKUP(BY394,Table4[],3,TRUE),"Hold/Cancel")</f>
        <v>0 - 30 Days</v>
      </c>
      <c r="CA394" s="16">
        <f ca="1">IF(LEN(Table1[[#This Row],[Join Date]])&lt;1, Table1[[#This Row],[Present Day]]-Table1[[#This Row],[Request Date]],"Closed")</f>
        <v>45965.657166087964</v>
      </c>
      <c r="CB394" s="16" t="str">
        <f>VLOOKUP(Table1[[#This Row],[Actual SLA]],Table3[],3,TRUE)</f>
        <v>&lt;90</v>
      </c>
      <c r="CC394" s="16" t="str">
        <f>IFERROR(VLOOKUP(BY394,Table4[],4,TRUE),"Hold/Cancel")</f>
        <v>Closed Meet SLA</v>
      </c>
      <c r="CD394" s="179"/>
      <c r="CE394" s="179">
        <f t="shared" ca="1" si="12"/>
        <v>45965.657166087964</v>
      </c>
      <c r="CF394" s="16"/>
      <c r="CG394" s="16" t="s">
        <v>1720</v>
      </c>
      <c r="CH394" s="231"/>
    </row>
    <row r="395" spans="1:86" hidden="1" x14ac:dyDescent="0.35">
      <c r="A395" s="3">
        <f t="shared" si="13"/>
        <v>394</v>
      </c>
      <c r="B395" s="3" t="s">
        <v>149</v>
      </c>
      <c r="C395" s="3" t="s">
        <v>1274</v>
      </c>
      <c r="D395" s="227" t="s">
        <v>1494</v>
      </c>
      <c r="E395" s="227" t="s">
        <v>1807</v>
      </c>
      <c r="F395" s="227" t="s">
        <v>137</v>
      </c>
      <c r="G395" s="227"/>
      <c r="H395" s="227" t="s">
        <v>1448</v>
      </c>
      <c r="I395" s="227" t="s">
        <v>1457</v>
      </c>
      <c r="J395" s="227" t="s">
        <v>1460</v>
      </c>
      <c r="K395" s="3" t="s">
        <v>138</v>
      </c>
      <c r="L395" s="3" t="s">
        <v>65</v>
      </c>
      <c r="M395" s="3">
        <f>IF(ISBLANK(Table1[[#This Row],[Type Grade]]),"",VLOOKUP(Table1[[#This Row],[Type Grade]],Table10[], 2, 0))</f>
        <v>4</v>
      </c>
      <c r="N395" s="3"/>
      <c r="O395" s="3"/>
      <c r="P395" s="4" t="s">
        <v>1658</v>
      </c>
      <c r="Q395" s="3" t="str">
        <f>IF(ISBLANK(Table1[[#This Row],[Type Grade]]),"",VLOOKUP(Table1[[#This Row],[Type Grade]],Table10[#Data],4,0))</f>
        <v>Staff</v>
      </c>
      <c r="R395" s="3" t="s">
        <v>121</v>
      </c>
      <c r="S395" s="3" t="s">
        <v>151</v>
      </c>
      <c r="T395" s="3" t="s">
        <v>122</v>
      </c>
      <c r="U395" s="3"/>
      <c r="V395" s="3"/>
      <c r="W395" s="3">
        <v>1</v>
      </c>
      <c r="X395" s="3" t="s">
        <v>128</v>
      </c>
      <c r="Y395" s="3" t="str">
        <f>IF(ISBLANK(Table1[[#This Row],[Progress]]),"belum ada fktk",VLOOKUP(Table1[[#This Row],[Progress]],'Reference Table'!$F$2:$G$12,2,FALSE))</f>
        <v>Open</v>
      </c>
      <c r="Z395" s="199"/>
      <c r="AA395" s="183" t="str">
        <f>IF(LEN(Table1[[#This Row],[Request Date]])&gt;=1, TEXT(Table1[[#This Row],[Request Date]], "mmm"), "ongoing")</f>
        <v>ongoing</v>
      </c>
      <c r="AB395" s="183"/>
      <c r="AC395" s="183"/>
      <c r="AD395" s="183"/>
      <c r="AE395" s="183"/>
      <c r="AF395" s="18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246"/>
      <c r="BS395" s="183"/>
      <c r="BT395" s="183"/>
      <c r="BU395" s="183"/>
      <c r="BV395" s="3"/>
      <c r="BW395" s="3"/>
      <c r="BX395" s="16"/>
      <c r="BY395" s="16"/>
      <c r="BZ395" s="16" t="str">
        <f>IFERROR(VLOOKUP(BY395,Table4[],3,TRUE),"Hold/Cancel")</f>
        <v>0 - 30 Days</v>
      </c>
      <c r="CA395" s="16">
        <f ca="1">IF(LEN(Table1[[#This Row],[Join Date]])&lt;1, Table1[[#This Row],[Present Day]]-Table1[[#This Row],[Request Date]],"Closed")</f>
        <v>45965.657166087964</v>
      </c>
      <c r="CB395" s="16" t="str">
        <f>VLOOKUP(Table1[[#This Row],[Actual SLA]],Table3[],3,TRUE)</f>
        <v>&lt;90</v>
      </c>
      <c r="CC395" s="16" t="str">
        <f>IFERROR(VLOOKUP(BY395,Table4[],4,TRUE),"Hold/Cancel")</f>
        <v>Closed Meet SLA</v>
      </c>
      <c r="CD395" s="179"/>
      <c r="CE395" s="179">
        <f t="shared" ca="1" si="12"/>
        <v>45965.657166087964</v>
      </c>
      <c r="CF395" s="16"/>
      <c r="CG395" s="16"/>
      <c r="CH395" s="231"/>
    </row>
    <row r="396" spans="1:86" hidden="1" x14ac:dyDescent="0.35">
      <c r="A396" s="3">
        <f t="shared" si="13"/>
        <v>395</v>
      </c>
      <c r="B396" s="3" t="s">
        <v>149</v>
      </c>
      <c r="C396" s="3" t="s">
        <v>1274</v>
      </c>
      <c r="D396" s="227" t="s">
        <v>1494</v>
      </c>
      <c r="E396" s="227" t="s">
        <v>1807</v>
      </c>
      <c r="F396" s="227" t="s">
        <v>137</v>
      </c>
      <c r="G396" s="227"/>
      <c r="H396" s="227" t="s">
        <v>1458</v>
      </c>
      <c r="I396" s="227" t="s">
        <v>1457</v>
      </c>
      <c r="J396" s="227" t="s">
        <v>1458</v>
      </c>
      <c r="K396" s="3" t="s">
        <v>138</v>
      </c>
      <c r="L396" s="3" t="s">
        <v>65</v>
      </c>
      <c r="M396" s="3">
        <f>IF(ISBLANK(Table1[[#This Row],[Type Grade]]),"",VLOOKUP(Table1[[#This Row],[Type Grade]],Table10[], 2, 0))</f>
        <v>4</v>
      </c>
      <c r="N396" s="3"/>
      <c r="O396" s="3"/>
      <c r="P396" s="4" t="s">
        <v>1658</v>
      </c>
      <c r="Q396" s="3" t="str">
        <f>IF(ISBLANK(Table1[[#This Row],[Type Grade]]),"",VLOOKUP(Table1[[#This Row],[Type Grade]],Table10[#Data],4,0))</f>
        <v>Staff</v>
      </c>
      <c r="R396" s="3" t="s">
        <v>121</v>
      </c>
      <c r="S396" s="3" t="s">
        <v>151</v>
      </c>
      <c r="T396" s="3" t="s">
        <v>122</v>
      </c>
      <c r="U396" s="3"/>
      <c r="V396" s="3"/>
      <c r="W396" s="3">
        <v>1</v>
      </c>
      <c r="X396" s="3" t="s">
        <v>128</v>
      </c>
      <c r="Y396" s="3" t="str">
        <f>IF(ISBLANK(Table1[[#This Row],[Progress]]),"belum ada fktk",VLOOKUP(Table1[[#This Row],[Progress]],'Reference Table'!$F$2:$G$12,2,FALSE))</f>
        <v>Open</v>
      </c>
      <c r="Z396" s="199"/>
      <c r="AA396" s="183" t="str">
        <f>IF(LEN(Table1[[#This Row],[Request Date]])&gt;=1, TEXT(Table1[[#This Row],[Request Date]], "mmm"), "ongoing")</f>
        <v>ongoing</v>
      </c>
      <c r="AB396" s="183"/>
      <c r="AC396" s="183"/>
      <c r="AD396" s="183"/>
      <c r="AE396" s="183"/>
      <c r="AF396" s="18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246"/>
      <c r="BS396" s="183"/>
      <c r="BT396" s="183"/>
      <c r="BU396" s="183"/>
      <c r="BV396" s="3"/>
      <c r="BW396" s="3"/>
      <c r="BX396" s="16"/>
      <c r="BY396" s="16"/>
      <c r="BZ396" s="16" t="str">
        <f>IFERROR(VLOOKUP(BY396,Table4[],3,TRUE),"Hold/Cancel")</f>
        <v>0 - 30 Days</v>
      </c>
      <c r="CA396" s="16">
        <f ca="1">IF(LEN(Table1[[#This Row],[Join Date]])&lt;1, Table1[[#This Row],[Present Day]]-Table1[[#This Row],[Request Date]],"Closed")</f>
        <v>45965.657166087964</v>
      </c>
      <c r="CB396" s="16" t="str">
        <f>VLOOKUP(Table1[[#This Row],[Actual SLA]],Table3[],3,TRUE)</f>
        <v>&lt;90</v>
      </c>
      <c r="CC396" s="16" t="str">
        <f>IFERROR(VLOOKUP(BY396,Table4[],4,TRUE),"Hold/Cancel")</f>
        <v>Closed Meet SLA</v>
      </c>
      <c r="CD396" s="179"/>
      <c r="CE396" s="179">
        <f t="shared" ca="1" si="12"/>
        <v>45965.657166087964</v>
      </c>
      <c r="CF396" s="16"/>
      <c r="CG396" s="16"/>
      <c r="CH396" s="231"/>
    </row>
    <row r="397" spans="1:86" hidden="1" x14ac:dyDescent="0.35">
      <c r="A397" s="3">
        <f t="shared" si="13"/>
        <v>396</v>
      </c>
      <c r="B397" s="3" t="s">
        <v>149</v>
      </c>
      <c r="C397" s="3" t="s">
        <v>1274</v>
      </c>
      <c r="D397" s="227" t="s">
        <v>1494</v>
      </c>
      <c r="E397" s="227" t="s">
        <v>1807</v>
      </c>
      <c r="F397" s="227" t="s">
        <v>137</v>
      </c>
      <c r="G397" s="227"/>
      <c r="H397" s="227" t="s">
        <v>1458</v>
      </c>
      <c r="I397" s="227" t="s">
        <v>1457</v>
      </c>
      <c r="J397" s="227" t="s">
        <v>1458</v>
      </c>
      <c r="K397" s="3" t="s">
        <v>138</v>
      </c>
      <c r="L397" s="3" t="s">
        <v>65</v>
      </c>
      <c r="M397" s="3">
        <f>IF(ISBLANK(Table1[[#This Row],[Type Grade]]),"",VLOOKUP(Table1[[#This Row],[Type Grade]],Table10[], 2, 0))</f>
        <v>4</v>
      </c>
      <c r="N397" s="3"/>
      <c r="O397" s="3"/>
      <c r="P397" s="4" t="s">
        <v>1658</v>
      </c>
      <c r="Q397" s="3" t="str">
        <f>IF(ISBLANK(Table1[[#This Row],[Type Grade]]),"",VLOOKUP(Table1[[#This Row],[Type Grade]],Table10[#Data],4,0))</f>
        <v>Staff</v>
      </c>
      <c r="R397" s="3" t="s">
        <v>121</v>
      </c>
      <c r="S397" s="3" t="s">
        <v>151</v>
      </c>
      <c r="T397" s="3" t="s">
        <v>122</v>
      </c>
      <c r="U397" s="3"/>
      <c r="V397" s="3"/>
      <c r="W397" s="3">
        <v>1</v>
      </c>
      <c r="X397" s="3" t="s">
        <v>128</v>
      </c>
      <c r="Y397" s="3" t="str">
        <f>IF(ISBLANK(Table1[[#This Row],[Progress]]),"belum ada fktk",VLOOKUP(Table1[[#This Row],[Progress]],'Reference Table'!$F$2:$G$12,2,FALSE))</f>
        <v>Open</v>
      </c>
      <c r="Z397" s="199"/>
      <c r="AA397" s="183" t="str">
        <f>IF(LEN(Table1[[#This Row],[Request Date]])&gt;=1, TEXT(Table1[[#This Row],[Request Date]], "mmm"), "ongoing")</f>
        <v>ongoing</v>
      </c>
      <c r="AB397" s="183"/>
      <c r="AC397" s="183"/>
      <c r="AD397" s="183"/>
      <c r="AE397" s="183"/>
      <c r="AF397" s="18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246"/>
      <c r="BS397" s="183"/>
      <c r="BT397" s="183"/>
      <c r="BU397" s="183"/>
      <c r="BV397" s="3"/>
      <c r="BW397" s="3"/>
      <c r="BX397" s="16"/>
      <c r="BY397" s="16"/>
      <c r="BZ397" s="16" t="str">
        <f>IFERROR(VLOOKUP(BY397,Table4[],3,TRUE),"Hold/Cancel")</f>
        <v>0 - 30 Days</v>
      </c>
      <c r="CA397" s="16">
        <f ca="1">IF(LEN(Table1[[#This Row],[Join Date]])&lt;1, Table1[[#This Row],[Present Day]]-Table1[[#This Row],[Request Date]],"Closed")</f>
        <v>45965.657166087964</v>
      </c>
      <c r="CB397" s="16" t="str">
        <f>VLOOKUP(Table1[[#This Row],[Actual SLA]],Table3[],3,TRUE)</f>
        <v>&lt;90</v>
      </c>
      <c r="CC397" s="16" t="str">
        <f>IFERROR(VLOOKUP(BY397,Table4[],4,TRUE),"Hold/Cancel")</f>
        <v>Closed Meet SLA</v>
      </c>
      <c r="CD397" s="179"/>
      <c r="CE397" s="179">
        <f t="shared" ca="1" si="12"/>
        <v>45965.657166087964</v>
      </c>
      <c r="CF397" s="16"/>
      <c r="CG397" s="16"/>
      <c r="CH397" s="231"/>
    </row>
    <row r="398" spans="1:86" hidden="1" x14ac:dyDescent="0.35">
      <c r="A398" s="3">
        <f t="shared" si="13"/>
        <v>397</v>
      </c>
      <c r="B398" s="3" t="s">
        <v>149</v>
      </c>
      <c r="C398" s="3" t="s">
        <v>1274</v>
      </c>
      <c r="D398" s="227" t="s">
        <v>1494</v>
      </c>
      <c r="E398" s="227" t="s">
        <v>1807</v>
      </c>
      <c r="F398" s="227" t="s">
        <v>137</v>
      </c>
      <c r="G398" s="227"/>
      <c r="H398" s="229" t="s">
        <v>1557</v>
      </c>
      <c r="I398" s="227" t="s">
        <v>694</v>
      </c>
      <c r="J398" s="227" t="s">
        <v>1463</v>
      </c>
      <c r="K398" s="3" t="s">
        <v>138</v>
      </c>
      <c r="L398" s="3" t="s">
        <v>65</v>
      </c>
      <c r="M398" s="3">
        <f>IF(ISBLANK(Table1[[#This Row],[Type Grade]]),"",VLOOKUP(Table1[[#This Row],[Type Grade]],Table10[], 2, 0))</f>
        <v>4</v>
      </c>
      <c r="N398" s="3"/>
      <c r="O398" s="3"/>
      <c r="P398" s="4" t="s">
        <v>1658</v>
      </c>
      <c r="Q398" s="3" t="str">
        <f>IF(ISBLANK(Table1[[#This Row],[Type Grade]]),"",VLOOKUP(Table1[[#This Row],[Type Grade]],Table10[#Data],4,0))</f>
        <v>Staff</v>
      </c>
      <c r="R398" s="3" t="s">
        <v>121</v>
      </c>
      <c r="S398" s="3" t="s">
        <v>151</v>
      </c>
      <c r="T398" s="3" t="s">
        <v>122</v>
      </c>
      <c r="U398" s="3"/>
      <c r="V398" s="3"/>
      <c r="W398" s="3">
        <v>1</v>
      </c>
      <c r="X398" s="3" t="s">
        <v>128</v>
      </c>
      <c r="Y398" s="3" t="str">
        <f>IF(ISBLANK(Table1[[#This Row],[Progress]]),"belum ada fktk",VLOOKUP(Table1[[#This Row],[Progress]],'Reference Table'!$F$2:$G$12,2,FALSE))</f>
        <v>Open</v>
      </c>
      <c r="Z398" s="199"/>
      <c r="AA398" s="183" t="str">
        <f>IF(LEN(Table1[[#This Row],[Request Date]])&gt;=1, TEXT(Table1[[#This Row],[Request Date]], "mmm"), "ongoing")</f>
        <v>ongoing</v>
      </c>
      <c r="AB398" s="183"/>
      <c r="AC398" s="183"/>
      <c r="AD398" s="183"/>
      <c r="AE398" s="183"/>
      <c r="AF398" s="18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244" t="s">
        <v>1940</v>
      </c>
      <c r="BS398" s="183"/>
      <c r="BT398" s="183"/>
      <c r="BU398" s="183"/>
      <c r="BV398" s="3"/>
      <c r="BW398" s="3"/>
      <c r="BX398" s="16"/>
      <c r="BY398" s="16"/>
      <c r="BZ398" s="16" t="str">
        <f>IFERROR(VLOOKUP(BY398,Table4[],3,TRUE),"Hold/Cancel")</f>
        <v>0 - 30 Days</v>
      </c>
      <c r="CA398" s="16">
        <f ca="1">IF(LEN(Table1[[#This Row],[Join Date]])&lt;1, Table1[[#This Row],[Present Day]]-Table1[[#This Row],[Request Date]],"Closed")</f>
        <v>45965.657166087964</v>
      </c>
      <c r="CB398" s="16" t="str">
        <f>VLOOKUP(Table1[[#This Row],[Actual SLA]],Table3[],3,TRUE)</f>
        <v>&lt;90</v>
      </c>
      <c r="CC398" s="16" t="str">
        <f>IFERROR(VLOOKUP(BY398,Table4[],4,TRUE),"Hold/Cancel")</f>
        <v>Closed Meet SLA</v>
      </c>
      <c r="CD398" s="179"/>
      <c r="CE398" s="179">
        <f t="shared" ca="1" si="12"/>
        <v>45965.657166087964</v>
      </c>
      <c r="CF398" s="16"/>
      <c r="CG398" s="16" t="s">
        <v>1720</v>
      </c>
      <c r="CH398" s="286" t="s">
        <v>1622</v>
      </c>
    </row>
    <row r="399" spans="1:86" hidden="1" x14ac:dyDescent="0.35">
      <c r="A399" s="3">
        <f t="shared" si="13"/>
        <v>398</v>
      </c>
      <c r="B399" s="3" t="s">
        <v>149</v>
      </c>
      <c r="C399" s="3" t="s">
        <v>1274</v>
      </c>
      <c r="D399" s="227" t="s">
        <v>1494</v>
      </c>
      <c r="E399" s="227" t="s">
        <v>1807</v>
      </c>
      <c r="F399" s="227" t="s">
        <v>137</v>
      </c>
      <c r="G399" s="227"/>
      <c r="H399" s="227" t="s">
        <v>1566</v>
      </c>
      <c r="I399" s="227" t="s">
        <v>1464</v>
      </c>
      <c r="J399" s="227" t="s">
        <v>1463</v>
      </c>
      <c r="K399" s="3" t="s">
        <v>138</v>
      </c>
      <c r="L399" s="3" t="s">
        <v>65</v>
      </c>
      <c r="M399" s="3">
        <f>IF(ISBLANK(Table1[[#This Row],[Type Grade]]),"",VLOOKUP(Table1[[#This Row],[Type Grade]],Table10[], 2, 0))</f>
        <v>4</v>
      </c>
      <c r="N399" s="3"/>
      <c r="O399" s="3"/>
      <c r="P399" s="4" t="s">
        <v>1658</v>
      </c>
      <c r="Q399" s="3" t="str">
        <f>IF(ISBLANK(Table1[[#This Row],[Type Grade]]),"",VLOOKUP(Table1[[#This Row],[Type Grade]],Table10[#Data],4,0))</f>
        <v>Staff</v>
      </c>
      <c r="R399" s="3" t="s">
        <v>121</v>
      </c>
      <c r="S399" s="3" t="s">
        <v>151</v>
      </c>
      <c r="T399" s="3" t="s">
        <v>122</v>
      </c>
      <c r="U399" s="3"/>
      <c r="V399" s="3"/>
      <c r="W399" s="3">
        <v>1</v>
      </c>
      <c r="X399" s="3" t="s">
        <v>128</v>
      </c>
      <c r="Y399" s="3" t="str">
        <f>IF(ISBLANK(Table1[[#This Row],[Progress]]),"belum ada fktk",VLOOKUP(Table1[[#This Row],[Progress]],'Reference Table'!$F$2:$G$12,2,FALSE))</f>
        <v>Open</v>
      </c>
      <c r="Z399" s="199"/>
      <c r="AA399" s="183" t="str">
        <f>IF(LEN(Table1[[#This Row],[Request Date]])&gt;=1, TEXT(Table1[[#This Row],[Request Date]], "mmm"), "ongoing")</f>
        <v>ongoing</v>
      </c>
      <c r="AB399" s="183"/>
      <c r="AC399" s="183"/>
      <c r="AD399" s="183"/>
      <c r="AE399" s="183"/>
      <c r="AF399" s="18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246"/>
      <c r="BS399" s="183"/>
      <c r="BT399" s="183"/>
      <c r="BU399" s="183"/>
      <c r="BV399" s="3"/>
      <c r="BW399" s="3"/>
      <c r="BX399" s="16"/>
      <c r="BY399" s="16"/>
      <c r="BZ399" s="16" t="str">
        <f>IFERROR(VLOOKUP(BY399,Table4[],3,TRUE),"Hold/Cancel")</f>
        <v>0 - 30 Days</v>
      </c>
      <c r="CA399" s="16">
        <f ca="1">IF(LEN(Table1[[#This Row],[Join Date]])&lt;1, Table1[[#This Row],[Present Day]]-Table1[[#This Row],[Request Date]],"Closed")</f>
        <v>45965.657166087964</v>
      </c>
      <c r="CB399" s="16" t="str">
        <f>VLOOKUP(Table1[[#This Row],[Actual SLA]],Table3[],3,TRUE)</f>
        <v>&lt;90</v>
      </c>
      <c r="CC399" s="16" t="str">
        <f>IFERROR(VLOOKUP(BY399,Table4[],4,TRUE),"Hold/Cancel")</f>
        <v>Closed Meet SLA</v>
      </c>
      <c r="CD399" s="179"/>
      <c r="CE399" s="179">
        <f t="shared" ca="1" si="12"/>
        <v>45965.657166087964</v>
      </c>
      <c r="CF399" s="16"/>
      <c r="CG399" s="16" t="s">
        <v>1720</v>
      </c>
      <c r="CH399" s="231"/>
    </row>
    <row r="400" spans="1:86" hidden="1" x14ac:dyDescent="0.35">
      <c r="A400" s="3">
        <f t="shared" si="13"/>
        <v>399</v>
      </c>
      <c r="B400" s="3" t="s">
        <v>149</v>
      </c>
      <c r="C400" s="3" t="s">
        <v>1274</v>
      </c>
      <c r="D400" s="227" t="s">
        <v>1494</v>
      </c>
      <c r="E400" s="227" t="s">
        <v>1807</v>
      </c>
      <c r="F400" s="227" t="s">
        <v>137</v>
      </c>
      <c r="G400" s="227"/>
      <c r="H400" s="227" t="s">
        <v>1563</v>
      </c>
      <c r="I400" s="227" t="s">
        <v>1466</v>
      </c>
      <c r="J400" s="227" t="s">
        <v>1465</v>
      </c>
      <c r="K400" s="3" t="s">
        <v>138</v>
      </c>
      <c r="L400" s="3" t="s">
        <v>65</v>
      </c>
      <c r="M400" s="3">
        <f>IF(ISBLANK(Table1[[#This Row],[Type Grade]]),"",VLOOKUP(Table1[[#This Row],[Type Grade]],Table10[], 2, 0))</f>
        <v>4</v>
      </c>
      <c r="N400" s="3"/>
      <c r="O400" s="3"/>
      <c r="P400" s="4" t="s">
        <v>1658</v>
      </c>
      <c r="Q400" s="3" t="str">
        <f>IF(ISBLANK(Table1[[#This Row],[Type Grade]]),"",VLOOKUP(Table1[[#This Row],[Type Grade]],Table10[#Data],4,0))</f>
        <v>Staff</v>
      </c>
      <c r="R400" s="3" t="s">
        <v>121</v>
      </c>
      <c r="S400" s="3" t="s">
        <v>151</v>
      </c>
      <c r="T400" s="3" t="s">
        <v>122</v>
      </c>
      <c r="U400" s="3"/>
      <c r="V400" s="3"/>
      <c r="W400" s="3">
        <v>1</v>
      </c>
      <c r="X400" s="3" t="s">
        <v>128</v>
      </c>
      <c r="Y400" s="3" t="str">
        <f>IF(ISBLANK(Table1[[#This Row],[Progress]]),"belum ada fktk",VLOOKUP(Table1[[#This Row],[Progress]],'Reference Table'!$F$2:$G$12,2,FALSE))</f>
        <v>Open</v>
      </c>
      <c r="Z400" s="199"/>
      <c r="AA400" s="183" t="str">
        <f>IF(LEN(Table1[[#This Row],[Request Date]])&gt;=1, TEXT(Table1[[#This Row],[Request Date]], "mmm"), "ongoing")</f>
        <v>ongoing</v>
      </c>
      <c r="AB400" s="183"/>
      <c r="AC400" s="183"/>
      <c r="AD400" s="183"/>
      <c r="AE400" s="183"/>
      <c r="AF400" s="18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246"/>
      <c r="BS400" s="183"/>
      <c r="BT400" s="183"/>
      <c r="BU400" s="183"/>
      <c r="BV400" s="3"/>
      <c r="BW400" s="3"/>
      <c r="BX400" s="16"/>
      <c r="BY400" s="16"/>
      <c r="BZ400" s="16" t="str">
        <f>IFERROR(VLOOKUP(BY400,Table4[],3,TRUE),"Hold/Cancel")</f>
        <v>0 - 30 Days</v>
      </c>
      <c r="CA400" s="16">
        <f ca="1">IF(LEN(Table1[[#This Row],[Join Date]])&lt;1, Table1[[#This Row],[Present Day]]-Table1[[#This Row],[Request Date]],"Closed")</f>
        <v>45965.657166087964</v>
      </c>
      <c r="CB400" s="16" t="str">
        <f>VLOOKUP(Table1[[#This Row],[Actual SLA]],Table3[],3,TRUE)</f>
        <v>&lt;90</v>
      </c>
      <c r="CC400" s="16" t="str">
        <f>IFERROR(VLOOKUP(BY400,Table4[],4,TRUE),"Hold/Cancel")</f>
        <v>Closed Meet SLA</v>
      </c>
      <c r="CD400" s="179"/>
      <c r="CE400" s="179">
        <f t="shared" ca="1" si="12"/>
        <v>45965.657166087964</v>
      </c>
      <c r="CF400" s="16"/>
      <c r="CG400" s="16"/>
      <c r="CH400" s="231"/>
    </row>
    <row r="401" spans="1:86" hidden="1" x14ac:dyDescent="0.35">
      <c r="A401" s="3">
        <f t="shared" si="13"/>
        <v>400</v>
      </c>
      <c r="B401" s="3" t="s">
        <v>149</v>
      </c>
      <c r="C401" s="3" t="s">
        <v>1274</v>
      </c>
      <c r="D401" s="227" t="s">
        <v>1494</v>
      </c>
      <c r="E401" s="227" t="s">
        <v>1807</v>
      </c>
      <c r="F401" s="227" t="s">
        <v>137</v>
      </c>
      <c r="G401" s="227"/>
      <c r="H401" s="227" t="s">
        <v>1567</v>
      </c>
      <c r="I401" s="227" t="s">
        <v>1468</v>
      </c>
      <c r="J401" s="227" t="s">
        <v>1467</v>
      </c>
      <c r="K401" s="3" t="s">
        <v>138</v>
      </c>
      <c r="L401" s="3" t="s">
        <v>65</v>
      </c>
      <c r="M401" s="3">
        <f>IF(ISBLANK(Table1[[#This Row],[Type Grade]]),"",VLOOKUP(Table1[[#This Row],[Type Grade]],Table10[], 2, 0))</f>
        <v>4</v>
      </c>
      <c r="N401" s="3"/>
      <c r="O401" s="3"/>
      <c r="P401" s="4" t="s">
        <v>1658</v>
      </c>
      <c r="Q401" s="3" t="str">
        <f>IF(ISBLANK(Table1[[#This Row],[Type Grade]]),"",VLOOKUP(Table1[[#This Row],[Type Grade]],Table10[#Data],4,0))</f>
        <v>Staff</v>
      </c>
      <c r="R401" s="3" t="s">
        <v>121</v>
      </c>
      <c r="S401" s="3" t="s">
        <v>151</v>
      </c>
      <c r="T401" s="3" t="s">
        <v>122</v>
      </c>
      <c r="U401" s="3"/>
      <c r="V401" s="3"/>
      <c r="W401" s="3">
        <v>1</v>
      </c>
      <c r="X401" s="3" t="s">
        <v>128</v>
      </c>
      <c r="Y401" s="3" t="str">
        <f>IF(ISBLANK(Table1[[#This Row],[Progress]]),"belum ada fktk",VLOOKUP(Table1[[#This Row],[Progress]],'Reference Table'!$F$2:$G$12,2,FALSE))</f>
        <v>Open</v>
      </c>
      <c r="Z401" s="199"/>
      <c r="AA401" s="183" t="str">
        <f>IF(LEN(Table1[[#This Row],[Request Date]])&gt;=1, TEXT(Table1[[#This Row],[Request Date]], "mmm"), "ongoing")</f>
        <v>ongoing</v>
      </c>
      <c r="AB401" s="183"/>
      <c r="AC401" s="183"/>
      <c r="AD401" s="183"/>
      <c r="AE401" s="183"/>
      <c r="AF401" s="18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246"/>
      <c r="BS401" s="183"/>
      <c r="BT401" s="183"/>
      <c r="BU401" s="183"/>
      <c r="BV401" s="3"/>
      <c r="BW401" s="3"/>
      <c r="BX401" s="16"/>
      <c r="BY401" s="16"/>
      <c r="BZ401" s="16" t="str">
        <f>IFERROR(VLOOKUP(BY401,Table4[],3,TRUE),"Hold/Cancel")</f>
        <v>0 - 30 Days</v>
      </c>
      <c r="CA401" s="16">
        <f ca="1">IF(LEN(Table1[[#This Row],[Join Date]])&lt;1, Table1[[#This Row],[Present Day]]-Table1[[#This Row],[Request Date]],"Closed")</f>
        <v>45965.657166087964</v>
      </c>
      <c r="CB401" s="16" t="str">
        <f>VLOOKUP(Table1[[#This Row],[Actual SLA]],Table3[],3,TRUE)</f>
        <v>&lt;90</v>
      </c>
      <c r="CC401" s="16" t="str">
        <f>IFERROR(VLOOKUP(BY401,Table4[],4,TRUE),"Hold/Cancel")</f>
        <v>Closed Meet SLA</v>
      </c>
      <c r="CD401" s="179"/>
      <c r="CE401" s="179">
        <f t="shared" ca="1" si="12"/>
        <v>45965.657166087964</v>
      </c>
      <c r="CF401" s="16"/>
      <c r="CG401" s="16"/>
      <c r="CH401" s="231"/>
    </row>
    <row r="402" spans="1:86" hidden="1" x14ac:dyDescent="0.35">
      <c r="A402" s="3">
        <f t="shared" si="13"/>
        <v>401</v>
      </c>
      <c r="B402" s="3" t="s">
        <v>149</v>
      </c>
      <c r="C402" s="3" t="s">
        <v>1274</v>
      </c>
      <c r="D402" s="227" t="s">
        <v>1494</v>
      </c>
      <c r="E402" s="227" t="s">
        <v>1807</v>
      </c>
      <c r="F402" s="227" t="s">
        <v>137</v>
      </c>
      <c r="G402" s="227"/>
      <c r="H402" s="227" t="s">
        <v>1559</v>
      </c>
      <c r="I402" s="227" t="s">
        <v>632</v>
      </c>
      <c r="J402" s="227" t="s">
        <v>1470</v>
      </c>
      <c r="K402" s="3" t="s">
        <v>138</v>
      </c>
      <c r="L402" s="3" t="s">
        <v>65</v>
      </c>
      <c r="M402" s="3">
        <f>IF(ISBLANK(Table1[[#This Row],[Type Grade]]),"",VLOOKUP(Table1[[#This Row],[Type Grade]],Table10[], 2, 0))</f>
        <v>4</v>
      </c>
      <c r="N402" s="3"/>
      <c r="O402" s="3"/>
      <c r="P402" s="4" t="s">
        <v>1659</v>
      </c>
      <c r="Q402" s="3" t="str">
        <f>IF(ISBLANK(Table1[[#This Row],[Type Grade]]),"",VLOOKUP(Table1[[#This Row],[Type Grade]],Table10[#Data],4,0))</f>
        <v>Staff</v>
      </c>
      <c r="R402" s="3" t="s">
        <v>121</v>
      </c>
      <c r="S402" s="3" t="s">
        <v>151</v>
      </c>
      <c r="T402" s="3" t="s">
        <v>122</v>
      </c>
      <c r="U402" s="3"/>
      <c r="V402" s="3"/>
      <c r="W402" s="3">
        <v>1</v>
      </c>
      <c r="X402" s="3" t="s">
        <v>128</v>
      </c>
      <c r="Y402" s="3" t="str">
        <f>IF(ISBLANK(Table1[[#This Row],[Progress]]),"belum ada fktk",VLOOKUP(Table1[[#This Row],[Progress]],'Reference Table'!$F$2:$G$12,2,FALSE))</f>
        <v>Open</v>
      </c>
      <c r="Z402" s="199"/>
      <c r="AA402" s="183" t="str">
        <f>IF(LEN(Table1[[#This Row],[Request Date]])&gt;=1, TEXT(Table1[[#This Row],[Request Date]], "mmm"), "ongoing")</f>
        <v>ongoing</v>
      </c>
      <c r="AB402" s="183"/>
      <c r="AC402" s="183"/>
      <c r="AD402" s="183"/>
      <c r="AE402" s="183"/>
      <c r="AF402" s="18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246"/>
      <c r="BS402" s="183"/>
      <c r="BT402" s="183"/>
      <c r="BU402" s="183"/>
      <c r="BV402" s="3"/>
      <c r="BW402" s="3"/>
      <c r="BX402" s="16"/>
      <c r="BY402" s="16"/>
      <c r="BZ402" s="16" t="str">
        <f>IFERROR(VLOOKUP(BY402,Table4[],3,TRUE),"Hold/Cancel")</f>
        <v>0 - 30 Days</v>
      </c>
      <c r="CA402" s="16">
        <f ca="1">IF(LEN(Table1[[#This Row],[Join Date]])&lt;1, Table1[[#This Row],[Present Day]]-Table1[[#This Row],[Request Date]],"Closed")</f>
        <v>45965.657166087964</v>
      </c>
      <c r="CB402" s="16" t="str">
        <f>VLOOKUP(Table1[[#This Row],[Actual SLA]],Table3[],3,TRUE)</f>
        <v>&lt;90</v>
      </c>
      <c r="CC402" s="16" t="str">
        <f>IFERROR(VLOOKUP(BY402,Table4[],4,TRUE),"Hold/Cancel")</f>
        <v>Closed Meet SLA</v>
      </c>
      <c r="CD402" s="179"/>
      <c r="CE402" s="179">
        <f t="shared" ca="1" si="12"/>
        <v>45965.657166087964</v>
      </c>
      <c r="CF402" s="16"/>
      <c r="CG402" s="16"/>
      <c r="CH402" s="231"/>
    </row>
    <row r="403" spans="1:86" hidden="1" x14ac:dyDescent="0.35">
      <c r="A403" s="3">
        <f t="shared" si="13"/>
        <v>402</v>
      </c>
      <c r="B403" s="3" t="s">
        <v>149</v>
      </c>
      <c r="C403" s="3" t="s">
        <v>1274</v>
      </c>
      <c r="D403" s="227" t="s">
        <v>1494</v>
      </c>
      <c r="E403" s="227" t="s">
        <v>1807</v>
      </c>
      <c r="F403" s="227" t="s">
        <v>137</v>
      </c>
      <c r="G403" s="227"/>
      <c r="H403" s="227" t="s">
        <v>1559</v>
      </c>
      <c r="I403" s="227" t="s">
        <v>632</v>
      </c>
      <c r="J403" s="227" t="s">
        <v>1470</v>
      </c>
      <c r="K403" s="3" t="s">
        <v>138</v>
      </c>
      <c r="L403" s="3" t="s">
        <v>65</v>
      </c>
      <c r="M403" s="3">
        <f>IF(ISBLANK(Table1[[#This Row],[Type Grade]]),"",VLOOKUP(Table1[[#This Row],[Type Grade]],Table10[], 2, 0))</f>
        <v>4</v>
      </c>
      <c r="N403" s="3"/>
      <c r="O403" s="3"/>
      <c r="P403" s="4" t="s">
        <v>1659</v>
      </c>
      <c r="Q403" s="3" t="str">
        <f>IF(ISBLANK(Table1[[#This Row],[Type Grade]]),"",VLOOKUP(Table1[[#This Row],[Type Grade]],Table10[#Data],4,0))</f>
        <v>Staff</v>
      </c>
      <c r="R403" s="3" t="s">
        <v>121</v>
      </c>
      <c r="S403" s="3" t="s">
        <v>151</v>
      </c>
      <c r="T403" s="3" t="s">
        <v>122</v>
      </c>
      <c r="U403" s="3"/>
      <c r="V403" s="3"/>
      <c r="W403" s="3">
        <v>1</v>
      </c>
      <c r="X403" s="3" t="s">
        <v>128</v>
      </c>
      <c r="Y403" s="3" t="str">
        <f>IF(ISBLANK(Table1[[#This Row],[Progress]]),"belum ada fktk",VLOOKUP(Table1[[#This Row],[Progress]],'Reference Table'!$F$2:$G$12,2,FALSE))</f>
        <v>Open</v>
      </c>
      <c r="Z403" s="199"/>
      <c r="AA403" s="183" t="str">
        <f>IF(LEN(Table1[[#This Row],[Request Date]])&gt;=1, TEXT(Table1[[#This Row],[Request Date]], "mmm"), "ongoing")</f>
        <v>ongoing</v>
      </c>
      <c r="AB403" s="183"/>
      <c r="AC403" s="183"/>
      <c r="AD403" s="183"/>
      <c r="AE403" s="183"/>
      <c r="AF403" s="18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246"/>
      <c r="BS403" s="183"/>
      <c r="BT403" s="183"/>
      <c r="BU403" s="183"/>
      <c r="BV403" s="3"/>
      <c r="BW403" s="3"/>
      <c r="BX403" s="16"/>
      <c r="BY403" s="16"/>
      <c r="BZ403" s="16" t="str">
        <f>IFERROR(VLOOKUP(BY403,Table4[],3,TRUE),"Hold/Cancel")</f>
        <v>0 - 30 Days</v>
      </c>
      <c r="CA403" s="16">
        <f ca="1">IF(LEN(Table1[[#This Row],[Join Date]])&lt;1, Table1[[#This Row],[Present Day]]-Table1[[#This Row],[Request Date]],"Closed")</f>
        <v>45965.657166087964</v>
      </c>
      <c r="CB403" s="16" t="str">
        <f>VLOOKUP(Table1[[#This Row],[Actual SLA]],Table3[],3,TRUE)</f>
        <v>&lt;90</v>
      </c>
      <c r="CC403" s="16" t="str">
        <f>IFERROR(VLOOKUP(BY403,Table4[],4,TRUE),"Hold/Cancel")</f>
        <v>Closed Meet SLA</v>
      </c>
      <c r="CD403" s="179"/>
      <c r="CE403" s="179">
        <f t="shared" ca="1" si="12"/>
        <v>45965.657166087964</v>
      </c>
      <c r="CF403" s="16"/>
      <c r="CG403" s="16"/>
      <c r="CH403" s="231"/>
    </row>
    <row r="404" spans="1:86" hidden="1" x14ac:dyDescent="0.35">
      <c r="A404" s="3">
        <f t="shared" si="13"/>
        <v>403</v>
      </c>
      <c r="B404" s="3" t="s">
        <v>149</v>
      </c>
      <c r="C404" s="3" t="s">
        <v>1274</v>
      </c>
      <c r="D404" s="227" t="s">
        <v>1494</v>
      </c>
      <c r="E404" s="227" t="s">
        <v>1807</v>
      </c>
      <c r="F404" s="227" t="s">
        <v>137</v>
      </c>
      <c r="G404" s="227"/>
      <c r="H404" s="227" t="s">
        <v>1559</v>
      </c>
      <c r="I404" s="227" t="s">
        <v>632</v>
      </c>
      <c r="J404" s="227" t="s">
        <v>1471</v>
      </c>
      <c r="K404" s="3" t="s">
        <v>138</v>
      </c>
      <c r="L404" s="3" t="s">
        <v>65</v>
      </c>
      <c r="M404" s="3">
        <f>IF(ISBLANK(Table1[[#This Row],[Type Grade]]),"",VLOOKUP(Table1[[#This Row],[Type Grade]],Table10[], 2, 0))</f>
        <v>4</v>
      </c>
      <c r="N404" s="3"/>
      <c r="O404" s="3"/>
      <c r="P404" s="4" t="s">
        <v>1659</v>
      </c>
      <c r="Q404" s="3" t="str">
        <f>IF(ISBLANK(Table1[[#This Row],[Type Grade]]),"",VLOOKUP(Table1[[#This Row],[Type Grade]],Table10[#Data],4,0))</f>
        <v>Staff</v>
      </c>
      <c r="R404" s="3" t="s">
        <v>121</v>
      </c>
      <c r="S404" s="3" t="s">
        <v>151</v>
      </c>
      <c r="T404" s="3" t="s">
        <v>122</v>
      </c>
      <c r="U404" s="3"/>
      <c r="V404" s="3"/>
      <c r="W404" s="3">
        <v>1</v>
      </c>
      <c r="X404" s="3" t="s">
        <v>128</v>
      </c>
      <c r="Y404" s="3" t="str">
        <f>IF(ISBLANK(Table1[[#This Row],[Progress]]),"belum ada fktk",VLOOKUP(Table1[[#This Row],[Progress]],'Reference Table'!$F$2:$G$12,2,FALSE))</f>
        <v>Open</v>
      </c>
      <c r="Z404" s="199"/>
      <c r="AA404" s="183" t="str">
        <f>IF(LEN(Table1[[#This Row],[Request Date]])&gt;=1, TEXT(Table1[[#This Row],[Request Date]], "mmm"), "ongoing")</f>
        <v>ongoing</v>
      </c>
      <c r="AB404" s="183"/>
      <c r="AC404" s="183"/>
      <c r="AD404" s="183"/>
      <c r="AE404" s="183"/>
      <c r="AF404" s="18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246"/>
      <c r="BS404" s="183"/>
      <c r="BT404" s="183"/>
      <c r="BU404" s="183"/>
      <c r="BV404" s="3"/>
      <c r="BW404" s="3"/>
      <c r="BX404" s="16"/>
      <c r="BY404" s="16"/>
      <c r="BZ404" s="16" t="str">
        <f>IFERROR(VLOOKUP(BY404,Table4[],3,TRUE),"Hold/Cancel")</f>
        <v>0 - 30 Days</v>
      </c>
      <c r="CA404" s="16">
        <f ca="1">IF(LEN(Table1[[#This Row],[Join Date]])&lt;1, Table1[[#This Row],[Present Day]]-Table1[[#This Row],[Request Date]],"Closed")</f>
        <v>45965.657166087964</v>
      </c>
      <c r="CB404" s="16" t="str">
        <f>VLOOKUP(Table1[[#This Row],[Actual SLA]],Table3[],3,TRUE)</f>
        <v>&lt;90</v>
      </c>
      <c r="CC404" s="16" t="str">
        <f>IFERROR(VLOOKUP(BY404,Table4[],4,TRUE),"Hold/Cancel")</f>
        <v>Closed Meet SLA</v>
      </c>
      <c r="CD404" s="179"/>
      <c r="CE404" s="179">
        <f t="shared" ca="1" si="12"/>
        <v>45965.657166087964</v>
      </c>
      <c r="CF404" s="16"/>
      <c r="CG404" s="16"/>
      <c r="CH404" s="231"/>
    </row>
    <row r="405" spans="1:86" hidden="1" x14ac:dyDescent="0.35">
      <c r="A405" s="3">
        <f t="shared" si="13"/>
        <v>404</v>
      </c>
      <c r="B405" s="3" t="s">
        <v>149</v>
      </c>
      <c r="C405" s="3" t="s">
        <v>1274</v>
      </c>
      <c r="D405" s="227" t="s">
        <v>1494</v>
      </c>
      <c r="E405" s="227" t="s">
        <v>1807</v>
      </c>
      <c r="F405" s="227" t="s">
        <v>137</v>
      </c>
      <c r="G405" s="227"/>
      <c r="H405" s="227" t="s">
        <v>1559</v>
      </c>
      <c r="I405" s="227" t="s">
        <v>632</v>
      </c>
      <c r="J405" s="227" t="s">
        <v>1471</v>
      </c>
      <c r="K405" s="3" t="s">
        <v>138</v>
      </c>
      <c r="L405" s="3" t="s">
        <v>65</v>
      </c>
      <c r="M405" s="3">
        <f>IF(ISBLANK(Table1[[#This Row],[Type Grade]]),"",VLOOKUP(Table1[[#This Row],[Type Grade]],Table10[], 2, 0))</f>
        <v>4</v>
      </c>
      <c r="N405" s="3"/>
      <c r="O405" s="3"/>
      <c r="P405" s="4" t="s">
        <v>1659</v>
      </c>
      <c r="Q405" s="3" t="str">
        <f>IF(ISBLANK(Table1[[#This Row],[Type Grade]]),"",VLOOKUP(Table1[[#This Row],[Type Grade]],Table10[#Data],4,0))</f>
        <v>Staff</v>
      </c>
      <c r="R405" s="3" t="s">
        <v>121</v>
      </c>
      <c r="S405" s="3" t="s">
        <v>151</v>
      </c>
      <c r="T405" s="3" t="s">
        <v>122</v>
      </c>
      <c r="U405" s="3"/>
      <c r="V405" s="3"/>
      <c r="W405" s="3">
        <v>1</v>
      </c>
      <c r="X405" s="3" t="s">
        <v>128</v>
      </c>
      <c r="Y405" s="3" t="str">
        <f>IF(ISBLANK(Table1[[#This Row],[Progress]]),"belum ada fktk",VLOOKUP(Table1[[#This Row],[Progress]],'Reference Table'!$F$2:$G$12,2,FALSE))</f>
        <v>Open</v>
      </c>
      <c r="Z405" s="199"/>
      <c r="AA405" s="183" t="str">
        <f>IF(LEN(Table1[[#This Row],[Request Date]])&gt;=1, TEXT(Table1[[#This Row],[Request Date]], "mmm"), "ongoing")</f>
        <v>ongoing</v>
      </c>
      <c r="AB405" s="183"/>
      <c r="AC405" s="183"/>
      <c r="AD405" s="183"/>
      <c r="AE405" s="183"/>
      <c r="AF405" s="18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246"/>
      <c r="BS405" s="183"/>
      <c r="BT405" s="183"/>
      <c r="BU405" s="183"/>
      <c r="BV405" s="3"/>
      <c r="BW405" s="3"/>
      <c r="BX405" s="16"/>
      <c r="BY405" s="16"/>
      <c r="BZ405" s="16" t="str">
        <f>IFERROR(VLOOKUP(BY405,Table4[],3,TRUE),"Hold/Cancel")</f>
        <v>0 - 30 Days</v>
      </c>
      <c r="CA405" s="16">
        <f ca="1">IF(LEN(Table1[[#This Row],[Join Date]])&lt;1, Table1[[#This Row],[Present Day]]-Table1[[#This Row],[Request Date]],"Closed")</f>
        <v>45965.657166087964</v>
      </c>
      <c r="CB405" s="16" t="str">
        <f>VLOOKUP(Table1[[#This Row],[Actual SLA]],Table3[],3,TRUE)</f>
        <v>&lt;90</v>
      </c>
      <c r="CC405" s="16" t="str">
        <f>IFERROR(VLOOKUP(BY405,Table4[],4,TRUE),"Hold/Cancel")</f>
        <v>Closed Meet SLA</v>
      </c>
      <c r="CD405" s="179"/>
      <c r="CE405" s="179">
        <f t="shared" ca="1" si="12"/>
        <v>45965.657166087964</v>
      </c>
      <c r="CF405" s="16"/>
      <c r="CG405" s="16"/>
      <c r="CH405" s="231"/>
    </row>
    <row r="406" spans="1:86" hidden="1" x14ac:dyDescent="0.35">
      <c r="A406" s="3">
        <f t="shared" si="13"/>
        <v>405</v>
      </c>
      <c r="B406" s="3" t="s">
        <v>149</v>
      </c>
      <c r="C406" s="3" t="s">
        <v>1274</v>
      </c>
      <c r="D406" s="227" t="s">
        <v>1494</v>
      </c>
      <c r="E406" s="227" t="s">
        <v>1807</v>
      </c>
      <c r="F406" s="227" t="s">
        <v>137</v>
      </c>
      <c r="G406" s="227"/>
      <c r="H406" s="227" t="s">
        <v>1559</v>
      </c>
      <c r="I406" s="227" t="s">
        <v>632</v>
      </c>
      <c r="J406" s="227" t="s">
        <v>1471</v>
      </c>
      <c r="K406" s="3" t="s">
        <v>138</v>
      </c>
      <c r="L406" s="3" t="s">
        <v>65</v>
      </c>
      <c r="M406" s="3">
        <f>IF(ISBLANK(Table1[[#This Row],[Type Grade]]),"",VLOOKUP(Table1[[#This Row],[Type Grade]],Table10[], 2, 0))</f>
        <v>4</v>
      </c>
      <c r="N406" s="3"/>
      <c r="O406" s="3"/>
      <c r="P406" s="4" t="s">
        <v>1659</v>
      </c>
      <c r="Q406" s="3" t="str">
        <f>IF(ISBLANK(Table1[[#This Row],[Type Grade]]),"",VLOOKUP(Table1[[#This Row],[Type Grade]],Table10[#Data],4,0))</f>
        <v>Staff</v>
      </c>
      <c r="R406" s="3" t="s">
        <v>121</v>
      </c>
      <c r="S406" s="3" t="s">
        <v>151</v>
      </c>
      <c r="T406" s="3" t="s">
        <v>122</v>
      </c>
      <c r="U406" s="3"/>
      <c r="V406" s="3"/>
      <c r="W406" s="3">
        <v>1</v>
      </c>
      <c r="X406" s="3" t="s">
        <v>128</v>
      </c>
      <c r="Y406" s="3" t="str">
        <f>IF(ISBLANK(Table1[[#This Row],[Progress]]),"belum ada fktk",VLOOKUP(Table1[[#This Row],[Progress]],'Reference Table'!$F$2:$G$12,2,FALSE))</f>
        <v>Open</v>
      </c>
      <c r="Z406" s="199"/>
      <c r="AA406" s="183" t="str">
        <f>IF(LEN(Table1[[#This Row],[Request Date]])&gt;=1, TEXT(Table1[[#This Row],[Request Date]], "mmm"), "ongoing")</f>
        <v>ongoing</v>
      </c>
      <c r="AB406" s="183"/>
      <c r="AC406" s="183"/>
      <c r="AD406" s="183"/>
      <c r="AE406" s="183"/>
      <c r="AF406" s="18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246"/>
      <c r="BS406" s="183"/>
      <c r="BT406" s="183"/>
      <c r="BU406" s="183"/>
      <c r="BV406" s="3"/>
      <c r="BW406" s="3"/>
      <c r="BX406" s="16"/>
      <c r="BY406" s="16"/>
      <c r="BZ406" s="16" t="str">
        <f>IFERROR(VLOOKUP(BY406,Table4[],3,TRUE),"Hold/Cancel")</f>
        <v>0 - 30 Days</v>
      </c>
      <c r="CA406" s="16">
        <f ca="1">IF(LEN(Table1[[#This Row],[Join Date]])&lt;1, Table1[[#This Row],[Present Day]]-Table1[[#This Row],[Request Date]],"Closed")</f>
        <v>45965.657166087964</v>
      </c>
      <c r="CB406" s="16" t="str">
        <f>VLOOKUP(Table1[[#This Row],[Actual SLA]],Table3[],3,TRUE)</f>
        <v>&lt;90</v>
      </c>
      <c r="CC406" s="16" t="str">
        <f>IFERROR(VLOOKUP(BY406,Table4[],4,TRUE),"Hold/Cancel")</f>
        <v>Closed Meet SLA</v>
      </c>
      <c r="CD406" s="179"/>
      <c r="CE406" s="179">
        <f t="shared" ca="1" si="12"/>
        <v>45965.657166087964</v>
      </c>
      <c r="CF406" s="16"/>
      <c r="CG406" s="16"/>
      <c r="CH406" s="231"/>
    </row>
    <row r="407" spans="1:86" hidden="1" x14ac:dyDescent="0.35">
      <c r="A407" s="3">
        <f t="shared" si="13"/>
        <v>406</v>
      </c>
      <c r="B407" s="13" t="s">
        <v>149</v>
      </c>
      <c r="C407" s="13" t="s">
        <v>1274</v>
      </c>
      <c r="D407" s="227" t="s">
        <v>1494</v>
      </c>
      <c r="E407" s="227" t="s">
        <v>1807</v>
      </c>
      <c r="F407" s="227" t="s">
        <v>137</v>
      </c>
      <c r="G407" s="265"/>
      <c r="H407" s="265" t="s">
        <v>1559</v>
      </c>
      <c r="I407" s="265" t="s">
        <v>632</v>
      </c>
      <c r="J407" s="265" t="s">
        <v>1472</v>
      </c>
      <c r="K407" s="13" t="s">
        <v>138</v>
      </c>
      <c r="L407" s="13" t="s">
        <v>65</v>
      </c>
      <c r="M407" s="13">
        <f>IF(ISBLANK(Table1[[#This Row],[Type Grade]]),"",VLOOKUP(Table1[[#This Row],[Type Grade]],Table10[], 2, 0))</f>
        <v>4</v>
      </c>
      <c r="N407" s="3"/>
      <c r="O407" s="3"/>
      <c r="P407" s="4" t="s">
        <v>1659</v>
      </c>
      <c r="Q407" s="13" t="str">
        <f>IF(ISBLANK(Table1[[#This Row],[Type Grade]]),"",VLOOKUP(Table1[[#This Row],[Type Grade]],Table10[#Data],4,0))</f>
        <v>Staff</v>
      </c>
      <c r="R407" s="13" t="s">
        <v>121</v>
      </c>
      <c r="S407" s="13" t="s">
        <v>151</v>
      </c>
      <c r="T407" s="13" t="s">
        <v>122</v>
      </c>
      <c r="U407" s="13"/>
      <c r="V407" s="13"/>
      <c r="W407" s="3">
        <v>1</v>
      </c>
      <c r="X407" s="3" t="s">
        <v>128</v>
      </c>
      <c r="Y407" s="13" t="str">
        <f>IF(ISBLANK(Table1[[#This Row],[Progress]]),"belum ada fktk",VLOOKUP(Table1[[#This Row],[Progress]],'Reference Table'!$F$2:$G$12,2,FALSE))</f>
        <v>Open</v>
      </c>
      <c r="Z407" s="199"/>
      <c r="AA407" s="152" t="str">
        <f>IF(LEN(Table1[[#This Row],[Request Date]])&gt;=1, TEXT(Table1[[#This Row],[Request Date]], "mmm"), "ongoing")</f>
        <v>ongoing</v>
      </c>
      <c r="AB407" s="152"/>
      <c r="AC407" s="152"/>
      <c r="AD407" s="152"/>
      <c r="AE407" s="152"/>
      <c r="AF407" s="152"/>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73"/>
      <c r="BS407" s="152"/>
      <c r="BT407" s="152"/>
      <c r="BU407" s="152"/>
      <c r="BV407" s="13"/>
      <c r="BW407" s="13"/>
      <c r="BX407" s="19"/>
      <c r="BY407" s="16"/>
      <c r="BZ407" s="19" t="str">
        <f>IFERROR(VLOOKUP(BY407,Table4[],3,TRUE),"Hold/Cancel")</f>
        <v>0 - 30 Days</v>
      </c>
      <c r="CA407" s="19">
        <f ca="1">IF(LEN(Table1[[#This Row],[Join Date]])&lt;1, Table1[[#This Row],[Present Day]]-Table1[[#This Row],[Request Date]],"Closed")</f>
        <v>45965.657166087964</v>
      </c>
      <c r="CB407" s="19" t="str">
        <f>VLOOKUP(Table1[[#This Row],[Actual SLA]],Table3[],3,TRUE)</f>
        <v>&lt;90</v>
      </c>
      <c r="CC407" s="19" t="str">
        <f>IFERROR(VLOOKUP(BY407,Table4[],4,TRUE),"Hold/Cancel")</f>
        <v>Closed Meet SLA</v>
      </c>
      <c r="CD407" s="266"/>
      <c r="CE407" s="266">
        <f t="shared" ca="1" si="12"/>
        <v>45965.657166087964</v>
      </c>
      <c r="CF407" s="19"/>
      <c r="CG407" s="267" t="s">
        <v>1720</v>
      </c>
      <c r="CH407" s="294"/>
    </row>
    <row r="408" spans="1:86" hidden="1" x14ac:dyDescent="0.35">
      <c r="A408" s="3">
        <f t="shared" si="13"/>
        <v>407</v>
      </c>
      <c r="B408" s="3" t="s">
        <v>149</v>
      </c>
      <c r="C408" s="3" t="s">
        <v>1274</v>
      </c>
      <c r="D408" s="227" t="s">
        <v>1494</v>
      </c>
      <c r="E408" s="227" t="s">
        <v>1807</v>
      </c>
      <c r="F408" s="227" t="s">
        <v>137</v>
      </c>
      <c r="G408" s="227"/>
      <c r="H408" s="227" t="s">
        <v>1559</v>
      </c>
      <c r="I408" s="227" t="s">
        <v>632</v>
      </c>
      <c r="J408" s="227" t="s">
        <v>1472</v>
      </c>
      <c r="K408" s="3" t="s">
        <v>138</v>
      </c>
      <c r="L408" s="3" t="s">
        <v>65</v>
      </c>
      <c r="M408" s="3">
        <f>IF(ISBLANK(Table1[[#This Row],[Type Grade]]),"",VLOOKUP(Table1[[#This Row],[Type Grade]],Table10[], 2, 0))</f>
        <v>4</v>
      </c>
      <c r="N408" s="3"/>
      <c r="O408" s="3"/>
      <c r="P408" s="4" t="s">
        <v>1659</v>
      </c>
      <c r="Q408" s="3" t="str">
        <f>IF(ISBLANK(Table1[[#This Row],[Type Grade]]),"",VLOOKUP(Table1[[#This Row],[Type Grade]],Table10[#Data],4,0))</f>
        <v>Staff</v>
      </c>
      <c r="R408" s="3" t="s">
        <v>121</v>
      </c>
      <c r="S408" s="3" t="s">
        <v>151</v>
      </c>
      <c r="T408" s="3" t="s">
        <v>122</v>
      </c>
      <c r="U408" s="3"/>
      <c r="V408" s="3"/>
      <c r="W408" s="3">
        <v>1</v>
      </c>
      <c r="X408" s="3" t="s">
        <v>128</v>
      </c>
      <c r="Y408" s="3" t="str">
        <f>IF(ISBLANK(Table1[[#This Row],[Progress]]),"belum ada fktk",VLOOKUP(Table1[[#This Row],[Progress]],'Reference Table'!$F$2:$G$12,2,FALSE))</f>
        <v>Open</v>
      </c>
      <c r="Z408" s="199"/>
      <c r="AA408" s="183" t="str">
        <f>IF(LEN(Table1[[#This Row],[Request Date]])&gt;=1, TEXT(Table1[[#This Row],[Request Date]], "mmm"), "ongoing")</f>
        <v>ongoing</v>
      </c>
      <c r="AB408" s="183"/>
      <c r="AC408" s="183"/>
      <c r="AD408" s="183"/>
      <c r="AE408" s="183"/>
      <c r="AF408" s="18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246"/>
      <c r="BS408" s="183"/>
      <c r="BT408" s="183"/>
      <c r="BU408" s="183"/>
      <c r="BV408" s="3"/>
      <c r="BW408" s="3"/>
      <c r="BX408" s="16"/>
      <c r="BY408" s="16"/>
      <c r="BZ408" s="16" t="str">
        <f>IFERROR(VLOOKUP(BY408,Table4[],3,TRUE),"Hold/Cancel")</f>
        <v>0 - 30 Days</v>
      </c>
      <c r="CA408" s="16">
        <f ca="1">IF(LEN(Table1[[#This Row],[Join Date]])&lt;1, Table1[[#This Row],[Present Day]]-Table1[[#This Row],[Request Date]],"Closed")</f>
        <v>45965.657166087964</v>
      </c>
      <c r="CB408" s="16" t="str">
        <f>VLOOKUP(Table1[[#This Row],[Actual SLA]],Table3[],3,TRUE)</f>
        <v>&lt;90</v>
      </c>
      <c r="CC408" s="16" t="str">
        <f>IFERROR(VLOOKUP(BY408,Table4[],4,TRUE),"Hold/Cancel")</f>
        <v>Closed Meet SLA</v>
      </c>
      <c r="CD408" s="179"/>
      <c r="CE408" s="179">
        <f t="shared" ca="1" si="12"/>
        <v>45965.657166087964</v>
      </c>
      <c r="CF408" s="16"/>
      <c r="CG408" s="268" t="s">
        <v>1720</v>
      </c>
      <c r="CH408" s="231"/>
    </row>
    <row r="409" spans="1:86" hidden="1" x14ac:dyDescent="0.35">
      <c r="A409" s="3">
        <f t="shared" si="13"/>
        <v>408</v>
      </c>
      <c r="B409" s="3" t="s">
        <v>149</v>
      </c>
      <c r="C409" s="3" t="s">
        <v>1274</v>
      </c>
      <c r="D409" s="227" t="s">
        <v>1494</v>
      </c>
      <c r="E409" s="227" t="s">
        <v>1807</v>
      </c>
      <c r="F409" s="227" t="s">
        <v>137</v>
      </c>
      <c r="G409" s="227"/>
      <c r="H409" s="227" t="s">
        <v>1559</v>
      </c>
      <c r="I409" s="227" t="s">
        <v>632</v>
      </c>
      <c r="J409" s="227" t="s">
        <v>1473</v>
      </c>
      <c r="K409" s="3" t="s">
        <v>138</v>
      </c>
      <c r="L409" s="3" t="s">
        <v>65</v>
      </c>
      <c r="M409" s="3">
        <f>IF(ISBLANK(Table1[[#This Row],[Type Grade]]),"",VLOOKUP(Table1[[#This Row],[Type Grade]],Table10[], 2, 0))</f>
        <v>4</v>
      </c>
      <c r="N409" s="3"/>
      <c r="O409" s="3"/>
      <c r="P409" s="4" t="s">
        <v>1659</v>
      </c>
      <c r="Q409" s="3" t="str">
        <f>IF(ISBLANK(Table1[[#This Row],[Type Grade]]),"",VLOOKUP(Table1[[#This Row],[Type Grade]],Table10[#Data],4,0))</f>
        <v>Staff</v>
      </c>
      <c r="R409" s="3" t="s">
        <v>121</v>
      </c>
      <c r="S409" s="3" t="s">
        <v>151</v>
      </c>
      <c r="T409" s="3" t="s">
        <v>122</v>
      </c>
      <c r="U409" s="3"/>
      <c r="V409" s="3"/>
      <c r="W409" s="3">
        <v>1</v>
      </c>
      <c r="X409" s="3" t="s">
        <v>128</v>
      </c>
      <c r="Y409" s="3" t="str">
        <f>IF(ISBLANK(Table1[[#This Row],[Progress]]),"belum ada fktk",VLOOKUP(Table1[[#This Row],[Progress]],'Reference Table'!$F$2:$G$12,2,FALSE))</f>
        <v>Open</v>
      </c>
      <c r="Z409" s="199"/>
      <c r="AA409" s="183" t="str">
        <f>IF(LEN(Table1[[#This Row],[Request Date]])&gt;=1, TEXT(Table1[[#This Row],[Request Date]], "mmm"), "ongoing")</f>
        <v>ongoing</v>
      </c>
      <c r="AB409" s="183"/>
      <c r="AC409" s="183"/>
      <c r="AD409" s="183"/>
      <c r="AE409" s="183"/>
      <c r="AF409" s="18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246"/>
      <c r="BS409" s="183"/>
      <c r="BT409" s="183"/>
      <c r="BU409" s="183"/>
      <c r="BV409" s="3"/>
      <c r="BW409" s="3"/>
      <c r="BX409" s="16"/>
      <c r="BY409" s="16"/>
      <c r="BZ409" s="16" t="str">
        <f>IFERROR(VLOOKUP(BY409,Table4[],3,TRUE),"Hold/Cancel")</f>
        <v>0 - 30 Days</v>
      </c>
      <c r="CA409" s="16">
        <f ca="1">IF(LEN(Table1[[#This Row],[Join Date]])&lt;1, Table1[[#This Row],[Present Day]]-Table1[[#This Row],[Request Date]],"Closed")</f>
        <v>45965.657166087964</v>
      </c>
      <c r="CB409" s="16" t="str">
        <f>VLOOKUP(Table1[[#This Row],[Actual SLA]],Table3[],3,TRUE)</f>
        <v>&lt;90</v>
      </c>
      <c r="CC409" s="16" t="str">
        <f>IFERROR(VLOOKUP(BY409,Table4[],4,TRUE),"Hold/Cancel")</f>
        <v>Closed Meet SLA</v>
      </c>
      <c r="CD409" s="179"/>
      <c r="CE409" s="179">
        <f t="shared" ca="1" si="12"/>
        <v>45965.657166087964</v>
      </c>
      <c r="CF409" s="16"/>
      <c r="CG409" s="268"/>
      <c r="CH409" s="231"/>
    </row>
    <row r="410" spans="1:86" hidden="1" x14ac:dyDescent="0.35">
      <c r="A410" s="3">
        <f t="shared" si="13"/>
        <v>409</v>
      </c>
      <c r="B410" s="3" t="s">
        <v>149</v>
      </c>
      <c r="C410" s="3" t="s">
        <v>1274</v>
      </c>
      <c r="D410" s="227" t="s">
        <v>1494</v>
      </c>
      <c r="E410" s="227" t="s">
        <v>1807</v>
      </c>
      <c r="F410" s="227" t="s">
        <v>137</v>
      </c>
      <c r="G410" s="227"/>
      <c r="H410" s="227" t="s">
        <v>1559</v>
      </c>
      <c r="I410" s="227" t="s">
        <v>632</v>
      </c>
      <c r="J410" s="227" t="s">
        <v>1473</v>
      </c>
      <c r="K410" s="3" t="s">
        <v>138</v>
      </c>
      <c r="L410" s="3" t="s">
        <v>65</v>
      </c>
      <c r="M410" s="3">
        <f>IF(ISBLANK(Table1[[#This Row],[Type Grade]]),"",VLOOKUP(Table1[[#This Row],[Type Grade]],Table10[], 2, 0))</f>
        <v>4</v>
      </c>
      <c r="N410" s="3"/>
      <c r="O410" s="3"/>
      <c r="P410" s="4" t="s">
        <v>1659</v>
      </c>
      <c r="Q410" s="3" t="str">
        <f>IF(ISBLANK(Table1[[#This Row],[Type Grade]]),"",VLOOKUP(Table1[[#This Row],[Type Grade]],Table10[#Data],4,0))</f>
        <v>Staff</v>
      </c>
      <c r="R410" s="3" t="s">
        <v>121</v>
      </c>
      <c r="S410" s="3" t="s">
        <v>151</v>
      </c>
      <c r="T410" s="3" t="s">
        <v>122</v>
      </c>
      <c r="U410" s="3"/>
      <c r="V410" s="3"/>
      <c r="W410" s="3">
        <v>1</v>
      </c>
      <c r="X410" s="3" t="s">
        <v>128</v>
      </c>
      <c r="Y410" s="3" t="str">
        <f>IF(ISBLANK(Table1[[#This Row],[Progress]]),"belum ada fktk",VLOOKUP(Table1[[#This Row],[Progress]],'Reference Table'!$F$2:$G$12,2,FALSE))</f>
        <v>Open</v>
      </c>
      <c r="Z410" s="199"/>
      <c r="AA410" s="183" t="str">
        <f>IF(LEN(Table1[[#This Row],[Request Date]])&gt;=1, TEXT(Table1[[#This Row],[Request Date]], "mmm"), "ongoing")</f>
        <v>ongoing</v>
      </c>
      <c r="AB410" s="183"/>
      <c r="AC410" s="183"/>
      <c r="AD410" s="183"/>
      <c r="AE410" s="183"/>
      <c r="AF410" s="18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246"/>
      <c r="BS410" s="183"/>
      <c r="BT410" s="183"/>
      <c r="BU410" s="183"/>
      <c r="BV410" s="3"/>
      <c r="BW410" s="3"/>
      <c r="BX410" s="16"/>
      <c r="BY410" s="16"/>
      <c r="BZ410" s="16" t="str">
        <f>IFERROR(VLOOKUP(BY410,Table4[],3,TRUE),"Hold/Cancel")</f>
        <v>0 - 30 Days</v>
      </c>
      <c r="CA410" s="16">
        <f ca="1">IF(LEN(Table1[[#This Row],[Join Date]])&lt;1, Table1[[#This Row],[Present Day]]-Table1[[#This Row],[Request Date]],"Closed")</f>
        <v>45965.657166087964</v>
      </c>
      <c r="CB410" s="16" t="str">
        <f>VLOOKUP(Table1[[#This Row],[Actual SLA]],Table3[],3,TRUE)</f>
        <v>&lt;90</v>
      </c>
      <c r="CC410" s="16" t="str">
        <f>IFERROR(VLOOKUP(BY410,Table4[],4,TRUE),"Hold/Cancel")</f>
        <v>Closed Meet SLA</v>
      </c>
      <c r="CD410" s="179"/>
      <c r="CE410" s="179">
        <f t="shared" ca="1" si="12"/>
        <v>45965.657166087964</v>
      </c>
      <c r="CF410" s="16"/>
      <c r="CG410" s="268"/>
      <c r="CH410" s="231"/>
    </row>
    <row r="411" spans="1:86" hidden="1" x14ac:dyDescent="0.35">
      <c r="A411" s="3">
        <f t="shared" si="13"/>
        <v>410</v>
      </c>
      <c r="B411" s="3" t="s">
        <v>149</v>
      </c>
      <c r="C411" s="3" t="s">
        <v>1274</v>
      </c>
      <c r="D411" s="227" t="s">
        <v>1494</v>
      </c>
      <c r="E411" s="227" t="s">
        <v>1807</v>
      </c>
      <c r="F411" s="227" t="s">
        <v>137</v>
      </c>
      <c r="G411" s="227"/>
      <c r="H411" s="227" t="s">
        <v>1559</v>
      </c>
      <c r="I411" s="227" t="s">
        <v>632</v>
      </c>
      <c r="J411" s="227" t="s">
        <v>1475</v>
      </c>
      <c r="K411" s="3" t="s">
        <v>138</v>
      </c>
      <c r="L411" s="3" t="s">
        <v>65</v>
      </c>
      <c r="M411" s="3">
        <f>IF(ISBLANK(Table1[[#This Row],[Type Grade]]),"",VLOOKUP(Table1[[#This Row],[Type Grade]],Table10[], 2, 0))</f>
        <v>4</v>
      </c>
      <c r="N411" s="3"/>
      <c r="O411" s="3"/>
      <c r="P411" s="4" t="s">
        <v>1659</v>
      </c>
      <c r="Q411" s="3" t="str">
        <f>IF(ISBLANK(Table1[[#This Row],[Type Grade]]),"",VLOOKUP(Table1[[#This Row],[Type Grade]],Table10[#Data],4,0))</f>
        <v>Staff</v>
      </c>
      <c r="R411" s="3" t="s">
        <v>121</v>
      </c>
      <c r="S411" s="3" t="s">
        <v>151</v>
      </c>
      <c r="T411" s="3" t="s">
        <v>122</v>
      </c>
      <c r="U411" s="3"/>
      <c r="V411" s="3"/>
      <c r="W411" s="3">
        <v>1</v>
      </c>
      <c r="X411" s="3" t="s">
        <v>128</v>
      </c>
      <c r="Y411" s="3" t="str">
        <f>IF(ISBLANK(Table1[[#This Row],[Progress]]),"belum ada fktk",VLOOKUP(Table1[[#This Row],[Progress]],'Reference Table'!$F$2:$G$12,2,FALSE))</f>
        <v>Open</v>
      </c>
      <c r="Z411" s="199"/>
      <c r="AA411" s="183" t="str">
        <f>IF(LEN(Table1[[#This Row],[Request Date]])&gt;=1, TEXT(Table1[[#This Row],[Request Date]], "mmm"), "ongoing")</f>
        <v>ongoing</v>
      </c>
      <c r="AB411" s="183"/>
      <c r="AC411" s="183"/>
      <c r="AD411" s="183"/>
      <c r="AE411" s="183"/>
      <c r="AF411" s="18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246"/>
      <c r="BS411" s="183"/>
      <c r="BT411" s="183"/>
      <c r="BU411" s="183"/>
      <c r="BV411" s="3"/>
      <c r="BW411" s="3"/>
      <c r="BX411" s="16"/>
      <c r="BY411" s="16"/>
      <c r="BZ411" s="16" t="str">
        <f>IFERROR(VLOOKUP(BY411,Table4[],3,TRUE),"Hold/Cancel")</f>
        <v>0 - 30 Days</v>
      </c>
      <c r="CA411" s="16">
        <f ca="1">IF(LEN(Table1[[#This Row],[Join Date]])&lt;1, Table1[[#This Row],[Present Day]]-Table1[[#This Row],[Request Date]],"Closed")</f>
        <v>45965.657166087964</v>
      </c>
      <c r="CB411" s="16" t="str">
        <f>VLOOKUP(Table1[[#This Row],[Actual SLA]],Table3[],3,TRUE)</f>
        <v>&lt;90</v>
      </c>
      <c r="CC411" s="16" t="str">
        <f>IFERROR(VLOOKUP(BY411,Table4[],4,TRUE),"Hold/Cancel")</f>
        <v>Closed Meet SLA</v>
      </c>
      <c r="CD411" s="179"/>
      <c r="CE411" s="179">
        <f t="shared" ca="1" si="12"/>
        <v>45965.657166087964</v>
      </c>
      <c r="CF411" s="16"/>
      <c r="CG411" s="268"/>
      <c r="CH411" s="231"/>
    </row>
    <row r="412" spans="1:86" hidden="1" x14ac:dyDescent="0.35">
      <c r="A412" s="3">
        <f t="shared" si="13"/>
        <v>411</v>
      </c>
      <c r="B412" s="3" t="s">
        <v>149</v>
      </c>
      <c r="C412" s="3" t="s">
        <v>1274</v>
      </c>
      <c r="D412" s="227" t="s">
        <v>1494</v>
      </c>
      <c r="E412" s="227" t="s">
        <v>1807</v>
      </c>
      <c r="F412" s="227" t="s">
        <v>137</v>
      </c>
      <c r="G412" s="227"/>
      <c r="H412" s="227" t="s">
        <v>1559</v>
      </c>
      <c r="I412" s="227" t="s">
        <v>632</v>
      </c>
      <c r="J412" s="227" t="s">
        <v>1475</v>
      </c>
      <c r="K412" s="3" t="s">
        <v>138</v>
      </c>
      <c r="L412" s="3" t="s">
        <v>65</v>
      </c>
      <c r="M412" s="3">
        <f>IF(ISBLANK(Table1[[#This Row],[Type Grade]]),"",VLOOKUP(Table1[[#This Row],[Type Grade]],Table10[], 2, 0))</f>
        <v>4</v>
      </c>
      <c r="N412" s="3"/>
      <c r="O412" s="3"/>
      <c r="P412" s="4" t="s">
        <v>1659</v>
      </c>
      <c r="Q412" s="3" t="str">
        <f>IF(ISBLANK(Table1[[#This Row],[Type Grade]]),"",VLOOKUP(Table1[[#This Row],[Type Grade]],Table10[#Data],4,0))</f>
        <v>Staff</v>
      </c>
      <c r="R412" s="3" t="s">
        <v>121</v>
      </c>
      <c r="S412" s="3" t="s">
        <v>151</v>
      </c>
      <c r="T412" s="3" t="s">
        <v>122</v>
      </c>
      <c r="U412" s="3"/>
      <c r="V412" s="3"/>
      <c r="W412" s="3">
        <v>1</v>
      </c>
      <c r="X412" s="3" t="s">
        <v>128</v>
      </c>
      <c r="Y412" s="3" t="str">
        <f>IF(ISBLANK(Table1[[#This Row],[Progress]]),"belum ada fktk",VLOOKUP(Table1[[#This Row],[Progress]],'Reference Table'!$F$2:$G$12,2,FALSE))</f>
        <v>Open</v>
      </c>
      <c r="Z412" s="199"/>
      <c r="AA412" s="183" t="str">
        <f>IF(LEN(Table1[[#This Row],[Request Date]])&gt;=1, TEXT(Table1[[#This Row],[Request Date]], "mmm"), "ongoing")</f>
        <v>ongoing</v>
      </c>
      <c r="AB412" s="183"/>
      <c r="AC412" s="183"/>
      <c r="AD412" s="183"/>
      <c r="AE412" s="183"/>
      <c r="AF412" s="18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246"/>
      <c r="BS412" s="183"/>
      <c r="BT412" s="183"/>
      <c r="BU412" s="183"/>
      <c r="BV412" s="3"/>
      <c r="BW412" s="3"/>
      <c r="BX412" s="16"/>
      <c r="BY412" s="16"/>
      <c r="BZ412" s="16" t="str">
        <f>IFERROR(VLOOKUP(BY412,Table4[],3,TRUE),"Hold/Cancel")</f>
        <v>0 - 30 Days</v>
      </c>
      <c r="CA412" s="16">
        <f ca="1">IF(LEN(Table1[[#This Row],[Join Date]])&lt;1, Table1[[#This Row],[Present Day]]-Table1[[#This Row],[Request Date]],"Closed")</f>
        <v>45965.657166087964</v>
      </c>
      <c r="CB412" s="16" t="str">
        <f>VLOOKUP(Table1[[#This Row],[Actual SLA]],Table3[],3,TRUE)</f>
        <v>&lt;90</v>
      </c>
      <c r="CC412" s="16" t="str">
        <f>IFERROR(VLOOKUP(BY412,Table4[],4,TRUE),"Hold/Cancel")</f>
        <v>Closed Meet SLA</v>
      </c>
      <c r="CD412" s="179"/>
      <c r="CE412" s="179">
        <f t="shared" ca="1" si="12"/>
        <v>45965.657166087964</v>
      </c>
      <c r="CF412" s="16"/>
      <c r="CG412" s="268"/>
      <c r="CH412" s="231"/>
    </row>
    <row r="413" spans="1:86" hidden="1" x14ac:dyDescent="0.35">
      <c r="A413" s="3">
        <f t="shared" si="13"/>
        <v>412</v>
      </c>
      <c r="B413" s="13" t="s">
        <v>149</v>
      </c>
      <c r="C413" s="13" t="s">
        <v>1274</v>
      </c>
      <c r="D413" s="227" t="s">
        <v>1826</v>
      </c>
      <c r="E413" s="227" t="s">
        <v>1806</v>
      </c>
      <c r="F413" s="227" t="s">
        <v>137</v>
      </c>
      <c r="G413" s="227"/>
      <c r="H413" s="227" t="s">
        <v>1560</v>
      </c>
      <c r="I413" s="227" t="s">
        <v>632</v>
      </c>
      <c r="J413" s="227" t="s">
        <v>1480</v>
      </c>
      <c r="K413" s="3" t="s">
        <v>138</v>
      </c>
      <c r="L413" s="3" t="s">
        <v>65</v>
      </c>
      <c r="M413" s="3">
        <f>IF(ISBLANK(Table1[[#This Row],[Type Grade]]),"",VLOOKUP(Table1[[#This Row],[Type Grade]],Table10[], 2, 0))</f>
        <v>4</v>
      </c>
      <c r="N413" s="3"/>
      <c r="O413" s="3"/>
      <c r="P413" s="4" t="s">
        <v>1659</v>
      </c>
      <c r="Q413" s="3" t="str">
        <f>IF(ISBLANK(Table1[[#This Row],[Type Grade]]),"",VLOOKUP(Table1[[#This Row],[Type Grade]],Table10[#Data],4,0))</f>
        <v>Staff</v>
      </c>
      <c r="R413" s="3" t="s">
        <v>121</v>
      </c>
      <c r="S413" s="3" t="s">
        <v>151</v>
      </c>
      <c r="T413" s="3" t="s">
        <v>122</v>
      </c>
      <c r="U413" s="3"/>
      <c r="V413" s="3"/>
      <c r="W413" s="3">
        <v>1</v>
      </c>
      <c r="X413" s="3" t="s">
        <v>128</v>
      </c>
      <c r="Y413" s="3" t="str">
        <f>IF(ISBLANK(Table1[[#This Row],[Progress]]),"belum ada fktk",VLOOKUP(Table1[[#This Row],[Progress]],'Reference Table'!$F$2:$G$12,2,FALSE))</f>
        <v>Open</v>
      </c>
      <c r="Z413" s="199"/>
      <c r="AA413" s="183" t="str">
        <f>IF(LEN(Table1[[#This Row],[Request Date]])&gt;=1, TEXT(Table1[[#This Row],[Request Date]], "mmm"), "ongoing")</f>
        <v>ongoing</v>
      </c>
      <c r="AB413" s="183"/>
      <c r="AC413" s="183"/>
      <c r="AD413" s="183"/>
      <c r="AE413" s="183"/>
      <c r="AF413" s="183"/>
      <c r="AH413" s="3"/>
      <c r="AI413" s="3"/>
      <c r="AJ413" s="3"/>
      <c r="AK413" s="3">
        <v>1</v>
      </c>
      <c r="AL413" s="3"/>
      <c r="AM413" s="3">
        <v>1</v>
      </c>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244" t="s">
        <v>1941</v>
      </c>
      <c r="BS413" s="183"/>
      <c r="BT413" s="183"/>
      <c r="BU413" s="183"/>
      <c r="BV413" s="3"/>
      <c r="BW413" s="3"/>
      <c r="BX413" s="16"/>
      <c r="BY413" s="16"/>
      <c r="BZ413" s="16" t="str">
        <f>IFERROR(VLOOKUP(BY413,Table4[],3,TRUE),"Hold/Cancel")</f>
        <v>0 - 30 Days</v>
      </c>
      <c r="CA413" s="16">
        <f ca="1">IF(LEN(Table1[[#This Row],[Join Date]])&lt;1, Table1[[#This Row],[Present Day]]-Table1[[#This Row],[Request Date]],"Closed")</f>
        <v>45965.657166087964</v>
      </c>
      <c r="CB413" s="16" t="str">
        <f>VLOOKUP(Table1[[#This Row],[Actual SLA]],Table3[],3,TRUE)</f>
        <v>&lt;90</v>
      </c>
      <c r="CC413" s="16" t="str">
        <f>IFERROR(VLOOKUP(BY413,Table4[],4,TRUE),"Hold/Cancel")</f>
        <v>Closed Meet SLA</v>
      </c>
      <c r="CD413" s="179"/>
      <c r="CE413" s="179">
        <f t="shared" ca="1" si="12"/>
        <v>45965.657166087964</v>
      </c>
      <c r="CF413" s="16"/>
      <c r="CG413" s="268"/>
      <c r="CH413" s="286" t="s">
        <v>1846</v>
      </c>
    </row>
    <row r="414" spans="1:86" hidden="1" x14ac:dyDescent="0.35">
      <c r="A414" s="3">
        <f t="shared" si="13"/>
        <v>413</v>
      </c>
      <c r="B414" s="13" t="s">
        <v>149</v>
      </c>
      <c r="C414" s="13" t="s">
        <v>1274</v>
      </c>
      <c r="D414" s="227" t="s">
        <v>1494</v>
      </c>
      <c r="E414" s="227" t="s">
        <v>1807</v>
      </c>
      <c r="F414" s="227" t="s">
        <v>137</v>
      </c>
      <c r="G414" s="227"/>
      <c r="H414" s="227" t="s">
        <v>1560</v>
      </c>
      <c r="I414" s="227" t="s">
        <v>632</v>
      </c>
      <c r="J414" s="227" t="s">
        <v>1480</v>
      </c>
      <c r="K414" s="3" t="s">
        <v>138</v>
      </c>
      <c r="L414" s="3" t="s">
        <v>65</v>
      </c>
      <c r="M414" s="3">
        <f>IF(ISBLANK(Table1[[#This Row],[Type Grade]]),"",VLOOKUP(Table1[[#This Row],[Type Grade]],Table10[], 2, 0))</f>
        <v>4</v>
      </c>
      <c r="N414" s="3"/>
      <c r="O414" s="3"/>
      <c r="P414" s="4" t="s">
        <v>1659</v>
      </c>
      <c r="Q414" s="3" t="str">
        <f>IF(ISBLANK(Table1[[#This Row],[Type Grade]]),"",VLOOKUP(Table1[[#This Row],[Type Grade]],Table10[#Data],4,0))</f>
        <v>Staff</v>
      </c>
      <c r="R414" s="3" t="s">
        <v>121</v>
      </c>
      <c r="S414" s="3" t="s">
        <v>151</v>
      </c>
      <c r="T414" s="3" t="s">
        <v>122</v>
      </c>
      <c r="U414" s="3"/>
      <c r="V414" s="3"/>
      <c r="W414" s="3">
        <v>1</v>
      </c>
      <c r="X414" s="3" t="s">
        <v>128</v>
      </c>
      <c r="Y414" s="3" t="str">
        <f>IF(ISBLANK(Table1[[#This Row],[Progress]]),"belum ada fktk",VLOOKUP(Table1[[#This Row],[Progress]],'Reference Table'!$F$2:$G$12,2,FALSE))</f>
        <v>Open</v>
      </c>
      <c r="Z414" s="199"/>
      <c r="AA414" s="183" t="str">
        <f>IF(LEN(Table1[[#This Row],[Request Date]])&gt;=1, TEXT(Table1[[#This Row],[Request Date]], "mmm"), "ongoing")</f>
        <v>ongoing</v>
      </c>
      <c r="AB414" s="183"/>
      <c r="AC414" s="183"/>
      <c r="AD414" s="183"/>
      <c r="AE414" s="183"/>
      <c r="AF414" s="18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246"/>
      <c r="BS414" s="183"/>
      <c r="BT414" s="183"/>
      <c r="BU414" s="183"/>
      <c r="BV414" s="3"/>
      <c r="BW414" s="3"/>
      <c r="BX414" s="16"/>
      <c r="BY414" s="16"/>
      <c r="BZ414" s="16" t="str">
        <f>IFERROR(VLOOKUP(BY414,Table4[],3,TRUE),"Hold/Cancel")</f>
        <v>0 - 30 Days</v>
      </c>
      <c r="CA414" s="16">
        <f ca="1">IF(LEN(Table1[[#This Row],[Join Date]])&lt;1, Table1[[#This Row],[Present Day]]-Table1[[#This Row],[Request Date]],"Closed")</f>
        <v>45965.657166087964</v>
      </c>
      <c r="CB414" s="16" t="str">
        <f>VLOOKUP(Table1[[#This Row],[Actual SLA]],Table3[],3,TRUE)</f>
        <v>&lt;90</v>
      </c>
      <c r="CC414" s="16" t="str">
        <f>IFERROR(VLOOKUP(BY414,Table4[],4,TRUE),"Hold/Cancel")</f>
        <v>Closed Meet SLA</v>
      </c>
      <c r="CD414" s="179"/>
      <c r="CE414" s="179">
        <f t="shared" ca="1" si="12"/>
        <v>45965.657166087964</v>
      </c>
      <c r="CF414" s="16"/>
      <c r="CG414" s="268"/>
      <c r="CH414" s="231"/>
    </row>
    <row r="415" spans="1:86" hidden="1" x14ac:dyDescent="0.35">
      <c r="A415" s="3">
        <f t="shared" si="13"/>
        <v>414</v>
      </c>
      <c r="B415" s="13" t="s">
        <v>149</v>
      </c>
      <c r="C415" s="13" t="s">
        <v>1274</v>
      </c>
      <c r="D415" s="227" t="s">
        <v>1494</v>
      </c>
      <c r="E415" s="227" t="s">
        <v>1807</v>
      </c>
      <c r="F415" s="227" t="s">
        <v>137</v>
      </c>
      <c r="G415" s="227"/>
      <c r="H415" s="227" t="s">
        <v>1564</v>
      </c>
      <c r="I415" s="227" t="s">
        <v>1452</v>
      </c>
      <c r="J415" s="227" t="s">
        <v>1451</v>
      </c>
      <c r="K415" s="3" t="s">
        <v>138</v>
      </c>
      <c r="L415" s="3" t="s">
        <v>65</v>
      </c>
      <c r="M415" s="3">
        <f>IF(ISBLANK(Table1[[#This Row],[Type Grade]]),"",VLOOKUP(Table1[[#This Row],[Type Grade]],Table10[], 2, 0))</f>
        <v>4</v>
      </c>
      <c r="N415" s="3"/>
      <c r="O415" s="3"/>
      <c r="P415" s="4" t="s">
        <v>1658</v>
      </c>
      <c r="Q415" s="3" t="str">
        <f>IF(ISBLANK(Table1[[#This Row],[Type Grade]]),"",VLOOKUP(Table1[[#This Row],[Type Grade]],Table10[#Data],4,0))</f>
        <v>Staff</v>
      </c>
      <c r="R415" s="3" t="s">
        <v>121</v>
      </c>
      <c r="S415" s="3" t="s">
        <v>151</v>
      </c>
      <c r="T415" s="3" t="s">
        <v>122</v>
      </c>
      <c r="U415" s="3"/>
      <c r="V415" s="3"/>
      <c r="W415" s="3">
        <v>1</v>
      </c>
      <c r="X415" s="3" t="s">
        <v>128</v>
      </c>
      <c r="Y415" s="3" t="str">
        <f>IF(ISBLANK(Table1[[#This Row],[Progress]]),"belum ada fktk",VLOOKUP(Table1[[#This Row],[Progress]],'Reference Table'!$F$2:$G$12,2,FALSE))</f>
        <v>Open</v>
      </c>
      <c r="Z415" s="199"/>
      <c r="AA415" s="183" t="str">
        <f>IF(LEN(Table1[[#This Row],[Request Date]])&gt;=1, TEXT(Table1[[#This Row],[Request Date]], "mmm"), "ongoing")</f>
        <v>ongoing</v>
      </c>
      <c r="AB415" s="183"/>
      <c r="AC415" s="183"/>
      <c r="AD415" s="183"/>
      <c r="AE415" s="183"/>
      <c r="AF415" s="18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246"/>
      <c r="BS415" s="183"/>
      <c r="BT415" s="183"/>
      <c r="BU415" s="183"/>
      <c r="BV415" s="3"/>
      <c r="BW415" s="3"/>
      <c r="BX415" s="16"/>
      <c r="BY415" s="16"/>
      <c r="BZ415" s="16" t="str">
        <f>IFERROR(VLOOKUP(BY415,Table4[],3,TRUE),"Hold/Cancel")</f>
        <v>0 - 30 Days</v>
      </c>
      <c r="CA415" s="16">
        <f ca="1">IF(LEN(Table1[[#This Row],[Join Date]])&lt;1, Table1[[#This Row],[Present Day]]-Table1[[#This Row],[Request Date]],"Closed")</f>
        <v>45965.657166087964</v>
      </c>
      <c r="CB415" s="16" t="str">
        <f>VLOOKUP(Table1[[#This Row],[Actual SLA]],Table3[],3,TRUE)</f>
        <v>&lt;90</v>
      </c>
      <c r="CC415" s="16" t="str">
        <f>IFERROR(VLOOKUP(BY415,Table4[],4,TRUE),"Hold/Cancel")</f>
        <v>Closed Meet SLA</v>
      </c>
      <c r="CD415" s="179"/>
      <c r="CE415" s="179">
        <f t="shared" ca="1" si="12"/>
        <v>45965.657166087964</v>
      </c>
      <c r="CF415" s="16"/>
      <c r="CG415" s="268"/>
      <c r="CH415" s="231"/>
    </row>
    <row r="416" spans="1:86" hidden="1" x14ac:dyDescent="0.35">
      <c r="A416" s="3">
        <f t="shared" si="13"/>
        <v>415</v>
      </c>
      <c r="B416" s="13" t="s">
        <v>149</v>
      </c>
      <c r="C416" s="13" t="s">
        <v>1274</v>
      </c>
      <c r="D416" s="227" t="s">
        <v>1494</v>
      </c>
      <c r="E416" s="227" t="s">
        <v>1807</v>
      </c>
      <c r="F416" s="227" t="s">
        <v>137</v>
      </c>
      <c r="G416" s="227"/>
      <c r="H416" s="227" t="s">
        <v>1561</v>
      </c>
      <c r="I416" s="227" t="s">
        <v>632</v>
      </c>
      <c r="J416" s="227" t="s">
        <v>1481</v>
      </c>
      <c r="K416" s="3" t="s">
        <v>138</v>
      </c>
      <c r="L416" s="3" t="s">
        <v>65</v>
      </c>
      <c r="M416" s="3">
        <f>IF(ISBLANK(Table1[[#This Row],[Type Grade]]),"",VLOOKUP(Table1[[#This Row],[Type Grade]],Table10[], 2, 0))</f>
        <v>4</v>
      </c>
      <c r="N416" s="3"/>
      <c r="O416" s="3"/>
      <c r="P416" s="4" t="s">
        <v>1658</v>
      </c>
      <c r="Q416" s="3" t="str">
        <f>IF(ISBLANK(Table1[[#This Row],[Type Grade]]),"",VLOOKUP(Table1[[#This Row],[Type Grade]],Table10[#Data],4,0))</f>
        <v>Staff</v>
      </c>
      <c r="R416" s="3" t="s">
        <v>121</v>
      </c>
      <c r="S416" s="3" t="s">
        <v>151</v>
      </c>
      <c r="T416" s="3" t="s">
        <v>122</v>
      </c>
      <c r="U416" s="3"/>
      <c r="V416" s="3"/>
      <c r="W416" s="3">
        <v>1</v>
      </c>
      <c r="X416" s="3" t="s">
        <v>128</v>
      </c>
      <c r="Y416" s="3" t="str">
        <f>IF(ISBLANK(Table1[[#This Row],[Progress]]),"belum ada fktk",VLOOKUP(Table1[[#This Row],[Progress]],'Reference Table'!$F$2:$G$12,2,FALSE))</f>
        <v>Open</v>
      </c>
      <c r="Z416" s="199"/>
      <c r="AA416" s="183" t="str">
        <f>IF(LEN(Table1[[#This Row],[Request Date]])&gt;=1, TEXT(Table1[[#This Row],[Request Date]], "mmm"), "ongoing")</f>
        <v>ongoing</v>
      </c>
      <c r="AB416" s="183"/>
      <c r="AC416" s="183"/>
      <c r="AD416" s="183"/>
      <c r="AE416" s="183"/>
      <c r="AF416" s="18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246"/>
      <c r="BS416" s="183"/>
      <c r="BT416" s="183"/>
      <c r="BU416" s="183"/>
      <c r="BV416" s="3"/>
      <c r="BW416" s="3"/>
      <c r="BX416" s="16"/>
      <c r="BY416" s="16"/>
      <c r="BZ416" s="16" t="str">
        <f>IFERROR(VLOOKUP(BY416,Table4[],3,TRUE),"Hold/Cancel")</f>
        <v>0 - 30 Days</v>
      </c>
      <c r="CA416" s="16">
        <f ca="1">IF(LEN(Table1[[#This Row],[Join Date]])&lt;1, Table1[[#This Row],[Present Day]]-Table1[[#This Row],[Request Date]],"Closed")</f>
        <v>45965.657166087964</v>
      </c>
      <c r="CB416" s="16" t="str">
        <f>VLOOKUP(Table1[[#This Row],[Actual SLA]],Table3[],3,TRUE)</f>
        <v>&lt;90</v>
      </c>
      <c r="CC416" s="16" t="str">
        <f>IFERROR(VLOOKUP(BY416,Table4[],4,TRUE),"Hold/Cancel")</f>
        <v>Closed Meet SLA</v>
      </c>
      <c r="CD416" s="179"/>
      <c r="CE416" s="179">
        <f t="shared" ca="1" si="12"/>
        <v>45965.657166087964</v>
      </c>
      <c r="CF416" s="16"/>
      <c r="CG416" s="268" t="s">
        <v>1720</v>
      </c>
      <c r="CH416" s="231"/>
    </row>
    <row r="417" spans="1:86" hidden="1" x14ac:dyDescent="0.35">
      <c r="A417" s="3">
        <f t="shared" si="13"/>
        <v>416</v>
      </c>
      <c r="B417" s="13" t="s">
        <v>149</v>
      </c>
      <c r="C417" s="13" t="s">
        <v>1274</v>
      </c>
      <c r="D417" s="265" t="s">
        <v>1494</v>
      </c>
      <c r="E417" s="227" t="s">
        <v>1807</v>
      </c>
      <c r="F417" s="265" t="s">
        <v>137</v>
      </c>
      <c r="G417" s="265"/>
      <c r="H417" s="265" t="s">
        <v>1561</v>
      </c>
      <c r="I417" s="265" t="s">
        <v>632</v>
      </c>
      <c r="J417" s="265" t="s">
        <v>1482</v>
      </c>
      <c r="K417" s="13" t="s">
        <v>138</v>
      </c>
      <c r="L417" s="13" t="s">
        <v>65</v>
      </c>
      <c r="M417" s="13">
        <f>IF(ISBLANK(Table1[[#This Row],[Type Grade]]),"",VLOOKUP(Table1[[#This Row],[Type Grade]],Table10[], 2, 0))</f>
        <v>4</v>
      </c>
      <c r="N417" s="13"/>
      <c r="O417" s="13"/>
      <c r="P417" s="274" t="s">
        <v>1658</v>
      </c>
      <c r="Q417" s="13" t="str">
        <f>IF(ISBLANK(Table1[[#This Row],[Type Grade]]),"",VLOOKUP(Table1[[#This Row],[Type Grade]],Table10[#Data],4,0))</f>
        <v>Staff</v>
      </c>
      <c r="R417" s="13" t="s">
        <v>121</v>
      </c>
      <c r="S417" s="13" t="s">
        <v>151</v>
      </c>
      <c r="T417" s="13" t="s">
        <v>122</v>
      </c>
      <c r="U417" s="13"/>
      <c r="V417" s="13"/>
      <c r="W417" s="13">
        <v>1</v>
      </c>
      <c r="X417" s="13" t="s">
        <v>128</v>
      </c>
      <c r="Y417" s="13" t="str">
        <f>IF(ISBLANK(Table1[[#This Row],[Progress]]),"belum ada fktk",VLOOKUP(Table1[[#This Row],[Progress]],'Reference Table'!$F$2:$G$12,2,FALSE))</f>
        <v>Open</v>
      </c>
      <c r="Z417" s="270"/>
      <c r="AA417" s="152" t="str">
        <f>IF(LEN(Table1[[#This Row],[Request Date]])&gt;=1, TEXT(Table1[[#This Row],[Request Date]], "mmm"), "ongoing")</f>
        <v>ongoing</v>
      </c>
      <c r="AB417" s="152"/>
      <c r="AC417" s="152"/>
      <c r="AD417" s="152"/>
      <c r="AE417" s="152"/>
      <c r="AF417" s="152"/>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73"/>
      <c r="BS417" s="152"/>
      <c r="BT417" s="152"/>
      <c r="BU417" s="152"/>
      <c r="BV417" s="13"/>
      <c r="BW417" s="13"/>
      <c r="BX417" s="19"/>
      <c r="BY417" s="19"/>
      <c r="BZ417" s="19" t="str">
        <f>IFERROR(VLOOKUP(BY417,Table4[],3,TRUE),"Hold/Cancel")</f>
        <v>0 - 30 Days</v>
      </c>
      <c r="CA417" s="19">
        <f ca="1">IF(LEN(Table1[[#This Row],[Join Date]])&lt;1, Table1[[#This Row],[Present Day]]-Table1[[#This Row],[Request Date]],"Closed")</f>
        <v>45965.657166087964</v>
      </c>
      <c r="CB417" s="19" t="str">
        <f>VLOOKUP(Table1[[#This Row],[Actual SLA]],Table3[],3,TRUE)</f>
        <v>&lt;90</v>
      </c>
      <c r="CC417" s="19" t="str">
        <f>IFERROR(VLOOKUP(BY417,Table4[],4,TRUE),"Hold/Cancel")</f>
        <v>Closed Meet SLA</v>
      </c>
      <c r="CD417" s="266"/>
      <c r="CE417" s="266">
        <f t="shared" ca="1" si="12"/>
        <v>45965.657166087964</v>
      </c>
      <c r="CF417" s="19"/>
      <c r="CG417" s="267"/>
      <c r="CH417" s="294"/>
    </row>
    <row r="418" spans="1:86" hidden="1" x14ac:dyDescent="0.35">
      <c r="A418" s="3">
        <f t="shared" si="13"/>
        <v>417</v>
      </c>
      <c r="B418" s="13" t="s">
        <v>149</v>
      </c>
      <c r="C418" s="13" t="s">
        <v>1274</v>
      </c>
      <c r="D418" s="265" t="s">
        <v>1494</v>
      </c>
      <c r="E418" s="227" t="s">
        <v>1807</v>
      </c>
      <c r="F418" s="265" t="s">
        <v>137</v>
      </c>
      <c r="G418" s="265"/>
      <c r="H418" s="265" t="s">
        <v>854</v>
      </c>
      <c r="I418" s="265" t="s">
        <v>632</v>
      </c>
      <c r="J418" s="265" t="s">
        <v>1486</v>
      </c>
      <c r="K418" s="13" t="s">
        <v>138</v>
      </c>
      <c r="L418" s="13" t="s">
        <v>65</v>
      </c>
      <c r="M418" s="13">
        <f>IF(ISBLANK(Table1[[#This Row],[Type Grade]]),"",VLOOKUP(Table1[[#This Row],[Type Grade]],Table10[], 2, 0))</f>
        <v>4</v>
      </c>
      <c r="N418" s="13"/>
      <c r="O418" s="13"/>
      <c r="P418" s="274" t="s">
        <v>1659</v>
      </c>
      <c r="Q418" s="13" t="str">
        <f>IF(ISBLANK(Table1[[#This Row],[Type Grade]]),"",VLOOKUP(Table1[[#This Row],[Type Grade]],Table10[#Data],4,0))</f>
        <v>Staff</v>
      </c>
      <c r="R418" s="13" t="s">
        <v>121</v>
      </c>
      <c r="S418" s="13" t="s">
        <v>151</v>
      </c>
      <c r="T418" s="13" t="s">
        <v>122</v>
      </c>
      <c r="U418" s="13"/>
      <c r="V418" s="13"/>
      <c r="W418" s="13">
        <v>1</v>
      </c>
      <c r="X418" s="13" t="s">
        <v>128</v>
      </c>
      <c r="Y418" s="13" t="str">
        <f>IF(ISBLANK(Table1[[#This Row],[Progress]]),"belum ada fktk",VLOOKUP(Table1[[#This Row],[Progress]],'Reference Table'!$F$2:$G$12,2,FALSE))</f>
        <v>Open</v>
      </c>
      <c r="Z418" s="270"/>
      <c r="AA418" s="152" t="str">
        <f>IF(LEN(Table1[[#This Row],[Request Date]])&gt;=1, TEXT(Table1[[#This Row],[Request Date]], "mmm"), "ongoing")</f>
        <v>ongoing</v>
      </c>
      <c r="AB418" s="152"/>
      <c r="AC418" s="152"/>
      <c r="AD418" s="152"/>
      <c r="AE418" s="152"/>
      <c r="AF418" s="152"/>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73"/>
      <c r="BS418" s="152"/>
      <c r="BT418" s="152"/>
      <c r="BU418" s="152"/>
      <c r="BV418" s="13"/>
      <c r="BW418" s="13"/>
      <c r="BX418" s="19"/>
      <c r="BY418" s="19"/>
      <c r="BZ418" s="19" t="str">
        <f>IFERROR(VLOOKUP(BY418,Table4[],3,TRUE),"Hold/Cancel")</f>
        <v>0 - 30 Days</v>
      </c>
      <c r="CA418" s="19">
        <f ca="1">IF(LEN(Table1[[#This Row],[Join Date]])&lt;1, Table1[[#This Row],[Present Day]]-Table1[[#This Row],[Request Date]],"Closed")</f>
        <v>45965.657166087964</v>
      </c>
      <c r="CB418" s="19" t="str">
        <f>VLOOKUP(Table1[[#This Row],[Actual SLA]],Table3[],3,TRUE)</f>
        <v>&lt;90</v>
      </c>
      <c r="CC418" s="19" t="str">
        <f>IFERROR(VLOOKUP(BY418,Table4[],4,TRUE),"Hold/Cancel")</f>
        <v>Closed Meet SLA</v>
      </c>
      <c r="CD418" s="266"/>
      <c r="CE418" s="266">
        <f t="shared" ca="1" si="12"/>
        <v>45965.657166087964</v>
      </c>
      <c r="CF418" s="19"/>
      <c r="CG418" s="267"/>
      <c r="CH418" s="294"/>
    </row>
    <row r="419" spans="1:86" ht="29" hidden="1" x14ac:dyDescent="0.35">
      <c r="A419" s="3">
        <f t="shared" si="13"/>
        <v>418</v>
      </c>
      <c r="B419" s="13" t="s">
        <v>149</v>
      </c>
      <c r="C419" s="13" t="s">
        <v>1274</v>
      </c>
      <c r="D419" s="265" t="s">
        <v>1494</v>
      </c>
      <c r="E419" s="227" t="s">
        <v>1807</v>
      </c>
      <c r="F419" s="265" t="s">
        <v>137</v>
      </c>
      <c r="G419" s="265"/>
      <c r="H419" s="273" t="s">
        <v>1553</v>
      </c>
      <c r="I419" s="265" t="s">
        <v>643</v>
      </c>
      <c r="J419" s="265" t="s">
        <v>1455</v>
      </c>
      <c r="K419" s="13" t="s">
        <v>138</v>
      </c>
      <c r="L419" s="13" t="s">
        <v>65</v>
      </c>
      <c r="M419" s="13">
        <f>IF(ISBLANK(Table1[[#This Row],[Type Grade]]),"",VLOOKUP(Table1[[#This Row],[Type Grade]],Table10[], 2, 0))</f>
        <v>4</v>
      </c>
      <c r="N419" s="13"/>
      <c r="O419" s="13"/>
      <c r="P419" s="274" t="s">
        <v>1608</v>
      </c>
      <c r="Q419" s="13" t="str">
        <f>IF(ISBLANK(Table1[[#This Row],[Type Grade]]),"",VLOOKUP(Table1[[#This Row],[Type Grade]],Table10[#Data],4,0))</f>
        <v>Staff</v>
      </c>
      <c r="R419" s="13" t="s">
        <v>121</v>
      </c>
      <c r="S419" s="13" t="s">
        <v>151</v>
      </c>
      <c r="T419" s="13" t="s">
        <v>122</v>
      </c>
      <c r="U419" s="13"/>
      <c r="V419" s="13"/>
      <c r="W419" s="13">
        <v>1</v>
      </c>
      <c r="X419" s="13" t="s">
        <v>128</v>
      </c>
      <c r="Y419" s="13" t="str">
        <f>IF(ISBLANK(Table1[[#This Row],[Progress]]),"belum ada fktk",VLOOKUP(Table1[[#This Row],[Progress]],'Reference Table'!$F$2:$G$12,2,FALSE))</f>
        <v>Open</v>
      </c>
      <c r="Z419" s="270"/>
      <c r="AA419" s="152" t="str">
        <f>IF(LEN(Table1[[#This Row],[Request Date]])&gt;=1, TEXT(Table1[[#This Row],[Request Date]], "mmm"), "ongoing")</f>
        <v>ongoing</v>
      </c>
      <c r="AB419" s="152"/>
      <c r="AC419" s="152"/>
      <c r="AD419" s="152"/>
      <c r="AE419" s="152"/>
      <c r="AF419" s="152"/>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73"/>
      <c r="BS419" s="152"/>
      <c r="BT419" s="152"/>
      <c r="BU419" s="152"/>
      <c r="BV419" s="13"/>
      <c r="BW419" s="13"/>
      <c r="BX419" s="19"/>
      <c r="BY419" s="19"/>
      <c r="BZ419" s="19" t="str">
        <f>IFERROR(VLOOKUP(BY419,Table4[],3,TRUE),"Hold/Cancel")</f>
        <v>0 - 30 Days</v>
      </c>
      <c r="CA419" s="19">
        <f ca="1">IF(LEN(Table1[[#This Row],[Join Date]])&lt;1, Table1[[#This Row],[Present Day]]-Table1[[#This Row],[Request Date]],"Closed")</f>
        <v>45965.657166087964</v>
      </c>
      <c r="CB419" s="19" t="str">
        <f>VLOOKUP(Table1[[#This Row],[Actual SLA]],Table3[],3,TRUE)</f>
        <v>&lt;90</v>
      </c>
      <c r="CC419" s="19" t="str">
        <f>IFERROR(VLOOKUP(BY419,Table4[],4,TRUE),"Hold/Cancel")</f>
        <v>Closed Meet SLA</v>
      </c>
      <c r="CD419" s="266"/>
      <c r="CE419" s="266">
        <f t="shared" ca="1" si="12"/>
        <v>45965.657166087964</v>
      </c>
      <c r="CF419" s="19"/>
      <c r="CG419" s="267"/>
      <c r="CH419" s="294"/>
    </row>
    <row r="420" spans="1:86" hidden="1" x14ac:dyDescent="0.35">
      <c r="A420" s="3">
        <f t="shared" si="13"/>
        <v>419</v>
      </c>
      <c r="B420" s="13" t="s">
        <v>149</v>
      </c>
      <c r="C420" s="13" t="s">
        <v>1274</v>
      </c>
      <c r="D420" s="265" t="s">
        <v>1494</v>
      </c>
      <c r="E420" s="227" t="s">
        <v>1807</v>
      </c>
      <c r="F420" s="265" t="s">
        <v>137</v>
      </c>
      <c r="G420" s="265"/>
      <c r="H420" s="265" t="s">
        <v>1572</v>
      </c>
      <c r="I420" s="265" t="s">
        <v>1489</v>
      </c>
      <c r="J420" s="265" t="s">
        <v>1315</v>
      </c>
      <c r="K420" s="13" t="s">
        <v>138</v>
      </c>
      <c r="L420" s="13" t="s">
        <v>65</v>
      </c>
      <c r="M420" s="13">
        <f>IF(ISBLANK(Table1[[#This Row],[Type Grade]]),"",VLOOKUP(Table1[[#This Row],[Type Grade]],Table10[], 2, 0))</f>
        <v>4</v>
      </c>
      <c r="N420" s="13"/>
      <c r="O420" s="13"/>
      <c r="P420" s="274" t="s">
        <v>1658</v>
      </c>
      <c r="Q420" s="13" t="str">
        <f>IF(ISBLANK(Table1[[#This Row],[Type Grade]]),"",VLOOKUP(Table1[[#This Row],[Type Grade]],Table10[#Data],4,0))</f>
        <v>Staff</v>
      </c>
      <c r="R420" s="13" t="s">
        <v>121</v>
      </c>
      <c r="S420" s="13" t="s">
        <v>151</v>
      </c>
      <c r="T420" s="13" t="s">
        <v>122</v>
      </c>
      <c r="U420" s="13"/>
      <c r="V420" s="13"/>
      <c r="W420" s="13">
        <v>1</v>
      </c>
      <c r="X420" s="13" t="s">
        <v>128</v>
      </c>
      <c r="Y420" s="13" t="str">
        <f>IF(ISBLANK(Table1[[#This Row],[Progress]]),"belum ada fktk",VLOOKUP(Table1[[#This Row],[Progress]],'Reference Table'!$F$2:$G$12,2,FALSE))</f>
        <v>Open</v>
      </c>
      <c r="Z420" s="270"/>
      <c r="AA420" s="152" t="str">
        <f>IF(LEN(Table1[[#This Row],[Request Date]])&gt;=1, TEXT(Table1[[#This Row],[Request Date]], "mmm"), "ongoing")</f>
        <v>ongoing</v>
      </c>
      <c r="AB420" s="152"/>
      <c r="AC420" s="152"/>
      <c r="AD420" s="152"/>
      <c r="AE420" s="152"/>
      <c r="AF420" s="152"/>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73"/>
      <c r="BS420" s="152"/>
      <c r="BT420" s="152"/>
      <c r="BU420" s="152"/>
      <c r="BV420" s="13"/>
      <c r="BW420" s="13"/>
      <c r="BX420" s="19"/>
      <c r="BY420" s="19"/>
      <c r="BZ420" s="19" t="str">
        <f>IFERROR(VLOOKUP(BY420,Table4[],3,TRUE),"Hold/Cancel")</f>
        <v>0 - 30 Days</v>
      </c>
      <c r="CA420" s="19">
        <f ca="1">IF(LEN(Table1[[#This Row],[Join Date]])&lt;1, Table1[[#This Row],[Present Day]]-Table1[[#This Row],[Request Date]],"Closed")</f>
        <v>45965.657166087964</v>
      </c>
      <c r="CB420" s="19" t="str">
        <f>VLOOKUP(Table1[[#This Row],[Actual SLA]],Table3[],3,TRUE)</f>
        <v>&lt;90</v>
      </c>
      <c r="CC420" s="19" t="str">
        <f>IFERROR(VLOOKUP(BY420,Table4[],4,TRUE),"Hold/Cancel")</f>
        <v>Closed Meet SLA</v>
      </c>
      <c r="CD420" s="266"/>
      <c r="CE420" s="266">
        <f t="shared" ca="1" si="12"/>
        <v>45965.657166087964</v>
      </c>
      <c r="CF420" s="19"/>
      <c r="CG420" s="267"/>
      <c r="CH420" s="294"/>
    </row>
    <row r="421" spans="1:86" hidden="1" x14ac:dyDescent="0.35">
      <c r="A421" s="3">
        <f t="shared" si="13"/>
        <v>420</v>
      </c>
      <c r="B421" s="13" t="s">
        <v>149</v>
      </c>
      <c r="C421" s="13" t="s">
        <v>1274</v>
      </c>
      <c r="D421" s="265" t="s">
        <v>1494</v>
      </c>
      <c r="E421" s="227" t="s">
        <v>1807</v>
      </c>
      <c r="F421" s="265" t="s">
        <v>137</v>
      </c>
      <c r="G421" s="265"/>
      <c r="H421" s="265" t="s">
        <v>1559</v>
      </c>
      <c r="I421" s="265" t="s">
        <v>632</v>
      </c>
      <c r="J421" s="265" t="s">
        <v>1474</v>
      </c>
      <c r="K421" s="13" t="s">
        <v>138</v>
      </c>
      <c r="L421" s="13" t="s">
        <v>48</v>
      </c>
      <c r="M421" s="13">
        <f>IF(ISBLANK(Table1[[#This Row],[Type Grade]]),"",VLOOKUP(Table1[[#This Row],[Type Grade]],Table10[], 2, 0))</f>
        <v>6</v>
      </c>
      <c r="N421" s="13"/>
      <c r="O421" s="13"/>
      <c r="P421" s="274" t="s">
        <v>1659</v>
      </c>
      <c r="Q421" s="13" t="str">
        <f>IF(ISBLANK(Table1[[#This Row],[Type Grade]]),"",VLOOKUP(Table1[[#This Row],[Type Grade]],Table10[#Data],4,0))</f>
        <v>Staff</v>
      </c>
      <c r="R421" s="13" t="s">
        <v>121</v>
      </c>
      <c r="S421" s="13" t="s">
        <v>151</v>
      </c>
      <c r="T421" s="13" t="s">
        <v>122</v>
      </c>
      <c r="U421" s="13"/>
      <c r="V421" s="13"/>
      <c r="W421" s="13">
        <v>1</v>
      </c>
      <c r="X421" s="13" t="s">
        <v>128</v>
      </c>
      <c r="Y421" s="13" t="str">
        <f>IF(ISBLANK(Table1[[#This Row],[Progress]]),"belum ada fktk",VLOOKUP(Table1[[#This Row],[Progress]],'Reference Table'!$F$2:$G$12,2,FALSE))</f>
        <v>Open</v>
      </c>
      <c r="Z421" s="270"/>
      <c r="AA421" s="152" t="str">
        <f>IF(LEN(Table1[[#This Row],[Request Date]])&gt;=1, TEXT(Table1[[#This Row],[Request Date]], "mmm"), "ongoing")</f>
        <v>ongoing</v>
      </c>
      <c r="AB421" s="152"/>
      <c r="AC421" s="152"/>
      <c r="AD421" s="152"/>
      <c r="AE421" s="152"/>
      <c r="AF421" s="152"/>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73"/>
      <c r="BS421" s="152"/>
      <c r="BT421" s="152"/>
      <c r="BU421" s="152"/>
      <c r="BV421" s="13"/>
      <c r="BW421" s="13"/>
      <c r="BX421" s="19"/>
      <c r="BY421" s="19"/>
      <c r="BZ421" s="19" t="str">
        <f>IFERROR(VLOOKUP(BY421,Table4[],3,TRUE),"Hold/Cancel")</f>
        <v>0 - 30 Days</v>
      </c>
      <c r="CA421" s="19">
        <f ca="1">IF(LEN(Table1[[#This Row],[Join Date]])&lt;1, Table1[[#This Row],[Present Day]]-Table1[[#This Row],[Request Date]],"Closed")</f>
        <v>45965.657166087964</v>
      </c>
      <c r="CB421" s="19" t="str">
        <f>VLOOKUP(Table1[[#This Row],[Actual SLA]],Table3[],3,TRUE)</f>
        <v>&lt;90</v>
      </c>
      <c r="CC421" s="19" t="str">
        <f>IFERROR(VLOOKUP(BY421,Table4[],4,TRUE),"Hold/Cancel")</f>
        <v>Closed Meet SLA</v>
      </c>
      <c r="CD421" s="266"/>
      <c r="CE421" s="266">
        <f t="shared" ca="1" si="12"/>
        <v>45965.657166087964</v>
      </c>
      <c r="CF421" s="19"/>
      <c r="CG421" s="267"/>
      <c r="CH421" s="294"/>
    </row>
    <row r="422" spans="1:86" hidden="1" x14ac:dyDescent="0.35">
      <c r="A422" s="3">
        <f t="shared" si="13"/>
        <v>421</v>
      </c>
      <c r="B422" s="13" t="s">
        <v>149</v>
      </c>
      <c r="C422" s="13" t="s">
        <v>1274</v>
      </c>
      <c r="D422" s="265" t="s">
        <v>1494</v>
      </c>
      <c r="E422" s="227" t="s">
        <v>1807</v>
      </c>
      <c r="F422" s="265" t="s">
        <v>137</v>
      </c>
      <c r="G422" s="265"/>
      <c r="H422" s="265" t="s">
        <v>1562</v>
      </c>
      <c r="I422" s="265" t="s">
        <v>632</v>
      </c>
      <c r="J422" s="265" t="s">
        <v>1483</v>
      </c>
      <c r="K422" s="13" t="s">
        <v>138</v>
      </c>
      <c r="L422" s="13" t="s">
        <v>48</v>
      </c>
      <c r="M422" s="13">
        <f>IF(ISBLANK(Table1[[#This Row],[Type Grade]]),"",VLOOKUP(Table1[[#This Row],[Type Grade]],Table10[], 2, 0))</f>
        <v>6</v>
      </c>
      <c r="N422" s="13"/>
      <c r="O422" s="13"/>
      <c r="P422" s="274" t="s">
        <v>1659</v>
      </c>
      <c r="Q422" s="13" t="str">
        <f>IF(ISBLANK(Table1[[#This Row],[Type Grade]]),"",VLOOKUP(Table1[[#This Row],[Type Grade]],Table10[#Data],4,0))</f>
        <v>Staff</v>
      </c>
      <c r="R422" s="13" t="s">
        <v>121</v>
      </c>
      <c r="S422" s="13" t="s">
        <v>151</v>
      </c>
      <c r="T422" s="13" t="s">
        <v>122</v>
      </c>
      <c r="U422" s="13"/>
      <c r="V422" s="13"/>
      <c r="W422" s="13">
        <v>1</v>
      </c>
      <c r="X422" s="13" t="s">
        <v>128</v>
      </c>
      <c r="Y422" s="13" t="str">
        <f>IF(ISBLANK(Table1[[#This Row],[Progress]]),"belum ada fktk",VLOOKUP(Table1[[#This Row],[Progress]],'Reference Table'!$F$2:$G$12,2,FALSE))</f>
        <v>Open</v>
      </c>
      <c r="Z422" s="270"/>
      <c r="AA422" s="152" t="str">
        <f>IF(LEN(Table1[[#This Row],[Request Date]])&gt;=1, TEXT(Table1[[#This Row],[Request Date]], "mmm"), "ongoing")</f>
        <v>ongoing</v>
      </c>
      <c r="AB422" s="152"/>
      <c r="AC422" s="152"/>
      <c r="AD422" s="152"/>
      <c r="AE422" s="152"/>
      <c r="AF422" s="152"/>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73"/>
      <c r="BS422" s="152"/>
      <c r="BT422" s="152"/>
      <c r="BU422" s="152"/>
      <c r="BV422" s="13"/>
      <c r="BW422" s="13"/>
      <c r="BX422" s="19"/>
      <c r="BY422" s="19"/>
      <c r="BZ422" s="19" t="str">
        <f>IFERROR(VLOOKUP(BY422,Table4[],3,TRUE),"Hold/Cancel")</f>
        <v>0 - 30 Days</v>
      </c>
      <c r="CA422" s="19">
        <f ca="1">IF(LEN(Table1[[#This Row],[Join Date]])&lt;1, Table1[[#This Row],[Present Day]]-Table1[[#This Row],[Request Date]],"Closed")</f>
        <v>45965.657166087964</v>
      </c>
      <c r="CB422" s="19" t="str">
        <f>VLOOKUP(Table1[[#This Row],[Actual SLA]],Table3[],3,TRUE)</f>
        <v>&lt;90</v>
      </c>
      <c r="CC422" s="19" t="str">
        <f>IFERROR(VLOOKUP(BY422,Table4[],4,TRUE),"Hold/Cancel")</f>
        <v>Closed Meet SLA</v>
      </c>
      <c r="CD422" s="266"/>
      <c r="CE422" s="266">
        <f t="shared" ca="1" si="12"/>
        <v>45965.657166087964</v>
      </c>
      <c r="CF422" s="19"/>
      <c r="CG422" s="267"/>
      <c r="CH422" s="294"/>
    </row>
    <row r="423" spans="1:86" hidden="1" x14ac:dyDescent="0.35">
      <c r="A423" s="3">
        <f t="shared" si="13"/>
        <v>422</v>
      </c>
      <c r="B423" s="13" t="s">
        <v>149</v>
      </c>
      <c r="C423" s="13" t="s">
        <v>1274</v>
      </c>
      <c r="D423" s="265" t="s">
        <v>1494</v>
      </c>
      <c r="E423" s="227" t="s">
        <v>1807</v>
      </c>
      <c r="F423" s="265" t="s">
        <v>137</v>
      </c>
      <c r="G423" s="265"/>
      <c r="H423" s="265" t="s">
        <v>854</v>
      </c>
      <c r="I423" s="265" t="s">
        <v>632</v>
      </c>
      <c r="J423" s="265" t="s">
        <v>1485</v>
      </c>
      <c r="K423" s="13" t="s">
        <v>138</v>
      </c>
      <c r="L423" s="13" t="s">
        <v>48</v>
      </c>
      <c r="M423" s="13">
        <f>IF(ISBLANK(Table1[[#This Row],[Type Grade]]),"",VLOOKUP(Table1[[#This Row],[Type Grade]],Table10[], 2, 0))</f>
        <v>6</v>
      </c>
      <c r="N423" s="13" t="s">
        <v>1606</v>
      </c>
      <c r="O423" s="13"/>
      <c r="P423" s="274" t="s">
        <v>1659</v>
      </c>
      <c r="Q423" s="13" t="str">
        <f>IF(ISBLANK(Table1[[#This Row],[Type Grade]]),"",VLOOKUP(Table1[[#This Row],[Type Grade]],Table10[#Data],4,0))</f>
        <v>Staff</v>
      </c>
      <c r="R423" s="13" t="s">
        <v>121</v>
      </c>
      <c r="S423" s="13" t="s">
        <v>151</v>
      </c>
      <c r="T423" s="13" t="s">
        <v>122</v>
      </c>
      <c r="U423" s="13"/>
      <c r="V423" s="13"/>
      <c r="W423" s="13">
        <v>1</v>
      </c>
      <c r="X423" s="13" t="s">
        <v>92</v>
      </c>
      <c r="Y423" s="13" t="str">
        <f>IF(ISBLANK(Table1[[#This Row],[Progress]]),"belum ada fktk",VLOOKUP(Table1[[#This Row],[Progress]],'Reference Table'!$F$2:$G$12,2,FALSE))</f>
        <v>Closed</v>
      </c>
      <c r="Z423" s="270"/>
      <c r="AA423" s="152" t="str">
        <f>IF(LEN(Table1[[#This Row],[Request Date]])&gt;=1, TEXT(Table1[[#This Row],[Request Date]], "mmm"), "ongoing")</f>
        <v>ongoing</v>
      </c>
      <c r="AB423" s="152"/>
      <c r="AC423" s="152"/>
      <c r="AD423" s="152"/>
      <c r="AE423" s="152"/>
      <c r="AF423" s="152"/>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3">
        <v>1</v>
      </c>
      <c r="BN423" s="13"/>
      <c r="BO423" s="13"/>
      <c r="BP423" s="13"/>
      <c r="BQ423" s="13"/>
      <c r="BR423" s="173"/>
      <c r="BS423" s="152"/>
      <c r="BT423" s="152">
        <v>45860</v>
      </c>
      <c r="BU423" s="152">
        <v>45922</v>
      </c>
      <c r="BV423" s="13" t="s">
        <v>1779</v>
      </c>
      <c r="BW423" s="13"/>
      <c r="BX423" s="19"/>
      <c r="BY423" s="16">
        <f>IF(Table1[[#This Row],[Status]]="Open",Table1[[#This Row],[Ongoing Vacancies Day]],IF(Table1[[#This Row],[Status]]="Closed",Table1[[#This Row],[Join Date]]-Table1[[#This Row],[Request Date]],IF(Table1[[#This Row],[Status]]="Hold / Cancel","Hold/Cancel",0)))</f>
        <v>45922</v>
      </c>
      <c r="BZ423" s="19" t="str">
        <f>IFERROR(VLOOKUP(BY423,Table4[],3,TRUE),"Hold/Cancel")</f>
        <v>above 91 Days</v>
      </c>
      <c r="CA423" s="19" t="str">
        <f>IF(LEN(Table1[[#This Row],[Join Date]])&lt;1, Table1[[#This Row],[Present Day]]-Table1[[#This Row],[Request Date]],"Closed")</f>
        <v>Closed</v>
      </c>
      <c r="CB423" s="19" t="str">
        <f>VLOOKUP(Table1[[#This Row],[Actual SLA]],Table3[],3,TRUE)</f>
        <v>&gt;90</v>
      </c>
      <c r="CC423" s="19" t="str">
        <f>IFERROR(VLOOKUP(BY423,Table4[],4,TRUE),"Hold/Cancel")</f>
        <v>Closed Not Meet SLA</v>
      </c>
      <c r="CD423" s="266"/>
      <c r="CE423" s="266">
        <f t="shared" ca="1" si="12"/>
        <v>45965.657166087964</v>
      </c>
      <c r="CF423" s="19"/>
      <c r="CG423" s="267"/>
      <c r="CH423" s="294"/>
    </row>
    <row r="424" spans="1:86" ht="29" hidden="1" x14ac:dyDescent="0.35">
      <c r="A424" s="3">
        <f t="shared" si="13"/>
        <v>423</v>
      </c>
      <c r="B424" s="13" t="s">
        <v>149</v>
      </c>
      <c r="C424" s="13" t="s">
        <v>1274</v>
      </c>
      <c r="D424" s="265" t="s">
        <v>1494</v>
      </c>
      <c r="E424" s="227" t="s">
        <v>1807</v>
      </c>
      <c r="F424" s="265" t="s">
        <v>137</v>
      </c>
      <c r="G424" s="265"/>
      <c r="H424" s="273" t="s">
        <v>1553</v>
      </c>
      <c r="I424" s="265" t="s">
        <v>643</v>
      </c>
      <c r="J424" s="265" t="s">
        <v>1609</v>
      </c>
      <c r="K424" s="13" t="s">
        <v>138</v>
      </c>
      <c r="L424" s="13" t="s">
        <v>48</v>
      </c>
      <c r="M424" s="13">
        <f>IF(ISBLANK(Table1[[#This Row],[Type Grade]]),"",VLOOKUP(Table1[[#This Row],[Type Grade]],Table10[], 2, 0))</f>
        <v>6</v>
      </c>
      <c r="N424" s="13"/>
      <c r="O424" s="13"/>
      <c r="P424" s="274" t="s">
        <v>1658</v>
      </c>
      <c r="Q424" s="13" t="str">
        <f>IF(ISBLANK(Table1[[#This Row],[Type Grade]]),"",VLOOKUP(Table1[[#This Row],[Type Grade]],Table10[#Data],4,0))</f>
        <v>Staff</v>
      </c>
      <c r="R424" s="13" t="s">
        <v>121</v>
      </c>
      <c r="S424" s="13" t="s">
        <v>151</v>
      </c>
      <c r="T424" s="13" t="s">
        <v>122</v>
      </c>
      <c r="U424" s="13"/>
      <c r="V424" s="13"/>
      <c r="W424" s="13">
        <v>1</v>
      </c>
      <c r="X424" s="13" t="s">
        <v>128</v>
      </c>
      <c r="Y424" s="13" t="str">
        <f>IF(ISBLANK(Table1[[#This Row],[Progress]]),"belum ada fktk",VLOOKUP(Table1[[#This Row],[Progress]],'Reference Table'!$F$2:$G$12,2,FALSE))</f>
        <v>Open</v>
      </c>
      <c r="Z424" s="270"/>
      <c r="AA424" s="152" t="str">
        <f>IF(LEN(Table1[[#This Row],[Request Date]])&gt;=1, TEXT(Table1[[#This Row],[Request Date]], "mmm"), "ongoing")</f>
        <v>ongoing</v>
      </c>
      <c r="AB424" s="152"/>
      <c r="AC424" s="152"/>
      <c r="AD424" s="152"/>
      <c r="AE424" s="152"/>
      <c r="AF424" s="152"/>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73"/>
      <c r="BS424" s="152"/>
      <c r="BT424" s="152"/>
      <c r="BU424" s="152"/>
      <c r="BV424" s="13"/>
      <c r="BW424" s="13"/>
      <c r="BX424" s="19"/>
      <c r="BY424" s="19"/>
      <c r="BZ424" s="19" t="str">
        <f>IFERROR(VLOOKUP(BY424,Table4[],3,TRUE),"Hold/Cancel")</f>
        <v>0 - 30 Days</v>
      </c>
      <c r="CA424" s="19">
        <f ca="1">IF(LEN(Table1[[#This Row],[Join Date]])&lt;1, Table1[[#This Row],[Present Day]]-Table1[[#This Row],[Request Date]],"Closed")</f>
        <v>45965.657166087964</v>
      </c>
      <c r="CB424" s="19" t="str">
        <f>VLOOKUP(Table1[[#This Row],[Actual SLA]],Table3[],3,TRUE)</f>
        <v>&lt;90</v>
      </c>
      <c r="CC424" s="19" t="str">
        <f>IFERROR(VLOOKUP(BY424,Table4[],4,TRUE),"Hold/Cancel")</f>
        <v>Closed Meet SLA</v>
      </c>
      <c r="CD424" s="266"/>
      <c r="CE424" s="266">
        <f t="shared" ca="1" si="12"/>
        <v>45965.657166087964</v>
      </c>
      <c r="CF424" s="19"/>
      <c r="CG424" s="267" t="s">
        <v>1720</v>
      </c>
      <c r="CH424" s="294"/>
    </row>
    <row r="425" spans="1:86" ht="29" x14ac:dyDescent="0.35">
      <c r="A425" s="3">
        <f t="shared" si="13"/>
        <v>424</v>
      </c>
      <c r="B425" s="13" t="s">
        <v>149</v>
      </c>
      <c r="C425" s="13" t="s">
        <v>1274</v>
      </c>
      <c r="D425" s="265" t="s">
        <v>1964</v>
      </c>
      <c r="E425" s="227" t="s">
        <v>1806</v>
      </c>
      <c r="F425" s="265" t="s">
        <v>137</v>
      </c>
      <c r="G425" s="265"/>
      <c r="H425" s="273" t="s">
        <v>1553</v>
      </c>
      <c r="I425" s="265" t="s">
        <v>643</v>
      </c>
      <c r="J425" s="265" t="s">
        <v>1487</v>
      </c>
      <c r="K425" s="13" t="s">
        <v>138</v>
      </c>
      <c r="L425" s="13" t="s">
        <v>48</v>
      </c>
      <c r="M425" s="13">
        <f>IF(ISBLANK(Table1[[#This Row],[Type Grade]]),"",VLOOKUP(Table1[[#This Row],[Type Grade]],Table10[], 2, 0))</f>
        <v>6</v>
      </c>
      <c r="N425" s="13"/>
      <c r="O425" s="13"/>
      <c r="P425" s="274" t="s">
        <v>1658</v>
      </c>
      <c r="Q425" s="13" t="str">
        <f>IF(ISBLANK(Table1[[#This Row],[Type Grade]]),"",VLOOKUP(Table1[[#This Row],[Type Grade]],Table10[#Data],4,0))</f>
        <v>Staff</v>
      </c>
      <c r="R425" s="13" t="s">
        <v>121</v>
      </c>
      <c r="S425" s="13" t="s">
        <v>151</v>
      </c>
      <c r="T425" s="13" t="s">
        <v>122</v>
      </c>
      <c r="U425" s="13"/>
      <c r="V425" s="13"/>
      <c r="W425" s="13">
        <v>1</v>
      </c>
      <c r="X425" s="13" t="s">
        <v>128</v>
      </c>
      <c r="Y425" s="13" t="str">
        <f>IF(ISBLANK(Table1[[#This Row],[Progress]]),"belum ada fktk",VLOOKUP(Table1[[#This Row],[Progress]],'Reference Table'!$F$2:$G$12,2,FALSE))</f>
        <v>Open</v>
      </c>
      <c r="Z425" s="270"/>
      <c r="AA425" s="152" t="str">
        <f>IF(LEN(Table1[[#This Row],[Request Date]])&gt;=1, TEXT(Table1[[#This Row],[Request Date]], "mmm"), "ongoing")</f>
        <v>ongoing</v>
      </c>
      <c r="AB425" s="152"/>
      <c r="AC425" s="152"/>
      <c r="AD425" s="152"/>
      <c r="AE425" s="152"/>
      <c r="AF425" s="152"/>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73"/>
      <c r="BS425" s="152"/>
      <c r="BT425" s="152"/>
      <c r="BU425" s="152"/>
      <c r="BV425" s="13"/>
      <c r="BW425" s="13"/>
      <c r="BX425" s="19"/>
      <c r="BY425" s="19"/>
      <c r="BZ425" s="19" t="str">
        <f>IFERROR(VLOOKUP(BY425,Table4[],3,TRUE),"Hold/Cancel")</f>
        <v>0 - 30 Days</v>
      </c>
      <c r="CA425" s="19">
        <f ca="1">IF(LEN(Table1[[#This Row],[Join Date]])&lt;1, Table1[[#This Row],[Present Day]]-Table1[[#This Row],[Request Date]],"Closed")</f>
        <v>45965.657166087964</v>
      </c>
      <c r="CB425" s="19" t="str">
        <f>VLOOKUP(Table1[[#This Row],[Actual SLA]],Table3[],3,TRUE)</f>
        <v>&lt;90</v>
      </c>
      <c r="CC425" s="19" t="str">
        <f>IFERROR(VLOOKUP(BY425,Table4[],4,TRUE),"Hold/Cancel")</f>
        <v>Closed Meet SLA</v>
      </c>
      <c r="CD425" s="266"/>
      <c r="CE425" s="266">
        <f t="shared" ca="1" si="12"/>
        <v>45965.657166087964</v>
      </c>
      <c r="CF425" s="19"/>
      <c r="CG425" s="267" t="s">
        <v>1610</v>
      </c>
      <c r="CH425" s="294"/>
    </row>
    <row r="426" spans="1:86" hidden="1" x14ac:dyDescent="0.35">
      <c r="A426" s="3">
        <f t="shared" si="13"/>
        <v>425</v>
      </c>
      <c r="B426" s="13" t="s">
        <v>149</v>
      </c>
      <c r="C426" s="13" t="s">
        <v>1274</v>
      </c>
      <c r="D426" s="265" t="s">
        <v>1494</v>
      </c>
      <c r="E426" s="227" t="s">
        <v>1807</v>
      </c>
      <c r="F426" s="265" t="s">
        <v>137</v>
      </c>
      <c r="G426" s="265"/>
      <c r="H426" s="265" t="s">
        <v>1559</v>
      </c>
      <c r="I426" s="265" t="s">
        <v>632</v>
      </c>
      <c r="J426" s="265" t="s">
        <v>1469</v>
      </c>
      <c r="K426" s="13" t="s">
        <v>138</v>
      </c>
      <c r="L426" s="13" t="s">
        <v>43</v>
      </c>
      <c r="M426" s="13">
        <f>IF(ISBLANK(Table1[[#This Row],[Type Grade]]),"",VLOOKUP(Table1[[#This Row],[Type Grade]],Table10[], 2, 0))</f>
        <v>7</v>
      </c>
      <c r="N426" s="13"/>
      <c r="O426" s="13"/>
      <c r="P426" s="274" t="s">
        <v>1659</v>
      </c>
      <c r="Q426" s="13" t="str">
        <f>IF(ISBLANK(Table1[[#This Row],[Type Grade]]),"",VLOOKUP(Table1[[#This Row],[Type Grade]],Table10[#Data],4,0))</f>
        <v>Staff</v>
      </c>
      <c r="R426" s="13" t="s">
        <v>121</v>
      </c>
      <c r="S426" s="13" t="s">
        <v>151</v>
      </c>
      <c r="T426" s="13" t="s">
        <v>122</v>
      </c>
      <c r="U426" s="3"/>
      <c r="V426" s="13"/>
      <c r="W426" s="13">
        <v>1</v>
      </c>
      <c r="X426" s="13" t="s">
        <v>128</v>
      </c>
      <c r="Y426" s="13" t="str">
        <f>IF(ISBLANK(Table1[[#This Row],[Progress]]),"belum ada fktk",VLOOKUP(Table1[[#This Row],[Progress]],'Reference Table'!$F$2:$G$12,2,FALSE))</f>
        <v>Open</v>
      </c>
      <c r="Z426" s="270"/>
      <c r="AA426" s="152" t="str">
        <f>IF(LEN(Table1[[#This Row],[Request Date]])&gt;=1, TEXT(Table1[[#This Row],[Request Date]], "mmm"), "ongoing")</f>
        <v>ongoing</v>
      </c>
      <c r="AB426" s="152"/>
      <c r="AC426" s="152"/>
      <c r="AD426" s="152"/>
      <c r="AE426" s="152"/>
      <c r="AF426" s="152"/>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73"/>
      <c r="BS426" s="152"/>
      <c r="BT426" s="152"/>
      <c r="BU426" s="152"/>
      <c r="BV426" s="13"/>
      <c r="BW426" s="13"/>
      <c r="BX426" s="19"/>
      <c r="BY426" s="19"/>
      <c r="BZ426" s="19" t="str">
        <f>IFERROR(VLOOKUP(BY426,Table4[],3,TRUE),"Hold/Cancel")</f>
        <v>0 - 30 Days</v>
      </c>
      <c r="CA426" s="19">
        <f ca="1">IF(LEN(Table1[[#This Row],[Join Date]])&lt;1, Table1[[#This Row],[Present Day]]-Table1[[#This Row],[Request Date]],"Closed")</f>
        <v>45965.657166087964</v>
      </c>
      <c r="CB426" s="19" t="str">
        <f>VLOOKUP(Table1[[#This Row],[Actual SLA]],Table3[],3,TRUE)</f>
        <v>&lt;90</v>
      </c>
      <c r="CC426" s="19" t="str">
        <f>IFERROR(VLOOKUP(BY426,Table4[],4,TRUE),"Hold/Cancel")</f>
        <v>Closed Meet SLA</v>
      </c>
      <c r="CD426" s="266"/>
      <c r="CE426" s="266">
        <f t="shared" ca="1" si="12"/>
        <v>45965.657166087964</v>
      </c>
      <c r="CF426" s="19"/>
      <c r="CG426" s="267"/>
      <c r="CH426" s="294"/>
    </row>
    <row r="427" spans="1:86" hidden="1" x14ac:dyDescent="0.35">
      <c r="A427" s="3">
        <f t="shared" si="13"/>
        <v>426</v>
      </c>
      <c r="B427" s="13" t="s">
        <v>149</v>
      </c>
      <c r="C427" s="13" t="s">
        <v>1274</v>
      </c>
      <c r="D427" s="265" t="s">
        <v>1494</v>
      </c>
      <c r="E427" s="227" t="s">
        <v>1807</v>
      </c>
      <c r="F427" s="265" t="s">
        <v>137</v>
      </c>
      <c r="G427" s="265"/>
      <c r="H427" s="265" t="s">
        <v>1560</v>
      </c>
      <c r="I427" s="265" t="s">
        <v>632</v>
      </c>
      <c r="J427" s="265" t="s">
        <v>1479</v>
      </c>
      <c r="K427" s="13" t="s">
        <v>138</v>
      </c>
      <c r="L427" s="13" t="s">
        <v>43</v>
      </c>
      <c r="M427" s="13">
        <f>IF(ISBLANK(Table1[[#This Row],[Type Grade]]),"",VLOOKUP(Table1[[#This Row],[Type Grade]],Table10[], 2, 0))</f>
        <v>7</v>
      </c>
      <c r="N427" s="13"/>
      <c r="O427" s="13"/>
      <c r="P427" s="274" t="s">
        <v>1659</v>
      </c>
      <c r="Q427" s="13" t="str">
        <f>IF(ISBLANK(Table1[[#This Row],[Type Grade]]),"",VLOOKUP(Table1[[#This Row],[Type Grade]],Table10[#Data],4,0))</f>
        <v>Staff</v>
      </c>
      <c r="R427" s="13" t="s">
        <v>121</v>
      </c>
      <c r="S427" s="13" t="s">
        <v>151</v>
      </c>
      <c r="T427" s="13" t="s">
        <v>122</v>
      </c>
      <c r="U427" s="13"/>
      <c r="V427" s="13"/>
      <c r="W427" s="13">
        <v>1</v>
      </c>
      <c r="X427" s="13" t="s">
        <v>128</v>
      </c>
      <c r="Y427" s="13" t="str">
        <f>IF(ISBLANK(Table1[[#This Row],[Progress]]),"belum ada fktk",VLOOKUP(Table1[[#This Row],[Progress]],'Reference Table'!$F$2:$G$12,2,FALSE))</f>
        <v>Open</v>
      </c>
      <c r="Z427" s="270"/>
      <c r="AA427" s="152" t="str">
        <f>IF(LEN(Table1[[#This Row],[Request Date]])&gt;=1, TEXT(Table1[[#This Row],[Request Date]], "mmm"), "ongoing")</f>
        <v>ongoing</v>
      </c>
      <c r="AB427" s="152"/>
      <c r="AC427" s="152"/>
      <c r="AD427" s="152"/>
      <c r="AE427" s="152"/>
      <c r="AF427" s="152"/>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73"/>
      <c r="BS427" s="152"/>
      <c r="BT427" s="152"/>
      <c r="BU427" s="152"/>
      <c r="BV427" s="13"/>
      <c r="BW427" s="13"/>
      <c r="BX427" s="19"/>
      <c r="BY427" s="19"/>
      <c r="BZ427" s="19" t="str">
        <f>IFERROR(VLOOKUP(BY427,Table4[],3,TRUE),"Hold/Cancel")</f>
        <v>0 - 30 Days</v>
      </c>
      <c r="CA427" s="19">
        <f ca="1">IF(LEN(Table1[[#This Row],[Join Date]])&lt;1, Table1[[#This Row],[Present Day]]-Table1[[#This Row],[Request Date]],"Closed")</f>
        <v>45965.657166087964</v>
      </c>
      <c r="CB427" s="19" t="str">
        <f>VLOOKUP(Table1[[#This Row],[Actual SLA]],Table3[],3,TRUE)</f>
        <v>&lt;90</v>
      </c>
      <c r="CC427" s="19" t="str">
        <f>IFERROR(VLOOKUP(BY427,Table4[],4,TRUE),"Hold/Cancel")</f>
        <v>Closed Meet SLA</v>
      </c>
      <c r="CD427" s="266"/>
      <c r="CE427" s="266">
        <f t="shared" ca="1" si="12"/>
        <v>45965.657166087964</v>
      </c>
      <c r="CF427" s="19"/>
      <c r="CG427" s="267"/>
      <c r="CH427" s="294"/>
    </row>
    <row r="428" spans="1:86" hidden="1" x14ac:dyDescent="0.35">
      <c r="A428" s="3">
        <f t="shared" si="13"/>
        <v>427</v>
      </c>
      <c r="B428" s="13" t="s">
        <v>154</v>
      </c>
      <c r="C428" s="13"/>
      <c r="D428" s="227" t="s">
        <v>1732</v>
      </c>
      <c r="E428" s="227" t="s">
        <v>1806</v>
      </c>
      <c r="F428" s="265" t="s">
        <v>483</v>
      </c>
      <c r="G428" s="265" t="s">
        <v>164</v>
      </c>
      <c r="H428" s="265" t="s">
        <v>483</v>
      </c>
      <c r="I428" s="265" t="s">
        <v>1733</v>
      </c>
      <c r="J428" s="265" t="s">
        <v>1731</v>
      </c>
      <c r="K428" s="13" t="s">
        <v>138</v>
      </c>
      <c r="L428" s="13" t="s">
        <v>67</v>
      </c>
      <c r="M428" s="13">
        <f>IF(ISBLANK(Table1[[#This Row],[Type Grade]]),"",VLOOKUP(Table1[[#This Row],[Type Grade]],Table10[], 2, 0))</f>
        <v>3</v>
      </c>
      <c r="N428" s="13"/>
      <c r="O428" s="13"/>
      <c r="P428" s="13"/>
      <c r="Q428" s="13" t="str">
        <f>IF(ISBLANK(Table1[[#This Row],[Type Grade]]),"",VLOOKUP(Table1[[#This Row],[Type Grade]],Table10[#Data],4,0))</f>
        <v>Non Staff</v>
      </c>
      <c r="R428" s="13" t="s">
        <v>150</v>
      </c>
      <c r="S428" s="13" t="s">
        <v>126</v>
      </c>
      <c r="T428" s="13" t="s">
        <v>39</v>
      </c>
      <c r="U428" s="13" t="s">
        <v>1875</v>
      </c>
      <c r="V428" s="13"/>
      <c r="W428" s="13">
        <v>1</v>
      </c>
      <c r="X428" s="13" t="s">
        <v>135</v>
      </c>
      <c r="Y428" s="13" t="str">
        <f>IF(ISBLANK(Table1[[#This Row],[Progress]]),"belum ada fktk",VLOOKUP(Table1[[#This Row],[Progress]],'Reference Table'!$F$2:$G$12,2,FALSE))</f>
        <v>Closed</v>
      </c>
      <c r="Z428" s="270">
        <v>45889</v>
      </c>
      <c r="AA428" s="152" t="str">
        <f>IF(LEN(Table1[[#This Row],[Request Date]])&gt;=1, TEXT(Table1[[#This Row],[Request Date]], "mmm"), "ongoing")</f>
        <v>Aug</v>
      </c>
      <c r="AB428" s="152"/>
      <c r="AC428" s="152"/>
      <c r="AD428" s="152"/>
      <c r="AE428" s="152"/>
      <c r="AF428" s="152"/>
      <c r="AG428" s="13">
        <v>3</v>
      </c>
      <c r="AH428" s="13"/>
      <c r="AI428" s="13"/>
      <c r="AJ428" s="13"/>
      <c r="AK428" s="13"/>
      <c r="AL428" s="13"/>
      <c r="AM428" s="13">
        <v>3</v>
      </c>
      <c r="AN428" s="13"/>
      <c r="AO428" s="13"/>
      <c r="AP428" s="13"/>
      <c r="AQ428" s="13"/>
      <c r="AR428" s="13"/>
      <c r="AS428" s="13"/>
      <c r="AT428" s="13"/>
      <c r="AU428" s="13"/>
      <c r="AV428" s="13"/>
      <c r="AW428" s="13"/>
      <c r="AX428" s="13"/>
      <c r="AY428" s="13"/>
      <c r="AZ428" s="13"/>
      <c r="BA428" s="13"/>
      <c r="BB428" s="13"/>
      <c r="BC428" s="13"/>
      <c r="BD428" s="13"/>
      <c r="BE428" s="13">
        <v>1</v>
      </c>
      <c r="BF428" s="13"/>
      <c r="BG428" s="13"/>
      <c r="BH428" s="13"/>
      <c r="BI428" s="13"/>
      <c r="BJ428" s="13"/>
      <c r="BK428" s="13">
        <v>1</v>
      </c>
      <c r="BL428" s="13"/>
      <c r="BM428" s="3">
        <v>1</v>
      </c>
      <c r="BN428" s="13"/>
      <c r="BO428" s="13"/>
      <c r="BP428" s="13"/>
      <c r="BQ428" s="13"/>
      <c r="BR428" s="173"/>
      <c r="BS428" s="152"/>
      <c r="BT428" s="152">
        <v>45901</v>
      </c>
      <c r="BU428" s="152">
        <v>45908</v>
      </c>
      <c r="BV428" s="13" t="s">
        <v>1721</v>
      </c>
      <c r="BW428" s="13" t="s">
        <v>286</v>
      </c>
      <c r="BX428" s="19"/>
      <c r="BY428" s="16">
        <f>IF(Table1[[#This Row],[Status]]="Open",Table1[[#This Row],[Ongoing Vacancies Day]],IF(Table1[[#This Row],[Status]]="Closed",Table1[[#This Row],[Join Date]]-Table1[[#This Row],[Request Date]],IF(Table1[[#This Row],[Status]]="Hold / Cancel","Hold/Cancel",0)))</f>
        <v>19</v>
      </c>
      <c r="BZ428" s="19" t="str">
        <f>IFERROR(VLOOKUP(BY428,Table4[],3,TRUE),"Hold/Cancel")</f>
        <v>0 - 30 Days</v>
      </c>
      <c r="CA428" s="19" t="str">
        <f>IF(LEN(Table1[[#This Row],[Join Date]])&lt;1, Table1[[#This Row],[Present Day]]-Table1[[#This Row],[Request Date]],"Closed")</f>
        <v>Closed</v>
      </c>
      <c r="CB428" s="19" t="str">
        <f>VLOOKUP(Table1[[#This Row],[Actual SLA]],Table3[],3,TRUE)</f>
        <v>&lt;90</v>
      </c>
      <c r="CC428" s="19" t="str">
        <f>IFERROR(VLOOKUP(BY428,Table4[],4,TRUE),"Hold/Cancel")</f>
        <v>Closed Meet SLA</v>
      </c>
      <c r="CD428" s="266"/>
      <c r="CE428" s="266">
        <f t="shared" ca="1" si="12"/>
        <v>45965.657166087964</v>
      </c>
      <c r="CF428" s="19">
        <v>8</v>
      </c>
      <c r="CG428" s="267"/>
      <c r="CH428" s="294"/>
    </row>
    <row r="429" spans="1:86" hidden="1" x14ac:dyDescent="0.35">
      <c r="A429" s="3">
        <f t="shared" si="13"/>
        <v>428</v>
      </c>
      <c r="B429" s="13" t="s">
        <v>149</v>
      </c>
      <c r="C429" s="13"/>
      <c r="D429" s="265" t="s">
        <v>1494</v>
      </c>
      <c r="E429" s="227" t="s">
        <v>1807</v>
      </c>
      <c r="F429" s="265" t="s">
        <v>146</v>
      </c>
      <c r="G429" s="265" t="s">
        <v>1719</v>
      </c>
      <c r="H429" t="s">
        <v>1811</v>
      </c>
      <c r="I429" s="265" t="s">
        <v>634</v>
      </c>
      <c r="J429" s="265" t="s">
        <v>1740</v>
      </c>
      <c r="K429" s="13" t="s">
        <v>138</v>
      </c>
      <c r="L429" s="13" t="s">
        <v>61</v>
      </c>
      <c r="M429" s="13">
        <f>IF(ISBLANK(Table1[[#This Row],[Type Grade]]),"",VLOOKUP(Table1[[#This Row],[Type Grade]],Table10[], 2, 0))</f>
        <v>4</v>
      </c>
      <c r="N429" s="13"/>
      <c r="O429" s="13"/>
      <c r="P429" s="13"/>
      <c r="Q429" s="13" t="str">
        <f>IF(ISBLANK(Table1[[#This Row],[Type Grade]]),"",VLOOKUP(Table1[[#This Row],[Type Grade]],Table10[#Data],4,0))</f>
        <v>Staff</v>
      </c>
      <c r="R429" s="13" t="s">
        <v>121</v>
      </c>
      <c r="S429" s="13" t="s">
        <v>151</v>
      </c>
      <c r="T429" s="13" t="s">
        <v>122</v>
      </c>
      <c r="U429" s="13"/>
      <c r="V429" s="13"/>
      <c r="W429" s="13">
        <v>1</v>
      </c>
      <c r="X429" s="13" t="s">
        <v>130</v>
      </c>
      <c r="Y429" s="13" t="str">
        <f>IF(ISBLANK(Table1[[#This Row],[Progress]]),"belum ada fktk",VLOOKUP(Table1[[#This Row],[Progress]],'Reference Table'!$F$2:$G$12,2,FALSE))</f>
        <v>Open</v>
      </c>
      <c r="Z429" s="270"/>
      <c r="AA429" s="152" t="str">
        <f>IF(LEN(Table1[[#This Row],[Request Date]])&gt;=1, TEXT(Table1[[#This Row],[Request Date]], "mmm"), "ongoing")</f>
        <v>ongoing</v>
      </c>
      <c r="AB429" s="152"/>
      <c r="AC429" s="152"/>
      <c r="AD429" s="152"/>
      <c r="AE429" s="152"/>
      <c r="AF429" s="152"/>
      <c r="AG429" s="13">
        <v>2</v>
      </c>
      <c r="AH429" s="13"/>
      <c r="AI429" s="13"/>
      <c r="AJ429" s="13"/>
      <c r="AK429" s="13"/>
      <c r="AL429" s="13"/>
      <c r="AM429" s="13">
        <v>2</v>
      </c>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73" t="s">
        <v>1942</v>
      </c>
      <c r="BS429" s="152"/>
      <c r="BT429" s="152"/>
      <c r="BU429" s="152"/>
      <c r="BV429" s="13"/>
      <c r="BW429" s="13"/>
      <c r="BX429" s="19"/>
      <c r="BY429" s="19">
        <f ca="1">IF(Table1[[#This Row],[Status]]="Open",Table1[[#This Row],[Ongoing Vacancies Day]],IF(Table1[[#This Row],[Status]]="Closed",Table1[[#This Row],[Join Date]]-Table1[[#This Row],[Request Date]],IF(Table1[[#This Row],[Status]]="Hold / Cancel","Hold/Cancel",0)))</f>
        <v>45965.657166087964</v>
      </c>
      <c r="BZ429" s="19" t="str">
        <f ca="1">IFERROR(VLOOKUP(BY429,Table4[],3,TRUE),"Hold/Cancel")</f>
        <v>above 91 Days</v>
      </c>
      <c r="CA429" s="19">
        <f ca="1">IF(LEN(Table1[[#This Row],[Join Date]])&lt;1, Table1[[#This Row],[Present Day]]-Table1[[#This Row],[Request Date]],"Closed")</f>
        <v>45965.657166087964</v>
      </c>
      <c r="CB429" s="19" t="str">
        <f ca="1">VLOOKUP(Table1[[#This Row],[Actual SLA]],Table3[],3,TRUE)</f>
        <v>&gt;90</v>
      </c>
      <c r="CC429" s="19" t="str">
        <f ca="1">IFERROR(VLOOKUP(BY429,Table4[],4,TRUE),"Hold/Cancel")</f>
        <v>Closed Not Meet SLA</v>
      </c>
      <c r="CD429" s="266"/>
      <c r="CE429" s="266">
        <f ca="1">NOW()</f>
        <v>45965.657166087964</v>
      </c>
      <c r="CF429" s="19"/>
      <c r="CG429" s="267"/>
      <c r="CH429" s="294" t="s">
        <v>1741</v>
      </c>
    </row>
    <row r="430" spans="1:86" hidden="1" x14ac:dyDescent="0.35">
      <c r="A430" s="3">
        <v>429</v>
      </c>
      <c r="B430" s="13" t="s">
        <v>506</v>
      </c>
      <c r="C430" s="13"/>
      <c r="D430" s="265" t="s">
        <v>1494</v>
      </c>
      <c r="E430" s="227" t="s">
        <v>1807</v>
      </c>
      <c r="F430" s="265" t="s">
        <v>183</v>
      </c>
      <c r="G430" s="265"/>
      <c r="H430" s="265" t="s">
        <v>183</v>
      </c>
      <c r="I430" s="265" t="s">
        <v>1804</v>
      </c>
      <c r="J430" s="265" t="s">
        <v>668</v>
      </c>
      <c r="K430" s="13" t="s">
        <v>147</v>
      </c>
      <c r="L430" s="13" t="s">
        <v>66</v>
      </c>
      <c r="M430" s="13">
        <f>IF(ISBLANK(Table1[[#This Row],[Type Grade]]),"",VLOOKUP(Table1[[#This Row],[Type Grade]],Table10[], 2, 0))</f>
        <v>2</v>
      </c>
      <c r="N430" s="13"/>
      <c r="O430" s="13"/>
      <c r="P430" s="13"/>
      <c r="Q430" s="13" t="str">
        <f>IF(ISBLANK(Table1[[#This Row],[Type Grade]]),"",VLOOKUP(Table1[[#This Row],[Type Grade]],Table10[#Data],4,0))</f>
        <v>Non Staff</v>
      </c>
      <c r="R430" s="13" t="s">
        <v>150</v>
      </c>
      <c r="S430" s="13" t="s">
        <v>1320</v>
      </c>
      <c r="T430" s="13" t="s">
        <v>39</v>
      </c>
      <c r="U430" s="13"/>
      <c r="V430" s="13"/>
      <c r="W430" s="13">
        <v>1</v>
      </c>
      <c r="X430" s="13" t="s">
        <v>134</v>
      </c>
      <c r="Y430" s="13" t="str">
        <f>IF(ISBLANK(Table1[[#This Row],[Progress]]),"belum ada fktk",VLOOKUP(Table1[[#This Row],[Progress]],'Reference Table'!$F$2:$G$12,2,FALSE))</f>
        <v>Hold / Cancel</v>
      </c>
      <c r="Z430" s="270">
        <v>45916</v>
      </c>
      <c r="AA430" s="152" t="str">
        <f>IF(LEN(Table1[[#This Row],[Request Date]])&gt;=1, TEXT(Table1[[#This Row],[Request Date]], "mmm"), "ongoing")</f>
        <v>Sep</v>
      </c>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3">
        <v>1</v>
      </c>
      <c r="BN430" s="13"/>
      <c r="BO430" s="13"/>
      <c r="BP430" s="13"/>
      <c r="BQ430" s="13"/>
      <c r="BR430" s="173"/>
      <c r="BS430" s="152"/>
      <c r="BT430" s="152"/>
      <c r="BU430" s="152">
        <v>45902</v>
      </c>
      <c r="BV430" s="13" t="s">
        <v>1805</v>
      </c>
      <c r="BW430" s="13" t="s">
        <v>286</v>
      </c>
      <c r="BX430" s="19"/>
      <c r="BY430" s="19" t="str">
        <f>IF(Table1[[#This Row],[Status]]="Open",Table1[[#This Row],[Ongoing Vacancies Day]],IF(Table1[[#This Row],[Status]]="Closed",Table1[[#This Row],[Join Date]]-Table1[[#This Row],[Request Date]],IF(Table1[[#This Row],[Status]]="Hold / Cancel","Hold/Cancel",0)))</f>
        <v>Hold/Cancel</v>
      </c>
      <c r="BZ430" s="19" t="str">
        <f>IFERROR(VLOOKUP(BY430,Table4[],3,TRUE),"Hold/Cancel")</f>
        <v>Hold/Cancel</v>
      </c>
      <c r="CA430" s="19" t="str">
        <f>IF(LEN(Table1[[#This Row],[Join Date]])&lt;1, Table1[[#This Row],[Present Day]]-Table1[[#This Row],[Request Date]],"Closed")</f>
        <v>Closed</v>
      </c>
      <c r="CB430" s="19" t="str">
        <f>VLOOKUP(Table1[[#This Row],[Actual SLA]],Table3[],3,TRUE)</f>
        <v>Closed</v>
      </c>
      <c r="CC430" s="19" t="str">
        <f>IFERROR(VLOOKUP(BY430,Table4[],4,TRUE),"Hold/Cancel")</f>
        <v>Hold/Cancel</v>
      </c>
      <c r="CD430" s="266"/>
      <c r="CE430" s="266">
        <f ca="1">NOW()</f>
        <v>45965.657166087964</v>
      </c>
      <c r="CF430" s="19"/>
      <c r="CG430" s="267"/>
      <c r="CH430" s="294"/>
    </row>
    <row r="431" spans="1:86" hidden="1" x14ac:dyDescent="0.35">
      <c r="A431" s="3">
        <v>430</v>
      </c>
      <c r="B431" s="13" t="s">
        <v>149</v>
      </c>
      <c r="C431" s="13"/>
      <c r="D431" s="265" t="s">
        <v>1494</v>
      </c>
      <c r="E431" s="227" t="s">
        <v>1807</v>
      </c>
      <c r="F431" s="265" t="s">
        <v>183</v>
      </c>
      <c r="G431" s="265"/>
      <c r="H431" s="265"/>
      <c r="I431" s="265" t="s">
        <v>584</v>
      </c>
      <c r="J431" s="265" t="s">
        <v>1847</v>
      </c>
      <c r="K431" s="13" t="s">
        <v>138</v>
      </c>
      <c r="L431" s="13" t="s">
        <v>50</v>
      </c>
      <c r="M431" s="13">
        <f>IF(ISBLANK(Table1[[#This Row],[Type Grade]]),"",VLOOKUP(Table1[[#This Row],[Type Grade]],Table10[], 2, 0))</f>
        <v>6</v>
      </c>
      <c r="N431" s="13"/>
      <c r="O431" s="13"/>
      <c r="P431" s="13" t="s">
        <v>1659</v>
      </c>
      <c r="Q431" s="13" t="str">
        <f>IF(ISBLANK(Table1[[#This Row],[Type Grade]]),"",VLOOKUP(Table1[[#This Row],[Type Grade]],Table10[#Data],4,0))</f>
        <v>Staff</v>
      </c>
      <c r="R431" s="13" t="s">
        <v>150</v>
      </c>
      <c r="S431" s="13" t="s">
        <v>864</v>
      </c>
      <c r="T431" s="13" t="s">
        <v>39</v>
      </c>
      <c r="U431" s="13"/>
      <c r="V431" s="13"/>
      <c r="W431" s="13">
        <v>1</v>
      </c>
      <c r="X431" s="13" t="s">
        <v>130</v>
      </c>
      <c r="Y431" s="13" t="str">
        <f>IF(ISBLANK(Table1[[#This Row],[Progress]]),"belum ada fktk",VLOOKUP(Table1[[#This Row],[Progress]],'Reference Table'!$F$2:$G$12,2,FALSE))</f>
        <v>Open</v>
      </c>
      <c r="Z431" s="270"/>
      <c r="AA431" s="152" t="str">
        <f>IF(LEN(Table1[[#This Row],[Request Date]])&gt;=1, TEXT(Table1[[#This Row],[Request Date]], "mmm"), "ongoing")</f>
        <v>ongoing</v>
      </c>
      <c r="AB431" s="152"/>
      <c r="AC431" s="152"/>
      <c r="AD431" s="152"/>
      <c r="AE431" s="152"/>
      <c r="AF431" s="152"/>
      <c r="AG431" s="13"/>
      <c r="AH431" s="13"/>
      <c r="AI431" s="13"/>
      <c r="AJ431" s="13">
        <v>3</v>
      </c>
      <c r="AK431" s="13"/>
      <c r="AL431" s="13"/>
      <c r="AM431" s="13">
        <v>3</v>
      </c>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3"/>
      <c r="BN431" s="13"/>
      <c r="BO431" s="13"/>
      <c r="BP431" s="13"/>
      <c r="BQ431" s="13"/>
      <c r="BR431" s="173"/>
      <c r="BS431" s="152"/>
      <c r="BT431" s="152"/>
      <c r="BU431" s="152"/>
      <c r="BV431" s="13"/>
      <c r="BW431" s="13"/>
      <c r="BX431" s="19"/>
      <c r="BY431" s="19">
        <f ca="1">IF(Table1[[#This Row],[Status]]="Open",Table1[[#This Row],[Ongoing Vacancies Day]],IF(Table1[[#This Row],[Status]]="Closed",Table1[[#This Row],[Join Date]]-Table1[[#This Row],[Request Date]],IF(Table1[[#This Row],[Status]]="Hold / Cancel","Hold/Cancel",0)))</f>
        <v>45965.657166087964</v>
      </c>
      <c r="BZ431" s="19" t="str">
        <f ca="1">IFERROR(VLOOKUP(BY431,Table4[],3,TRUE),"Hold/Cancel")</f>
        <v>above 91 Days</v>
      </c>
      <c r="CA431" s="19">
        <f ca="1">IF(LEN(Table1[[#This Row],[Join Date]])&lt;1, Table1[[#This Row],[Present Day]]-Table1[[#This Row],[Request Date]],"Closed")</f>
        <v>45965.657166087964</v>
      </c>
      <c r="CB431" s="19" t="str">
        <f ca="1">VLOOKUP(Table1[[#This Row],[Actual SLA]],Table3[],3,TRUE)</f>
        <v>&gt;90</v>
      </c>
      <c r="CC431" s="19" t="str">
        <f ca="1">IFERROR(VLOOKUP(BY431,Table4[],4,TRUE),"Hold/Cancel")</f>
        <v>Closed Not Meet SLA</v>
      </c>
      <c r="CD431" s="266"/>
      <c r="CE431" s="266">
        <f ca="1">NOW()</f>
        <v>45965.657166087964</v>
      </c>
      <c r="CF431" s="19"/>
      <c r="CG431" s="267"/>
      <c r="CH431" s="294"/>
    </row>
    <row r="432" spans="1:86" hidden="1" x14ac:dyDescent="0.35">
      <c r="A432" s="282">
        <v>431</v>
      </c>
      <c r="B432" s="3"/>
      <c r="C432" s="3"/>
      <c r="D432" s="227" t="s">
        <v>1494</v>
      </c>
      <c r="E432" s="265" t="s">
        <v>1807</v>
      </c>
      <c r="F432" s="227" t="s">
        <v>1876</v>
      </c>
      <c r="G432" s="227"/>
      <c r="H432" s="227" t="s">
        <v>1876</v>
      </c>
      <c r="I432" s="227" t="s">
        <v>635</v>
      </c>
      <c r="J432" s="284" t="s">
        <v>1850</v>
      </c>
      <c r="K432" s="3" t="s">
        <v>138</v>
      </c>
      <c r="L432" s="3" t="s">
        <v>51</v>
      </c>
      <c r="M432" s="3">
        <f>IF(ISBLANK(Table1[[#This Row],[Type Grade]]),"",VLOOKUP(Table1[[#This Row],[Type Grade]],Table10[], 2, 0))</f>
        <v>7</v>
      </c>
      <c r="N432" s="3"/>
      <c r="O432" s="3"/>
      <c r="P432" s="3" t="s">
        <v>1659</v>
      </c>
      <c r="Q432" s="3" t="str">
        <f>IF(ISBLANK(Table1[[#This Row],[Type Grade]]),"",VLOOKUP(Table1[[#This Row],[Type Grade]],Table10[#Data],4,0))</f>
        <v>Staff</v>
      </c>
      <c r="R432" s="3" t="s">
        <v>121</v>
      </c>
      <c r="S432" s="3" t="s">
        <v>151</v>
      </c>
      <c r="T432" s="3" t="s">
        <v>122</v>
      </c>
      <c r="U432" s="3"/>
      <c r="V432" s="3"/>
      <c r="W432" s="3">
        <v>1</v>
      </c>
      <c r="X432" s="3" t="s">
        <v>130</v>
      </c>
      <c r="Y432" s="3" t="str">
        <f>IF(ISBLANK(Table1[[#This Row],[Progress]]),"belum ada fktk",VLOOKUP(Table1[[#This Row],[Progress]],'Reference Table'!$F$2:$G$12,2,FALSE))</f>
        <v>Open</v>
      </c>
      <c r="Z432" s="199"/>
      <c r="AA432" s="183" t="str">
        <f>IF(LEN(Table1[[#This Row],[Request Date]])&gt;=1, TEXT(Table1[[#This Row],[Request Date]], "mmm"), "ongoing")</f>
        <v>ongoing</v>
      </c>
      <c r="AB432" s="152"/>
      <c r="AC432" s="152"/>
      <c r="AD432" s="152"/>
      <c r="AE432" s="152"/>
      <c r="AF432" s="152"/>
      <c r="AH432" s="13"/>
      <c r="AI432" s="13"/>
      <c r="AJ432" s="13"/>
      <c r="AK432" s="13"/>
      <c r="AL432" s="13"/>
      <c r="AM432" s="3"/>
      <c r="AN432" s="13"/>
      <c r="AO432" s="13"/>
      <c r="AP432" s="13"/>
      <c r="AQ432" s="13"/>
      <c r="AR432" s="13"/>
      <c r="AS432" s="3"/>
      <c r="AT432" s="13"/>
      <c r="AU432" s="13"/>
      <c r="AV432" s="13"/>
      <c r="AW432" s="13"/>
      <c r="AX432" s="13"/>
      <c r="AY432" s="3"/>
      <c r="AZ432" s="13"/>
      <c r="BA432" s="13"/>
      <c r="BB432" s="13"/>
      <c r="BC432" s="13"/>
      <c r="BD432" s="13"/>
      <c r="BE432" s="3"/>
      <c r="BF432" s="13"/>
      <c r="BG432" s="13"/>
      <c r="BH432" s="13"/>
      <c r="BI432" s="13"/>
      <c r="BJ432" s="13"/>
      <c r="BK432" s="3"/>
      <c r="BL432" s="3"/>
      <c r="BM432" s="3"/>
      <c r="BN432" s="3"/>
      <c r="BO432" s="3"/>
      <c r="BP432" s="3"/>
      <c r="BQ432" s="3"/>
      <c r="BR432" s="246"/>
      <c r="BS432" s="183"/>
      <c r="BT432" s="183"/>
      <c r="BU432" s="183"/>
      <c r="BV432" s="3"/>
      <c r="BW432" s="3"/>
      <c r="BX432" s="16"/>
      <c r="BY432" s="16">
        <f ca="1">IF(Table1[[#This Row],[Status]]="Open",Table1[[#This Row],[Ongoing Vacancies Day]],IF(Table1[[#This Row],[Status]]="Closed",Table1[[#This Row],[Join Date]]-Table1[[#This Row],[Request Date]],IF(Table1[[#This Row],[Status]]="Hold / Cancel","Hold/Cancel",0)))</f>
        <v>45965.657166087964</v>
      </c>
      <c r="BZ432" s="16" t="str">
        <f ca="1">IFERROR(VLOOKUP(BY432,Table4[],3,TRUE),"Hold/Cancel")</f>
        <v>above 91 Days</v>
      </c>
      <c r="CA432" s="16">
        <f ca="1">IF(LEN(Table1[[#This Row],[Join Date]])&lt;1, Table1[[#This Row],[Present Day]]-Table1[[#This Row],[Request Date]],"Closed")</f>
        <v>45965.657166087964</v>
      </c>
      <c r="CB432" s="16" t="str">
        <f ca="1">VLOOKUP(Table1[[#This Row],[Actual SLA]],Table3[],3,TRUE)</f>
        <v>&gt;90</v>
      </c>
      <c r="CC432" s="16" t="str">
        <f ca="1">IFERROR(VLOOKUP(BY432,Table4[],4,TRUE),"Hold/Cancel")</f>
        <v>Closed Not Meet SLA</v>
      </c>
      <c r="CD432" s="179"/>
      <c r="CE432" s="179">
        <f ca="1">NOW()</f>
        <v>45965.657166087964</v>
      </c>
      <c r="CF432" s="16"/>
      <c r="CG432" s="268"/>
      <c r="CH432" s="231"/>
    </row>
    <row r="433" spans="1:86" hidden="1" x14ac:dyDescent="0.35">
      <c r="A433" s="282">
        <v>432</v>
      </c>
      <c r="B433" s="3"/>
      <c r="C433" s="3"/>
      <c r="D433" s="227" t="s">
        <v>1494</v>
      </c>
      <c r="E433" s="265" t="s">
        <v>1807</v>
      </c>
      <c r="F433" s="227" t="s">
        <v>1876</v>
      </c>
      <c r="G433" s="227"/>
      <c r="H433" s="227" t="s">
        <v>1876</v>
      </c>
      <c r="I433" s="227" t="s">
        <v>635</v>
      </c>
      <c r="J433" s="284" t="s">
        <v>1851</v>
      </c>
      <c r="K433" s="3" t="s">
        <v>138</v>
      </c>
      <c r="L433" s="3" t="s">
        <v>47</v>
      </c>
      <c r="M433" s="3">
        <f>IF(ISBLANK(Table1[[#This Row],[Type Grade]]),"",VLOOKUP(Table1[[#This Row],[Type Grade]],Table10[], 2, 0))</f>
        <v>8</v>
      </c>
      <c r="N433" s="3"/>
      <c r="O433" s="3"/>
      <c r="P433" s="3" t="s">
        <v>1659</v>
      </c>
      <c r="Q433" s="3" t="str">
        <f>IF(ISBLANK(Table1[[#This Row],[Type Grade]]),"",VLOOKUP(Table1[[#This Row],[Type Grade]],Table10[#Data],4,0))</f>
        <v>Staff</v>
      </c>
      <c r="R433" s="3" t="s">
        <v>121</v>
      </c>
      <c r="S433" s="3" t="s">
        <v>151</v>
      </c>
      <c r="T433" s="3" t="s">
        <v>122</v>
      </c>
      <c r="U433" s="3"/>
      <c r="V433" s="3"/>
      <c r="W433" s="3">
        <v>1</v>
      </c>
      <c r="X433" s="3" t="s">
        <v>130</v>
      </c>
      <c r="Y433" s="3" t="str">
        <f>IF(ISBLANK(Table1[[#This Row],[Progress]]),"belum ada fktk",VLOOKUP(Table1[[#This Row],[Progress]],'Reference Table'!$F$2:$G$12,2,FALSE))</f>
        <v>Open</v>
      </c>
      <c r="Z433" s="199"/>
      <c r="AA433" s="183" t="str">
        <f>IF(LEN(Table1[[#This Row],[Request Date]])&gt;=1, TEXT(Table1[[#This Row],[Request Date]], "mmm"), "ongoing")</f>
        <v>ongoing</v>
      </c>
      <c r="AB433" s="152"/>
      <c r="AC433" s="152"/>
      <c r="AD433" s="152"/>
      <c r="AE433" s="152"/>
      <c r="AF433" s="152"/>
      <c r="AH433" s="13"/>
      <c r="AI433" s="13"/>
      <c r="AJ433" s="13"/>
      <c r="AK433" s="13"/>
      <c r="AL433" s="13"/>
      <c r="AM433" s="3"/>
      <c r="AN433" s="13"/>
      <c r="AO433" s="13"/>
      <c r="AP433" s="13"/>
      <c r="AQ433" s="13"/>
      <c r="AR433" s="13"/>
      <c r="AS433" s="3"/>
      <c r="AT433" s="13"/>
      <c r="AU433" s="13"/>
      <c r="AV433" s="13"/>
      <c r="AW433" s="13"/>
      <c r="AX433" s="13"/>
      <c r="AY433" s="3"/>
      <c r="AZ433" s="13"/>
      <c r="BA433" s="13"/>
      <c r="BB433" s="13"/>
      <c r="BC433" s="13"/>
      <c r="BD433" s="13"/>
      <c r="BE433" s="3"/>
      <c r="BF433" s="13"/>
      <c r="BG433" s="13"/>
      <c r="BH433" s="13"/>
      <c r="BI433" s="13"/>
      <c r="BJ433" s="13"/>
      <c r="BK433" s="3"/>
      <c r="BL433" s="3"/>
      <c r="BM433" s="3"/>
      <c r="BN433" s="3"/>
      <c r="BO433" s="3"/>
      <c r="BP433" s="3"/>
      <c r="BQ433" s="3"/>
      <c r="BR433" s="246"/>
      <c r="BS433" s="183"/>
      <c r="BT433" s="183"/>
      <c r="BU433" s="183"/>
      <c r="BV433" s="3"/>
      <c r="BW433" s="3"/>
      <c r="BX433" s="16"/>
      <c r="BY433" s="16">
        <f ca="1">IF(Table1[[#This Row],[Status]]="Open",Table1[[#This Row],[Ongoing Vacancies Day]],IF(Table1[[#This Row],[Status]]="Closed",Table1[[#This Row],[Join Date]]-Table1[[#This Row],[Request Date]],IF(Table1[[#This Row],[Status]]="Hold / Cancel","Hold/Cancel",0)))</f>
        <v>45965.657166087964</v>
      </c>
      <c r="BZ433" s="16" t="str">
        <f ca="1">IFERROR(VLOOKUP(BY433,Table4[],3,TRUE),"Hold/Cancel")</f>
        <v>above 91 Days</v>
      </c>
      <c r="CA433" s="16">
        <f ca="1">IF(LEN(Table1[[#This Row],[Join Date]])&lt;1, Table1[[#This Row],[Present Day]]-Table1[[#This Row],[Request Date]],"Closed")</f>
        <v>45965.657166087964</v>
      </c>
      <c r="CB433" s="16" t="str">
        <f ca="1">VLOOKUP(Table1[[#This Row],[Actual SLA]],Table3[],3,TRUE)</f>
        <v>&gt;90</v>
      </c>
      <c r="CC433" s="16" t="str">
        <f ca="1">IFERROR(VLOOKUP(BY433,Table4[],4,TRUE),"Hold/Cancel")</f>
        <v>Closed Not Meet SLA</v>
      </c>
      <c r="CD433" s="179"/>
      <c r="CE433" s="179">
        <f ca="1">NOW()</f>
        <v>45965.657166087964</v>
      </c>
      <c r="CF433" s="16"/>
      <c r="CG433" s="268"/>
      <c r="CH433" s="231"/>
    </row>
    <row r="434" spans="1:86" hidden="1" x14ac:dyDescent="0.35">
      <c r="A434" s="3">
        <v>433</v>
      </c>
      <c r="B434" s="13"/>
      <c r="C434" s="13"/>
      <c r="D434" s="265" t="s">
        <v>1494</v>
      </c>
      <c r="E434" s="227" t="s">
        <v>1807</v>
      </c>
      <c r="F434" s="265" t="s">
        <v>156</v>
      </c>
      <c r="G434" s="265"/>
      <c r="H434" s="265"/>
      <c r="I434" s="265" t="s">
        <v>635</v>
      </c>
      <c r="J434" s="283" t="s">
        <v>1849</v>
      </c>
      <c r="K434" s="13" t="s">
        <v>138</v>
      </c>
      <c r="L434" s="13" t="s">
        <v>43</v>
      </c>
      <c r="M434" s="13">
        <f>IF(ISBLANK(Table1[[#This Row],[Type Grade]]),"",VLOOKUP(Table1[[#This Row],[Type Grade]],Table10[], 2, 0))</f>
        <v>7</v>
      </c>
      <c r="N434" s="13"/>
      <c r="O434" s="13"/>
      <c r="P434" s="13" t="s">
        <v>1659</v>
      </c>
      <c r="Q434" s="13" t="str">
        <f>IF(ISBLANK(Table1[[#This Row],[Type Grade]]),"",VLOOKUP(Table1[[#This Row],[Type Grade]],Table10[#Data],4,0))</f>
        <v>Staff</v>
      </c>
      <c r="R434" s="13" t="s">
        <v>150</v>
      </c>
      <c r="S434" s="13" t="s">
        <v>126</v>
      </c>
      <c r="T434" s="13" t="s">
        <v>122</v>
      </c>
      <c r="U434" s="13"/>
      <c r="V434" s="13"/>
      <c r="W434" s="13">
        <v>1</v>
      </c>
      <c r="X434" s="13" t="s">
        <v>130</v>
      </c>
      <c r="Y434" s="13" t="str">
        <f>IF(ISBLANK(Table1[[#This Row],[Progress]]),"belum ada fktk",VLOOKUP(Table1[[#This Row],[Progress]],'Reference Table'!$F$2:$G$12,2,FALSE))</f>
        <v>Open</v>
      </c>
      <c r="Z434" s="270"/>
      <c r="AA434" s="152" t="str">
        <f>IF(LEN(Table1[[#This Row],[Request Date]])&gt;=1, TEXT(Table1[[#This Row],[Request Date]], "mmm"), "ongoing")</f>
        <v>ongoing</v>
      </c>
      <c r="AB434" s="152"/>
      <c r="AC434" s="152"/>
      <c r="AD434" s="152"/>
      <c r="AE434" s="152"/>
      <c r="AF434" s="152"/>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73"/>
      <c r="BS434" s="152"/>
      <c r="BT434" s="152"/>
      <c r="BU434" s="152"/>
      <c r="BV434" s="13"/>
      <c r="BW434" s="13"/>
      <c r="BX434" s="19"/>
      <c r="BY434" s="19"/>
      <c r="BZ434" s="19"/>
      <c r="CA434" s="19"/>
      <c r="CB434" s="19"/>
      <c r="CC434" s="19"/>
      <c r="CD434" s="266"/>
      <c r="CE434" s="266"/>
      <c r="CF434" s="19"/>
      <c r="CG434" s="267"/>
      <c r="CH434" s="294"/>
    </row>
    <row r="435" spans="1:86" hidden="1" x14ac:dyDescent="0.35">
      <c r="A435" s="3">
        <v>434</v>
      </c>
      <c r="B435" s="13" t="s">
        <v>149</v>
      </c>
      <c r="C435" s="13"/>
      <c r="D435" s="265" t="s">
        <v>1853</v>
      </c>
      <c r="E435" s="227" t="s">
        <v>1807</v>
      </c>
      <c r="F435" s="265" t="s">
        <v>159</v>
      </c>
      <c r="G435" s="265"/>
      <c r="H435" s="265" t="s">
        <v>1854</v>
      </c>
      <c r="I435" s="265" t="s">
        <v>1855</v>
      </c>
      <c r="J435" s="265" t="s">
        <v>1125</v>
      </c>
      <c r="K435" s="13" t="s">
        <v>147</v>
      </c>
      <c r="L435" s="13" t="s">
        <v>67</v>
      </c>
      <c r="M435" s="13">
        <f>IF(ISBLANK(Table1[[#This Row],[Type Grade]]),"",VLOOKUP(Table1[[#This Row],[Type Grade]],Table10[], 2, 0))</f>
        <v>3</v>
      </c>
      <c r="N435" s="13"/>
      <c r="O435" s="13"/>
      <c r="P435" s="13"/>
      <c r="Q435" s="13" t="str">
        <f>IF(ISBLANK(Table1[[#This Row],[Type Grade]]),"",VLOOKUP(Table1[[#This Row],[Type Grade]],Table10[#Data],4,0))</f>
        <v>Non Staff</v>
      </c>
      <c r="R435" s="13" t="s">
        <v>150</v>
      </c>
      <c r="S435" s="13" t="s">
        <v>52</v>
      </c>
      <c r="T435" s="13" t="s">
        <v>39</v>
      </c>
      <c r="U435" s="13" t="s">
        <v>1266</v>
      </c>
      <c r="V435" s="13"/>
      <c r="W435" s="13">
        <v>1</v>
      </c>
      <c r="X435" s="13" t="s">
        <v>135</v>
      </c>
      <c r="Y435" s="13" t="str">
        <f>IF(ISBLANK(Table1[[#This Row],[Progress]]),"belum ada fktk",VLOOKUP(Table1[[#This Row],[Progress]],'Reference Table'!$F$2:$G$12,2,FALSE))</f>
        <v>Closed</v>
      </c>
      <c r="Z435" s="277">
        <v>45904</v>
      </c>
      <c r="AA435" s="152" t="str">
        <f>IF(LEN(Table1[[#This Row],[Request Date]])&gt;=1, TEXT(Table1[[#This Row],[Request Date]], "mmm"), "ongoing")</f>
        <v>Sep</v>
      </c>
      <c r="AB435" s="152"/>
      <c r="AC435" s="152"/>
      <c r="AD435" s="152"/>
      <c r="AE435" s="152"/>
      <c r="AF435" s="152"/>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73"/>
      <c r="BS435" s="152"/>
      <c r="BT435" s="152">
        <v>45922</v>
      </c>
      <c r="BU435" s="152">
        <v>45922</v>
      </c>
      <c r="BV435" s="13" t="s">
        <v>1856</v>
      </c>
      <c r="BW435" s="13" t="s">
        <v>286</v>
      </c>
      <c r="BX435" s="19"/>
      <c r="BY435" s="16">
        <f>IF(Table1[[#This Row],[Status]]="Open",Table1[[#This Row],[Ongoing Vacancies Day]],IF(Table1[[#This Row],[Status]]="Closed",Table1[[#This Row],[Join Date]]-Table1[[#This Row],[Request Date]],IF(Table1[[#This Row],[Status]]="Hold / Cancel","Hold/Cancel",0)))</f>
        <v>18</v>
      </c>
      <c r="BZ435" s="16" t="str">
        <f>IFERROR(VLOOKUP(BY435,Table4[],3,TRUE),"Hold/Cancel")</f>
        <v>0 - 30 Days</v>
      </c>
      <c r="CA435" s="16" t="str">
        <f>IF(LEN(Table1[[#This Row],[Join Date]])&lt;1, Table1[[#This Row],[Present Day]]-Table1[[#This Row],[Request Date]],"Closed")</f>
        <v>Closed</v>
      </c>
      <c r="CB435" s="16" t="str">
        <f>VLOOKUP(Table1[[#This Row],[Actual SLA]],Table3[],3,TRUE)</f>
        <v>&lt;90</v>
      </c>
      <c r="CC435" s="16" t="str">
        <f>IFERROR(VLOOKUP(BY435,Table4[],4,TRUE),"Hold/Cancel")</f>
        <v>Closed Meet SLA</v>
      </c>
      <c r="CD435" s="266"/>
      <c r="CE435" s="179">
        <f ca="1">NOW()</f>
        <v>45965.657166087964</v>
      </c>
      <c r="CF435" s="19">
        <v>9</v>
      </c>
      <c r="CG435" s="267"/>
      <c r="CH435" s="294"/>
    </row>
    <row r="436" spans="1:86" hidden="1" x14ac:dyDescent="0.35">
      <c r="A436" s="3">
        <v>435</v>
      </c>
      <c r="B436" s="13" t="s">
        <v>506</v>
      </c>
      <c r="C436" s="13"/>
      <c r="D436" s="265" t="s">
        <v>1853</v>
      </c>
      <c r="E436" s="227" t="s">
        <v>1807</v>
      </c>
      <c r="F436" s="265" t="s">
        <v>236</v>
      </c>
      <c r="G436" s="265"/>
      <c r="H436" s="265" t="s">
        <v>223</v>
      </c>
      <c r="I436" s="265" t="s">
        <v>1000</v>
      </c>
      <c r="J436" s="265" t="s">
        <v>1039</v>
      </c>
      <c r="K436" s="13" t="s">
        <v>147</v>
      </c>
      <c r="L436" s="13" t="s">
        <v>67</v>
      </c>
      <c r="M436" s="13">
        <f>IF(ISBLANK(Table1[[#This Row],[Type Grade]]),"",VLOOKUP(Table1[[#This Row],[Type Grade]],Table10[], 2, 0))</f>
        <v>3</v>
      </c>
      <c r="N436" s="13"/>
      <c r="O436" s="13"/>
      <c r="P436" s="13"/>
      <c r="Q436" s="13" t="str">
        <f>IF(ISBLANK(Table1[[#This Row],[Type Grade]]),"",VLOOKUP(Table1[[#This Row],[Type Grade]],Table10[#Data],4,0))</f>
        <v>Non Staff</v>
      </c>
      <c r="R436" s="13" t="s">
        <v>150</v>
      </c>
      <c r="S436" s="13" t="s">
        <v>206</v>
      </c>
      <c r="T436" s="13" t="s">
        <v>39</v>
      </c>
      <c r="U436" s="13"/>
      <c r="V436" s="13"/>
      <c r="W436" s="13">
        <v>1</v>
      </c>
      <c r="X436" s="13" t="s">
        <v>135</v>
      </c>
      <c r="Y436" s="13" t="str">
        <f>IF(ISBLANK(Table1[[#This Row],[Progress]]),"belum ada fktk",VLOOKUP(Table1[[#This Row],[Progress]],'Reference Table'!$F$2:$G$12,2,FALSE))</f>
        <v>Closed</v>
      </c>
      <c r="Z436" s="277">
        <v>45913</v>
      </c>
      <c r="AA436" s="152" t="str">
        <f>IF(LEN(Table1[[#This Row],[Request Date]])&gt;=1, TEXT(Table1[[#This Row],[Request Date]], "mmm"), "ongoing")</f>
        <v>Sep</v>
      </c>
      <c r="AB436" s="152"/>
      <c r="AC436" s="152"/>
      <c r="AD436" s="152"/>
      <c r="AE436" s="152"/>
      <c r="AF436" s="152"/>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3"/>
      <c r="BN436" s="13"/>
      <c r="BO436" s="13"/>
      <c r="BP436" s="13"/>
      <c r="BQ436" s="13"/>
      <c r="BR436" s="173"/>
      <c r="BS436" s="152"/>
      <c r="BT436" s="152">
        <v>45922</v>
      </c>
      <c r="BU436" s="152">
        <v>45926</v>
      </c>
      <c r="BV436" s="13" t="s">
        <v>1857</v>
      </c>
      <c r="BW436" s="13" t="s">
        <v>286</v>
      </c>
      <c r="BX436" s="19"/>
      <c r="BY436" s="16">
        <f>IF(Table1[[#This Row],[Status]]="Open",Table1[[#This Row],[Ongoing Vacancies Day]],IF(Table1[[#This Row],[Status]]="Closed",Table1[[#This Row],[Join Date]]-Table1[[#This Row],[Request Date]],IF(Table1[[#This Row],[Status]]="Hold / Cancel","Hold/Cancel",0)))</f>
        <v>13</v>
      </c>
      <c r="BZ436" s="16" t="str">
        <f>IFERROR(VLOOKUP(BY436,Table4[],3,TRUE),"Hold/Cancel")</f>
        <v>0 - 30 Days</v>
      </c>
      <c r="CA436" s="16" t="str">
        <f>IF(LEN(Table1[[#This Row],[Join Date]])&lt;1, Table1[[#This Row],[Present Day]]-Table1[[#This Row],[Request Date]],"Closed")</f>
        <v>Closed</v>
      </c>
      <c r="CB436" s="16" t="str">
        <f>VLOOKUP(Table1[[#This Row],[Actual SLA]],Table3[],3,TRUE)</f>
        <v>&lt;90</v>
      </c>
      <c r="CC436" s="16" t="str">
        <f>IFERROR(VLOOKUP(BY436,Table4[],4,TRUE),"Hold/Cancel")</f>
        <v>Closed Meet SLA</v>
      </c>
      <c r="CD436" s="266"/>
      <c r="CE436" s="179">
        <f ca="1">NOW()</f>
        <v>45965.657166087964</v>
      </c>
      <c r="CF436" s="19">
        <v>9</v>
      </c>
      <c r="CG436" s="267"/>
      <c r="CH436" s="294"/>
    </row>
    <row r="437" spans="1:86" hidden="1" x14ac:dyDescent="0.35">
      <c r="A437" s="153"/>
      <c r="B437" s="13"/>
      <c r="C437" s="13"/>
      <c r="D437" s="227"/>
      <c r="E437" s="265"/>
      <c r="F437" s="265"/>
      <c r="G437" s="265"/>
      <c r="H437" s="13"/>
      <c r="I437" s="265"/>
      <c r="J437" s="265"/>
      <c r="K437" s="13"/>
      <c r="L437" s="13"/>
      <c r="M437" s="13"/>
      <c r="N437" s="13"/>
      <c r="O437" s="13"/>
      <c r="P437" s="13"/>
      <c r="Q437" s="13"/>
      <c r="R437" s="13"/>
      <c r="S437" s="13"/>
      <c r="T437" s="13"/>
      <c r="U437" s="13"/>
      <c r="V437" s="13"/>
      <c r="W437" s="13"/>
      <c r="X437" s="13"/>
      <c r="Y437" s="13"/>
      <c r="Z437" s="270"/>
      <c r="AA437" s="152"/>
      <c r="AB437" s="152"/>
      <c r="AC437" s="152"/>
      <c r="AD437" s="152"/>
      <c r="AE437" s="152"/>
      <c r="AF437" s="152"/>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73"/>
      <c r="BS437" s="152"/>
      <c r="BT437" s="152"/>
      <c r="BU437" s="152"/>
      <c r="BV437" s="13"/>
      <c r="BW437" s="13"/>
      <c r="BX437" s="19"/>
      <c r="BY437" s="19"/>
      <c r="BZ437" s="19"/>
      <c r="CA437" s="19"/>
      <c r="CB437" s="19"/>
      <c r="CC437" s="19"/>
      <c r="CD437" s="266"/>
      <c r="CE437" s="266"/>
      <c r="CF437" s="19"/>
      <c r="CG437" s="267"/>
      <c r="CH437" s="294"/>
    </row>
    <row r="438" spans="1:86" x14ac:dyDescent="0.35">
      <c r="AG438" s="1"/>
    </row>
    <row r="439" spans="1:86" x14ac:dyDescent="0.35">
      <c r="AG439" s="1"/>
    </row>
    <row r="440" spans="1:86" x14ac:dyDescent="0.35">
      <c r="AG440" s="1"/>
    </row>
    <row r="441" spans="1:86" x14ac:dyDescent="0.35">
      <c r="AG441" s="1"/>
    </row>
    <row r="442" spans="1:86" x14ac:dyDescent="0.35">
      <c r="AG442" s="1"/>
    </row>
    <row r="443" spans="1:86" x14ac:dyDescent="0.35">
      <c r="AG443" s="1"/>
    </row>
    <row r="444" spans="1:86" x14ac:dyDescent="0.35">
      <c r="AG444" s="1"/>
    </row>
    <row r="445" spans="1:86" x14ac:dyDescent="0.35">
      <c r="AG445" s="1"/>
    </row>
    <row r="446" spans="1:86" x14ac:dyDescent="0.35">
      <c r="AG446" s="1"/>
    </row>
    <row r="447" spans="1:86" x14ac:dyDescent="0.35">
      <c r="AG447" s="1"/>
    </row>
    <row r="448" spans="1:86" x14ac:dyDescent="0.35">
      <c r="AG448" s="1"/>
    </row>
    <row r="449" spans="33:33" x14ac:dyDescent="0.35">
      <c r="AG449" s="1"/>
    </row>
    <row r="450" spans="33:33" x14ac:dyDescent="0.35">
      <c r="AG450" s="1"/>
    </row>
    <row r="451" spans="33:33" x14ac:dyDescent="0.35">
      <c r="AG451" s="1"/>
    </row>
    <row r="452" spans="33:33" x14ac:dyDescent="0.35">
      <c r="AG452" s="1"/>
    </row>
    <row r="453" spans="33:33" x14ac:dyDescent="0.35">
      <c r="AG453" s="1"/>
    </row>
    <row r="454" spans="33:33" x14ac:dyDescent="0.35">
      <c r="AG454" s="1"/>
    </row>
    <row r="455" spans="33:33" x14ac:dyDescent="0.35">
      <c r="AG455" s="1"/>
    </row>
    <row r="456" spans="33:33" x14ac:dyDescent="0.35">
      <c r="AG456" s="1"/>
    </row>
    <row r="457" spans="33:33" x14ac:dyDescent="0.35">
      <c r="AG457" s="1"/>
    </row>
    <row r="458" spans="33:33" x14ac:dyDescent="0.35">
      <c r="AG458" s="1"/>
    </row>
    <row r="459" spans="33:33" x14ac:dyDescent="0.35">
      <c r="AG459" s="1"/>
    </row>
    <row r="460" spans="33:33" x14ac:dyDescent="0.35">
      <c r="AG460" s="1"/>
    </row>
    <row r="461" spans="33:33" x14ac:dyDescent="0.35">
      <c r="AG461" s="1"/>
    </row>
    <row r="462" spans="33:33" x14ac:dyDescent="0.35">
      <c r="AG462" s="1"/>
    </row>
    <row r="463" spans="33:33" x14ac:dyDescent="0.35">
      <c r="AG463" s="1"/>
    </row>
    <row r="464" spans="33:33" x14ac:dyDescent="0.35">
      <c r="AG464" s="1"/>
    </row>
    <row r="465" spans="33:33" x14ac:dyDescent="0.35">
      <c r="AG465" s="1"/>
    </row>
    <row r="466" spans="33:33" x14ac:dyDescent="0.35">
      <c r="AG466" s="1"/>
    </row>
    <row r="467" spans="33:33" x14ac:dyDescent="0.35">
      <c r="AG467" s="1"/>
    </row>
    <row r="468" spans="33:33" x14ac:dyDescent="0.35">
      <c r="AG468" s="1"/>
    </row>
    <row r="469" spans="33:33" x14ac:dyDescent="0.35">
      <c r="AG469" s="1"/>
    </row>
    <row r="470" spans="33:33" x14ac:dyDescent="0.35">
      <c r="AG470" s="1"/>
    </row>
    <row r="471" spans="33:33" x14ac:dyDescent="0.35">
      <c r="AG471" s="1"/>
    </row>
    <row r="472" spans="33:33" x14ac:dyDescent="0.35">
      <c r="AG472" s="1"/>
    </row>
    <row r="473" spans="33:33" x14ac:dyDescent="0.35">
      <c r="AG473" s="1"/>
    </row>
    <row r="474" spans="33:33" x14ac:dyDescent="0.35">
      <c r="AG474" s="1"/>
    </row>
    <row r="475" spans="33:33" x14ac:dyDescent="0.35">
      <c r="AG475" s="1"/>
    </row>
    <row r="476" spans="33:33" x14ac:dyDescent="0.35">
      <c r="AG476" s="1"/>
    </row>
    <row r="477" spans="33:33" x14ac:dyDescent="0.35">
      <c r="AG477" s="1"/>
    </row>
    <row r="478" spans="33:33" x14ac:dyDescent="0.35">
      <c r="AG478" s="1"/>
    </row>
    <row r="479" spans="33:33" x14ac:dyDescent="0.35">
      <c r="AG479" s="1"/>
    </row>
    <row r="480" spans="33:33" x14ac:dyDescent="0.35">
      <c r="AG480" s="1"/>
    </row>
    <row r="481" spans="33:33" x14ac:dyDescent="0.35">
      <c r="AG481" s="1"/>
    </row>
    <row r="482" spans="33:33" x14ac:dyDescent="0.35">
      <c r="AG482" s="1"/>
    </row>
    <row r="483" spans="33:33" x14ac:dyDescent="0.35">
      <c r="AG483" s="1"/>
    </row>
    <row r="484" spans="33:33" x14ac:dyDescent="0.35">
      <c r="AG484" s="1"/>
    </row>
    <row r="485" spans="33:33" x14ac:dyDescent="0.35">
      <c r="AG485" s="1"/>
    </row>
    <row r="486" spans="33:33" x14ac:dyDescent="0.35">
      <c r="AG486" s="1"/>
    </row>
    <row r="487" spans="33:33" x14ac:dyDescent="0.35">
      <c r="AG487" s="1"/>
    </row>
    <row r="488" spans="33:33" x14ac:dyDescent="0.35">
      <c r="AG488" s="1"/>
    </row>
    <row r="489" spans="33:33" x14ac:dyDescent="0.35">
      <c r="AG489" s="1"/>
    </row>
    <row r="490" spans="33:33" x14ac:dyDescent="0.35">
      <c r="AG490" s="1"/>
    </row>
    <row r="491" spans="33:33" x14ac:dyDescent="0.35">
      <c r="AG491" s="1"/>
    </row>
    <row r="492" spans="33:33" x14ac:dyDescent="0.35">
      <c r="AG492" s="1"/>
    </row>
    <row r="493" spans="33:33" x14ac:dyDescent="0.35">
      <c r="AG493" s="1"/>
    </row>
    <row r="494" spans="33:33" x14ac:dyDescent="0.35">
      <c r="AG494" s="1"/>
    </row>
    <row r="495" spans="33:33" x14ac:dyDescent="0.35">
      <c r="AG495" s="1"/>
    </row>
    <row r="496" spans="33:33" x14ac:dyDescent="0.35">
      <c r="AG496" s="1"/>
    </row>
    <row r="497" spans="33:33" x14ac:dyDescent="0.35">
      <c r="AG497" s="1"/>
    </row>
    <row r="498" spans="33:33" x14ac:dyDescent="0.35">
      <c r="AG498" s="1"/>
    </row>
    <row r="499" spans="33:33" x14ac:dyDescent="0.35">
      <c r="AG499" s="1"/>
    </row>
    <row r="500" spans="33:33" x14ac:dyDescent="0.35">
      <c r="AG500" s="1"/>
    </row>
    <row r="501" spans="33:33" x14ac:dyDescent="0.35">
      <c r="AG501" s="1"/>
    </row>
    <row r="502" spans="33:33" x14ac:dyDescent="0.35">
      <c r="AG502" s="1"/>
    </row>
    <row r="503" spans="33:33" x14ac:dyDescent="0.35">
      <c r="AG503" s="1"/>
    </row>
    <row r="504" spans="33:33" x14ac:dyDescent="0.35">
      <c r="AG504" s="1"/>
    </row>
    <row r="505" spans="33:33" x14ac:dyDescent="0.35">
      <c r="AG505" s="1"/>
    </row>
    <row r="506" spans="33:33" x14ac:dyDescent="0.35">
      <c r="AG506" s="1"/>
    </row>
    <row r="507" spans="33:33" x14ac:dyDescent="0.35">
      <c r="AG507" s="1"/>
    </row>
    <row r="508" spans="33:33" x14ac:dyDescent="0.35">
      <c r="AG508" s="1"/>
    </row>
    <row r="509" spans="33:33" x14ac:dyDescent="0.35">
      <c r="AG509" s="1"/>
    </row>
    <row r="510" spans="33:33" x14ac:dyDescent="0.35">
      <c r="AG510" s="1"/>
    </row>
    <row r="511" spans="33:33" x14ac:dyDescent="0.35">
      <c r="AG511" s="1"/>
    </row>
    <row r="512" spans="33:33" x14ac:dyDescent="0.35">
      <c r="AG512" s="1"/>
    </row>
    <row r="513" spans="33:33" x14ac:dyDescent="0.35">
      <c r="AG513" s="1"/>
    </row>
    <row r="514" spans="33:33" x14ac:dyDescent="0.35">
      <c r="AG514" s="1"/>
    </row>
    <row r="515" spans="33:33" x14ac:dyDescent="0.35">
      <c r="AG515" s="1"/>
    </row>
    <row r="516" spans="33:33" x14ac:dyDescent="0.35">
      <c r="AG516" s="1"/>
    </row>
    <row r="517" spans="33:33" x14ac:dyDescent="0.35">
      <c r="AG517" s="1"/>
    </row>
    <row r="518" spans="33:33" x14ac:dyDescent="0.35">
      <c r="AG518" s="1"/>
    </row>
    <row r="519" spans="33:33" x14ac:dyDescent="0.35">
      <c r="AG519" s="1"/>
    </row>
    <row r="520" spans="33:33" x14ac:dyDescent="0.35">
      <c r="AG520" s="1"/>
    </row>
    <row r="521" spans="33:33" x14ac:dyDescent="0.35">
      <c r="AG521" s="1"/>
    </row>
    <row r="522" spans="33:33" x14ac:dyDescent="0.35">
      <c r="AG522" s="1"/>
    </row>
    <row r="523" spans="33:33" x14ac:dyDescent="0.35">
      <c r="AG523" s="1"/>
    </row>
    <row r="524" spans="33:33" x14ac:dyDescent="0.35">
      <c r="AG524" s="1"/>
    </row>
    <row r="525" spans="33:33" x14ac:dyDescent="0.35">
      <c r="AG525" s="1"/>
    </row>
    <row r="526" spans="33:33" x14ac:dyDescent="0.35">
      <c r="AG526" s="1"/>
    </row>
    <row r="527" spans="33:33" x14ac:dyDescent="0.35">
      <c r="AG527" s="1"/>
    </row>
    <row r="528" spans="33:33" x14ac:dyDescent="0.35">
      <c r="AG528" s="1"/>
    </row>
    <row r="529" spans="33:33" x14ac:dyDescent="0.35">
      <c r="AG529" s="1"/>
    </row>
    <row r="530" spans="33:33" x14ac:dyDescent="0.35">
      <c r="AG530" s="1"/>
    </row>
    <row r="531" spans="33:33" x14ac:dyDescent="0.35">
      <c r="AG531" s="1"/>
    </row>
    <row r="532" spans="33:33" x14ac:dyDescent="0.35">
      <c r="AG532" s="1"/>
    </row>
    <row r="533" spans="33:33" x14ac:dyDescent="0.35">
      <c r="AG533" s="1"/>
    </row>
    <row r="534" spans="33:33" x14ac:dyDescent="0.35">
      <c r="AG534" s="1"/>
    </row>
    <row r="535" spans="33:33" x14ac:dyDescent="0.35">
      <c r="AG535" s="1"/>
    </row>
    <row r="536" spans="33:33" x14ac:dyDescent="0.35">
      <c r="AG536" s="1"/>
    </row>
    <row r="537" spans="33:33" x14ac:dyDescent="0.35">
      <c r="AG537" s="1"/>
    </row>
    <row r="538" spans="33:33" x14ac:dyDescent="0.35">
      <c r="AG538" s="1"/>
    </row>
    <row r="539" spans="33:33" x14ac:dyDescent="0.35">
      <c r="AG539" s="1"/>
    </row>
    <row r="540" spans="33:33" x14ac:dyDescent="0.35">
      <c r="AG540" s="1"/>
    </row>
    <row r="541" spans="33:33" x14ac:dyDescent="0.35">
      <c r="AG541" s="1"/>
    </row>
    <row r="542" spans="33:33" x14ac:dyDescent="0.35">
      <c r="AG542" s="1"/>
    </row>
    <row r="543" spans="33:33" x14ac:dyDescent="0.35">
      <c r="AG543" s="1"/>
    </row>
    <row r="544" spans="33:33" x14ac:dyDescent="0.35">
      <c r="AG544" s="1"/>
    </row>
    <row r="545" spans="33:33" x14ac:dyDescent="0.35">
      <c r="AG545" s="1"/>
    </row>
    <row r="546" spans="33:33" x14ac:dyDescent="0.35">
      <c r="AG546" s="1"/>
    </row>
    <row r="547" spans="33:33" x14ac:dyDescent="0.35">
      <c r="AG547" s="1"/>
    </row>
    <row r="548" spans="33:33" x14ac:dyDescent="0.35">
      <c r="AG548" s="1"/>
    </row>
    <row r="549" spans="33:33" x14ac:dyDescent="0.35">
      <c r="AG549" s="1"/>
    </row>
    <row r="550" spans="33:33" x14ac:dyDescent="0.35">
      <c r="AG550" s="1"/>
    </row>
    <row r="551" spans="33:33" x14ac:dyDescent="0.35">
      <c r="AG551" s="1"/>
    </row>
    <row r="552" spans="33:33" x14ac:dyDescent="0.35">
      <c r="AG552" s="1"/>
    </row>
    <row r="553" spans="33:33" x14ac:dyDescent="0.35">
      <c r="AG553" s="1"/>
    </row>
    <row r="554" spans="33:33" x14ac:dyDescent="0.35">
      <c r="AG554" s="1"/>
    </row>
    <row r="555" spans="33:33" x14ac:dyDescent="0.35">
      <c r="AG555" s="1"/>
    </row>
    <row r="556" spans="33:33" x14ac:dyDescent="0.35">
      <c r="AG556" s="1"/>
    </row>
    <row r="557" spans="33:33" x14ac:dyDescent="0.35">
      <c r="AG557" s="1"/>
    </row>
    <row r="558" spans="33:33" x14ac:dyDescent="0.35">
      <c r="AG558" s="1"/>
    </row>
    <row r="559" spans="33:33" x14ac:dyDescent="0.35">
      <c r="AG559" s="1"/>
    </row>
    <row r="560" spans="33:33" x14ac:dyDescent="0.35">
      <c r="AG560" s="1"/>
    </row>
    <row r="561" spans="33:33" x14ac:dyDescent="0.35">
      <c r="AG561" s="1"/>
    </row>
    <row r="562" spans="33:33" x14ac:dyDescent="0.35">
      <c r="AG562" s="1"/>
    </row>
    <row r="563" spans="33:33" x14ac:dyDescent="0.35">
      <c r="AG563" s="1"/>
    </row>
    <row r="564" spans="33:33" x14ac:dyDescent="0.35">
      <c r="AG564" s="1"/>
    </row>
    <row r="565" spans="33:33" x14ac:dyDescent="0.35">
      <c r="AG565" s="1"/>
    </row>
    <row r="566" spans="33:33" x14ac:dyDescent="0.35">
      <c r="AG566" s="1"/>
    </row>
    <row r="567" spans="33:33" x14ac:dyDescent="0.35">
      <c r="AG567" s="1"/>
    </row>
    <row r="568" spans="33:33" x14ac:dyDescent="0.35">
      <c r="AG568" s="1"/>
    </row>
    <row r="569" spans="33:33" x14ac:dyDescent="0.35">
      <c r="AG569" s="1"/>
    </row>
    <row r="570" spans="33:33" x14ac:dyDescent="0.35">
      <c r="AG570" s="1"/>
    </row>
    <row r="571" spans="33:33" x14ac:dyDescent="0.35">
      <c r="AG571" s="1"/>
    </row>
    <row r="572" spans="33:33" x14ac:dyDescent="0.35">
      <c r="AG572" s="1"/>
    </row>
    <row r="573" spans="33:33" x14ac:dyDescent="0.35">
      <c r="AG573" s="1"/>
    </row>
    <row r="574" spans="33:33" x14ac:dyDescent="0.35">
      <c r="AG574" s="1"/>
    </row>
    <row r="575" spans="33:33" x14ac:dyDescent="0.35">
      <c r="AG575" s="1"/>
    </row>
    <row r="576" spans="33:33" x14ac:dyDescent="0.35">
      <c r="AG576" s="1"/>
    </row>
    <row r="577" spans="33:33" x14ac:dyDescent="0.35">
      <c r="AG577" s="1"/>
    </row>
    <row r="578" spans="33:33" x14ac:dyDescent="0.35">
      <c r="AG578" s="1"/>
    </row>
    <row r="579" spans="33:33" x14ac:dyDescent="0.35">
      <c r="AG579" s="1"/>
    </row>
    <row r="580" spans="33:33" x14ac:dyDescent="0.35">
      <c r="AG580" s="1"/>
    </row>
    <row r="581" spans="33:33" x14ac:dyDescent="0.35">
      <c r="AG581" s="1"/>
    </row>
    <row r="582" spans="33:33" x14ac:dyDescent="0.35">
      <c r="AG582" s="1"/>
    </row>
    <row r="583" spans="33:33" x14ac:dyDescent="0.35">
      <c r="AG583" s="1"/>
    </row>
    <row r="584" spans="33:33" x14ac:dyDescent="0.35">
      <c r="AG584" s="1"/>
    </row>
    <row r="585" spans="33:33" x14ac:dyDescent="0.35">
      <c r="AG585" s="1"/>
    </row>
    <row r="586" spans="33:33" x14ac:dyDescent="0.35">
      <c r="AG586" s="1"/>
    </row>
    <row r="587" spans="33:33" x14ac:dyDescent="0.35">
      <c r="AG587" s="1"/>
    </row>
    <row r="588" spans="33:33" x14ac:dyDescent="0.35">
      <c r="AG588" s="1"/>
    </row>
    <row r="589" spans="33:33" x14ac:dyDescent="0.35">
      <c r="AG589" s="1"/>
    </row>
    <row r="590" spans="33:33" x14ac:dyDescent="0.35">
      <c r="AG590" s="1"/>
    </row>
    <row r="591" spans="33:33" x14ac:dyDescent="0.35">
      <c r="AG591" s="1"/>
    </row>
    <row r="592" spans="33:33" x14ac:dyDescent="0.35">
      <c r="AG592" s="1"/>
    </row>
    <row r="593" spans="33:33" x14ac:dyDescent="0.35">
      <c r="AG593" s="1"/>
    </row>
    <row r="594" spans="33:33" x14ac:dyDescent="0.35">
      <c r="AG594" s="1"/>
    </row>
    <row r="595" spans="33:33" x14ac:dyDescent="0.35">
      <c r="AG595" s="1"/>
    </row>
    <row r="596" spans="33:33" x14ac:dyDescent="0.35">
      <c r="AG596" s="1"/>
    </row>
    <row r="597" spans="33:33" x14ac:dyDescent="0.35">
      <c r="AG597" s="1"/>
    </row>
    <row r="598" spans="33:33" x14ac:dyDescent="0.35">
      <c r="AG598" s="1"/>
    </row>
    <row r="599" spans="33:33" x14ac:dyDescent="0.35">
      <c r="AG599" s="1"/>
    </row>
    <row r="600" spans="33:33" x14ac:dyDescent="0.35">
      <c r="AG600" s="1"/>
    </row>
    <row r="601" spans="33:33" x14ac:dyDescent="0.35">
      <c r="AG601" s="1"/>
    </row>
    <row r="602" spans="33:33" x14ac:dyDescent="0.35">
      <c r="AG602" s="1"/>
    </row>
    <row r="603" spans="33:33" x14ac:dyDescent="0.35">
      <c r="AG603" s="1"/>
    </row>
    <row r="604" spans="33:33" x14ac:dyDescent="0.35">
      <c r="AG604" s="1"/>
    </row>
    <row r="605" spans="33:33" x14ac:dyDescent="0.35">
      <c r="AG605" s="1"/>
    </row>
    <row r="606" spans="33:33" x14ac:dyDescent="0.35">
      <c r="AG606" s="1"/>
    </row>
    <row r="607" spans="33:33" x14ac:dyDescent="0.35">
      <c r="AG607" s="1"/>
    </row>
    <row r="608" spans="33:33" x14ac:dyDescent="0.35">
      <c r="AG608" s="1"/>
    </row>
    <row r="609" spans="33:33" x14ac:dyDescent="0.35">
      <c r="AG609" s="1"/>
    </row>
    <row r="610" spans="33:33" x14ac:dyDescent="0.35">
      <c r="AG610" s="1"/>
    </row>
    <row r="611" spans="33:33" x14ac:dyDescent="0.35">
      <c r="AG611" s="1"/>
    </row>
    <row r="612" spans="33:33" x14ac:dyDescent="0.35">
      <c r="AG612" s="1"/>
    </row>
    <row r="613" spans="33:33" x14ac:dyDescent="0.35">
      <c r="AG613" s="1"/>
    </row>
    <row r="614" spans="33:33" x14ac:dyDescent="0.35">
      <c r="AG614" s="1"/>
    </row>
    <row r="615" spans="33:33" x14ac:dyDescent="0.35">
      <c r="AG615" s="1"/>
    </row>
    <row r="616" spans="33:33" x14ac:dyDescent="0.35">
      <c r="AG616" s="1"/>
    </row>
    <row r="617" spans="33:33" x14ac:dyDescent="0.35">
      <c r="AG617" s="1"/>
    </row>
    <row r="618" spans="33:33" x14ac:dyDescent="0.35">
      <c r="AG618" s="1"/>
    </row>
    <row r="619" spans="33:33" x14ac:dyDescent="0.35">
      <c r="AG619" s="1"/>
    </row>
    <row r="620" spans="33:33" x14ac:dyDescent="0.35">
      <c r="AG620" s="1"/>
    </row>
    <row r="621" spans="33:33" x14ac:dyDescent="0.35">
      <c r="AG621" s="1"/>
    </row>
    <row r="622" spans="33:33" x14ac:dyDescent="0.35">
      <c r="AG622" s="1"/>
    </row>
    <row r="623" spans="33:33" x14ac:dyDescent="0.35">
      <c r="AG623" s="1"/>
    </row>
    <row r="624" spans="33:33" x14ac:dyDescent="0.35">
      <c r="AG624" s="1"/>
    </row>
    <row r="625" spans="33:33" x14ac:dyDescent="0.35">
      <c r="AG625" s="1"/>
    </row>
    <row r="626" spans="33:33" x14ac:dyDescent="0.35">
      <c r="AG626" s="1"/>
    </row>
    <row r="627" spans="33:33" x14ac:dyDescent="0.35">
      <c r="AG627" s="1"/>
    </row>
    <row r="628" spans="33:33" x14ac:dyDescent="0.35">
      <c r="AG628" s="1"/>
    </row>
    <row r="629" spans="33:33" x14ac:dyDescent="0.35">
      <c r="AG629" s="1"/>
    </row>
    <row r="630" spans="33:33" x14ac:dyDescent="0.35">
      <c r="AG630" s="1"/>
    </row>
    <row r="631" spans="33:33" x14ac:dyDescent="0.35">
      <c r="AG631" s="1"/>
    </row>
    <row r="632" spans="33:33" x14ac:dyDescent="0.35">
      <c r="AG632" s="1"/>
    </row>
    <row r="633" spans="33:33" x14ac:dyDescent="0.35">
      <c r="AG633" s="1"/>
    </row>
    <row r="634" spans="33:33" x14ac:dyDescent="0.35">
      <c r="AG634" s="1"/>
    </row>
    <row r="635" spans="33:33" x14ac:dyDescent="0.35">
      <c r="AG635" s="1"/>
    </row>
    <row r="636" spans="33:33" x14ac:dyDescent="0.35">
      <c r="AG636" s="1"/>
    </row>
    <row r="637" spans="33:33" x14ac:dyDescent="0.35">
      <c r="AG637" s="1"/>
    </row>
    <row r="638" spans="33:33" x14ac:dyDescent="0.35">
      <c r="AG638" s="1"/>
    </row>
    <row r="639" spans="33:33" x14ac:dyDescent="0.35">
      <c r="AG639" s="1"/>
    </row>
    <row r="640" spans="33:33" x14ac:dyDescent="0.35">
      <c r="AG640" s="1"/>
    </row>
    <row r="641" spans="33:33" x14ac:dyDescent="0.35">
      <c r="AG641" s="1"/>
    </row>
    <row r="642" spans="33:33" x14ac:dyDescent="0.35">
      <c r="AG642" s="1"/>
    </row>
    <row r="643" spans="33:33" x14ac:dyDescent="0.35">
      <c r="AG643" s="1"/>
    </row>
    <row r="644" spans="33:33" x14ac:dyDescent="0.35">
      <c r="AG644" s="1"/>
    </row>
    <row r="645" spans="33:33" x14ac:dyDescent="0.35">
      <c r="AG645" s="1"/>
    </row>
    <row r="646" spans="33:33" x14ac:dyDescent="0.35">
      <c r="AG646" s="1"/>
    </row>
    <row r="647" spans="33:33" x14ac:dyDescent="0.35">
      <c r="AG647" s="1"/>
    </row>
    <row r="648" spans="33:33" x14ac:dyDescent="0.35">
      <c r="AG648" s="1"/>
    </row>
    <row r="649" spans="33:33" x14ac:dyDescent="0.35">
      <c r="AG649" s="1"/>
    </row>
    <row r="650" spans="33:33" x14ac:dyDescent="0.35">
      <c r="AG650" s="1"/>
    </row>
    <row r="651" spans="33:33" x14ac:dyDescent="0.35">
      <c r="AG651" s="1"/>
    </row>
    <row r="652" spans="33:33" x14ac:dyDescent="0.35">
      <c r="AG652" s="1"/>
    </row>
    <row r="653" spans="33:33" x14ac:dyDescent="0.35">
      <c r="AG653" s="1"/>
    </row>
    <row r="654" spans="33:33" x14ac:dyDescent="0.35">
      <c r="AG654" s="1"/>
    </row>
    <row r="655" spans="33:33" x14ac:dyDescent="0.35">
      <c r="AG655" s="1"/>
    </row>
    <row r="656" spans="33:33" x14ac:dyDescent="0.35">
      <c r="AG656" s="1"/>
    </row>
    <row r="657" spans="33:33" x14ac:dyDescent="0.35">
      <c r="AG657" s="1"/>
    </row>
    <row r="658" spans="33:33" x14ac:dyDescent="0.35">
      <c r="AG658" s="1"/>
    </row>
    <row r="659" spans="33:33" x14ac:dyDescent="0.35">
      <c r="AG659" s="1"/>
    </row>
    <row r="660" spans="33:33" x14ac:dyDescent="0.35">
      <c r="AG660" s="1"/>
    </row>
    <row r="661" spans="33:33" x14ac:dyDescent="0.35">
      <c r="AG661" s="1"/>
    </row>
    <row r="662" spans="33:33" x14ac:dyDescent="0.35">
      <c r="AG662" s="1"/>
    </row>
    <row r="663" spans="33:33" x14ac:dyDescent="0.35">
      <c r="AG663" s="1"/>
    </row>
    <row r="664" spans="33:33" x14ac:dyDescent="0.35">
      <c r="AG664" s="1"/>
    </row>
    <row r="665" spans="33:33" x14ac:dyDescent="0.35">
      <c r="AG665" s="1"/>
    </row>
    <row r="666" spans="33:33" x14ac:dyDescent="0.35">
      <c r="AG666" s="1"/>
    </row>
    <row r="667" spans="33:33" x14ac:dyDescent="0.35">
      <c r="AG667" s="1"/>
    </row>
    <row r="668" spans="33:33" x14ac:dyDescent="0.35">
      <c r="AG668" s="1"/>
    </row>
    <row r="669" spans="33:33" x14ac:dyDescent="0.35">
      <c r="AG669" s="1"/>
    </row>
    <row r="670" spans="33:33" x14ac:dyDescent="0.35">
      <c r="AG670" s="1"/>
    </row>
    <row r="671" spans="33:33" x14ac:dyDescent="0.35">
      <c r="AG671" s="1"/>
    </row>
    <row r="672" spans="33:33" x14ac:dyDescent="0.35">
      <c r="AG672" s="1"/>
    </row>
    <row r="673" spans="33:33" x14ac:dyDescent="0.35">
      <c r="AG673" s="1"/>
    </row>
    <row r="674" spans="33:33" x14ac:dyDescent="0.35">
      <c r="AG674" s="1"/>
    </row>
    <row r="675" spans="33:33" x14ac:dyDescent="0.35">
      <c r="AG675" s="1"/>
    </row>
    <row r="676" spans="33:33" x14ac:dyDescent="0.35">
      <c r="AG676" s="1"/>
    </row>
    <row r="677" spans="33:33" x14ac:dyDescent="0.35">
      <c r="AG677" s="1"/>
    </row>
    <row r="678" spans="33:33" x14ac:dyDescent="0.35">
      <c r="AG678" s="1"/>
    </row>
    <row r="679" spans="33:33" x14ac:dyDescent="0.35">
      <c r="AG679" s="1"/>
    </row>
    <row r="680" spans="33:33" x14ac:dyDescent="0.35">
      <c r="AG680" s="1"/>
    </row>
    <row r="681" spans="33:33" x14ac:dyDescent="0.35">
      <c r="AG681" s="1"/>
    </row>
    <row r="682" spans="33:33" x14ac:dyDescent="0.35">
      <c r="AG682" s="1"/>
    </row>
    <row r="683" spans="33:33" x14ac:dyDescent="0.35">
      <c r="AG683" s="1"/>
    </row>
    <row r="684" spans="33:33" x14ac:dyDescent="0.35">
      <c r="AG684" s="1"/>
    </row>
    <row r="685" spans="33:33" x14ac:dyDescent="0.35">
      <c r="AG685" s="1"/>
    </row>
    <row r="686" spans="33:33" x14ac:dyDescent="0.35">
      <c r="AG686" s="1"/>
    </row>
    <row r="687" spans="33:33" x14ac:dyDescent="0.35">
      <c r="AG687" s="1"/>
    </row>
    <row r="688" spans="33:33" x14ac:dyDescent="0.35">
      <c r="AG688" s="1"/>
    </row>
    <row r="689" spans="33:33" x14ac:dyDescent="0.35">
      <c r="AG689" s="1"/>
    </row>
    <row r="690" spans="33:33" x14ac:dyDescent="0.35">
      <c r="AG690" s="1"/>
    </row>
    <row r="691" spans="33:33" x14ac:dyDescent="0.35">
      <c r="AG691" s="1"/>
    </row>
    <row r="692" spans="33:33" x14ac:dyDescent="0.35">
      <c r="AG692" s="1"/>
    </row>
    <row r="693" spans="33:33" x14ac:dyDescent="0.35">
      <c r="AG693" s="1"/>
    </row>
    <row r="694" spans="33:33" x14ac:dyDescent="0.35">
      <c r="AG694" s="1"/>
    </row>
    <row r="695" spans="33:33" x14ac:dyDescent="0.35">
      <c r="AG695" s="1"/>
    </row>
    <row r="696" spans="33:33" x14ac:dyDescent="0.35">
      <c r="AG696" s="1"/>
    </row>
    <row r="697" spans="33:33" x14ac:dyDescent="0.35">
      <c r="AG697" s="1"/>
    </row>
    <row r="698" spans="33:33" x14ac:dyDescent="0.35">
      <c r="AG698" s="1"/>
    </row>
    <row r="699" spans="33:33" x14ac:dyDescent="0.35">
      <c r="AG699" s="1"/>
    </row>
    <row r="700" spans="33:33" x14ac:dyDescent="0.35">
      <c r="AG700" s="1"/>
    </row>
    <row r="701" spans="33:33" x14ac:dyDescent="0.35">
      <c r="AG701" s="1"/>
    </row>
    <row r="702" spans="33:33" x14ac:dyDescent="0.35">
      <c r="AG702" s="1"/>
    </row>
    <row r="703" spans="33:33" x14ac:dyDescent="0.35">
      <c r="AG703" s="1"/>
    </row>
    <row r="704" spans="33:33" x14ac:dyDescent="0.35">
      <c r="AG704" s="1"/>
    </row>
    <row r="705" spans="33:33" x14ac:dyDescent="0.35">
      <c r="AG705" s="1"/>
    </row>
    <row r="706" spans="33:33" x14ac:dyDescent="0.35">
      <c r="AG706" s="1"/>
    </row>
    <row r="707" spans="33:33" x14ac:dyDescent="0.35">
      <c r="AG707" s="1"/>
    </row>
    <row r="708" spans="33:33" x14ac:dyDescent="0.35">
      <c r="AG708" s="1"/>
    </row>
    <row r="709" spans="33:33" x14ac:dyDescent="0.35">
      <c r="AG709" s="1"/>
    </row>
    <row r="710" spans="33:33" x14ac:dyDescent="0.35">
      <c r="AG710" s="1"/>
    </row>
    <row r="711" spans="33:33" x14ac:dyDescent="0.35">
      <c r="AG711" s="1"/>
    </row>
    <row r="712" spans="33:33" x14ac:dyDescent="0.35">
      <c r="AG712" s="1"/>
    </row>
    <row r="713" spans="33:33" x14ac:dyDescent="0.35">
      <c r="AG713" s="1"/>
    </row>
    <row r="714" spans="33:33" x14ac:dyDescent="0.35">
      <c r="AG714" s="1"/>
    </row>
    <row r="715" spans="33:33" x14ac:dyDescent="0.35">
      <c r="AG715" s="1"/>
    </row>
    <row r="716" spans="33:33" x14ac:dyDescent="0.35">
      <c r="AG716" s="1"/>
    </row>
    <row r="717" spans="33:33" x14ac:dyDescent="0.35">
      <c r="AG717" s="1"/>
    </row>
    <row r="718" spans="33:33" x14ac:dyDescent="0.35">
      <c r="AG718" s="1"/>
    </row>
    <row r="719" spans="33:33" x14ac:dyDescent="0.35">
      <c r="AG719" s="1"/>
    </row>
    <row r="720" spans="33:33" x14ac:dyDescent="0.35">
      <c r="AG720" s="1"/>
    </row>
    <row r="721" spans="33:33" x14ac:dyDescent="0.35">
      <c r="AG721" s="1"/>
    </row>
    <row r="722" spans="33:33" x14ac:dyDescent="0.35">
      <c r="AG722" s="1"/>
    </row>
    <row r="723" spans="33:33" x14ac:dyDescent="0.35">
      <c r="AG723" s="1"/>
    </row>
    <row r="724" spans="33:33" x14ac:dyDescent="0.35">
      <c r="AG724" s="1"/>
    </row>
    <row r="725" spans="33:33" x14ac:dyDescent="0.35">
      <c r="AG725" s="1"/>
    </row>
    <row r="726" spans="33:33" x14ac:dyDescent="0.35">
      <c r="AG726" s="1"/>
    </row>
    <row r="727" spans="33:33" x14ac:dyDescent="0.35">
      <c r="AG727" s="1"/>
    </row>
    <row r="728" spans="33:33" x14ac:dyDescent="0.35">
      <c r="AG728" s="1"/>
    </row>
    <row r="729" spans="33:33" x14ac:dyDescent="0.35">
      <c r="AG729" s="1"/>
    </row>
    <row r="730" spans="33:33" x14ac:dyDescent="0.35">
      <c r="AG730" s="1"/>
    </row>
    <row r="731" spans="33:33" x14ac:dyDescent="0.35">
      <c r="AG731" s="1"/>
    </row>
    <row r="732" spans="33:33" x14ac:dyDescent="0.35">
      <c r="AG732" s="1"/>
    </row>
    <row r="733" spans="33:33" x14ac:dyDescent="0.35">
      <c r="AG733" s="1"/>
    </row>
    <row r="734" spans="33:33" x14ac:dyDescent="0.35">
      <c r="AG734" s="1"/>
    </row>
    <row r="735" spans="33:33" x14ac:dyDescent="0.35">
      <c r="AG735" s="1"/>
    </row>
    <row r="736" spans="33:33" x14ac:dyDescent="0.35">
      <c r="AG736" s="1"/>
    </row>
    <row r="737" spans="33:33" x14ac:dyDescent="0.35">
      <c r="AG737" s="1"/>
    </row>
    <row r="738" spans="33:33" x14ac:dyDescent="0.35">
      <c r="AG738" s="1"/>
    </row>
    <row r="739" spans="33:33" x14ac:dyDescent="0.35">
      <c r="AG739" s="1"/>
    </row>
    <row r="740" spans="33:33" x14ac:dyDescent="0.35">
      <c r="AG740" s="1"/>
    </row>
    <row r="741" spans="33:33" x14ac:dyDescent="0.35">
      <c r="AG741" s="1"/>
    </row>
    <row r="742" spans="33:33" x14ac:dyDescent="0.35">
      <c r="AG742" s="1"/>
    </row>
    <row r="743" spans="33:33" x14ac:dyDescent="0.35">
      <c r="AG743" s="1"/>
    </row>
    <row r="744" spans="33:33" x14ac:dyDescent="0.35">
      <c r="AG744" s="1"/>
    </row>
    <row r="745" spans="33:33" x14ac:dyDescent="0.35">
      <c r="AG745" s="1"/>
    </row>
    <row r="746" spans="33:33" x14ac:dyDescent="0.35">
      <c r="AG746" s="1"/>
    </row>
    <row r="747" spans="33:33" x14ac:dyDescent="0.35">
      <c r="AG747" s="1"/>
    </row>
    <row r="748" spans="33:33" x14ac:dyDescent="0.35">
      <c r="AG748" s="1"/>
    </row>
    <row r="749" spans="33:33" x14ac:dyDescent="0.35">
      <c r="AG749" s="1"/>
    </row>
    <row r="750" spans="33:33" x14ac:dyDescent="0.35">
      <c r="AG750" s="1"/>
    </row>
    <row r="751" spans="33:33" x14ac:dyDescent="0.35">
      <c r="AG751" s="1"/>
    </row>
    <row r="752" spans="33:33" x14ac:dyDescent="0.35">
      <c r="AG752" s="1"/>
    </row>
    <row r="753" spans="33:33" x14ac:dyDescent="0.35">
      <c r="AG753" s="1"/>
    </row>
    <row r="754" spans="33:33" x14ac:dyDescent="0.35">
      <c r="AG754" s="1"/>
    </row>
    <row r="755" spans="33:33" x14ac:dyDescent="0.35">
      <c r="AG755" s="1"/>
    </row>
    <row r="756" spans="33:33" x14ac:dyDescent="0.35">
      <c r="AG756" s="1"/>
    </row>
    <row r="757" spans="33:33" x14ac:dyDescent="0.35">
      <c r="AG757" s="1"/>
    </row>
    <row r="758" spans="33:33" x14ac:dyDescent="0.35">
      <c r="AG758" s="1"/>
    </row>
    <row r="759" spans="33:33" x14ac:dyDescent="0.35">
      <c r="AG759" s="1"/>
    </row>
    <row r="760" spans="33:33" x14ac:dyDescent="0.35">
      <c r="AG760" s="1"/>
    </row>
    <row r="761" spans="33:33" x14ac:dyDescent="0.35">
      <c r="AG761" s="1"/>
    </row>
    <row r="762" spans="33:33" x14ac:dyDescent="0.35">
      <c r="AG762" s="1"/>
    </row>
    <row r="763" spans="33:33" x14ac:dyDescent="0.35">
      <c r="AG763" s="1"/>
    </row>
    <row r="764" spans="33:33" x14ac:dyDescent="0.35">
      <c r="AG764" s="1"/>
    </row>
    <row r="765" spans="33:33" x14ac:dyDescent="0.35">
      <c r="AG765" s="1"/>
    </row>
    <row r="766" spans="33:33" x14ac:dyDescent="0.35">
      <c r="AG766" s="1"/>
    </row>
    <row r="767" spans="33:33" x14ac:dyDescent="0.35">
      <c r="AG767" s="1"/>
    </row>
    <row r="768" spans="33:33" x14ac:dyDescent="0.35">
      <c r="AG768" s="1"/>
    </row>
    <row r="769" spans="33:33" x14ac:dyDescent="0.35">
      <c r="AG769" s="1"/>
    </row>
    <row r="770" spans="33:33" x14ac:dyDescent="0.35">
      <c r="AG770" s="1"/>
    </row>
    <row r="771" spans="33:33" x14ac:dyDescent="0.35">
      <c r="AG771" s="1"/>
    </row>
    <row r="772" spans="33:33" x14ac:dyDescent="0.35">
      <c r="AG772" s="1"/>
    </row>
    <row r="773" spans="33:33" x14ac:dyDescent="0.35">
      <c r="AG773" s="1"/>
    </row>
    <row r="774" spans="33:33" x14ac:dyDescent="0.35">
      <c r="AG774" s="1"/>
    </row>
    <row r="775" spans="33:33" x14ac:dyDescent="0.35">
      <c r="AG775" s="1"/>
    </row>
    <row r="776" spans="33:33" x14ac:dyDescent="0.35">
      <c r="AG776" s="1"/>
    </row>
    <row r="777" spans="33:33" x14ac:dyDescent="0.35">
      <c r="AG777" s="1"/>
    </row>
    <row r="778" spans="33:33" x14ac:dyDescent="0.35">
      <c r="AG778" s="1"/>
    </row>
    <row r="779" spans="33:33" x14ac:dyDescent="0.35">
      <c r="AG779" s="1"/>
    </row>
    <row r="780" spans="33:33" x14ac:dyDescent="0.35">
      <c r="AG780" s="1"/>
    </row>
    <row r="781" spans="33:33" x14ac:dyDescent="0.35">
      <c r="AG781" s="1"/>
    </row>
    <row r="782" spans="33:33" x14ac:dyDescent="0.35">
      <c r="AG782" s="1"/>
    </row>
    <row r="783" spans="33:33" x14ac:dyDescent="0.35">
      <c r="AG783" s="1"/>
    </row>
    <row r="784" spans="33:33" x14ac:dyDescent="0.35">
      <c r="AG784" s="1"/>
    </row>
    <row r="785" spans="33:33" x14ac:dyDescent="0.35">
      <c r="AG785" s="1"/>
    </row>
    <row r="786" spans="33:33" x14ac:dyDescent="0.35">
      <c r="AG786" s="1"/>
    </row>
    <row r="787" spans="33:33" x14ac:dyDescent="0.35">
      <c r="AG787" s="1"/>
    </row>
    <row r="788" spans="33:33" x14ac:dyDescent="0.35">
      <c r="AG788" s="1"/>
    </row>
    <row r="789" spans="33:33" x14ac:dyDescent="0.35">
      <c r="AG789" s="1"/>
    </row>
    <row r="790" spans="33:33" x14ac:dyDescent="0.35">
      <c r="AG790" s="1"/>
    </row>
    <row r="791" spans="33:33" x14ac:dyDescent="0.35">
      <c r="AG791" s="1"/>
    </row>
    <row r="792" spans="33:33" x14ac:dyDescent="0.35">
      <c r="AG792" s="1"/>
    </row>
    <row r="793" spans="33:33" x14ac:dyDescent="0.35">
      <c r="AG793" s="1"/>
    </row>
    <row r="794" spans="33:33" x14ac:dyDescent="0.35">
      <c r="AG794" s="1"/>
    </row>
    <row r="795" spans="33:33" x14ac:dyDescent="0.35">
      <c r="AG795" s="1"/>
    </row>
    <row r="796" spans="33:33" x14ac:dyDescent="0.35">
      <c r="AG796" s="1"/>
    </row>
    <row r="797" spans="33:33" x14ac:dyDescent="0.35">
      <c r="AG797" s="1"/>
    </row>
    <row r="798" spans="33:33" x14ac:dyDescent="0.35">
      <c r="AG798" s="1"/>
    </row>
    <row r="799" spans="33:33" x14ac:dyDescent="0.35">
      <c r="AG799" s="1"/>
    </row>
    <row r="800" spans="33:33" x14ac:dyDescent="0.35">
      <c r="AG800" s="1"/>
    </row>
    <row r="801" spans="33:33" x14ac:dyDescent="0.35">
      <c r="AG801" s="1"/>
    </row>
    <row r="802" spans="33:33" x14ac:dyDescent="0.35">
      <c r="AG802" s="1"/>
    </row>
    <row r="803" spans="33:33" x14ac:dyDescent="0.35">
      <c r="AG803" s="1"/>
    </row>
    <row r="804" spans="33:33" x14ac:dyDescent="0.35">
      <c r="AG804" s="1"/>
    </row>
    <row r="805" spans="33:33" x14ac:dyDescent="0.35">
      <c r="AG805" s="1"/>
    </row>
    <row r="806" spans="33:33" x14ac:dyDescent="0.35">
      <c r="AG806" s="1"/>
    </row>
    <row r="807" spans="33:33" x14ac:dyDescent="0.35">
      <c r="AG807" s="1"/>
    </row>
    <row r="808" spans="33:33" x14ac:dyDescent="0.35">
      <c r="AG808" s="1"/>
    </row>
    <row r="809" spans="33:33" x14ac:dyDescent="0.35">
      <c r="AG809" s="1"/>
    </row>
    <row r="810" spans="33:33" x14ac:dyDescent="0.35">
      <c r="AG810" s="1"/>
    </row>
    <row r="811" spans="33:33" x14ac:dyDescent="0.35">
      <c r="AG811" s="1"/>
    </row>
    <row r="812" spans="33:33" x14ac:dyDescent="0.35">
      <c r="AG812" s="1"/>
    </row>
    <row r="813" spans="33:33" x14ac:dyDescent="0.35">
      <c r="AG813" s="1"/>
    </row>
    <row r="814" spans="33:33" x14ac:dyDescent="0.35">
      <c r="AG814" s="1"/>
    </row>
    <row r="815" spans="33:33" x14ac:dyDescent="0.35">
      <c r="AG815" s="1"/>
    </row>
    <row r="816" spans="33:33" x14ac:dyDescent="0.35">
      <c r="AG816" s="1"/>
    </row>
    <row r="817" spans="33:33" x14ac:dyDescent="0.35">
      <c r="AG817" s="1"/>
    </row>
    <row r="818" spans="33:33" x14ac:dyDescent="0.35">
      <c r="AG818" s="1"/>
    </row>
    <row r="819" spans="33:33" x14ac:dyDescent="0.35">
      <c r="AG819" s="1"/>
    </row>
    <row r="820" spans="33:33" x14ac:dyDescent="0.35">
      <c r="AG820" s="1"/>
    </row>
    <row r="821" spans="33:33" x14ac:dyDescent="0.35">
      <c r="AG821" s="1"/>
    </row>
    <row r="822" spans="33:33" x14ac:dyDescent="0.35">
      <c r="AG822" s="1"/>
    </row>
    <row r="823" spans="33:33" x14ac:dyDescent="0.35">
      <c r="AG823" s="1"/>
    </row>
    <row r="824" spans="33:33" x14ac:dyDescent="0.35">
      <c r="AG824" s="1"/>
    </row>
    <row r="825" spans="33:33" x14ac:dyDescent="0.35">
      <c r="AG825" s="1"/>
    </row>
    <row r="826" spans="33:33" x14ac:dyDescent="0.35">
      <c r="AG826" s="1"/>
    </row>
    <row r="827" spans="33:33" x14ac:dyDescent="0.35">
      <c r="AG827" s="1"/>
    </row>
    <row r="828" spans="33:33" x14ac:dyDescent="0.35">
      <c r="AG828" s="1"/>
    </row>
    <row r="829" spans="33:33" x14ac:dyDescent="0.35">
      <c r="AG829" s="1"/>
    </row>
    <row r="830" spans="33:33" x14ac:dyDescent="0.35">
      <c r="AG830" s="1"/>
    </row>
    <row r="831" spans="33:33" x14ac:dyDescent="0.35">
      <c r="AG831" s="1"/>
    </row>
    <row r="832" spans="33:33" x14ac:dyDescent="0.35">
      <c r="AG832" s="1"/>
    </row>
    <row r="833" spans="33:33" x14ac:dyDescent="0.35">
      <c r="AG833" s="1"/>
    </row>
    <row r="834" spans="33:33" x14ac:dyDescent="0.35">
      <c r="AG834" s="1"/>
    </row>
    <row r="835" spans="33:33" x14ac:dyDescent="0.35">
      <c r="AG835" s="1"/>
    </row>
    <row r="836" spans="33:33" x14ac:dyDescent="0.35">
      <c r="AG836" s="1"/>
    </row>
    <row r="837" spans="33:33" x14ac:dyDescent="0.35">
      <c r="AG837" s="1"/>
    </row>
    <row r="838" spans="33:33" x14ac:dyDescent="0.35">
      <c r="AG838" s="1"/>
    </row>
    <row r="839" spans="33:33" x14ac:dyDescent="0.35">
      <c r="AG839" s="1"/>
    </row>
    <row r="840" spans="33:33" x14ac:dyDescent="0.35">
      <c r="AG840" s="1"/>
    </row>
    <row r="841" spans="33:33" x14ac:dyDescent="0.35">
      <c r="AG841" s="1"/>
    </row>
    <row r="842" spans="33:33" x14ac:dyDescent="0.35">
      <c r="AG842" s="1"/>
    </row>
    <row r="843" spans="33:33" x14ac:dyDescent="0.35">
      <c r="AG843" s="1"/>
    </row>
    <row r="844" spans="33:33" x14ac:dyDescent="0.35">
      <c r="AG844" s="1"/>
    </row>
    <row r="845" spans="33:33" x14ac:dyDescent="0.35">
      <c r="AG845" s="1"/>
    </row>
    <row r="846" spans="33:33" x14ac:dyDescent="0.35">
      <c r="AG846" s="1"/>
    </row>
    <row r="847" spans="33:33" x14ac:dyDescent="0.35">
      <c r="AG847" s="1"/>
    </row>
    <row r="848" spans="33:33" x14ac:dyDescent="0.35">
      <c r="AG848" s="1"/>
    </row>
    <row r="849" spans="33:33" x14ac:dyDescent="0.35">
      <c r="AG849" s="1"/>
    </row>
    <row r="850" spans="33:33" x14ac:dyDescent="0.35">
      <c r="AG850" s="1"/>
    </row>
    <row r="851" spans="33:33" x14ac:dyDescent="0.35">
      <c r="AG851" s="1"/>
    </row>
    <row r="852" spans="33:33" x14ac:dyDescent="0.35">
      <c r="AG852" s="1"/>
    </row>
    <row r="853" spans="33:33" x14ac:dyDescent="0.35">
      <c r="AG853" s="1"/>
    </row>
    <row r="854" spans="33:33" x14ac:dyDescent="0.35">
      <c r="AG854" s="1"/>
    </row>
    <row r="855" spans="33:33" x14ac:dyDescent="0.35">
      <c r="AG855" s="1"/>
    </row>
    <row r="856" spans="33:33" x14ac:dyDescent="0.35">
      <c r="AG856" s="1"/>
    </row>
    <row r="857" spans="33:33" x14ac:dyDescent="0.35">
      <c r="AG857" s="1"/>
    </row>
    <row r="858" spans="33:33" x14ac:dyDescent="0.35">
      <c r="AG858" s="1"/>
    </row>
    <row r="859" spans="33:33" x14ac:dyDescent="0.35">
      <c r="AG859" s="1"/>
    </row>
    <row r="860" spans="33:33" x14ac:dyDescent="0.35">
      <c r="AG860" s="1"/>
    </row>
    <row r="861" spans="33:33" x14ac:dyDescent="0.35">
      <c r="AG861" s="1"/>
    </row>
    <row r="862" spans="33:33" x14ac:dyDescent="0.35">
      <c r="AG862" s="1"/>
    </row>
    <row r="863" spans="33:33" x14ac:dyDescent="0.35">
      <c r="AG863" s="1"/>
    </row>
    <row r="864" spans="33:33" x14ac:dyDescent="0.35">
      <c r="AG864" s="1"/>
    </row>
    <row r="865" spans="33:33" x14ac:dyDescent="0.35">
      <c r="AG865" s="1"/>
    </row>
    <row r="866" spans="33:33" x14ac:dyDescent="0.35">
      <c r="AG866" s="1"/>
    </row>
    <row r="867" spans="33:33" x14ac:dyDescent="0.35">
      <c r="AG867" s="1"/>
    </row>
    <row r="868" spans="33:33" x14ac:dyDescent="0.35">
      <c r="AG868" s="1"/>
    </row>
    <row r="869" spans="33:33" x14ac:dyDescent="0.35">
      <c r="AG869" s="1"/>
    </row>
    <row r="870" spans="33:33" x14ac:dyDescent="0.35">
      <c r="AG870" s="1"/>
    </row>
    <row r="871" spans="33:33" x14ac:dyDescent="0.35">
      <c r="AG871" s="1"/>
    </row>
    <row r="872" spans="33:33" x14ac:dyDescent="0.35">
      <c r="AG872" s="1"/>
    </row>
    <row r="873" spans="33:33" x14ac:dyDescent="0.35">
      <c r="AG873" s="1"/>
    </row>
    <row r="874" spans="33:33" x14ac:dyDescent="0.35">
      <c r="AG874" s="1"/>
    </row>
    <row r="875" spans="33:33" x14ac:dyDescent="0.35">
      <c r="AG875" s="1"/>
    </row>
    <row r="876" spans="33:33" x14ac:dyDescent="0.35">
      <c r="AG876" s="1"/>
    </row>
    <row r="877" spans="33:33" x14ac:dyDescent="0.35">
      <c r="AG877" s="1"/>
    </row>
    <row r="878" spans="33:33" x14ac:dyDescent="0.35">
      <c r="AG878" s="1"/>
    </row>
    <row r="879" spans="33:33" x14ac:dyDescent="0.35">
      <c r="AG879" s="1"/>
    </row>
    <row r="880" spans="33:33" x14ac:dyDescent="0.35">
      <c r="AG880" s="1"/>
    </row>
    <row r="881" spans="33:33" x14ac:dyDescent="0.35">
      <c r="AG881" s="1"/>
    </row>
    <row r="882" spans="33:33" x14ac:dyDescent="0.35">
      <c r="AG882" s="1"/>
    </row>
    <row r="883" spans="33:33" x14ac:dyDescent="0.35">
      <c r="AG883" s="1"/>
    </row>
    <row r="884" spans="33:33" x14ac:dyDescent="0.35">
      <c r="AG884" s="1"/>
    </row>
    <row r="885" spans="33:33" x14ac:dyDescent="0.35">
      <c r="AG885" s="1"/>
    </row>
    <row r="886" spans="33:33" x14ac:dyDescent="0.35">
      <c r="AG886" s="1"/>
    </row>
    <row r="887" spans="33:33" x14ac:dyDescent="0.35">
      <c r="AG887" s="1"/>
    </row>
    <row r="888" spans="33:33" x14ac:dyDescent="0.35">
      <c r="AG888" s="1"/>
    </row>
    <row r="889" spans="33:33" x14ac:dyDescent="0.35">
      <c r="AG889" s="1"/>
    </row>
    <row r="890" spans="33:33" x14ac:dyDescent="0.35">
      <c r="AG890" s="1"/>
    </row>
    <row r="891" spans="33:33" x14ac:dyDescent="0.35">
      <c r="AG891" s="1"/>
    </row>
    <row r="892" spans="33:33" x14ac:dyDescent="0.35">
      <c r="AG892" s="1"/>
    </row>
    <row r="893" spans="33:33" x14ac:dyDescent="0.35">
      <c r="AG893" s="1"/>
    </row>
    <row r="894" spans="33:33" x14ac:dyDescent="0.35">
      <c r="AG894" s="1"/>
    </row>
    <row r="895" spans="33:33" x14ac:dyDescent="0.35">
      <c r="AG895" s="1"/>
    </row>
    <row r="896" spans="33:33" x14ac:dyDescent="0.35">
      <c r="AG896" s="1"/>
    </row>
    <row r="897" spans="33:33" x14ac:dyDescent="0.35">
      <c r="AG897" s="1"/>
    </row>
    <row r="898" spans="33:33" x14ac:dyDescent="0.35">
      <c r="AG898" s="1"/>
    </row>
    <row r="899" spans="33:33" x14ac:dyDescent="0.35">
      <c r="AG899" s="1"/>
    </row>
    <row r="900" spans="33:33" x14ac:dyDescent="0.35">
      <c r="AG900" s="1"/>
    </row>
    <row r="901" spans="33:33" x14ac:dyDescent="0.35">
      <c r="AG901" s="1"/>
    </row>
    <row r="902" spans="33:33" x14ac:dyDescent="0.35">
      <c r="AG902" s="1"/>
    </row>
    <row r="903" spans="33:33" x14ac:dyDescent="0.35">
      <c r="AG903" s="1"/>
    </row>
    <row r="904" spans="33:33" x14ac:dyDescent="0.35">
      <c r="AG904" s="1"/>
    </row>
    <row r="905" spans="33:33" x14ac:dyDescent="0.35">
      <c r="AG905" s="1"/>
    </row>
    <row r="906" spans="33:33" x14ac:dyDescent="0.35">
      <c r="AG906" s="1"/>
    </row>
    <row r="907" spans="33:33" x14ac:dyDescent="0.35">
      <c r="AG907" s="1"/>
    </row>
    <row r="908" spans="33:33" x14ac:dyDescent="0.35">
      <c r="AG908" s="1"/>
    </row>
    <row r="909" spans="33:33" x14ac:dyDescent="0.35">
      <c r="AG909" s="1"/>
    </row>
    <row r="910" spans="33:33" x14ac:dyDescent="0.35">
      <c r="AG910" s="1"/>
    </row>
    <row r="911" spans="33:33" x14ac:dyDescent="0.35">
      <c r="AG911" s="1"/>
    </row>
    <row r="912" spans="33:33" x14ac:dyDescent="0.35">
      <c r="AG912" s="1"/>
    </row>
    <row r="913" spans="33:33" x14ac:dyDescent="0.35">
      <c r="AG913" s="1"/>
    </row>
    <row r="914" spans="33:33" x14ac:dyDescent="0.35">
      <c r="AG914" s="1"/>
    </row>
    <row r="915" spans="33:33" x14ac:dyDescent="0.35">
      <c r="AG915" s="1"/>
    </row>
    <row r="916" spans="33:33" x14ac:dyDescent="0.35">
      <c r="AG916" s="1"/>
    </row>
    <row r="917" spans="33:33" x14ac:dyDescent="0.35">
      <c r="AG917" s="1"/>
    </row>
    <row r="918" spans="33:33" x14ac:dyDescent="0.35">
      <c r="AG918" s="1"/>
    </row>
    <row r="919" spans="33:33" x14ac:dyDescent="0.35">
      <c r="AG919" s="1"/>
    </row>
    <row r="920" spans="33:33" x14ac:dyDescent="0.35">
      <c r="AG920" s="1"/>
    </row>
    <row r="921" spans="33:33" x14ac:dyDescent="0.35">
      <c r="AG921" s="1"/>
    </row>
    <row r="922" spans="33:33" x14ac:dyDescent="0.35">
      <c r="AG922" s="1"/>
    </row>
    <row r="923" spans="33:33" x14ac:dyDescent="0.35">
      <c r="AG923" s="1"/>
    </row>
    <row r="924" spans="33:33" x14ac:dyDescent="0.35">
      <c r="AG924" s="1"/>
    </row>
    <row r="925" spans="33:33" x14ac:dyDescent="0.35">
      <c r="AG925" s="1"/>
    </row>
    <row r="926" spans="33:33" x14ac:dyDescent="0.35">
      <c r="AG926" s="1"/>
    </row>
    <row r="927" spans="33:33" x14ac:dyDescent="0.35">
      <c r="AG927" s="1"/>
    </row>
    <row r="928" spans="33:33" x14ac:dyDescent="0.35">
      <c r="AG928" s="1"/>
    </row>
    <row r="929" spans="33:33" x14ac:dyDescent="0.35">
      <c r="AG929" s="1"/>
    </row>
    <row r="930" spans="33:33" x14ac:dyDescent="0.35">
      <c r="AG930" s="1"/>
    </row>
    <row r="931" spans="33:33" x14ac:dyDescent="0.35">
      <c r="AG931" s="1"/>
    </row>
    <row r="932" spans="33:33" x14ac:dyDescent="0.35">
      <c r="AG932" s="1"/>
    </row>
    <row r="933" spans="33:33" x14ac:dyDescent="0.35">
      <c r="AG933" s="1"/>
    </row>
    <row r="934" spans="33:33" x14ac:dyDescent="0.35">
      <c r="AG934" s="1"/>
    </row>
    <row r="935" spans="33:33" x14ac:dyDescent="0.35">
      <c r="AG935" s="1"/>
    </row>
    <row r="936" spans="33:33" x14ac:dyDescent="0.35">
      <c r="AG936" s="1"/>
    </row>
    <row r="937" spans="33:33" x14ac:dyDescent="0.35">
      <c r="AG937" s="1"/>
    </row>
    <row r="938" spans="33:33" x14ac:dyDescent="0.35">
      <c r="AG938" s="1"/>
    </row>
    <row r="939" spans="33:33" x14ac:dyDescent="0.35">
      <c r="AG939" s="1"/>
    </row>
    <row r="940" spans="33:33" x14ac:dyDescent="0.35">
      <c r="AG940" s="1"/>
    </row>
    <row r="941" spans="33:33" x14ac:dyDescent="0.35">
      <c r="AG941" s="1"/>
    </row>
    <row r="942" spans="33:33" x14ac:dyDescent="0.35">
      <c r="AG942" s="1"/>
    </row>
    <row r="943" spans="33:33" x14ac:dyDescent="0.35">
      <c r="AG943" s="1"/>
    </row>
    <row r="944" spans="33:33" x14ac:dyDescent="0.35">
      <c r="AG944" s="1"/>
    </row>
    <row r="945" spans="33:33" x14ac:dyDescent="0.35">
      <c r="AG945" s="1"/>
    </row>
    <row r="946" spans="33:33" x14ac:dyDescent="0.35">
      <c r="AG946" s="1"/>
    </row>
    <row r="947" spans="33:33" x14ac:dyDescent="0.35">
      <c r="AG947" s="1"/>
    </row>
    <row r="948" spans="33:33" x14ac:dyDescent="0.35">
      <c r="AG948" s="1"/>
    </row>
    <row r="949" spans="33:33" x14ac:dyDescent="0.35">
      <c r="AG949" s="1"/>
    </row>
    <row r="950" spans="33:33" x14ac:dyDescent="0.35">
      <c r="AG950" s="1"/>
    </row>
    <row r="951" spans="33:33" x14ac:dyDescent="0.35">
      <c r="AG951" s="1"/>
    </row>
    <row r="952" spans="33:33" x14ac:dyDescent="0.35">
      <c r="AG952" s="1"/>
    </row>
    <row r="953" spans="33:33" x14ac:dyDescent="0.35">
      <c r="AG953" s="1"/>
    </row>
    <row r="954" spans="33:33" x14ac:dyDescent="0.35">
      <c r="AG954" s="1"/>
    </row>
    <row r="955" spans="33:33" x14ac:dyDescent="0.35">
      <c r="AG955" s="1"/>
    </row>
    <row r="956" spans="33:33" x14ac:dyDescent="0.35">
      <c r="AG956" s="1"/>
    </row>
    <row r="957" spans="33:33" x14ac:dyDescent="0.35">
      <c r="AG957" s="1"/>
    </row>
    <row r="958" spans="33:33" x14ac:dyDescent="0.35">
      <c r="AG958" s="1"/>
    </row>
    <row r="959" spans="33:33" x14ac:dyDescent="0.35">
      <c r="AG959" s="1"/>
    </row>
    <row r="960" spans="33:33" x14ac:dyDescent="0.35">
      <c r="AG960" s="1"/>
    </row>
    <row r="961" spans="33:33" x14ac:dyDescent="0.35">
      <c r="AG961" s="1"/>
    </row>
    <row r="962" spans="33:33" x14ac:dyDescent="0.35">
      <c r="AG962" s="1"/>
    </row>
    <row r="963" spans="33:33" x14ac:dyDescent="0.35">
      <c r="AG963" s="1"/>
    </row>
    <row r="964" spans="33:33" x14ac:dyDescent="0.35">
      <c r="AG964" s="1"/>
    </row>
    <row r="965" spans="33:33" x14ac:dyDescent="0.35">
      <c r="AG965" s="1"/>
    </row>
    <row r="966" spans="33:33" x14ac:dyDescent="0.35">
      <c r="AG966" s="1"/>
    </row>
    <row r="967" spans="33:33" x14ac:dyDescent="0.35">
      <c r="AG967" s="1"/>
    </row>
    <row r="968" spans="33:33" x14ac:dyDescent="0.35">
      <c r="AG968" s="1"/>
    </row>
    <row r="969" spans="33:33" x14ac:dyDescent="0.35">
      <c r="AG969" s="1"/>
    </row>
    <row r="970" spans="33:33" x14ac:dyDescent="0.35">
      <c r="AG970" s="1"/>
    </row>
    <row r="971" spans="33:33" x14ac:dyDescent="0.35">
      <c r="AG971" s="1"/>
    </row>
    <row r="972" spans="33:33" x14ac:dyDescent="0.35">
      <c r="AG972" s="1"/>
    </row>
    <row r="973" spans="33:33" x14ac:dyDescent="0.35">
      <c r="AG973" s="1"/>
    </row>
    <row r="974" spans="33:33" x14ac:dyDescent="0.35">
      <c r="AG974" s="1"/>
    </row>
    <row r="975" spans="33:33" x14ac:dyDescent="0.35">
      <c r="AG975" s="1"/>
    </row>
    <row r="976" spans="33:33" x14ac:dyDescent="0.35">
      <c r="AG976" s="1"/>
    </row>
    <row r="977" spans="33:33" x14ac:dyDescent="0.35">
      <c r="AG977" s="1"/>
    </row>
    <row r="978" spans="33:33" x14ac:dyDescent="0.35">
      <c r="AG978" s="1"/>
    </row>
    <row r="979" spans="33:33" x14ac:dyDescent="0.35">
      <c r="AG979" s="1"/>
    </row>
    <row r="980" spans="33:33" x14ac:dyDescent="0.35">
      <c r="AG980" s="1"/>
    </row>
    <row r="981" spans="33:33" x14ac:dyDescent="0.35">
      <c r="AG981" s="1"/>
    </row>
    <row r="982" spans="33:33" x14ac:dyDescent="0.35">
      <c r="AG982" s="1"/>
    </row>
    <row r="983" spans="33:33" x14ac:dyDescent="0.35">
      <c r="AG983" s="1"/>
    </row>
    <row r="984" spans="33:33" x14ac:dyDescent="0.35">
      <c r="AG984" s="1"/>
    </row>
    <row r="985" spans="33:33" x14ac:dyDescent="0.35">
      <c r="AG985" s="1"/>
    </row>
    <row r="986" spans="33:33" x14ac:dyDescent="0.35">
      <c r="AG986" s="1"/>
    </row>
    <row r="987" spans="33:33" x14ac:dyDescent="0.35">
      <c r="AG987" s="1"/>
    </row>
    <row r="988" spans="33:33" x14ac:dyDescent="0.35">
      <c r="AG988" s="1"/>
    </row>
    <row r="989" spans="33:33" x14ac:dyDescent="0.35">
      <c r="AG989" s="1"/>
    </row>
    <row r="990" spans="33:33" x14ac:dyDescent="0.35">
      <c r="AG990" s="1"/>
    </row>
    <row r="991" spans="33:33" x14ac:dyDescent="0.35">
      <c r="AG991" s="1"/>
    </row>
    <row r="992" spans="33:33" x14ac:dyDescent="0.35">
      <c r="AG992" s="1"/>
    </row>
    <row r="993" spans="33:33" x14ac:dyDescent="0.35">
      <c r="AG993" s="1"/>
    </row>
    <row r="994" spans="33:33" x14ac:dyDescent="0.35">
      <c r="AG994" s="1"/>
    </row>
    <row r="995" spans="33:33" x14ac:dyDescent="0.35">
      <c r="AG995" s="1"/>
    </row>
    <row r="996" spans="33:33" x14ac:dyDescent="0.35">
      <c r="AG996" s="1"/>
    </row>
    <row r="997" spans="33:33" x14ac:dyDescent="0.35">
      <c r="AG997" s="1"/>
    </row>
    <row r="998" spans="33:33" x14ac:dyDescent="0.35">
      <c r="AG998" s="1"/>
    </row>
    <row r="999" spans="33:33" x14ac:dyDescent="0.35">
      <c r="AG999" s="1"/>
    </row>
    <row r="1000" spans="33:33" x14ac:dyDescent="0.35">
      <c r="AG1000" s="1"/>
    </row>
    <row r="1001" spans="33:33" x14ac:dyDescent="0.35">
      <c r="AG1001" s="1"/>
    </row>
    <row r="1002" spans="33:33" x14ac:dyDescent="0.35">
      <c r="AG1002" s="1"/>
    </row>
    <row r="1003" spans="33:33" x14ac:dyDescent="0.35">
      <c r="AG1003" s="1"/>
    </row>
    <row r="1004" spans="33:33" x14ac:dyDescent="0.35">
      <c r="AG1004" s="1"/>
    </row>
    <row r="1005" spans="33:33" x14ac:dyDescent="0.35">
      <c r="AG1005" s="1"/>
    </row>
    <row r="1006" spans="33:33" x14ac:dyDescent="0.35">
      <c r="AG1006" s="1"/>
    </row>
    <row r="1007" spans="33:33" x14ac:dyDescent="0.35">
      <c r="AG1007" s="1"/>
    </row>
    <row r="1008" spans="33:33" x14ac:dyDescent="0.35">
      <c r="AG1008" s="1"/>
    </row>
    <row r="1009" spans="33:33" x14ac:dyDescent="0.35">
      <c r="AG1009" s="1"/>
    </row>
    <row r="1010" spans="33:33" x14ac:dyDescent="0.35">
      <c r="AG1010" s="1"/>
    </row>
    <row r="1011" spans="33:33" x14ac:dyDescent="0.35">
      <c r="AG1011" s="1"/>
    </row>
    <row r="1012" spans="33:33" x14ac:dyDescent="0.35">
      <c r="AG1012" s="1"/>
    </row>
    <row r="1013" spans="33:33" x14ac:dyDescent="0.35">
      <c r="AG1013" s="1"/>
    </row>
    <row r="1014" spans="33:33" x14ac:dyDescent="0.35">
      <c r="AG1014" s="1"/>
    </row>
    <row r="1015" spans="33:33" x14ac:dyDescent="0.35">
      <c r="AG1015" s="1"/>
    </row>
    <row r="1016" spans="33:33" x14ac:dyDescent="0.35">
      <c r="AG1016" s="1"/>
    </row>
    <row r="1017" spans="33:33" x14ac:dyDescent="0.35">
      <c r="AG1017" s="1"/>
    </row>
    <row r="1018" spans="33:33" x14ac:dyDescent="0.35">
      <c r="AG1018" s="1"/>
    </row>
    <row r="1019" spans="33:33" x14ac:dyDescent="0.35">
      <c r="AG1019" s="1"/>
    </row>
    <row r="1020" spans="33:33" x14ac:dyDescent="0.35">
      <c r="AG1020" s="1"/>
    </row>
    <row r="1021" spans="33:33" x14ac:dyDescent="0.35">
      <c r="AG1021" s="1"/>
    </row>
    <row r="1022" spans="33:33" x14ac:dyDescent="0.35">
      <c r="AG1022" s="1"/>
    </row>
    <row r="1023" spans="33:33" x14ac:dyDescent="0.35">
      <c r="AG1023" s="1"/>
    </row>
    <row r="1024" spans="33:33" x14ac:dyDescent="0.35">
      <c r="AG1024" s="1"/>
    </row>
    <row r="1025" spans="33:33" x14ac:dyDescent="0.35">
      <c r="AG1025" s="1"/>
    </row>
    <row r="1026" spans="33:33" x14ac:dyDescent="0.35">
      <c r="AG1026" s="1"/>
    </row>
    <row r="1027" spans="33:33" x14ac:dyDescent="0.35">
      <c r="AG1027" s="1"/>
    </row>
    <row r="1028" spans="33:33" x14ac:dyDescent="0.35">
      <c r="AG1028" s="1"/>
    </row>
    <row r="1029" spans="33:33" x14ac:dyDescent="0.35">
      <c r="AG1029" s="1"/>
    </row>
    <row r="1030" spans="33:33" x14ac:dyDescent="0.35">
      <c r="AG1030" s="1"/>
    </row>
    <row r="1031" spans="33:33" x14ac:dyDescent="0.35">
      <c r="AG1031" s="1"/>
    </row>
    <row r="1032" spans="33:33" x14ac:dyDescent="0.35">
      <c r="AG1032" s="1"/>
    </row>
    <row r="1033" spans="33:33" x14ac:dyDescent="0.35">
      <c r="AG1033" s="1"/>
    </row>
    <row r="1034" spans="33:33" x14ac:dyDescent="0.35">
      <c r="AG1034" s="1"/>
    </row>
    <row r="1035" spans="33:33" x14ac:dyDescent="0.35">
      <c r="AG1035" s="1"/>
    </row>
    <row r="1036" spans="33:33" x14ac:dyDescent="0.35">
      <c r="AG1036" s="1"/>
    </row>
    <row r="1037" spans="33:33" x14ac:dyDescent="0.35">
      <c r="AG1037" s="1"/>
    </row>
    <row r="1038" spans="33:33" x14ac:dyDescent="0.35">
      <c r="AG1038" s="1"/>
    </row>
    <row r="1039" spans="33:33" x14ac:dyDescent="0.35">
      <c r="AG1039" s="1"/>
    </row>
    <row r="1040" spans="33:33" x14ac:dyDescent="0.35">
      <c r="AG1040" s="1"/>
    </row>
    <row r="1041" spans="33:33" x14ac:dyDescent="0.35">
      <c r="AG1041" s="1"/>
    </row>
    <row r="1042" spans="33:33" x14ac:dyDescent="0.35">
      <c r="AG1042" s="1"/>
    </row>
    <row r="1043" spans="33:33" x14ac:dyDescent="0.35">
      <c r="AG1043" s="1"/>
    </row>
    <row r="1044" spans="33:33" x14ac:dyDescent="0.35">
      <c r="AG1044" s="1"/>
    </row>
    <row r="1045" spans="33:33" x14ac:dyDescent="0.35">
      <c r="AG1045" s="1"/>
    </row>
    <row r="1046" spans="33:33" x14ac:dyDescent="0.35">
      <c r="AG1046" s="1"/>
    </row>
    <row r="1047" spans="33:33" x14ac:dyDescent="0.35">
      <c r="AG1047" s="1"/>
    </row>
    <row r="1048" spans="33:33" x14ac:dyDescent="0.35">
      <c r="AG1048" s="1"/>
    </row>
    <row r="1049" spans="33:33" x14ac:dyDescent="0.35">
      <c r="AG1049" s="1"/>
    </row>
    <row r="1050" spans="33:33" x14ac:dyDescent="0.35">
      <c r="AG1050" s="1"/>
    </row>
    <row r="1051" spans="33:33" x14ac:dyDescent="0.35">
      <c r="AG1051" s="1"/>
    </row>
    <row r="1052" spans="33:33" x14ac:dyDescent="0.35">
      <c r="AG1052" s="1"/>
    </row>
    <row r="1053" spans="33:33" x14ac:dyDescent="0.35">
      <c r="AG1053" s="1"/>
    </row>
    <row r="1054" spans="33:33" x14ac:dyDescent="0.35">
      <c r="AG1054" s="1"/>
    </row>
    <row r="1055" spans="33:33" x14ac:dyDescent="0.35">
      <c r="AG1055" s="1"/>
    </row>
    <row r="1056" spans="33:33" x14ac:dyDescent="0.35">
      <c r="AG1056" s="1"/>
    </row>
    <row r="1057" spans="33:33" x14ac:dyDescent="0.35">
      <c r="AG1057" s="1"/>
    </row>
    <row r="1058" spans="33:33" x14ac:dyDescent="0.35">
      <c r="AG1058" s="1"/>
    </row>
    <row r="1059" spans="33:33" x14ac:dyDescent="0.35">
      <c r="AG1059" s="1"/>
    </row>
    <row r="1060" spans="33:33" x14ac:dyDescent="0.35">
      <c r="AG1060" s="1"/>
    </row>
    <row r="1061" spans="33:33" x14ac:dyDescent="0.35">
      <c r="AG1061" s="1"/>
    </row>
    <row r="1062" spans="33:33" x14ac:dyDescent="0.35">
      <c r="AG1062" s="1"/>
    </row>
    <row r="1063" spans="33:33" x14ac:dyDescent="0.35">
      <c r="AG1063" s="1"/>
    </row>
    <row r="1064" spans="33:33" x14ac:dyDescent="0.35">
      <c r="AG1064" s="1"/>
    </row>
    <row r="1065" spans="33:33" x14ac:dyDescent="0.35">
      <c r="AG1065" s="1"/>
    </row>
    <row r="1066" spans="33:33" x14ac:dyDescent="0.35">
      <c r="AG1066" s="1"/>
    </row>
    <row r="1067" spans="33:33" x14ac:dyDescent="0.35">
      <c r="AG1067" s="1"/>
    </row>
    <row r="1068" spans="33:33" x14ac:dyDescent="0.35">
      <c r="AG1068" s="1"/>
    </row>
    <row r="1069" spans="33:33" x14ac:dyDescent="0.35">
      <c r="AG1069" s="1"/>
    </row>
    <row r="1070" spans="33:33" x14ac:dyDescent="0.35">
      <c r="AG1070" s="1"/>
    </row>
    <row r="1071" spans="33:33" x14ac:dyDescent="0.35">
      <c r="AG1071" s="1"/>
    </row>
    <row r="1072" spans="33:33" x14ac:dyDescent="0.35">
      <c r="AG1072" s="1"/>
    </row>
    <row r="1073" spans="33:33" x14ac:dyDescent="0.35">
      <c r="AG1073" s="1"/>
    </row>
    <row r="1074" spans="33:33" x14ac:dyDescent="0.35">
      <c r="AG1074" s="1"/>
    </row>
    <row r="1075" spans="33:33" x14ac:dyDescent="0.35">
      <c r="AG1075" s="1"/>
    </row>
    <row r="1076" spans="33:33" x14ac:dyDescent="0.35">
      <c r="AG1076" s="1"/>
    </row>
    <row r="1077" spans="33:33" x14ac:dyDescent="0.35">
      <c r="AG1077" s="1"/>
    </row>
    <row r="1078" spans="33:33" x14ac:dyDescent="0.35">
      <c r="AG1078" s="1"/>
    </row>
    <row r="1079" spans="33:33" x14ac:dyDescent="0.35">
      <c r="AG1079" s="1"/>
    </row>
    <row r="1080" spans="33:33" x14ac:dyDescent="0.35">
      <c r="AG1080" s="1"/>
    </row>
    <row r="1081" spans="33:33" x14ac:dyDescent="0.35">
      <c r="AG1081" s="1"/>
    </row>
    <row r="1082" spans="33:33" x14ac:dyDescent="0.35">
      <c r="AG1082" s="1"/>
    </row>
    <row r="1083" spans="33:33" x14ac:dyDescent="0.35">
      <c r="AG1083" s="1"/>
    </row>
    <row r="1084" spans="33:33" x14ac:dyDescent="0.35">
      <c r="AG1084" s="1"/>
    </row>
    <row r="1085" spans="33:33" x14ac:dyDescent="0.35">
      <c r="AG1085" s="1"/>
    </row>
    <row r="1086" spans="33:33" x14ac:dyDescent="0.35">
      <c r="AG1086" s="1"/>
    </row>
    <row r="1087" spans="33:33" x14ac:dyDescent="0.35">
      <c r="AG1087" s="1"/>
    </row>
    <row r="1088" spans="33:33" x14ac:dyDescent="0.35">
      <c r="AG1088" s="1"/>
    </row>
    <row r="1089" spans="33:33" x14ac:dyDescent="0.35">
      <c r="AG1089" s="1"/>
    </row>
    <row r="1090" spans="33:33" x14ac:dyDescent="0.35">
      <c r="AG1090" s="1"/>
    </row>
    <row r="1091" spans="33:33" x14ac:dyDescent="0.35">
      <c r="AG1091" s="1"/>
    </row>
    <row r="1092" spans="33:33" x14ac:dyDescent="0.35">
      <c r="AG1092" s="1"/>
    </row>
    <row r="1093" spans="33:33" x14ac:dyDescent="0.35">
      <c r="AG1093" s="1"/>
    </row>
    <row r="1094" spans="33:33" x14ac:dyDescent="0.35">
      <c r="AG1094" s="1"/>
    </row>
    <row r="1095" spans="33:33" x14ac:dyDescent="0.35">
      <c r="AG1095" s="1"/>
    </row>
    <row r="1096" spans="33:33" x14ac:dyDescent="0.35">
      <c r="AG1096" s="1"/>
    </row>
    <row r="1097" spans="33:33" x14ac:dyDescent="0.35">
      <c r="AG1097" s="1"/>
    </row>
    <row r="1098" spans="33:33" x14ac:dyDescent="0.35">
      <c r="AG1098" s="1"/>
    </row>
    <row r="1099" spans="33:33" x14ac:dyDescent="0.35">
      <c r="AG1099" s="1"/>
    </row>
    <row r="1100" spans="33:33" x14ac:dyDescent="0.35">
      <c r="AG1100" s="1"/>
    </row>
    <row r="1101" spans="33:33" x14ac:dyDescent="0.35">
      <c r="AG1101" s="1"/>
    </row>
    <row r="1102" spans="33:33" x14ac:dyDescent="0.35">
      <c r="AG1102" s="1"/>
    </row>
    <row r="1103" spans="33:33" x14ac:dyDescent="0.35">
      <c r="AG1103" s="1"/>
    </row>
    <row r="1104" spans="33:33" x14ac:dyDescent="0.35">
      <c r="AG1104" s="1"/>
    </row>
    <row r="1105" spans="33:33" x14ac:dyDescent="0.35">
      <c r="AG1105" s="1"/>
    </row>
    <row r="1106" spans="33:33" x14ac:dyDescent="0.35">
      <c r="AG1106" s="1"/>
    </row>
    <row r="1107" spans="33:33" x14ac:dyDescent="0.35">
      <c r="AG1107" s="1"/>
    </row>
    <row r="1108" spans="33:33" x14ac:dyDescent="0.35">
      <c r="AG1108" s="1"/>
    </row>
    <row r="1109" spans="33:33" x14ac:dyDescent="0.35">
      <c r="AG1109" s="1"/>
    </row>
    <row r="1110" spans="33:33" x14ac:dyDescent="0.35">
      <c r="AG1110" s="1"/>
    </row>
    <row r="1111" spans="33:33" x14ac:dyDescent="0.35">
      <c r="AG1111" s="1"/>
    </row>
    <row r="1112" spans="33:33" x14ac:dyDescent="0.35">
      <c r="AG1112" s="1"/>
    </row>
    <row r="1113" spans="33:33" x14ac:dyDescent="0.35">
      <c r="AG1113" s="1"/>
    </row>
    <row r="1114" spans="33:33" x14ac:dyDescent="0.35">
      <c r="AG1114" s="1"/>
    </row>
    <row r="1115" spans="33:33" x14ac:dyDescent="0.35">
      <c r="AG1115" s="1"/>
    </row>
    <row r="1116" spans="33:33" x14ac:dyDescent="0.35">
      <c r="AG1116" s="1"/>
    </row>
    <row r="1117" spans="33:33" x14ac:dyDescent="0.35">
      <c r="AG1117" s="1"/>
    </row>
    <row r="1118" spans="33:33" x14ac:dyDescent="0.35">
      <c r="AG1118" s="1"/>
    </row>
    <row r="1119" spans="33:33" x14ac:dyDescent="0.35">
      <c r="AG1119" s="1"/>
    </row>
    <row r="1120" spans="33:33" x14ac:dyDescent="0.35">
      <c r="AG1120" s="1"/>
    </row>
    <row r="1121" spans="33:33" x14ac:dyDescent="0.35">
      <c r="AG1121" s="1"/>
    </row>
    <row r="1122" spans="33:33" x14ac:dyDescent="0.35">
      <c r="AG1122" s="1"/>
    </row>
    <row r="1123" spans="33:33" x14ac:dyDescent="0.35">
      <c r="AG1123" s="1"/>
    </row>
    <row r="1124" spans="33:33" x14ac:dyDescent="0.35">
      <c r="AG1124" s="1"/>
    </row>
    <row r="1125" spans="33:33" x14ac:dyDescent="0.35">
      <c r="AG1125" s="1"/>
    </row>
    <row r="1126" spans="33:33" x14ac:dyDescent="0.35">
      <c r="AG1126" s="1"/>
    </row>
    <row r="1127" spans="33:33" x14ac:dyDescent="0.35">
      <c r="AG1127" s="1"/>
    </row>
    <row r="1128" spans="33:33" x14ac:dyDescent="0.35">
      <c r="AG1128" s="1"/>
    </row>
    <row r="1129" spans="33:33" x14ac:dyDescent="0.35">
      <c r="AG1129" s="1"/>
    </row>
    <row r="1130" spans="33:33" x14ac:dyDescent="0.35">
      <c r="AG1130" s="1"/>
    </row>
    <row r="1131" spans="33:33" x14ac:dyDescent="0.35">
      <c r="AG1131" s="1"/>
    </row>
    <row r="1132" spans="33:33" x14ac:dyDescent="0.35">
      <c r="AG1132" s="1"/>
    </row>
    <row r="1133" spans="33:33" x14ac:dyDescent="0.35">
      <c r="AG1133" s="1"/>
    </row>
    <row r="1134" spans="33:33" x14ac:dyDescent="0.35">
      <c r="AG1134" s="1"/>
    </row>
    <row r="1135" spans="33:33" x14ac:dyDescent="0.35">
      <c r="AG1135" s="1"/>
    </row>
    <row r="1136" spans="33:33" x14ac:dyDescent="0.35">
      <c r="AG1136" s="1"/>
    </row>
    <row r="1137" spans="33:33" x14ac:dyDescent="0.35">
      <c r="AG1137" s="1"/>
    </row>
    <row r="1138" spans="33:33" x14ac:dyDescent="0.35">
      <c r="AG1138" s="1"/>
    </row>
    <row r="1139" spans="33:33" x14ac:dyDescent="0.35">
      <c r="AG1139" s="1"/>
    </row>
    <row r="1140" spans="33:33" x14ac:dyDescent="0.35">
      <c r="AG1140" s="1"/>
    </row>
    <row r="1141" spans="33:33" x14ac:dyDescent="0.35">
      <c r="AG1141" s="1"/>
    </row>
    <row r="1142" spans="33:33" x14ac:dyDescent="0.35">
      <c r="AG1142" s="1"/>
    </row>
    <row r="1143" spans="33:33" x14ac:dyDescent="0.35">
      <c r="AG1143" s="1"/>
    </row>
    <row r="1144" spans="33:33" x14ac:dyDescent="0.35">
      <c r="AG1144" s="1"/>
    </row>
    <row r="1145" spans="33:33" x14ac:dyDescent="0.35">
      <c r="AG1145" s="1"/>
    </row>
    <row r="1146" spans="33:33" x14ac:dyDescent="0.35">
      <c r="AG1146" s="1"/>
    </row>
    <row r="1147" spans="33:33" x14ac:dyDescent="0.35">
      <c r="AG1147" s="1"/>
    </row>
    <row r="1148" spans="33:33" x14ac:dyDescent="0.35">
      <c r="AG1148" s="1"/>
    </row>
    <row r="1149" spans="33:33" x14ac:dyDescent="0.35">
      <c r="AG1149" s="1"/>
    </row>
    <row r="1150" spans="33:33" x14ac:dyDescent="0.35">
      <c r="AG1150" s="1"/>
    </row>
    <row r="1151" spans="33:33" x14ac:dyDescent="0.35">
      <c r="AG1151" s="1"/>
    </row>
    <row r="1152" spans="33:33" x14ac:dyDescent="0.35">
      <c r="AG1152" s="1"/>
    </row>
    <row r="1153" spans="33:33" x14ac:dyDescent="0.35">
      <c r="AG1153" s="1"/>
    </row>
    <row r="1154" spans="33:33" x14ac:dyDescent="0.35">
      <c r="AG1154" s="1"/>
    </row>
    <row r="1155" spans="33:33" x14ac:dyDescent="0.35">
      <c r="AG1155" s="1"/>
    </row>
    <row r="1156" spans="33:33" x14ac:dyDescent="0.35">
      <c r="AG1156" s="1"/>
    </row>
    <row r="1157" spans="33:33" x14ac:dyDescent="0.35">
      <c r="AG1157" s="1"/>
    </row>
    <row r="1158" spans="33:33" x14ac:dyDescent="0.35">
      <c r="AG1158" s="1"/>
    </row>
    <row r="1159" spans="33:33" x14ac:dyDescent="0.35">
      <c r="AG1159" s="1"/>
    </row>
    <row r="1160" spans="33:33" x14ac:dyDescent="0.35">
      <c r="AG1160" s="1"/>
    </row>
    <row r="1161" spans="33:33" x14ac:dyDescent="0.35">
      <c r="AG1161" s="1"/>
    </row>
    <row r="1162" spans="33:33" x14ac:dyDescent="0.35">
      <c r="AG1162" s="1"/>
    </row>
    <row r="1163" spans="33:33" x14ac:dyDescent="0.35">
      <c r="AG1163" s="1"/>
    </row>
    <row r="1164" spans="33:33" x14ac:dyDescent="0.35">
      <c r="AG1164" s="1"/>
    </row>
    <row r="1165" spans="33:33" x14ac:dyDescent="0.35">
      <c r="AG1165" s="1"/>
    </row>
    <row r="1166" spans="33:33" x14ac:dyDescent="0.35">
      <c r="AG1166" s="1"/>
    </row>
    <row r="1167" spans="33:33" x14ac:dyDescent="0.35">
      <c r="AG1167" s="1"/>
    </row>
    <row r="1168" spans="33:33" x14ac:dyDescent="0.35">
      <c r="AG1168" s="1"/>
    </row>
    <row r="1169" spans="33:33" x14ac:dyDescent="0.35">
      <c r="AG1169" s="1"/>
    </row>
    <row r="1170" spans="33:33" x14ac:dyDescent="0.35">
      <c r="AG1170" s="1"/>
    </row>
    <row r="1171" spans="33:33" x14ac:dyDescent="0.35">
      <c r="AG1171" s="1"/>
    </row>
    <row r="1172" spans="33:33" x14ac:dyDescent="0.35">
      <c r="AG1172" s="1"/>
    </row>
    <row r="1173" spans="33:33" x14ac:dyDescent="0.35">
      <c r="AG1173" s="1"/>
    </row>
    <row r="1174" spans="33:33" x14ac:dyDescent="0.35">
      <c r="AG1174" s="1"/>
    </row>
    <row r="1175" spans="33:33" x14ac:dyDescent="0.35">
      <c r="AG1175" s="1"/>
    </row>
    <row r="1176" spans="33:33" x14ac:dyDescent="0.35">
      <c r="AG1176" s="1"/>
    </row>
    <row r="1177" spans="33:33" x14ac:dyDescent="0.35">
      <c r="AG1177" s="1"/>
    </row>
    <row r="1178" spans="33:33" x14ac:dyDescent="0.35">
      <c r="AG1178" s="1"/>
    </row>
    <row r="1179" spans="33:33" x14ac:dyDescent="0.35">
      <c r="AG1179" s="1"/>
    </row>
    <row r="1180" spans="33:33" x14ac:dyDescent="0.35">
      <c r="AG1180" s="1"/>
    </row>
    <row r="1181" spans="33:33" x14ac:dyDescent="0.35">
      <c r="AG1181" s="1"/>
    </row>
    <row r="1182" spans="33:33" x14ac:dyDescent="0.35">
      <c r="AG1182" s="1"/>
    </row>
    <row r="1183" spans="33:33" x14ac:dyDescent="0.35">
      <c r="AG1183" s="1"/>
    </row>
    <row r="1184" spans="33:33" x14ac:dyDescent="0.35">
      <c r="AG1184" s="1"/>
    </row>
    <row r="1185" spans="33:33" x14ac:dyDescent="0.35">
      <c r="AG1185" s="1"/>
    </row>
    <row r="1186" spans="33:33" x14ac:dyDescent="0.35">
      <c r="AG1186" s="1"/>
    </row>
    <row r="1187" spans="33:33" x14ac:dyDescent="0.35">
      <c r="AG1187" s="1"/>
    </row>
    <row r="1188" spans="33:33" x14ac:dyDescent="0.35">
      <c r="AG1188" s="1"/>
    </row>
    <row r="1189" spans="33:33" x14ac:dyDescent="0.35">
      <c r="AG1189" s="1"/>
    </row>
    <row r="1190" spans="33:33" x14ac:dyDescent="0.35">
      <c r="AG1190" s="1"/>
    </row>
    <row r="1191" spans="33:33" x14ac:dyDescent="0.35">
      <c r="AG1191" s="1"/>
    </row>
    <row r="1192" spans="33:33" x14ac:dyDescent="0.35">
      <c r="AG1192" s="1"/>
    </row>
    <row r="1193" spans="33:33" x14ac:dyDescent="0.35">
      <c r="AG1193" s="1"/>
    </row>
    <row r="1194" spans="33:33" x14ac:dyDescent="0.35">
      <c r="AG1194" s="1"/>
    </row>
    <row r="1195" spans="33:33" x14ac:dyDescent="0.35">
      <c r="AG1195" s="1"/>
    </row>
    <row r="1196" spans="33:33" x14ac:dyDescent="0.35">
      <c r="AG1196" s="1"/>
    </row>
    <row r="1197" spans="33:33" x14ac:dyDescent="0.35">
      <c r="AG1197" s="1"/>
    </row>
    <row r="1198" spans="33:33" x14ac:dyDescent="0.35">
      <c r="AG1198" s="1"/>
    </row>
    <row r="1199" spans="33:33" x14ac:dyDescent="0.35">
      <c r="AG1199" s="1"/>
    </row>
    <row r="1200" spans="33:33" x14ac:dyDescent="0.35">
      <c r="AG1200" s="1"/>
    </row>
    <row r="1201" spans="33:33" x14ac:dyDescent="0.35">
      <c r="AG1201" s="1"/>
    </row>
    <row r="1202" spans="33:33" x14ac:dyDescent="0.35">
      <c r="AG1202" s="1"/>
    </row>
    <row r="1203" spans="33:33" x14ac:dyDescent="0.35">
      <c r="AG1203" s="1"/>
    </row>
    <row r="1204" spans="33:33" x14ac:dyDescent="0.35">
      <c r="AG1204" s="1"/>
    </row>
    <row r="1205" spans="33:33" x14ac:dyDescent="0.35">
      <c r="AG1205" s="1"/>
    </row>
    <row r="1206" spans="33:33" x14ac:dyDescent="0.35">
      <c r="AG1206" s="1"/>
    </row>
    <row r="1207" spans="33:33" x14ac:dyDescent="0.35">
      <c r="AG1207" s="1"/>
    </row>
    <row r="1208" spans="33:33" x14ac:dyDescent="0.35">
      <c r="AG1208" s="1"/>
    </row>
    <row r="1209" spans="33:33" x14ac:dyDescent="0.35">
      <c r="AG1209" s="1"/>
    </row>
    <row r="1210" spans="33:33" x14ac:dyDescent="0.35">
      <c r="AG1210" s="1"/>
    </row>
    <row r="1211" spans="33:33" x14ac:dyDescent="0.35">
      <c r="AG1211" s="1"/>
    </row>
    <row r="1212" spans="33:33" x14ac:dyDescent="0.35">
      <c r="AG1212" s="1"/>
    </row>
    <row r="1213" spans="33:33" x14ac:dyDescent="0.35">
      <c r="AG1213" s="1"/>
    </row>
    <row r="1214" spans="33:33" x14ac:dyDescent="0.35">
      <c r="AG1214" s="1"/>
    </row>
    <row r="1215" spans="33:33" x14ac:dyDescent="0.35">
      <c r="AG1215" s="1"/>
    </row>
    <row r="1216" spans="33:33" x14ac:dyDescent="0.35">
      <c r="AG1216" s="1"/>
    </row>
    <row r="1217" spans="33:33" x14ac:dyDescent="0.35">
      <c r="AG1217" s="1"/>
    </row>
    <row r="1218" spans="33:33" x14ac:dyDescent="0.35">
      <c r="AG1218" s="1"/>
    </row>
    <row r="1219" spans="33:33" x14ac:dyDescent="0.35">
      <c r="AG1219" s="1"/>
    </row>
    <row r="1220" spans="33:33" x14ac:dyDescent="0.35">
      <c r="AG1220" s="1"/>
    </row>
    <row r="1221" spans="33:33" x14ac:dyDescent="0.35">
      <c r="AG1221" s="1"/>
    </row>
    <row r="1222" spans="33:33" x14ac:dyDescent="0.35">
      <c r="AG1222" s="1"/>
    </row>
    <row r="1223" spans="33:33" x14ac:dyDescent="0.35">
      <c r="AG1223" s="1"/>
    </row>
    <row r="1224" spans="33:33" x14ac:dyDescent="0.35">
      <c r="AG1224" s="1"/>
    </row>
    <row r="1225" spans="33:33" x14ac:dyDescent="0.35">
      <c r="AG1225" s="1"/>
    </row>
    <row r="1226" spans="33:33" x14ac:dyDescent="0.35">
      <c r="AG1226" s="1"/>
    </row>
    <row r="1227" spans="33:33" x14ac:dyDescent="0.35">
      <c r="AG1227" s="1"/>
    </row>
    <row r="1228" spans="33:33" x14ac:dyDescent="0.35">
      <c r="AG1228" s="1"/>
    </row>
    <row r="1229" spans="33:33" x14ac:dyDescent="0.35">
      <c r="AG1229" s="1"/>
    </row>
    <row r="1230" spans="33:33" x14ac:dyDescent="0.35">
      <c r="AG1230" s="1"/>
    </row>
    <row r="1231" spans="33:33" x14ac:dyDescent="0.35">
      <c r="AG1231" s="1"/>
    </row>
    <row r="1232" spans="33:33" x14ac:dyDescent="0.35">
      <c r="AG1232" s="1"/>
    </row>
    <row r="1233" spans="33:33" x14ac:dyDescent="0.35">
      <c r="AG1233" s="1"/>
    </row>
    <row r="1234" spans="33:33" x14ac:dyDescent="0.35">
      <c r="AG1234" s="1"/>
    </row>
    <row r="1235" spans="33:33" x14ac:dyDescent="0.35">
      <c r="AG1235" s="1"/>
    </row>
    <row r="1236" spans="33:33" x14ac:dyDescent="0.35">
      <c r="AG1236" s="1"/>
    </row>
    <row r="1237" spans="33:33" x14ac:dyDescent="0.35">
      <c r="AG1237" s="1"/>
    </row>
    <row r="1238" spans="33:33" x14ac:dyDescent="0.35">
      <c r="AG1238" s="1"/>
    </row>
    <row r="1239" spans="33:33" x14ac:dyDescent="0.35">
      <c r="AG1239" s="1"/>
    </row>
    <row r="1240" spans="33:33" x14ac:dyDescent="0.35">
      <c r="AG1240" s="1"/>
    </row>
    <row r="1241" spans="33:33" x14ac:dyDescent="0.35">
      <c r="AG1241" s="1"/>
    </row>
    <row r="1242" spans="33:33" x14ac:dyDescent="0.35">
      <c r="AG1242" s="1"/>
    </row>
    <row r="1243" spans="33:33" x14ac:dyDescent="0.35">
      <c r="AG1243" s="1"/>
    </row>
    <row r="1244" spans="33:33" x14ac:dyDescent="0.35">
      <c r="AG1244" s="1"/>
    </row>
    <row r="1245" spans="33:33" x14ac:dyDescent="0.35">
      <c r="AG1245" s="1"/>
    </row>
    <row r="1246" spans="33:33" x14ac:dyDescent="0.35">
      <c r="AG1246" s="1"/>
    </row>
    <row r="1247" spans="33:33" x14ac:dyDescent="0.35">
      <c r="AG1247" s="1"/>
    </row>
    <row r="1248" spans="33:33" x14ac:dyDescent="0.35">
      <c r="AG1248" s="1"/>
    </row>
    <row r="1249" spans="33:33" x14ac:dyDescent="0.35">
      <c r="AG1249" s="1"/>
    </row>
    <row r="1250" spans="33:33" x14ac:dyDescent="0.35">
      <c r="AG1250" s="1"/>
    </row>
    <row r="1251" spans="33:33" x14ac:dyDescent="0.35">
      <c r="AG1251" s="1"/>
    </row>
    <row r="1252" spans="33:33" x14ac:dyDescent="0.35">
      <c r="AG1252" s="1"/>
    </row>
    <row r="1253" spans="33:33" x14ac:dyDescent="0.35">
      <c r="AG1253" s="1"/>
    </row>
    <row r="1254" spans="33:33" x14ac:dyDescent="0.35">
      <c r="AG1254" s="1"/>
    </row>
    <row r="1255" spans="33:33" x14ac:dyDescent="0.35">
      <c r="AG1255" s="1"/>
    </row>
    <row r="1256" spans="33:33" x14ac:dyDescent="0.35">
      <c r="AG1256" s="1"/>
    </row>
    <row r="1257" spans="33:33" x14ac:dyDescent="0.35">
      <c r="AG1257" s="1"/>
    </row>
    <row r="1258" spans="33:33" x14ac:dyDescent="0.35">
      <c r="AG1258" s="1"/>
    </row>
    <row r="1259" spans="33:33" x14ac:dyDescent="0.35">
      <c r="AG1259" s="1"/>
    </row>
    <row r="1260" spans="33:33" x14ac:dyDescent="0.35">
      <c r="AG1260" s="1"/>
    </row>
    <row r="1261" spans="33:33" x14ac:dyDescent="0.35">
      <c r="AG1261" s="1"/>
    </row>
    <row r="1262" spans="33:33" x14ac:dyDescent="0.35">
      <c r="AG1262" s="1"/>
    </row>
    <row r="1263" spans="33:33" x14ac:dyDescent="0.35">
      <c r="AG1263" s="1"/>
    </row>
    <row r="1264" spans="33:33" x14ac:dyDescent="0.35">
      <c r="AG1264" s="1"/>
    </row>
    <row r="1265" spans="33:33" x14ac:dyDescent="0.35">
      <c r="AG1265" s="1"/>
    </row>
    <row r="1266" spans="33:33" x14ac:dyDescent="0.35">
      <c r="AG1266" s="1"/>
    </row>
    <row r="1267" spans="33:33" x14ac:dyDescent="0.35">
      <c r="AG1267" s="1"/>
    </row>
    <row r="1268" spans="33:33" x14ac:dyDescent="0.35">
      <c r="AG1268" s="1"/>
    </row>
    <row r="1269" spans="33:33" x14ac:dyDescent="0.35">
      <c r="AG1269" s="1"/>
    </row>
    <row r="1270" spans="33:33" x14ac:dyDescent="0.35">
      <c r="AG1270" s="1"/>
    </row>
    <row r="1271" spans="33:33" x14ac:dyDescent="0.35">
      <c r="AG1271" s="1"/>
    </row>
    <row r="1272" spans="33:33" x14ac:dyDescent="0.35">
      <c r="AG1272" s="1"/>
    </row>
    <row r="1273" spans="33:33" x14ac:dyDescent="0.35">
      <c r="AG1273" s="1"/>
    </row>
    <row r="1274" spans="33:33" x14ac:dyDescent="0.35">
      <c r="AG1274" s="1"/>
    </row>
    <row r="1275" spans="33:33" x14ac:dyDescent="0.35">
      <c r="AG1275" s="1"/>
    </row>
    <row r="1276" spans="33:33" x14ac:dyDescent="0.35">
      <c r="AG1276" s="1"/>
    </row>
    <row r="1277" spans="33:33" x14ac:dyDescent="0.35">
      <c r="AG1277" s="1"/>
    </row>
    <row r="1278" spans="33:33" x14ac:dyDescent="0.35">
      <c r="AG1278" s="1"/>
    </row>
    <row r="1279" spans="33:33" x14ac:dyDescent="0.35">
      <c r="AG1279" s="1"/>
    </row>
    <row r="1280" spans="33:33" x14ac:dyDescent="0.35">
      <c r="AG1280" s="1"/>
    </row>
    <row r="1281" spans="33:33" x14ac:dyDescent="0.35">
      <c r="AG1281" s="1"/>
    </row>
    <row r="1282" spans="33:33" x14ac:dyDescent="0.35">
      <c r="AG1282" s="1"/>
    </row>
    <row r="1283" spans="33:33" x14ac:dyDescent="0.35">
      <c r="AG1283" s="1"/>
    </row>
    <row r="1284" spans="33:33" x14ac:dyDescent="0.35">
      <c r="AG1284" s="1"/>
    </row>
    <row r="1285" spans="33:33" x14ac:dyDescent="0.35">
      <c r="AG1285" s="1"/>
    </row>
    <row r="1286" spans="33:33" x14ac:dyDescent="0.35">
      <c r="AG1286" s="1"/>
    </row>
    <row r="1287" spans="33:33" x14ac:dyDescent="0.35">
      <c r="AG1287" s="1"/>
    </row>
    <row r="1288" spans="33:33" x14ac:dyDescent="0.35">
      <c r="AG1288" s="1"/>
    </row>
    <row r="1289" spans="33:33" x14ac:dyDescent="0.35">
      <c r="AG1289" s="1"/>
    </row>
    <row r="1290" spans="33:33" x14ac:dyDescent="0.35">
      <c r="AG1290" s="1"/>
    </row>
    <row r="1291" spans="33:33" x14ac:dyDescent="0.35">
      <c r="AG1291" s="1"/>
    </row>
    <row r="1292" spans="33:33" x14ac:dyDescent="0.35">
      <c r="AG1292" s="1"/>
    </row>
    <row r="1293" spans="33:33" x14ac:dyDescent="0.35">
      <c r="AG1293" s="1"/>
    </row>
    <row r="1294" spans="33:33" x14ac:dyDescent="0.35">
      <c r="AG1294" s="1"/>
    </row>
    <row r="1295" spans="33:33" x14ac:dyDescent="0.35">
      <c r="AG1295" s="1"/>
    </row>
    <row r="1296" spans="33:33" x14ac:dyDescent="0.35">
      <c r="AG1296" s="1"/>
    </row>
    <row r="1297" spans="33:33" x14ac:dyDescent="0.35">
      <c r="AG1297" s="1"/>
    </row>
    <row r="1298" spans="33:33" x14ac:dyDescent="0.35">
      <c r="AG1298" s="1"/>
    </row>
    <row r="1299" spans="33:33" x14ac:dyDescent="0.35">
      <c r="AG1299" s="1"/>
    </row>
    <row r="1300" spans="33:33" x14ac:dyDescent="0.35">
      <c r="AG1300" s="1"/>
    </row>
    <row r="1301" spans="33:33" x14ac:dyDescent="0.35">
      <c r="AG1301" s="1"/>
    </row>
    <row r="1302" spans="33:33" x14ac:dyDescent="0.35">
      <c r="AG1302" s="1"/>
    </row>
    <row r="1303" spans="33:33" x14ac:dyDescent="0.35">
      <c r="AG1303" s="1"/>
    </row>
    <row r="1304" spans="33:33" x14ac:dyDescent="0.35">
      <c r="AG1304" s="1"/>
    </row>
    <row r="1305" spans="33:33" x14ac:dyDescent="0.35">
      <c r="AG1305" s="1"/>
    </row>
    <row r="1306" spans="33:33" x14ac:dyDescent="0.35">
      <c r="AG1306" s="1"/>
    </row>
    <row r="1307" spans="33:33" x14ac:dyDescent="0.35">
      <c r="AG1307" s="1"/>
    </row>
    <row r="1308" spans="33:33" x14ac:dyDescent="0.35">
      <c r="AG1308" s="1"/>
    </row>
    <row r="1309" spans="33:33" x14ac:dyDescent="0.35">
      <c r="AG1309" s="1"/>
    </row>
    <row r="1310" spans="33:33" x14ac:dyDescent="0.35">
      <c r="AG1310" s="1"/>
    </row>
    <row r="1311" spans="33:33" x14ac:dyDescent="0.35">
      <c r="AG1311" s="1"/>
    </row>
    <row r="1312" spans="33:33" x14ac:dyDescent="0.35">
      <c r="AG1312" s="1"/>
    </row>
    <row r="1313" spans="33:33" x14ac:dyDescent="0.35">
      <c r="AG1313" s="1"/>
    </row>
    <row r="1314" spans="33:33" x14ac:dyDescent="0.35">
      <c r="AG1314" s="1"/>
    </row>
    <row r="1315" spans="33:33" x14ac:dyDescent="0.35">
      <c r="AG1315" s="1"/>
    </row>
    <row r="1316" spans="33:33" x14ac:dyDescent="0.35">
      <c r="AG1316" s="1"/>
    </row>
    <row r="1317" spans="33:33" x14ac:dyDescent="0.35">
      <c r="AG1317" s="1"/>
    </row>
    <row r="1318" spans="33:33" x14ac:dyDescent="0.35">
      <c r="AG1318" s="1"/>
    </row>
    <row r="1319" spans="33:33" x14ac:dyDescent="0.35">
      <c r="AG1319" s="1"/>
    </row>
    <row r="1320" spans="33:33" x14ac:dyDescent="0.35">
      <c r="AG1320" s="1"/>
    </row>
    <row r="1321" spans="33:33" x14ac:dyDescent="0.35">
      <c r="AG1321" s="1"/>
    </row>
    <row r="1322" spans="33:33" x14ac:dyDescent="0.35">
      <c r="AG1322" s="1"/>
    </row>
    <row r="1323" spans="33:33" x14ac:dyDescent="0.35">
      <c r="AG1323" s="1"/>
    </row>
    <row r="1324" spans="33:33" x14ac:dyDescent="0.35">
      <c r="AG1324" s="1"/>
    </row>
    <row r="1325" spans="33:33" x14ac:dyDescent="0.35">
      <c r="AG1325" s="1"/>
    </row>
    <row r="1326" spans="33:33" x14ac:dyDescent="0.35">
      <c r="AG1326" s="1"/>
    </row>
    <row r="1327" spans="33:33" x14ac:dyDescent="0.35">
      <c r="AG1327" s="1"/>
    </row>
    <row r="1328" spans="33:33" x14ac:dyDescent="0.35">
      <c r="AG1328" s="1"/>
    </row>
    <row r="1329" spans="33:33" x14ac:dyDescent="0.35">
      <c r="AG1329" s="1"/>
    </row>
    <row r="1330" spans="33:33" x14ac:dyDescent="0.35">
      <c r="AG1330" s="1"/>
    </row>
    <row r="1331" spans="33:33" x14ac:dyDescent="0.35">
      <c r="AG1331" s="1"/>
    </row>
    <row r="1332" spans="33:33" x14ac:dyDescent="0.35">
      <c r="AG1332" s="1"/>
    </row>
    <row r="1333" spans="33:33" x14ac:dyDescent="0.35">
      <c r="AG1333" s="1"/>
    </row>
    <row r="1334" spans="33:33" x14ac:dyDescent="0.35">
      <c r="AG1334" s="1"/>
    </row>
    <row r="1335" spans="33:33" x14ac:dyDescent="0.35">
      <c r="AG1335" s="1"/>
    </row>
    <row r="1336" spans="33:33" x14ac:dyDescent="0.35">
      <c r="AG1336" s="1"/>
    </row>
    <row r="1337" spans="33:33" x14ac:dyDescent="0.35">
      <c r="AG1337" s="1"/>
    </row>
    <row r="1338" spans="33:33" x14ac:dyDescent="0.35">
      <c r="AG1338" s="1"/>
    </row>
    <row r="1339" spans="33:33" x14ac:dyDescent="0.35">
      <c r="AG1339" s="1"/>
    </row>
    <row r="1340" spans="33:33" x14ac:dyDescent="0.35">
      <c r="AG1340" s="1"/>
    </row>
    <row r="1341" spans="33:33" x14ac:dyDescent="0.35">
      <c r="AG1341" s="1"/>
    </row>
    <row r="1342" spans="33:33" x14ac:dyDescent="0.35">
      <c r="AG1342" s="1"/>
    </row>
    <row r="1343" spans="33:33" x14ac:dyDescent="0.35">
      <c r="AG1343" s="1"/>
    </row>
    <row r="1344" spans="33:33" x14ac:dyDescent="0.35">
      <c r="AG1344" s="1"/>
    </row>
    <row r="1345" spans="33:33" x14ac:dyDescent="0.35">
      <c r="AG1345" s="1"/>
    </row>
    <row r="1346" spans="33:33" x14ac:dyDescent="0.35">
      <c r="AG1346" s="1"/>
    </row>
    <row r="1347" spans="33:33" x14ac:dyDescent="0.35">
      <c r="AG1347" s="1"/>
    </row>
    <row r="1348" spans="33:33" x14ac:dyDescent="0.35">
      <c r="AG1348" s="1"/>
    </row>
    <row r="1349" spans="33:33" x14ac:dyDescent="0.35">
      <c r="AG1349" s="1"/>
    </row>
    <row r="1350" spans="33:33" x14ac:dyDescent="0.35">
      <c r="AG1350" s="1"/>
    </row>
    <row r="1351" spans="33:33" x14ac:dyDescent="0.35">
      <c r="AG1351" s="1"/>
    </row>
    <row r="1352" spans="33:33" x14ac:dyDescent="0.35">
      <c r="AG1352" s="1"/>
    </row>
    <row r="1353" spans="33:33" x14ac:dyDescent="0.35">
      <c r="AG1353" s="1"/>
    </row>
    <row r="1354" spans="33:33" x14ac:dyDescent="0.35">
      <c r="AG1354" s="1"/>
    </row>
    <row r="1355" spans="33:33" x14ac:dyDescent="0.35">
      <c r="AG1355" s="1"/>
    </row>
    <row r="1356" spans="33:33" x14ac:dyDescent="0.35">
      <c r="AG1356" s="1"/>
    </row>
    <row r="1357" spans="33:33" x14ac:dyDescent="0.35">
      <c r="AG1357" s="1"/>
    </row>
    <row r="1358" spans="33:33" x14ac:dyDescent="0.35">
      <c r="AG1358" s="1"/>
    </row>
    <row r="1359" spans="33:33" x14ac:dyDescent="0.35">
      <c r="AG1359" s="1"/>
    </row>
    <row r="1360" spans="33:33" x14ac:dyDescent="0.35">
      <c r="AG1360" s="1"/>
    </row>
    <row r="1361" spans="33:33" x14ac:dyDescent="0.35">
      <c r="AG1361" s="1"/>
    </row>
    <row r="1362" spans="33:33" x14ac:dyDescent="0.35">
      <c r="AG1362" s="1"/>
    </row>
    <row r="1363" spans="33:33" x14ac:dyDescent="0.35">
      <c r="AG1363" s="1"/>
    </row>
    <row r="1364" spans="33:33" x14ac:dyDescent="0.35">
      <c r="AG1364" s="1"/>
    </row>
    <row r="1365" spans="33:33" x14ac:dyDescent="0.35">
      <c r="AG1365" s="1"/>
    </row>
    <row r="1366" spans="33:33" x14ac:dyDescent="0.35">
      <c r="AG1366" s="1"/>
    </row>
    <row r="1367" spans="33:33" x14ac:dyDescent="0.35">
      <c r="AG1367" s="1"/>
    </row>
    <row r="1368" spans="33:33" x14ac:dyDescent="0.35">
      <c r="AG1368" s="1"/>
    </row>
    <row r="1369" spans="33:33" x14ac:dyDescent="0.35">
      <c r="AG1369" s="1"/>
    </row>
    <row r="1370" spans="33:33" x14ac:dyDescent="0.35">
      <c r="AG1370" s="1"/>
    </row>
    <row r="1371" spans="33:33" x14ac:dyDescent="0.35">
      <c r="AG1371" s="1"/>
    </row>
    <row r="1372" spans="33:33" x14ac:dyDescent="0.35">
      <c r="AG1372" s="1"/>
    </row>
    <row r="1373" spans="33:33" x14ac:dyDescent="0.35">
      <c r="AG1373" s="1"/>
    </row>
    <row r="1374" spans="33:33" x14ac:dyDescent="0.35">
      <c r="AG1374" s="1"/>
    </row>
    <row r="1375" spans="33:33" x14ac:dyDescent="0.35">
      <c r="AG1375" s="1"/>
    </row>
    <row r="1376" spans="33:33" x14ac:dyDescent="0.35">
      <c r="AG1376" s="1"/>
    </row>
    <row r="1377" spans="33:33" x14ac:dyDescent="0.35">
      <c r="AG1377" s="1"/>
    </row>
    <row r="1378" spans="33:33" x14ac:dyDescent="0.35">
      <c r="AG1378" s="1"/>
    </row>
    <row r="1379" spans="33:33" x14ac:dyDescent="0.35">
      <c r="AG1379" s="1"/>
    </row>
    <row r="1380" spans="33:33" x14ac:dyDescent="0.35">
      <c r="AG1380" s="1"/>
    </row>
    <row r="1381" spans="33:33" x14ac:dyDescent="0.35">
      <c r="AG1381" s="1"/>
    </row>
    <row r="1382" spans="33:33" x14ac:dyDescent="0.35">
      <c r="AG1382" s="1"/>
    </row>
    <row r="1383" spans="33:33" x14ac:dyDescent="0.35">
      <c r="AG1383" s="1"/>
    </row>
    <row r="1384" spans="33:33" x14ac:dyDescent="0.35">
      <c r="AG1384" s="1"/>
    </row>
    <row r="1385" spans="33:33" x14ac:dyDescent="0.35">
      <c r="AG1385" s="1"/>
    </row>
    <row r="1386" spans="33:33" x14ac:dyDescent="0.35">
      <c r="AG1386" s="1"/>
    </row>
    <row r="1387" spans="33:33" x14ac:dyDescent="0.35">
      <c r="AG1387" s="1"/>
    </row>
    <row r="1388" spans="33:33" x14ac:dyDescent="0.35">
      <c r="AG1388" s="1"/>
    </row>
    <row r="1389" spans="33:33" x14ac:dyDescent="0.35">
      <c r="AG1389" s="1"/>
    </row>
    <row r="1390" spans="33:33" x14ac:dyDescent="0.35">
      <c r="AG1390" s="1"/>
    </row>
    <row r="1391" spans="33:33" x14ac:dyDescent="0.35">
      <c r="AG1391" s="1"/>
    </row>
    <row r="1392" spans="33:33" x14ac:dyDescent="0.35">
      <c r="AG1392" s="1"/>
    </row>
    <row r="1393" spans="33:33" x14ac:dyDescent="0.35">
      <c r="AG1393" s="1"/>
    </row>
    <row r="1394" spans="33:33" x14ac:dyDescent="0.35">
      <c r="AG1394" s="1"/>
    </row>
    <row r="1395" spans="33:33" x14ac:dyDescent="0.35">
      <c r="AG1395" s="1"/>
    </row>
    <row r="1396" spans="33:33" x14ac:dyDescent="0.35">
      <c r="AG1396" s="1"/>
    </row>
    <row r="1397" spans="33:33" x14ac:dyDescent="0.35">
      <c r="AG1397" s="1"/>
    </row>
    <row r="1398" spans="33:33" x14ac:dyDescent="0.35">
      <c r="AG1398" s="1"/>
    </row>
    <row r="1399" spans="33:33" x14ac:dyDescent="0.35">
      <c r="AG1399" s="1"/>
    </row>
    <row r="1400" spans="33:33" x14ac:dyDescent="0.35">
      <c r="AG1400" s="1"/>
    </row>
    <row r="1401" spans="33:33" x14ac:dyDescent="0.35">
      <c r="AG1401" s="1"/>
    </row>
    <row r="1402" spans="33:33" x14ac:dyDescent="0.35">
      <c r="AG1402" s="1"/>
    </row>
    <row r="1403" spans="33:33" x14ac:dyDescent="0.35">
      <c r="AG1403" s="1"/>
    </row>
    <row r="1404" spans="33:33" x14ac:dyDescent="0.35">
      <c r="AG1404" s="1"/>
    </row>
    <row r="1405" spans="33:33" x14ac:dyDescent="0.35">
      <c r="AG1405" s="1"/>
    </row>
    <row r="1406" spans="33:33" x14ac:dyDescent="0.35">
      <c r="AG1406" s="1"/>
    </row>
    <row r="1407" spans="33:33" x14ac:dyDescent="0.35">
      <c r="AG1407" s="1"/>
    </row>
    <row r="1408" spans="33:33" x14ac:dyDescent="0.35">
      <c r="AG1408" s="1"/>
    </row>
    <row r="1409" spans="33:33" x14ac:dyDescent="0.35">
      <c r="AG1409" s="1"/>
    </row>
    <row r="1410" spans="33:33" x14ac:dyDescent="0.35">
      <c r="AG1410" s="1"/>
    </row>
    <row r="1411" spans="33:33" x14ac:dyDescent="0.35">
      <c r="AG1411" s="1"/>
    </row>
    <row r="1412" spans="33:33" x14ac:dyDescent="0.35">
      <c r="AG1412" s="1"/>
    </row>
    <row r="1413" spans="33:33" x14ac:dyDescent="0.35">
      <c r="AG1413" s="1"/>
    </row>
    <row r="1414" spans="33:33" x14ac:dyDescent="0.35">
      <c r="AG1414" s="1"/>
    </row>
    <row r="1415" spans="33:33" x14ac:dyDescent="0.35">
      <c r="AG1415" s="1"/>
    </row>
    <row r="1416" spans="33:33" x14ac:dyDescent="0.35">
      <c r="AG1416" s="1"/>
    </row>
    <row r="1417" spans="33:33" x14ac:dyDescent="0.35">
      <c r="AG1417" s="1"/>
    </row>
    <row r="1418" spans="33:33" x14ac:dyDescent="0.35">
      <c r="AG1418" s="1"/>
    </row>
    <row r="1419" spans="33:33" x14ac:dyDescent="0.35">
      <c r="AG1419" s="1"/>
    </row>
    <row r="1420" spans="33:33" x14ac:dyDescent="0.35">
      <c r="AG1420" s="1"/>
    </row>
    <row r="1421" spans="33:33" x14ac:dyDescent="0.35">
      <c r="AG1421" s="1"/>
    </row>
    <row r="1422" spans="33:33" x14ac:dyDescent="0.35">
      <c r="AG1422" s="1"/>
    </row>
    <row r="1423" spans="33:33" x14ac:dyDescent="0.35">
      <c r="AG1423" s="1"/>
    </row>
    <row r="1424" spans="33:33" x14ac:dyDescent="0.35">
      <c r="AG1424" s="1"/>
    </row>
    <row r="1425" spans="33:33" x14ac:dyDescent="0.35">
      <c r="AG1425" s="1"/>
    </row>
    <row r="1426" spans="33:33" x14ac:dyDescent="0.35">
      <c r="AG1426" s="1"/>
    </row>
    <row r="1427" spans="33:33" x14ac:dyDescent="0.35">
      <c r="AG1427" s="1"/>
    </row>
    <row r="1428" spans="33:33" x14ac:dyDescent="0.35">
      <c r="AG1428" s="1"/>
    </row>
    <row r="1429" spans="33:33" x14ac:dyDescent="0.35">
      <c r="AG1429" s="1"/>
    </row>
    <row r="1430" spans="33:33" x14ac:dyDescent="0.35">
      <c r="AG1430" s="1"/>
    </row>
    <row r="1431" spans="33:33" x14ac:dyDescent="0.35">
      <c r="AG1431" s="1"/>
    </row>
    <row r="1432" spans="33:33" x14ac:dyDescent="0.35">
      <c r="AG1432" s="1"/>
    </row>
    <row r="1433" spans="33:33" x14ac:dyDescent="0.35">
      <c r="AG1433" s="1"/>
    </row>
    <row r="1434" spans="33:33" x14ac:dyDescent="0.35">
      <c r="AG1434" s="1"/>
    </row>
    <row r="1435" spans="33:33" x14ac:dyDescent="0.35">
      <c r="AG1435" s="1"/>
    </row>
    <row r="1436" spans="33:33" x14ac:dyDescent="0.35">
      <c r="AG1436" s="1"/>
    </row>
    <row r="1437" spans="33:33" x14ac:dyDescent="0.35">
      <c r="AG1437" s="1"/>
    </row>
    <row r="1438" spans="33:33" x14ac:dyDescent="0.35">
      <c r="AG1438" s="1"/>
    </row>
    <row r="1439" spans="33:33" x14ac:dyDescent="0.35">
      <c r="AG1439" s="1"/>
    </row>
    <row r="1440" spans="33:33" x14ac:dyDescent="0.35">
      <c r="AG1440" s="1"/>
    </row>
    <row r="1441" spans="33:33" x14ac:dyDescent="0.35">
      <c r="AG1441" s="1"/>
    </row>
    <row r="1442" spans="33:33" x14ac:dyDescent="0.35">
      <c r="AG1442" s="1"/>
    </row>
    <row r="1443" spans="33:33" x14ac:dyDescent="0.35">
      <c r="AG1443" s="1"/>
    </row>
    <row r="1444" spans="33:33" x14ac:dyDescent="0.35">
      <c r="AG1444" s="1"/>
    </row>
    <row r="1445" spans="33:33" x14ac:dyDescent="0.35">
      <c r="AG1445" s="1"/>
    </row>
    <row r="1446" spans="33:33" x14ac:dyDescent="0.35">
      <c r="AG1446" s="1"/>
    </row>
    <row r="1447" spans="33:33" x14ac:dyDescent="0.35">
      <c r="AG1447" s="1"/>
    </row>
    <row r="1448" spans="33:33" x14ac:dyDescent="0.35">
      <c r="AG1448" s="1"/>
    </row>
    <row r="1449" spans="33:33" x14ac:dyDescent="0.35">
      <c r="AG1449" s="1"/>
    </row>
    <row r="1450" spans="33:33" x14ac:dyDescent="0.35">
      <c r="AG1450" s="1"/>
    </row>
    <row r="1451" spans="33:33" x14ac:dyDescent="0.35">
      <c r="AG1451" s="1"/>
    </row>
    <row r="1452" spans="33:33" x14ac:dyDescent="0.35">
      <c r="AG1452" s="1"/>
    </row>
    <row r="1453" spans="33:33" x14ac:dyDescent="0.35">
      <c r="AG1453" s="1"/>
    </row>
    <row r="1454" spans="33:33" x14ac:dyDescent="0.35">
      <c r="AG1454" s="1"/>
    </row>
    <row r="1455" spans="33:33" x14ac:dyDescent="0.35">
      <c r="AG1455" s="1"/>
    </row>
    <row r="1456" spans="33:33" x14ac:dyDescent="0.35">
      <c r="AG1456" s="1"/>
    </row>
    <row r="1457" spans="33:33" x14ac:dyDescent="0.35">
      <c r="AG1457" s="1"/>
    </row>
    <row r="1458" spans="33:33" x14ac:dyDescent="0.35">
      <c r="AG1458" s="1"/>
    </row>
    <row r="1459" spans="33:33" x14ac:dyDescent="0.35">
      <c r="AG1459" s="1"/>
    </row>
    <row r="1460" spans="33:33" x14ac:dyDescent="0.35">
      <c r="AG1460" s="1"/>
    </row>
    <row r="1461" spans="33:33" x14ac:dyDescent="0.35">
      <c r="AG1461" s="1"/>
    </row>
    <row r="1462" spans="33:33" x14ac:dyDescent="0.35">
      <c r="AG1462" s="1"/>
    </row>
    <row r="1463" spans="33:33" x14ac:dyDescent="0.35">
      <c r="AG1463" s="1"/>
    </row>
    <row r="1464" spans="33:33" x14ac:dyDescent="0.35">
      <c r="AG1464" s="1"/>
    </row>
    <row r="1465" spans="33:33" x14ac:dyDescent="0.35">
      <c r="AG1465" s="1"/>
    </row>
    <row r="1466" spans="33:33" x14ac:dyDescent="0.35">
      <c r="AG1466" s="1"/>
    </row>
    <row r="1467" spans="33:33" x14ac:dyDescent="0.35">
      <c r="AG1467" s="1"/>
    </row>
    <row r="1468" spans="33:33" x14ac:dyDescent="0.35">
      <c r="AG1468" s="1"/>
    </row>
    <row r="1469" spans="33:33" x14ac:dyDescent="0.35">
      <c r="AG1469" s="1"/>
    </row>
    <row r="1470" spans="33:33" x14ac:dyDescent="0.35">
      <c r="AG1470" s="1"/>
    </row>
    <row r="1471" spans="33:33" x14ac:dyDescent="0.35">
      <c r="AG1471" s="1"/>
    </row>
    <row r="1472" spans="33:33" x14ac:dyDescent="0.35">
      <c r="AG1472" s="1"/>
    </row>
    <row r="1473" spans="33:33" x14ac:dyDescent="0.35">
      <c r="AG1473" s="1"/>
    </row>
    <row r="1474" spans="33:33" x14ac:dyDescent="0.35">
      <c r="AG1474" s="1"/>
    </row>
    <row r="1475" spans="33:33" x14ac:dyDescent="0.35">
      <c r="AG1475" s="1"/>
    </row>
    <row r="1476" spans="33:33" x14ac:dyDescent="0.35">
      <c r="AG1476" s="1"/>
    </row>
    <row r="1477" spans="33:33" x14ac:dyDescent="0.35">
      <c r="AG1477" s="1"/>
    </row>
    <row r="1478" spans="33:33" x14ac:dyDescent="0.35">
      <c r="AG1478" s="1"/>
    </row>
    <row r="1479" spans="33:33" x14ac:dyDescent="0.35">
      <c r="AG1479" s="1"/>
    </row>
    <row r="1480" spans="33:33" x14ac:dyDescent="0.35">
      <c r="AG1480" s="1"/>
    </row>
    <row r="1481" spans="33:33" x14ac:dyDescent="0.35">
      <c r="AG1481" s="1"/>
    </row>
    <row r="1482" spans="33:33" x14ac:dyDescent="0.35">
      <c r="AG1482" s="1"/>
    </row>
    <row r="1483" spans="33:33" x14ac:dyDescent="0.35">
      <c r="AG1483" s="1"/>
    </row>
    <row r="1484" spans="33:33" x14ac:dyDescent="0.35">
      <c r="AG1484" s="1"/>
    </row>
    <row r="1485" spans="33:33" x14ac:dyDescent="0.35">
      <c r="AG1485" s="1"/>
    </row>
    <row r="1486" spans="33:33" x14ac:dyDescent="0.35">
      <c r="AG1486" s="1"/>
    </row>
    <row r="1487" spans="33:33" x14ac:dyDescent="0.35">
      <c r="AG1487" s="1"/>
    </row>
    <row r="1488" spans="33:33" x14ac:dyDescent="0.35">
      <c r="AG1488" s="1"/>
    </row>
    <row r="1489" spans="33:33" x14ac:dyDescent="0.35">
      <c r="AG1489" s="1"/>
    </row>
    <row r="1490" spans="33:33" x14ac:dyDescent="0.35">
      <c r="AG1490" s="1"/>
    </row>
    <row r="1491" spans="33:33" x14ac:dyDescent="0.35">
      <c r="AG1491" s="1"/>
    </row>
    <row r="1492" spans="33:33" x14ac:dyDescent="0.35">
      <c r="AG1492" s="1"/>
    </row>
    <row r="1493" spans="33:33" x14ac:dyDescent="0.35">
      <c r="AG1493" s="1"/>
    </row>
    <row r="1494" spans="33:33" x14ac:dyDescent="0.35">
      <c r="AG1494" s="1"/>
    </row>
    <row r="1495" spans="33:33" x14ac:dyDescent="0.35">
      <c r="AG1495" s="1"/>
    </row>
    <row r="1496" spans="33:33" x14ac:dyDescent="0.35">
      <c r="AG1496" s="1"/>
    </row>
    <row r="1497" spans="33:33" x14ac:dyDescent="0.35">
      <c r="AG1497" s="1"/>
    </row>
    <row r="1498" spans="33:33" x14ac:dyDescent="0.35">
      <c r="AG1498" s="1"/>
    </row>
    <row r="1499" spans="33:33" x14ac:dyDescent="0.35">
      <c r="AG1499" s="1"/>
    </row>
    <row r="1500" spans="33:33" x14ac:dyDescent="0.35">
      <c r="AG1500" s="1"/>
    </row>
    <row r="1501" spans="33:33" x14ac:dyDescent="0.35">
      <c r="AG1501" s="1"/>
    </row>
    <row r="1502" spans="33:33" x14ac:dyDescent="0.35">
      <c r="AG1502" s="1"/>
    </row>
    <row r="1503" spans="33:33" x14ac:dyDescent="0.35">
      <c r="AG1503" s="1"/>
    </row>
    <row r="1504" spans="33:33" x14ac:dyDescent="0.35">
      <c r="AG1504" s="1"/>
    </row>
    <row r="1505" spans="33:33" x14ac:dyDescent="0.35">
      <c r="AG1505" s="1"/>
    </row>
    <row r="1506" spans="33:33" x14ac:dyDescent="0.35">
      <c r="AG1506" s="1"/>
    </row>
    <row r="1507" spans="33:33" x14ac:dyDescent="0.35">
      <c r="AG1507" s="1"/>
    </row>
    <row r="1508" spans="33:33" x14ac:dyDescent="0.35">
      <c r="AG1508" s="1"/>
    </row>
    <row r="1509" spans="33:33" x14ac:dyDescent="0.35">
      <c r="AG1509" s="1"/>
    </row>
    <row r="1510" spans="33:33" x14ac:dyDescent="0.35">
      <c r="AG1510" s="1"/>
    </row>
    <row r="1511" spans="33:33" x14ac:dyDescent="0.35">
      <c r="AG1511" s="1"/>
    </row>
    <row r="1512" spans="33:33" x14ac:dyDescent="0.35">
      <c r="AG1512" s="1"/>
    </row>
    <row r="1513" spans="33:33" x14ac:dyDescent="0.35">
      <c r="AG1513" s="1"/>
    </row>
    <row r="1514" spans="33:33" x14ac:dyDescent="0.35">
      <c r="AG1514" s="1"/>
    </row>
    <row r="1515" spans="33:33" x14ac:dyDescent="0.35">
      <c r="AG1515" s="1"/>
    </row>
    <row r="1516" spans="33:33" x14ac:dyDescent="0.35">
      <c r="AG1516" s="1"/>
    </row>
    <row r="1517" spans="33:33" x14ac:dyDescent="0.35">
      <c r="AG1517" s="1"/>
    </row>
    <row r="1518" spans="33:33" x14ac:dyDescent="0.35">
      <c r="AG1518" s="1"/>
    </row>
    <row r="1519" spans="33:33" x14ac:dyDescent="0.35">
      <c r="AG1519" s="1"/>
    </row>
    <row r="1520" spans="33:33" x14ac:dyDescent="0.35">
      <c r="AG1520" s="1"/>
    </row>
    <row r="1521" spans="33:33" x14ac:dyDescent="0.35">
      <c r="AG1521" s="1"/>
    </row>
    <row r="1522" spans="33:33" x14ac:dyDescent="0.35">
      <c r="AG1522" s="1"/>
    </row>
    <row r="1523" spans="33:33" x14ac:dyDescent="0.35">
      <c r="AG1523" s="1"/>
    </row>
    <row r="1524" spans="33:33" x14ac:dyDescent="0.35">
      <c r="AG1524" s="1"/>
    </row>
    <row r="1525" spans="33:33" x14ac:dyDescent="0.35">
      <c r="AG1525" s="1"/>
    </row>
    <row r="1526" spans="33:33" x14ac:dyDescent="0.35">
      <c r="AG1526" s="1"/>
    </row>
    <row r="1527" spans="33:33" x14ac:dyDescent="0.35">
      <c r="AG1527" s="1"/>
    </row>
    <row r="1528" spans="33:33" x14ac:dyDescent="0.35">
      <c r="AG1528" s="1"/>
    </row>
    <row r="1529" spans="33:33" x14ac:dyDescent="0.35">
      <c r="AG1529" s="1"/>
    </row>
    <row r="1530" spans="33:33" x14ac:dyDescent="0.35">
      <c r="AG1530" s="1"/>
    </row>
    <row r="1531" spans="33:33" x14ac:dyDescent="0.35">
      <c r="AG1531" s="1"/>
    </row>
    <row r="1532" spans="33:33" x14ac:dyDescent="0.35">
      <c r="AG1532" s="1"/>
    </row>
    <row r="1533" spans="33:33" x14ac:dyDescent="0.35">
      <c r="AG1533" s="1"/>
    </row>
    <row r="1534" spans="33:33" x14ac:dyDescent="0.35">
      <c r="AG1534" s="1"/>
    </row>
    <row r="1535" spans="33:33" x14ac:dyDescent="0.35">
      <c r="AG1535" s="1"/>
    </row>
    <row r="1536" spans="33:33" x14ac:dyDescent="0.35">
      <c r="AG1536" s="1"/>
    </row>
    <row r="1537" spans="33:33" x14ac:dyDescent="0.35">
      <c r="AG1537" s="1"/>
    </row>
    <row r="1538" spans="33:33" x14ac:dyDescent="0.35">
      <c r="AG1538" s="1"/>
    </row>
    <row r="1539" spans="33:33" x14ac:dyDescent="0.35">
      <c r="AG1539" s="1"/>
    </row>
    <row r="1540" spans="33:33" x14ac:dyDescent="0.35">
      <c r="AG1540" s="1"/>
    </row>
    <row r="1541" spans="33:33" x14ac:dyDescent="0.35">
      <c r="AG1541" s="1"/>
    </row>
    <row r="1542" spans="33:33" x14ac:dyDescent="0.35">
      <c r="AG1542" s="1"/>
    </row>
    <row r="1543" spans="33:33" x14ac:dyDescent="0.35">
      <c r="AG1543" s="1"/>
    </row>
    <row r="1544" spans="33:33" x14ac:dyDescent="0.35">
      <c r="AG1544" s="1"/>
    </row>
    <row r="1545" spans="33:33" x14ac:dyDescent="0.35">
      <c r="AG1545" s="1"/>
    </row>
    <row r="1546" spans="33:33" x14ac:dyDescent="0.35">
      <c r="AG1546" s="1"/>
    </row>
    <row r="1547" spans="33:33" x14ac:dyDescent="0.35">
      <c r="AG1547" s="1"/>
    </row>
    <row r="1548" spans="33:33" x14ac:dyDescent="0.35">
      <c r="AG1548" s="1"/>
    </row>
    <row r="1549" spans="33:33" x14ac:dyDescent="0.35">
      <c r="AG1549" s="1"/>
    </row>
    <row r="1550" spans="33:33" x14ac:dyDescent="0.35">
      <c r="AG1550" s="1"/>
    </row>
    <row r="1551" spans="33:33" x14ac:dyDescent="0.35">
      <c r="AG1551" s="1"/>
    </row>
    <row r="1552" spans="33:33" x14ac:dyDescent="0.35">
      <c r="AG1552" s="1"/>
    </row>
    <row r="1553" spans="33:33" x14ac:dyDescent="0.35">
      <c r="AG1553" s="1"/>
    </row>
    <row r="1554" spans="33:33" x14ac:dyDescent="0.35">
      <c r="AG1554" s="1"/>
    </row>
    <row r="1555" spans="33:33" x14ac:dyDescent="0.35">
      <c r="AG1555" s="1"/>
    </row>
    <row r="1556" spans="33:33" x14ac:dyDescent="0.35">
      <c r="AG1556" s="1"/>
    </row>
    <row r="1557" spans="33:33" x14ac:dyDescent="0.35">
      <c r="AG1557" s="1"/>
    </row>
    <row r="1558" spans="33:33" x14ac:dyDescent="0.35">
      <c r="AG1558" s="1"/>
    </row>
    <row r="1559" spans="33:33" x14ac:dyDescent="0.35">
      <c r="AG1559" s="1"/>
    </row>
    <row r="1560" spans="33:33" x14ac:dyDescent="0.35">
      <c r="AG1560" s="1"/>
    </row>
    <row r="1561" spans="33:33" x14ac:dyDescent="0.35">
      <c r="AG1561" s="1"/>
    </row>
    <row r="1562" spans="33:33" x14ac:dyDescent="0.35">
      <c r="AG1562" s="1"/>
    </row>
    <row r="1563" spans="33:33" x14ac:dyDescent="0.35">
      <c r="AG1563" s="1"/>
    </row>
    <row r="1564" spans="33:33" x14ac:dyDescent="0.35">
      <c r="AG1564" s="1"/>
    </row>
    <row r="1565" spans="33:33" x14ac:dyDescent="0.35">
      <c r="AG1565" s="1"/>
    </row>
    <row r="1566" spans="33:33" x14ac:dyDescent="0.35">
      <c r="AG1566" s="1"/>
    </row>
    <row r="1567" spans="33:33" x14ac:dyDescent="0.35">
      <c r="AG1567" s="1"/>
    </row>
    <row r="1568" spans="33:33" x14ac:dyDescent="0.35">
      <c r="AG1568" s="1"/>
    </row>
    <row r="1569" spans="33:33" x14ac:dyDescent="0.35">
      <c r="AG1569" s="1"/>
    </row>
    <row r="1570" spans="33:33" x14ac:dyDescent="0.35">
      <c r="AG1570" s="1"/>
    </row>
    <row r="1571" spans="33:33" x14ac:dyDescent="0.35">
      <c r="AG1571" s="1"/>
    </row>
    <row r="1572" spans="33:33" x14ac:dyDescent="0.35">
      <c r="AG1572" s="1"/>
    </row>
    <row r="1573" spans="33:33" x14ac:dyDescent="0.35">
      <c r="AG1573" s="1"/>
    </row>
    <row r="1574" spans="33:33" x14ac:dyDescent="0.35">
      <c r="AG1574" s="1"/>
    </row>
    <row r="1575" spans="33:33" x14ac:dyDescent="0.35">
      <c r="AG1575" s="1"/>
    </row>
    <row r="1576" spans="33:33" x14ac:dyDescent="0.35">
      <c r="AG1576" s="1"/>
    </row>
    <row r="1577" spans="33:33" x14ac:dyDescent="0.35">
      <c r="AG1577" s="1"/>
    </row>
    <row r="1578" spans="33:33" x14ac:dyDescent="0.35">
      <c r="AG1578" s="1"/>
    </row>
    <row r="1579" spans="33:33" x14ac:dyDescent="0.35">
      <c r="AG1579" s="1"/>
    </row>
    <row r="1580" spans="33:33" x14ac:dyDescent="0.35">
      <c r="AG1580" s="1"/>
    </row>
    <row r="1581" spans="33:33" x14ac:dyDescent="0.35">
      <c r="AG1581" s="1"/>
    </row>
    <row r="1582" spans="33:33" x14ac:dyDescent="0.35">
      <c r="AG1582" s="1"/>
    </row>
    <row r="1583" spans="33:33" x14ac:dyDescent="0.35">
      <c r="AG1583" s="1"/>
    </row>
    <row r="1584" spans="33:33" x14ac:dyDescent="0.35">
      <c r="AG1584" s="1"/>
    </row>
    <row r="1585" spans="33:33" x14ac:dyDescent="0.35">
      <c r="AG1585" s="1"/>
    </row>
    <row r="1586" spans="33:33" x14ac:dyDescent="0.35">
      <c r="AG1586" s="1"/>
    </row>
    <row r="1587" spans="33:33" x14ac:dyDescent="0.35">
      <c r="AG1587" s="1"/>
    </row>
    <row r="1588" spans="33:33" x14ac:dyDescent="0.35">
      <c r="AG1588" s="1"/>
    </row>
    <row r="1589" spans="33:33" x14ac:dyDescent="0.35">
      <c r="AG1589" s="1"/>
    </row>
    <row r="1590" spans="33:33" x14ac:dyDescent="0.35">
      <c r="AG1590" s="1"/>
    </row>
    <row r="1591" spans="33:33" x14ac:dyDescent="0.35">
      <c r="AG1591" s="1"/>
    </row>
    <row r="1592" spans="33:33" x14ac:dyDescent="0.35">
      <c r="AG1592" s="1"/>
    </row>
    <row r="1593" spans="33:33" x14ac:dyDescent="0.35">
      <c r="AG1593" s="1"/>
    </row>
    <row r="1594" spans="33:33" x14ac:dyDescent="0.35">
      <c r="AG1594" s="1"/>
    </row>
    <row r="1595" spans="33:33" x14ac:dyDescent="0.35">
      <c r="AG1595" s="1"/>
    </row>
    <row r="1596" spans="33:33" x14ac:dyDescent="0.35">
      <c r="AG1596" s="1"/>
    </row>
    <row r="1597" spans="33:33" x14ac:dyDescent="0.35">
      <c r="AG1597" s="1"/>
    </row>
    <row r="1598" spans="33:33" x14ac:dyDescent="0.35">
      <c r="AG1598" s="1"/>
    </row>
    <row r="1599" spans="33:33" x14ac:dyDescent="0.35">
      <c r="AG1599" s="1"/>
    </row>
    <row r="1600" spans="33:33" x14ac:dyDescent="0.35">
      <c r="AG1600" s="1"/>
    </row>
    <row r="1601" spans="33:33" x14ac:dyDescent="0.35">
      <c r="AG1601" s="1"/>
    </row>
    <row r="1602" spans="33:33" x14ac:dyDescent="0.35">
      <c r="AG1602" s="1"/>
    </row>
    <row r="1603" spans="33:33" x14ac:dyDescent="0.35">
      <c r="AG1603" s="1"/>
    </row>
    <row r="1604" spans="33:33" x14ac:dyDescent="0.35">
      <c r="AG1604" s="1"/>
    </row>
    <row r="1605" spans="33:33" x14ac:dyDescent="0.35">
      <c r="AG1605" s="1"/>
    </row>
    <row r="1606" spans="33:33" x14ac:dyDescent="0.35">
      <c r="AG1606" s="1"/>
    </row>
    <row r="1607" spans="33:33" x14ac:dyDescent="0.35">
      <c r="AG1607" s="1"/>
    </row>
    <row r="1608" spans="33:33" x14ac:dyDescent="0.35">
      <c r="AG1608" s="1"/>
    </row>
    <row r="1609" spans="33:33" x14ac:dyDescent="0.35">
      <c r="AG1609" s="1"/>
    </row>
    <row r="1610" spans="33:33" x14ac:dyDescent="0.35">
      <c r="AG1610" s="1"/>
    </row>
    <row r="1611" spans="33:33" x14ac:dyDescent="0.35">
      <c r="AG1611" s="1"/>
    </row>
    <row r="1612" spans="33:33" x14ac:dyDescent="0.35">
      <c r="AG1612" s="1"/>
    </row>
    <row r="1613" spans="33:33" x14ac:dyDescent="0.35">
      <c r="AG1613" s="1"/>
    </row>
    <row r="1614" spans="33:33" x14ac:dyDescent="0.35">
      <c r="AG1614" s="1"/>
    </row>
    <row r="1615" spans="33:33" x14ac:dyDescent="0.35">
      <c r="AG1615" s="1"/>
    </row>
    <row r="1616" spans="33:33" x14ac:dyDescent="0.35">
      <c r="AG1616" s="1"/>
    </row>
    <row r="1617" spans="33:33" x14ac:dyDescent="0.35">
      <c r="AG1617" s="1"/>
    </row>
    <row r="1618" spans="33:33" x14ac:dyDescent="0.35">
      <c r="AG1618" s="1"/>
    </row>
    <row r="1619" spans="33:33" x14ac:dyDescent="0.35">
      <c r="AG1619" s="1"/>
    </row>
    <row r="1620" spans="33:33" x14ac:dyDescent="0.35">
      <c r="AG1620" s="1"/>
    </row>
    <row r="1621" spans="33:33" x14ac:dyDescent="0.35">
      <c r="AG1621" s="1"/>
    </row>
    <row r="1622" spans="33:33" x14ac:dyDescent="0.35">
      <c r="AG1622" s="1"/>
    </row>
    <row r="1623" spans="33:33" x14ac:dyDescent="0.35">
      <c r="AG1623" s="1"/>
    </row>
    <row r="1624" spans="33:33" x14ac:dyDescent="0.35">
      <c r="AG1624" s="1"/>
    </row>
    <row r="1625" spans="33:33" x14ac:dyDescent="0.35">
      <c r="AG1625" s="1"/>
    </row>
    <row r="1626" spans="33:33" x14ac:dyDescent="0.35">
      <c r="AG1626" s="1"/>
    </row>
    <row r="1627" spans="33:33" x14ac:dyDescent="0.35">
      <c r="AG1627" s="1"/>
    </row>
    <row r="1628" spans="33:33" x14ac:dyDescent="0.35">
      <c r="AG1628" s="1"/>
    </row>
    <row r="1629" spans="33:33" x14ac:dyDescent="0.35">
      <c r="AG1629" s="1"/>
    </row>
    <row r="1630" spans="33:33" x14ac:dyDescent="0.35">
      <c r="AG1630" s="1"/>
    </row>
    <row r="1631" spans="33:33" x14ac:dyDescent="0.35">
      <c r="AG1631" s="1"/>
    </row>
    <row r="1632" spans="33:33" x14ac:dyDescent="0.35">
      <c r="AG1632" s="1"/>
    </row>
    <row r="1633" spans="33:33" x14ac:dyDescent="0.35">
      <c r="AG1633" s="1"/>
    </row>
    <row r="1634" spans="33:33" x14ac:dyDescent="0.35">
      <c r="AG1634" s="1"/>
    </row>
    <row r="1635" spans="33:33" x14ac:dyDescent="0.35">
      <c r="AG1635" s="1"/>
    </row>
    <row r="1636" spans="33:33" x14ac:dyDescent="0.35">
      <c r="AG1636" s="1"/>
    </row>
    <row r="1637" spans="33:33" x14ac:dyDescent="0.35">
      <c r="AG1637" s="1"/>
    </row>
    <row r="1638" spans="33:33" x14ac:dyDescent="0.35">
      <c r="AG1638" s="1"/>
    </row>
    <row r="1639" spans="33:33" x14ac:dyDescent="0.35">
      <c r="AG1639" s="1"/>
    </row>
    <row r="1640" spans="33:33" x14ac:dyDescent="0.35">
      <c r="AG1640" s="1"/>
    </row>
    <row r="1641" spans="33:33" x14ac:dyDescent="0.35">
      <c r="AG1641" s="1"/>
    </row>
    <row r="1642" spans="33:33" x14ac:dyDescent="0.35">
      <c r="AG1642" s="1"/>
    </row>
    <row r="1643" spans="33:33" x14ac:dyDescent="0.35">
      <c r="AG1643" s="1"/>
    </row>
    <row r="1644" spans="33:33" x14ac:dyDescent="0.35">
      <c r="AG1644" s="1"/>
    </row>
    <row r="1645" spans="33:33" x14ac:dyDescent="0.35">
      <c r="AG1645" s="1"/>
    </row>
    <row r="1646" spans="33:33" x14ac:dyDescent="0.35">
      <c r="AG1646" s="1"/>
    </row>
    <row r="1647" spans="33:33" x14ac:dyDescent="0.35">
      <c r="AG1647" s="1"/>
    </row>
    <row r="1648" spans="33:33" x14ac:dyDescent="0.35">
      <c r="AG1648" s="1"/>
    </row>
    <row r="1649" spans="33:33" x14ac:dyDescent="0.35">
      <c r="AG1649" s="1"/>
    </row>
    <row r="1650" spans="33:33" x14ac:dyDescent="0.35">
      <c r="AG1650" s="1"/>
    </row>
    <row r="1651" spans="33:33" x14ac:dyDescent="0.35">
      <c r="AG1651" s="1"/>
    </row>
    <row r="1652" spans="33:33" x14ac:dyDescent="0.35">
      <c r="AG1652" s="1"/>
    </row>
    <row r="1653" spans="33:33" x14ac:dyDescent="0.35">
      <c r="AG1653" s="1"/>
    </row>
    <row r="1654" spans="33:33" x14ac:dyDescent="0.35">
      <c r="AG1654" s="1"/>
    </row>
    <row r="1655" spans="33:33" x14ac:dyDescent="0.35">
      <c r="AG1655" s="1"/>
    </row>
    <row r="1656" spans="33:33" x14ac:dyDescent="0.35">
      <c r="AG1656" s="1"/>
    </row>
    <row r="1657" spans="33:33" x14ac:dyDescent="0.35">
      <c r="AG1657" s="1"/>
    </row>
    <row r="1658" spans="33:33" x14ac:dyDescent="0.35">
      <c r="AG1658" s="1"/>
    </row>
    <row r="1659" spans="33:33" x14ac:dyDescent="0.35">
      <c r="AG1659" s="1"/>
    </row>
    <row r="1660" spans="33:33" x14ac:dyDescent="0.35">
      <c r="AG1660" s="1"/>
    </row>
    <row r="1661" spans="33:33" x14ac:dyDescent="0.35">
      <c r="AG1661" s="1"/>
    </row>
    <row r="1662" spans="33:33" x14ac:dyDescent="0.35">
      <c r="AG1662" s="1"/>
    </row>
    <row r="1663" spans="33:33" x14ac:dyDescent="0.35">
      <c r="AG1663" s="1"/>
    </row>
    <row r="1664" spans="33:33" x14ac:dyDescent="0.35">
      <c r="AG1664" s="1"/>
    </row>
    <row r="1665" spans="33:33" x14ac:dyDescent="0.35">
      <c r="AG1665" s="1"/>
    </row>
    <row r="1666" spans="33:33" x14ac:dyDescent="0.35">
      <c r="AG1666" s="1"/>
    </row>
    <row r="1667" spans="33:33" x14ac:dyDescent="0.35">
      <c r="AG1667" s="1"/>
    </row>
    <row r="1668" spans="33:33" x14ac:dyDescent="0.35">
      <c r="AG1668" s="1"/>
    </row>
    <row r="1669" spans="33:33" x14ac:dyDescent="0.35">
      <c r="AG1669" s="1"/>
    </row>
    <row r="1670" spans="33:33" x14ac:dyDescent="0.35">
      <c r="AG1670" s="1"/>
    </row>
    <row r="1671" spans="33:33" x14ac:dyDescent="0.35">
      <c r="AG1671" s="1"/>
    </row>
    <row r="1672" spans="33:33" x14ac:dyDescent="0.35">
      <c r="AG1672" s="1"/>
    </row>
    <row r="1673" spans="33:33" x14ac:dyDescent="0.35">
      <c r="AG1673" s="1"/>
    </row>
    <row r="1674" spans="33:33" x14ac:dyDescent="0.35">
      <c r="AG1674" s="1"/>
    </row>
    <row r="1675" spans="33:33" x14ac:dyDescent="0.35">
      <c r="AG1675" s="1"/>
    </row>
    <row r="1676" spans="33:33" x14ac:dyDescent="0.35">
      <c r="AG1676" s="1"/>
    </row>
    <row r="1677" spans="33:33" x14ac:dyDescent="0.35">
      <c r="AG1677" s="1"/>
    </row>
    <row r="1678" spans="33:33" x14ac:dyDescent="0.35">
      <c r="AG1678" s="1"/>
    </row>
    <row r="1679" spans="33:33" x14ac:dyDescent="0.35">
      <c r="AG1679" s="1"/>
    </row>
    <row r="1680" spans="33:33" x14ac:dyDescent="0.35">
      <c r="AG1680" s="1"/>
    </row>
    <row r="1681" spans="33:33" x14ac:dyDescent="0.35">
      <c r="AG1681" s="1"/>
    </row>
    <row r="1682" spans="33:33" x14ac:dyDescent="0.35">
      <c r="AG1682" s="1"/>
    </row>
    <row r="1683" spans="33:33" x14ac:dyDescent="0.35">
      <c r="AG1683" s="1"/>
    </row>
    <row r="1684" spans="33:33" x14ac:dyDescent="0.35">
      <c r="AG1684" s="1"/>
    </row>
    <row r="1685" spans="33:33" x14ac:dyDescent="0.35">
      <c r="AG1685" s="1"/>
    </row>
    <row r="1686" spans="33:33" x14ac:dyDescent="0.35">
      <c r="AG1686" s="1"/>
    </row>
    <row r="1687" spans="33:33" x14ac:dyDescent="0.35">
      <c r="AG1687" s="1"/>
    </row>
    <row r="1688" spans="33:33" x14ac:dyDescent="0.35">
      <c r="AG1688" s="1"/>
    </row>
    <row r="1689" spans="33:33" x14ac:dyDescent="0.35">
      <c r="AG1689" s="1"/>
    </row>
    <row r="1690" spans="33:33" x14ac:dyDescent="0.35">
      <c r="AG1690" s="1"/>
    </row>
    <row r="1691" spans="33:33" x14ac:dyDescent="0.35">
      <c r="AG1691" s="1"/>
    </row>
    <row r="1692" spans="33:33" x14ac:dyDescent="0.35">
      <c r="AG1692" s="1"/>
    </row>
    <row r="1693" spans="33:33" x14ac:dyDescent="0.35">
      <c r="AG1693" s="1"/>
    </row>
    <row r="1694" spans="33:33" x14ac:dyDescent="0.35">
      <c r="AG1694" s="1"/>
    </row>
    <row r="1695" spans="33:33" x14ac:dyDescent="0.35">
      <c r="AG1695" s="1"/>
    </row>
    <row r="1696" spans="33:33" x14ac:dyDescent="0.35">
      <c r="AG1696" s="1"/>
    </row>
    <row r="1697" spans="33:33" x14ac:dyDescent="0.35">
      <c r="AG1697" s="1"/>
    </row>
    <row r="1698" spans="33:33" x14ac:dyDescent="0.35">
      <c r="AG1698" s="1"/>
    </row>
    <row r="1699" spans="33:33" x14ac:dyDescent="0.35">
      <c r="AG1699" s="1"/>
    </row>
    <row r="1700" spans="33:33" x14ac:dyDescent="0.35">
      <c r="AG1700" s="1"/>
    </row>
    <row r="1701" spans="33:33" x14ac:dyDescent="0.35">
      <c r="AG1701" s="1"/>
    </row>
    <row r="1702" spans="33:33" x14ac:dyDescent="0.35">
      <c r="AG1702" s="1"/>
    </row>
    <row r="1703" spans="33:33" x14ac:dyDescent="0.35">
      <c r="AG1703" s="1"/>
    </row>
    <row r="1704" spans="33:33" x14ac:dyDescent="0.35">
      <c r="AG1704" s="1"/>
    </row>
    <row r="1705" spans="33:33" x14ac:dyDescent="0.35">
      <c r="AG1705" s="1"/>
    </row>
    <row r="1706" spans="33:33" x14ac:dyDescent="0.35">
      <c r="AG1706" s="1"/>
    </row>
    <row r="1707" spans="33:33" x14ac:dyDescent="0.35">
      <c r="AG1707" s="1"/>
    </row>
    <row r="1708" spans="33:33" x14ac:dyDescent="0.35">
      <c r="AG1708" s="1"/>
    </row>
    <row r="1709" spans="33:33" x14ac:dyDescent="0.35">
      <c r="AG1709" s="1"/>
    </row>
    <row r="1710" spans="33:33" x14ac:dyDescent="0.35">
      <c r="AG1710" s="1"/>
    </row>
    <row r="1711" spans="33:33" x14ac:dyDescent="0.35">
      <c r="AG1711" s="1"/>
    </row>
    <row r="1712" spans="33:33" x14ac:dyDescent="0.35">
      <c r="AG1712" s="1"/>
    </row>
    <row r="1713" spans="33:33" x14ac:dyDescent="0.35">
      <c r="AG1713" s="1"/>
    </row>
    <row r="1714" spans="33:33" x14ac:dyDescent="0.35">
      <c r="AG1714" s="1"/>
    </row>
    <row r="1715" spans="33:33" x14ac:dyDescent="0.35">
      <c r="AG1715" s="1"/>
    </row>
    <row r="1716" spans="33:33" x14ac:dyDescent="0.35">
      <c r="AG1716" s="1"/>
    </row>
    <row r="1717" spans="33:33" x14ac:dyDescent="0.35">
      <c r="AG1717" s="1"/>
    </row>
    <row r="1718" spans="33:33" x14ac:dyDescent="0.35">
      <c r="AG1718" s="1"/>
    </row>
    <row r="1719" spans="33:33" x14ac:dyDescent="0.35">
      <c r="AG1719" s="1"/>
    </row>
    <row r="1720" spans="33:33" x14ac:dyDescent="0.35">
      <c r="AG1720" s="1"/>
    </row>
    <row r="1721" spans="33:33" x14ac:dyDescent="0.35">
      <c r="AG1721" s="1"/>
    </row>
    <row r="1722" spans="33:33" x14ac:dyDescent="0.35">
      <c r="AG1722" s="1"/>
    </row>
    <row r="1723" spans="33:33" x14ac:dyDescent="0.35">
      <c r="AG1723" s="1"/>
    </row>
    <row r="1724" spans="33:33" x14ac:dyDescent="0.35">
      <c r="AG1724" s="1"/>
    </row>
    <row r="1725" spans="33:33" x14ac:dyDescent="0.35">
      <c r="AG1725" s="1"/>
    </row>
    <row r="1726" spans="33:33" x14ac:dyDescent="0.35">
      <c r="AG1726" s="1"/>
    </row>
    <row r="1727" spans="33:33" x14ac:dyDescent="0.35">
      <c r="AG1727" s="1"/>
    </row>
    <row r="1728" spans="33:33" x14ac:dyDescent="0.35">
      <c r="AG1728" s="1"/>
    </row>
    <row r="1729" spans="33:33" x14ac:dyDescent="0.35">
      <c r="AG1729" s="1"/>
    </row>
    <row r="1730" spans="33:33" x14ac:dyDescent="0.35">
      <c r="AG1730" s="1"/>
    </row>
    <row r="1731" spans="33:33" x14ac:dyDescent="0.35">
      <c r="AG1731" s="1"/>
    </row>
    <row r="1732" spans="33:33" x14ac:dyDescent="0.35">
      <c r="AG1732" s="1"/>
    </row>
    <row r="1733" spans="33:33" x14ac:dyDescent="0.35">
      <c r="AG1733" s="1"/>
    </row>
    <row r="1734" spans="33:33" x14ac:dyDescent="0.35">
      <c r="AG1734" s="1"/>
    </row>
    <row r="1735" spans="33:33" x14ac:dyDescent="0.35">
      <c r="AG1735" s="1"/>
    </row>
    <row r="1736" spans="33:33" x14ac:dyDescent="0.35">
      <c r="AG1736" s="1"/>
    </row>
    <row r="1737" spans="33:33" x14ac:dyDescent="0.35">
      <c r="AG1737" s="1"/>
    </row>
    <row r="1738" spans="33:33" x14ac:dyDescent="0.35">
      <c r="AG1738" s="1"/>
    </row>
    <row r="1739" spans="33:33" x14ac:dyDescent="0.35">
      <c r="AG1739" s="1"/>
    </row>
    <row r="1740" spans="33:33" x14ac:dyDescent="0.35">
      <c r="AG1740" s="1"/>
    </row>
    <row r="1741" spans="33:33" x14ac:dyDescent="0.35">
      <c r="AG1741" s="1"/>
    </row>
    <row r="1742" spans="33:33" x14ac:dyDescent="0.35">
      <c r="AG1742" s="1"/>
    </row>
    <row r="1743" spans="33:33" x14ac:dyDescent="0.35">
      <c r="AG1743" s="1"/>
    </row>
    <row r="1744" spans="33:33" x14ac:dyDescent="0.35">
      <c r="AG1744" s="1"/>
    </row>
    <row r="1745" spans="33:33" x14ac:dyDescent="0.35">
      <c r="AG1745" s="1"/>
    </row>
    <row r="1746" spans="33:33" x14ac:dyDescent="0.35">
      <c r="AG1746" s="1"/>
    </row>
    <row r="1747" spans="33:33" x14ac:dyDescent="0.35">
      <c r="AG1747" s="1"/>
    </row>
    <row r="1748" spans="33:33" x14ac:dyDescent="0.35">
      <c r="AG1748" s="1"/>
    </row>
    <row r="1749" spans="33:33" x14ac:dyDescent="0.35">
      <c r="AG1749" s="1"/>
    </row>
    <row r="1750" spans="33:33" x14ac:dyDescent="0.35">
      <c r="AG1750" s="1"/>
    </row>
    <row r="1751" spans="33:33" x14ac:dyDescent="0.35">
      <c r="AG1751" s="1"/>
    </row>
    <row r="1752" spans="33:33" x14ac:dyDescent="0.35">
      <c r="AG1752" s="1"/>
    </row>
    <row r="1753" spans="33:33" x14ac:dyDescent="0.35">
      <c r="AG1753" s="1"/>
    </row>
    <row r="1754" spans="33:33" x14ac:dyDescent="0.35">
      <c r="AG1754" s="1"/>
    </row>
    <row r="1755" spans="33:33" x14ac:dyDescent="0.35">
      <c r="AG1755" s="1"/>
    </row>
    <row r="1756" spans="33:33" x14ac:dyDescent="0.35">
      <c r="AG1756" s="1"/>
    </row>
    <row r="1757" spans="33:33" x14ac:dyDescent="0.35">
      <c r="AG1757" s="1"/>
    </row>
    <row r="1758" spans="33:33" x14ac:dyDescent="0.35">
      <c r="AG1758" s="1"/>
    </row>
    <row r="1759" spans="33:33" x14ac:dyDescent="0.35">
      <c r="AG1759" s="1"/>
    </row>
    <row r="1760" spans="33:33" x14ac:dyDescent="0.35">
      <c r="AG1760" s="1"/>
    </row>
    <row r="1761" spans="33:33" x14ac:dyDescent="0.35">
      <c r="AG1761" s="1"/>
    </row>
    <row r="1762" spans="33:33" x14ac:dyDescent="0.35">
      <c r="AG1762" s="1"/>
    </row>
    <row r="1763" spans="33:33" x14ac:dyDescent="0.35">
      <c r="AG1763" s="1"/>
    </row>
    <row r="1764" spans="33:33" x14ac:dyDescent="0.35">
      <c r="AG1764" s="1"/>
    </row>
    <row r="1765" spans="33:33" x14ac:dyDescent="0.35">
      <c r="AG1765" s="1"/>
    </row>
    <row r="1766" spans="33:33" x14ac:dyDescent="0.35">
      <c r="AG1766" s="1"/>
    </row>
    <row r="1767" spans="33:33" x14ac:dyDescent="0.35">
      <c r="AG1767" s="1"/>
    </row>
    <row r="1768" spans="33:33" x14ac:dyDescent="0.35">
      <c r="AG1768" s="1"/>
    </row>
    <row r="1769" spans="33:33" x14ac:dyDescent="0.35">
      <c r="AG1769" s="1"/>
    </row>
    <row r="1770" spans="33:33" x14ac:dyDescent="0.35">
      <c r="AG1770" s="1"/>
    </row>
    <row r="1771" spans="33:33" x14ac:dyDescent="0.35">
      <c r="AG1771" s="1"/>
    </row>
    <row r="1772" spans="33:33" x14ac:dyDescent="0.35">
      <c r="AG1772" s="1"/>
    </row>
    <row r="1773" spans="33:33" x14ac:dyDescent="0.35">
      <c r="AG1773" s="1"/>
    </row>
    <row r="1774" spans="33:33" x14ac:dyDescent="0.35">
      <c r="AG1774" s="1"/>
    </row>
    <row r="1775" spans="33:33" x14ac:dyDescent="0.35">
      <c r="AG1775" s="1"/>
    </row>
    <row r="1776" spans="33:33" x14ac:dyDescent="0.35">
      <c r="AG1776" s="1"/>
    </row>
    <row r="1777" spans="33:33" x14ac:dyDescent="0.35">
      <c r="AG1777" s="1"/>
    </row>
    <row r="1778" spans="33:33" x14ac:dyDescent="0.35">
      <c r="AG1778" s="1"/>
    </row>
    <row r="1779" spans="33:33" x14ac:dyDescent="0.35">
      <c r="AG1779" s="1"/>
    </row>
    <row r="1780" spans="33:33" x14ac:dyDescent="0.35">
      <c r="AG1780" s="1"/>
    </row>
    <row r="1781" spans="33:33" x14ac:dyDescent="0.35">
      <c r="AG1781" s="1"/>
    </row>
    <row r="1782" spans="33:33" x14ac:dyDescent="0.35">
      <c r="AG1782" s="1"/>
    </row>
    <row r="1783" spans="33:33" x14ac:dyDescent="0.35">
      <c r="AG1783" s="1"/>
    </row>
    <row r="1784" spans="33:33" x14ac:dyDescent="0.35">
      <c r="AG1784" s="1"/>
    </row>
    <row r="1785" spans="33:33" x14ac:dyDescent="0.35">
      <c r="AG1785" s="1"/>
    </row>
    <row r="1786" spans="33:33" x14ac:dyDescent="0.35">
      <c r="AG1786" s="1"/>
    </row>
    <row r="1787" spans="33:33" x14ac:dyDescent="0.35">
      <c r="AG1787" s="1"/>
    </row>
    <row r="1788" spans="33:33" x14ac:dyDescent="0.35">
      <c r="AG1788" s="1"/>
    </row>
    <row r="1789" spans="33:33" x14ac:dyDescent="0.35">
      <c r="AG1789" s="1"/>
    </row>
    <row r="1790" spans="33:33" x14ac:dyDescent="0.35">
      <c r="AG1790" s="1"/>
    </row>
    <row r="1791" spans="33:33" x14ac:dyDescent="0.35">
      <c r="AG1791" s="1"/>
    </row>
    <row r="1792" spans="33:33" x14ac:dyDescent="0.35">
      <c r="AG1792" s="1"/>
    </row>
    <row r="1793" spans="33:33" x14ac:dyDescent="0.35">
      <c r="AG1793" s="1"/>
    </row>
    <row r="1794" spans="33:33" x14ac:dyDescent="0.35">
      <c r="AG1794" s="1"/>
    </row>
    <row r="1795" spans="33:33" x14ac:dyDescent="0.35">
      <c r="AG1795" s="1"/>
    </row>
    <row r="1796" spans="33:33" x14ac:dyDescent="0.35">
      <c r="AG1796" s="1"/>
    </row>
    <row r="1797" spans="33:33" x14ac:dyDescent="0.35">
      <c r="AG1797" s="1"/>
    </row>
    <row r="1798" spans="33:33" x14ac:dyDescent="0.35">
      <c r="AG1798" s="1"/>
    </row>
    <row r="1799" spans="33:33" x14ac:dyDescent="0.35">
      <c r="AG1799" s="1"/>
    </row>
    <row r="1800" spans="33:33" x14ac:dyDescent="0.35">
      <c r="AG1800" s="1"/>
    </row>
    <row r="1801" spans="33:33" x14ac:dyDescent="0.35">
      <c r="AG1801" s="1"/>
    </row>
    <row r="1802" spans="33:33" x14ac:dyDescent="0.35">
      <c r="AG1802" s="1"/>
    </row>
    <row r="1803" spans="33:33" x14ac:dyDescent="0.35">
      <c r="AG1803" s="1"/>
    </row>
    <row r="1804" spans="33:33" x14ac:dyDescent="0.35">
      <c r="AG1804" s="1"/>
    </row>
    <row r="1805" spans="33:33" x14ac:dyDescent="0.35">
      <c r="AG1805" s="1"/>
    </row>
    <row r="1806" spans="33:33" x14ac:dyDescent="0.35">
      <c r="AG1806" s="1"/>
    </row>
    <row r="1807" spans="33:33" x14ac:dyDescent="0.35">
      <c r="AG1807" s="1"/>
    </row>
    <row r="1808" spans="33:33" x14ac:dyDescent="0.35">
      <c r="AG1808" s="1"/>
    </row>
    <row r="1809" spans="33:33" x14ac:dyDescent="0.35">
      <c r="AG1809" s="1"/>
    </row>
    <row r="1810" spans="33:33" x14ac:dyDescent="0.35">
      <c r="AG1810" s="1"/>
    </row>
    <row r="1811" spans="33:33" x14ac:dyDescent="0.35">
      <c r="AG1811" s="1"/>
    </row>
    <row r="1812" spans="33:33" x14ac:dyDescent="0.35">
      <c r="AG1812" s="1"/>
    </row>
    <row r="1813" spans="33:33" x14ac:dyDescent="0.35">
      <c r="AG1813" s="1"/>
    </row>
    <row r="1814" spans="33:33" x14ac:dyDescent="0.35">
      <c r="AG1814" s="1"/>
    </row>
    <row r="1815" spans="33:33" x14ac:dyDescent="0.35">
      <c r="AG1815" s="1"/>
    </row>
    <row r="1816" spans="33:33" x14ac:dyDescent="0.35">
      <c r="AG1816" s="1"/>
    </row>
    <row r="1817" spans="33:33" x14ac:dyDescent="0.35">
      <c r="AG1817" s="1"/>
    </row>
    <row r="1818" spans="33:33" x14ac:dyDescent="0.35">
      <c r="AG1818" s="1"/>
    </row>
    <row r="1819" spans="33:33" x14ac:dyDescent="0.35">
      <c r="AG1819" s="1"/>
    </row>
    <row r="1820" spans="33:33" x14ac:dyDescent="0.35">
      <c r="AG1820" s="1"/>
    </row>
    <row r="1821" spans="33:33" x14ac:dyDescent="0.35">
      <c r="AG1821" s="1"/>
    </row>
    <row r="1822" spans="33:33" x14ac:dyDescent="0.35">
      <c r="AG1822" s="1"/>
    </row>
    <row r="1823" spans="33:33" x14ac:dyDescent="0.35">
      <c r="AG1823" s="1"/>
    </row>
    <row r="1824" spans="33:33" x14ac:dyDescent="0.35">
      <c r="AG1824" s="1"/>
    </row>
    <row r="1825" spans="33:33" x14ac:dyDescent="0.35">
      <c r="AG1825" s="1"/>
    </row>
    <row r="1826" spans="33:33" x14ac:dyDescent="0.35">
      <c r="AG1826" s="1"/>
    </row>
    <row r="1827" spans="33:33" x14ac:dyDescent="0.35">
      <c r="AG1827" s="1"/>
    </row>
    <row r="1828" spans="33:33" x14ac:dyDescent="0.35">
      <c r="AG1828" s="1"/>
    </row>
    <row r="1829" spans="33:33" x14ac:dyDescent="0.35">
      <c r="AG1829" s="1"/>
    </row>
    <row r="1830" spans="33:33" x14ac:dyDescent="0.35">
      <c r="AG1830" s="1"/>
    </row>
    <row r="1831" spans="33:33" x14ac:dyDescent="0.35">
      <c r="AG1831" s="1"/>
    </row>
    <row r="1832" spans="33:33" x14ac:dyDescent="0.35">
      <c r="AG1832" s="1"/>
    </row>
    <row r="1833" spans="33:33" x14ac:dyDescent="0.35">
      <c r="AG1833" s="1"/>
    </row>
    <row r="1834" spans="33:33" x14ac:dyDescent="0.35">
      <c r="AG1834" s="1"/>
    </row>
    <row r="1835" spans="33:33" x14ac:dyDescent="0.35">
      <c r="AG1835" s="1"/>
    </row>
    <row r="1836" spans="33:33" x14ac:dyDescent="0.35">
      <c r="AG1836" s="1"/>
    </row>
    <row r="1837" spans="33:33" x14ac:dyDescent="0.35">
      <c r="AG1837" s="1"/>
    </row>
    <row r="1838" spans="33:33" x14ac:dyDescent="0.35">
      <c r="AG1838" s="1"/>
    </row>
    <row r="1839" spans="33:33" x14ac:dyDescent="0.35">
      <c r="AG1839" s="1"/>
    </row>
    <row r="1840" spans="33:33" x14ac:dyDescent="0.35">
      <c r="AG1840" s="1"/>
    </row>
    <row r="1841" spans="33:33" x14ac:dyDescent="0.35">
      <c r="AG1841" s="1"/>
    </row>
    <row r="1842" spans="33:33" x14ac:dyDescent="0.35">
      <c r="AG1842" s="1"/>
    </row>
    <row r="1843" spans="33:33" x14ac:dyDescent="0.35">
      <c r="AG1843" s="1"/>
    </row>
    <row r="1844" spans="33:33" x14ac:dyDescent="0.35">
      <c r="AG1844" s="1"/>
    </row>
    <row r="1845" spans="33:33" x14ac:dyDescent="0.35">
      <c r="AG1845" s="1"/>
    </row>
    <row r="1846" spans="33:33" x14ac:dyDescent="0.35">
      <c r="AG1846" s="1"/>
    </row>
    <row r="1847" spans="33:33" x14ac:dyDescent="0.35">
      <c r="AG1847" s="1"/>
    </row>
    <row r="1848" spans="33:33" x14ac:dyDescent="0.35">
      <c r="AG1848" s="1"/>
    </row>
    <row r="1849" spans="33:33" x14ac:dyDescent="0.35">
      <c r="AG1849" s="1"/>
    </row>
    <row r="1850" spans="33:33" x14ac:dyDescent="0.35">
      <c r="AG1850" s="1"/>
    </row>
    <row r="1851" spans="33:33" x14ac:dyDescent="0.35">
      <c r="AG1851" s="1"/>
    </row>
    <row r="1852" spans="33:33" x14ac:dyDescent="0.35">
      <c r="AG1852" s="1"/>
    </row>
    <row r="1853" spans="33:33" x14ac:dyDescent="0.35">
      <c r="AG1853" s="1"/>
    </row>
    <row r="1854" spans="33:33" x14ac:dyDescent="0.35">
      <c r="AG1854" s="1"/>
    </row>
    <row r="1855" spans="33:33" x14ac:dyDescent="0.35">
      <c r="AG1855" s="1"/>
    </row>
    <row r="1856" spans="33:33" x14ac:dyDescent="0.35">
      <c r="AG1856" s="1"/>
    </row>
    <row r="1857" spans="33:33" x14ac:dyDescent="0.35">
      <c r="AG1857" s="1"/>
    </row>
    <row r="1858" spans="33:33" x14ac:dyDescent="0.35">
      <c r="AG1858" s="1"/>
    </row>
    <row r="1859" spans="33:33" x14ac:dyDescent="0.35">
      <c r="AG1859" s="1"/>
    </row>
    <row r="1860" spans="33:33" x14ac:dyDescent="0.35">
      <c r="AG1860" s="1"/>
    </row>
    <row r="1861" spans="33:33" x14ac:dyDescent="0.35">
      <c r="AG1861" s="1"/>
    </row>
    <row r="1862" spans="33:33" x14ac:dyDescent="0.35">
      <c r="AG1862" s="1"/>
    </row>
    <row r="1863" spans="33:33" x14ac:dyDescent="0.35">
      <c r="AG1863" s="1"/>
    </row>
    <row r="1864" spans="33:33" x14ac:dyDescent="0.35">
      <c r="AG1864" s="1"/>
    </row>
    <row r="1865" spans="33:33" x14ac:dyDescent="0.35">
      <c r="AG1865" s="1"/>
    </row>
    <row r="1866" spans="33:33" x14ac:dyDescent="0.35">
      <c r="AG1866" s="1"/>
    </row>
    <row r="1867" spans="33:33" x14ac:dyDescent="0.35">
      <c r="AG1867" s="1"/>
    </row>
    <row r="1868" spans="33:33" x14ac:dyDescent="0.35">
      <c r="AG1868" s="1"/>
    </row>
    <row r="1869" spans="33:33" x14ac:dyDescent="0.35">
      <c r="AG1869" s="1"/>
    </row>
    <row r="1870" spans="33:33" x14ac:dyDescent="0.35">
      <c r="AG1870" s="1"/>
    </row>
    <row r="1871" spans="33:33" x14ac:dyDescent="0.35">
      <c r="AG1871" s="1"/>
    </row>
    <row r="1872" spans="33:33" x14ac:dyDescent="0.35">
      <c r="AG1872" s="1"/>
    </row>
    <row r="1873" spans="33:33" x14ac:dyDescent="0.35">
      <c r="AG1873" s="1"/>
    </row>
    <row r="1874" spans="33:33" x14ac:dyDescent="0.35">
      <c r="AG1874" s="1"/>
    </row>
    <row r="1875" spans="33:33" x14ac:dyDescent="0.35">
      <c r="AG1875" s="1"/>
    </row>
    <row r="1876" spans="33:33" x14ac:dyDescent="0.35">
      <c r="AG1876" s="1"/>
    </row>
    <row r="1877" spans="33:33" x14ac:dyDescent="0.35">
      <c r="AG1877" s="1"/>
    </row>
    <row r="1878" spans="33:33" x14ac:dyDescent="0.35">
      <c r="AG1878" s="1"/>
    </row>
    <row r="1879" spans="33:33" x14ac:dyDescent="0.35">
      <c r="AG1879" s="1"/>
    </row>
    <row r="1880" spans="33:33" x14ac:dyDescent="0.35">
      <c r="AG1880" s="1"/>
    </row>
    <row r="1881" spans="33:33" x14ac:dyDescent="0.35">
      <c r="AG1881" s="1"/>
    </row>
    <row r="1882" spans="33:33" x14ac:dyDescent="0.35">
      <c r="AG1882" s="1"/>
    </row>
    <row r="1883" spans="33:33" x14ac:dyDescent="0.35">
      <c r="AG1883" s="1"/>
    </row>
    <row r="1884" spans="33:33" x14ac:dyDescent="0.35">
      <c r="AG1884" s="1"/>
    </row>
    <row r="1885" spans="33:33" x14ac:dyDescent="0.35">
      <c r="AG1885" s="1"/>
    </row>
    <row r="1886" spans="33:33" x14ac:dyDescent="0.35">
      <c r="AG1886" s="1"/>
    </row>
    <row r="1887" spans="33:33" x14ac:dyDescent="0.35">
      <c r="AG1887" s="1"/>
    </row>
    <row r="1888" spans="33:33" x14ac:dyDescent="0.35">
      <c r="AG1888" s="1"/>
    </row>
    <row r="1889" spans="33:33" x14ac:dyDescent="0.35">
      <c r="AG1889" s="1"/>
    </row>
    <row r="1890" spans="33:33" x14ac:dyDescent="0.35">
      <c r="AG1890" s="1"/>
    </row>
    <row r="1891" spans="33:33" x14ac:dyDescent="0.35">
      <c r="AG1891" s="1"/>
    </row>
    <row r="1892" spans="33:33" x14ac:dyDescent="0.35">
      <c r="AG1892" s="1"/>
    </row>
    <row r="1893" spans="33:33" x14ac:dyDescent="0.35">
      <c r="AG1893" s="1"/>
    </row>
    <row r="1894" spans="33:33" x14ac:dyDescent="0.35">
      <c r="AG1894" s="1"/>
    </row>
    <row r="1895" spans="33:33" x14ac:dyDescent="0.35">
      <c r="AG1895" s="1"/>
    </row>
    <row r="1896" spans="33:33" x14ac:dyDescent="0.35">
      <c r="AG1896" s="1"/>
    </row>
    <row r="1897" spans="33:33" x14ac:dyDescent="0.35">
      <c r="AG1897" s="1"/>
    </row>
    <row r="1898" spans="33:33" x14ac:dyDescent="0.35">
      <c r="AG1898" s="1"/>
    </row>
    <row r="1899" spans="33:33" x14ac:dyDescent="0.35">
      <c r="AG1899" s="1"/>
    </row>
    <row r="1900" spans="33:33" x14ac:dyDescent="0.35">
      <c r="AG1900" s="1"/>
    </row>
    <row r="1901" spans="33:33" x14ac:dyDescent="0.35">
      <c r="AG1901" s="1"/>
    </row>
    <row r="1902" spans="33:33" x14ac:dyDescent="0.35">
      <c r="AG1902" s="1"/>
    </row>
    <row r="1903" spans="33:33" x14ac:dyDescent="0.35">
      <c r="AG1903" s="1"/>
    </row>
    <row r="1904" spans="33:33" x14ac:dyDescent="0.35">
      <c r="AG1904" s="1"/>
    </row>
    <row r="1905" spans="33:33" x14ac:dyDescent="0.35">
      <c r="AG1905" s="1"/>
    </row>
    <row r="1906" spans="33:33" x14ac:dyDescent="0.35">
      <c r="AG1906" s="1"/>
    </row>
    <row r="1907" spans="33:33" x14ac:dyDescent="0.35">
      <c r="AG1907" s="1"/>
    </row>
    <row r="1908" spans="33:33" x14ac:dyDescent="0.35">
      <c r="AG1908" s="1"/>
    </row>
    <row r="1909" spans="33:33" x14ac:dyDescent="0.35">
      <c r="AG1909" s="1"/>
    </row>
    <row r="1910" spans="33:33" x14ac:dyDescent="0.35">
      <c r="AG1910" s="1"/>
    </row>
    <row r="1911" spans="33:33" x14ac:dyDescent="0.35">
      <c r="AG1911" s="1"/>
    </row>
    <row r="1912" spans="33:33" x14ac:dyDescent="0.35">
      <c r="AG1912" s="1"/>
    </row>
    <row r="1913" spans="33:33" x14ac:dyDescent="0.35">
      <c r="AG1913" s="1"/>
    </row>
    <row r="1914" spans="33:33" x14ac:dyDescent="0.35">
      <c r="AG1914" s="1"/>
    </row>
    <row r="1915" spans="33:33" x14ac:dyDescent="0.35">
      <c r="AG1915" s="1"/>
    </row>
    <row r="1916" spans="33:33" x14ac:dyDescent="0.35">
      <c r="AG1916" s="1"/>
    </row>
    <row r="1917" spans="33:33" x14ac:dyDescent="0.35">
      <c r="AG1917" s="1"/>
    </row>
    <row r="1918" spans="33:33" x14ac:dyDescent="0.35">
      <c r="AG1918" s="1"/>
    </row>
    <row r="1919" spans="33:33" x14ac:dyDescent="0.35">
      <c r="AG1919" s="1"/>
    </row>
    <row r="1920" spans="33:33" x14ac:dyDescent="0.35">
      <c r="AG1920" s="1"/>
    </row>
    <row r="1921" spans="33:33" x14ac:dyDescent="0.35">
      <c r="AG1921" s="1"/>
    </row>
    <row r="1922" spans="33:33" x14ac:dyDescent="0.35">
      <c r="AG1922" s="1"/>
    </row>
    <row r="1923" spans="33:33" x14ac:dyDescent="0.35">
      <c r="AG1923" s="1"/>
    </row>
    <row r="1924" spans="33:33" x14ac:dyDescent="0.35">
      <c r="AG1924" s="1"/>
    </row>
    <row r="1925" spans="33:33" x14ac:dyDescent="0.35">
      <c r="AG1925" s="1"/>
    </row>
    <row r="1926" spans="33:33" x14ac:dyDescent="0.35">
      <c r="AG1926" s="1"/>
    </row>
    <row r="1927" spans="33:33" x14ac:dyDescent="0.35">
      <c r="AG1927" s="1"/>
    </row>
    <row r="1928" spans="33:33" x14ac:dyDescent="0.35">
      <c r="AG1928" s="1"/>
    </row>
    <row r="1929" spans="33:33" x14ac:dyDescent="0.35">
      <c r="AG1929" s="1"/>
    </row>
    <row r="1930" spans="33:33" x14ac:dyDescent="0.35">
      <c r="AG1930" s="1"/>
    </row>
    <row r="1931" spans="33:33" x14ac:dyDescent="0.35">
      <c r="AG1931" s="1"/>
    </row>
    <row r="1932" spans="33:33" x14ac:dyDescent="0.35">
      <c r="AG1932" s="1"/>
    </row>
    <row r="1933" spans="33:33" x14ac:dyDescent="0.35">
      <c r="AG1933" s="1"/>
    </row>
    <row r="1934" spans="33:33" x14ac:dyDescent="0.35">
      <c r="AG1934" s="1"/>
    </row>
    <row r="1935" spans="33:33" x14ac:dyDescent="0.35">
      <c r="AG1935" s="1"/>
    </row>
    <row r="1936" spans="33:33" x14ac:dyDescent="0.35">
      <c r="AG1936" s="1"/>
    </row>
    <row r="1937" spans="33:33" x14ac:dyDescent="0.35">
      <c r="AG1937" s="1"/>
    </row>
    <row r="1938" spans="33:33" x14ac:dyDescent="0.35">
      <c r="AG1938" s="1"/>
    </row>
    <row r="1939" spans="33:33" x14ac:dyDescent="0.35">
      <c r="AG1939" s="1"/>
    </row>
    <row r="1940" spans="33:33" x14ac:dyDescent="0.35">
      <c r="AG1940" s="1"/>
    </row>
    <row r="1941" spans="33:33" x14ac:dyDescent="0.35">
      <c r="AG1941" s="1"/>
    </row>
    <row r="1942" spans="33:33" x14ac:dyDescent="0.35">
      <c r="AG1942" s="1"/>
    </row>
    <row r="1943" spans="33:33" x14ac:dyDescent="0.35">
      <c r="AG1943" s="1"/>
    </row>
    <row r="1944" spans="33:33" x14ac:dyDescent="0.35">
      <c r="AG1944" s="1"/>
    </row>
    <row r="1945" spans="33:33" x14ac:dyDescent="0.35">
      <c r="AG1945" s="1"/>
    </row>
    <row r="1946" spans="33:33" x14ac:dyDescent="0.35">
      <c r="AG1946" s="1"/>
    </row>
    <row r="1947" spans="33:33" x14ac:dyDescent="0.35">
      <c r="AG1947" s="1"/>
    </row>
    <row r="1948" spans="33:33" x14ac:dyDescent="0.35">
      <c r="AG1948" s="1"/>
    </row>
    <row r="1949" spans="33:33" x14ac:dyDescent="0.35">
      <c r="AG1949" s="1"/>
    </row>
    <row r="1950" spans="33:33" x14ac:dyDescent="0.35">
      <c r="AG1950" s="1"/>
    </row>
    <row r="1951" spans="33:33" x14ac:dyDescent="0.35">
      <c r="AG1951" s="1"/>
    </row>
    <row r="1952" spans="33:33" x14ac:dyDescent="0.35">
      <c r="AG1952" s="1"/>
    </row>
    <row r="1953" spans="33:33" x14ac:dyDescent="0.35">
      <c r="AG1953" s="1"/>
    </row>
    <row r="1954" spans="33:33" x14ac:dyDescent="0.35">
      <c r="AG1954" s="1"/>
    </row>
    <row r="1955" spans="33:33" x14ac:dyDescent="0.35">
      <c r="AG1955" s="1"/>
    </row>
    <row r="1956" spans="33:33" x14ac:dyDescent="0.35">
      <c r="AG1956" s="1"/>
    </row>
    <row r="1957" spans="33:33" x14ac:dyDescent="0.35">
      <c r="AG1957" s="1"/>
    </row>
    <row r="1958" spans="33:33" x14ac:dyDescent="0.35">
      <c r="AG1958" s="1"/>
    </row>
    <row r="1959" spans="33:33" x14ac:dyDescent="0.35">
      <c r="AG1959" s="1"/>
    </row>
    <row r="1960" spans="33:33" x14ac:dyDescent="0.35">
      <c r="AG1960" s="1"/>
    </row>
    <row r="1961" spans="33:33" x14ac:dyDescent="0.35">
      <c r="AG1961" s="1"/>
    </row>
    <row r="1962" spans="33:33" x14ac:dyDescent="0.35">
      <c r="AG1962" s="1"/>
    </row>
    <row r="1963" spans="33:33" x14ac:dyDescent="0.35">
      <c r="AG1963" s="1"/>
    </row>
    <row r="1964" spans="33:33" x14ac:dyDescent="0.35">
      <c r="AG1964" s="1"/>
    </row>
    <row r="1965" spans="33:33" x14ac:dyDescent="0.35">
      <c r="AG1965" s="1"/>
    </row>
    <row r="1966" spans="33:33" x14ac:dyDescent="0.35">
      <c r="AG1966" s="1"/>
    </row>
    <row r="1967" spans="33:33" x14ac:dyDescent="0.35">
      <c r="AG1967" s="1"/>
    </row>
    <row r="1968" spans="33:33" x14ac:dyDescent="0.35">
      <c r="AG1968" s="1"/>
    </row>
    <row r="1969" spans="33:33" x14ac:dyDescent="0.35">
      <c r="AG1969" s="1"/>
    </row>
    <row r="1970" spans="33:33" x14ac:dyDescent="0.35">
      <c r="AG1970" s="1"/>
    </row>
    <row r="1971" spans="33:33" x14ac:dyDescent="0.35">
      <c r="AG1971" s="1"/>
    </row>
    <row r="1972" spans="33:33" x14ac:dyDescent="0.35">
      <c r="AG1972" s="1"/>
    </row>
    <row r="1973" spans="33:33" x14ac:dyDescent="0.35">
      <c r="AG1973" s="1"/>
    </row>
    <row r="1974" spans="33:33" x14ac:dyDescent="0.35">
      <c r="AG1974" s="1"/>
    </row>
    <row r="1975" spans="33:33" x14ac:dyDescent="0.35">
      <c r="AG1975" s="1"/>
    </row>
    <row r="1976" spans="33:33" x14ac:dyDescent="0.35">
      <c r="AG1976" s="1"/>
    </row>
    <row r="1977" spans="33:33" x14ac:dyDescent="0.35">
      <c r="AG1977" s="1"/>
    </row>
    <row r="1978" spans="33:33" x14ac:dyDescent="0.35">
      <c r="AG1978" s="1"/>
    </row>
    <row r="1979" spans="33:33" x14ac:dyDescent="0.35">
      <c r="AG1979" s="1"/>
    </row>
    <row r="1980" spans="33:33" x14ac:dyDescent="0.35">
      <c r="AG1980" s="1"/>
    </row>
    <row r="1981" spans="33:33" x14ac:dyDescent="0.35">
      <c r="AG1981" s="1"/>
    </row>
    <row r="1982" spans="33:33" x14ac:dyDescent="0.35">
      <c r="AG1982" s="1"/>
    </row>
    <row r="1983" spans="33:33" x14ac:dyDescent="0.35">
      <c r="AG1983" s="1"/>
    </row>
    <row r="1984" spans="33:33" x14ac:dyDescent="0.35">
      <c r="AG1984" s="1"/>
    </row>
    <row r="1985" spans="33:33" x14ac:dyDescent="0.35">
      <c r="AG1985" s="1"/>
    </row>
    <row r="1986" spans="33:33" x14ac:dyDescent="0.35">
      <c r="AG1986" s="1"/>
    </row>
    <row r="1987" spans="33:33" x14ac:dyDescent="0.35">
      <c r="AG1987" s="1"/>
    </row>
    <row r="1988" spans="33:33" x14ac:dyDescent="0.35">
      <c r="AG1988" s="1"/>
    </row>
    <row r="1989" spans="33:33" x14ac:dyDescent="0.35">
      <c r="AG1989" s="1"/>
    </row>
    <row r="1990" spans="33:33" x14ac:dyDescent="0.35">
      <c r="AG1990" s="1"/>
    </row>
    <row r="1991" spans="33:33" x14ac:dyDescent="0.35">
      <c r="AG1991" s="1"/>
    </row>
    <row r="1992" spans="33:33" x14ac:dyDescent="0.35">
      <c r="AG1992" s="1"/>
    </row>
    <row r="1993" spans="33:33" x14ac:dyDescent="0.35">
      <c r="AG1993" s="1"/>
    </row>
    <row r="1994" spans="33:33" x14ac:dyDescent="0.35">
      <c r="AG1994" s="1"/>
    </row>
    <row r="1995" spans="33:33" x14ac:dyDescent="0.35">
      <c r="AG1995" s="1"/>
    </row>
    <row r="1996" spans="33:33" x14ac:dyDescent="0.35">
      <c r="AG1996" s="1"/>
    </row>
    <row r="1997" spans="33:33" x14ac:dyDescent="0.35">
      <c r="AG1997" s="1"/>
    </row>
    <row r="1998" spans="33:33" x14ac:dyDescent="0.35">
      <c r="AG1998" s="1"/>
    </row>
    <row r="1999" spans="33:33" x14ac:dyDescent="0.35">
      <c r="AG1999" s="1"/>
    </row>
    <row r="2000" spans="33:33" x14ac:dyDescent="0.35">
      <c r="AG2000" s="1"/>
    </row>
    <row r="2001" spans="33:33" x14ac:dyDescent="0.35">
      <c r="AG2001" s="1"/>
    </row>
    <row r="2002" spans="33:33" x14ac:dyDescent="0.35">
      <c r="AG2002" s="1"/>
    </row>
    <row r="2003" spans="33:33" x14ac:dyDescent="0.35">
      <c r="AG2003" s="1"/>
    </row>
    <row r="2004" spans="33:33" x14ac:dyDescent="0.35">
      <c r="AG2004" s="1"/>
    </row>
    <row r="2005" spans="33:33" x14ac:dyDescent="0.35">
      <c r="AG2005" s="1"/>
    </row>
    <row r="2006" spans="33:33" x14ac:dyDescent="0.35">
      <c r="AG2006" s="1"/>
    </row>
    <row r="2007" spans="33:33" x14ac:dyDescent="0.35">
      <c r="AG2007" s="1"/>
    </row>
    <row r="2008" spans="33:33" x14ac:dyDescent="0.35">
      <c r="AG2008" s="1"/>
    </row>
    <row r="2009" spans="33:33" x14ac:dyDescent="0.35">
      <c r="AG2009" s="1"/>
    </row>
    <row r="2010" spans="33:33" x14ac:dyDescent="0.35">
      <c r="AG2010" s="1"/>
    </row>
    <row r="2011" spans="33:33" x14ac:dyDescent="0.35">
      <c r="AG2011" s="1"/>
    </row>
    <row r="2012" spans="33:33" x14ac:dyDescent="0.35">
      <c r="AG2012" s="1"/>
    </row>
    <row r="2013" spans="33:33" x14ac:dyDescent="0.35">
      <c r="AG2013" s="1"/>
    </row>
    <row r="2014" spans="33:33" x14ac:dyDescent="0.35">
      <c r="AG2014" s="1"/>
    </row>
    <row r="2015" spans="33:33" x14ac:dyDescent="0.35">
      <c r="AG2015" s="1"/>
    </row>
    <row r="2016" spans="33:33" x14ac:dyDescent="0.35">
      <c r="AG2016" s="1"/>
    </row>
    <row r="2017" spans="33:33" x14ac:dyDescent="0.35">
      <c r="AG2017" s="1"/>
    </row>
    <row r="2018" spans="33:33" x14ac:dyDescent="0.35">
      <c r="AG2018" s="1"/>
    </row>
    <row r="2019" spans="33:33" x14ac:dyDescent="0.35">
      <c r="AG2019" s="1"/>
    </row>
    <row r="2020" spans="33:33" x14ac:dyDescent="0.35">
      <c r="AG2020" s="1"/>
    </row>
    <row r="2021" spans="33:33" x14ac:dyDescent="0.35">
      <c r="AG2021" s="1"/>
    </row>
    <row r="2022" spans="33:33" x14ac:dyDescent="0.35">
      <c r="AG2022" s="1"/>
    </row>
    <row r="2023" spans="33:33" x14ac:dyDescent="0.35">
      <c r="AG2023" s="1"/>
    </row>
    <row r="2024" spans="33:33" x14ac:dyDescent="0.35">
      <c r="AG2024" s="1"/>
    </row>
    <row r="2025" spans="33:33" x14ac:dyDescent="0.35">
      <c r="AG2025" s="1"/>
    </row>
    <row r="2026" spans="33:33" x14ac:dyDescent="0.35">
      <c r="AG2026" s="1"/>
    </row>
    <row r="2027" spans="33:33" x14ac:dyDescent="0.35">
      <c r="AG2027" s="1"/>
    </row>
    <row r="2028" spans="33:33" x14ac:dyDescent="0.35">
      <c r="AG2028" s="1"/>
    </row>
    <row r="2029" spans="33:33" x14ac:dyDescent="0.35">
      <c r="AG2029" s="1"/>
    </row>
    <row r="2030" spans="33:33" x14ac:dyDescent="0.35">
      <c r="AG2030" s="1"/>
    </row>
    <row r="2031" spans="33:33" x14ac:dyDescent="0.35">
      <c r="AG2031" s="1"/>
    </row>
    <row r="2032" spans="33:33" x14ac:dyDescent="0.35">
      <c r="AG2032" s="1"/>
    </row>
    <row r="2033" spans="33:33" x14ac:dyDescent="0.35">
      <c r="AG2033" s="1"/>
    </row>
    <row r="2034" spans="33:33" x14ac:dyDescent="0.35">
      <c r="AG2034" s="1"/>
    </row>
    <row r="2035" spans="33:33" x14ac:dyDescent="0.35">
      <c r="AG2035" s="1"/>
    </row>
    <row r="2036" spans="33:33" x14ac:dyDescent="0.35">
      <c r="AG2036" s="1"/>
    </row>
    <row r="2037" spans="33:33" x14ac:dyDescent="0.35">
      <c r="AG2037" s="1"/>
    </row>
    <row r="2038" spans="33:33" x14ac:dyDescent="0.35">
      <c r="AG2038" s="1"/>
    </row>
    <row r="2039" spans="33:33" x14ac:dyDescent="0.35">
      <c r="AG2039" s="1"/>
    </row>
    <row r="2040" spans="33:33" x14ac:dyDescent="0.35">
      <c r="AG2040" s="1"/>
    </row>
    <row r="2041" spans="33:33" x14ac:dyDescent="0.35">
      <c r="AG2041" s="1"/>
    </row>
    <row r="2042" spans="33:33" x14ac:dyDescent="0.35">
      <c r="AG2042" s="1"/>
    </row>
    <row r="2043" spans="33:33" x14ac:dyDescent="0.35">
      <c r="AG2043" s="1"/>
    </row>
    <row r="2044" spans="33:33" x14ac:dyDescent="0.35">
      <c r="AG2044" s="1"/>
    </row>
    <row r="2045" spans="33:33" x14ac:dyDescent="0.35">
      <c r="AG2045" s="1"/>
    </row>
    <row r="2046" spans="33:33" x14ac:dyDescent="0.35">
      <c r="AG2046" s="1"/>
    </row>
    <row r="2047" spans="33:33" x14ac:dyDescent="0.35">
      <c r="AG2047" s="1"/>
    </row>
    <row r="2048" spans="33:33" x14ac:dyDescent="0.35">
      <c r="AG2048" s="1"/>
    </row>
    <row r="2049" spans="33:33" x14ac:dyDescent="0.35">
      <c r="AG2049" s="1"/>
    </row>
    <row r="2050" spans="33:33" x14ac:dyDescent="0.35">
      <c r="AG2050" s="1"/>
    </row>
    <row r="2051" spans="33:33" x14ac:dyDescent="0.35">
      <c r="AG2051" s="1"/>
    </row>
    <row r="2052" spans="33:33" x14ac:dyDescent="0.35">
      <c r="AG2052" s="1"/>
    </row>
    <row r="2053" spans="33:33" x14ac:dyDescent="0.35">
      <c r="AG2053" s="1"/>
    </row>
    <row r="2054" spans="33:33" x14ac:dyDescent="0.35">
      <c r="AG2054" s="1"/>
    </row>
    <row r="2055" spans="33:33" x14ac:dyDescent="0.35">
      <c r="AG2055" s="1"/>
    </row>
    <row r="2056" spans="33:33" x14ac:dyDescent="0.35">
      <c r="AG2056" s="1"/>
    </row>
    <row r="2057" spans="33:33" x14ac:dyDescent="0.35">
      <c r="AG2057" s="1"/>
    </row>
    <row r="2058" spans="33:33" x14ac:dyDescent="0.35">
      <c r="AG2058" s="1"/>
    </row>
    <row r="2059" spans="33:33" x14ac:dyDescent="0.35">
      <c r="AG2059" s="1"/>
    </row>
    <row r="2060" spans="33:33" x14ac:dyDescent="0.35">
      <c r="AG2060" s="1"/>
    </row>
    <row r="2061" spans="33:33" x14ac:dyDescent="0.35">
      <c r="AG2061" s="1"/>
    </row>
    <row r="2062" spans="33:33" x14ac:dyDescent="0.35">
      <c r="AG2062" s="1"/>
    </row>
    <row r="2063" spans="33:33" x14ac:dyDescent="0.35">
      <c r="AG2063" s="1"/>
    </row>
    <row r="2064" spans="33:33" x14ac:dyDescent="0.35">
      <c r="AG2064" s="1"/>
    </row>
    <row r="2065" spans="33:33" x14ac:dyDescent="0.35">
      <c r="AG2065" s="1"/>
    </row>
    <row r="2066" spans="33:33" x14ac:dyDescent="0.35">
      <c r="AG2066" s="1"/>
    </row>
    <row r="2067" spans="33:33" x14ac:dyDescent="0.35">
      <c r="AG2067" s="1"/>
    </row>
    <row r="2068" spans="33:33" x14ac:dyDescent="0.35">
      <c r="AG2068" s="1"/>
    </row>
    <row r="2069" spans="33:33" x14ac:dyDescent="0.35">
      <c r="AG2069" s="1"/>
    </row>
    <row r="2070" spans="33:33" x14ac:dyDescent="0.35">
      <c r="AG2070" s="1"/>
    </row>
    <row r="2071" spans="33:33" x14ac:dyDescent="0.35">
      <c r="AG2071" s="1"/>
    </row>
    <row r="2072" spans="33:33" x14ac:dyDescent="0.35">
      <c r="AG2072" s="1"/>
    </row>
    <row r="2073" spans="33:33" x14ac:dyDescent="0.35">
      <c r="AG2073" s="1"/>
    </row>
    <row r="2074" spans="33:33" x14ac:dyDescent="0.35">
      <c r="AG2074" s="1"/>
    </row>
    <row r="2075" spans="33:33" x14ac:dyDescent="0.35">
      <c r="AG2075" s="1"/>
    </row>
    <row r="2076" spans="33:33" x14ac:dyDescent="0.35">
      <c r="AG2076" s="1"/>
    </row>
    <row r="2077" spans="33:33" x14ac:dyDescent="0.35">
      <c r="AG2077" s="1"/>
    </row>
    <row r="2078" spans="33:33" x14ac:dyDescent="0.35">
      <c r="AG2078" s="1"/>
    </row>
    <row r="2079" spans="33:33" x14ac:dyDescent="0.35">
      <c r="AG2079" s="1"/>
    </row>
    <row r="2080" spans="33:33" x14ac:dyDescent="0.35">
      <c r="AG2080" s="1"/>
    </row>
    <row r="2081" spans="33:33" x14ac:dyDescent="0.35">
      <c r="AG2081" s="1"/>
    </row>
    <row r="2082" spans="33:33" x14ac:dyDescent="0.35">
      <c r="AG2082" s="1"/>
    </row>
    <row r="2083" spans="33:33" x14ac:dyDescent="0.35">
      <c r="AG2083" s="1"/>
    </row>
    <row r="2084" spans="33:33" x14ac:dyDescent="0.35">
      <c r="AG2084" s="1"/>
    </row>
    <row r="2085" spans="33:33" x14ac:dyDescent="0.35">
      <c r="AG2085" s="1"/>
    </row>
    <row r="2086" spans="33:33" x14ac:dyDescent="0.35">
      <c r="AG2086" s="1"/>
    </row>
    <row r="2087" spans="33:33" x14ac:dyDescent="0.35">
      <c r="AG2087" s="1"/>
    </row>
    <row r="2088" spans="33:33" x14ac:dyDescent="0.35">
      <c r="AG2088" s="1"/>
    </row>
    <row r="2089" spans="33:33" x14ac:dyDescent="0.35">
      <c r="AG2089" s="1"/>
    </row>
    <row r="2090" spans="33:33" x14ac:dyDescent="0.35">
      <c r="AG2090" s="1"/>
    </row>
    <row r="2091" spans="33:33" x14ac:dyDescent="0.35">
      <c r="AG2091" s="1"/>
    </row>
    <row r="2092" spans="33:33" x14ac:dyDescent="0.35">
      <c r="AG2092" s="1"/>
    </row>
    <row r="2093" spans="33:33" x14ac:dyDescent="0.35">
      <c r="AG2093" s="1"/>
    </row>
    <row r="2094" spans="33:33" x14ac:dyDescent="0.35">
      <c r="AG2094" s="1"/>
    </row>
    <row r="2095" spans="33:33" x14ac:dyDescent="0.35">
      <c r="AG2095" s="1"/>
    </row>
    <row r="2096" spans="33:33" x14ac:dyDescent="0.35">
      <c r="AG2096" s="1"/>
    </row>
    <row r="2097" spans="33:33" x14ac:dyDescent="0.35">
      <c r="AG2097" s="1"/>
    </row>
    <row r="2098" spans="33:33" x14ac:dyDescent="0.35">
      <c r="AG2098" s="1"/>
    </row>
    <row r="2099" spans="33:33" x14ac:dyDescent="0.35">
      <c r="AG2099" s="1"/>
    </row>
    <row r="2100" spans="33:33" x14ac:dyDescent="0.35">
      <c r="AG2100" s="1"/>
    </row>
    <row r="2101" spans="33:33" x14ac:dyDescent="0.35">
      <c r="AG2101" s="1"/>
    </row>
    <row r="2102" spans="33:33" x14ac:dyDescent="0.35">
      <c r="AG2102" s="1"/>
    </row>
    <row r="2103" spans="33:33" x14ac:dyDescent="0.35">
      <c r="AG2103" s="1"/>
    </row>
    <row r="2104" spans="33:33" x14ac:dyDescent="0.35">
      <c r="AG2104" s="1"/>
    </row>
    <row r="2105" spans="33:33" x14ac:dyDescent="0.35">
      <c r="AG2105" s="1"/>
    </row>
    <row r="2106" spans="33:33" x14ac:dyDescent="0.35">
      <c r="AG2106" s="1"/>
    </row>
    <row r="2107" spans="33:33" x14ac:dyDescent="0.35">
      <c r="AG2107" s="1"/>
    </row>
    <row r="2108" spans="33:33" x14ac:dyDescent="0.35">
      <c r="AG2108" s="1"/>
    </row>
    <row r="2109" spans="33:33" x14ac:dyDescent="0.35">
      <c r="AG2109" s="1"/>
    </row>
    <row r="2110" spans="33:33" x14ac:dyDescent="0.35">
      <c r="AG2110" s="1"/>
    </row>
    <row r="2111" spans="33:33" x14ac:dyDescent="0.35">
      <c r="AG2111" s="1"/>
    </row>
    <row r="2112" spans="33:33" x14ac:dyDescent="0.35">
      <c r="AG2112" s="1"/>
    </row>
    <row r="2113" spans="33:33" x14ac:dyDescent="0.35">
      <c r="AG2113" s="1"/>
    </row>
    <row r="2114" spans="33:33" x14ac:dyDescent="0.35">
      <c r="AG2114" s="1"/>
    </row>
    <row r="2115" spans="33:33" x14ac:dyDescent="0.35">
      <c r="AG2115" s="1"/>
    </row>
    <row r="2116" spans="33:33" x14ac:dyDescent="0.35">
      <c r="AG2116" s="1"/>
    </row>
    <row r="2117" spans="33:33" x14ac:dyDescent="0.35">
      <c r="AG2117" s="1"/>
    </row>
    <row r="2118" spans="33:33" x14ac:dyDescent="0.35">
      <c r="AG2118" s="1"/>
    </row>
    <row r="2119" spans="33:33" x14ac:dyDescent="0.35">
      <c r="AG2119" s="1"/>
    </row>
    <row r="2120" spans="33:33" x14ac:dyDescent="0.35">
      <c r="AG2120" s="1"/>
    </row>
    <row r="2121" spans="33:33" x14ac:dyDescent="0.35">
      <c r="AG2121" s="1"/>
    </row>
    <row r="2122" spans="33:33" x14ac:dyDescent="0.35">
      <c r="AG2122" s="1"/>
    </row>
    <row r="2123" spans="33:33" x14ac:dyDescent="0.35">
      <c r="AG2123" s="1"/>
    </row>
    <row r="2124" spans="33:33" x14ac:dyDescent="0.35">
      <c r="AG2124" s="1"/>
    </row>
    <row r="2125" spans="33:33" x14ac:dyDescent="0.35">
      <c r="AG2125" s="1"/>
    </row>
    <row r="2126" spans="33:33" x14ac:dyDescent="0.35">
      <c r="AG2126" s="1"/>
    </row>
    <row r="2127" spans="33:33" x14ac:dyDescent="0.35">
      <c r="AG2127" s="1"/>
    </row>
    <row r="2128" spans="33:33" x14ac:dyDescent="0.35">
      <c r="AG2128" s="1"/>
    </row>
    <row r="2129" spans="33:33" x14ac:dyDescent="0.35">
      <c r="AG2129" s="1"/>
    </row>
    <row r="2130" spans="33:33" x14ac:dyDescent="0.35">
      <c r="AG2130" s="1"/>
    </row>
    <row r="2131" spans="33:33" x14ac:dyDescent="0.35">
      <c r="AG2131" s="1"/>
    </row>
    <row r="2132" spans="33:33" x14ac:dyDescent="0.35">
      <c r="AG2132" s="1"/>
    </row>
    <row r="2133" spans="33:33" x14ac:dyDescent="0.35">
      <c r="AG2133" s="1"/>
    </row>
    <row r="2134" spans="33:33" x14ac:dyDescent="0.35">
      <c r="AG2134" s="1"/>
    </row>
    <row r="2135" spans="33:33" x14ac:dyDescent="0.35">
      <c r="AG2135" s="1"/>
    </row>
    <row r="2136" spans="33:33" x14ac:dyDescent="0.35">
      <c r="AG2136" s="1"/>
    </row>
    <row r="2137" spans="33:33" x14ac:dyDescent="0.35">
      <c r="AG2137" s="1"/>
    </row>
    <row r="2138" spans="33:33" x14ac:dyDescent="0.35">
      <c r="AG2138" s="1"/>
    </row>
    <row r="2139" spans="33:33" x14ac:dyDescent="0.35">
      <c r="AG2139" s="1"/>
    </row>
    <row r="2140" spans="33:33" x14ac:dyDescent="0.35">
      <c r="AG2140" s="1"/>
    </row>
    <row r="2141" spans="33:33" x14ac:dyDescent="0.35">
      <c r="AG2141" s="1"/>
    </row>
    <row r="2142" spans="33:33" x14ac:dyDescent="0.35">
      <c r="AG2142" s="1"/>
    </row>
    <row r="2143" spans="33:33" x14ac:dyDescent="0.35">
      <c r="AG2143" s="1"/>
    </row>
    <row r="2144" spans="33:33" x14ac:dyDescent="0.35">
      <c r="AG2144" s="1"/>
    </row>
    <row r="2145" spans="33:33" x14ac:dyDescent="0.35">
      <c r="AG2145" s="1"/>
    </row>
    <row r="2146" spans="33:33" x14ac:dyDescent="0.35">
      <c r="AG2146" s="1"/>
    </row>
    <row r="2147" spans="33:33" x14ac:dyDescent="0.35">
      <c r="AG2147" s="1"/>
    </row>
    <row r="2148" spans="33:33" x14ac:dyDescent="0.35">
      <c r="AG2148" s="1"/>
    </row>
    <row r="2149" spans="33:33" x14ac:dyDescent="0.35">
      <c r="AG2149" s="1"/>
    </row>
    <row r="2150" spans="33:33" x14ac:dyDescent="0.35">
      <c r="AG2150" s="1"/>
    </row>
    <row r="2151" spans="33:33" x14ac:dyDescent="0.35">
      <c r="AG2151" s="1"/>
    </row>
    <row r="2152" spans="33:33" x14ac:dyDescent="0.35">
      <c r="AG2152" s="1"/>
    </row>
    <row r="2153" spans="33:33" x14ac:dyDescent="0.35">
      <c r="AG2153" s="1"/>
    </row>
    <row r="2154" spans="33:33" x14ac:dyDescent="0.35">
      <c r="AG2154" s="1"/>
    </row>
    <row r="2155" spans="33:33" x14ac:dyDescent="0.35">
      <c r="AG2155" s="1"/>
    </row>
    <row r="2156" spans="33:33" x14ac:dyDescent="0.35">
      <c r="AG2156" s="1"/>
    </row>
    <row r="2157" spans="33:33" x14ac:dyDescent="0.35">
      <c r="AG2157" s="1"/>
    </row>
    <row r="2158" spans="33:33" x14ac:dyDescent="0.35">
      <c r="AG2158" s="1"/>
    </row>
    <row r="2159" spans="33:33" x14ac:dyDescent="0.35">
      <c r="AG2159" s="1"/>
    </row>
    <row r="2160" spans="33:33" x14ac:dyDescent="0.35">
      <c r="AG2160" s="1"/>
    </row>
    <row r="2161" spans="33:33" x14ac:dyDescent="0.35">
      <c r="AG2161" s="1"/>
    </row>
    <row r="2162" spans="33:33" x14ac:dyDescent="0.35">
      <c r="AG2162" s="1"/>
    </row>
    <row r="2163" spans="33:33" x14ac:dyDescent="0.35">
      <c r="AG2163" s="1"/>
    </row>
    <row r="2164" spans="33:33" x14ac:dyDescent="0.35">
      <c r="AG2164" s="1"/>
    </row>
    <row r="2165" spans="33:33" x14ac:dyDescent="0.35">
      <c r="AG2165" s="1"/>
    </row>
    <row r="2166" spans="33:33" x14ac:dyDescent="0.35">
      <c r="AG2166" s="1"/>
    </row>
    <row r="2167" spans="33:33" x14ac:dyDescent="0.35">
      <c r="AG2167" s="1"/>
    </row>
    <row r="2168" spans="33:33" x14ac:dyDescent="0.35">
      <c r="AG2168" s="1"/>
    </row>
    <row r="2169" spans="33:33" x14ac:dyDescent="0.35">
      <c r="AG2169" s="1"/>
    </row>
    <row r="2170" spans="33:33" x14ac:dyDescent="0.35">
      <c r="AG2170" s="1"/>
    </row>
    <row r="2171" spans="33:33" x14ac:dyDescent="0.35">
      <c r="AG2171" s="1"/>
    </row>
    <row r="2172" spans="33:33" x14ac:dyDescent="0.35">
      <c r="AG2172" s="1"/>
    </row>
    <row r="2173" spans="33:33" x14ac:dyDescent="0.35">
      <c r="AG2173" s="1"/>
    </row>
    <row r="2174" spans="33:33" x14ac:dyDescent="0.35">
      <c r="AG2174" s="1"/>
    </row>
    <row r="2175" spans="33:33" x14ac:dyDescent="0.35">
      <c r="AG2175" s="1"/>
    </row>
    <row r="2176" spans="33:33" x14ac:dyDescent="0.35">
      <c r="AG2176" s="1"/>
    </row>
    <row r="2177" spans="33:33" x14ac:dyDescent="0.35">
      <c r="AG2177" s="1"/>
    </row>
    <row r="2178" spans="33:33" x14ac:dyDescent="0.35">
      <c r="AG2178" s="1"/>
    </row>
    <row r="2179" spans="33:33" x14ac:dyDescent="0.35">
      <c r="AG2179" s="1"/>
    </row>
    <row r="2180" spans="33:33" x14ac:dyDescent="0.35">
      <c r="AG2180" s="1"/>
    </row>
    <row r="2181" spans="33:33" x14ac:dyDescent="0.35">
      <c r="AG2181" s="1"/>
    </row>
    <row r="2182" spans="33:33" x14ac:dyDescent="0.35">
      <c r="AG2182" s="1"/>
    </row>
    <row r="2183" spans="33:33" x14ac:dyDescent="0.35">
      <c r="AG2183" s="1"/>
    </row>
    <row r="2184" spans="33:33" x14ac:dyDescent="0.35">
      <c r="AG2184" s="1"/>
    </row>
    <row r="2185" spans="33:33" x14ac:dyDescent="0.35">
      <c r="AG2185" s="1"/>
    </row>
    <row r="2186" spans="33:33" x14ac:dyDescent="0.35">
      <c r="AG2186" s="1"/>
    </row>
    <row r="2187" spans="33:33" x14ac:dyDescent="0.35">
      <c r="AG2187" s="1"/>
    </row>
    <row r="2188" spans="33:33" x14ac:dyDescent="0.35">
      <c r="AG2188" s="1"/>
    </row>
    <row r="2189" spans="33:33" x14ac:dyDescent="0.35">
      <c r="AG2189" s="1"/>
    </row>
    <row r="2190" spans="33:33" x14ac:dyDescent="0.35">
      <c r="AG2190" s="1"/>
    </row>
    <row r="2191" spans="33:33" x14ac:dyDescent="0.35">
      <c r="AG2191" s="1"/>
    </row>
    <row r="2192" spans="33:33" x14ac:dyDescent="0.35">
      <c r="AG2192" s="1"/>
    </row>
    <row r="2193" spans="33:33" x14ac:dyDescent="0.35">
      <c r="AG2193" s="1"/>
    </row>
    <row r="2194" spans="33:33" x14ac:dyDescent="0.35">
      <c r="AG2194" s="1"/>
    </row>
    <row r="2195" spans="33:33" x14ac:dyDescent="0.35">
      <c r="AG2195" s="1"/>
    </row>
    <row r="2196" spans="33:33" x14ac:dyDescent="0.35">
      <c r="AG2196" s="1"/>
    </row>
    <row r="2197" spans="33:33" x14ac:dyDescent="0.35">
      <c r="AG2197" s="1"/>
    </row>
    <row r="2198" spans="33:33" x14ac:dyDescent="0.35">
      <c r="AG2198" s="1"/>
    </row>
    <row r="2199" spans="33:33" x14ac:dyDescent="0.35">
      <c r="AG2199" s="1"/>
    </row>
    <row r="2200" spans="33:33" x14ac:dyDescent="0.35">
      <c r="AG2200" s="1"/>
    </row>
    <row r="2201" spans="33:33" x14ac:dyDescent="0.35">
      <c r="AG2201" s="1"/>
    </row>
    <row r="2202" spans="33:33" x14ac:dyDescent="0.35">
      <c r="AG2202" s="1"/>
    </row>
    <row r="2203" spans="33:33" x14ac:dyDescent="0.35">
      <c r="AG2203" s="1"/>
    </row>
    <row r="2204" spans="33:33" x14ac:dyDescent="0.35">
      <c r="AG2204" s="1"/>
    </row>
    <row r="2205" spans="33:33" x14ac:dyDescent="0.35">
      <c r="AG2205" s="1"/>
    </row>
    <row r="2206" spans="33:33" x14ac:dyDescent="0.35">
      <c r="AG2206" s="1"/>
    </row>
    <row r="2207" spans="33:33" x14ac:dyDescent="0.35">
      <c r="AG2207" s="1"/>
    </row>
    <row r="2208" spans="33:33" x14ac:dyDescent="0.35">
      <c r="AG2208" s="1"/>
    </row>
    <row r="2209" spans="33:33" x14ac:dyDescent="0.35">
      <c r="AG2209" s="1"/>
    </row>
    <row r="2210" spans="33:33" x14ac:dyDescent="0.35">
      <c r="AG2210" s="1"/>
    </row>
    <row r="2211" spans="33:33" x14ac:dyDescent="0.35">
      <c r="AG2211" s="1"/>
    </row>
    <row r="2212" spans="33:33" x14ac:dyDescent="0.35">
      <c r="AG2212" s="1"/>
    </row>
    <row r="2213" spans="33:33" x14ac:dyDescent="0.35">
      <c r="AG2213" s="1"/>
    </row>
    <row r="2214" spans="33:33" x14ac:dyDescent="0.35">
      <c r="AG2214" s="1"/>
    </row>
    <row r="2215" spans="33:33" x14ac:dyDescent="0.35">
      <c r="AG2215" s="1"/>
    </row>
    <row r="2216" spans="33:33" x14ac:dyDescent="0.35">
      <c r="AG2216" s="1"/>
    </row>
    <row r="2217" spans="33:33" x14ac:dyDescent="0.35">
      <c r="AG2217" s="1"/>
    </row>
    <row r="2218" spans="33:33" x14ac:dyDescent="0.35">
      <c r="AG2218" s="1"/>
    </row>
    <row r="2219" spans="33:33" x14ac:dyDescent="0.35">
      <c r="AG2219" s="1"/>
    </row>
    <row r="2220" spans="33:33" x14ac:dyDescent="0.35">
      <c r="AG2220" s="1"/>
    </row>
    <row r="2221" spans="33:33" x14ac:dyDescent="0.35">
      <c r="AG2221" s="1"/>
    </row>
    <row r="2222" spans="33:33" x14ac:dyDescent="0.35">
      <c r="AG2222" s="1"/>
    </row>
    <row r="2223" spans="33:33" x14ac:dyDescent="0.35">
      <c r="AG2223" s="1"/>
    </row>
    <row r="2224" spans="33:33" x14ac:dyDescent="0.35">
      <c r="AG2224" s="1"/>
    </row>
    <row r="2225" spans="33:33" x14ac:dyDescent="0.35">
      <c r="AG2225" s="1"/>
    </row>
    <row r="2226" spans="33:33" x14ac:dyDescent="0.35">
      <c r="AG2226" s="1"/>
    </row>
    <row r="2227" spans="33:33" x14ac:dyDescent="0.35">
      <c r="AG2227" s="1"/>
    </row>
    <row r="2228" spans="33:33" x14ac:dyDescent="0.35">
      <c r="AG2228" s="1"/>
    </row>
    <row r="2229" spans="33:33" x14ac:dyDescent="0.35">
      <c r="AG2229" s="1"/>
    </row>
    <row r="2230" spans="33:33" x14ac:dyDescent="0.35">
      <c r="AG2230" s="1"/>
    </row>
    <row r="2231" spans="33:33" x14ac:dyDescent="0.35">
      <c r="AG2231" s="1"/>
    </row>
    <row r="2232" spans="33:33" x14ac:dyDescent="0.35">
      <c r="AG2232" s="1"/>
    </row>
    <row r="2233" spans="33:33" x14ac:dyDescent="0.35">
      <c r="AG2233" s="1"/>
    </row>
    <row r="2234" spans="33:33" x14ac:dyDescent="0.35">
      <c r="AG2234" s="1"/>
    </row>
    <row r="2235" spans="33:33" x14ac:dyDescent="0.35">
      <c r="AG2235" s="1"/>
    </row>
    <row r="2236" spans="33:33" x14ac:dyDescent="0.35">
      <c r="AG2236" s="1"/>
    </row>
    <row r="2237" spans="33:33" x14ac:dyDescent="0.35">
      <c r="AG2237" s="1"/>
    </row>
    <row r="2238" spans="33:33" x14ac:dyDescent="0.35">
      <c r="AG2238" s="1"/>
    </row>
    <row r="2239" spans="33:33" x14ac:dyDescent="0.35">
      <c r="AG2239" s="1"/>
    </row>
    <row r="2240" spans="33:33" x14ac:dyDescent="0.35">
      <c r="AG2240" s="1"/>
    </row>
    <row r="2241" spans="33:33" x14ac:dyDescent="0.35">
      <c r="AG2241" s="1"/>
    </row>
    <row r="2242" spans="33:33" x14ac:dyDescent="0.35">
      <c r="AG2242" s="1"/>
    </row>
    <row r="2243" spans="33:33" x14ac:dyDescent="0.35">
      <c r="AG2243" s="1"/>
    </row>
    <row r="2244" spans="33:33" x14ac:dyDescent="0.35">
      <c r="AG2244" s="1"/>
    </row>
    <row r="2245" spans="33:33" x14ac:dyDescent="0.35">
      <c r="AG2245" s="1"/>
    </row>
    <row r="2246" spans="33:33" x14ac:dyDescent="0.35">
      <c r="AG2246" s="1"/>
    </row>
    <row r="2247" spans="33:33" x14ac:dyDescent="0.35">
      <c r="AG2247" s="1"/>
    </row>
    <row r="2248" spans="33:33" x14ac:dyDescent="0.35">
      <c r="AG2248" s="1"/>
    </row>
    <row r="2249" spans="33:33" x14ac:dyDescent="0.35">
      <c r="AG2249" s="1"/>
    </row>
    <row r="2250" spans="33:33" x14ac:dyDescent="0.35">
      <c r="AG2250" s="1"/>
    </row>
    <row r="2251" spans="33:33" x14ac:dyDescent="0.35">
      <c r="AG2251" s="1"/>
    </row>
    <row r="2252" spans="33:33" x14ac:dyDescent="0.35">
      <c r="AG2252" s="1"/>
    </row>
    <row r="2253" spans="33:33" x14ac:dyDescent="0.35">
      <c r="AG2253" s="1"/>
    </row>
    <row r="2254" spans="33:33" x14ac:dyDescent="0.35">
      <c r="AG2254" s="1"/>
    </row>
    <row r="2255" spans="33:33" x14ac:dyDescent="0.35">
      <c r="AG2255" s="1"/>
    </row>
    <row r="2256" spans="33:33" x14ac:dyDescent="0.35">
      <c r="AG2256" s="1"/>
    </row>
    <row r="2257" spans="33:33" x14ac:dyDescent="0.35">
      <c r="AG2257" s="1"/>
    </row>
    <row r="2258" spans="33:33" x14ac:dyDescent="0.35">
      <c r="AG2258" s="1"/>
    </row>
    <row r="2259" spans="33:33" x14ac:dyDescent="0.35">
      <c r="AG2259" s="1"/>
    </row>
    <row r="2260" spans="33:33" x14ac:dyDescent="0.35">
      <c r="AG2260" s="1"/>
    </row>
    <row r="2261" spans="33:33" x14ac:dyDescent="0.35">
      <c r="AG2261" s="1"/>
    </row>
    <row r="2262" spans="33:33" x14ac:dyDescent="0.35">
      <c r="AG2262" s="1"/>
    </row>
    <row r="2263" spans="33:33" x14ac:dyDescent="0.35">
      <c r="AG2263" s="1"/>
    </row>
    <row r="2264" spans="33:33" x14ac:dyDescent="0.35">
      <c r="AG2264" s="1"/>
    </row>
    <row r="2265" spans="33:33" x14ac:dyDescent="0.35">
      <c r="AG2265" s="1"/>
    </row>
    <row r="2266" spans="33:33" x14ac:dyDescent="0.35">
      <c r="AG2266" s="1"/>
    </row>
    <row r="2267" spans="33:33" x14ac:dyDescent="0.35">
      <c r="AG2267" s="1"/>
    </row>
    <row r="2268" spans="33:33" x14ac:dyDescent="0.35">
      <c r="AG2268" s="1"/>
    </row>
    <row r="2269" spans="33:33" x14ac:dyDescent="0.35">
      <c r="AG2269" s="1"/>
    </row>
    <row r="2270" spans="33:33" x14ac:dyDescent="0.35">
      <c r="AG2270" s="1"/>
    </row>
    <row r="2271" spans="33:33" x14ac:dyDescent="0.35">
      <c r="AG2271" s="1"/>
    </row>
    <row r="2272" spans="33:33" x14ac:dyDescent="0.35">
      <c r="AG2272" s="1"/>
    </row>
    <row r="2273" spans="33:33" x14ac:dyDescent="0.35">
      <c r="AG2273" s="1"/>
    </row>
    <row r="2274" spans="33:33" x14ac:dyDescent="0.35">
      <c r="AG2274" s="1"/>
    </row>
    <row r="2275" spans="33:33" x14ac:dyDescent="0.35">
      <c r="AG2275" s="1"/>
    </row>
    <row r="2276" spans="33:33" x14ac:dyDescent="0.35">
      <c r="AG2276" s="1"/>
    </row>
    <row r="2277" spans="33:33" x14ac:dyDescent="0.35">
      <c r="AG2277" s="1"/>
    </row>
    <row r="2278" spans="33:33" x14ac:dyDescent="0.35">
      <c r="AG2278" s="1"/>
    </row>
    <row r="2279" spans="33:33" x14ac:dyDescent="0.35">
      <c r="AG2279" s="1"/>
    </row>
    <row r="2280" spans="33:33" x14ac:dyDescent="0.35">
      <c r="AG2280" s="1"/>
    </row>
    <row r="2281" spans="33:33" x14ac:dyDescent="0.35">
      <c r="AG2281" s="1"/>
    </row>
    <row r="2282" spans="33:33" x14ac:dyDescent="0.35">
      <c r="AG2282" s="1"/>
    </row>
    <row r="2283" spans="33:33" x14ac:dyDescent="0.35">
      <c r="AG2283" s="1"/>
    </row>
    <row r="2284" spans="33:33" x14ac:dyDescent="0.35">
      <c r="AG2284" s="1"/>
    </row>
    <row r="2285" spans="33:33" x14ac:dyDescent="0.35">
      <c r="AG2285" s="1"/>
    </row>
    <row r="2286" spans="33:33" x14ac:dyDescent="0.35">
      <c r="AG2286" s="1"/>
    </row>
    <row r="2287" spans="33:33" x14ac:dyDescent="0.35">
      <c r="AG2287" s="1"/>
    </row>
    <row r="2288" spans="33:33" x14ac:dyDescent="0.35">
      <c r="AG2288" s="1"/>
    </row>
    <row r="2289" spans="33:33" x14ac:dyDescent="0.35">
      <c r="AG2289" s="1"/>
    </row>
    <row r="2290" spans="33:33" x14ac:dyDescent="0.35">
      <c r="AG2290" s="1"/>
    </row>
    <row r="2291" spans="33:33" x14ac:dyDescent="0.35">
      <c r="AG2291" s="1"/>
    </row>
    <row r="2292" spans="33:33" x14ac:dyDescent="0.35">
      <c r="AG2292" s="1"/>
    </row>
    <row r="2293" spans="33:33" x14ac:dyDescent="0.35">
      <c r="AG2293" s="1"/>
    </row>
    <row r="2294" spans="33:33" x14ac:dyDescent="0.35">
      <c r="AG2294" s="1"/>
    </row>
    <row r="2295" spans="33:33" x14ac:dyDescent="0.35">
      <c r="AG2295" s="1"/>
    </row>
    <row r="2296" spans="33:33" x14ac:dyDescent="0.35">
      <c r="AG2296" s="1"/>
    </row>
    <row r="2297" spans="33:33" x14ac:dyDescent="0.35">
      <c r="AG2297" s="1"/>
    </row>
    <row r="2298" spans="33:33" x14ac:dyDescent="0.35">
      <c r="AG2298" s="1"/>
    </row>
    <row r="2299" spans="33:33" x14ac:dyDescent="0.35">
      <c r="AG2299" s="1"/>
    </row>
    <row r="2300" spans="33:33" x14ac:dyDescent="0.35">
      <c r="AG2300" s="1"/>
    </row>
    <row r="2301" spans="33:33" x14ac:dyDescent="0.35">
      <c r="AG2301" s="1"/>
    </row>
    <row r="2302" spans="33:33" x14ac:dyDescent="0.35">
      <c r="AG2302" s="1"/>
    </row>
    <row r="2303" spans="33:33" x14ac:dyDescent="0.35">
      <c r="AG2303" s="1"/>
    </row>
    <row r="2304" spans="33:33" x14ac:dyDescent="0.35">
      <c r="AG2304" s="1"/>
    </row>
    <row r="2305" spans="33:33" x14ac:dyDescent="0.35">
      <c r="AG2305" s="1"/>
    </row>
    <row r="2306" spans="33:33" x14ac:dyDescent="0.35">
      <c r="AG2306" s="1"/>
    </row>
    <row r="2307" spans="33:33" x14ac:dyDescent="0.35">
      <c r="AG2307" s="1"/>
    </row>
    <row r="2308" spans="33:33" x14ac:dyDescent="0.35">
      <c r="AG2308" s="1"/>
    </row>
    <row r="2309" spans="33:33" x14ac:dyDescent="0.35">
      <c r="AG2309" s="1"/>
    </row>
    <row r="2310" spans="33:33" x14ac:dyDescent="0.35">
      <c r="AG2310" s="1"/>
    </row>
    <row r="2311" spans="33:33" x14ac:dyDescent="0.35">
      <c r="AG2311" s="1"/>
    </row>
    <row r="2312" spans="33:33" x14ac:dyDescent="0.35">
      <c r="AG2312" s="1"/>
    </row>
    <row r="2313" spans="33:33" x14ac:dyDescent="0.35">
      <c r="AG2313" s="1"/>
    </row>
    <row r="2314" spans="33:33" x14ac:dyDescent="0.35">
      <c r="AG2314" s="1"/>
    </row>
    <row r="2315" spans="33:33" x14ac:dyDescent="0.35">
      <c r="AG2315" s="1"/>
    </row>
    <row r="2316" spans="33:33" x14ac:dyDescent="0.35">
      <c r="AG2316" s="1"/>
    </row>
    <row r="2317" spans="33:33" x14ac:dyDescent="0.35">
      <c r="AG2317" s="1"/>
    </row>
    <row r="2318" spans="33:33" x14ac:dyDescent="0.35">
      <c r="AG2318" s="1"/>
    </row>
    <row r="2319" spans="33:33" x14ac:dyDescent="0.35">
      <c r="AG2319" s="1"/>
    </row>
    <row r="2320" spans="33:33" x14ac:dyDescent="0.35">
      <c r="AG2320" s="1"/>
    </row>
    <row r="2321" spans="33:33" x14ac:dyDescent="0.35">
      <c r="AG2321" s="1"/>
    </row>
    <row r="2322" spans="33:33" x14ac:dyDescent="0.35">
      <c r="AG2322" s="1"/>
    </row>
    <row r="2323" spans="33:33" x14ac:dyDescent="0.35">
      <c r="AG2323" s="1"/>
    </row>
    <row r="2324" spans="33:33" x14ac:dyDescent="0.35">
      <c r="AG2324" s="1"/>
    </row>
    <row r="2325" spans="33:33" x14ac:dyDescent="0.35">
      <c r="AG2325" s="1"/>
    </row>
    <row r="2326" spans="33:33" x14ac:dyDescent="0.35">
      <c r="AG2326" s="1"/>
    </row>
    <row r="2327" spans="33:33" x14ac:dyDescent="0.35">
      <c r="AG2327" s="1"/>
    </row>
    <row r="2328" spans="33:33" x14ac:dyDescent="0.35">
      <c r="AG2328" s="1"/>
    </row>
    <row r="2329" spans="33:33" x14ac:dyDescent="0.35">
      <c r="AG2329" s="1"/>
    </row>
    <row r="2330" spans="33:33" x14ac:dyDescent="0.35">
      <c r="AG2330" s="1"/>
    </row>
    <row r="2331" spans="33:33" x14ac:dyDescent="0.35">
      <c r="AG2331" s="1"/>
    </row>
    <row r="2332" spans="33:33" x14ac:dyDescent="0.35">
      <c r="AG2332" s="1"/>
    </row>
    <row r="2333" spans="33:33" x14ac:dyDescent="0.35">
      <c r="AG2333" s="1"/>
    </row>
    <row r="2334" spans="33:33" x14ac:dyDescent="0.35">
      <c r="AG2334" s="1"/>
    </row>
    <row r="2335" spans="33:33" x14ac:dyDescent="0.35">
      <c r="AG2335" s="1"/>
    </row>
    <row r="2336" spans="33:33" x14ac:dyDescent="0.35">
      <c r="AG2336" s="1"/>
    </row>
    <row r="2337" spans="33:33" x14ac:dyDescent="0.35">
      <c r="AG2337" s="1"/>
    </row>
    <row r="2338" spans="33:33" x14ac:dyDescent="0.35">
      <c r="AG2338" s="1"/>
    </row>
    <row r="2339" spans="33:33" x14ac:dyDescent="0.35">
      <c r="AG2339" s="1"/>
    </row>
    <row r="2340" spans="33:33" x14ac:dyDescent="0.35">
      <c r="AG2340" s="1"/>
    </row>
    <row r="2341" spans="33:33" x14ac:dyDescent="0.35">
      <c r="AG2341" s="1"/>
    </row>
    <row r="2342" spans="33:33" x14ac:dyDescent="0.35">
      <c r="AG2342" s="1"/>
    </row>
    <row r="2343" spans="33:33" x14ac:dyDescent="0.35">
      <c r="AG2343" s="1"/>
    </row>
    <row r="2344" spans="33:33" x14ac:dyDescent="0.35">
      <c r="AG2344" s="1"/>
    </row>
    <row r="2345" spans="33:33" x14ac:dyDescent="0.35">
      <c r="AG2345" s="1"/>
    </row>
    <row r="2346" spans="33:33" x14ac:dyDescent="0.35">
      <c r="AG2346" s="1"/>
    </row>
    <row r="2347" spans="33:33" x14ac:dyDescent="0.35">
      <c r="AG2347" s="1"/>
    </row>
    <row r="2348" spans="33:33" x14ac:dyDescent="0.35">
      <c r="AG2348" s="1"/>
    </row>
    <row r="2349" spans="33:33" x14ac:dyDescent="0.35">
      <c r="AG2349" s="1"/>
    </row>
    <row r="2350" spans="33:33" x14ac:dyDescent="0.35">
      <c r="AG2350" s="1"/>
    </row>
    <row r="2351" spans="33:33" x14ac:dyDescent="0.35">
      <c r="AG2351" s="1"/>
    </row>
    <row r="2352" spans="33:33" x14ac:dyDescent="0.35">
      <c r="AG2352" s="1"/>
    </row>
    <row r="2353" spans="33:33" x14ac:dyDescent="0.35">
      <c r="AG2353" s="1"/>
    </row>
    <row r="2354" spans="33:33" x14ac:dyDescent="0.35">
      <c r="AG2354" s="1"/>
    </row>
    <row r="2355" spans="33:33" x14ac:dyDescent="0.35">
      <c r="AG2355" s="1"/>
    </row>
    <row r="2356" spans="33:33" x14ac:dyDescent="0.35">
      <c r="AG2356" s="1"/>
    </row>
    <row r="2357" spans="33:33" x14ac:dyDescent="0.35">
      <c r="AG2357" s="1"/>
    </row>
    <row r="2358" spans="33:33" x14ac:dyDescent="0.35">
      <c r="AG2358" s="1"/>
    </row>
    <row r="2359" spans="33:33" x14ac:dyDescent="0.35">
      <c r="AG2359" s="1"/>
    </row>
    <row r="2360" spans="33:33" x14ac:dyDescent="0.35">
      <c r="AG2360" s="1"/>
    </row>
    <row r="2361" spans="33:33" x14ac:dyDescent="0.35">
      <c r="AG2361" s="1"/>
    </row>
    <row r="2362" spans="33:33" x14ac:dyDescent="0.35">
      <c r="AG2362" s="1"/>
    </row>
    <row r="2363" spans="33:33" x14ac:dyDescent="0.35">
      <c r="AG2363" s="1"/>
    </row>
    <row r="2364" spans="33:33" x14ac:dyDescent="0.35">
      <c r="AG2364" s="1"/>
    </row>
    <row r="2365" spans="33:33" x14ac:dyDescent="0.35">
      <c r="AG2365" s="1"/>
    </row>
    <row r="2366" spans="33:33" x14ac:dyDescent="0.35">
      <c r="AG2366" s="1"/>
    </row>
    <row r="2367" spans="33:33" x14ac:dyDescent="0.35">
      <c r="AG2367" s="1"/>
    </row>
    <row r="2368" spans="33:33" x14ac:dyDescent="0.35">
      <c r="AG2368" s="1"/>
    </row>
    <row r="2369" spans="33:33" x14ac:dyDescent="0.35">
      <c r="AG2369" s="1"/>
    </row>
    <row r="2370" spans="33:33" x14ac:dyDescent="0.35">
      <c r="AG2370" s="1"/>
    </row>
    <row r="2371" spans="33:33" x14ac:dyDescent="0.35">
      <c r="AG2371" s="1"/>
    </row>
    <row r="2372" spans="33:33" x14ac:dyDescent="0.35">
      <c r="AG2372" s="1"/>
    </row>
    <row r="2373" spans="33:33" x14ac:dyDescent="0.35">
      <c r="AG2373" s="1"/>
    </row>
    <row r="2374" spans="33:33" x14ac:dyDescent="0.35">
      <c r="AG2374" s="1"/>
    </row>
    <row r="2375" spans="33:33" x14ac:dyDescent="0.35">
      <c r="AG2375" s="1"/>
    </row>
    <row r="2376" spans="33:33" x14ac:dyDescent="0.35">
      <c r="AG2376" s="1"/>
    </row>
    <row r="2377" spans="33:33" x14ac:dyDescent="0.35">
      <c r="AG2377" s="1"/>
    </row>
    <row r="2378" spans="33:33" x14ac:dyDescent="0.35">
      <c r="AG2378" s="1"/>
    </row>
    <row r="2379" spans="33:33" x14ac:dyDescent="0.35">
      <c r="AG2379" s="1"/>
    </row>
    <row r="2380" spans="33:33" x14ac:dyDescent="0.35">
      <c r="AG2380" s="1"/>
    </row>
    <row r="2381" spans="33:33" x14ac:dyDescent="0.35">
      <c r="AG2381" s="1"/>
    </row>
    <row r="2382" spans="33:33" x14ac:dyDescent="0.35">
      <c r="AG2382" s="1"/>
    </row>
    <row r="2383" spans="33:33" x14ac:dyDescent="0.35">
      <c r="AG2383" s="1"/>
    </row>
    <row r="2384" spans="33:33" x14ac:dyDescent="0.35">
      <c r="AG2384" s="1"/>
    </row>
    <row r="2385" spans="33:33" x14ac:dyDescent="0.35">
      <c r="AG2385" s="1"/>
    </row>
    <row r="2386" spans="33:33" x14ac:dyDescent="0.35">
      <c r="AG2386" s="1"/>
    </row>
    <row r="2387" spans="33:33" x14ac:dyDescent="0.35">
      <c r="AG2387" s="1"/>
    </row>
    <row r="2388" spans="33:33" x14ac:dyDescent="0.35">
      <c r="AG2388" s="1"/>
    </row>
    <row r="2389" spans="33:33" x14ac:dyDescent="0.35">
      <c r="AG2389" s="1"/>
    </row>
    <row r="2390" spans="33:33" x14ac:dyDescent="0.35">
      <c r="AG2390" s="1"/>
    </row>
    <row r="2391" spans="33:33" x14ac:dyDescent="0.35">
      <c r="AG2391" s="1"/>
    </row>
    <row r="2392" spans="33:33" x14ac:dyDescent="0.35">
      <c r="AG2392" s="1"/>
    </row>
    <row r="2393" spans="33:33" x14ac:dyDescent="0.35">
      <c r="AG2393" s="1"/>
    </row>
    <row r="2394" spans="33:33" x14ac:dyDescent="0.35">
      <c r="AG2394" s="1"/>
    </row>
    <row r="2395" spans="33:33" x14ac:dyDescent="0.35">
      <c r="AG2395" s="1"/>
    </row>
    <row r="2396" spans="33:33" x14ac:dyDescent="0.35">
      <c r="AG2396" s="1"/>
    </row>
    <row r="2397" spans="33:33" x14ac:dyDescent="0.35">
      <c r="AG2397" s="1"/>
    </row>
    <row r="2398" spans="33:33" x14ac:dyDescent="0.35">
      <c r="AG2398" s="1"/>
    </row>
    <row r="2399" spans="33:33" x14ac:dyDescent="0.35">
      <c r="AG2399" s="1"/>
    </row>
    <row r="2400" spans="33:33" x14ac:dyDescent="0.35">
      <c r="AG2400" s="1"/>
    </row>
    <row r="2401" spans="33:33" x14ac:dyDescent="0.35">
      <c r="AG2401" s="1"/>
    </row>
    <row r="2402" spans="33:33" x14ac:dyDescent="0.35">
      <c r="AG2402" s="1"/>
    </row>
    <row r="2403" spans="33:33" x14ac:dyDescent="0.35">
      <c r="AG2403" s="1"/>
    </row>
    <row r="2404" spans="33:33" x14ac:dyDescent="0.35">
      <c r="AG2404" s="1"/>
    </row>
    <row r="2405" spans="33:33" x14ac:dyDescent="0.35">
      <c r="AG2405" s="1"/>
    </row>
    <row r="2406" spans="33:33" x14ac:dyDescent="0.35">
      <c r="AG2406" s="1"/>
    </row>
    <row r="2407" spans="33:33" x14ac:dyDescent="0.35">
      <c r="AG2407" s="1"/>
    </row>
    <row r="2408" spans="33:33" x14ac:dyDescent="0.35">
      <c r="AG2408" s="1"/>
    </row>
    <row r="2409" spans="33:33" x14ac:dyDescent="0.35">
      <c r="AG2409" s="1"/>
    </row>
    <row r="2410" spans="33:33" x14ac:dyDescent="0.35">
      <c r="AG2410" s="1"/>
    </row>
    <row r="2411" spans="33:33" x14ac:dyDescent="0.35">
      <c r="AG2411" s="1"/>
    </row>
    <row r="2412" spans="33:33" x14ac:dyDescent="0.35">
      <c r="AG2412" s="1"/>
    </row>
    <row r="2413" spans="33:33" x14ac:dyDescent="0.35">
      <c r="AG2413" s="1"/>
    </row>
    <row r="2414" spans="33:33" x14ac:dyDescent="0.35">
      <c r="AG2414" s="1"/>
    </row>
    <row r="2415" spans="33:33" x14ac:dyDescent="0.35">
      <c r="AG2415" s="1"/>
    </row>
    <row r="2416" spans="33:33" x14ac:dyDescent="0.35">
      <c r="AG2416" s="1"/>
    </row>
    <row r="2417" spans="33:33" x14ac:dyDescent="0.35">
      <c r="AG2417" s="1"/>
    </row>
    <row r="2418" spans="33:33" x14ac:dyDescent="0.35">
      <c r="AG2418" s="1"/>
    </row>
    <row r="2419" spans="33:33" x14ac:dyDescent="0.35">
      <c r="AG2419" s="1"/>
    </row>
    <row r="2420" spans="33:33" x14ac:dyDescent="0.35">
      <c r="AG2420" s="1"/>
    </row>
    <row r="2421" spans="33:33" x14ac:dyDescent="0.35">
      <c r="AG2421" s="1"/>
    </row>
    <row r="2422" spans="33:33" x14ac:dyDescent="0.35">
      <c r="AG2422" s="1"/>
    </row>
    <row r="2423" spans="33:33" x14ac:dyDescent="0.35">
      <c r="AG2423" s="1"/>
    </row>
    <row r="2424" spans="33:33" x14ac:dyDescent="0.35">
      <c r="AG2424" s="1"/>
    </row>
    <row r="2425" spans="33:33" x14ac:dyDescent="0.35">
      <c r="AG2425" s="1"/>
    </row>
    <row r="2426" spans="33:33" x14ac:dyDescent="0.35">
      <c r="AG2426" s="1"/>
    </row>
    <row r="2427" spans="33:33" x14ac:dyDescent="0.35">
      <c r="AG2427" s="1"/>
    </row>
    <row r="2428" spans="33:33" x14ac:dyDescent="0.35">
      <c r="AG2428" s="1"/>
    </row>
    <row r="2429" spans="33:33" x14ac:dyDescent="0.35">
      <c r="AG2429" s="1"/>
    </row>
    <row r="2430" spans="33:33" x14ac:dyDescent="0.35">
      <c r="AG2430" s="1"/>
    </row>
    <row r="2431" spans="33:33" x14ac:dyDescent="0.35">
      <c r="AG2431" s="1"/>
    </row>
    <row r="2432" spans="33:33" x14ac:dyDescent="0.35">
      <c r="AG2432" s="1"/>
    </row>
    <row r="2433" spans="33:33" x14ac:dyDescent="0.35">
      <c r="AG2433" s="1"/>
    </row>
    <row r="2434" spans="33:33" x14ac:dyDescent="0.35">
      <c r="AG2434" s="1"/>
    </row>
    <row r="2435" spans="33:33" x14ac:dyDescent="0.35">
      <c r="AG2435" s="1"/>
    </row>
    <row r="2436" spans="33:33" x14ac:dyDescent="0.35">
      <c r="AG2436" s="1"/>
    </row>
    <row r="2437" spans="33:33" x14ac:dyDescent="0.35">
      <c r="AG2437" s="1"/>
    </row>
    <row r="2438" spans="33:33" x14ac:dyDescent="0.35">
      <c r="AG2438" s="1"/>
    </row>
    <row r="2439" spans="33:33" x14ac:dyDescent="0.35">
      <c r="AG2439" s="1"/>
    </row>
    <row r="2440" spans="33:33" x14ac:dyDescent="0.35">
      <c r="AG2440" s="1"/>
    </row>
    <row r="2441" spans="33:33" x14ac:dyDescent="0.35">
      <c r="AG2441" s="1"/>
    </row>
    <row r="2442" spans="33:33" x14ac:dyDescent="0.35">
      <c r="AG2442" s="1"/>
    </row>
    <row r="2443" spans="33:33" x14ac:dyDescent="0.35">
      <c r="AG2443" s="1"/>
    </row>
    <row r="2444" spans="33:33" x14ac:dyDescent="0.35">
      <c r="AG2444" s="1"/>
    </row>
    <row r="2445" spans="33:33" x14ac:dyDescent="0.35">
      <c r="AG2445" s="1"/>
    </row>
    <row r="2446" spans="33:33" x14ac:dyDescent="0.35">
      <c r="AG2446" s="1"/>
    </row>
    <row r="2447" spans="33:33" x14ac:dyDescent="0.35">
      <c r="AG2447" s="1"/>
    </row>
    <row r="2448" spans="33:33" x14ac:dyDescent="0.35">
      <c r="AG2448" s="1"/>
    </row>
    <row r="2449" spans="33:33" x14ac:dyDescent="0.35">
      <c r="AG2449" s="1"/>
    </row>
    <row r="2450" spans="33:33" x14ac:dyDescent="0.35">
      <c r="AG2450" s="1"/>
    </row>
    <row r="2451" spans="33:33" x14ac:dyDescent="0.35">
      <c r="AG2451" s="1"/>
    </row>
    <row r="2452" spans="33:33" x14ac:dyDescent="0.35">
      <c r="AG2452" s="1"/>
    </row>
    <row r="2453" spans="33:33" x14ac:dyDescent="0.35">
      <c r="AG2453" s="1"/>
    </row>
    <row r="2454" spans="33:33" x14ac:dyDescent="0.35">
      <c r="AG2454" s="1"/>
    </row>
    <row r="2455" spans="33:33" x14ac:dyDescent="0.35">
      <c r="AG2455" s="1"/>
    </row>
    <row r="2456" spans="33:33" x14ac:dyDescent="0.35">
      <c r="AG2456" s="1"/>
    </row>
    <row r="2457" spans="33:33" x14ac:dyDescent="0.35">
      <c r="AG2457" s="1"/>
    </row>
    <row r="2458" spans="33:33" x14ac:dyDescent="0.35">
      <c r="AG2458" s="1"/>
    </row>
    <row r="2459" spans="33:33" x14ac:dyDescent="0.35">
      <c r="AG2459" s="1"/>
    </row>
    <row r="2460" spans="33:33" x14ac:dyDescent="0.35">
      <c r="AG2460" s="1"/>
    </row>
    <row r="2461" spans="33:33" x14ac:dyDescent="0.35">
      <c r="AG2461" s="1"/>
    </row>
    <row r="2462" spans="33:33" x14ac:dyDescent="0.35">
      <c r="AG2462" s="1"/>
    </row>
    <row r="2463" spans="33:33" x14ac:dyDescent="0.35">
      <c r="AG2463" s="1"/>
    </row>
    <row r="2464" spans="33:33" x14ac:dyDescent="0.35">
      <c r="AG2464" s="1"/>
    </row>
    <row r="2465" spans="33:33" x14ac:dyDescent="0.35">
      <c r="AG2465" s="1"/>
    </row>
    <row r="2466" spans="33:33" x14ac:dyDescent="0.35">
      <c r="AG2466" s="1"/>
    </row>
    <row r="2467" spans="33:33" x14ac:dyDescent="0.35">
      <c r="AG2467" s="1"/>
    </row>
    <row r="2468" spans="33:33" x14ac:dyDescent="0.35">
      <c r="AG2468" s="1"/>
    </row>
    <row r="2469" spans="33:33" x14ac:dyDescent="0.35">
      <c r="AG2469" s="1"/>
    </row>
    <row r="2470" spans="33:33" x14ac:dyDescent="0.35">
      <c r="AG2470" s="1"/>
    </row>
    <row r="2471" spans="33:33" x14ac:dyDescent="0.35">
      <c r="AG2471" s="1"/>
    </row>
    <row r="2472" spans="33:33" x14ac:dyDescent="0.35">
      <c r="AG2472" s="1"/>
    </row>
    <row r="2473" spans="33:33" x14ac:dyDescent="0.35">
      <c r="AG2473" s="1"/>
    </row>
    <row r="2474" spans="33:33" x14ac:dyDescent="0.35">
      <c r="AG2474" s="1"/>
    </row>
    <row r="2475" spans="33:33" x14ac:dyDescent="0.35">
      <c r="AG2475" s="1"/>
    </row>
    <row r="2476" spans="33:33" x14ac:dyDescent="0.35">
      <c r="AG2476" s="1"/>
    </row>
    <row r="2477" spans="33:33" x14ac:dyDescent="0.35">
      <c r="AG2477" s="1"/>
    </row>
    <row r="2478" spans="33:33" x14ac:dyDescent="0.35">
      <c r="AG2478" s="1"/>
    </row>
    <row r="2479" spans="33:33" x14ac:dyDescent="0.35">
      <c r="AG2479" s="1"/>
    </row>
    <row r="2480" spans="33:33" x14ac:dyDescent="0.35">
      <c r="AG2480" s="1"/>
    </row>
    <row r="2481" spans="33:33" x14ac:dyDescent="0.35">
      <c r="AG2481" s="1"/>
    </row>
    <row r="2482" spans="33:33" x14ac:dyDescent="0.35">
      <c r="AG2482" s="1"/>
    </row>
    <row r="2483" spans="33:33" x14ac:dyDescent="0.35">
      <c r="AG2483" s="1"/>
    </row>
    <row r="2484" spans="33:33" x14ac:dyDescent="0.35">
      <c r="AG2484" s="1"/>
    </row>
    <row r="2485" spans="33:33" x14ac:dyDescent="0.35">
      <c r="AG2485" s="1"/>
    </row>
    <row r="2486" spans="33:33" x14ac:dyDescent="0.35">
      <c r="AG2486" s="1"/>
    </row>
    <row r="2487" spans="33:33" x14ac:dyDescent="0.35">
      <c r="AG2487" s="1"/>
    </row>
    <row r="2488" spans="33:33" x14ac:dyDescent="0.35">
      <c r="AG2488" s="1"/>
    </row>
    <row r="2489" spans="33:33" x14ac:dyDescent="0.35">
      <c r="AG2489" s="1"/>
    </row>
    <row r="2490" spans="33:33" x14ac:dyDescent="0.35">
      <c r="AG2490" s="1"/>
    </row>
    <row r="2491" spans="33:33" x14ac:dyDescent="0.35">
      <c r="AG2491" s="1"/>
    </row>
    <row r="2492" spans="33:33" x14ac:dyDescent="0.35">
      <c r="AG2492" s="1"/>
    </row>
    <row r="2493" spans="33:33" x14ac:dyDescent="0.35">
      <c r="AG2493" s="1"/>
    </row>
    <row r="2494" spans="33:33" x14ac:dyDescent="0.35">
      <c r="AG2494" s="1"/>
    </row>
    <row r="2495" spans="33:33" x14ac:dyDescent="0.35">
      <c r="AG2495" s="1"/>
    </row>
    <row r="2496" spans="33:33" x14ac:dyDescent="0.35">
      <c r="AG2496" s="1"/>
    </row>
    <row r="2497" spans="33:33" x14ac:dyDescent="0.35">
      <c r="AG2497" s="1"/>
    </row>
    <row r="2498" spans="33:33" x14ac:dyDescent="0.35">
      <c r="AG2498" s="1"/>
    </row>
    <row r="2499" spans="33:33" x14ac:dyDescent="0.35">
      <c r="AG2499" s="1"/>
    </row>
    <row r="2500" spans="33:33" x14ac:dyDescent="0.35">
      <c r="AG2500" s="1"/>
    </row>
    <row r="2501" spans="33:33" x14ac:dyDescent="0.35">
      <c r="AG2501" s="1"/>
    </row>
    <row r="2502" spans="33:33" x14ac:dyDescent="0.35">
      <c r="AG2502" s="1"/>
    </row>
    <row r="2503" spans="33:33" x14ac:dyDescent="0.35">
      <c r="AG2503" s="1"/>
    </row>
    <row r="2504" spans="33:33" x14ac:dyDescent="0.35">
      <c r="AG2504" s="1"/>
    </row>
    <row r="2505" spans="33:33" x14ac:dyDescent="0.35">
      <c r="AG2505" s="1"/>
    </row>
    <row r="2506" spans="33:33" x14ac:dyDescent="0.35">
      <c r="AG2506" s="1"/>
    </row>
    <row r="2507" spans="33:33" x14ac:dyDescent="0.35">
      <c r="AG2507" s="1"/>
    </row>
    <row r="2508" spans="33:33" x14ac:dyDescent="0.35">
      <c r="AG2508" s="1"/>
    </row>
    <row r="2509" spans="33:33" x14ac:dyDescent="0.35">
      <c r="AG2509" s="1"/>
    </row>
    <row r="2510" spans="33:33" x14ac:dyDescent="0.35">
      <c r="AG2510" s="1"/>
    </row>
    <row r="2511" spans="33:33" x14ac:dyDescent="0.35">
      <c r="AG2511" s="1"/>
    </row>
    <row r="2512" spans="33:33" x14ac:dyDescent="0.35">
      <c r="AG2512" s="1"/>
    </row>
    <row r="2513" spans="33:33" x14ac:dyDescent="0.35">
      <c r="AG2513" s="1"/>
    </row>
    <row r="2514" spans="33:33" x14ac:dyDescent="0.35">
      <c r="AG2514" s="1"/>
    </row>
    <row r="2515" spans="33:33" x14ac:dyDescent="0.35">
      <c r="AG2515" s="1"/>
    </row>
    <row r="2516" spans="33:33" x14ac:dyDescent="0.35">
      <c r="AG2516" s="1"/>
    </row>
    <row r="2517" spans="33:33" x14ac:dyDescent="0.35">
      <c r="AG2517" s="1"/>
    </row>
    <row r="2518" spans="33:33" x14ac:dyDescent="0.35">
      <c r="AG2518" s="1"/>
    </row>
    <row r="2519" spans="33:33" x14ac:dyDescent="0.35">
      <c r="AG2519" s="1"/>
    </row>
    <row r="2520" spans="33:33" x14ac:dyDescent="0.35">
      <c r="AG2520" s="1"/>
    </row>
    <row r="2521" spans="33:33" x14ac:dyDescent="0.35">
      <c r="AG2521" s="1"/>
    </row>
    <row r="2522" spans="33:33" x14ac:dyDescent="0.35">
      <c r="AG2522" s="1"/>
    </row>
    <row r="2523" spans="33:33" x14ac:dyDescent="0.35">
      <c r="AG2523" s="1"/>
    </row>
    <row r="2524" spans="33:33" x14ac:dyDescent="0.35">
      <c r="AG2524" s="1"/>
    </row>
    <row r="2525" spans="33:33" x14ac:dyDescent="0.35">
      <c r="AG2525" s="1"/>
    </row>
    <row r="2526" spans="33:33" x14ac:dyDescent="0.35">
      <c r="AG2526" s="1"/>
    </row>
    <row r="2527" spans="33:33" x14ac:dyDescent="0.35">
      <c r="AG2527" s="1"/>
    </row>
    <row r="2528" spans="33:33" x14ac:dyDescent="0.35">
      <c r="AG2528" s="1"/>
    </row>
    <row r="2529" spans="33:33" x14ac:dyDescent="0.35">
      <c r="AG2529" s="1"/>
    </row>
    <row r="2530" spans="33:33" x14ac:dyDescent="0.35">
      <c r="AG2530" s="1"/>
    </row>
    <row r="2531" spans="33:33" x14ac:dyDescent="0.35">
      <c r="AG2531" s="1"/>
    </row>
    <row r="2532" spans="33:33" x14ac:dyDescent="0.35">
      <c r="AG2532" s="1"/>
    </row>
    <row r="2533" spans="33:33" x14ac:dyDescent="0.35">
      <c r="AG2533" s="1"/>
    </row>
    <row r="2534" spans="33:33" x14ac:dyDescent="0.35">
      <c r="AG2534" s="1"/>
    </row>
    <row r="2535" spans="33:33" x14ac:dyDescent="0.35">
      <c r="AG2535" s="1"/>
    </row>
    <row r="2536" spans="33:33" x14ac:dyDescent="0.35">
      <c r="AG2536" s="1"/>
    </row>
    <row r="2537" spans="33:33" x14ac:dyDescent="0.35">
      <c r="AG2537" s="1"/>
    </row>
    <row r="2538" spans="33:33" x14ac:dyDescent="0.35">
      <c r="AG2538" s="1"/>
    </row>
    <row r="2539" spans="33:33" x14ac:dyDescent="0.35">
      <c r="AG2539" s="1"/>
    </row>
    <row r="2540" spans="33:33" x14ac:dyDescent="0.35">
      <c r="AG2540" s="1"/>
    </row>
    <row r="2541" spans="33:33" x14ac:dyDescent="0.35">
      <c r="AG2541" s="1"/>
    </row>
    <row r="2542" spans="33:33" x14ac:dyDescent="0.35">
      <c r="AG2542" s="1"/>
    </row>
    <row r="2543" spans="33:33" x14ac:dyDescent="0.35">
      <c r="AG2543" s="1"/>
    </row>
    <row r="2544" spans="33:33" x14ac:dyDescent="0.35">
      <c r="AG2544" s="1"/>
    </row>
    <row r="2545" spans="33:33" x14ac:dyDescent="0.35">
      <c r="AG2545" s="1"/>
    </row>
    <row r="2546" spans="33:33" x14ac:dyDescent="0.35">
      <c r="AG2546" s="1"/>
    </row>
    <row r="2547" spans="33:33" x14ac:dyDescent="0.35">
      <c r="AG2547" s="1"/>
    </row>
    <row r="2548" spans="33:33" x14ac:dyDescent="0.35">
      <c r="AG2548" s="1"/>
    </row>
    <row r="2549" spans="33:33" x14ac:dyDescent="0.35">
      <c r="AG2549" s="1"/>
    </row>
    <row r="2550" spans="33:33" x14ac:dyDescent="0.35">
      <c r="AG2550" s="1"/>
    </row>
    <row r="2551" spans="33:33" x14ac:dyDescent="0.35">
      <c r="AG2551" s="1"/>
    </row>
    <row r="2552" spans="33:33" x14ac:dyDescent="0.35">
      <c r="AG2552" s="1"/>
    </row>
    <row r="2553" spans="33:33" x14ac:dyDescent="0.35">
      <c r="AG2553" s="1"/>
    </row>
    <row r="2554" spans="33:33" x14ac:dyDescent="0.35">
      <c r="AG2554" s="1"/>
    </row>
    <row r="2555" spans="33:33" x14ac:dyDescent="0.35">
      <c r="AG2555" s="1"/>
    </row>
    <row r="2556" spans="33:33" x14ac:dyDescent="0.35">
      <c r="AG2556" s="1"/>
    </row>
    <row r="2557" spans="33:33" x14ac:dyDescent="0.35">
      <c r="AG2557" s="1"/>
    </row>
    <row r="2558" spans="33:33" x14ac:dyDescent="0.35">
      <c r="AG2558" s="1"/>
    </row>
    <row r="2559" spans="33:33" x14ac:dyDescent="0.35">
      <c r="AG2559" s="1"/>
    </row>
    <row r="2560" spans="33:33" x14ac:dyDescent="0.35">
      <c r="AG2560" s="1"/>
    </row>
    <row r="2561" spans="33:33" x14ac:dyDescent="0.35">
      <c r="AG2561" s="1"/>
    </row>
    <row r="2562" spans="33:33" x14ac:dyDescent="0.35">
      <c r="AG2562" s="1"/>
    </row>
    <row r="2563" spans="33:33" x14ac:dyDescent="0.35">
      <c r="AG2563" s="1"/>
    </row>
    <row r="2564" spans="33:33" x14ac:dyDescent="0.35">
      <c r="AG2564" s="1"/>
    </row>
    <row r="2565" spans="33:33" x14ac:dyDescent="0.35">
      <c r="AG2565" s="1"/>
    </row>
    <row r="2566" spans="33:33" x14ac:dyDescent="0.35">
      <c r="AG2566" s="1"/>
    </row>
    <row r="2567" spans="33:33" x14ac:dyDescent="0.35">
      <c r="AG2567" s="1"/>
    </row>
    <row r="2568" spans="33:33" x14ac:dyDescent="0.35">
      <c r="AG2568" s="1"/>
    </row>
    <row r="2569" spans="33:33" x14ac:dyDescent="0.35">
      <c r="AG2569" s="1"/>
    </row>
    <row r="2570" spans="33:33" x14ac:dyDescent="0.35">
      <c r="AG2570" s="1"/>
    </row>
    <row r="2571" spans="33:33" x14ac:dyDescent="0.35">
      <c r="AG2571" s="1"/>
    </row>
    <row r="2572" spans="33:33" x14ac:dyDescent="0.35">
      <c r="AG2572" s="1"/>
    </row>
    <row r="2573" spans="33:33" x14ac:dyDescent="0.35">
      <c r="AG2573" s="1"/>
    </row>
    <row r="2574" spans="33:33" x14ac:dyDescent="0.35">
      <c r="AG2574" s="1"/>
    </row>
    <row r="2575" spans="33:33" x14ac:dyDescent="0.35">
      <c r="AG2575" s="1"/>
    </row>
    <row r="2576" spans="33:33" x14ac:dyDescent="0.35">
      <c r="AG2576" s="1"/>
    </row>
    <row r="2577" spans="33:33" x14ac:dyDescent="0.35">
      <c r="AG2577" s="1"/>
    </row>
    <row r="2578" spans="33:33" x14ac:dyDescent="0.35">
      <c r="AG2578" s="1"/>
    </row>
    <row r="2579" spans="33:33" x14ac:dyDescent="0.35">
      <c r="AG2579" s="1"/>
    </row>
    <row r="2580" spans="33:33" x14ac:dyDescent="0.35">
      <c r="AG2580" s="1"/>
    </row>
    <row r="2581" spans="33:33" x14ac:dyDescent="0.35">
      <c r="AG2581" s="1"/>
    </row>
    <row r="2582" spans="33:33" x14ac:dyDescent="0.35">
      <c r="AG2582" s="1"/>
    </row>
    <row r="2583" spans="33:33" x14ac:dyDescent="0.35">
      <c r="AG2583" s="1"/>
    </row>
    <row r="2584" spans="33:33" x14ac:dyDescent="0.35">
      <c r="AG2584" s="1"/>
    </row>
    <row r="2585" spans="33:33" x14ac:dyDescent="0.35">
      <c r="AG2585" s="1"/>
    </row>
    <row r="2586" spans="33:33" x14ac:dyDescent="0.35">
      <c r="AG2586" s="1"/>
    </row>
    <row r="2587" spans="33:33" x14ac:dyDescent="0.35">
      <c r="AG2587" s="1"/>
    </row>
    <row r="2588" spans="33:33" x14ac:dyDescent="0.35">
      <c r="AG2588" s="1"/>
    </row>
    <row r="2589" spans="33:33" x14ac:dyDescent="0.35">
      <c r="AG2589" s="1"/>
    </row>
    <row r="2590" spans="33:33" x14ac:dyDescent="0.35">
      <c r="AG2590" s="1"/>
    </row>
    <row r="2591" spans="33:33" x14ac:dyDescent="0.35">
      <c r="AG2591" s="1"/>
    </row>
    <row r="2592" spans="33:33" x14ac:dyDescent="0.35">
      <c r="AG2592" s="1"/>
    </row>
    <row r="2593" spans="33:33" x14ac:dyDescent="0.35">
      <c r="AG2593" s="1"/>
    </row>
    <row r="2594" spans="33:33" x14ac:dyDescent="0.35">
      <c r="AG2594" s="1"/>
    </row>
    <row r="2595" spans="33:33" x14ac:dyDescent="0.35">
      <c r="AG2595" s="1"/>
    </row>
    <row r="2596" spans="33:33" x14ac:dyDescent="0.35">
      <c r="AG2596" s="1"/>
    </row>
    <row r="2597" spans="33:33" x14ac:dyDescent="0.35">
      <c r="AG2597" s="1"/>
    </row>
    <row r="2598" spans="33:33" x14ac:dyDescent="0.35">
      <c r="AG2598" s="1"/>
    </row>
    <row r="2599" spans="33:33" x14ac:dyDescent="0.35">
      <c r="AG2599" s="1"/>
    </row>
    <row r="2600" spans="33:33" x14ac:dyDescent="0.35">
      <c r="AG2600" s="1"/>
    </row>
    <row r="2601" spans="33:33" x14ac:dyDescent="0.35">
      <c r="AG2601" s="1"/>
    </row>
    <row r="2602" spans="33:33" x14ac:dyDescent="0.35">
      <c r="AG2602" s="1"/>
    </row>
    <row r="2603" spans="33:33" x14ac:dyDescent="0.35">
      <c r="AG2603" s="1"/>
    </row>
    <row r="2604" spans="33:33" x14ac:dyDescent="0.35">
      <c r="AG2604" s="1"/>
    </row>
    <row r="2605" spans="33:33" x14ac:dyDescent="0.35">
      <c r="AG2605" s="1"/>
    </row>
    <row r="2606" spans="33:33" x14ac:dyDescent="0.35">
      <c r="AG2606" s="1"/>
    </row>
    <row r="2607" spans="33:33" x14ac:dyDescent="0.35">
      <c r="AG2607" s="1"/>
    </row>
    <row r="2608" spans="33:33" x14ac:dyDescent="0.35">
      <c r="AG2608" s="1"/>
    </row>
    <row r="2609" spans="33:33" x14ac:dyDescent="0.35">
      <c r="AG2609" s="1"/>
    </row>
    <row r="2610" spans="33:33" x14ac:dyDescent="0.35">
      <c r="AG2610" s="1"/>
    </row>
    <row r="2611" spans="33:33" x14ac:dyDescent="0.35">
      <c r="AG2611" s="1"/>
    </row>
    <row r="2612" spans="33:33" x14ac:dyDescent="0.35">
      <c r="AG2612" s="1"/>
    </row>
    <row r="2613" spans="33:33" x14ac:dyDescent="0.35">
      <c r="AG2613" s="1"/>
    </row>
    <row r="2614" spans="33:33" x14ac:dyDescent="0.35">
      <c r="AG2614" s="1"/>
    </row>
    <row r="2615" spans="33:33" x14ac:dyDescent="0.35">
      <c r="AG2615" s="1"/>
    </row>
    <row r="2616" spans="33:33" x14ac:dyDescent="0.35">
      <c r="AG2616" s="1"/>
    </row>
    <row r="2617" spans="33:33" x14ac:dyDescent="0.35">
      <c r="AG2617" s="1"/>
    </row>
    <row r="2618" spans="33:33" x14ac:dyDescent="0.35">
      <c r="AG2618" s="1"/>
    </row>
    <row r="2619" spans="33:33" x14ac:dyDescent="0.35">
      <c r="AG2619" s="1"/>
    </row>
    <row r="2620" spans="33:33" x14ac:dyDescent="0.35">
      <c r="AG2620" s="1"/>
    </row>
    <row r="2621" spans="33:33" x14ac:dyDescent="0.35">
      <c r="AG2621" s="1"/>
    </row>
    <row r="2622" spans="33:33" x14ac:dyDescent="0.35">
      <c r="AG2622" s="1"/>
    </row>
    <row r="2623" spans="33:33" x14ac:dyDescent="0.35">
      <c r="AG2623" s="1"/>
    </row>
    <row r="2624" spans="33:33" x14ac:dyDescent="0.35">
      <c r="AG2624" s="1"/>
    </row>
    <row r="2625" spans="33:33" x14ac:dyDescent="0.35">
      <c r="AG2625" s="1"/>
    </row>
    <row r="2626" spans="33:33" x14ac:dyDescent="0.35">
      <c r="AG2626" s="1"/>
    </row>
    <row r="2627" spans="33:33" x14ac:dyDescent="0.35">
      <c r="AG2627" s="1"/>
    </row>
    <row r="2628" spans="33:33" x14ac:dyDescent="0.35">
      <c r="AG2628" s="1"/>
    </row>
    <row r="2629" spans="33:33" x14ac:dyDescent="0.35">
      <c r="AG2629" s="1"/>
    </row>
    <row r="2630" spans="33:33" x14ac:dyDescent="0.35">
      <c r="AG2630" s="1"/>
    </row>
    <row r="2631" spans="33:33" x14ac:dyDescent="0.35">
      <c r="AG2631" s="1"/>
    </row>
    <row r="2632" spans="33:33" x14ac:dyDescent="0.35">
      <c r="AG2632" s="1"/>
    </row>
    <row r="2633" spans="33:33" x14ac:dyDescent="0.35">
      <c r="AG2633" s="1"/>
    </row>
    <row r="2634" spans="33:33" x14ac:dyDescent="0.35">
      <c r="AG2634" s="1"/>
    </row>
    <row r="2635" spans="33:33" x14ac:dyDescent="0.35">
      <c r="AG2635" s="1"/>
    </row>
    <row r="2636" spans="33:33" x14ac:dyDescent="0.35">
      <c r="AG2636" s="1"/>
    </row>
    <row r="2637" spans="33:33" x14ac:dyDescent="0.35">
      <c r="AG2637" s="1"/>
    </row>
    <row r="2638" spans="33:33" x14ac:dyDescent="0.35">
      <c r="AG2638" s="1"/>
    </row>
    <row r="2639" spans="33:33" x14ac:dyDescent="0.35">
      <c r="AG2639" s="1"/>
    </row>
    <row r="2640" spans="33:33" x14ac:dyDescent="0.35">
      <c r="AG2640" s="1"/>
    </row>
    <row r="2641" spans="33:33" x14ac:dyDescent="0.35">
      <c r="AG2641" s="1"/>
    </row>
    <row r="2642" spans="33:33" x14ac:dyDescent="0.35">
      <c r="AG2642" s="1"/>
    </row>
    <row r="2643" spans="33:33" x14ac:dyDescent="0.35">
      <c r="AG2643" s="1"/>
    </row>
    <row r="2644" spans="33:33" x14ac:dyDescent="0.35">
      <c r="AG2644" s="1"/>
    </row>
    <row r="2645" spans="33:33" x14ac:dyDescent="0.35">
      <c r="AG2645" s="1"/>
    </row>
    <row r="2646" spans="33:33" x14ac:dyDescent="0.35">
      <c r="AG2646" s="1"/>
    </row>
    <row r="2647" spans="33:33" x14ac:dyDescent="0.35">
      <c r="AG2647" s="1"/>
    </row>
    <row r="2648" spans="33:33" x14ac:dyDescent="0.35">
      <c r="AG2648" s="1"/>
    </row>
    <row r="2649" spans="33:33" x14ac:dyDescent="0.35">
      <c r="AG2649" s="1"/>
    </row>
    <row r="2650" spans="33:33" x14ac:dyDescent="0.35">
      <c r="AG2650" s="1"/>
    </row>
    <row r="2651" spans="33:33" x14ac:dyDescent="0.35">
      <c r="AG2651" s="1"/>
    </row>
    <row r="2652" spans="33:33" x14ac:dyDescent="0.35">
      <c r="AG2652" s="1"/>
    </row>
    <row r="2653" spans="33:33" x14ac:dyDescent="0.35">
      <c r="AG2653" s="1"/>
    </row>
    <row r="2654" spans="33:33" x14ac:dyDescent="0.35">
      <c r="AG2654" s="1"/>
    </row>
    <row r="2655" spans="33:33" x14ac:dyDescent="0.35">
      <c r="AG2655" s="1"/>
    </row>
    <row r="2656" spans="33:33" x14ac:dyDescent="0.35">
      <c r="AG2656" s="1"/>
    </row>
    <row r="2657" spans="33:33" x14ac:dyDescent="0.35">
      <c r="AG2657" s="1"/>
    </row>
    <row r="2658" spans="33:33" x14ac:dyDescent="0.35">
      <c r="AG2658" s="1"/>
    </row>
    <row r="2659" spans="33:33" x14ac:dyDescent="0.35">
      <c r="AG2659" s="1"/>
    </row>
    <row r="2660" spans="33:33" x14ac:dyDescent="0.35">
      <c r="AG2660" s="1"/>
    </row>
    <row r="2661" spans="33:33" x14ac:dyDescent="0.35">
      <c r="AG2661" s="1"/>
    </row>
    <row r="2662" spans="33:33" x14ac:dyDescent="0.35">
      <c r="AG2662" s="1"/>
    </row>
    <row r="2663" spans="33:33" x14ac:dyDescent="0.35">
      <c r="AG2663" s="1"/>
    </row>
    <row r="2664" spans="33:33" x14ac:dyDescent="0.35">
      <c r="AG2664" s="1"/>
    </row>
    <row r="2665" spans="33:33" x14ac:dyDescent="0.35">
      <c r="AG2665" s="1"/>
    </row>
    <row r="2666" spans="33:33" x14ac:dyDescent="0.35">
      <c r="AG2666" s="1"/>
    </row>
    <row r="2667" spans="33:33" x14ac:dyDescent="0.35">
      <c r="AG2667" s="1"/>
    </row>
    <row r="2668" spans="33:33" x14ac:dyDescent="0.35">
      <c r="AG2668" s="1"/>
    </row>
    <row r="2669" spans="33:33" x14ac:dyDescent="0.35">
      <c r="AG2669" s="1"/>
    </row>
    <row r="2670" spans="33:33" x14ac:dyDescent="0.35">
      <c r="AG2670" s="1"/>
    </row>
    <row r="2671" spans="33:33" x14ac:dyDescent="0.35">
      <c r="AG2671" s="1"/>
    </row>
    <row r="2672" spans="33:33" x14ac:dyDescent="0.35">
      <c r="AG2672" s="1"/>
    </row>
    <row r="2673" spans="33:33" x14ac:dyDescent="0.35">
      <c r="AG2673" s="1"/>
    </row>
    <row r="2674" spans="33:33" x14ac:dyDescent="0.35">
      <c r="AG2674" s="1"/>
    </row>
    <row r="2675" spans="33:33" x14ac:dyDescent="0.35">
      <c r="AG2675" s="1"/>
    </row>
    <row r="2676" spans="33:33" x14ac:dyDescent="0.35">
      <c r="AG2676" s="1"/>
    </row>
    <row r="2677" spans="33:33" x14ac:dyDescent="0.35">
      <c r="AG2677" s="1"/>
    </row>
    <row r="2678" spans="33:33" x14ac:dyDescent="0.35">
      <c r="AG2678" s="1"/>
    </row>
    <row r="2679" spans="33:33" x14ac:dyDescent="0.35">
      <c r="AG2679" s="1"/>
    </row>
    <row r="2680" spans="33:33" x14ac:dyDescent="0.35">
      <c r="AG2680" s="1"/>
    </row>
    <row r="2681" spans="33:33" x14ac:dyDescent="0.35">
      <c r="AG2681" s="1"/>
    </row>
    <row r="2682" spans="33:33" x14ac:dyDescent="0.35">
      <c r="AG2682" s="1"/>
    </row>
    <row r="2683" spans="33:33" x14ac:dyDescent="0.35">
      <c r="AG2683" s="1"/>
    </row>
    <row r="2684" spans="33:33" x14ac:dyDescent="0.35">
      <c r="AG2684" s="1"/>
    </row>
    <row r="2685" spans="33:33" x14ac:dyDescent="0.35">
      <c r="AG2685" s="1"/>
    </row>
    <row r="2686" spans="33:33" x14ac:dyDescent="0.35">
      <c r="AG2686" s="1"/>
    </row>
    <row r="2687" spans="33:33" x14ac:dyDescent="0.35">
      <c r="AG2687" s="1"/>
    </row>
    <row r="2688" spans="33:33" x14ac:dyDescent="0.35">
      <c r="AG2688" s="1"/>
    </row>
    <row r="2689" spans="33:33" x14ac:dyDescent="0.35">
      <c r="AG2689" s="1"/>
    </row>
    <row r="2690" spans="33:33" x14ac:dyDescent="0.35">
      <c r="AG2690" s="1"/>
    </row>
    <row r="2691" spans="33:33" x14ac:dyDescent="0.35">
      <c r="AG2691" s="1"/>
    </row>
    <row r="2692" spans="33:33" x14ac:dyDescent="0.35">
      <c r="AG2692" s="1"/>
    </row>
    <row r="2693" spans="33:33" x14ac:dyDescent="0.35">
      <c r="AG2693" s="1"/>
    </row>
    <row r="2694" spans="33:33" x14ac:dyDescent="0.35">
      <c r="AG2694" s="1"/>
    </row>
    <row r="2695" spans="33:33" x14ac:dyDescent="0.35">
      <c r="AG2695" s="1"/>
    </row>
    <row r="2696" spans="33:33" x14ac:dyDescent="0.35">
      <c r="AG2696" s="1"/>
    </row>
    <row r="2697" spans="33:33" x14ac:dyDescent="0.35">
      <c r="AG2697" s="1"/>
    </row>
    <row r="2698" spans="33:33" x14ac:dyDescent="0.35">
      <c r="AG2698" s="1"/>
    </row>
    <row r="2699" spans="33:33" x14ac:dyDescent="0.35">
      <c r="AG2699" s="1"/>
    </row>
    <row r="2700" spans="33:33" x14ac:dyDescent="0.35">
      <c r="AG2700" s="1"/>
    </row>
    <row r="2701" spans="33:33" x14ac:dyDescent="0.35">
      <c r="AG2701" s="1"/>
    </row>
    <row r="2702" spans="33:33" x14ac:dyDescent="0.35">
      <c r="AG2702" s="1"/>
    </row>
    <row r="2703" spans="33:33" x14ac:dyDescent="0.35">
      <c r="AG2703" s="1"/>
    </row>
    <row r="2704" spans="33:33" x14ac:dyDescent="0.35">
      <c r="AG2704" s="1"/>
    </row>
    <row r="2705" spans="33:33" x14ac:dyDescent="0.35">
      <c r="AG2705" s="1"/>
    </row>
    <row r="2706" spans="33:33" x14ac:dyDescent="0.35">
      <c r="AG2706" s="1"/>
    </row>
    <row r="2707" spans="33:33" x14ac:dyDescent="0.35">
      <c r="AG2707" s="1"/>
    </row>
    <row r="2708" spans="33:33" x14ac:dyDescent="0.35">
      <c r="AG2708" s="1"/>
    </row>
    <row r="2709" spans="33:33" x14ac:dyDescent="0.35">
      <c r="AG2709" s="1"/>
    </row>
    <row r="2710" spans="33:33" x14ac:dyDescent="0.35">
      <c r="AG2710" s="1"/>
    </row>
    <row r="2711" spans="33:33" x14ac:dyDescent="0.35">
      <c r="AG2711" s="1"/>
    </row>
    <row r="2712" spans="33:33" x14ac:dyDescent="0.35">
      <c r="AG2712" s="1"/>
    </row>
    <row r="2713" spans="33:33" x14ac:dyDescent="0.35">
      <c r="AG2713" s="1"/>
    </row>
    <row r="2714" spans="33:33" x14ac:dyDescent="0.35">
      <c r="AG2714" s="1"/>
    </row>
    <row r="2715" spans="33:33" x14ac:dyDescent="0.35">
      <c r="AG2715" s="1"/>
    </row>
    <row r="2716" spans="33:33" x14ac:dyDescent="0.35">
      <c r="AG2716" s="1"/>
    </row>
    <row r="2717" spans="33:33" x14ac:dyDescent="0.35">
      <c r="AG2717" s="1"/>
    </row>
    <row r="2718" spans="33:33" x14ac:dyDescent="0.35">
      <c r="AG2718" s="1"/>
    </row>
    <row r="2719" spans="33:33" x14ac:dyDescent="0.35">
      <c r="AG2719" s="1"/>
    </row>
    <row r="2720" spans="33:33" x14ac:dyDescent="0.35">
      <c r="AG2720" s="1"/>
    </row>
    <row r="2721" spans="33:33" x14ac:dyDescent="0.35">
      <c r="AG2721" s="1"/>
    </row>
    <row r="2722" spans="33:33" x14ac:dyDescent="0.35">
      <c r="AG2722" s="1"/>
    </row>
    <row r="2723" spans="33:33" x14ac:dyDescent="0.35">
      <c r="AG2723" s="1"/>
    </row>
    <row r="2724" spans="33:33" x14ac:dyDescent="0.35">
      <c r="AG2724" s="1"/>
    </row>
    <row r="2725" spans="33:33" x14ac:dyDescent="0.35">
      <c r="AG2725" s="1"/>
    </row>
    <row r="2726" spans="33:33" x14ac:dyDescent="0.35">
      <c r="AG2726" s="1"/>
    </row>
    <row r="2727" spans="33:33" x14ac:dyDescent="0.35">
      <c r="AG2727" s="1"/>
    </row>
    <row r="2728" spans="33:33" x14ac:dyDescent="0.35">
      <c r="AG2728" s="1"/>
    </row>
    <row r="2729" spans="33:33" x14ac:dyDescent="0.35">
      <c r="AG2729" s="1"/>
    </row>
    <row r="2730" spans="33:33" x14ac:dyDescent="0.35">
      <c r="AG2730" s="1"/>
    </row>
    <row r="2731" spans="33:33" x14ac:dyDescent="0.35">
      <c r="AG2731" s="1"/>
    </row>
    <row r="2732" spans="33:33" x14ac:dyDescent="0.35">
      <c r="AG2732" s="1"/>
    </row>
    <row r="2733" spans="33:33" x14ac:dyDescent="0.35">
      <c r="AG2733" s="1"/>
    </row>
    <row r="2734" spans="33:33" x14ac:dyDescent="0.35">
      <c r="AG2734" s="1"/>
    </row>
    <row r="2735" spans="33:33" x14ac:dyDescent="0.35">
      <c r="AG2735" s="1"/>
    </row>
    <row r="2736" spans="33:33" x14ac:dyDescent="0.35">
      <c r="AG2736" s="1"/>
    </row>
    <row r="2737" spans="33:33" x14ac:dyDescent="0.35">
      <c r="AG2737" s="1"/>
    </row>
    <row r="2738" spans="33:33" x14ac:dyDescent="0.35">
      <c r="AG2738" s="1"/>
    </row>
    <row r="2739" spans="33:33" x14ac:dyDescent="0.35">
      <c r="AG2739" s="1"/>
    </row>
    <row r="2740" spans="33:33" x14ac:dyDescent="0.35">
      <c r="AG2740" s="1"/>
    </row>
    <row r="2741" spans="33:33" x14ac:dyDescent="0.35">
      <c r="AG2741" s="1"/>
    </row>
    <row r="2742" spans="33:33" x14ac:dyDescent="0.35">
      <c r="AG2742" s="1"/>
    </row>
    <row r="2743" spans="33:33" x14ac:dyDescent="0.35">
      <c r="AG2743" s="1"/>
    </row>
    <row r="2744" spans="33:33" x14ac:dyDescent="0.35">
      <c r="AG2744" s="1"/>
    </row>
    <row r="2745" spans="33:33" x14ac:dyDescent="0.35">
      <c r="AG2745" s="1"/>
    </row>
    <row r="2746" spans="33:33" x14ac:dyDescent="0.35">
      <c r="AG2746" s="1"/>
    </row>
    <row r="2747" spans="33:33" x14ac:dyDescent="0.35">
      <c r="AG2747" s="1"/>
    </row>
    <row r="2748" spans="33:33" x14ac:dyDescent="0.35">
      <c r="AG2748" s="1"/>
    </row>
    <row r="2749" spans="33:33" x14ac:dyDescent="0.35">
      <c r="AG2749" s="1"/>
    </row>
    <row r="2750" spans="33:33" x14ac:dyDescent="0.35">
      <c r="AG2750" s="1"/>
    </row>
    <row r="2751" spans="33:33" x14ac:dyDescent="0.35">
      <c r="AG2751" s="1"/>
    </row>
    <row r="2752" spans="33:33" x14ac:dyDescent="0.35">
      <c r="AG2752" s="1"/>
    </row>
    <row r="2753" spans="33:33" x14ac:dyDescent="0.35">
      <c r="AG2753" s="1"/>
    </row>
    <row r="2754" spans="33:33" x14ac:dyDescent="0.35">
      <c r="AG2754" s="1"/>
    </row>
    <row r="2755" spans="33:33" x14ac:dyDescent="0.35">
      <c r="AG2755" s="1"/>
    </row>
    <row r="2756" spans="33:33" x14ac:dyDescent="0.35">
      <c r="AG2756" s="1"/>
    </row>
    <row r="2757" spans="33:33" x14ac:dyDescent="0.35">
      <c r="AG2757" s="1"/>
    </row>
    <row r="2758" spans="33:33" x14ac:dyDescent="0.35">
      <c r="AG2758" s="1"/>
    </row>
    <row r="2759" spans="33:33" x14ac:dyDescent="0.35">
      <c r="AG2759" s="1"/>
    </row>
    <row r="2760" spans="33:33" x14ac:dyDescent="0.35">
      <c r="AG2760" s="1"/>
    </row>
    <row r="2761" spans="33:33" x14ac:dyDescent="0.35">
      <c r="AG2761" s="1"/>
    </row>
    <row r="2762" spans="33:33" x14ac:dyDescent="0.35">
      <c r="AG2762" s="1"/>
    </row>
    <row r="2763" spans="33:33" x14ac:dyDescent="0.35">
      <c r="AG2763" s="1"/>
    </row>
    <row r="2764" spans="33:33" x14ac:dyDescent="0.35">
      <c r="AG2764" s="1"/>
    </row>
    <row r="2765" spans="33:33" x14ac:dyDescent="0.35">
      <c r="AG2765" s="1"/>
    </row>
    <row r="2766" spans="33:33" x14ac:dyDescent="0.35">
      <c r="AG2766" s="1"/>
    </row>
    <row r="2767" spans="33:33" x14ac:dyDescent="0.35">
      <c r="AG2767" s="1"/>
    </row>
    <row r="2768" spans="33:33" x14ac:dyDescent="0.35">
      <c r="AG2768" s="1"/>
    </row>
    <row r="2769" spans="33:33" x14ac:dyDescent="0.35">
      <c r="AG2769" s="1"/>
    </row>
    <row r="2770" spans="33:33" x14ac:dyDescent="0.35">
      <c r="AG2770" s="1"/>
    </row>
    <row r="2771" spans="33:33" x14ac:dyDescent="0.35">
      <c r="AG2771" s="1"/>
    </row>
    <row r="2772" spans="33:33" x14ac:dyDescent="0.35">
      <c r="AG2772" s="1"/>
    </row>
    <row r="2773" spans="33:33" x14ac:dyDescent="0.35">
      <c r="AG2773" s="1"/>
    </row>
    <row r="2774" spans="33:33" x14ac:dyDescent="0.35">
      <c r="AG2774" s="1"/>
    </row>
    <row r="2775" spans="33:33" x14ac:dyDescent="0.35">
      <c r="AG2775" s="1"/>
    </row>
    <row r="2776" spans="33:33" x14ac:dyDescent="0.35">
      <c r="AG2776" s="1"/>
    </row>
    <row r="2777" spans="33:33" x14ac:dyDescent="0.35">
      <c r="AG2777" s="1"/>
    </row>
    <row r="2778" spans="33:33" x14ac:dyDescent="0.35">
      <c r="AG2778" s="1"/>
    </row>
    <row r="2779" spans="33:33" x14ac:dyDescent="0.35">
      <c r="AG2779" s="1"/>
    </row>
    <row r="2780" spans="33:33" x14ac:dyDescent="0.35">
      <c r="AG2780" s="1"/>
    </row>
    <row r="2781" spans="33:33" x14ac:dyDescent="0.35">
      <c r="AG2781" s="1"/>
    </row>
    <row r="2782" spans="33:33" x14ac:dyDescent="0.35">
      <c r="AG2782" s="1"/>
    </row>
    <row r="2783" spans="33:33" x14ac:dyDescent="0.35">
      <c r="AG2783" s="1"/>
    </row>
    <row r="2784" spans="33:33" x14ac:dyDescent="0.35">
      <c r="AG2784" s="1"/>
    </row>
    <row r="2785" spans="33:33" x14ac:dyDescent="0.35">
      <c r="AG2785" s="1"/>
    </row>
    <row r="2786" spans="33:33" x14ac:dyDescent="0.35">
      <c r="AG2786" s="1"/>
    </row>
    <row r="2787" spans="33:33" x14ac:dyDescent="0.35">
      <c r="AG2787" s="1"/>
    </row>
    <row r="2788" spans="33:33" x14ac:dyDescent="0.35">
      <c r="AG2788" s="1"/>
    </row>
    <row r="2789" spans="33:33" x14ac:dyDescent="0.35">
      <c r="AG2789" s="1"/>
    </row>
    <row r="2790" spans="33:33" x14ac:dyDescent="0.35">
      <c r="AG2790" s="1"/>
    </row>
    <row r="2791" spans="33:33" x14ac:dyDescent="0.35">
      <c r="AG2791" s="1"/>
    </row>
    <row r="2792" spans="33:33" x14ac:dyDescent="0.35">
      <c r="AG2792" s="1"/>
    </row>
    <row r="2793" spans="33:33" x14ac:dyDescent="0.35">
      <c r="AG2793" s="1"/>
    </row>
    <row r="2794" spans="33:33" x14ac:dyDescent="0.35">
      <c r="AG2794" s="1"/>
    </row>
    <row r="2795" spans="33:33" x14ac:dyDescent="0.35">
      <c r="AG2795" s="1"/>
    </row>
    <row r="2796" spans="33:33" x14ac:dyDescent="0.35">
      <c r="AG2796" s="1"/>
    </row>
    <row r="2797" spans="33:33" x14ac:dyDescent="0.35">
      <c r="AG2797" s="1"/>
    </row>
    <row r="2798" spans="33:33" x14ac:dyDescent="0.35">
      <c r="AG2798" s="1"/>
    </row>
    <row r="2799" spans="33:33" x14ac:dyDescent="0.35">
      <c r="AG2799" s="1"/>
    </row>
    <row r="2800" spans="33:33" x14ac:dyDescent="0.35">
      <c r="AG2800" s="1"/>
    </row>
    <row r="2801" spans="33:33" x14ac:dyDescent="0.35">
      <c r="AG2801" s="1"/>
    </row>
    <row r="2802" spans="33:33" x14ac:dyDescent="0.35">
      <c r="AG2802" s="1"/>
    </row>
    <row r="2803" spans="33:33" x14ac:dyDescent="0.35">
      <c r="AG2803" s="1"/>
    </row>
    <row r="2804" spans="33:33" x14ac:dyDescent="0.35">
      <c r="AG2804" s="1"/>
    </row>
    <row r="2805" spans="33:33" x14ac:dyDescent="0.35">
      <c r="AG2805" s="1"/>
    </row>
    <row r="2806" spans="33:33" x14ac:dyDescent="0.35">
      <c r="AG2806" s="1"/>
    </row>
    <row r="2807" spans="33:33" x14ac:dyDescent="0.35">
      <c r="AG2807" s="1"/>
    </row>
    <row r="2808" spans="33:33" x14ac:dyDescent="0.35">
      <c r="AG2808" s="1"/>
    </row>
    <row r="2809" spans="33:33" x14ac:dyDescent="0.35">
      <c r="AG2809" s="1"/>
    </row>
    <row r="2810" spans="33:33" x14ac:dyDescent="0.35">
      <c r="AG2810" s="1"/>
    </row>
    <row r="2811" spans="33:33" x14ac:dyDescent="0.35">
      <c r="AG2811" s="1"/>
    </row>
    <row r="2812" spans="33:33" x14ac:dyDescent="0.35">
      <c r="AG2812" s="1"/>
    </row>
    <row r="2813" spans="33:33" x14ac:dyDescent="0.35">
      <c r="AG2813" s="1"/>
    </row>
    <row r="2814" spans="33:33" x14ac:dyDescent="0.35">
      <c r="AG2814" s="1"/>
    </row>
    <row r="2815" spans="33:33" x14ac:dyDescent="0.35">
      <c r="AG2815" s="1"/>
    </row>
    <row r="2816" spans="33:33" x14ac:dyDescent="0.35">
      <c r="AG2816" s="1"/>
    </row>
    <row r="2817" spans="33:33" x14ac:dyDescent="0.35">
      <c r="AG2817" s="1"/>
    </row>
    <row r="2818" spans="33:33" x14ac:dyDescent="0.35">
      <c r="AG2818" s="1"/>
    </row>
    <row r="2819" spans="33:33" x14ac:dyDescent="0.35">
      <c r="AG2819" s="1"/>
    </row>
    <row r="2820" spans="33:33" x14ac:dyDescent="0.35">
      <c r="AG2820" s="1"/>
    </row>
    <row r="2821" spans="33:33" x14ac:dyDescent="0.35">
      <c r="AG2821" s="1"/>
    </row>
    <row r="2822" spans="33:33" x14ac:dyDescent="0.35">
      <c r="AG2822" s="1"/>
    </row>
    <row r="2823" spans="33:33" x14ac:dyDescent="0.35">
      <c r="AG2823" s="1"/>
    </row>
    <row r="2824" spans="33:33" x14ac:dyDescent="0.35">
      <c r="AG2824" s="1"/>
    </row>
    <row r="2825" spans="33:33" x14ac:dyDescent="0.35">
      <c r="AG2825" s="1"/>
    </row>
    <row r="2826" spans="33:33" x14ac:dyDescent="0.35">
      <c r="AG2826" s="1"/>
    </row>
    <row r="2827" spans="33:33" x14ac:dyDescent="0.35">
      <c r="AG2827" s="1"/>
    </row>
    <row r="2828" spans="33:33" x14ac:dyDescent="0.35">
      <c r="AG2828" s="1"/>
    </row>
    <row r="2829" spans="33:33" x14ac:dyDescent="0.35">
      <c r="AG2829" s="1"/>
    </row>
    <row r="2830" spans="33:33" x14ac:dyDescent="0.35">
      <c r="AG2830" s="1"/>
    </row>
    <row r="2831" spans="33:33" x14ac:dyDescent="0.35">
      <c r="AG2831" s="1"/>
    </row>
    <row r="2832" spans="33:33" x14ac:dyDescent="0.35">
      <c r="AG2832" s="1"/>
    </row>
    <row r="2833" spans="33:33" x14ac:dyDescent="0.35">
      <c r="AG2833" s="1"/>
    </row>
    <row r="2834" spans="33:33" x14ac:dyDescent="0.35">
      <c r="AG2834" s="1"/>
    </row>
    <row r="2835" spans="33:33" x14ac:dyDescent="0.35">
      <c r="AG2835" s="1"/>
    </row>
    <row r="2836" spans="33:33" x14ac:dyDescent="0.35">
      <c r="AG2836" s="1"/>
    </row>
    <row r="2837" spans="33:33" x14ac:dyDescent="0.35">
      <c r="AG2837" s="1"/>
    </row>
    <row r="2838" spans="33:33" x14ac:dyDescent="0.35">
      <c r="AG2838" s="1"/>
    </row>
    <row r="2839" spans="33:33" x14ac:dyDescent="0.35">
      <c r="AG2839" s="1"/>
    </row>
    <row r="2840" spans="33:33" x14ac:dyDescent="0.35">
      <c r="AG2840" s="1"/>
    </row>
    <row r="2841" spans="33:33" x14ac:dyDescent="0.35">
      <c r="AG2841" s="1"/>
    </row>
    <row r="2842" spans="33:33" x14ac:dyDescent="0.35">
      <c r="AG2842" s="1"/>
    </row>
    <row r="2843" spans="33:33" x14ac:dyDescent="0.35">
      <c r="AG2843" s="1"/>
    </row>
    <row r="2844" spans="33:33" x14ac:dyDescent="0.35">
      <c r="AG2844" s="1"/>
    </row>
    <row r="2845" spans="33:33" x14ac:dyDescent="0.35">
      <c r="AG2845" s="1"/>
    </row>
    <row r="2846" spans="33:33" x14ac:dyDescent="0.35">
      <c r="AG2846" s="1"/>
    </row>
    <row r="2847" spans="33:33" x14ac:dyDescent="0.35">
      <c r="AG2847" s="1"/>
    </row>
    <row r="2848" spans="33:33" x14ac:dyDescent="0.35">
      <c r="AG2848" s="1"/>
    </row>
    <row r="2849" spans="33:33" x14ac:dyDescent="0.35">
      <c r="AG2849" s="1"/>
    </row>
    <row r="2850" spans="33:33" x14ac:dyDescent="0.35">
      <c r="AG2850" s="1"/>
    </row>
    <row r="2851" spans="33:33" x14ac:dyDescent="0.35">
      <c r="AG2851" s="1"/>
    </row>
    <row r="2852" spans="33:33" x14ac:dyDescent="0.35">
      <c r="AG2852" s="1"/>
    </row>
    <row r="2853" spans="33:33" x14ac:dyDescent="0.35">
      <c r="AG2853" s="1"/>
    </row>
    <row r="2854" spans="33:33" x14ac:dyDescent="0.35">
      <c r="AG2854" s="1"/>
    </row>
    <row r="2855" spans="33:33" x14ac:dyDescent="0.35">
      <c r="AG2855" s="1"/>
    </row>
    <row r="2856" spans="33:33" x14ac:dyDescent="0.35">
      <c r="AG2856" s="1"/>
    </row>
    <row r="2857" spans="33:33" x14ac:dyDescent="0.35">
      <c r="AG2857" s="1"/>
    </row>
    <row r="2858" spans="33:33" x14ac:dyDescent="0.35">
      <c r="AG2858" s="1"/>
    </row>
    <row r="2859" spans="33:33" x14ac:dyDescent="0.35">
      <c r="AG2859" s="1"/>
    </row>
    <row r="2860" spans="33:33" x14ac:dyDescent="0.35">
      <c r="AG2860" s="1"/>
    </row>
    <row r="2861" spans="33:33" x14ac:dyDescent="0.35">
      <c r="AG2861" s="1"/>
    </row>
    <row r="2862" spans="33:33" x14ac:dyDescent="0.35">
      <c r="AG2862" s="1"/>
    </row>
    <row r="2863" spans="33:33" x14ac:dyDescent="0.35">
      <c r="AG2863" s="1"/>
    </row>
    <row r="2864" spans="33:33" x14ac:dyDescent="0.35">
      <c r="AG2864" s="1"/>
    </row>
    <row r="2865" spans="33:33" x14ac:dyDescent="0.35">
      <c r="AG2865" s="1"/>
    </row>
    <row r="2866" spans="33:33" x14ac:dyDescent="0.35">
      <c r="AG2866" s="1"/>
    </row>
    <row r="2867" spans="33:33" x14ac:dyDescent="0.35">
      <c r="AG2867" s="1"/>
    </row>
    <row r="2868" spans="33:33" x14ac:dyDescent="0.35">
      <c r="AG2868" s="1"/>
    </row>
    <row r="2869" spans="33:33" x14ac:dyDescent="0.35">
      <c r="AG2869" s="1"/>
    </row>
    <row r="2870" spans="33:33" x14ac:dyDescent="0.35">
      <c r="AG2870" s="1"/>
    </row>
    <row r="2871" spans="33:33" x14ac:dyDescent="0.35">
      <c r="AG2871" s="1"/>
    </row>
    <row r="2872" spans="33:33" x14ac:dyDescent="0.35">
      <c r="AG2872" s="1"/>
    </row>
    <row r="2873" spans="33:33" x14ac:dyDescent="0.35">
      <c r="AG2873" s="1"/>
    </row>
    <row r="2874" spans="33:33" x14ac:dyDescent="0.35">
      <c r="AG2874" s="1"/>
    </row>
    <row r="2875" spans="33:33" x14ac:dyDescent="0.35">
      <c r="AG2875" s="1"/>
    </row>
    <row r="2876" spans="33:33" x14ac:dyDescent="0.35">
      <c r="AG2876" s="1"/>
    </row>
    <row r="2877" spans="33:33" x14ac:dyDescent="0.35">
      <c r="AG2877" s="1"/>
    </row>
    <row r="2878" spans="33:33" x14ac:dyDescent="0.35">
      <c r="AG2878" s="1"/>
    </row>
    <row r="2879" spans="33:33" x14ac:dyDescent="0.35">
      <c r="AG2879" s="1"/>
    </row>
    <row r="2880" spans="33:33" x14ac:dyDescent="0.35">
      <c r="AG2880" s="1"/>
    </row>
    <row r="2881" spans="33:33" x14ac:dyDescent="0.35">
      <c r="AG2881" s="1"/>
    </row>
    <row r="2882" spans="33:33" x14ac:dyDescent="0.35">
      <c r="AG2882" s="1"/>
    </row>
    <row r="2883" spans="33:33" x14ac:dyDescent="0.35">
      <c r="AG2883" s="1"/>
    </row>
    <row r="2884" spans="33:33" x14ac:dyDescent="0.35">
      <c r="AG2884" s="1"/>
    </row>
    <row r="2885" spans="33:33" x14ac:dyDescent="0.35">
      <c r="AG2885" s="1"/>
    </row>
    <row r="2886" spans="33:33" x14ac:dyDescent="0.35">
      <c r="AG2886" s="1"/>
    </row>
    <row r="2887" spans="33:33" x14ac:dyDescent="0.35">
      <c r="AG2887" s="1"/>
    </row>
    <row r="2888" spans="33:33" x14ac:dyDescent="0.35">
      <c r="AG2888" s="1"/>
    </row>
    <row r="2889" spans="33:33" x14ac:dyDescent="0.35">
      <c r="AG2889" s="1"/>
    </row>
    <row r="2890" spans="33:33" x14ac:dyDescent="0.35">
      <c r="AG2890" s="1"/>
    </row>
    <row r="2891" spans="33:33" x14ac:dyDescent="0.35">
      <c r="AG2891" s="1"/>
    </row>
    <row r="2892" spans="33:33" x14ac:dyDescent="0.35">
      <c r="AG2892" s="1"/>
    </row>
    <row r="2893" spans="33:33" x14ac:dyDescent="0.35">
      <c r="AG2893" s="1"/>
    </row>
    <row r="2894" spans="33:33" x14ac:dyDescent="0.35">
      <c r="AG2894" s="1"/>
    </row>
    <row r="2895" spans="33:33" x14ac:dyDescent="0.35">
      <c r="AG2895" s="1"/>
    </row>
    <row r="2896" spans="33:33" x14ac:dyDescent="0.35">
      <c r="AG2896" s="1"/>
    </row>
    <row r="2897" spans="33:33" x14ac:dyDescent="0.35">
      <c r="AG2897" s="1"/>
    </row>
    <row r="2898" spans="33:33" x14ac:dyDescent="0.35">
      <c r="AG2898" s="1"/>
    </row>
    <row r="2899" spans="33:33" x14ac:dyDescent="0.35">
      <c r="AG2899" s="1"/>
    </row>
    <row r="2900" spans="33:33" x14ac:dyDescent="0.35">
      <c r="AG2900" s="1"/>
    </row>
    <row r="2901" spans="33:33" x14ac:dyDescent="0.35">
      <c r="AG2901" s="1"/>
    </row>
    <row r="2902" spans="33:33" x14ac:dyDescent="0.35">
      <c r="AG2902" s="1"/>
    </row>
    <row r="2903" spans="33:33" x14ac:dyDescent="0.35">
      <c r="AG2903" s="1"/>
    </row>
    <row r="2904" spans="33:33" x14ac:dyDescent="0.35">
      <c r="AG2904" s="1"/>
    </row>
    <row r="2905" spans="33:33" x14ac:dyDescent="0.35">
      <c r="AG2905" s="1"/>
    </row>
    <row r="2906" spans="33:33" x14ac:dyDescent="0.35">
      <c r="AG2906" s="1"/>
    </row>
    <row r="2907" spans="33:33" x14ac:dyDescent="0.35">
      <c r="AG2907" s="1"/>
    </row>
    <row r="2908" spans="33:33" x14ac:dyDescent="0.35">
      <c r="AG2908" s="1"/>
    </row>
    <row r="2909" spans="33:33" x14ac:dyDescent="0.35">
      <c r="AG2909" s="1"/>
    </row>
    <row r="2910" spans="33:33" x14ac:dyDescent="0.35">
      <c r="AG2910" s="1"/>
    </row>
    <row r="2911" spans="33:33" x14ac:dyDescent="0.35">
      <c r="AG2911" s="1"/>
    </row>
    <row r="2912" spans="33:33" x14ac:dyDescent="0.35">
      <c r="AG2912" s="1"/>
    </row>
    <row r="2913" spans="33:33" x14ac:dyDescent="0.35">
      <c r="AG2913" s="1"/>
    </row>
    <row r="2914" spans="33:33" x14ac:dyDescent="0.35">
      <c r="AG2914" s="1"/>
    </row>
    <row r="2915" spans="33:33" x14ac:dyDescent="0.35">
      <c r="AG2915" s="1"/>
    </row>
    <row r="2916" spans="33:33" x14ac:dyDescent="0.35">
      <c r="AG2916" s="1"/>
    </row>
    <row r="2917" spans="33:33" x14ac:dyDescent="0.35">
      <c r="AG2917" s="1"/>
    </row>
    <row r="2918" spans="33:33" x14ac:dyDescent="0.35">
      <c r="AG2918" s="1"/>
    </row>
    <row r="2919" spans="33:33" x14ac:dyDescent="0.35">
      <c r="AG2919" s="1"/>
    </row>
    <row r="2920" spans="33:33" x14ac:dyDescent="0.35">
      <c r="AG2920" s="1"/>
    </row>
    <row r="2921" spans="33:33" x14ac:dyDescent="0.35">
      <c r="AG2921" s="1"/>
    </row>
    <row r="2922" spans="33:33" x14ac:dyDescent="0.35">
      <c r="AG2922" s="1"/>
    </row>
    <row r="2923" spans="33:33" x14ac:dyDescent="0.35">
      <c r="AG2923" s="1"/>
    </row>
    <row r="2924" spans="33:33" x14ac:dyDescent="0.35">
      <c r="AG2924" s="1"/>
    </row>
    <row r="2925" spans="33:33" x14ac:dyDescent="0.35">
      <c r="AG2925" s="1"/>
    </row>
    <row r="2926" spans="33:33" x14ac:dyDescent="0.35">
      <c r="AG2926" s="1"/>
    </row>
    <row r="2927" spans="33:33" x14ac:dyDescent="0.35">
      <c r="AG2927" s="1"/>
    </row>
    <row r="2928" spans="33:33" x14ac:dyDescent="0.35">
      <c r="AG2928" s="1"/>
    </row>
    <row r="2929" spans="33:33" x14ac:dyDescent="0.35">
      <c r="AG2929" s="1"/>
    </row>
    <row r="2930" spans="33:33" x14ac:dyDescent="0.35">
      <c r="AG2930" s="1"/>
    </row>
    <row r="2931" spans="33:33" x14ac:dyDescent="0.35">
      <c r="AG2931" s="1"/>
    </row>
    <row r="2932" spans="33:33" x14ac:dyDescent="0.35">
      <c r="AG2932" s="1"/>
    </row>
    <row r="2933" spans="33:33" x14ac:dyDescent="0.35">
      <c r="AG2933" s="1"/>
    </row>
    <row r="2934" spans="33:33" x14ac:dyDescent="0.35">
      <c r="AG2934" s="1"/>
    </row>
    <row r="2935" spans="33:33" x14ac:dyDescent="0.35">
      <c r="AG2935" s="1"/>
    </row>
    <row r="2936" spans="33:33" x14ac:dyDescent="0.35">
      <c r="AG2936" s="1"/>
    </row>
    <row r="2937" spans="33:33" x14ac:dyDescent="0.35">
      <c r="AG2937" s="1"/>
    </row>
    <row r="2938" spans="33:33" x14ac:dyDescent="0.35">
      <c r="AG2938" s="1"/>
    </row>
    <row r="2939" spans="33:33" x14ac:dyDescent="0.35">
      <c r="AG2939" s="1"/>
    </row>
    <row r="2940" spans="33:33" x14ac:dyDescent="0.35">
      <c r="AG2940" s="1"/>
    </row>
    <row r="2941" spans="33:33" x14ac:dyDescent="0.35">
      <c r="AG2941" s="1"/>
    </row>
    <row r="2942" spans="33:33" x14ac:dyDescent="0.35">
      <c r="AG2942" s="1"/>
    </row>
    <row r="2943" spans="33:33" x14ac:dyDescent="0.35">
      <c r="AG2943" s="1"/>
    </row>
    <row r="2944" spans="33:33" x14ac:dyDescent="0.35">
      <c r="AG2944" s="1"/>
    </row>
    <row r="2945" spans="33:33" x14ac:dyDescent="0.35">
      <c r="AG2945" s="1"/>
    </row>
    <row r="2946" spans="33:33" x14ac:dyDescent="0.35">
      <c r="AG2946" s="1"/>
    </row>
    <row r="2947" spans="33:33" x14ac:dyDescent="0.35">
      <c r="AG2947" s="1"/>
    </row>
    <row r="2948" spans="33:33" x14ac:dyDescent="0.35">
      <c r="AG2948" s="1"/>
    </row>
    <row r="2949" spans="33:33" x14ac:dyDescent="0.35">
      <c r="AG2949" s="1"/>
    </row>
    <row r="2950" spans="33:33" x14ac:dyDescent="0.35">
      <c r="AG2950" s="1"/>
    </row>
    <row r="2951" spans="33:33" x14ac:dyDescent="0.35">
      <c r="AG2951" s="1"/>
    </row>
    <row r="2952" spans="33:33" x14ac:dyDescent="0.35">
      <c r="AG2952" s="1"/>
    </row>
    <row r="2953" spans="33:33" x14ac:dyDescent="0.35">
      <c r="AG2953" s="1"/>
    </row>
    <row r="2954" spans="33:33" x14ac:dyDescent="0.35">
      <c r="AG2954" s="1"/>
    </row>
    <row r="2955" spans="33:33" x14ac:dyDescent="0.35">
      <c r="AG2955" s="1"/>
    </row>
    <row r="2956" spans="33:33" x14ac:dyDescent="0.35">
      <c r="AG2956" s="1"/>
    </row>
    <row r="2957" spans="33:33" x14ac:dyDescent="0.35">
      <c r="AG2957" s="1"/>
    </row>
    <row r="2958" spans="33:33" x14ac:dyDescent="0.35">
      <c r="AG2958" s="1"/>
    </row>
    <row r="2959" spans="33:33" x14ac:dyDescent="0.35">
      <c r="AG2959" s="1"/>
    </row>
    <row r="2960" spans="33:33" x14ac:dyDescent="0.35">
      <c r="AG2960" s="1"/>
    </row>
    <row r="2961" spans="33:33" x14ac:dyDescent="0.35">
      <c r="AG2961" s="1"/>
    </row>
    <row r="2962" spans="33:33" x14ac:dyDescent="0.35">
      <c r="AG2962" s="1"/>
    </row>
    <row r="2963" spans="33:33" x14ac:dyDescent="0.35">
      <c r="AG2963" s="1"/>
    </row>
    <row r="2964" spans="33:33" x14ac:dyDescent="0.35">
      <c r="AG2964" s="1"/>
    </row>
    <row r="2965" spans="33:33" x14ac:dyDescent="0.35">
      <c r="AG2965" s="1"/>
    </row>
    <row r="2966" spans="33:33" x14ac:dyDescent="0.35">
      <c r="AG2966" s="1"/>
    </row>
    <row r="2967" spans="33:33" x14ac:dyDescent="0.35">
      <c r="AG2967" s="1"/>
    </row>
    <row r="2968" spans="33:33" x14ac:dyDescent="0.35">
      <c r="AG2968" s="1"/>
    </row>
    <row r="2969" spans="33:33" x14ac:dyDescent="0.35">
      <c r="AG2969" s="1"/>
    </row>
    <row r="2970" spans="33:33" x14ac:dyDescent="0.35">
      <c r="AG2970" s="1"/>
    </row>
    <row r="2971" spans="33:33" x14ac:dyDescent="0.35">
      <c r="AG2971" s="1"/>
    </row>
    <row r="2972" spans="33:33" x14ac:dyDescent="0.35">
      <c r="AG2972" s="1"/>
    </row>
    <row r="2973" spans="33:33" x14ac:dyDescent="0.35">
      <c r="AG2973" s="1"/>
    </row>
    <row r="2974" spans="33:33" x14ac:dyDescent="0.35">
      <c r="AG2974" s="1"/>
    </row>
    <row r="2975" spans="33:33" x14ac:dyDescent="0.35">
      <c r="AG2975" s="1"/>
    </row>
    <row r="2976" spans="33:33" x14ac:dyDescent="0.35">
      <c r="AG2976" s="1"/>
    </row>
    <row r="2977" spans="33:33" x14ac:dyDescent="0.35">
      <c r="AG2977" s="1"/>
    </row>
    <row r="2978" spans="33:33" x14ac:dyDescent="0.35">
      <c r="AG2978" s="1"/>
    </row>
    <row r="2979" spans="33:33" x14ac:dyDescent="0.35">
      <c r="AG2979" s="1"/>
    </row>
    <row r="2980" spans="33:33" x14ac:dyDescent="0.35">
      <c r="AG2980" s="1"/>
    </row>
    <row r="2981" spans="33:33" x14ac:dyDescent="0.35">
      <c r="AG2981" s="1"/>
    </row>
    <row r="2982" spans="33:33" x14ac:dyDescent="0.35">
      <c r="AG2982" s="1"/>
    </row>
    <row r="2983" spans="33:33" x14ac:dyDescent="0.35">
      <c r="AG2983" s="1"/>
    </row>
    <row r="2984" spans="33:33" x14ac:dyDescent="0.35">
      <c r="AG2984" s="1"/>
    </row>
    <row r="2985" spans="33:33" x14ac:dyDescent="0.35">
      <c r="AG2985" s="1"/>
    </row>
    <row r="2986" spans="33:33" x14ac:dyDescent="0.35">
      <c r="AG2986" s="1"/>
    </row>
    <row r="2987" spans="33:33" x14ac:dyDescent="0.35">
      <c r="AG2987" s="1"/>
    </row>
    <row r="2988" spans="33:33" x14ac:dyDescent="0.35">
      <c r="AG2988" s="1"/>
    </row>
    <row r="2989" spans="33:33" x14ac:dyDescent="0.35">
      <c r="AG2989" s="1"/>
    </row>
    <row r="2990" spans="33:33" x14ac:dyDescent="0.35">
      <c r="AG2990" s="1"/>
    </row>
    <row r="2991" spans="33:33" x14ac:dyDescent="0.35">
      <c r="AG2991" s="1"/>
    </row>
    <row r="2992" spans="33:33" x14ac:dyDescent="0.35">
      <c r="AG2992" s="1"/>
    </row>
    <row r="2993" spans="33:33" x14ac:dyDescent="0.35">
      <c r="AG2993" s="1"/>
    </row>
    <row r="2994" spans="33:33" x14ac:dyDescent="0.35">
      <c r="AG2994" s="1"/>
    </row>
    <row r="2995" spans="33:33" x14ac:dyDescent="0.35">
      <c r="AG2995" s="1"/>
    </row>
    <row r="2996" spans="33:33" x14ac:dyDescent="0.35">
      <c r="AG2996" s="1"/>
    </row>
    <row r="2997" spans="33:33" x14ac:dyDescent="0.35">
      <c r="AG2997" s="1"/>
    </row>
    <row r="2998" spans="33:33" x14ac:dyDescent="0.35">
      <c r="AG2998" s="1"/>
    </row>
    <row r="2999" spans="33:33" x14ac:dyDescent="0.35">
      <c r="AG2999" s="1"/>
    </row>
    <row r="3000" spans="33:33" x14ac:dyDescent="0.35">
      <c r="AG3000" s="1"/>
    </row>
    <row r="3001" spans="33:33" x14ac:dyDescent="0.35">
      <c r="AG3001" s="1"/>
    </row>
    <row r="3002" spans="33:33" x14ac:dyDescent="0.35">
      <c r="AG3002" s="1"/>
    </row>
    <row r="3003" spans="33:33" x14ac:dyDescent="0.35">
      <c r="AG3003" s="1"/>
    </row>
    <row r="3004" spans="33:33" x14ac:dyDescent="0.35">
      <c r="AG3004" s="1"/>
    </row>
    <row r="3005" spans="33:33" x14ac:dyDescent="0.35">
      <c r="AG3005" s="1"/>
    </row>
    <row r="3006" spans="33:33" x14ac:dyDescent="0.35">
      <c r="AG3006" s="1"/>
    </row>
    <row r="3007" spans="33:33" x14ac:dyDescent="0.35">
      <c r="AG3007" s="1"/>
    </row>
    <row r="3008" spans="33:33" x14ac:dyDescent="0.35">
      <c r="AG3008" s="1"/>
    </row>
    <row r="3009" spans="33:33" x14ac:dyDescent="0.35">
      <c r="AG3009" s="1"/>
    </row>
    <row r="3010" spans="33:33" x14ac:dyDescent="0.35">
      <c r="AG3010" s="1"/>
    </row>
    <row r="3011" spans="33:33" x14ac:dyDescent="0.35">
      <c r="AG3011" s="1"/>
    </row>
    <row r="3012" spans="33:33" x14ac:dyDescent="0.35">
      <c r="AG3012" s="1"/>
    </row>
    <row r="3013" spans="33:33" x14ac:dyDescent="0.35">
      <c r="AG3013" s="1"/>
    </row>
    <row r="3014" spans="33:33" x14ac:dyDescent="0.35">
      <c r="AG3014" s="1"/>
    </row>
    <row r="3015" spans="33:33" x14ac:dyDescent="0.35">
      <c r="AG3015" s="1"/>
    </row>
    <row r="3016" spans="33:33" x14ac:dyDescent="0.35">
      <c r="AG3016" s="1"/>
    </row>
    <row r="3017" spans="33:33" x14ac:dyDescent="0.35">
      <c r="AG3017" s="1"/>
    </row>
    <row r="3018" spans="33:33" x14ac:dyDescent="0.35">
      <c r="AG3018" s="1"/>
    </row>
    <row r="3019" spans="33:33" x14ac:dyDescent="0.35">
      <c r="AG3019" s="1"/>
    </row>
    <row r="3020" spans="33:33" x14ac:dyDescent="0.35">
      <c r="AG3020" s="1"/>
    </row>
    <row r="3021" spans="33:33" x14ac:dyDescent="0.35">
      <c r="AG3021" s="1"/>
    </row>
    <row r="3022" spans="33:33" x14ac:dyDescent="0.35">
      <c r="AG3022" s="1"/>
    </row>
    <row r="3023" spans="33:33" x14ac:dyDescent="0.35">
      <c r="AG3023" s="1"/>
    </row>
    <row r="3024" spans="33:33" x14ac:dyDescent="0.35">
      <c r="AG3024" s="1"/>
    </row>
    <row r="3025" spans="33:33" x14ac:dyDescent="0.35">
      <c r="AG3025" s="1"/>
    </row>
    <row r="3026" spans="33:33" x14ac:dyDescent="0.35">
      <c r="AG3026" s="1"/>
    </row>
    <row r="3027" spans="33:33" x14ac:dyDescent="0.35">
      <c r="AG3027" s="1"/>
    </row>
    <row r="3028" spans="33:33" x14ac:dyDescent="0.35">
      <c r="AG3028" s="1"/>
    </row>
    <row r="3029" spans="33:33" x14ac:dyDescent="0.35">
      <c r="AG3029" s="1"/>
    </row>
    <row r="3030" spans="33:33" x14ac:dyDescent="0.35">
      <c r="AG3030" s="1"/>
    </row>
    <row r="3031" spans="33:33" x14ac:dyDescent="0.35">
      <c r="AG3031" s="1"/>
    </row>
    <row r="3032" spans="33:33" x14ac:dyDescent="0.35">
      <c r="AG3032" s="1"/>
    </row>
    <row r="3033" spans="33:33" x14ac:dyDescent="0.35">
      <c r="AG3033" s="1"/>
    </row>
    <row r="3034" spans="33:33" x14ac:dyDescent="0.35">
      <c r="AG3034" s="1"/>
    </row>
    <row r="3035" spans="33:33" x14ac:dyDescent="0.35">
      <c r="AG3035" s="1"/>
    </row>
    <row r="3036" spans="33:33" x14ac:dyDescent="0.35">
      <c r="AG3036" s="1"/>
    </row>
    <row r="3037" spans="33:33" x14ac:dyDescent="0.35">
      <c r="AG3037" s="1"/>
    </row>
    <row r="3038" spans="33:33" x14ac:dyDescent="0.35">
      <c r="AG3038" s="1"/>
    </row>
    <row r="3039" spans="33:33" x14ac:dyDescent="0.35">
      <c r="AG3039" s="1"/>
    </row>
    <row r="3040" spans="33:33" x14ac:dyDescent="0.35">
      <c r="AG3040" s="1"/>
    </row>
    <row r="3041" spans="33:33" x14ac:dyDescent="0.35">
      <c r="AG3041" s="1"/>
    </row>
    <row r="3042" spans="33:33" x14ac:dyDescent="0.35">
      <c r="AG3042" s="1"/>
    </row>
    <row r="3043" spans="33:33" x14ac:dyDescent="0.35">
      <c r="AG3043" s="1"/>
    </row>
    <row r="3044" spans="33:33" x14ac:dyDescent="0.35">
      <c r="AG3044" s="1"/>
    </row>
    <row r="3045" spans="33:33" x14ac:dyDescent="0.35">
      <c r="AG3045" s="1"/>
    </row>
    <row r="3046" spans="33:33" x14ac:dyDescent="0.35">
      <c r="AG3046" s="1"/>
    </row>
    <row r="3047" spans="33:33" x14ac:dyDescent="0.35">
      <c r="AG3047" s="1"/>
    </row>
    <row r="3048" spans="33:33" x14ac:dyDescent="0.35">
      <c r="AG3048" s="1"/>
    </row>
    <row r="3049" spans="33:33" x14ac:dyDescent="0.35">
      <c r="AG3049" s="1"/>
    </row>
    <row r="3050" spans="33:33" x14ac:dyDescent="0.35">
      <c r="AG3050" s="1"/>
    </row>
    <row r="3051" spans="33:33" x14ac:dyDescent="0.35">
      <c r="AG3051" s="1"/>
    </row>
    <row r="3052" spans="33:33" x14ac:dyDescent="0.35">
      <c r="AG3052" s="1"/>
    </row>
    <row r="3053" spans="33:33" x14ac:dyDescent="0.35">
      <c r="AG3053" s="1"/>
    </row>
    <row r="3054" spans="33:33" x14ac:dyDescent="0.35">
      <c r="AG3054" s="1"/>
    </row>
    <row r="3055" spans="33:33" x14ac:dyDescent="0.35">
      <c r="AG3055" s="1"/>
    </row>
    <row r="3056" spans="33:33" x14ac:dyDescent="0.35">
      <c r="AG3056" s="1"/>
    </row>
    <row r="3057" spans="33:33" x14ac:dyDescent="0.35">
      <c r="AG3057" s="1"/>
    </row>
    <row r="3058" spans="33:33" x14ac:dyDescent="0.35">
      <c r="AG3058" s="1"/>
    </row>
    <row r="3059" spans="33:33" x14ac:dyDescent="0.35">
      <c r="AG3059" s="1"/>
    </row>
    <row r="3060" spans="33:33" x14ac:dyDescent="0.35">
      <c r="AG3060" s="1"/>
    </row>
    <row r="3061" spans="33:33" x14ac:dyDescent="0.35">
      <c r="AG3061" s="1"/>
    </row>
    <row r="3062" spans="33:33" x14ac:dyDescent="0.35">
      <c r="AG3062" s="1"/>
    </row>
    <row r="3063" spans="33:33" x14ac:dyDescent="0.35">
      <c r="AG3063" s="1"/>
    </row>
    <row r="3064" spans="33:33" x14ac:dyDescent="0.35">
      <c r="AG3064" s="1"/>
    </row>
    <row r="3065" spans="33:33" x14ac:dyDescent="0.35">
      <c r="AG3065" s="1"/>
    </row>
    <row r="3066" spans="33:33" x14ac:dyDescent="0.35">
      <c r="AG3066" s="1"/>
    </row>
    <row r="3067" spans="33:33" x14ac:dyDescent="0.35">
      <c r="AG3067" s="1"/>
    </row>
    <row r="3068" spans="33:33" x14ac:dyDescent="0.35">
      <c r="AG3068" s="1"/>
    </row>
    <row r="3069" spans="33:33" x14ac:dyDescent="0.35">
      <c r="AG3069" s="1"/>
    </row>
    <row r="3070" spans="33:33" x14ac:dyDescent="0.35">
      <c r="AG3070" s="1"/>
    </row>
    <row r="3071" spans="33:33" x14ac:dyDescent="0.35">
      <c r="AG3071" s="1"/>
    </row>
    <row r="3072" spans="33:33" x14ac:dyDescent="0.35">
      <c r="AG3072" s="1"/>
    </row>
    <row r="3073" spans="33:33" x14ac:dyDescent="0.35">
      <c r="AG3073" s="1"/>
    </row>
    <row r="3074" spans="33:33" x14ac:dyDescent="0.35">
      <c r="AG3074" s="1"/>
    </row>
    <row r="3075" spans="33:33" x14ac:dyDescent="0.35">
      <c r="AG3075" s="1"/>
    </row>
    <row r="3076" spans="33:33" x14ac:dyDescent="0.35">
      <c r="AG3076" s="1"/>
    </row>
    <row r="3077" spans="33:33" x14ac:dyDescent="0.35">
      <c r="AG3077" s="1"/>
    </row>
    <row r="3078" spans="33:33" x14ac:dyDescent="0.35">
      <c r="AG3078" s="1"/>
    </row>
    <row r="3079" spans="33:33" x14ac:dyDescent="0.35">
      <c r="AG3079" s="1"/>
    </row>
    <row r="3080" spans="33:33" x14ac:dyDescent="0.35">
      <c r="AG3080" s="1"/>
    </row>
    <row r="3081" spans="33:33" x14ac:dyDescent="0.35">
      <c r="AG3081" s="1"/>
    </row>
    <row r="3082" spans="33:33" x14ac:dyDescent="0.35">
      <c r="AG3082" s="1"/>
    </row>
    <row r="3083" spans="33:33" x14ac:dyDescent="0.35">
      <c r="AG3083" s="1"/>
    </row>
    <row r="3084" spans="33:33" x14ac:dyDescent="0.35">
      <c r="AG3084" s="1"/>
    </row>
    <row r="3085" spans="33:33" x14ac:dyDescent="0.35">
      <c r="AG3085" s="1"/>
    </row>
    <row r="3086" spans="33:33" x14ac:dyDescent="0.35">
      <c r="AG3086" s="1"/>
    </row>
    <row r="3087" spans="33:33" x14ac:dyDescent="0.35">
      <c r="AG3087" s="1"/>
    </row>
    <row r="3088" spans="33:33" x14ac:dyDescent="0.35">
      <c r="AG3088" s="1"/>
    </row>
    <row r="3089" spans="33:33" x14ac:dyDescent="0.35">
      <c r="AG3089" s="1"/>
    </row>
    <row r="3090" spans="33:33" x14ac:dyDescent="0.35">
      <c r="AG3090" s="1"/>
    </row>
    <row r="3091" spans="33:33" x14ac:dyDescent="0.35">
      <c r="AG3091" s="1"/>
    </row>
    <row r="3092" spans="33:33" x14ac:dyDescent="0.35">
      <c r="AG3092" s="1"/>
    </row>
    <row r="3093" spans="33:33" x14ac:dyDescent="0.35">
      <c r="AG3093" s="1"/>
    </row>
    <row r="3094" spans="33:33" x14ac:dyDescent="0.35">
      <c r="AG3094" s="1"/>
    </row>
    <row r="3095" spans="33:33" x14ac:dyDescent="0.35">
      <c r="AG3095" s="1"/>
    </row>
    <row r="3096" spans="33:33" x14ac:dyDescent="0.35">
      <c r="AG3096" s="1"/>
    </row>
    <row r="3097" spans="33:33" x14ac:dyDescent="0.35">
      <c r="AG3097" s="1"/>
    </row>
    <row r="3098" spans="33:33" x14ac:dyDescent="0.35">
      <c r="AG3098" s="1"/>
    </row>
    <row r="3099" spans="33:33" x14ac:dyDescent="0.35">
      <c r="AG3099" s="1"/>
    </row>
    <row r="3100" spans="33:33" x14ac:dyDescent="0.35">
      <c r="AG3100" s="1"/>
    </row>
    <row r="3101" spans="33:33" x14ac:dyDescent="0.35">
      <c r="AG3101" s="1"/>
    </row>
    <row r="3102" spans="33:33" x14ac:dyDescent="0.35">
      <c r="AG3102" s="1"/>
    </row>
    <row r="3103" spans="33:33" x14ac:dyDescent="0.35">
      <c r="AG3103" s="1"/>
    </row>
    <row r="3104" spans="33:33" x14ac:dyDescent="0.35">
      <c r="AG3104" s="1"/>
    </row>
    <row r="3105" spans="33:33" x14ac:dyDescent="0.35">
      <c r="AG3105" s="1"/>
    </row>
    <row r="3106" spans="33:33" x14ac:dyDescent="0.35">
      <c r="AG3106" s="1"/>
    </row>
    <row r="3107" spans="33:33" x14ac:dyDescent="0.35">
      <c r="AG3107" s="1"/>
    </row>
    <row r="3108" spans="33:33" x14ac:dyDescent="0.35">
      <c r="AG3108" s="1"/>
    </row>
    <row r="3109" spans="33:33" x14ac:dyDescent="0.35">
      <c r="AG3109" s="1"/>
    </row>
    <row r="3110" spans="33:33" x14ac:dyDescent="0.35">
      <c r="AG3110" s="1"/>
    </row>
    <row r="3111" spans="33:33" x14ac:dyDescent="0.35">
      <c r="AG3111" s="1"/>
    </row>
    <row r="3112" spans="33:33" x14ac:dyDescent="0.35">
      <c r="AG3112" s="1"/>
    </row>
    <row r="3113" spans="33:33" x14ac:dyDescent="0.35">
      <c r="AG3113" s="1"/>
    </row>
    <row r="3114" spans="33:33" x14ac:dyDescent="0.35">
      <c r="AG3114" s="1"/>
    </row>
    <row r="3115" spans="33:33" x14ac:dyDescent="0.35">
      <c r="AG3115" s="1"/>
    </row>
    <row r="3116" spans="33:33" x14ac:dyDescent="0.35">
      <c r="AG3116" s="1"/>
    </row>
    <row r="3117" spans="33:33" x14ac:dyDescent="0.35">
      <c r="AG3117" s="1"/>
    </row>
    <row r="3118" spans="33:33" x14ac:dyDescent="0.35">
      <c r="AG3118" s="1"/>
    </row>
    <row r="3119" spans="33:33" x14ac:dyDescent="0.35">
      <c r="AG3119" s="1"/>
    </row>
    <row r="3120" spans="33:33" x14ac:dyDescent="0.35">
      <c r="AG3120" s="1"/>
    </row>
    <row r="3121" spans="33:33" x14ac:dyDescent="0.35">
      <c r="AG3121" s="1"/>
    </row>
    <row r="3122" spans="33:33" x14ac:dyDescent="0.35">
      <c r="AG3122" s="1"/>
    </row>
    <row r="3123" spans="33:33" x14ac:dyDescent="0.35">
      <c r="AG3123" s="1"/>
    </row>
    <row r="3124" spans="33:33" x14ac:dyDescent="0.35">
      <c r="AG3124" s="1"/>
    </row>
    <row r="3125" spans="33:33" x14ac:dyDescent="0.35">
      <c r="AG3125" s="1"/>
    </row>
    <row r="3126" spans="33:33" x14ac:dyDescent="0.35">
      <c r="AG3126" s="1"/>
    </row>
    <row r="3127" spans="33:33" x14ac:dyDescent="0.35">
      <c r="AG3127" s="1"/>
    </row>
    <row r="3128" spans="33:33" x14ac:dyDescent="0.35">
      <c r="AG3128" s="1"/>
    </row>
    <row r="3129" spans="33:33" x14ac:dyDescent="0.35">
      <c r="AG3129" s="1"/>
    </row>
    <row r="3130" spans="33:33" x14ac:dyDescent="0.35">
      <c r="AG3130" s="1"/>
    </row>
    <row r="3131" spans="33:33" x14ac:dyDescent="0.35">
      <c r="AG3131" s="1"/>
    </row>
    <row r="3132" spans="33:33" x14ac:dyDescent="0.35">
      <c r="AG3132" s="1"/>
    </row>
    <row r="3133" spans="33:33" x14ac:dyDescent="0.35">
      <c r="AG3133" s="1"/>
    </row>
    <row r="3134" spans="33:33" x14ac:dyDescent="0.35">
      <c r="AG3134" s="1"/>
    </row>
    <row r="3135" spans="33:33" x14ac:dyDescent="0.35">
      <c r="AG3135" s="1"/>
    </row>
    <row r="3136" spans="33:33" x14ac:dyDescent="0.35">
      <c r="AG3136" s="1"/>
    </row>
    <row r="3137" spans="33:33" x14ac:dyDescent="0.35">
      <c r="AG3137" s="1"/>
    </row>
    <row r="3138" spans="33:33" x14ac:dyDescent="0.35">
      <c r="AG3138" s="1"/>
    </row>
    <row r="3139" spans="33:33" x14ac:dyDescent="0.35">
      <c r="AG3139" s="1"/>
    </row>
    <row r="3140" spans="33:33" x14ac:dyDescent="0.35">
      <c r="AG3140" s="1"/>
    </row>
    <row r="3141" spans="33:33" x14ac:dyDescent="0.35">
      <c r="AG3141" s="1"/>
    </row>
    <row r="3142" spans="33:33" x14ac:dyDescent="0.35">
      <c r="AG3142" s="1"/>
    </row>
    <row r="3143" spans="33:33" x14ac:dyDescent="0.35">
      <c r="AG3143" s="1"/>
    </row>
    <row r="3144" spans="33:33" x14ac:dyDescent="0.35">
      <c r="AG3144" s="1"/>
    </row>
    <row r="3145" spans="33:33" x14ac:dyDescent="0.35">
      <c r="AG3145" s="1"/>
    </row>
    <row r="3146" spans="33:33" x14ac:dyDescent="0.35">
      <c r="AG3146" s="1"/>
    </row>
    <row r="3147" spans="33:33" x14ac:dyDescent="0.35">
      <c r="AG3147" s="1"/>
    </row>
    <row r="3148" spans="33:33" x14ac:dyDescent="0.35">
      <c r="AG3148" s="1"/>
    </row>
    <row r="3149" spans="33:33" x14ac:dyDescent="0.35">
      <c r="AG3149" s="1"/>
    </row>
    <row r="3150" spans="33:33" x14ac:dyDescent="0.35">
      <c r="AG3150" s="1"/>
    </row>
    <row r="3151" spans="33:33" x14ac:dyDescent="0.35">
      <c r="AG3151" s="1"/>
    </row>
    <row r="3152" spans="33:33" x14ac:dyDescent="0.35">
      <c r="AG3152" s="1"/>
    </row>
    <row r="3153" spans="33:33" x14ac:dyDescent="0.35">
      <c r="AG3153" s="1"/>
    </row>
    <row r="3154" spans="33:33" x14ac:dyDescent="0.35">
      <c r="AG3154" s="1"/>
    </row>
    <row r="3155" spans="33:33" x14ac:dyDescent="0.35">
      <c r="AG3155" s="1"/>
    </row>
    <row r="3156" spans="33:33" x14ac:dyDescent="0.35">
      <c r="AG3156" s="1"/>
    </row>
    <row r="3157" spans="33:33" x14ac:dyDescent="0.35">
      <c r="AG3157" s="1"/>
    </row>
    <row r="3158" spans="33:33" x14ac:dyDescent="0.35">
      <c r="AG3158" s="1"/>
    </row>
    <row r="3159" spans="33:33" x14ac:dyDescent="0.35">
      <c r="AG3159" s="1"/>
    </row>
    <row r="3160" spans="33:33" x14ac:dyDescent="0.35">
      <c r="AG3160" s="1"/>
    </row>
    <row r="3161" spans="33:33" x14ac:dyDescent="0.35">
      <c r="AG3161" s="1"/>
    </row>
    <row r="3162" spans="33:33" x14ac:dyDescent="0.35">
      <c r="AG3162" s="1"/>
    </row>
    <row r="3163" spans="33:33" x14ac:dyDescent="0.35">
      <c r="AG3163" s="1"/>
    </row>
    <row r="3164" spans="33:33" x14ac:dyDescent="0.35">
      <c r="AG3164" s="1"/>
    </row>
    <row r="3165" spans="33:33" x14ac:dyDescent="0.35">
      <c r="AG3165" s="1"/>
    </row>
    <row r="3166" spans="33:33" x14ac:dyDescent="0.35">
      <c r="AG3166" s="1"/>
    </row>
    <row r="3167" spans="33:33" x14ac:dyDescent="0.35">
      <c r="AG3167" s="1"/>
    </row>
    <row r="3168" spans="33:33" x14ac:dyDescent="0.35">
      <c r="AG3168" s="1"/>
    </row>
    <row r="3169" spans="33:33" x14ac:dyDescent="0.35">
      <c r="AG3169" s="1"/>
    </row>
    <row r="3170" spans="33:33" x14ac:dyDescent="0.35">
      <c r="AG3170" s="1"/>
    </row>
    <row r="3171" spans="33:33" x14ac:dyDescent="0.35">
      <c r="AG3171" s="1"/>
    </row>
    <row r="3172" spans="33:33" x14ac:dyDescent="0.35">
      <c r="AG3172" s="1"/>
    </row>
    <row r="3173" spans="33:33" x14ac:dyDescent="0.35">
      <c r="AG3173" s="1"/>
    </row>
    <row r="3174" spans="33:33" x14ac:dyDescent="0.35">
      <c r="AG3174" s="1"/>
    </row>
    <row r="3175" spans="33:33" x14ac:dyDescent="0.35">
      <c r="AG3175" s="1"/>
    </row>
    <row r="3176" spans="33:33" x14ac:dyDescent="0.35">
      <c r="AG3176" s="1"/>
    </row>
    <row r="3177" spans="33:33" x14ac:dyDescent="0.35">
      <c r="AG3177" s="1"/>
    </row>
    <row r="3178" spans="33:33" x14ac:dyDescent="0.35">
      <c r="AG3178" s="1"/>
    </row>
    <row r="3179" spans="33:33" x14ac:dyDescent="0.35">
      <c r="AG3179" s="1"/>
    </row>
    <row r="3180" spans="33:33" x14ac:dyDescent="0.35">
      <c r="AG3180" s="1"/>
    </row>
    <row r="3181" spans="33:33" x14ac:dyDescent="0.35">
      <c r="AG3181" s="1"/>
    </row>
    <row r="3182" spans="33:33" x14ac:dyDescent="0.35">
      <c r="AG3182" s="1"/>
    </row>
    <row r="3183" spans="33:33" x14ac:dyDescent="0.35">
      <c r="AG3183" s="1"/>
    </row>
    <row r="3184" spans="33:33" x14ac:dyDescent="0.35">
      <c r="AG3184" s="1"/>
    </row>
    <row r="3185" spans="33:33" x14ac:dyDescent="0.35">
      <c r="AG3185" s="1"/>
    </row>
    <row r="3186" spans="33:33" x14ac:dyDescent="0.35">
      <c r="AG3186" s="1"/>
    </row>
    <row r="3187" spans="33:33" x14ac:dyDescent="0.35">
      <c r="AG3187" s="1"/>
    </row>
    <row r="3188" spans="33:33" x14ac:dyDescent="0.35">
      <c r="AG3188" s="1"/>
    </row>
    <row r="3189" spans="33:33" x14ac:dyDescent="0.35">
      <c r="AG3189" s="1"/>
    </row>
    <row r="3190" spans="33:33" x14ac:dyDescent="0.35">
      <c r="AG3190" s="1"/>
    </row>
    <row r="3191" spans="33:33" x14ac:dyDescent="0.35">
      <c r="AG3191" s="1"/>
    </row>
    <row r="3192" spans="33:33" x14ac:dyDescent="0.35">
      <c r="AG3192" s="1"/>
    </row>
    <row r="3193" spans="33:33" x14ac:dyDescent="0.35">
      <c r="AG3193" s="1"/>
    </row>
    <row r="3194" spans="33:33" x14ac:dyDescent="0.35">
      <c r="AG3194" s="1"/>
    </row>
    <row r="3195" spans="33:33" x14ac:dyDescent="0.35">
      <c r="AG3195" s="1"/>
    </row>
    <row r="3196" spans="33:33" x14ac:dyDescent="0.35">
      <c r="AG3196" s="1"/>
    </row>
    <row r="3197" spans="33:33" x14ac:dyDescent="0.35">
      <c r="AG3197" s="1"/>
    </row>
    <row r="3198" spans="33:33" x14ac:dyDescent="0.35">
      <c r="AG3198" s="1"/>
    </row>
    <row r="3199" spans="33:33" x14ac:dyDescent="0.35">
      <c r="AG3199" s="1"/>
    </row>
    <row r="3200" spans="33:33" x14ac:dyDescent="0.35">
      <c r="AG3200" s="1"/>
    </row>
    <row r="3201" spans="33:33" x14ac:dyDescent="0.35">
      <c r="AG3201" s="1"/>
    </row>
    <row r="3202" spans="33:33" x14ac:dyDescent="0.35">
      <c r="AG3202" s="1"/>
    </row>
    <row r="3203" spans="33:33" x14ac:dyDescent="0.35">
      <c r="AG3203" s="1"/>
    </row>
    <row r="3204" spans="33:33" x14ac:dyDescent="0.35">
      <c r="AG3204" s="1"/>
    </row>
    <row r="3205" spans="33:33" x14ac:dyDescent="0.35">
      <c r="AG3205" s="1"/>
    </row>
    <row r="3206" spans="33:33" x14ac:dyDescent="0.35">
      <c r="AG3206" s="1"/>
    </row>
    <row r="3207" spans="33:33" x14ac:dyDescent="0.35">
      <c r="AG3207" s="1"/>
    </row>
    <row r="3208" spans="33:33" x14ac:dyDescent="0.35">
      <c r="AG3208" s="1"/>
    </row>
    <row r="3209" spans="33:33" x14ac:dyDescent="0.35">
      <c r="AG3209" s="1"/>
    </row>
    <row r="3210" spans="33:33" x14ac:dyDescent="0.35">
      <c r="AG3210" s="1"/>
    </row>
    <row r="3211" spans="33:33" x14ac:dyDescent="0.35">
      <c r="AG3211" s="1"/>
    </row>
    <row r="3212" spans="33:33" x14ac:dyDescent="0.35">
      <c r="AG3212" s="1"/>
    </row>
    <row r="3213" spans="33:33" x14ac:dyDescent="0.35">
      <c r="AG3213" s="1"/>
    </row>
    <row r="3214" spans="33:33" x14ac:dyDescent="0.35">
      <c r="AG3214" s="1"/>
    </row>
    <row r="3215" spans="33:33" x14ac:dyDescent="0.35">
      <c r="AG3215" s="1"/>
    </row>
    <row r="3216" spans="33:33" x14ac:dyDescent="0.35">
      <c r="AG3216" s="1"/>
    </row>
    <row r="3217" spans="33:33" x14ac:dyDescent="0.35">
      <c r="AG3217" s="1"/>
    </row>
    <row r="3218" spans="33:33" x14ac:dyDescent="0.35">
      <c r="AG3218" s="1"/>
    </row>
    <row r="3219" spans="33:33" x14ac:dyDescent="0.35">
      <c r="AG3219" s="1"/>
    </row>
    <row r="3220" spans="33:33" x14ac:dyDescent="0.35">
      <c r="AG3220" s="1"/>
    </row>
    <row r="3221" spans="33:33" x14ac:dyDescent="0.35">
      <c r="AG3221" s="1"/>
    </row>
    <row r="3222" spans="33:33" x14ac:dyDescent="0.35">
      <c r="AG3222" s="1"/>
    </row>
    <row r="3223" spans="33:33" x14ac:dyDescent="0.35">
      <c r="AG3223" s="1"/>
    </row>
    <row r="3224" spans="33:33" x14ac:dyDescent="0.35">
      <c r="AG3224" s="1"/>
    </row>
    <row r="3225" spans="33:33" x14ac:dyDescent="0.35">
      <c r="AG3225" s="1"/>
    </row>
    <row r="3226" spans="33:33" x14ac:dyDescent="0.35">
      <c r="AG3226" s="1"/>
    </row>
    <row r="3227" spans="33:33" x14ac:dyDescent="0.35">
      <c r="AG3227" s="1"/>
    </row>
    <row r="3228" spans="33:33" x14ac:dyDescent="0.35">
      <c r="AG3228" s="1"/>
    </row>
    <row r="3229" spans="33:33" x14ac:dyDescent="0.35">
      <c r="AG3229" s="1"/>
    </row>
    <row r="3230" spans="33:33" x14ac:dyDescent="0.35">
      <c r="AG3230" s="1"/>
    </row>
    <row r="3231" spans="33:33" x14ac:dyDescent="0.35">
      <c r="AG3231" s="1"/>
    </row>
    <row r="3232" spans="33:33" x14ac:dyDescent="0.35">
      <c r="AG3232" s="1"/>
    </row>
    <row r="3233" spans="33:33" x14ac:dyDescent="0.35">
      <c r="AG3233" s="1"/>
    </row>
    <row r="3234" spans="33:33" x14ac:dyDescent="0.35">
      <c r="AG3234" s="1"/>
    </row>
    <row r="3235" spans="33:33" x14ac:dyDescent="0.35">
      <c r="AG3235" s="1"/>
    </row>
    <row r="3236" spans="33:33" x14ac:dyDescent="0.35">
      <c r="AG3236" s="1"/>
    </row>
    <row r="3237" spans="33:33" x14ac:dyDescent="0.35">
      <c r="AG3237" s="1"/>
    </row>
    <row r="3238" spans="33:33" x14ac:dyDescent="0.35">
      <c r="AG3238" s="1"/>
    </row>
    <row r="3239" spans="33:33" x14ac:dyDescent="0.35">
      <c r="AG3239" s="1"/>
    </row>
    <row r="3240" spans="33:33" x14ac:dyDescent="0.35">
      <c r="AG3240" s="1"/>
    </row>
    <row r="3241" spans="33:33" x14ac:dyDescent="0.35">
      <c r="AG3241" s="1"/>
    </row>
    <row r="3242" spans="33:33" x14ac:dyDescent="0.35">
      <c r="AG3242" s="1"/>
    </row>
    <row r="3243" spans="33:33" x14ac:dyDescent="0.35">
      <c r="AG3243" s="1"/>
    </row>
    <row r="3244" spans="33:33" x14ac:dyDescent="0.35">
      <c r="AG3244" s="1"/>
    </row>
    <row r="3245" spans="33:33" x14ac:dyDescent="0.35">
      <c r="AG3245" s="1"/>
    </row>
    <row r="3246" spans="33:33" x14ac:dyDescent="0.35">
      <c r="AG3246" s="1"/>
    </row>
    <row r="3247" spans="33:33" x14ac:dyDescent="0.35">
      <c r="AG3247" s="1"/>
    </row>
    <row r="3248" spans="33:33" x14ac:dyDescent="0.35">
      <c r="AG3248" s="1"/>
    </row>
    <row r="3249" spans="33:33" x14ac:dyDescent="0.35">
      <c r="AG3249" s="1"/>
    </row>
    <row r="3250" spans="33:33" x14ac:dyDescent="0.35">
      <c r="AG3250" s="1"/>
    </row>
    <row r="3251" spans="33:33" x14ac:dyDescent="0.35">
      <c r="AG3251" s="1"/>
    </row>
    <row r="3252" spans="33:33" x14ac:dyDescent="0.35">
      <c r="AG3252" s="1"/>
    </row>
    <row r="3253" spans="33:33" x14ac:dyDescent="0.35">
      <c r="AG3253" s="1"/>
    </row>
    <row r="3254" spans="33:33" x14ac:dyDescent="0.35">
      <c r="AG3254" s="1"/>
    </row>
    <row r="3255" spans="33:33" x14ac:dyDescent="0.35">
      <c r="AG3255" s="1"/>
    </row>
    <row r="3256" spans="33:33" x14ac:dyDescent="0.35">
      <c r="AG3256" s="1"/>
    </row>
    <row r="3257" spans="33:33" x14ac:dyDescent="0.35">
      <c r="AG3257" s="1"/>
    </row>
    <row r="3258" spans="33:33" x14ac:dyDescent="0.35">
      <c r="AG3258" s="1"/>
    </row>
    <row r="3259" spans="33:33" x14ac:dyDescent="0.35">
      <c r="AG3259" s="1"/>
    </row>
    <row r="3260" spans="33:33" x14ac:dyDescent="0.35">
      <c r="AG3260" s="1"/>
    </row>
    <row r="3261" spans="33:33" x14ac:dyDescent="0.35">
      <c r="AG3261" s="1"/>
    </row>
    <row r="3262" spans="33:33" x14ac:dyDescent="0.35">
      <c r="AG3262" s="1"/>
    </row>
    <row r="3263" spans="33:33" x14ac:dyDescent="0.35">
      <c r="AG3263" s="1"/>
    </row>
    <row r="3264" spans="33:33" x14ac:dyDescent="0.35">
      <c r="AG3264" s="1"/>
    </row>
    <row r="3265" spans="33:33" x14ac:dyDescent="0.35">
      <c r="AG3265" s="1"/>
    </row>
    <row r="3266" spans="33:33" x14ac:dyDescent="0.35">
      <c r="AG3266" s="1"/>
    </row>
    <row r="3267" spans="33:33" x14ac:dyDescent="0.35">
      <c r="AG3267" s="1"/>
    </row>
    <row r="3268" spans="33:33" x14ac:dyDescent="0.35">
      <c r="AG3268" s="1"/>
    </row>
    <row r="3269" spans="33:33" x14ac:dyDescent="0.35">
      <c r="AG3269" s="1"/>
    </row>
    <row r="3270" spans="33:33" x14ac:dyDescent="0.35">
      <c r="AG3270" s="1"/>
    </row>
    <row r="3271" spans="33:33" x14ac:dyDescent="0.35">
      <c r="AG3271" s="1"/>
    </row>
    <row r="3272" spans="33:33" x14ac:dyDescent="0.35">
      <c r="AG3272" s="1"/>
    </row>
    <row r="3273" spans="33:33" x14ac:dyDescent="0.35">
      <c r="AG3273" s="1"/>
    </row>
    <row r="3274" spans="33:33" x14ac:dyDescent="0.35">
      <c r="AG3274" s="1"/>
    </row>
    <row r="3275" spans="33:33" x14ac:dyDescent="0.35">
      <c r="AG3275" s="1"/>
    </row>
    <row r="3276" spans="33:33" x14ac:dyDescent="0.35">
      <c r="AG3276" s="1"/>
    </row>
    <row r="3277" spans="33:33" x14ac:dyDescent="0.35">
      <c r="AG3277" s="1"/>
    </row>
    <row r="3278" spans="33:33" x14ac:dyDescent="0.35">
      <c r="AG3278" s="1"/>
    </row>
    <row r="3279" spans="33:33" x14ac:dyDescent="0.35">
      <c r="AG3279" s="1"/>
    </row>
    <row r="3280" spans="33:33" x14ac:dyDescent="0.35">
      <c r="AG3280" s="1"/>
    </row>
    <row r="3281" spans="33:33" x14ac:dyDescent="0.35">
      <c r="AG3281" s="1"/>
    </row>
    <row r="3282" spans="33:33" x14ac:dyDescent="0.35">
      <c r="AG3282" s="1"/>
    </row>
    <row r="3283" spans="33:33" x14ac:dyDescent="0.35">
      <c r="AG3283" s="1"/>
    </row>
    <row r="3284" spans="33:33" x14ac:dyDescent="0.35">
      <c r="AG3284" s="1"/>
    </row>
    <row r="3285" spans="33:33" x14ac:dyDescent="0.35">
      <c r="AG3285" s="1"/>
    </row>
    <row r="3286" spans="33:33" x14ac:dyDescent="0.35">
      <c r="AG3286" s="1"/>
    </row>
    <row r="3287" spans="33:33" x14ac:dyDescent="0.35">
      <c r="AG3287" s="1"/>
    </row>
    <row r="3288" spans="33:33" x14ac:dyDescent="0.35">
      <c r="AG3288" s="1"/>
    </row>
    <row r="3289" spans="33:33" x14ac:dyDescent="0.35">
      <c r="AG3289" s="1"/>
    </row>
    <row r="3290" spans="33:33" x14ac:dyDescent="0.35">
      <c r="AG3290" s="1"/>
    </row>
    <row r="3291" spans="33:33" x14ac:dyDescent="0.35">
      <c r="AG3291" s="1"/>
    </row>
    <row r="3292" spans="33:33" x14ac:dyDescent="0.35">
      <c r="AG3292" s="1"/>
    </row>
    <row r="3293" spans="33:33" x14ac:dyDescent="0.35">
      <c r="AG3293" s="1"/>
    </row>
    <row r="3294" spans="33:33" x14ac:dyDescent="0.35">
      <c r="AG3294" s="1"/>
    </row>
    <row r="3295" spans="33:33" x14ac:dyDescent="0.35">
      <c r="AG3295" s="1"/>
    </row>
    <row r="3296" spans="33:33" x14ac:dyDescent="0.35">
      <c r="AG3296" s="1"/>
    </row>
    <row r="3297" spans="33:33" x14ac:dyDescent="0.35">
      <c r="AG3297" s="1"/>
    </row>
    <row r="3298" spans="33:33" x14ac:dyDescent="0.35">
      <c r="AG3298" s="1"/>
    </row>
    <row r="3299" spans="33:33" x14ac:dyDescent="0.35">
      <c r="AG3299" s="1"/>
    </row>
    <row r="3300" spans="33:33" x14ac:dyDescent="0.35">
      <c r="AG3300" s="1"/>
    </row>
    <row r="3301" spans="33:33" x14ac:dyDescent="0.35">
      <c r="AG3301" s="1"/>
    </row>
    <row r="3302" spans="33:33" x14ac:dyDescent="0.35">
      <c r="AG3302" s="1"/>
    </row>
    <row r="3303" spans="33:33" x14ac:dyDescent="0.35">
      <c r="AG3303" s="1"/>
    </row>
    <row r="3304" spans="33:33" x14ac:dyDescent="0.35">
      <c r="AG3304" s="1"/>
    </row>
    <row r="3305" spans="33:33" x14ac:dyDescent="0.35">
      <c r="AG3305" s="1"/>
    </row>
    <row r="3306" spans="33:33" x14ac:dyDescent="0.35">
      <c r="AG3306" s="1"/>
    </row>
    <row r="3307" spans="33:33" x14ac:dyDescent="0.35">
      <c r="AG3307" s="1"/>
    </row>
    <row r="3308" spans="33:33" x14ac:dyDescent="0.35">
      <c r="AG3308" s="1"/>
    </row>
    <row r="3309" spans="33:33" x14ac:dyDescent="0.35">
      <c r="AG3309" s="1"/>
    </row>
    <row r="3310" spans="33:33" x14ac:dyDescent="0.35">
      <c r="AG3310" s="1"/>
    </row>
    <row r="3311" spans="33:33" x14ac:dyDescent="0.35">
      <c r="AG3311" s="1"/>
    </row>
    <row r="3312" spans="33:33" x14ac:dyDescent="0.35">
      <c r="AG3312" s="1"/>
    </row>
    <row r="3313" spans="33:33" x14ac:dyDescent="0.35">
      <c r="AG3313" s="1"/>
    </row>
    <row r="3314" spans="33:33" x14ac:dyDescent="0.35">
      <c r="AG3314" s="1"/>
    </row>
    <row r="3315" spans="33:33" x14ac:dyDescent="0.35">
      <c r="AG3315" s="1"/>
    </row>
    <row r="3316" spans="33:33" x14ac:dyDescent="0.35">
      <c r="AG3316" s="1"/>
    </row>
    <row r="3317" spans="33:33" x14ac:dyDescent="0.35">
      <c r="AG3317" s="1"/>
    </row>
    <row r="3318" spans="33:33" x14ac:dyDescent="0.35">
      <c r="AG3318" s="1"/>
    </row>
    <row r="3319" spans="33:33" x14ac:dyDescent="0.35">
      <c r="AG3319" s="1"/>
    </row>
    <row r="3320" spans="33:33" x14ac:dyDescent="0.35">
      <c r="AG3320" s="1"/>
    </row>
    <row r="3321" spans="33:33" x14ac:dyDescent="0.35">
      <c r="AG3321" s="1"/>
    </row>
    <row r="3322" spans="33:33" x14ac:dyDescent="0.35">
      <c r="AG3322" s="1"/>
    </row>
    <row r="3323" spans="33:33" x14ac:dyDescent="0.35">
      <c r="AG3323" s="1"/>
    </row>
    <row r="3324" spans="33:33" x14ac:dyDescent="0.35">
      <c r="AG3324" s="1"/>
    </row>
    <row r="3325" spans="33:33" x14ac:dyDescent="0.35">
      <c r="AG3325" s="1"/>
    </row>
    <row r="3326" spans="33:33" x14ac:dyDescent="0.35">
      <c r="AG3326" s="1"/>
    </row>
    <row r="3327" spans="33:33" x14ac:dyDescent="0.35">
      <c r="AG3327" s="1"/>
    </row>
    <row r="3328" spans="33:33" x14ac:dyDescent="0.35">
      <c r="AG3328" s="1"/>
    </row>
    <row r="3329" spans="33:33" x14ac:dyDescent="0.35">
      <c r="AG3329" s="1"/>
    </row>
    <row r="3330" spans="33:33" x14ac:dyDescent="0.35">
      <c r="AG3330" s="1"/>
    </row>
    <row r="3331" spans="33:33" x14ac:dyDescent="0.35">
      <c r="AG3331" s="1"/>
    </row>
    <row r="3332" spans="33:33" x14ac:dyDescent="0.35">
      <c r="AG3332" s="1"/>
    </row>
    <row r="3333" spans="33:33" x14ac:dyDescent="0.35">
      <c r="AG3333" s="1"/>
    </row>
    <row r="3334" spans="33:33" x14ac:dyDescent="0.35">
      <c r="AG3334" s="1"/>
    </row>
    <row r="3335" spans="33:33" x14ac:dyDescent="0.35">
      <c r="AG3335" s="1"/>
    </row>
    <row r="3336" spans="33:33" x14ac:dyDescent="0.35">
      <c r="AG3336" s="1"/>
    </row>
    <row r="3337" spans="33:33" x14ac:dyDescent="0.35">
      <c r="AG3337" s="1"/>
    </row>
    <row r="3338" spans="33:33" x14ac:dyDescent="0.35">
      <c r="AG3338" s="1"/>
    </row>
    <row r="3339" spans="33:33" x14ac:dyDescent="0.35">
      <c r="AG3339" s="1"/>
    </row>
    <row r="3340" spans="33:33" x14ac:dyDescent="0.35">
      <c r="AG3340" s="1"/>
    </row>
    <row r="3341" spans="33:33" x14ac:dyDescent="0.35">
      <c r="AG3341" s="1"/>
    </row>
    <row r="3342" spans="33:33" x14ac:dyDescent="0.35">
      <c r="AG3342" s="1"/>
    </row>
    <row r="3343" spans="33:33" x14ac:dyDescent="0.35">
      <c r="AG3343" s="1"/>
    </row>
    <row r="3344" spans="33:33" x14ac:dyDescent="0.35">
      <c r="AG3344" s="1"/>
    </row>
    <row r="3345" spans="33:33" x14ac:dyDescent="0.35">
      <c r="AG3345" s="1"/>
    </row>
    <row r="3346" spans="33:33" x14ac:dyDescent="0.35">
      <c r="AG3346" s="1"/>
    </row>
    <row r="3347" spans="33:33" x14ac:dyDescent="0.35">
      <c r="AG3347" s="1"/>
    </row>
    <row r="3348" spans="33:33" x14ac:dyDescent="0.35">
      <c r="AG3348" s="1"/>
    </row>
    <row r="3349" spans="33:33" x14ac:dyDescent="0.35">
      <c r="AG3349" s="1"/>
    </row>
    <row r="3350" spans="33:33" x14ac:dyDescent="0.35">
      <c r="AG3350" s="1"/>
    </row>
    <row r="3351" spans="33:33" x14ac:dyDescent="0.35">
      <c r="AG3351" s="1"/>
    </row>
    <row r="3352" spans="33:33" x14ac:dyDescent="0.35">
      <c r="AG3352" s="1"/>
    </row>
    <row r="3353" spans="33:33" x14ac:dyDescent="0.35">
      <c r="AG3353" s="1"/>
    </row>
    <row r="3354" spans="33:33" x14ac:dyDescent="0.35">
      <c r="AG3354" s="1"/>
    </row>
    <row r="3355" spans="33:33" x14ac:dyDescent="0.35">
      <c r="AG3355" s="1"/>
    </row>
    <row r="3356" spans="33:33" x14ac:dyDescent="0.35">
      <c r="AG3356" s="1"/>
    </row>
    <row r="3357" spans="33:33" x14ac:dyDescent="0.35">
      <c r="AG3357" s="1"/>
    </row>
    <row r="3358" spans="33:33" x14ac:dyDescent="0.35">
      <c r="AG3358" s="1"/>
    </row>
    <row r="3359" spans="33:33" x14ac:dyDescent="0.35">
      <c r="AG3359" s="1"/>
    </row>
    <row r="3360" spans="33:33" x14ac:dyDescent="0.35">
      <c r="AG3360" s="1"/>
    </row>
    <row r="3361" spans="33:33" x14ac:dyDescent="0.35">
      <c r="AG3361" s="1"/>
    </row>
    <row r="3362" spans="33:33" x14ac:dyDescent="0.35">
      <c r="AG3362" s="1"/>
    </row>
    <row r="3363" spans="33:33" x14ac:dyDescent="0.35">
      <c r="AG3363" s="1"/>
    </row>
    <row r="3364" spans="33:33" x14ac:dyDescent="0.35">
      <c r="AG3364" s="1"/>
    </row>
    <row r="3365" spans="33:33" x14ac:dyDescent="0.35">
      <c r="AG3365" s="1"/>
    </row>
    <row r="3366" spans="33:33" x14ac:dyDescent="0.35">
      <c r="AG3366" s="1"/>
    </row>
    <row r="3367" spans="33:33" x14ac:dyDescent="0.35">
      <c r="AG3367" s="1"/>
    </row>
    <row r="3368" spans="33:33" x14ac:dyDescent="0.35">
      <c r="AG3368" s="1"/>
    </row>
    <row r="3369" spans="33:33" x14ac:dyDescent="0.35">
      <c r="AG3369" s="1"/>
    </row>
    <row r="3370" spans="33:33" x14ac:dyDescent="0.35">
      <c r="AG3370" s="1"/>
    </row>
    <row r="3371" spans="33:33" x14ac:dyDescent="0.35">
      <c r="AG3371" s="1"/>
    </row>
    <row r="3372" spans="33:33" x14ac:dyDescent="0.35">
      <c r="AG3372" s="1"/>
    </row>
    <row r="3373" spans="33:33" x14ac:dyDescent="0.35">
      <c r="AG3373" s="1"/>
    </row>
    <row r="3374" spans="33:33" x14ac:dyDescent="0.35">
      <c r="AG3374" s="1"/>
    </row>
    <row r="3375" spans="33:33" x14ac:dyDescent="0.35">
      <c r="AG3375" s="1"/>
    </row>
    <row r="3376" spans="33:33" x14ac:dyDescent="0.35">
      <c r="AG3376" s="1"/>
    </row>
    <row r="3377" spans="33:33" x14ac:dyDescent="0.35">
      <c r="AG3377" s="1"/>
    </row>
    <row r="3378" spans="33:33" x14ac:dyDescent="0.35">
      <c r="AG3378" s="1"/>
    </row>
    <row r="3379" spans="33:33" x14ac:dyDescent="0.35">
      <c r="AG3379" s="1"/>
    </row>
    <row r="3380" spans="33:33" x14ac:dyDescent="0.35">
      <c r="AG3380" s="1"/>
    </row>
    <row r="3381" spans="33:33" x14ac:dyDescent="0.35">
      <c r="AG3381" s="1"/>
    </row>
    <row r="3382" spans="33:33" x14ac:dyDescent="0.35">
      <c r="AG3382" s="1"/>
    </row>
    <row r="3383" spans="33:33" x14ac:dyDescent="0.35">
      <c r="AG3383" s="1"/>
    </row>
    <row r="3384" spans="33:33" x14ac:dyDescent="0.35">
      <c r="AG3384" s="1"/>
    </row>
    <row r="3385" spans="33:33" x14ac:dyDescent="0.35">
      <c r="AG3385" s="1"/>
    </row>
    <row r="3386" spans="33:33" x14ac:dyDescent="0.35">
      <c r="AG3386" s="1"/>
    </row>
    <row r="3387" spans="33:33" x14ac:dyDescent="0.35">
      <c r="AG3387" s="1"/>
    </row>
    <row r="3388" spans="33:33" x14ac:dyDescent="0.35">
      <c r="AG3388" s="1"/>
    </row>
    <row r="3389" spans="33:33" x14ac:dyDescent="0.35">
      <c r="AG3389" s="1"/>
    </row>
    <row r="3390" spans="33:33" x14ac:dyDescent="0.35">
      <c r="AG3390" s="1"/>
    </row>
    <row r="3391" spans="33:33" x14ac:dyDescent="0.35">
      <c r="AG3391" s="1"/>
    </row>
    <row r="3392" spans="33:33" x14ac:dyDescent="0.35">
      <c r="AG3392" s="1"/>
    </row>
    <row r="3393" spans="33:33" x14ac:dyDescent="0.35">
      <c r="AG3393" s="1"/>
    </row>
    <row r="3394" spans="33:33" x14ac:dyDescent="0.35">
      <c r="AG3394" s="1"/>
    </row>
    <row r="3395" spans="33:33" x14ac:dyDescent="0.35">
      <c r="AG3395" s="1"/>
    </row>
    <row r="3396" spans="33:33" x14ac:dyDescent="0.35">
      <c r="AG3396" s="1"/>
    </row>
    <row r="3397" spans="33:33" x14ac:dyDescent="0.35">
      <c r="AG3397" s="1"/>
    </row>
    <row r="3398" spans="33:33" x14ac:dyDescent="0.35">
      <c r="AG3398" s="1"/>
    </row>
    <row r="3399" spans="33:33" x14ac:dyDescent="0.35">
      <c r="AG3399" s="1"/>
    </row>
    <row r="3400" spans="33:33" x14ac:dyDescent="0.35">
      <c r="AG3400" s="1"/>
    </row>
    <row r="3401" spans="33:33" x14ac:dyDescent="0.35">
      <c r="AG3401" s="1"/>
    </row>
    <row r="3402" spans="33:33" x14ac:dyDescent="0.35">
      <c r="AG3402" s="1"/>
    </row>
    <row r="3403" spans="33:33" x14ac:dyDescent="0.35">
      <c r="AG3403" s="1"/>
    </row>
    <row r="3404" spans="33:33" x14ac:dyDescent="0.35">
      <c r="AG3404" s="1"/>
    </row>
    <row r="3405" spans="33:33" x14ac:dyDescent="0.35">
      <c r="AG3405" s="1"/>
    </row>
    <row r="3406" spans="33:33" x14ac:dyDescent="0.35">
      <c r="AG3406" s="1"/>
    </row>
    <row r="3407" spans="33:33" x14ac:dyDescent="0.35">
      <c r="AG3407" s="1"/>
    </row>
    <row r="3408" spans="33:33" x14ac:dyDescent="0.35">
      <c r="AG3408" s="1"/>
    </row>
    <row r="3409" spans="33:33" x14ac:dyDescent="0.35">
      <c r="AG3409" s="1"/>
    </row>
    <row r="3410" spans="33:33" x14ac:dyDescent="0.35">
      <c r="AG3410" s="1"/>
    </row>
    <row r="3411" spans="33:33" x14ac:dyDescent="0.35">
      <c r="AG3411" s="1"/>
    </row>
    <row r="3412" spans="33:33" x14ac:dyDescent="0.35">
      <c r="AG3412" s="1"/>
    </row>
    <row r="3413" spans="33:33" x14ac:dyDescent="0.35">
      <c r="AG3413" s="1"/>
    </row>
    <row r="3414" spans="33:33" x14ac:dyDescent="0.35">
      <c r="AG3414" s="1"/>
    </row>
    <row r="3415" spans="33:33" x14ac:dyDescent="0.35">
      <c r="AG3415" s="1"/>
    </row>
    <row r="3416" spans="33:33" x14ac:dyDescent="0.35">
      <c r="AG3416" s="1"/>
    </row>
    <row r="3417" spans="33:33" x14ac:dyDescent="0.35">
      <c r="AG3417" s="1"/>
    </row>
    <row r="3418" spans="33:33" x14ac:dyDescent="0.35">
      <c r="AG3418" s="1"/>
    </row>
    <row r="3419" spans="33:33" x14ac:dyDescent="0.35">
      <c r="AG3419" s="1"/>
    </row>
    <row r="3420" spans="33:33" x14ac:dyDescent="0.35">
      <c r="AG3420" s="1"/>
    </row>
    <row r="3421" spans="33:33" x14ac:dyDescent="0.35">
      <c r="AG3421" s="1"/>
    </row>
    <row r="3422" spans="33:33" x14ac:dyDescent="0.35">
      <c r="AG3422" s="1"/>
    </row>
    <row r="3423" spans="33:33" x14ac:dyDescent="0.35">
      <c r="AG3423" s="1"/>
    </row>
    <row r="3424" spans="33:33" x14ac:dyDescent="0.35">
      <c r="AG3424" s="1"/>
    </row>
    <row r="3425" spans="33:33" x14ac:dyDescent="0.35">
      <c r="AG3425" s="1"/>
    </row>
    <row r="3426" spans="33:33" x14ac:dyDescent="0.35">
      <c r="AG3426" s="1"/>
    </row>
    <row r="3427" spans="33:33" x14ac:dyDescent="0.35">
      <c r="AG3427" s="1"/>
    </row>
    <row r="3428" spans="33:33" x14ac:dyDescent="0.35">
      <c r="AG3428" s="1"/>
    </row>
    <row r="3429" spans="33:33" x14ac:dyDescent="0.35">
      <c r="AG3429" s="1"/>
    </row>
    <row r="3430" spans="33:33" x14ac:dyDescent="0.35">
      <c r="AG3430" s="1"/>
    </row>
    <row r="3431" spans="33:33" x14ac:dyDescent="0.35">
      <c r="AG3431" s="1"/>
    </row>
    <row r="3432" spans="33:33" x14ac:dyDescent="0.35">
      <c r="AG3432" s="1"/>
    </row>
    <row r="3433" spans="33:33" x14ac:dyDescent="0.35">
      <c r="AG3433" s="1"/>
    </row>
    <row r="3434" spans="33:33" x14ac:dyDescent="0.35">
      <c r="AG3434" s="1"/>
    </row>
    <row r="3435" spans="33:33" x14ac:dyDescent="0.35">
      <c r="AG3435" s="1"/>
    </row>
    <row r="3436" spans="33:33" x14ac:dyDescent="0.35">
      <c r="AG3436" s="1"/>
    </row>
    <row r="3437" spans="33:33" x14ac:dyDescent="0.35">
      <c r="AG3437" s="1"/>
    </row>
    <row r="3438" spans="33:33" x14ac:dyDescent="0.35">
      <c r="AG3438" s="1"/>
    </row>
    <row r="3439" spans="33:33" x14ac:dyDescent="0.35">
      <c r="AG3439" s="1"/>
    </row>
    <row r="3440" spans="33:33" x14ac:dyDescent="0.35">
      <c r="AG3440" s="1"/>
    </row>
    <row r="3441" spans="33:33" x14ac:dyDescent="0.35">
      <c r="AG3441" s="1"/>
    </row>
    <row r="3442" spans="33:33" x14ac:dyDescent="0.35">
      <c r="AG3442" s="1"/>
    </row>
    <row r="3443" spans="33:33" x14ac:dyDescent="0.35">
      <c r="AG3443" s="1"/>
    </row>
    <row r="3444" spans="33:33" x14ac:dyDescent="0.35">
      <c r="AG3444" s="1"/>
    </row>
    <row r="3445" spans="33:33" x14ac:dyDescent="0.35">
      <c r="AG3445" s="1"/>
    </row>
    <row r="3446" spans="33:33" x14ac:dyDescent="0.35">
      <c r="AG3446" s="1"/>
    </row>
    <row r="3447" spans="33:33" x14ac:dyDescent="0.35">
      <c r="AG3447" s="1"/>
    </row>
    <row r="3448" spans="33:33" x14ac:dyDescent="0.35">
      <c r="AG3448" s="1"/>
    </row>
    <row r="3449" spans="33:33" x14ac:dyDescent="0.35">
      <c r="AG3449" s="1"/>
    </row>
    <row r="3450" spans="33:33" x14ac:dyDescent="0.35">
      <c r="AG3450" s="1"/>
    </row>
    <row r="3451" spans="33:33" x14ac:dyDescent="0.35">
      <c r="AG3451" s="1"/>
    </row>
    <row r="3452" spans="33:33" x14ac:dyDescent="0.35">
      <c r="AG3452" s="1"/>
    </row>
    <row r="3453" spans="33:33" x14ac:dyDescent="0.35">
      <c r="AG3453" s="1"/>
    </row>
    <row r="3454" spans="33:33" x14ac:dyDescent="0.35">
      <c r="AG3454" s="1"/>
    </row>
    <row r="3455" spans="33:33" x14ac:dyDescent="0.35">
      <c r="AG3455" s="1"/>
    </row>
    <row r="3456" spans="33:33" x14ac:dyDescent="0.35">
      <c r="AG3456" s="1"/>
    </row>
    <row r="3457" spans="33:33" x14ac:dyDescent="0.35">
      <c r="AG3457" s="1"/>
    </row>
    <row r="3458" spans="33:33" x14ac:dyDescent="0.35">
      <c r="AG3458" s="1"/>
    </row>
    <row r="3459" spans="33:33" x14ac:dyDescent="0.35">
      <c r="AG3459" s="1"/>
    </row>
    <row r="3460" spans="33:33" x14ac:dyDescent="0.35">
      <c r="AG3460" s="1"/>
    </row>
    <row r="3461" spans="33:33" x14ac:dyDescent="0.35">
      <c r="AG3461" s="1"/>
    </row>
    <row r="3462" spans="33:33" x14ac:dyDescent="0.35">
      <c r="AG3462" s="1"/>
    </row>
    <row r="3463" spans="33:33" x14ac:dyDescent="0.35">
      <c r="AG3463" s="1"/>
    </row>
    <row r="3464" spans="33:33" x14ac:dyDescent="0.35">
      <c r="AG3464" s="1"/>
    </row>
    <row r="3465" spans="33:33" x14ac:dyDescent="0.35">
      <c r="AG3465" s="1"/>
    </row>
    <row r="3466" spans="33:33" x14ac:dyDescent="0.35">
      <c r="AG3466" s="1"/>
    </row>
    <row r="3467" spans="33:33" x14ac:dyDescent="0.35">
      <c r="AG3467" s="1"/>
    </row>
    <row r="3468" spans="33:33" x14ac:dyDescent="0.35">
      <c r="AG3468" s="1"/>
    </row>
    <row r="3469" spans="33:33" x14ac:dyDescent="0.35">
      <c r="AG3469" s="1"/>
    </row>
    <row r="3470" spans="33:33" x14ac:dyDescent="0.35">
      <c r="AG3470" s="1"/>
    </row>
    <row r="3471" spans="33:33" x14ac:dyDescent="0.35">
      <c r="AG3471" s="1"/>
    </row>
    <row r="3472" spans="33:33" x14ac:dyDescent="0.35">
      <c r="AG3472" s="1"/>
    </row>
    <row r="3473" spans="33:33" x14ac:dyDescent="0.35">
      <c r="AG3473" s="1"/>
    </row>
    <row r="3474" spans="33:33" x14ac:dyDescent="0.35">
      <c r="AG3474" s="1"/>
    </row>
    <row r="3475" spans="33:33" x14ac:dyDescent="0.35">
      <c r="AG3475" s="1"/>
    </row>
    <row r="3476" spans="33:33" x14ac:dyDescent="0.35">
      <c r="AG3476" s="1"/>
    </row>
    <row r="3477" spans="33:33" x14ac:dyDescent="0.35">
      <c r="AG3477" s="1"/>
    </row>
    <row r="3478" spans="33:33" x14ac:dyDescent="0.35">
      <c r="AG3478" s="1"/>
    </row>
    <row r="3479" spans="33:33" x14ac:dyDescent="0.35">
      <c r="AG3479" s="1"/>
    </row>
    <row r="3480" spans="33:33" x14ac:dyDescent="0.35">
      <c r="AG3480" s="1"/>
    </row>
    <row r="3481" spans="33:33" x14ac:dyDescent="0.35">
      <c r="AG3481" s="1"/>
    </row>
    <row r="3482" spans="33:33" x14ac:dyDescent="0.35">
      <c r="AG3482" s="1"/>
    </row>
    <row r="3483" spans="33:33" x14ac:dyDescent="0.35">
      <c r="AG3483" s="1"/>
    </row>
    <row r="3484" spans="33:33" x14ac:dyDescent="0.35">
      <c r="AG3484" s="1"/>
    </row>
    <row r="3485" spans="33:33" x14ac:dyDescent="0.35">
      <c r="AG3485" s="1"/>
    </row>
    <row r="3486" spans="33:33" x14ac:dyDescent="0.35">
      <c r="AG3486" s="1"/>
    </row>
    <row r="3487" spans="33:33" x14ac:dyDescent="0.35">
      <c r="AG3487" s="1"/>
    </row>
    <row r="3488" spans="33:33" x14ac:dyDescent="0.35">
      <c r="AG3488" s="1"/>
    </row>
    <row r="3489" spans="33:33" x14ac:dyDescent="0.35">
      <c r="AG3489" s="1"/>
    </row>
    <row r="3490" spans="33:33" x14ac:dyDescent="0.35">
      <c r="AG3490" s="1"/>
    </row>
    <row r="3491" spans="33:33" x14ac:dyDescent="0.35">
      <c r="AG3491" s="1"/>
    </row>
    <row r="3492" spans="33:33" x14ac:dyDescent="0.35">
      <c r="AG3492" s="1"/>
    </row>
    <row r="3493" spans="33:33" x14ac:dyDescent="0.35">
      <c r="AG3493" s="1"/>
    </row>
    <row r="3494" spans="33:33" x14ac:dyDescent="0.35">
      <c r="AG3494" s="1"/>
    </row>
    <row r="3495" spans="33:33" x14ac:dyDescent="0.35">
      <c r="AG3495" s="1"/>
    </row>
    <row r="3496" spans="33:33" x14ac:dyDescent="0.35">
      <c r="AG3496" s="1"/>
    </row>
    <row r="3497" spans="33:33" x14ac:dyDescent="0.35">
      <c r="AG3497" s="1"/>
    </row>
    <row r="3498" spans="33:33" x14ac:dyDescent="0.35">
      <c r="AG3498" s="1"/>
    </row>
    <row r="3499" spans="33:33" x14ac:dyDescent="0.35">
      <c r="AG3499" s="1"/>
    </row>
    <row r="3500" spans="33:33" x14ac:dyDescent="0.35">
      <c r="AG3500" s="1"/>
    </row>
    <row r="3501" spans="33:33" x14ac:dyDescent="0.35">
      <c r="AG3501" s="1"/>
    </row>
    <row r="3502" spans="33:33" x14ac:dyDescent="0.35">
      <c r="AG3502" s="1"/>
    </row>
    <row r="3503" spans="33:33" x14ac:dyDescent="0.35">
      <c r="AG3503" s="1"/>
    </row>
    <row r="3504" spans="33:33" x14ac:dyDescent="0.35">
      <c r="AG3504" s="1"/>
    </row>
    <row r="3505" spans="33:33" x14ac:dyDescent="0.35">
      <c r="AG3505" s="1"/>
    </row>
    <row r="3506" spans="33:33" x14ac:dyDescent="0.35">
      <c r="AG3506" s="1"/>
    </row>
    <row r="3507" spans="33:33" x14ac:dyDescent="0.35">
      <c r="AG3507" s="1"/>
    </row>
    <row r="3508" spans="33:33" x14ac:dyDescent="0.35">
      <c r="AG3508" s="1"/>
    </row>
    <row r="3509" spans="33:33" x14ac:dyDescent="0.35">
      <c r="AG3509" s="1"/>
    </row>
    <row r="3510" spans="33:33" x14ac:dyDescent="0.35">
      <c r="AG3510" s="1"/>
    </row>
    <row r="3511" spans="33:33" x14ac:dyDescent="0.35">
      <c r="AG3511" s="1"/>
    </row>
    <row r="3512" spans="33:33" x14ac:dyDescent="0.35">
      <c r="AG3512" s="1"/>
    </row>
    <row r="3513" spans="33:33" x14ac:dyDescent="0.35">
      <c r="AG3513" s="1"/>
    </row>
    <row r="3514" spans="33:33" x14ac:dyDescent="0.35">
      <c r="AG3514" s="1"/>
    </row>
    <row r="3515" spans="33:33" x14ac:dyDescent="0.35">
      <c r="AG3515" s="1"/>
    </row>
    <row r="3516" spans="33:33" x14ac:dyDescent="0.35">
      <c r="AG3516" s="1"/>
    </row>
    <row r="3517" spans="33:33" x14ac:dyDescent="0.35">
      <c r="AG3517" s="1"/>
    </row>
    <row r="3518" spans="33:33" x14ac:dyDescent="0.35">
      <c r="AG3518" s="1"/>
    </row>
    <row r="3519" spans="33:33" x14ac:dyDescent="0.35">
      <c r="AG3519" s="1"/>
    </row>
    <row r="3520" spans="33:33" x14ac:dyDescent="0.35">
      <c r="AG3520" s="1"/>
    </row>
    <row r="3521" spans="33:33" x14ac:dyDescent="0.35">
      <c r="AG3521" s="1"/>
    </row>
    <row r="3522" spans="33:33" x14ac:dyDescent="0.35">
      <c r="AG3522" s="1"/>
    </row>
    <row r="3523" spans="33:33" x14ac:dyDescent="0.35">
      <c r="AG3523" s="1"/>
    </row>
    <row r="3524" spans="33:33" x14ac:dyDescent="0.35">
      <c r="AG3524" s="1"/>
    </row>
    <row r="3525" spans="33:33" x14ac:dyDescent="0.35">
      <c r="AG3525" s="1"/>
    </row>
    <row r="3526" spans="33:33" x14ac:dyDescent="0.35">
      <c r="AG3526" s="1"/>
    </row>
    <row r="3527" spans="33:33" x14ac:dyDescent="0.35">
      <c r="AG3527" s="1"/>
    </row>
    <row r="3528" spans="33:33" x14ac:dyDescent="0.35">
      <c r="AG3528" s="1"/>
    </row>
    <row r="3529" spans="33:33" x14ac:dyDescent="0.35">
      <c r="AG3529" s="1"/>
    </row>
    <row r="3530" spans="33:33" x14ac:dyDescent="0.35">
      <c r="AG3530" s="1"/>
    </row>
    <row r="3531" spans="33:33" x14ac:dyDescent="0.35">
      <c r="AG3531" s="1"/>
    </row>
    <row r="3532" spans="33:33" x14ac:dyDescent="0.35">
      <c r="AG3532" s="1"/>
    </row>
    <row r="3533" spans="33:33" x14ac:dyDescent="0.35">
      <c r="AG3533" s="1"/>
    </row>
    <row r="3534" spans="33:33" x14ac:dyDescent="0.35">
      <c r="AG3534" s="1"/>
    </row>
    <row r="3535" spans="33:33" x14ac:dyDescent="0.35">
      <c r="AG3535" s="1"/>
    </row>
    <row r="3536" spans="33:33" x14ac:dyDescent="0.35">
      <c r="AG3536" s="1"/>
    </row>
    <row r="3537" spans="33:33" x14ac:dyDescent="0.35">
      <c r="AG3537" s="1"/>
    </row>
    <row r="3538" spans="33:33" x14ac:dyDescent="0.35">
      <c r="AG3538" s="1"/>
    </row>
    <row r="3539" spans="33:33" x14ac:dyDescent="0.35">
      <c r="AG3539" s="1"/>
    </row>
    <row r="3540" spans="33:33" x14ac:dyDescent="0.35">
      <c r="AG3540" s="1"/>
    </row>
    <row r="3541" spans="33:33" x14ac:dyDescent="0.35">
      <c r="AG3541" s="1"/>
    </row>
    <row r="3542" spans="33:33" x14ac:dyDescent="0.35">
      <c r="AG3542" s="1"/>
    </row>
    <row r="3543" spans="33:33" x14ac:dyDescent="0.35">
      <c r="AG3543" s="1"/>
    </row>
    <row r="3544" spans="33:33" x14ac:dyDescent="0.35">
      <c r="AG3544" s="1"/>
    </row>
    <row r="3545" spans="33:33" x14ac:dyDescent="0.35">
      <c r="AG3545" s="1"/>
    </row>
    <row r="3546" spans="33:33" x14ac:dyDescent="0.35">
      <c r="AG3546" s="1"/>
    </row>
    <row r="3547" spans="33:33" x14ac:dyDescent="0.35">
      <c r="AG3547" s="1"/>
    </row>
    <row r="3548" spans="33:33" x14ac:dyDescent="0.35">
      <c r="AG3548" s="1"/>
    </row>
    <row r="3549" spans="33:33" x14ac:dyDescent="0.35">
      <c r="AG3549" s="1"/>
    </row>
    <row r="3550" spans="33:33" x14ac:dyDescent="0.35">
      <c r="AG3550" s="1"/>
    </row>
    <row r="3551" spans="33:33" x14ac:dyDescent="0.35">
      <c r="AG3551" s="1"/>
    </row>
    <row r="3552" spans="33:33" x14ac:dyDescent="0.35">
      <c r="AG3552" s="1"/>
    </row>
    <row r="3553" spans="33:33" x14ac:dyDescent="0.35">
      <c r="AG3553" s="1"/>
    </row>
    <row r="3554" spans="33:33" x14ac:dyDescent="0.35">
      <c r="AG3554" s="1"/>
    </row>
    <row r="3555" spans="33:33" x14ac:dyDescent="0.35">
      <c r="AG3555" s="1"/>
    </row>
    <row r="3556" spans="33:33" x14ac:dyDescent="0.35">
      <c r="AG3556" s="1"/>
    </row>
    <row r="3557" spans="33:33" x14ac:dyDescent="0.35">
      <c r="AG3557" s="1"/>
    </row>
    <row r="3558" spans="33:33" x14ac:dyDescent="0.35">
      <c r="AG3558" s="1"/>
    </row>
    <row r="3559" spans="33:33" x14ac:dyDescent="0.35">
      <c r="AG3559" s="1"/>
    </row>
    <row r="3560" spans="33:33" x14ac:dyDescent="0.35">
      <c r="AG3560" s="1"/>
    </row>
    <row r="3561" spans="33:33" x14ac:dyDescent="0.35">
      <c r="AG3561" s="1"/>
    </row>
    <row r="3562" spans="33:33" x14ac:dyDescent="0.35">
      <c r="AG3562" s="1"/>
    </row>
    <row r="3563" spans="33:33" x14ac:dyDescent="0.35">
      <c r="AG3563" s="1"/>
    </row>
    <row r="3564" spans="33:33" x14ac:dyDescent="0.35">
      <c r="AG3564" s="1"/>
    </row>
    <row r="3565" spans="33:33" x14ac:dyDescent="0.35">
      <c r="AG3565" s="1"/>
    </row>
    <row r="3566" spans="33:33" x14ac:dyDescent="0.35">
      <c r="AG3566" s="1"/>
    </row>
    <row r="3567" spans="33:33" x14ac:dyDescent="0.35">
      <c r="AG3567" s="1"/>
    </row>
    <row r="3568" spans="33:33" x14ac:dyDescent="0.35">
      <c r="AG3568" s="1"/>
    </row>
    <row r="3569" spans="33:33" x14ac:dyDescent="0.35">
      <c r="AG3569" s="1"/>
    </row>
    <row r="3570" spans="33:33" x14ac:dyDescent="0.35">
      <c r="AG3570" s="1"/>
    </row>
    <row r="3571" spans="33:33" x14ac:dyDescent="0.35">
      <c r="AG3571" s="1"/>
    </row>
    <row r="3572" spans="33:33" x14ac:dyDescent="0.35">
      <c r="AG3572" s="1"/>
    </row>
    <row r="3573" spans="33:33" x14ac:dyDescent="0.35">
      <c r="AG3573" s="1"/>
    </row>
    <row r="3574" spans="33:33" x14ac:dyDescent="0.35">
      <c r="AG3574" s="1"/>
    </row>
    <row r="3575" spans="33:33" x14ac:dyDescent="0.35">
      <c r="AG3575" s="1"/>
    </row>
    <row r="3576" spans="33:33" x14ac:dyDescent="0.35">
      <c r="AG3576" s="1"/>
    </row>
    <row r="3577" spans="33:33" x14ac:dyDescent="0.35">
      <c r="AG3577" s="1"/>
    </row>
    <row r="3578" spans="33:33" x14ac:dyDescent="0.35">
      <c r="AG3578" s="1"/>
    </row>
    <row r="3579" spans="33:33" x14ac:dyDescent="0.35">
      <c r="AG3579" s="1"/>
    </row>
    <row r="3580" spans="33:33" x14ac:dyDescent="0.35">
      <c r="AG3580" s="1"/>
    </row>
    <row r="3581" spans="33:33" x14ac:dyDescent="0.35">
      <c r="AG3581" s="1"/>
    </row>
    <row r="3582" spans="33:33" x14ac:dyDescent="0.35">
      <c r="AG3582" s="1"/>
    </row>
    <row r="3583" spans="33:33" x14ac:dyDescent="0.35">
      <c r="AG3583" s="1"/>
    </row>
    <row r="3584" spans="33:33" x14ac:dyDescent="0.35">
      <c r="AG3584" s="1"/>
    </row>
    <row r="3585" spans="33:33" x14ac:dyDescent="0.35">
      <c r="AG3585" s="1"/>
    </row>
    <row r="3586" spans="33:33" x14ac:dyDescent="0.35">
      <c r="AG3586" s="1"/>
    </row>
    <row r="3587" spans="33:33" x14ac:dyDescent="0.35">
      <c r="AG3587" s="1"/>
    </row>
    <row r="3588" spans="33:33" x14ac:dyDescent="0.35">
      <c r="AG3588" s="1"/>
    </row>
    <row r="3589" spans="33:33" x14ac:dyDescent="0.35">
      <c r="AG3589" s="1"/>
    </row>
    <row r="3590" spans="33:33" x14ac:dyDescent="0.35">
      <c r="AG3590" s="1"/>
    </row>
    <row r="3591" spans="33:33" x14ac:dyDescent="0.35">
      <c r="AG3591" s="1"/>
    </row>
    <row r="3592" spans="33:33" x14ac:dyDescent="0.35">
      <c r="AG3592" s="1"/>
    </row>
    <row r="3593" spans="33:33" x14ac:dyDescent="0.35">
      <c r="AG3593" s="1"/>
    </row>
    <row r="3594" spans="33:33" x14ac:dyDescent="0.35">
      <c r="AG3594" s="1"/>
    </row>
    <row r="3595" spans="33:33" x14ac:dyDescent="0.35">
      <c r="AG3595" s="1"/>
    </row>
    <row r="3596" spans="33:33" x14ac:dyDescent="0.35">
      <c r="AG3596" s="1"/>
    </row>
    <row r="3597" spans="33:33" x14ac:dyDescent="0.35">
      <c r="AG3597" s="1"/>
    </row>
    <row r="3598" spans="33:33" x14ac:dyDescent="0.35">
      <c r="AG3598" s="1"/>
    </row>
    <row r="3599" spans="33:33" x14ac:dyDescent="0.35">
      <c r="AG3599" s="1"/>
    </row>
    <row r="3600" spans="33:33" x14ac:dyDescent="0.35">
      <c r="AG3600" s="1"/>
    </row>
    <row r="3601" spans="33:33" x14ac:dyDescent="0.35">
      <c r="AG3601" s="1"/>
    </row>
    <row r="3602" spans="33:33" x14ac:dyDescent="0.35">
      <c r="AG3602" s="1"/>
    </row>
    <row r="3603" spans="33:33" x14ac:dyDescent="0.35">
      <c r="AG3603" s="1"/>
    </row>
    <row r="3604" spans="33:33" x14ac:dyDescent="0.35">
      <c r="AG3604" s="1"/>
    </row>
    <row r="3605" spans="33:33" x14ac:dyDescent="0.35">
      <c r="AG3605" s="1"/>
    </row>
    <row r="3606" spans="33:33" x14ac:dyDescent="0.35">
      <c r="AG3606" s="1"/>
    </row>
    <row r="3607" spans="33:33" x14ac:dyDescent="0.35">
      <c r="AG3607" s="1"/>
    </row>
    <row r="3608" spans="33:33" x14ac:dyDescent="0.35">
      <c r="AG3608" s="1"/>
    </row>
    <row r="3609" spans="33:33" x14ac:dyDescent="0.35">
      <c r="AG3609" s="1"/>
    </row>
    <row r="3610" spans="33:33" x14ac:dyDescent="0.35">
      <c r="AG3610" s="1"/>
    </row>
    <row r="3611" spans="33:33" x14ac:dyDescent="0.35">
      <c r="AG3611" s="1"/>
    </row>
    <row r="3612" spans="33:33" x14ac:dyDescent="0.35">
      <c r="AG3612" s="1"/>
    </row>
    <row r="3613" spans="33:33" x14ac:dyDescent="0.35">
      <c r="AG3613" s="1"/>
    </row>
    <row r="3614" spans="33:33" x14ac:dyDescent="0.35">
      <c r="AG3614" s="1"/>
    </row>
    <row r="3615" spans="33:33" x14ac:dyDescent="0.35">
      <c r="AG3615" s="1"/>
    </row>
    <row r="3616" spans="33:33" x14ac:dyDescent="0.35">
      <c r="AG3616" s="1"/>
    </row>
    <row r="3617" spans="33:33" x14ac:dyDescent="0.35">
      <c r="AG3617" s="1"/>
    </row>
    <row r="3618" spans="33:33" x14ac:dyDescent="0.35">
      <c r="AG3618" s="1"/>
    </row>
    <row r="3619" spans="33:33" x14ac:dyDescent="0.35">
      <c r="AG3619" s="1"/>
    </row>
    <row r="3620" spans="33:33" x14ac:dyDescent="0.35">
      <c r="AG3620" s="1"/>
    </row>
    <row r="3621" spans="33:33" x14ac:dyDescent="0.35">
      <c r="AG3621" s="1"/>
    </row>
    <row r="3622" spans="33:33" x14ac:dyDescent="0.35">
      <c r="AG3622" s="1"/>
    </row>
    <row r="3623" spans="33:33" x14ac:dyDescent="0.35">
      <c r="AG3623" s="1"/>
    </row>
    <row r="3624" spans="33:33" x14ac:dyDescent="0.35">
      <c r="AG3624" s="1"/>
    </row>
    <row r="3625" spans="33:33" x14ac:dyDescent="0.35">
      <c r="AG3625" s="1"/>
    </row>
    <row r="3626" spans="33:33" x14ac:dyDescent="0.35">
      <c r="AG3626" s="1"/>
    </row>
    <row r="3627" spans="33:33" x14ac:dyDescent="0.35">
      <c r="AG3627" s="1"/>
    </row>
    <row r="3628" spans="33:33" x14ac:dyDescent="0.35">
      <c r="AG3628" s="1"/>
    </row>
    <row r="3629" spans="33:33" x14ac:dyDescent="0.35">
      <c r="AG3629" s="1"/>
    </row>
    <row r="3630" spans="33:33" x14ac:dyDescent="0.35">
      <c r="AG3630" s="1"/>
    </row>
    <row r="3631" spans="33:33" x14ac:dyDescent="0.35">
      <c r="AG3631" s="1"/>
    </row>
    <row r="3632" spans="33:33" x14ac:dyDescent="0.35">
      <c r="AG3632" s="1"/>
    </row>
    <row r="3633" spans="33:33" x14ac:dyDescent="0.35">
      <c r="AG3633" s="1"/>
    </row>
    <row r="3634" spans="33:33" x14ac:dyDescent="0.35">
      <c r="AG3634" s="1"/>
    </row>
    <row r="3635" spans="33:33" x14ac:dyDescent="0.35">
      <c r="AG3635" s="1"/>
    </row>
    <row r="3636" spans="33:33" x14ac:dyDescent="0.35">
      <c r="AG3636" s="1"/>
    </row>
    <row r="3637" spans="33:33" x14ac:dyDescent="0.35">
      <c r="AG3637" s="1"/>
    </row>
    <row r="3638" spans="33:33" x14ac:dyDescent="0.35">
      <c r="AG3638" s="1"/>
    </row>
    <row r="3639" spans="33:33" x14ac:dyDescent="0.35">
      <c r="AG3639" s="1"/>
    </row>
    <row r="3640" spans="33:33" x14ac:dyDescent="0.35">
      <c r="AG3640" s="1"/>
    </row>
    <row r="3641" spans="33:33" x14ac:dyDescent="0.35">
      <c r="AG3641" s="1"/>
    </row>
    <row r="3642" spans="33:33" x14ac:dyDescent="0.35">
      <c r="AG3642" s="1"/>
    </row>
    <row r="3643" spans="33:33" x14ac:dyDescent="0.35">
      <c r="AG3643" s="1"/>
    </row>
    <row r="3644" spans="33:33" x14ac:dyDescent="0.35">
      <c r="AG3644" s="1"/>
    </row>
    <row r="3645" spans="33:33" x14ac:dyDescent="0.35">
      <c r="AG3645" s="1"/>
    </row>
    <row r="3646" spans="33:33" x14ac:dyDescent="0.35">
      <c r="AG3646" s="1"/>
    </row>
    <row r="3647" spans="33:33" x14ac:dyDescent="0.35">
      <c r="AG3647" s="1"/>
    </row>
    <row r="3648" spans="33:33" x14ac:dyDescent="0.35">
      <c r="AG3648" s="1"/>
    </row>
    <row r="3649" spans="33:33" x14ac:dyDescent="0.35">
      <c r="AG3649" s="1"/>
    </row>
    <row r="3650" spans="33:33" x14ac:dyDescent="0.35">
      <c r="AG3650" s="1"/>
    </row>
    <row r="3651" spans="33:33" x14ac:dyDescent="0.35">
      <c r="AG3651" s="1"/>
    </row>
    <row r="3652" spans="33:33" x14ac:dyDescent="0.35">
      <c r="AG3652" s="1"/>
    </row>
    <row r="3653" spans="33:33" x14ac:dyDescent="0.35">
      <c r="AG3653" s="1"/>
    </row>
    <row r="3654" spans="33:33" x14ac:dyDescent="0.35">
      <c r="AG3654" s="1"/>
    </row>
    <row r="3655" spans="33:33" x14ac:dyDescent="0.35">
      <c r="AG3655" s="1"/>
    </row>
    <row r="3656" spans="33:33" x14ac:dyDescent="0.35">
      <c r="AG3656" s="1"/>
    </row>
    <row r="3657" spans="33:33" x14ac:dyDescent="0.35">
      <c r="AG3657" s="1"/>
    </row>
    <row r="3658" spans="33:33" x14ac:dyDescent="0.35">
      <c r="AG3658" s="1"/>
    </row>
    <row r="3659" spans="33:33" x14ac:dyDescent="0.35">
      <c r="AG3659" s="1"/>
    </row>
    <row r="3660" spans="33:33" x14ac:dyDescent="0.35">
      <c r="AG3660" s="1"/>
    </row>
    <row r="3661" spans="33:33" x14ac:dyDescent="0.35">
      <c r="AG3661" s="1"/>
    </row>
    <row r="3662" spans="33:33" x14ac:dyDescent="0.35">
      <c r="AG3662" s="1"/>
    </row>
    <row r="3663" spans="33:33" x14ac:dyDescent="0.35">
      <c r="AG3663" s="1"/>
    </row>
    <row r="3664" spans="33:33" x14ac:dyDescent="0.35">
      <c r="AG3664" s="1"/>
    </row>
    <row r="3665" spans="33:33" x14ac:dyDescent="0.35">
      <c r="AG3665" s="1"/>
    </row>
    <row r="3666" spans="33:33" x14ac:dyDescent="0.35">
      <c r="AG3666" s="1"/>
    </row>
    <row r="3667" spans="33:33" x14ac:dyDescent="0.35">
      <c r="AG3667" s="1"/>
    </row>
    <row r="3668" spans="33:33" x14ac:dyDescent="0.35">
      <c r="AG3668" s="1"/>
    </row>
    <row r="3669" spans="33:33" x14ac:dyDescent="0.35">
      <c r="AG3669" s="1"/>
    </row>
    <row r="3670" spans="33:33" x14ac:dyDescent="0.35">
      <c r="AG3670" s="1"/>
    </row>
    <row r="3671" spans="33:33" x14ac:dyDescent="0.35">
      <c r="AG3671" s="1"/>
    </row>
    <row r="3672" spans="33:33" x14ac:dyDescent="0.35">
      <c r="AG3672" s="1"/>
    </row>
    <row r="3673" spans="33:33" x14ac:dyDescent="0.35">
      <c r="AG3673" s="1"/>
    </row>
    <row r="3674" spans="33:33" x14ac:dyDescent="0.35">
      <c r="AG3674" s="1"/>
    </row>
    <row r="3675" spans="33:33" x14ac:dyDescent="0.35">
      <c r="AG3675" s="1"/>
    </row>
    <row r="3676" spans="33:33" x14ac:dyDescent="0.35">
      <c r="AG3676" s="1"/>
    </row>
    <row r="3677" spans="33:33" x14ac:dyDescent="0.35">
      <c r="AG3677" s="1"/>
    </row>
    <row r="3678" spans="33:33" x14ac:dyDescent="0.35">
      <c r="AG3678" s="1"/>
    </row>
    <row r="3679" spans="33:33" x14ac:dyDescent="0.35">
      <c r="AG3679" s="1"/>
    </row>
    <row r="3680" spans="33:33" x14ac:dyDescent="0.35">
      <c r="AG3680" s="1"/>
    </row>
    <row r="3681" spans="33:33" x14ac:dyDescent="0.35">
      <c r="AG3681" s="1"/>
    </row>
    <row r="3682" spans="33:33" x14ac:dyDescent="0.35">
      <c r="AG3682" s="1"/>
    </row>
    <row r="3683" spans="33:33" x14ac:dyDescent="0.35">
      <c r="AG3683" s="1"/>
    </row>
    <row r="3684" spans="33:33" x14ac:dyDescent="0.35">
      <c r="AG3684" s="1"/>
    </row>
    <row r="3685" spans="33:33" x14ac:dyDescent="0.35">
      <c r="AG3685" s="1"/>
    </row>
    <row r="3686" spans="33:33" x14ac:dyDescent="0.35">
      <c r="AG3686" s="1"/>
    </row>
    <row r="3687" spans="33:33" x14ac:dyDescent="0.35">
      <c r="AG3687" s="1"/>
    </row>
    <row r="3688" spans="33:33" x14ac:dyDescent="0.35">
      <c r="AG3688" s="1"/>
    </row>
    <row r="3689" spans="33:33" x14ac:dyDescent="0.35">
      <c r="AG3689" s="1"/>
    </row>
    <row r="3690" spans="33:33" x14ac:dyDescent="0.35">
      <c r="AG3690" s="1"/>
    </row>
    <row r="3691" spans="33:33" x14ac:dyDescent="0.35">
      <c r="AG3691" s="1"/>
    </row>
    <row r="3692" spans="33:33" x14ac:dyDescent="0.35">
      <c r="AG3692" s="1"/>
    </row>
    <row r="3693" spans="33:33" x14ac:dyDescent="0.35">
      <c r="AG3693" s="1"/>
    </row>
    <row r="3694" spans="33:33" x14ac:dyDescent="0.35">
      <c r="AG3694" s="1"/>
    </row>
    <row r="3695" spans="33:33" x14ac:dyDescent="0.35">
      <c r="AG3695" s="1"/>
    </row>
    <row r="3696" spans="33:33" x14ac:dyDescent="0.35">
      <c r="AG3696" s="1"/>
    </row>
    <row r="3697" spans="33:33" x14ac:dyDescent="0.35">
      <c r="AG3697" s="1"/>
    </row>
    <row r="3698" spans="33:33" x14ac:dyDescent="0.35">
      <c r="AG3698" s="1"/>
    </row>
    <row r="3699" spans="33:33" x14ac:dyDescent="0.35">
      <c r="AG3699" s="1"/>
    </row>
    <row r="3700" spans="33:33" x14ac:dyDescent="0.35">
      <c r="AG3700" s="1"/>
    </row>
    <row r="3701" spans="33:33" x14ac:dyDescent="0.35">
      <c r="AG3701" s="1"/>
    </row>
    <row r="3702" spans="33:33" x14ac:dyDescent="0.35">
      <c r="AG3702" s="1"/>
    </row>
    <row r="3703" spans="33:33" x14ac:dyDescent="0.35">
      <c r="AG3703" s="1"/>
    </row>
    <row r="3704" spans="33:33" x14ac:dyDescent="0.35">
      <c r="AG3704" s="1"/>
    </row>
    <row r="3705" spans="33:33" x14ac:dyDescent="0.35">
      <c r="AG3705" s="1"/>
    </row>
    <row r="3706" spans="33:33" x14ac:dyDescent="0.35">
      <c r="AG3706" s="1"/>
    </row>
    <row r="3707" spans="33:33" x14ac:dyDescent="0.35">
      <c r="AG3707" s="1"/>
    </row>
    <row r="3708" spans="33:33" x14ac:dyDescent="0.35">
      <c r="AG3708" s="1"/>
    </row>
    <row r="3709" spans="33:33" x14ac:dyDescent="0.35">
      <c r="AG3709" s="1"/>
    </row>
    <row r="3710" spans="33:33" x14ac:dyDescent="0.35">
      <c r="AG3710" s="1"/>
    </row>
    <row r="3711" spans="33:33" x14ac:dyDescent="0.35">
      <c r="AG3711" s="1"/>
    </row>
    <row r="3712" spans="33:33" x14ac:dyDescent="0.35">
      <c r="AG3712" s="1"/>
    </row>
    <row r="3713" spans="33:33" x14ac:dyDescent="0.35">
      <c r="AG3713" s="1"/>
    </row>
    <row r="3714" spans="33:33" x14ac:dyDescent="0.35">
      <c r="AG3714" s="1"/>
    </row>
    <row r="3715" spans="33:33" x14ac:dyDescent="0.35">
      <c r="AG3715" s="1"/>
    </row>
    <row r="3716" spans="33:33" x14ac:dyDescent="0.35">
      <c r="AG3716" s="1"/>
    </row>
    <row r="3717" spans="33:33" x14ac:dyDescent="0.35">
      <c r="AG3717" s="1"/>
    </row>
    <row r="3718" spans="33:33" x14ac:dyDescent="0.35">
      <c r="AG3718" s="1"/>
    </row>
    <row r="3719" spans="33:33" x14ac:dyDescent="0.35">
      <c r="AG3719" s="1"/>
    </row>
    <row r="3720" spans="33:33" x14ac:dyDescent="0.35">
      <c r="AG3720" s="1"/>
    </row>
    <row r="3721" spans="33:33" x14ac:dyDescent="0.35">
      <c r="AG3721" s="1"/>
    </row>
    <row r="3722" spans="33:33" x14ac:dyDescent="0.35">
      <c r="AG3722" s="1"/>
    </row>
    <row r="3723" spans="33:33" x14ac:dyDescent="0.35">
      <c r="AG3723" s="1"/>
    </row>
    <row r="3724" spans="33:33" x14ac:dyDescent="0.35">
      <c r="AG3724" s="1"/>
    </row>
    <row r="3725" spans="33:33" x14ac:dyDescent="0.35">
      <c r="AG3725" s="1"/>
    </row>
    <row r="3726" spans="33:33" x14ac:dyDescent="0.35">
      <c r="AG3726" s="1"/>
    </row>
    <row r="3727" spans="33:33" x14ac:dyDescent="0.35">
      <c r="AG3727" s="1"/>
    </row>
    <row r="3728" spans="33:33" x14ac:dyDescent="0.35">
      <c r="AG3728" s="1"/>
    </row>
    <row r="3729" spans="33:33" x14ac:dyDescent="0.35">
      <c r="AG3729" s="1"/>
    </row>
    <row r="3730" spans="33:33" x14ac:dyDescent="0.35">
      <c r="AG3730" s="1"/>
    </row>
    <row r="3731" spans="33:33" x14ac:dyDescent="0.35">
      <c r="AG3731" s="1"/>
    </row>
    <row r="3732" spans="33:33" x14ac:dyDescent="0.35">
      <c r="AG3732" s="1"/>
    </row>
    <row r="3733" spans="33:33" x14ac:dyDescent="0.35">
      <c r="AG3733" s="1"/>
    </row>
    <row r="3734" spans="33:33" x14ac:dyDescent="0.35">
      <c r="AG3734" s="1"/>
    </row>
    <row r="3735" spans="33:33" x14ac:dyDescent="0.35">
      <c r="AG3735" s="1"/>
    </row>
    <row r="3736" spans="33:33" x14ac:dyDescent="0.35">
      <c r="AG3736" s="1"/>
    </row>
    <row r="3737" spans="33:33" x14ac:dyDescent="0.35">
      <c r="AG3737" s="1"/>
    </row>
    <row r="3738" spans="33:33" x14ac:dyDescent="0.35">
      <c r="AG3738" s="1"/>
    </row>
    <row r="3739" spans="33:33" x14ac:dyDescent="0.35">
      <c r="AG3739" s="1"/>
    </row>
    <row r="3740" spans="33:33" x14ac:dyDescent="0.35">
      <c r="AG3740" s="1"/>
    </row>
    <row r="3741" spans="33:33" x14ac:dyDescent="0.35">
      <c r="AG3741" s="1"/>
    </row>
    <row r="3742" spans="33:33" x14ac:dyDescent="0.35">
      <c r="AG3742" s="1"/>
    </row>
    <row r="3743" spans="33:33" x14ac:dyDescent="0.35">
      <c r="AG3743" s="1"/>
    </row>
    <row r="3744" spans="33:33" x14ac:dyDescent="0.35">
      <c r="AG3744" s="1"/>
    </row>
    <row r="3745" spans="33:33" x14ac:dyDescent="0.35">
      <c r="AG3745" s="1"/>
    </row>
    <row r="3746" spans="33:33" x14ac:dyDescent="0.35">
      <c r="AG3746" s="1"/>
    </row>
    <row r="3747" spans="33:33" x14ac:dyDescent="0.35">
      <c r="AG3747" s="1"/>
    </row>
    <row r="3748" spans="33:33" x14ac:dyDescent="0.35">
      <c r="AG3748" s="1"/>
    </row>
    <row r="3749" spans="33:33" x14ac:dyDescent="0.35">
      <c r="AG3749" s="1"/>
    </row>
    <row r="3750" spans="33:33" x14ac:dyDescent="0.35">
      <c r="AG3750" s="1"/>
    </row>
    <row r="3751" spans="33:33" x14ac:dyDescent="0.35">
      <c r="AG3751" s="1"/>
    </row>
    <row r="3752" spans="33:33" x14ac:dyDescent="0.35">
      <c r="AG3752" s="1"/>
    </row>
    <row r="3753" spans="33:33" x14ac:dyDescent="0.35">
      <c r="AG3753" s="1"/>
    </row>
    <row r="3754" spans="33:33" x14ac:dyDescent="0.35">
      <c r="AG3754" s="1"/>
    </row>
    <row r="3755" spans="33:33" x14ac:dyDescent="0.35">
      <c r="AG3755" s="1"/>
    </row>
    <row r="3756" spans="33:33" x14ac:dyDescent="0.35">
      <c r="AG3756" s="1"/>
    </row>
    <row r="3757" spans="33:33" x14ac:dyDescent="0.35">
      <c r="AG3757" s="1"/>
    </row>
    <row r="3758" spans="33:33" x14ac:dyDescent="0.35">
      <c r="AG3758" s="1"/>
    </row>
    <row r="3759" spans="33:33" x14ac:dyDescent="0.35">
      <c r="AG3759" s="1"/>
    </row>
    <row r="3760" spans="33:33" x14ac:dyDescent="0.35">
      <c r="AG3760" s="1"/>
    </row>
    <row r="3761" spans="33:33" x14ac:dyDescent="0.35">
      <c r="AG3761" s="1"/>
    </row>
    <row r="3762" spans="33:33" x14ac:dyDescent="0.35">
      <c r="AG3762" s="1"/>
    </row>
    <row r="3763" spans="33:33" x14ac:dyDescent="0.35">
      <c r="AG3763" s="1"/>
    </row>
    <row r="3764" spans="33:33" x14ac:dyDescent="0.35">
      <c r="AG3764" s="1"/>
    </row>
    <row r="3765" spans="33:33" x14ac:dyDescent="0.35">
      <c r="AG3765" s="1"/>
    </row>
    <row r="3766" spans="33:33" x14ac:dyDescent="0.35">
      <c r="AG3766" s="1"/>
    </row>
    <row r="3767" spans="33:33" x14ac:dyDescent="0.35">
      <c r="AG3767" s="1"/>
    </row>
    <row r="3768" spans="33:33" x14ac:dyDescent="0.35">
      <c r="AG3768" s="1"/>
    </row>
    <row r="3769" spans="33:33" x14ac:dyDescent="0.35">
      <c r="AG3769" s="1"/>
    </row>
    <row r="3770" spans="33:33" x14ac:dyDescent="0.35">
      <c r="AG3770" s="1"/>
    </row>
    <row r="3771" spans="33:33" x14ac:dyDescent="0.35">
      <c r="AG3771" s="1"/>
    </row>
    <row r="3772" spans="33:33" x14ac:dyDescent="0.35">
      <c r="AG3772" s="1"/>
    </row>
    <row r="3773" spans="33:33" x14ac:dyDescent="0.35">
      <c r="AG3773" s="1"/>
    </row>
    <row r="3774" spans="33:33" x14ac:dyDescent="0.35">
      <c r="AG3774" s="1"/>
    </row>
    <row r="3775" spans="33:33" x14ac:dyDescent="0.35">
      <c r="AG3775" s="1"/>
    </row>
    <row r="3776" spans="33:33" x14ac:dyDescent="0.35">
      <c r="AG3776" s="1"/>
    </row>
    <row r="3777" spans="33:33" x14ac:dyDescent="0.35">
      <c r="AG3777" s="1"/>
    </row>
    <row r="3778" spans="33:33" x14ac:dyDescent="0.35">
      <c r="AG3778" s="1"/>
    </row>
    <row r="3779" spans="33:33" x14ac:dyDescent="0.35">
      <c r="AG3779" s="1"/>
    </row>
    <row r="3780" spans="33:33" x14ac:dyDescent="0.35">
      <c r="AG3780" s="1"/>
    </row>
    <row r="3781" spans="33:33" x14ac:dyDescent="0.35">
      <c r="AG3781" s="1"/>
    </row>
    <row r="3782" spans="33:33" x14ac:dyDescent="0.35">
      <c r="AG3782" s="1"/>
    </row>
    <row r="3783" spans="33:33" x14ac:dyDescent="0.35">
      <c r="AG3783" s="1"/>
    </row>
    <row r="3784" spans="33:33" x14ac:dyDescent="0.35">
      <c r="AG3784" s="1"/>
    </row>
    <row r="3785" spans="33:33" x14ac:dyDescent="0.35">
      <c r="AG3785" s="1"/>
    </row>
    <row r="3786" spans="33:33" x14ac:dyDescent="0.35">
      <c r="AG3786" s="1"/>
    </row>
    <row r="3787" spans="33:33" x14ac:dyDescent="0.35">
      <c r="AG3787" s="1"/>
    </row>
    <row r="3788" spans="33:33" x14ac:dyDescent="0.35">
      <c r="AG3788" s="1"/>
    </row>
    <row r="3789" spans="33:33" x14ac:dyDescent="0.35">
      <c r="AG3789" s="1"/>
    </row>
    <row r="3790" spans="33:33" x14ac:dyDescent="0.35">
      <c r="AG3790" s="1"/>
    </row>
    <row r="3791" spans="33:33" x14ac:dyDescent="0.35">
      <c r="AG3791" s="1"/>
    </row>
    <row r="3792" spans="33:33" x14ac:dyDescent="0.35">
      <c r="AG3792" s="1"/>
    </row>
    <row r="3793" spans="33:33" x14ac:dyDescent="0.35">
      <c r="AG3793" s="1"/>
    </row>
    <row r="3794" spans="33:33" x14ac:dyDescent="0.35">
      <c r="AG3794" s="1"/>
    </row>
    <row r="3795" spans="33:33" x14ac:dyDescent="0.35">
      <c r="AG3795" s="1"/>
    </row>
    <row r="3796" spans="33:33" x14ac:dyDescent="0.35">
      <c r="AG3796" s="1"/>
    </row>
    <row r="3797" spans="33:33" x14ac:dyDescent="0.35">
      <c r="AG3797" s="1"/>
    </row>
    <row r="3798" spans="33:33" x14ac:dyDescent="0.35">
      <c r="AG3798" s="1"/>
    </row>
    <row r="3799" spans="33:33" x14ac:dyDescent="0.35">
      <c r="AG3799" s="1"/>
    </row>
    <row r="3800" spans="33:33" x14ac:dyDescent="0.35">
      <c r="AG3800" s="1"/>
    </row>
    <row r="3801" spans="33:33" x14ac:dyDescent="0.35">
      <c r="AG3801" s="1"/>
    </row>
    <row r="3802" spans="33:33" x14ac:dyDescent="0.35">
      <c r="AG3802" s="1"/>
    </row>
    <row r="3803" spans="33:33" x14ac:dyDescent="0.35">
      <c r="AG3803" s="1"/>
    </row>
    <row r="3804" spans="33:33" x14ac:dyDescent="0.35">
      <c r="AG3804" s="1"/>
    </row>
    <row r="3805" spans="33:33" x14ac:dyDescent="0.35">
      <c r="AG3805" s="1"/>
    </row>
    <row r="3806" spans="33:33" x14ac:dyDescent="0.35">
      <c r="AG3806" s="1"/>
    </row>
    <row r="3807" spans="33:33" x14ac:dyDescent="0.35">
      <c r="AG3807" s="1"/>
    </row>
    <row r="3808" spans="33:33" x14ac:dyDescent="0.35">
      <c r="AG3808" s="1"/>
    </row>
    <row r="3809" spans="33:33" x14ac:dyDescent="0.35">
      <c r="AG3809" s="1"/>
    </row>
    <row r="3810" spans="33:33" x14ac:dyDescent="0.35">
      <c r="AG3810" s="1"/>
    </row>
    <row r="3811" spans="33:33" x14ac:dyDescent="0.35">
      <c r="AG3811" s="1"/>
    </row>
    <row r="3812" spans="33:33" x14ac:dyDescent="0.35">
      <c r="AG3812" s="1"/>
    </row>
    <row r="3813" spans="33:33" x14ac:dyDescent="0.35">
      <c r="AG3813" s="1"/>
    </row>
    <row r="3814" spans="33:33" x14ac:dyDescent="0.35">
      <c r="AG3814" s="1"/>
    </row>
    <row r="3815" spans="33:33" x14ac:dyDescent="0.35">
      <c r="AG3815" s="1"/>
    </row>
    <row r="3816" spans="33:33" x14ac:dyDescent="0.35">
      <c r="AG3816" s="1"/>
    </row>
    <row r="3817" spans="33:33" x14ac:dyDescent="0.35">
      <c r="AG3817" s="1"/>
    </row>
    <row r="3818" spans="33:33" x14ac:dyDescent="0.35">
      <c r="AG3818" s="1"/>
    </row>
    <row r="3819" spans="33:33" x14ac:dyDescent="0.35">
      <c r="AG3819" s="1"/>
    </row>
    <row r="3820" spans="33:33" x14ac:dyDescent="0.35">
      <c r="AG3820" s="1"/>
    </row>
    <row r="3821" spans="33:33" x14ac:dyDescent="0.35">
      <c r="AG3821" s="1"/>
    </row>
    <row r="3822" spans="33:33" x14ac:dyDescent="0.35">
      <c r="AG3822" s="1"/>
    </row>
    <row r="3823" spans="33:33" x14ac:dyDescent="0.35">
      <c r="AG3823" s="1"/>
    </row>
    <row r="3824" spans="33:33" x14ac:dyDescent="0.35">
      <c r="AG3824" s="1"/>
    </row>
    <row r="3825" spans="33:33" x14ac:dyDescent="0.35">
      <c r="AG3825" s="1"/>
    </row>
    <row r="3826" spans="33:33" x14ac:dyDescent="0.35">
      <c r="AG3826" s="1"/>
    </row>
    <row r="3827" spans="33:33" x14ac:dyDescent="0.35">
      <c r="AG3827" s="1"/>
    </row>
    <row r="3828" spans="33:33" x14ac:dyDescent="0.35">
      <c r="AG3828" s="1"/>
    </row>
    <row r="3829" spans="33:33" x14ac:dyDescent="0.35">
      <c r="AG3829" s="1"/>
    </row>
    <row r="3830" spans="33:33" x14ac:dyDescent="0.35">
      <c r="AG3830" s="1"/>
    </row>
    <row r="3831" spans="33:33" x14ac:dyDescent="0.35">
      <c r="AG3831" s="1"/>
    </row>
    <row r="3832" spans="33:33" x14ac:dyDescent="0.35">
      <c r="AG3832" s="1"/>
    </row>
    <row r="3833" spans="33:33" x14ac:dyDescent="0.35">
      <c r="AG3833" s="1"/>
    </row>
    <row r="3834" spans="33:33" x14ac:dyDescent="0.35">
      <c r="AG3834" s="1"/>
    </row>
    <row r="3835" spans="33:33" x14ac:dyDescent="0.35">
      <c r="AG3835" s="1"/>
    </row>
    <row r="3836" spans="33:33" x14ac:dyDescent="0.35">
      <c r="AG3836" s="1"/>
    </row>
    <row r="3837" spans="33:33" x14ac:dyDescent="0.35">
      <c r="AG3837" s="1"/>
    </row>
    <row r="3838" spans="33:33" x14ac:dyDescent="0.35">
      <c r="AG3838" s="1"/>
    </row>
    <row r="3839" spans="33:33" x14ac:dyDescent="0.35">
      <c r="AG3839" s="1"/>
    </row>
    <row r="3840" spans="33:33" x14ac:dyDescent="0.35">
      <c r="AG3840" s="1"/>
    </row>
    <row r="3841" spans="33:33" x14ac:dyDescent="0.35">
      <c r="AG3841" s="1"/>
    </row>
    <row r="3842" spans="33:33" x14ac:dyDescent="0.35">
      <c r="AG3842" s="1"/>
    </row>
    <row r="3843" spans="33:33" x14ac:dyDescent="0.35">
      <c r="AG3843" s="1"/>
    </row>
    <row r="3844" spans="33:33" x14ac:dyDescent="0.35">
      <c r="AG3844" s="1"/>
    </row>
    <row r="3845" spans="33:33" x14ac:dyDescent="0.35">
      <c r="AG3845" s="1"/>
    </row>
    <row r="3846" spans="33:33" x14ac:dyDescent="0.35">
      <c r="AG3846" s="1"/>
    </row>
    <row r="3847" spans="33:33" x14ac:dyDescent="0.35">
      <c r="AG3847" s="1"/>
    </row>
    <row r="3848" spans="33:33" x14ac:dyDescent="0.35">
      <c r="AG3848" s="1"/>
    </row>
    <row r="3849" spans="33:33" x14ac:dyDescent="0.35">
      <c r="AG3849" s="1"/>
    </row>
    <row r="3850" spans="33:33" x14ac:dyDescent="0.35">
      <c r="AG3850" s="1"/>
    </row>
    <row r="3851" spans="33:33" x14ac:dyDescent="0.35">
      <c r="AG3851" s="1"/>
    </row>
    <row r="3852" spans="33:33" x14ac:dyDescent="0.35">
      <c r="AG3852" s="1"/>
    </row>
    <row r="3853" spans="33:33" x14ac:dyDescent="0.35">
      <c r="AG3853" s="1"/>
    </row>
    <row r="3854" spans="33:33" x14ac:dyDescent="0.35">
      <c r="AG3854" s="1"/>
    </row>
    <row r="3855" spans="33:33" x14ac:dyDescent="0.35">
      <c r="AG3855" s="1"/>
    </row>
    <row r="3856" spans="33:33" x14ac:dyDescent="0.35">
      <c r="AG3856" s="1"/>
    </row>
    <row r="3857" spans="33:33" x14ac:dyDescent="0.35">
      <c r="AG3857" s="1"/>
    </row>
    <row r="3858" spans="33:33" x14ac:dyDescent="0.35">
      <c r="AG3858" s="1"/>
    </row>
    <row r="3859" spans="33:33" x14ac:dyDescent="0.35">
      <c r="AG3859" s="1"/>
    </row>
    <row r="3860" spans="33:33" x14ac:dyDescent="0.35">
      <c r="AG3860" s="1"/>
    </row>
    <row r="3861" spans="33:33" x14ac:dyDescent="0.35">
      <c r="AG3861" s="1"/>
    </row>
    <row r="3862" spans="33:33" x14ac:dyDescent="0.35">
      <c r="AG3862" s="1"/>
    </row>
    <row r="3863" spans="33:33" x14ac:dyDescent="0.35">
      <c r="AG3863" s="1"/>
    </row>
    <row r="3864" spans="33:33" x14ac:dyDescent="0.35">
      <c r="AG3864" s="1"/>
    </row>
    <row r="3865" spans="33:33" x14ac:dyDescent="0.35">
      <c r="AG3865" s="1"/>
    </row>
    <row r="3866" spans="33:33" x14ac:dyDescent="0.35">
      <c r="AG3866" s="1"/>
    </row>
    <row r="3867" spans="33:33" x14ac:dyDescent="0.35">
      <c r="AG3867" s="1"/>
    </row>
    <row r="3868" spans="33:33" x14ac:dyDescent="0.35">
      <c r="AG3868" s="1"/>
    </row>
    <row r="3869" spans="33:33" x14ac:dyDescent="0.35">
      <c r="AG3869" s="1"/>
    </row>
    <row r="3870" spans="33:33" x14ac:dyDescent="0.35">
      <c r="AG3870" s="1"/>
    </row>
    <row r="3871" spans="33:33" x14ac:dyDescent="0.35">
      <c r="AG3871" s="1"/>
    </row>
    <row r="3872" spans="33:33" x14ac:dyDescent="0.35">
      <c r="AG3872" s="1"/>
    </row>
    <row r="3873" spans="33:33" x14ac:dyDescent="0.35">
      <c r="AG3873" s="1"/>
    </row>
    <row r="3874" spans="33:33" x14ac:dyDescent="0.35">
      <c r="AG3874" s="1"/>
    </row>
    <row r="3875" spans="33:33" x14ac:dyDescent="0.35">
      <c r="AG3875" s="1"/>
    </row>
    <row r="3876" spans="33:33" x14ac:dyDescent="0.35">
      <c r="AG3876" s="1"/>
    </row>
    <row r="3877" spans="33:33" x14ac:dyDescent="0.35">
      <c r="AG3877" s="1"/>
    </row>
    <row r="3878" spans="33:33" x14ac:dyDescent="0.35">
      <c r="AG3878" s="1"/>
    </row>
    <row r="3879" spans="33:33" x14ac:dyDescent="0.35">
      <c r="AG3879" s="1"/>
    </row>
    <row r="3880" spans="33:33" x14ac:dyDescent="0.35">
      <c r="AG3880" s="1"/>
    </row>
    <row r="3881" spans="33:33" x14ac:dyDescent="0.35">
      <c r="AG3881" s="1"/>
    </row>
    <row r="3882" spans="33:33" x14ac:dyDescent="0.35">
      <c r="AG3882" s="1"/>
    </row>
    <row r="3883" spans="33:33" x14ac:dyDescent="0.35">
      <c r="AG3883" s="1"/>
    </row>
    <row r="3884" spans="33:33" x14ac:dyDescent="0.35">
      <c r="AG3884" s="1"/>
    </row>
    <row r="3885" spans="33:33" x14ac:dyDescent="0.35">
      <c r="AG3885" s="1"/>
    </row>
    <row r="3886" spans="33:33" x14ac:dyDescent="0.35">
      <c r="AG3886" s="1"/>
    </row>
    <row r="3887" spans="33:33" x14ac:dyDescent="0.35">
      <c r="AG3887" s="1"/>
    </row>
    <row r="3888" spans="33:33" x14ac:dyDescent="0.35">
      <c r="AG3888" s="1"/>
    </row>
    <row r="3889" spans="33:33" x14ac:dyDescent="0.35">
      <c r="AG3889" s="1"/>
    </row>
    <row r="3890" spans="33:33" x14ac:dyDescent="0.35">
      <c r="AG3890" s="1"/>
    </row>
    <row r="3891" spans="33:33" x14ac:dyDescent="0.35">
      <c r="AG3891" s="1"/>
    </row>
    <row r="3892" spans="33:33" x14ac:dyDescent="0.35">
      <c r="AG3892" s="1"/>
    </row>
    <row r="3893" spans="33:33" x14ac:dyDescent="0.35">
      <c r="AG3893" s="1"/>
    </row>
    <row r="3894" spans="33:33" x14ac:dyDescent="0.35">
      <c r="AG3894" s="1"/>
    </row>
    <row r="3895" spans="33:33" x14ac:dyDescent="0.35">
      <c r="AG3895" s="1"/>
    </row>
    <row r="3896" spans="33:33" x14ac:dyDescent="0.35">
      <c r="AG3896" s="1"/>
    </row>
    <row r="3897" spans="33:33" x14ac:dyDescent="0.35">
      <c r="AG3897" s="1"/>
    </row>
    <row r="3898" spans="33:33" x14ac:dyDescent="0.35">
      <c r="AG3898" s="1"/>
    </row>
    <row r="3899" spans="33:33" x14ac:dyDescent="0.35">
      <c r="AG3899" s="1"/>
    </row>
    <row r="3900" spans="33:33" x14ac:dyDescent="0.35">
      <c r="AG3900" s="1"/>
    </row>
    <row r="3901" spans="33:33" x14ac:dyDescent="0.35">
      <c r="AG3901" s="1"/>
    </row>
    <row r="3902" spans="33:33" x14ac:dyDescent="0.35">
      <c r="AG3902" s="1"/>
    </row>
    <row r="3903" spans="33:33" x14ac:dyDescent="0.35">
      <c r="AG3903" s="1"/>
    </row>
    <row r="3904" spans="33:33" x14ac:dyDescent="0.35">
      <c r="AG3904" s="1"/>
    </row>
    <row r="3905" spans="33:33" x14ac:dyDescent="0.35">
      <c r="AG3905" s="1"/>
    </row>
    <row r="3906" spans="33:33" x14ac:dyDescent="0.35">
      <c r="AG3906" s="1"/>
    </row>
    <row r="3907" spans="33:33" x14ac:dyDescent="0.35">
      <c r="AG3907" s="1"/>
    </row>
    <row r="3908" spans="33:33" x14ac:dyDescent="0.35">
      <c r="AG3908" s="1"/>
    </row>
    <row r="3909" spans="33:33" x14ac:dyDescent="0.35">
      <c r="AG3909" s="1"/>
    </row>
    <row r="3910" spans="33:33" x14ac:dyDescent="0.35">
      <c r="AG3910" s="1"/>
    </row>
    <row r="3911" spans="33:33" x14ac:dyDescent="0.35">
      <c r="AG3911" s="1"/>
    </row>
    <row r="3912" spans="33:33" x14ac:dyDescent="0.35">
      <c r="AG3912" s="1"/>
    </row>
    <row r="3913" spans="33:33" x14ac:dyDescent="0.35">
      <c r="AG3913" s="1"/>
    </row>
    <row r="3914" spans="33:33" x14ac:dyDescent="0.35">
      <c r="AG3914" s="1"/>
    </row>
    <row r="3915" spans="33:33" x14ac:dyDescent="0.35">
      <c r="AG3915" s="1"/>
    </row>
    <row r="3916" spans="33:33" x14ac:dyDescent="0.35">
      <c r="AG3916" s="1"/>
    </row>
    <row r="3917" spans="33:33" x14ac:dyDescent="0.35">
      <c r="AG3917" s="1"/>
    </row>
    <row r="3918" spans="33:33" x14ac:dyDescent="0.35">
      <c r="AG3918" s="1"/>
    </row>
    <row r="3919" spans="33:33" x14ac:dyDescent="0.35">
      <c r="AG3919" s="1"/>
    </row>
    <row r="3920" spans="33:33" x14ac:dyDescent="0.35">
      <c r="AG3920" s="1"/>
    </row>
    <row r="3921" spans="33:33" x14ac:dyDescent="0.35">
      <c r="AG3921" s="1"/>
    </row>
    <row r="3922" spans="33:33" x14ac:dyDescent="0.35">
      <c r="AG3922" s="1"/>
    </row>
    <row r="3923" spans="33:33" x14ac:dyDescent="0.35">
      <c r="AG3923" s="1"/>
    </row>
    <row r="3924" spans="33:33" x14ac:dyDescent="0.35">
      <c r="AG3924" s="1"/>
    </row>
    <row r="3925" spans="33:33" x14ac:dyDescent="0.35">
      <c r="AG3925" s="1"/>
    </row>
    <row r="3926" spans="33:33" x14ac:dyDescent="0.35">
      <c r="AG3926" s="1"/>
    </row>
    <row r="3927" spans="33:33" x14ac:dyDescent="0.35">
      <c r="AG3927" s="1"/>
    </row>
    <row r="3928" spans="33:33" x14ac:dyDescent="0.35">
      <c r="AG3928" s="1"/>
    </row>
    <row r="3929" spans="33:33" x14ac:dyDescent="0.35">
      <c r="AG3929" s="1"/>
    </row>
    <row r="3930" spans="33:33" x14ac:dyDescent="0.35">
      <c r="AG3930" s="1"/>
    </row>
    <row r="3931" spans="33:33" x14ac:dyDescent="0.35">
      <c r="AG3931" s="1"/>
    </row>
    <row r="3932" spans="33:33" x14ac:dyDescent="0.35">
      <c r="AG3932" s="1"/>
    </row>
    <row r="3933" spans="33:33" x14ac:dyDescent="0.35">
      <c r="AG3933" s="1"/>
    </row>
    <row r="3934" spans="33:33" x14ac:dyDescent="0.35">
      <c r="AG3934" s="1"/>
    </row>
    <row r="3935" spans="33:33" x14ac:dyDescent="0.35">
      <c r="AG3935" s="1"/>
    </row>
    <row r="3936" spans="33:33" x14ac:dyDescent="0.35">
      <c r="AG3936" s="1"/>
    </row>
    <row r="3937" spans="33:33" x14ac:dyDescent="0.35">
      <c r="AG3937" s="1"/>
    </row>
    <row r="3938" spans="33:33" x14ac:dyDescent="0.35">
      <c r="AG3938" s="1"/>
    </row>
    <row r="3939" spans="33:33" x14ac:dyDescent="0.35">
      <c r="AG3939" s="1"/>
    </row>
    <row r="3940" spans="33:33" x14ac:dyDescent="0.35">
      <c r="AG3940" s="1"/>
    </row>
    <row r="3941" spans="33:33" x14ac:dyDescent="0.35">
      <c r="AG3941" s="1"/>
    </row>
    <row r="3942" spans="33:33" x14ac:dyDescent="0.35">
      <c r="AG3942" s="1"/>
    </row>
    <row r="3943" spans="33:33" x14ac:dyDescent="0.35">
      <c r="AG3943" s="1"/>
    </row>
    <row r="3944" spans="33:33" x14ac:dyDescent="0.35">
      <c r="AG3944" s="1"/>
    </row>
    <row r="3945" spans="33:33" x14ac:dyDescent="0.35">
      <c r="AG3945" s="1"/>
    </row>
    <row r="3946" spans="33:33" x14ac:dyDescent="0.35">
      <c r="AG3946" s="1"/>
    </row>
    <row r="3947" spans="33:33" x14ac:dyDescent="0.35">
      <c r="AG3947" s="1"/>
    </row>
    <row r="3948" spans="33:33" x14ac:dyDescent="0.35">
      <c r="AG3948" s="1"/>
    </row>
    <row r="3949" spans="33:33" x14ac:dyDescent="0.35">
      <c r="AG3949" s="1"/>
    </row>
    <row r="3950" spans="33:33" x14ac:dyDescent="0.35">
      <c r="AG3950" s="1"/>
    </row>
    <row r="3951" spans="33:33" x14ac:dyDescent="0.35">
      <c r="AG3951" s="1"/>
    </row>
    <row r="3952" spans="33:33" x14ac:dyDescent="0.35">
      <c r="AG3952" s="1"/>
    </row>
    <row r="3953" spans="33:33" x14ac:dyDescent="0.35">
      <c r="AG3953" s="1"/>
    </row>
    <row r="3954" spans="33:33" x14ac:dyDescent="0.35">
      <c r="AG3954" s="1"/>
    </row>
    <row r="3955" spans="33:33" x14ac:dyDescent="0.35">
      <c r="AG3955" s="1"/>
    </row>
    <row r="3956" spans="33:33" x14ac:dyDescent="0.35">
      <c r="AG3956" s="1"/>
    </row>
    <row r="3957" spans="33:33" x14ac:dyDescent="0.35">
      <c r="AG3957" s="1"/>
    </row>
    <row r="3958" spans="33:33" x14ac:dyDescent="0.35">
      <c r="AG3958" s="1"/>
    </row>
    <row r="3959" spans="33:33" x14ac:dyDescent="0.35">
      <c r="AG3959" s="1"/>
    </row>
    <row r="3960" spans="33:33" x14ac:dyDescent="0.35">
      <c r="AG3960" s="1"/>
    </row>
    <row r="3961" spans="33:33" x14ac:dyDescent="0.35">
      <c r="AG3961" s="1"/>
    </row>
    <row r="3962" spans="33:33" x14ac:dyDescent="0.35">
      <c r="AG3962" s="1"/>
    </row>
    <row r="3963" spans="33:33" x14ac:dyDescent="0.35">
      <c r="AG3963" s="1"/>
    </row>
    <row r="3964" spans="33:33" x14ac:dyDescent="0.35">
      <c r="AG3964" s="1"/>
    </row>
    <row r="3965" spans="33:33" x14ac:dyDescent="0.35">
      <c r="AG3965" s="1"/>
    </row>
    <row r="3966" spans="33:33" x14ac:dyDescent="0.35">
      <c r="AG3966" s="1"/>
    </row>
    <row r="3967" spans="33:33" x14ac:dyDescent="0.35">
      <c r="AG3967" s="1"/>
    </row>
    <row r="3968" spans="33:33" x14ac:dyDescent="0.35">
      <c r="AG3968" s="1"/>
    </row>
    <row r="3969" spans="33:33" x14ac:dyDescent="0.35">
      <c r="AG3969" s="1"/>
    </row>
    <row r="3970" spans="33:33" x14ac:dyDescent="0.35">
      <c r="AG3970" s="1"/>
    </row>
    <row r="3971" spans="33:33" x14ac:dyDescent="0.35">
      <c r="AG3971" s="1"/>
    </row>
    <row r="3972" spans="33:33" x14ac:dyDescent="0.35">
      <c r="AG3972" s="1"/>
    </row>
    <row r="3973" spans="33:33" x14ac:dyDescent="0.35">
      <c r="AG3973" s="1"/>
    </row>
    <row r="3974" spans="33:33" x14ac:dyDescent="0.35">
      <c r="AG3974" s="1"/>
    </row>
    <row r="3975" spans="33:33" x14ac:dyDescent="0.35">
      <c r="AG3975" s="1"/>
    </row>
    <row r="3976" spans="33:33" x14ac:dyDescent="0.35">
      <c r="AG3976" s="1"/>
    </row>
    <row r="3977" spans="33:33" x14ac:dyDescent="0.35">
      <c r="AG3977" s="1"/>
    </row>
    <row r="3978" spans="33:33" x14ac:dyDescent="0.35">
      <c r="AG3978" s="1"/>
    </row>
    <row r="3979" spans="33:33" x14ac:dyDescent="0.35">
      <c r="AG3979" s="1"/>
    </row>
    <row r="3980" spans="33:33" x14ac:dyDescent="0.35">
      <c r="AG3980" s="1"/>
    </row>
    <row r="3981" spans="33:33" x14ac:dyDescent="0.35">
      <c r="AG3981" s="1"/>
    </row>
    <row r="3982" spans="33:33" x14ac:dyDescent="0.35">
      <c r="AG3982" s="1"/>
    </row>
    <row r="3983" spans="33:33" x14ac:dyDescent="0.35">
      <c r="AG3983" s="1"/>
    </row>
    <row r="3984" spans="33:33" x14ac:dyDescent="0.35">
      <c r="AG3984" s="1"/>
    </row>
    <row r="3985" spans="33:33" x14ac:dyDescent="0.35">
      <c r="AG3985" s="1"/>
    </row>
    <row r="3986" spans="33:33" x14ac:dyDescent="0.35">
      <c r="AG3986" s="1"/>
    </row>
    <row r="3987" spans="33:33" x14ac:dyDescent="0.35">
      <c r="AG3987" s="1"/>
    </row>
    <row r="3988" spans="33:33" x14ac:dyDescent="0.35">
      <c r="AG3988" s="1"/>
    </row>
    <row r="3989" spans="33:33" x14ac:dyDescent="0.35">
      <c r="AG3989" s="1"/>
    </row>
    <row r="3990" spans="33:33" x14ac:dyDescent="0.35">
      <c r="AG3990" s="1"/>
    </row>
    <row r="3991" spans="33:33" x14ac:dyDescent="0.35">
      <c r="AG3991" s="1"/>
    </row>
    <row r="3992" spans="33:33" x14ac:dyDescent="0.35">
      <c r="AG3992" s="1"/>
    </row>
    <row r="3993" spans="33:33" x14ac:dyDescent="0.35">
      <c r="AG3993" s="1"/>
    </row>
    <row r="3994" spans="33:33" x14ac:dyDescent="0.35">
      <c r="AG3994" s="1"/>
    </row>
    <row r="3995" spans="33:33" x14ac:dyDescent="0.35">
      <c r="AG3995" s="1"/>
    </row>
    <row r="3996" spans="33:33" x14ac:dyDescent="0.35">
      <c r="AG3996" s="1"/>
    </row>
    <row r="3997" spans="33:33" x14ac:dyDescent="0.35">
      <c r="AG3997" s="1"/>
    </row>
    <row r="3998" spans="33:33" x14ac:dyDescent="0.35">
      <c r="AG3998" s="1"/>
    </row>
    <row r="3999" spans="33:33" x14ac:dyDescent="0.35">
      <c r="AG3999" s="1"/>
    </row>
    <row r="4000" spans="33:33" x14ac:dyDescent="0.35">
      <c r="AG4000" s="1"/>
    </row>
    <row r="4001" spans="33:33" x14ac:dyDescent="0.35">
      <c r="AG4001" s="1"/>
    </row>
    <row r="4002" spans="33:33" x14ac:dyDescent="0.35">
      <c r="AG4002" s="1"/>
    </row>
    <row r="4003" spans="33:33" x14ac:dyDescent="0.35">
      <c r="AG4003" s="1"/>
    </row>
    <row r="4004" spans="33:33" x14ac:dyDescent="0.35">
      <c r="AG4004" s="1"/>
    </row>
    <row r="4005" spans="33:33" x14ac:dyDescent="0.35">
      <c r="AG4005" s="1"/>
    </row>
    <row r="4006" spans="33:33" x14ac:dyDescent="0.35">
      <c r="AG4006" s="1"/>
    </row>
    <row r="4007" spans="33:33" x14ac:dyDescent="0.35">
      <c r="AG4007" s="1"/>
    </row>
    <row r="4008" spans="33:33" x14ac:dyDescent="0.35">
      <c r="AG4008" s="1"/>
    </row>
    <row r="4009" spans="33:33" x14ac:dyDescent="0.35">
      <c r="AG4009" s="1"/>
    </row>
    <row r="4010" spans="33:33" x14ac:dyDescent="0.35">
      <c r="AG4010" s="1"/>
    </row>
    <row r="4011" spans="33:33" x14ac:dyDescent="0.35">
      <c r="AG4011" s="1"/>
    </row>
    <row r="4012" spans="33:33" x14ac:dyDescent="0.35">
      <c r="AG4012" s="1"/>
    </row>
    <row r="4013" spans="33:33" x14ac:dyDescent="0.35">
      <c r="AG4013" s="1"/>
    </row>
    <row r="4014" spans="33:33" x14ac:dyDescent="0.35">
      <c r="AG4014" s="1"/>
    </row>
    <row r="4015" spans="33:33" x14ac:dyDescent="0.35">
      <c r="AG4015" s="1"/>
    </row>
    <row r="4016" spans="33:33" x14ac:dyDescent="0.35">
      <c r="AG4016" s="1"/>
    </row>
    <row r="4017" spans="33:33" x14ac:dyDescent="0.35">
      <c r="AG4017" s="1"/>
    </row>
    <row r="4018" spans="33:33" x14ac:dyDescent="0.35">
      <c r="AG4018" s="1"/>
    </row>
    <row r="4019" spans="33:33" x14ac:dyDescent="0.35">
      <c r="AG4019" s="1"/>
    </row>
    <row r="4020" spans="33:33" x14ac:dyDescent="0.35">
      <c r="AG4020" s="1"/>
    </row>
    <row r="4021" spans="33:33" x14ac:dyDescent="0.35">
      <c r="AG4021" s="1"/>
    </row>
    <row r="4022" spans="33:33" x14ac:dyDescent="0.35">
      <c r="AG4022" s="1"/>
    </row>
    <row r="4023" spans="33:33" x14ac:dyDescent="0.35">
      <c r="AG4023" s="1"/>
    </row>
    <row r="4024" spans="33:33" x14ac:dyDescent="0.35">
      <c r="AG4024" s="1"/>
    </row>
    <row r="4025" spans="33:33" x14ac:dyDescent="0.35">
      <c r="AG4025" s="1"/>
    </row>
    <row r="4026" spans="33:33" x14ac:dyDescent="0.35">
      <c r="AG4026" s="1"/>
    </row>
    <row r="4027" spans="33:33" x14ac:dyDescent="0.35">
      <c r="AG4027" s="1"/>
    </row>
    <row r="4028" spans="33:33" x14ac:dyDescent="0.35">
      <c r="AG4028" s="1"/>
    </row>
    <row r="4029" spans="33:33" x14ac:dyDescent="0.35">
      <c r="AG4029" s="1"/>
    </row>
    <row r="4030" spans="33:33" x14ac:dyDescent="0.35">
      <c r="AG4030" s="1"/>
    </row>
    <row r="4031" spans="33:33" x14ac:dyDescent="0.35">
      <c r="AG4031" s="1"/>
    </row>
    <row r="4032" spans="33:33" x14ac:dyDescent="0.35">
      <c r="AG4032" s="1"/>
    </row>
    <row r="4033" spans="33:33" x14ac:dyDescent="0.35">
      <c r="AG4033" s="1"/>
    </row>
    <row r="4034" spans="33:33" x14ac:dyDescent="0.35">
      <c r="AG4034" s="1"/>
    </row>
    <row r="4035" spans="33:33" x14ac:dyDescent="0.35">
      <c r="AG4035" s="1"/>
    </row>
    <row r="4036" spans="33:33" x14ac:dyDescent="0.35">
      <c r="AG4036" s="1"/>
    </row>
    <row r="4037" spans="33:33" x14ac:dyDescent="0.35">
      <c r="AG4037" s="1"/>
    </row>
    <row r="4038" spans="33:33" x14ac:dyDescent="0.35">
      <c r="AG4038" s="1"/>
    </row>
    <row r="4039" spans="33:33" x14ac:dyDescent="0.35">
      <c r="AG4039" s="1"/>
    </row>
    <row r="4040" spans="33:33" x14ac:dyDescent="0.35">
      <c r="AG4040" s="1"/>
    </row>
    <row r="4041" spans="33:33" x14ac:dyDescent="0.35">
      <c r="AG4041" s="1"/>
    </row>
    <row r="4042" spans="33:33" x14ac:dyDescent="0.35">
      <c r="AG4042" s="1"/>
    </row>
    <row r="4043" spans="33:33" x14ac:dyDescent="0.35">
      <c r="AG4043" s="1"/>
    </row>
    <row r="4044" spans="33:33" x14ac:dyDescent="0.35">
      <c r="AG4044" s="1"/>
    </row>
    <row r="4045" spans="33:33" x14ac:dyDescent="0.35">
      <c r="AG4045" s="1"/>
    </row>
    <row r="4046" spans="33:33" x14ac:dyDescent="0.35">
      <c r="AG4046" s="1"/>
    </row>
    <row r="4047" spans="33:33" x14ac:dyDescent="0.35">
      <c r="AG4047" s="1"/>
    </row>
    <row r="4048" spans="33:33" x14ac:dyDescent="0.35">
      <c r="AG4048" s="1"/>
    </row>
    <row r="4049" spans="33:33" x14ac:dyDescent="0.35">
      <c r="AG4049" s="1"/>
    </row>
    <row r="4050" spans="33:33" x14ac:dyDescent="0.35">
      <c r="AG4050" s="1"/>
    </row>
    <row r="4051" spans="33:33" x14ac:dyDescent="0.35">
      <c r="AG4051" s="1"/>
    </row>
    <row r="4052" spans="33:33" x14ac:dyDescent="0.35">
      <c r="AG4052" s="1"/>
    </row>
    <row r="4053" spans="33:33" x14ac:dyDescent="0.35">
      <c r="AG4053" s="1"/>
    </row>
    <row r="4054" spans="33:33" x14ac:dyDescent="0.35">
      <c r="AG4054" s="1"/>
    </row>
    <row r="4055" spans="33:33" x14ac:dyDescent="0.35">
      <c r="AG4055" s="1"/>
    </row>
    <row r="4056" spans="33:33" x14ac:dyDescent="0.35">
      <c r="AG4056" s="1"/>
    </row>
    <row r="4057" spans="33:33" x14ac:dyDescent="0.35">
      <c r="AG4057" s="1"/>
    </row>
    <row r="4058" spans="33:33" x14ac:dyDescent="0.35">
      <c r="AG4058" s="1"/>
    </row>
    <row r="4059" spans="33:33" x14ac:dyDescent="0.35">
      <c r="AG4059" s="1"/>
    </row>
    <row r="4060" spans="33:33" x14ac:dyDescent="0.35">
      <c r="AG4060" s="1"/>
    </row>
    <row r="4061" spans="33:33" x14ac:dyDescent="0.35">
      <c r="AG4061" s="1"/>
    </row>
    <row r="4062" spans="33:33" x14ac:dyDescent="0.35">
      <c r="AG4062" s="1"/>
    </row>
    <row r="4063" spans="33:33" x14ac:dyDescent="0.35">
      <c r="AG4063" s="1"/>
    </row>
    <row r="4064" spans="33:33" x14ac:dyDescent="0.35">
      <c r="AG4064" s="1"/>
    </row>
    <row r="4065" spans="33:33" x14ac:dyDescent="0.35">
      <c r="AG4065" s="1"/>
    </row>
    <row r="4066" spans="33:33" x14ac:dyDescent="0.35">
      <c r="AG4066" s="1"/>
    </row>
    <row r="4067" spans="33:33" x14ac:dyDescent="0.35">
      <c r="AG4067" s="1"/>
    </row>
    <row r="4068" spans="33:33" x14ac:dyDescent="0.35">
      <c r="AG4068" s="1"/>
    </row>
    <row r="4069" spans="33:33" x14ac:dyDescent="0.35">
      <c r="AG4069" s="1"/>
    </row>
    <row r="4070" spans="33:33" x14ac:dyDescent="0.35">
      <c r="AG4070" s="1"/>
    </row>
    <row r="4071" spans="33:33" x14ac:dyDescent="0.35">
      <c r="AG4071" s="1"/>
    </row>
    <row r="4072" spans="33:33" x14ac:dyDescent="0.35">
      <c r="AG4072" s="1"/>
    </row>
    <row r="4073" spans="33:33" x14ac:dyDescent="0.35">
      <c r="AG4073" s="1"/>
    </row>
    <row r="4074" spans="33:33" x14ac:dyDescent="0.35">
      <c r="AG4074" s="1"/>
    </row>
    <row r="4075" spans="33:33" x14ac:dyDescent="0.35">
      <c r="AG4075" s="1"/>
    </row>
    <row r="4076" spans="33:33" x14ac:dyDescent="0.35">
      <c r="AG4076" s="1"/>
    </row>
    <row r="4077" spans="33:33" x14ac:dyDescent="0.35">
      <c r="AG4077" s="1"/>
    </row>
    <row r="4078" spans="33:33" x14ac:dyDescent="0.35">
      <c r="AG4078" s="1"/>
    </row>
    <row r="4079" spans="33:33" x14ac:dyDescent="0.35">
      <c r="AG4079" s="1"/>
    </row>
    <row r="4080" spans="33:33" x14ac:dyDescent="0.35">
      <c r="AG4080" s="1"/>
    </row>
    <row r="4081" spans="33:33" x14ac:dyDescent="0.35">
      <c r="AG4081" s="1"/>
    </row>
    <row r="4082" spans="33:33" x14ac:dyDescent="0.35">
      <c r="AG4082" s="1"/>
    </row>
    <row r="4083" spans="33:33" x14ac:dyDescent="0.35">
      <c r="AG4083" s="1"/>
    </row>
    <row r="4084" spans="33:33" x14ac:dyDescent="0.35">
      <c r="AG4084" s="1"/>
    </row>
    <row r="4085" spans="33:33" x14ac:dyDescent="0.35">
      <c r="AG4085" s="1"/>
    </row>
    <row r="4086" spans="33:33" x14ac:dyDescent="0.35">
      <c r="AG4086" s="1"/>
    </row>
    <row r="4087" spans="33:33" x14ac:dyDescent="0.35">
      <c r="AG4087" s="1"/>
    </row>
    <row r="4088" spans="33:33" x14ac:dyDescent="0.35">
      <c r="AG4088" s="1"/>
    </row>
    <row r="4089" spans="33:33" x14ac:dyDescent="0.35">
      <c r="AG4089" s="1"/>
    </row>
    <row r="4090" spans="33:33" x14ac:dyDescent="0.35">
      <c r="AG4090" s="1"/>
    </row>
    <row r="4091" spans="33:33" x14ac:dyDescent="0.35">
      <c r="AG4091" s="1"/>
    </row>
    <row r="4092" spans="33:33" x14ac:dyDescent="0.35">
      <c r="AG4092" s="1"/>
    </row>
    <row r="4093" spans="33:33" x14ac:dyDescent="0.35">
      <c r="AG4093" s="1"/>
    </row>
    <row r="4094" spans="33:33" x14ac:dyDescent="0.35">
      <c r="AG4094" s="1"/>
    </row>
    <row r="4095" spans="33:33" x14ac:dyDescent="0.35">
      <c r="AG4095" s="1"/>
    </row>
    <row r="4096" spans="33:33" x14ac:dyDescent="0.35">
      <c r="AG4096" s="1"/>
    </row>
    <row r="4097" spans="33:33" x14ac:dyDescent="0.35">
      <c r="AG4097" s="1"/>
    </row>
    <row r="4098" spans="33:33" x14ac:dyDescent="0.35">
      <c r="AG4098" s="1"/>
    </row>
    <row r="4099" spans="33:33" x14ac:dyDescent="0.35">
      <c r="AG4099" s="1"/>
    </row>
    <row r="4100" spans="33:33" x14ac:dyDescent="0.35">
      <c r="AG4100" s="1"/>
    </row>
    <row r="4101" spans="33:33" x14ac:dyDescent="0.35">
      <c r="AG4101" s="1"/>
    </row>
    <row r="4102" spans="33:33" x14ac:dyDescent="0.35">
      <c r="AG4102" s="1"/>
    </row>
    <row r="4103" spans="33:33" x14ac:dyDescent="0.35">
      <c r="AG4103" s="1"/>
    </row>
    <row r="4104" spans="33:33" x14ac:dyDescent="0.35">
      <c r="AG4104" s="1"/>
    </row>
    <row r="4105" spans="33:33" x14ac:dyDescent="0.35">
      <c r="AG4105" s="1"/>
    </row>
    <row r="4106" spans="33:33" x14ac:dyDescent="0.35">
      <c r="AG4106" s="1"/>
    </row>
    <row r="4107" spans="33:33" x14ac:dyDescent="0.35">
      <c r="AG4107" s="1"/>
    </row>
    <row r="4108" spans="33:33" x14ac:dyDescent="0.35">
      <c r="AG4108" s="1"/>
    </row>
    <row r="4109" spans="33:33" x14ac:dyDescent="0.35">
      <c r="AG4109" s="1"/>
    </row>
    <row r="4110" spans="33:33" x14ac:dyDescent="0.35">
      <c r="AG4110" s="1"/>
    </row>
    <row r="4111" spans="33:33" x14ac:dyDescent="0.35">
      <c r="AG4111" s="1"/>
    </row>
    <row r="4112" spans="33:33" x14ac:dyDescent="0.35">
      <c r="AG4112" s="1"/>
    </row>
    <row r="4113" spans="33:33" x14ac:dyDescent="0.35">
      <c r="AG4113" s="1"/>
    </row>
    <row r="4114" spans="33:33" x14ac:dyDescent="0.35">
      <c r="AG4114" s="1"/>
    </row>
    <row r="4115" spans="33:33" x14ac:dyDescent="0.35">
      <c r="AG4115" s="1"/>
    </row>
    <row r="4116" spans="33:33" x14ac:dyDescent="0.35">
      <c r="AG4116" s="1"/>
    </row>
    <row r="4117" spans="33:33" x14ac:dyDescent="0.35">
      <c r="AG4117" s="1"/>
    </row>
    <row r="4118" spans="33:33" x14ac:dyDescent="0.35">
      <c r="AG4118" s="1"/>
    </row>
    <row r="4119" spans="33:33" x14ac:dyDescent="0.35">
      <c r="AG4119" s="1"/>
    </row>
    <row r="4120" spans="33:33" x14ac:dyDescent="0.35">
      <c r="AG4120" s="1"/>
    </row>
    <row r="4121" spans="33:33" x14ac:dyDescent="0.35">
      <c r="AG4121" s="1"/>
    </row>
    <row r="4122" spans="33:33" x14ac:dyDescent="0.35">
      <c r="AG4122" s="1"/>
    </row>
    <row r="4123" spans="33:33" x14ac:dyDescent="0.35">
      <c r="AG4123" s="1"/>
    </row>
    <row r="4124" spans="33:33" x14ac:dyDescent="0.35">
      <c r="AG4124" s="1"/>
    </row>
    <row r="4125" spans="33:33" x14ac:dyDescent="0.35">
      <c r="AG4125" s="1"/>
    </row>
    <row r="4126" spans="33:33" x14ac:dyDescent="0.35">
      <c r="AG4126" s="1"/>
    </row>
    <row r="4127" spans="33:33" x14ac:dyDescent="0.35">
      <c r="AG4127" s="1"/>
    </row>
    <row r="4128" spans="33:33" x14ac:dyDescent="0.35">
      <c r="AG4128" s="1"/>
    </row>
    <row r="4129" spans="33:33" x14ac:dyDescent="0.35">
      <c r="AG4129" s="1"/>
    </row>
    <row r="4130" spans="33:33" x14ac:dyDescent="0.35">
      <c r="AG4130" s="1"/>
    </row>
    <row r="4131" spans="33:33" x14ac:dyDescent="0.35">
      <c r="AG4131" s="1"/>
    </row>
    <row r="4132" spans="33:33" x14ac:dyDescent="0.35">
      <c r="AG4132" s="1"/>
    </row>
    <row r="4133" spans="33:33" x14ac:dyDescent="0.35">
      <c r="AG4133" s="1"/>
    </row>
    <row r="4134" spans="33:33" x14ac:dyDescent="0.35">
      <c r="AG4134" s="1"/>
    </row>
    <row r="4135" spans="33:33" x14ac:dyDescent="0.35">
      <c r="AG4135" s="1"/>
    </row>
    <row r="4136" spans="33:33" x14ac:dyDescent="0.35">
      <c r="AG4136" s="1"/>
    </row>
    <row r="4137" spans="33:33" x14ac:dyDescent="0.35">
      <c r="AG4137" s="1"/>
    </row>
    <row r="4138" spans="33:33" x14ac:dyDescent="0.35">
      <c r="AG4138" s="1"/>
    </row>
    <row r="4139" spans="33:33" x14ac:dyDescent="0.35">
      <c r="AG4139" s="1"/>
    </row>
    <row r="4140" spans="33:33" x14ac:dyDescent="0.35">
      <c r="AG4140" s="1"/>
    </row>
    <row r="4141" spans="33:33" x14ac:dyDescent="0.35">
      <c r="AG4141" s="1"/>
    </row>
    <row r="4142" spans="33:33" x14ac:dyDescent="0.35">
      <c r="AG4142" s="1"/>
    </row>
    <row r="4143" spans="33:33" x14ac:dyDescent="0.35">
      <c r="AG4143" s="1"/>
    </row>
    <row r="4144" spans="33:33" x14ac:dyDescent="0.35">
      <c r="AG4144" s="1"/>
    </row>
    <row r="4145" spans="33:33" x14ac:dyDescent="0.35">
      <c r="AG4145" s="1"/>
    </row>
    <row r="4146" spans="33:33" x14ac:dyDescent="0.35">
      <c r="AG4146" s="1"/>
    </row>
    <row r="4147" spans="33:33" x14ac:dyDescent="0.35">
      <c r="AG4147" s="1"/>
    </row>
    <row r="4148" spans="33:33" x14ac:dyDescent="0.35">
      <c r="AG4148" s="1"/>
    </row>
    <row r="4149" spans="33:33" x14ac:dyDescent="0.35">
      <c r="AG4149" s="1"/>
    </row>
    <row r="4150" spans="33:33" x14ac:dyDescent="0.35">
      <c r="AG4150" s="1"/>
    </row>
    <row r="4151" spans="33:33" x14ac:dyDescent="0.35">
      <c r="AG4151" s="1"/>
    </row>
    <row r="4152" spans="33:33" x14ac:dyDescent="0.35">
      <c r="AG4152" s="1"/>
    </row>
    <row r="4153" spans="33:33" x14ac:dyDescent="0.35">
      <c r="AG4153" s="1"/>
    </row>
    <row r="4154" spans="33:33" x14ac:dyDescent="0.35">
      <c r="AG4154" s="1"/>
    </row>
    <row r="4155" spans="33:33" x14ac:dyDescent="0.35">
      <c r="AG4155" s="1"/>
    </row>
    <row r="4156" spans="33:33" x14ac:dyDescent="0.35">
      <c r="AG4156" s="1"/>
    </row>
    <row r="4157" spans="33:33" x14ac:dyDescent="0.35">
      <c r="AG4157" s="1"/>
    </row>
    <row r="4158" spans="33:33" x14ac:dyDescent="0.35">
      <c r="AG4158" s="1"/>
    </row>
    <row r="4159" spans="33:33" x14ac:dyDescent="0.35">
      <c r="AG4159" s="1"/>
    </row>
    <row r="4160" spans="33:33" x14ac:dyDescent="0.35">
      <c r="AG4160" s="1"/>
    </row>
    <row r="4161" spans="33:33" x14ac:dyDescent="0.35">
      <c r="AG4161" s="1"/>
    </row>
    <row r="4162" spans="33:33" x14ac:dyDescent="0.35">
      <c r="AG4162" s="1"/>
    </row>
    <row r="4163" spans="33:33" x14ac:dyDescent="0.35">
      <c r="AG4163" s="1"/>
    </row>
    <row r="4164" spans="33:33" x14ac:dyDescent="0.35">
      <c r="AG4164" s="1"/>
    </row>
    <row r="4165" spans="33:33" x14ac:dyDescent="0.35">
      <c r="AG4165" s="1"/>
    </row>
    <row r="4166" spans="33:33" x14ac:dyDescent="0.35">
      <c r="AG4166" s="1"/>
    </row>
    <row r="4167" spans="33:33" x14ac:dyDescent="0.35">
      <c r="AG4167" s="1"/>
    </row>
    <row r="4168" spans="33:33" x14ac:dyDescent="0.35">
      <c r="AG4168" s="1"/>
    </row>
    <row r="4169" spans="33:33" x14ac:dyDescent="0.35">
      <c r="AG4169" s="1"/>
    </row>
    <row r="4170" spans="33:33" x14ac:dyDescent="0.35">
      <c r="AG4170" s="1"/>
    </row>
    <row r="4171" spans="33:33" x14ac:dyDescent="0.35">
      <c r="AG4171" s="1"/>
    </row>
    <row r="4172" spans="33:33" x14ac:dyDescent="0.35">
      <c r="AG4172" s="1"/>
    </row>
    <row r="4173" spans="33:33" x14ac:dyDescent="0.35">
      <c r="AG4173" s="1"/>
    </row>
    <row r="4174" spans="33:33" x14ac:dyDescent="0.35">
      <c r="AG4174" s="1"/>
    </row>
    <row r="4175" spans="33:33" x14ac:dyDescent="0.35">
      <c r="AG4175" s="1"/>
    </row>
    <row r="4176" spans="33:33" x14ac:dyDescent="0.35">
      <c r="AG4176" s="1"/>
    </row>
    <row r="4177" spans="33:33" x14ac:dyDescent="0.35">
      <c r="AG4177" s="1"/>
    </row>
    <row r="4178" spans="33:33" x14ac:dyDescent="0.35">
      <c r="AG4178" s="1"/>
    </row>
    <row r="4179" spans="33:33" x14ac:dyDescent="0.35">
      <c r="AG4179" s="1"/>
    </row>
    <row r="4180" spans="33:33" x14ac:dyDescent="0.35">
      <c r="AG4180" s="1"/>
    </row>
    <row r="4181" spans="33:33" x14ac:dyDescent="0.35">
      <c r="AG4181" s="1"/>
    </row>
    <row r="4182" spans="33:33" x14ac:dyDescent="0.35">
      <c r="AG4182" s="1"/>
    </row>
    <row r="4183" spans="33:33" x14ac:dyDescent="0.35">
      <c r="AG4183" s="1"/>
    </row>
    <row r="4184" spans="33:33" x14ac:dyDescent="0.35">
      <c r="AG4184" s="1"/>
    </row>
    <row r="4185" spans="33:33" x14ac:dyDescent="0.35">
      <c r="AG4185" s="1"/>
    </row>
    <row r="4186" spans="33:33" x14ac:dyDescent="0.35">
      <c r="AG4186" s="1"/>
    </row>
    <row r="4187" spans="33:33" x14ac:dyDescent="0.35">
      <c r="AG4187" s="1"/>
    </row>
    <row r="4188" spans="33:33" x14ac:dyDescent="0.35">
      <c r="AG4188" s="1"/>
    </row>
    <row r="4189" spans="33:33" x14ac:dyDescent="0.35">
      <c r="AG4189" s="1"/>
    </row>
    <row r="4190" spans="33:33" x14ac:dyDescent="0.35">
      <c r="AG4190" s="1"/>
    </row>
    <row r="4191" spans="33:33" x14ac:dyDescent="0.35">
      <c r="AG4191" s="1"/>
    </row>
    <row r="4192" spans="33:33" x14ac:dyDescent="0.35">
      <c r="AG4192" s="1"/>
    </row>
    <row r="4193" spans="33:33" x14ac:dyDescent="0.35">
      <c r="AG4193" s="1"/>
    </row>
    <row r="4194" spans="33:33" x14ac:dyDescent="0.35">
      <c r="AG4194" s="1"/>
    </row>
    <row r="4195" spans="33:33" x14ac:dyDescent="0.35">
      <c r="AG4195" s="1"/>
    </row>
    <row r="4196" spans="33:33" x14ac:dyDescent="0.35">
      <c r="AG4196" s="1"/>
    </row>
    <row r="4197" spans="33:33" x14ac:dyDescent="0.35">
      <c r="AG4197" s="1"/>
    </row>
    <row r="4198" spans="33:33" x14ac:dyDescent="0.35">
      <c r="AG4198" s="1"/>
    </row>
    <row r="4199" spans="33:33" x14ac:dyDescent="0.35">
      <c r="AG4199" s="1"/>
    </row>
    <row r="4200" spans="33:33" x14ac:dyDescent="0.35">
      <c r="AG4200" s="1"/>
    </row>
    <row r="4201" spans="33:33" x14ac:dyDescent="0.35">
      <c r="AG4201" s="1"/>
    </row>
    <row r="4202" spans="33:33" x14ac:dyDescent="0.35">
      <c r="AG4202" s="1"/>
    </row>
    <row r="4203" spans="33:33" x14ac:dyDescent="0.35">
      <c r="AG4203" s="1"/>
    </row>
    <row r="4204" spans="33:33" x14ac:dyDescent="0.35">
      <c r="AG4204" s="1"/>
    </row>
    <row r="4205" spans="33:33" x14ac:dyDescent="0.35">
      <c r="AG4205" s="1"/>
    </row>
    <row r="4206" spans="33:33" x14ac:dyDescent="0.35">
      <c r="AG4206" s="1"/>
    </row>
    <row r="4207" spans="33:33" x14ac:dyDescent="0.35">
      <c r="AG4207" s="1"/>
    </row>
    <row r="4208" spans="33:33" x14ac:dyDescent="0.35">
      <c r="AG4208" s="1"/>
    </row>
    <row r="4209" spans="33:33" x14ac:dyDescent="0.35">
      <c r="AG4209" s="1"/>
    </row>
    <row r="4210" spans="33:33" x14ac:dyDescent="0.35">
      <c r="AG4210" s="1"/>
    </row>
    <row r="4211" spans="33:33" x14ac:dyDescent="0.35">
      <c r="AG4211" s="1"/>
    </row>
    <row r="4212" spans="33:33" x14ac:dyDescent="0.35">
      <c r="AG4212" s="1"/>
    </row>
    <row r="4213" spans="33:33" x14ac:dyDescent="0.35">
      <c r="AG4213" s="1"/>
    </row>
    <row r="4214" spans="33:33" x14ac:dyDescent="0.35">
      <c r="AG4214" s="1"/>
    </row>
    <row r="4215" spans="33:33" x14ac:dyDescent="0.35">
      <c r="AG4215" s="1"/>
    </row>
    <row r="4216" spans="33:33" x14ac:dyDescent="0.35">
      <c r="AG4216" s="1"/>
    </row>
    <row r="4217" spans="33:33" x14ac:dyDescent="0.35">
      <c r="AG4217" s="1"/>
    </row>
    <row r="4218" spans="33:33" x14ac:dyDescent="0.35">
      <c r="AG4218" s="1"/>
    </row>
    <row r="4219" spans="33:33" x14ac:dyDescent="0.35">
      <c r="AG4219" s="1"/>
    </row>
    <row r="4220" spans="33:33" x14ac:dyDescent="0.35">
      <c r="AG4220" s="1"/>
    </row>
    <row r="4221" spans="33:33" x14ac:dyDescent="0.35">
      <c r="AG4221" s="1"/>
    </row>
    <row r="4222" spans="33:33" x14ac:dyDescent="0.35">
      <c r="AG4222" s="1"/>
    </row>
    <row r="4223" spans="33:33" x14ac:dyDescent="0.35">
      <c r="AG4223" s="1"/>
    </row>
    <row r="4224" spans="33:33" x14ac:dyDescent="0.35">
      <c r="AG4224" s="1"/>
    </row>
    <row r="4225" spans="33:33" x14ac:dyDescent="0.35">
      <c r="AG4225" s="1"/>
    </row>
    <row r="4226" spans="33:33" x14ac:dyDescent="0.35">
      <c r="AG4226" s="1"/>
    </row>
    <row r="4227" spans="33:33" x14ac:dyDescent="0.35">
      <c r="AG4227" s="1"/>
    </row>
    <row r="4228" spans="33:33" x14ac:dyDescent="0.35">
      <c r="AG4228" s="1"/>
    </row>
    <row r="4229" spans="33:33" x14ac:dyDescent="0.35">
      <c r="AG4229" s="1"/>
    </row>
    <row r="4230" spans="33:33" x14ac:dyDescent="0.35">
      <c r="AG4230" s="1"/>
    </row>
    <row r="4231" spans="33:33" x14ac:dyDescent="0.35">
      <c r="AG4231" s="1"/>
    </row>
    <row r="4232" spans="33:33" x14ac:dyDescent="0.35">
      <c r="AG4232" s="1"/>
    </row>
    <row r="4233" spans="33:33" x14ac:dyDescent="0.35">
      <c r="AG4233" s="1"/>
    </row>
    <row r="4234" spans="33:33" x14ac:dyDescent="0.35">
      <c r="AG4234" s="1"/>
    </row>
    <row r="4235" spans="33:33" x14ac:dyDescent="0.35">
      <c r="AG4235" s="1"/>
    </row>
    <row r="4236" spans="33:33" x14ac:dyDescent="0.35">
      <c r="AG4236" s="1"/>
    </row>
    <row r="4237" spans="33:33" x14ac:dyDescent="0.35">
      <c r="AG4237" s="1"/>
    </row>
    <row r="4238" spans="33:33" x14ac:dyDescent="0.35">
      <c r="AG4238" s="1"/>
    </row>
    <row r="4239" spans="33:33" x14ac:dyDescent="0.35">
      <c r="AG4239" s="1"/>
    </row>
    <row r="4240" spans="33:33" x14ac:dyDescent="0.35">
      <c r="AG4240" s="1"/>
    </row>
    <row r="4241" spans="33:33" x14ac:dyDescent="0.35">
      <c r="AG4241" s="1"/>
    </row>
    <row r="4242" spans="33:33" x14ac:dyDescent="0.35">
      <c r="AG4242" s="1"/>
    </row>
    <row r="4243" spans="33:33" x14ac:dyDescent="0.35">
      <c r="AG4243" s="1"/>
    </row>
    <row r="4244" spans="33:33" x14ac:dyDescent="0.35">
      <c r="AG4244" s="1"/>
    </row>
    <row r="4245" spans="33:33" x14ac:dyDescent="0.35">
      <c r="AG4245" s="1"/>
    </row>
    <row r="4246" spans="33:33" x14ac:dyDescent="0.35">
      <c r="AG4246" s="1"/>
    </row>
    <row r="4247" spans="33:33" x14ac:dyDescent="0.35">
      <c r="AG4247" s="1"/>
    </row>
    <row r="4248" spans="33:33" x14ac:dyDescent="0.35">
      <c r="AG4248" s="1"/>
    </row>
    <row r="4249" spans="33:33" x14ac:dyDescent="0.35">
      <c r="AG4249" s="1"/>
    </row>
    <row r="4250" spans="33:33" x14ac:dyDescent="0.35">
      <c r="AG4250" s="1"/>
    </row>
    <row r="4251" spans="33:33" x14ac:dyDescent="0.35">
      <c r="AG4251" s="1"/>
    </row>
    <row r="4252" spans="33:33" x14ac:dyDescent="0.35">
      <c r="AG4252" s="1"/>
    </row>
    <row r="4253" spans="33:33" x14ac:dyDescent="0.35">
      <c r="AG4253" s="1"/>
    </row>
    <row r="4254" spans="33:33" x14ac:dyDescent="0.35">
      <c r="AG4254" s="1"/>
    </row>
    <row r="4255" spans="33:33" x14ac:dyDescent="0.35">
      <c r="AG4255" s="1"/>
    </row>
    <row r="4256" spans="33:33" x14ac:dyDescent="0.35">
      <c r="AG4256" s="1"/>
    </row>
    <row r="4257" spans="33:33" x14ac:dyDescent="0.35">
      <c r="AG4257" s="1"/>
    </row>
    <row r="4258" spans="33:33" x14ac:dyDescent="0.35">
      <c r="AG4258" s="1"/>
    </row>
    <row r="4259" spans="33:33" x14ac:dyDescent="0.35">
      <c r="AG4259" s="1"/>
    </row>
    <row r="4260" spans="33:33" x14ac:dyDescent="0.35">
      <c r="AG4260" s="1"/>
    </row>
    <row r="4261" spans="33:33" x14ac:dyDescent="0.35">
      <c r="AG4261" s="1"/>
    </row>
    <row r="4262" spans="33:33" x14ac:dyDescent="0.35">
      <c r="AG4262" s="1"/>
    </row>
    <row r="4263" spans="33:33" x14ac:dyDescent="0.35">
      <c r="AG4263" s="1"/>
    </row>
    <row r="4264" spans="33:33" x14ac:dyDescent="0.35">
      <c r="AG4264" s="1"/>
    </row>
    <row r="4265" spans="33:33" x14ac:dyDescent="0.35">
      <c r="AG4265" s="1"/>
    </row>
    <row r="4266" spans="33:33" x14ac:dyDescent="0.35">
      <c r="AG4266" s="1"/>
    </row>
    <row r="4267" spans="33:33" x14ac:dyDescent="0.35">
      <c r="AG4267" s="1"/>
    </row>
    <row r="4268" spans="33:33" x14ac:dyDescent="0.35">
      <c r="AG4268" s="1"/>
    </row>
    <row r="4269" spans="33:33" x14ac:dyDescent="0.35">
      <c r="AG4269" s="1"/>
    </row>
    <row r="4270" spans="33:33" x14ac:dyDescent="0.35">
      <c r="AG4270" s="1"/>
    </row>
    <row r="4271" spans="33:33" x14ac:dyDescent="0.35">
      <c r="AG4271" s="1"/>
    </row>
    <row r="4272" spans="33:33" x14ac:dyDescent="0.35">
      <c r="AG4272" s="1"/>
    </row>
    <row r="4273" spans="33:33" x14ac:dyDescent="0.35">
      <c r="AG4273" s="1"/>
    </row>
    <row r="4274" spans="33:33" x14ac:dyDescent="0.35">
      <c r="AG4274" s="1"/>
    </row>
    <row r="4275" spans="33:33" x14ac:dyDescent="0.35">
      <c r="AG4275" s="1"/>
    </row>
    <row r="4276" spans="33:33" x14ac:dyDescent="0.35">
      <c r="AG4276" s="1"/>
    </row>
    <row r="4277" spans="33:33" x14ac:dyDescent="0.35">
      <c r="AG4277" s="1"/>
    </row>
    <row r="4278" spans="33:33" x14ac:dyDescent="0.35">
      <c r="AG4278" s="1"/>
    </row>
    <row r="4279" spans="33:33" x14ac:dyDescent="0.35">
      <c r="AG4279" s="1"/>
    </row>
    <row r="4280" spans="33:33" x14ac:dyDescent="0.35">
      <c r="AG4280" s="1"/>
    </row>
    <row r="4281" spans="33:33" x14ac:dyDescent="0.35">
      <c r="AG4281" s="1"/>
    </row>
    <row r="4282" spans="33:33" x14ac:dyDescent="0.35">
      <c r="AG4282" s="1"/>
    </row>
    <row r="4283" spans="33:33" x14ac:dyDescent="0.35">
      <c r="AG4283" s="1"/>
    </row>
    <row r="4284" spans="33:33" x14ac:dyDescent="0.35">
      <c r="AG4284" s="1"/>
    </row>
    <row r="4285" spans="33:33" x14ac:dyDescent="0.35">
      <c r="AG4285" s="1"/>
    </row>
    <row r="4286" spans="33:33" x14ac:dyDescent="0.35">
      <c r="AG4286" s="1"/>
    </row>
    <row r="4287" spans="33:33" x14ac:dyDescent="0.35">
      <c r="AG4287" s="1"/>
    </row>
    <row r="4288" spans="33:33" x14ac:dyDescent="0.35">
      <c r="AG4288" s="1"/>
    </row>
    <row r="4289" spans="33:33" x14ac:dyDescent="0.35">
      <c r="AG4289" s="1"/>
    </row>
    <row r="4290" spans="33:33" x14ac:dyDescent="0.35">
      <c r="AG4290" s="1"/>
    </row>
    <row r="4291" spans="33:33" x14ac:dyDescent="0.35">
      <c r="AG4291" s="1"/>
    </row>
    <row r="4292" spans="33:33" x14ac:dyDescent="0.35">
      <c r="AG4292" s="1"/>
    </row>
    <row r="4293" spans="33:33" x14ac:dyDescent="0.35">
      <c r="AG4293" s="1"/>
    </row>
    <row r="4294" spans="33:33" x14ac:dyDescent="0.35">
      <c r="AG4294" s="1"/>
    </row>
    <row r="4295" spans="33:33" x14ac:dyDescent="0.35">
      <c r="AG4295" s="1"/>
    </row>
    <row r="4296" spans="33:33" x14ac:dyDescent="0.35">
      <c r="AG4296" s="1"/>
    </row>
    <row r="4297" spans="33:33" x14ac:dyDescent="0.35">
      <c r="AG4297" s="1"/>
    </row>
    <row r="4298" spans="33:33" x14ac:dyDescent="0.35">
      <c r="AG4298" s="1"/>
    </row>
    <row r="4299" spans="33:33" x14ac:dyDescent="0.35">
      <c r="AG4299" s="1"/>
    </row>
    <row r="4300" spans="33:33" x14ac:dyDescent="0.35">
      <c r="AG4300" s="1"/>
    </row>
    <row r="4301" spans="33:33" x14ac:dyDescent="0.35">
      <c r="AG4301" s="1"/>
    </row>
    <row r="4302" spans="33:33" x14ac:dyDescent="0.35">
      <c r="AG4302" s="1"/>
    </row>
    <row r="4303" spans="33:33" x14ac:dyDescent="0.35">
      <c r="AG4303" s="1"/>
    </row>
    <row r="4304" spans="33:33" x14ac:dyDescent="0.35">
      <c r="AG4304" s="1"/>
    </row>
    <row r="4305" spans="33:33" x14ac:dyDescent="0.35">
      <c r="AG4305" s="1"/>
    </row>
    <row r="4306" spans="33:33" x14ac:dyDescent="0.35">
      <c r="AG4306" s="1"/>
    </row>
    <row r="4307" spans="33:33" x14ac:dyDescent="0.35">
      <c r="AG4307" s="1"/>
    </row>
    <row r="4308" spans="33:33" x14ac:dyDescent="0.35">
      <c r="AG4308" s="1"/>
    </row>
    <row r="4309" spans="33:33" x14ac:dyDescent="0.35">
      <c r="AG4309" s="1"/>
    </row>
    <row r="4310" spans="33:33" x14ac:dyDescent="0.35">
      <c r="AG4310" s="1"/>
    </row>
    <row r="4311" spans="33:33" x14ac:dyDescent="0.35">
      <c r="AG4311" s="1"/>
    </row>
    <row r="4312" spans="33:33" x14ac:dyDescent="0.35">
      <c r="AG4312" s="1"/>
    </row>
    <row r="4313" spans="33:33" x14ac:dyDescent="0.35">
      <c r="AG4313" s="1"/>
    </row>
    <row r="4314" spans="33:33" x14ac:dyDescent="0.35">
      <c r="AG4314" s="1"/>
    </row>
    <row r="4315" spans="33:33" x14ac:dyDescent="0.35">
      <c r="AG4315" s="1"/>
    </row>
    <row r="4316" spans="33:33" x14ac:dyDescent="0.35">
      <c r="AG4316" s="1"/>
    </row>
    <row r="4317" spans="33:33" x14ac:dyDescent="0.35">
      <c r="AG4317" s="1"/>
    </row>
    <row r="4318" spans="33:33" x14ac:dyDescent="0.35">
      <c r="AG4318" s="1"/>
    </row>
    <row r="4319" spans="33:33" x14ac:dyDescent="0.35">
      <c r="AG4319" s="1"/>
    </row>
    <row r="4320" spans="33:33" x14ac:dyDescent="0.35">
      <c r="AG4320" s="1"/>
    </row>
    <row r="4321" spans="33:33" x14ac:dyDescent="0.35">
      <c r="AG4321" s="1"/>
    </row>
    <row r="4322" spans="33:33" x14ac:dyDescent="0.35">
      <c r="AG4322" s="1"/>
    </row>
    <row r="4323" spans="33:33" x14ac:dyDescent="0.35">
      <c r="AG4323" s="1"/>
    </row>
    <row r="4324" spans="33:33" x14ac:dyDescent="0.35">
      <c r="AG4324" s="1"/>
    </row>
    <row r="4325" spans="33:33" x14ac:dyDescent="0.35">
      <c r="AG4325" s="1"/>
    </row>
    <row r="4326" spans="33:33" x14ac:dyDescent="0.35">
      <c r="AG4326" s="1"/>
    </row>
    <row r="4327" spans="33:33" x14ac:dyDescent="0.35">
      <c r="AG4327" s="1"/>
    </row>
    <row r="4328" spans="33:33" x14ac:dyDescent="0.35">
      <c r="AG4328" s="1"/>
    </row>
    <row r="4329" spans="33:33" x14ac:dyDescent="0.35">
      <c r="AG4329" s="1"/>
    </row>
    <row r="4330" spans="33:33" x14ac:dyDescent="0.35">
      <c r="AG4330" s="1"/>
    </row>
    <row r="4331" spans="33:33" x14ac:dyDescent="0.35">
      <c r="AG4331" s="1"/>
    </row>
    <row r="4332" spans="33:33" x14ac:dyDescent="0.35">
      <c r="AG4332" s="1"/>
    </row>
    <row r="4333" spans="33:33" x14ac:dyDescent="0.35">
      <c r="AG4333" s="1"/>
    </row>
    <row r="4334" spans="33:33" x14ac:dyDescent="0.35">
      <c r="AG4334" s="1"/>
    </row>
    <row r="4335" spans="33:33" x14ac:dyDescent="0.35">
      <c r="AG4335" s="1"/>
    </row>
    <row r="4336" spans="33:33" x14ac:dyDescent="0.35">
      <c r="AG4336" s="1"/>
    </row>
    <row r="4337" spans="33:33" x14ac:dyDescent="0.35">
      <c r="AG4337" s="1"/>
    </row>
    <row r="4338" spans="33:33" x14ac:dyDescent="0.35">
      <c r="AG4338" s="1"/>
    </row>
    <row r="4339" spans="33:33" x14ac:dyDescent="0.35">
      <c r="AG4339" s="1"/>
    </row>
    <row r="4340" spans="33:33" x14ac:dyDescent="0.35">
      <c r="AG4340" s="1"/>
    </row>
    <row r="4341" spans="33:33" x14ac:dyDescent="0.35">
      <c r="AG4341" s="1"/>
    </row>
    <row r="4342" spans="33:33" x14ac:dyDescent="0.35">
      <c r="AG4342" s="1"/>
    </row>
    <row r="4343" spans="33:33" x14ac:dyDescent="0.35">
      <c r="AG4343" s="1"/>
    </row>
    <row r="4344" spans="33:33" x14ac:dyDescent="0.35">
      <c r="AG4344" s="1"/>
    </row>
    <row r="4345" spans="33:33" x14ac:dyDescent="0.35">
      <c r="AG4345" s="1"/>
    </row>
    <row r="4346" spans="33:33" x14ac:dyDescent="0.35">
      <c r="AG4346" s="1"/>
    </row>
    <row r="4347" spans="33:33" x14ac:dyDescent="0.35">
      <c r="AG4347" s="1"/>
    </row>
    <row r="4348" spans="33:33" x14ac:dyDescent="0.35">
      <c r="AG4348" s="1"/>
    </row>
    <row r="4349" spans="33:33" x14ac:dyDescent="0.35">
      <c r="AG4349" s="1"/>
    </row>
    <row r="4350" spans="33:33" x14ac:dyDescent="0.35">
      <c r="AG4350" s="1"/>
    </row>
    <row r="4351" spans="33:33" x14ac:dyDescent="0.35">
      <c r="AG4351" s="1"/>
    </row>
    <row r="4352" spans="33:33" x14ac:dyDescent="0.35">
      <c r="AG4352" s="1"/>
    </row>
    <row r="4353" spans="33:33" x14ac:dyDescent="0.35">
      <c r="AG4353" s="1"/>
    </row>
    <row r="4354" spans="33:33" x14ac:dyDescent="0.35">
      <c r="AG4354" s="1"/>
    </row>
    <row r="4355" spans="33:33" x14ac:dyDescent="0.35">
      <c r="AG4355" s="1"/>
    </row>
    <row r="4356" spans="33:33" x14ac:dyDescent="0.35">
      <c r="AG4356" s="1"/>
    </row>
    <row r="4357" spans="33:33" x14ac:dyDescent="0.35">
      <c r="AG4357" s="1"/>
    </row>
    <row r="4358" spans="33:33" x14ac:dyDescent="0.35">
      <c r="AG4358" s="1"/>
    </row>
    <row r="4359" spans="33:33" x14ac:dyDescent="0.35">
      <c r="AG4359" s="1"/>
    </row>
    <row r="4360" spans="33:33" x14ac:dyDescent="0.35">
      <c r="AG4360" s="1"/>
    </row>
    <row r="4361" spans="33:33" x14ac:dyDescent="0.35">
      <c r="AG4361" s="1"/>
    </row>
    <row r="4362" spans="33:33" x14ac:dyDescent="0.35">
      <c r="AG4362" s="1"/>
    </row>
    <row r="4363" spans="33:33" x14ac:dyDescent="0.35">
      <c r="AG4363" s="1"/>
    </row>
    <row r="4364" spans="33:33" x14ac:dyDescent="0.35">
      <c r="AG4364" s="1"/>
    </row>
    <row r="4365" spans="33:33" x14ac:dyDescent="0.35">
      <c r="AG4365" s="1"/>
    </row>
    <row r="4366" spans="33:33" x14ac:dyDescent="0.35">
      <c r="AG4366" s="1"/>
    </row>
    <row r="4367" spans="33:33" x14ac:dyDescent="0.35">
      <c r="AG4367" s="1"/>
    </row>
    <row r="4368" spans="33:33" x14ac:dyDescent="0.35">
      <c r="AG4368" s="1"/>
    </row>
    <row r="4369" spans="33:33" x14ac:dyDescent="0.35">
      <c r="AG4369" s="1"/>
    </row>
    <row r="4370" spans="33:33" x14ac:dyDescent="0.35">
      <c r="AG4370" s="1"/>
    </row>
    <row r="4371" spans="33:33" x14ac:dyDescent="0.35">
      <c r="AG4371" s="1"/>
    </row>
    <row r="4372" spans="33:33" x14ac:dyDescent="0.35">
      <c r="AG4372" s="1"/>
    </row>
    <row r="4373" spans="33:33" x14ac:dyDescent="0.35">
      <c r="AG4373" s="1"/>
    </row>
    <row r="4374" spans="33:33" x14ac:dyDescent="0.35">
      <c r="AG4374" s="1"/>
    </row>
    <row r="4375" spans="33:33" x14ac:dyDescent="0.35">
      <c r="AG4375" s="1"/>
    </row>
    <row r="4376" spans="33:33" x14ac:dyDescent="0.35">
      <c r="AG4376" s="1"/>
    </row>
    <row r="4377" spans="33:33" x14ac:dyDescent="0.35">
      <c r="AG4377" s="1"/>
    </row>
    <row r="4378" spans="33:33" x14ac:dyDescent="0.35">
      <c r="AG4378" s="1"/>
    </row>
    <row r="4379" spans="33:33" x14ac:dyDescent="0.35">
      <c r="AG4379" s="1"/>
    </row>
    <row r="4380" spans="33:33" x14ac:dyDescent="0.35">
      <c r="AG4380" s="1"/>
    </row>
    <row r="4381" spans="33:33" x14ac:dyDescent="0.35">
      <c r="AG4381" s="1"/>
    </row>
    <row r="4382" spans="33:33" x14ac:dyDescent="0.35">
      <c r="AG4382" s="1"/>
    </row>
    <row r="4383" spans="33:33" x14ac:dyDescent="0.35">
      <c r="AG4383" s="1"/>
    </row>
    <row r="4384" spans="33:33" x14ac:dyDescent="0.35">
      <c r="AG4384" s="1"/>
    </row>
    <row r="4385" spans="33:33" x14ac:dyDescent="0.35">
      <c r="AG4385" s="1"/>
    </row>
    <row r="4386" spans="33:33" x14ac:dyDescent="0.35">
      <c r="AG4386" s="1"/>
    </row>
    <row r="4387" spans="33:33" x14ac:dyDescent="0.35">
      <c r="AG4387" s="1"/>
    </row>
    <row r="4388" spans="33:33" x14ac:dyDescent="0.35">
      <c r="AG4388" s="1"/>
    </row>
    <row r="4389" spans="33:33" x14ac:dyDescent="0.35">
      <c r="AG4389" s="1"/>
    </row>
    <row r="4390" spans="33:33" x14ac:dyDescent="0.35">
      <c r="AG4390" s="1"/>
    </row>
    <row r="4391" spans="33:33" x14ac:dyDescent="0.35">
      <c r="AG4391" s="1"/>
    </row>
    <row r="4392" spans="33:33" x14ac:dyDescent="0.35">
      <c r="AG4392" s="1"/>
    </row>
    <row r="4393" spans="33:33" x14ac:dyDescent="0.35">
      <c r="AG4393" s="1"/>
    </row>
    <row r="4394" spans="33:33" x14ac:dyDescent="0.35">
      <c r="AG4394" s="1"/>
    </row>
    <row r="4395" spans="33:33" x14ac:dyDescent="0.35">
      <c r="AG4395" s="1"/>
    </row>
    <row r="4396" spans="33:33" x14ac:dyDescent="0.35">
      <c r="AG4396" s="1"/>
    </row>
    <row r="4397" spans="33:33" x14ac:dyDescent="0.35">
      <c r="AG4397" s="1"/>
    </row>
    <row r="4398" spans="33:33" x14ac:dyDescent="0.35">
      <c r="AG4398" s="1"/>
    </row>
    <row r="4399" spans="33:33" x14ac:dyDescent="0.35">
      <c r="AG4399" s="1"/>
    </row>
    <row r="4400" spans="33:33" x14ac:dyDescent="0.35">
      <c r="AG4400" s="1"/>
    </row>
    <row r="4401" spans="33:33" x14ac:dyDescent="0.35">
      <c r="AG4401" s="1"/>
    </row>
    <row r="4402" spans="33:33" x14ac:dyDescent="0.35">
      <c r="AG4402" s="1"/>
    </row>
    <row r="4403" spans="33:33" x14ac:dyDescent="0.35">
      <c r="AG4403" s="1"/>
    </row>
    <row r="4404" spans="33:33" x14ac:dyDescent="0.35">
      <c r="AG4404" s="1"/>
    </row>
    <row r="4405" spans="33:33" x14ac:dyDescent="0.35">
      <c r="AG4405" s="1"/>
    </row>
    <row r="4406" spans="33:33" x14ac:dyDescent="0.35">
      <c r="AG4406" s="1"/>
    </row>
    <row r="4407" spans="33:33" x14ac:dyDescent="0.35">
      <c r="AG4407" s="1"/>
    </row>
    <row r="4408" spans="33:33" x14ac:dyDescent="0.35">
      <c r="AG4408" s="1"/>
    </row>
    <row r="4409" spans="33:33" x14ac:dyDescent="0.35">
      <c r="AG4409" s="1"/>
    </row>
    <row r="4410" spans="33:33" x14ac:dyDescent="0.35">
      <c r="AG4410" s="1"/>
    </row>
    <row r="4411" spans="33:33" x14ac:dyDescent="0.35">
      <c r="AG4411" s="1"/>
    </row>
    <row r="4412" spans="33:33" x14ac:dyDescent="0.35">
      <c r="AG4412" s="1"/>
    </row>
    <row r="4413" spans="33:33" x14ac:dyDescent="0.35">
      <c r="AG4413" s="1"/>
    </row>
    <row r="4414" spans="33:33" x14ac:dyDescent="0.35">
      <c r="AG4414" s="1"/>
    </row>
    <row r="4415" spans="33:33" x14ac:dyDescent="0.35">
      <c r="AG4415" s="1"/>
    </row>
    <row r="4416" spans="33:33" x14ac:dyDescent="0.35">
      <c r="AG4416" s="1"/>
    </row>
    <row r="4417" spans="33:33" x14ac:dyDescent="0.35">
      <c r="AG4417" s="1"/>
    </row>
    <row r="4418" spans="33:33" x14ac:dyDescent="0.35">
      <c r="AG4418" s="1"/>
    </row>
    <row r="4419" spans="33:33" x14ac:dyDescent="0.35">
      <c r="AG4419" s="1"/>
    </row>
    <row r="4420" spans="33:33" x14ac:dyDescent="0.35">
      <c r="AG4420" s="1"/>
    </row>
    <row r="4421" spans="33:33" x14ac:dyDescent="0.35">
      <c r="AG4421" s="1"/>
    </row>
    <row r="4422" spans="33:33" x14ac:dyDescent="0.35">
      <c r="AG4422" s="1"/>
    </row>
    <row r="4423" spans="33:33" x14ac:dyDescent="0.35">
      <c r="AG4423" s="1"/>
    </row>
    <row r="4424" spans="33:33" x14ac:dyDescent="0.35">
      <c r="AG4424" s="1"/>
    </row>
    <row r="4425" spans="33:33" x14ac:dyDescent="0.35">
      <c r="AG4425" s="1"/>
    </row>
    <row r="4426" spans="33:33" x14ac:dyDescent="0.35">
      <c r="AG4426" s="1"/>
    </row>
    <row r="4427" spans="33:33" x14ac:dyDescent="0.35">
      <c r="AG4427" s="1"/>
    </row>
    <row r="4428" spans="33:33" x14ac:dyDescent="0.35">
      <c r="AG4428" s="1"/>
    </row>
    <row r="4429" spans="33:33" x14ac:dyDescent="0.35">
      <c r="AG4429" s="1"/>
    </row>
    <row r="4430" spans="33:33" x14ac:dyDescent="0.35">
      <c r="AG4430" s="1"/>
    </row>
    <row r="4431" spans="33:33" x14ac:dyDescent="0.35">
      <c r="AG4431" s="1"/>
    </row>
    <row r="4432" spans="33:33" x14ac:dyDescent="0.35">
      <c r="AG4432" s="1"/>
    </row>
    <row r="4433" spans="33:33" x14ac:dyDescent="0.35">
      <c r="AG4433" s="1"/>
    </row>
    <row r="4434" spans="33:33" x14ac:dyDescent="0.35">
      <c r="AG4434" s="1"/>
    </row>
    <row r="4435" spans="33:33" x14ac:dyDescent="0.35">
      <c r="AG4435" s="1"/>
    </row>
    <row r="4436" spans="33:33" x14ac:dyDescent="0.35">
      <c r="AG4436" s="1"/>
    </row>
    <row r="4437" spans="33:33" x14ac:dyDescent="0.35">
      <c r="AG4437" s="1"/>
    </row>
    <row r="4438" spans="33:33" x14ac:dyDescent="0.35">
      <c r="AG4438" s="1"/>
    </row>
    <row r="4439" spans="33:33" x14ac:dyDescent="0.35">
      <c r="AG4439" s="1"/>
    </row>
    <row r="4440" spans="33:33" x14ac:dyDescent="0.35">
      <c r="AG4440" s="1"/>
    </row>
    <row r="4441" spans="33:33" x14ac:dyDescent="0.35">
      <c r="AG4441" s="1"/>
    </row>
    <row r="4442" spans="33:33" x14ac:dyDescent="0.35">
      <c r="AG4442" s="1"/>
    </row>
    <row r="4443" spans="33:33" x14ac:dyDescent="0.35">
      <c r="AG4443" s="1"/>
    </row>
    <row r="4444" spans="33:33" x14ac:dyDescent="0.35">
      <c r="AG4444" s="1"/>
    </row>
    <row r="4445" spans="33:33" x14ac:dyDescent="0.35">
      <c r="AG4445" s="1"/>
    </row>
    <row r="4446" spans="33:33" x14ac:dyDescent="0.35">
      <c r="AG4446" s="1"/>
    </row>
    <row r="4447" spans="33:33" x14ac:dyDescent="0.35">
      <c r="AG4447" s="1"/>
    </row>
    <row r="4448" spans="33:33" x14ac:dyDescent="0.35">
      <c r="AG4448" s="1"/>
    </row>
    <row r="4449" spans="33:33" x14ac:dyDescent="0.35">
      <c r="AG4449" s="1"/>
    </row>
    <row r="4450" spans="33:33" x14ac:dyDescent="0.35">
      <c r="AG4450" s="1"/>
    </row>
    <row r="4451" spans="33:33" x14ac:dyDescent="0.35">
      <c r="AG4451" s="1"/>
    </row>
    <row r="4452" spans="33:33" x14ac:dyDescent="0.35">
      <c r="AG4452" s="1"/>
    </row>
    <row r="4453" spans="33:33" x14ac:dyDescent="0.35">
      <c r="AG4453" s="1"/>
    </row>
    <row r="4454" spans="33:33" x14ac:dyDescent="0.35">
      <c r="AG4454" s="1"/>
    </row>
    <row r="4455" spans="33:33" x14ac:dyDescent="0.35">
      <c r="AG4455" s="1"/>
    </row>
    <row r="4456" spans="33:33" x14ac:dyDescent="0.35">
      <c r="AG4456" s="1"/>
    </row>
    <row r="4457" spans="33:33" x14ac:dyDescent="0.35">
      <c r="AG4457" s="1"/>
    </row>
    <row r="4458" spans="33:33" x14ac:dyDescent="0.35">
      <c r="AG4458" s="1"/>
    </row>
    <row r="4459" spans="33:33" x14ac:dyDescent="0.35">
      <c r="AG4459" s="1"/>
    </row>
    <row r="4460" spans="33:33" x14ac:dyDescent="0.35">
      <c r="AG4460" s="1"/>
    </row>
    <row r="4461" spans="33:33" x14ac:dyDescent="0.35">
      <c r="AG4461" s="1"/>
    </row>
    <row r="4462" spans="33:33" x14ac:dyDescent="0.35">
      <c r="AG4462" s="1"/>
    </row>
    <row r="4463" spans="33:33" x14ac:dyDescent="0.35">
      <c r="AG4463" s="1"/>
    </row>
    <row r="4464" spans="33:33" x14ac:dyDescent="0.35">
      <c r="AG4464" s="1"/>
    </row>
    <row r="4465" spans="33:33" x14ac:dyDescent="0.35">
      <c r="AG4465" s="1"/>
    </row>
    <row r="4466" spans="33:33" x14ac:dyDescent="0.35">
      <c r="AG4466" s="1"/>
    </row>
    <row r="4467" spans="33:33" x14ac:dyDescent="0.35">
      <c r="AG4467" s="1"/>
    </row>
    <row r="4468" spans="33:33" x14ac:dyDescent="0.35">
      <c r="AG4468" s="1"/>
    </row>
    <row r="4469" spans="33:33" x14ac:dyDescent="0.35">
      <c r="AG4469" s="1"/>
    </row>
    <row r="4470" spans="33:33" x14ac:dyDescent="0.35">
      <c r="AG4470" s="1"/>
    </row>
    <row r="4471" spans="33:33" x14ac:dyDescent="0.35">
      <c r="AG4471" s="1"/>
    </row>
    <row r="4472" spans="33:33" x14ac:dyDescent="0.35">
      <c r="AG4472" s="1"/>
    </row>
    <row r="4473" spans="33:33" x14ac:dyDescent="0.35">
      <c r="AG4473" s="1"/>
    </row>
    <row r="4474" spans="33:33" x14ac:dyDescent="0.35">
      <c r="AG4474" s="1"/>
    </row>
    <row r="4475" spans="33:33" x14ac:dyDescent="0.35">
      <c r="AG4475" s="1"/>
    </row>
    <row r="4476" spans="33:33" x14ac:dyDescent="0.35">
      <c r="AG4476" s="1"/>
    </row>
    <row r="4477" spans="33:33" x14ac:dyDescent="0.35">
      <c r="AG4477" s="1"/>
    </row>
    <row r="4478" spans="33:33" x14ac:dyDescent="0.35">
      <c r="AG4478" s="1"/>
    </row>
    <row r="4479" spans="33:33" x14ac:dyDescent="0.35">
      <c r="AG4479" s="1"/>
    </row>
    <row r="4480" spans="33:33" x14ac:dyDescent="0.35">
      <c r="AG4480" s="1"/>
    </row>
    <row r="4481" spans="33:33" x14ac:dyDescent="0.35">
      <c r="AG4481" s="1"/>
    </row>
    <row r="4482" spans="33:33" x14ac:dyDescent="0.35">
      <c r="AG4482" s="1"/>
    </row>
    <row r="4483" spans="33:33" x14ac:dyDescent="0.35">
      <c r="AG4483" s="1"/>
    </row>
    <row r="4484" spans="33:33" x14ac:dyDescent="0.35">
      <c r="AG4484" s="1"/>
    </row>
    <row r="4485" spans="33:33" x14ac:dyDescent="0.35">
      <c r="AG4485" s="1"/>
    </row>
    <row r="4486" spans="33:33" x14ac:dyDescent="0.35">
      <c r="AG4486" s="1"/>
    </row>
    <row r="4487" spans="33:33" x14ac:dyDescent="0.35">
      <c r="AG4487" s="1"/>
    </row>
    <row r="4488" spans="33:33" x14ac:dyDescent="0.35">
      <c r="AG4488" s="1"/>
    </row>
    <row r="4489" spans="33:33" x14ac:dyDescent="0.35">
      <c r="AG4489" s="1"/>
    </row>
    <row r="4490" spans="33:33" x14ac:dyDescent="0.35">
      <c r="AG4490" s="1"/>
    </row>
    <row r="4491" spans="33:33" x14ac:dyDescent="0.35">
      <c r="AG4491" s="1"/>
    </row>
    <row r="4492" spans="33:33" x14ac:dyDescent="0.35">
      <c r="AG4492" s="1"/>
    </row>
    <row r="4493" spans="33:33" x14ac:dyDescent="0.35">
      <c r="AG4493" s="1"/>
    </row>
    <row r="4494" spans="33:33" x14ac:dyDescent="0.35">
      <c r="AG4494" s="1"/>
    </row>
    <row r="4495" spans="33:33" x14ac:dyDescent="0.35">
      <c r="AG4495" s="1"/>
    </row>
    <row r="4496" spans="33:33" x14ac:dyDescent="0.35">
      <c r="AG4496" s="1"/>
    </row>
    <row r="4497" spans="33:33" x14ac:dyDescent="0.35">
      <c r="AG4497" s="1"/>
    </row>
    <row r="4498" spans="33:33" x14ac:dyDescent="0.35">
      <c r="AG4498" s="1"/>
    </row>
    <row r="4499" spans="33:33" x14ac:dyDescent="0.35">
      <c r="AG4499" s="1"/>
    </row>
    <row r="4500" spans="33:33" x14ac:dyDescent="0.35">
      <c r="AG4500" s="1"/>
    </row>
    <row r="4501" spans="33:33" x14ac:dyDescent="0.35">
      <c r="AG4501" s="1"/>
    </row>
    <row r="4502" spans="33:33" x14ac:dyDescent="0.35">
      <c r="AG4502" s="1"/>
    </row>
    <row r="4503" spans="33:33" x14ac:dyDescent="0.35">
      <c r="AG4503" s="1"/>
    </row>
    <row r="4504" spans="33:33" x14ac:dyDescent="0.35">
      <c r="AG4504" s="1"/>
    </row>
    <row r="4505" spans="33:33" x14ac:dyDescent="0.35">
      <c r="AG4505" s="1"/>
    </row>
    <row r="4506" spans="33:33" x14ac:dyDescent="0.35">
      <c r="AG4506" s="1"/>
    </row>
    <row r="4507" spans="33:33" x14ac:dyDescent="0.35">
      <c r="AG4507" s="1"/>
    </row>
    <row r="4508" spans="33:33" x14ac:dyDescent="0.35">
      <c r="AG4508" s="1"/>
    </row>
    <row r="4509" spans="33:33" x14ac:dyDescent="0.35">
      <c r="AG4509" s="1"/>
    </row>
    <row r="4510" spans="33:33" x14ac:dyDescent="0.35">
      <c r="AG4510" s="1"/>
    </row>
    <row r="4511" spans="33:33" x14ac:dyDescent="0.35">
      <c r="AG4511" s="1"/>
    </row>
    <row r="4512" spans="33:33" x14ac:dyDescent="0.35">
      <c r="AG4512" s="1"/>
    </row>
    <row r="4513" spans="33:33" x14ac:dyDescent="0.35">
      <c r="AG4513" s="1"/>
    </row>
    <row r="4514" spans="33:33" x14ac:dyDescent="0.35">
      <c r="AG4514" s="1"/>
    </row>
    <row r="4515" spans="33:33" x14ac:dyDescent="0.35">
      <c r="AG4515" s="1"/>
    </row>
    <row r="4516" spans="33:33" x14ac:dyDescent="0.35">
      <c r="AG4516" s="1"/>
    </row>
    <row r="4517" spans="33:33" x14ac:dyDescent="0.35">
      <c r="AG4517" s="1"/>
    </row>
    <row r="4518" spans="33:33" x14ac:dyDescent="0.35">
      <c r="AG4518" s="1"/>
    </row>
    <row r="4519" spans="33:33" x14ac:dyDescent="0.35">
      <c r="AG4519" s="1"/>
    </row>
    <row r="4520" spans="33:33" x14ac:dyDescent="0.35">
      <c r="AG4520" s="1"/>
    </row>
    <row r="4521" spans="33:33" x14ac:dyDescent="0.35">
      <c r="AG4521" s="1"/>
    </row>
    <row r="4522" spans="33:33" x14ac:dyDescent="0.35">
      <c r="AG4522" s="1"/>
    </row>
    <row r="4523" spans="33:33" x14ac:dyDescent="0.35">
      <c r="AG4523" s="1"/>
    </row>
    <row r="4524" spans="33:33" x14ac:dyDescent="0.35">
      <c r="AG4524" s="1"/>
    </row>
    <row r="4525" spans="33:33" x14ac:dyDescent="0.35">
      <c r="AG4525" s="1"/>
    </row>
    <row r="4526" spans="33:33" x14ac:dyDescent="0.35">
      <c r="AG4526" s="1"/>
    </row>
    <row r="4527" spans="33:33" x14ac:dyDescent="0.35">
      <c r="AG4527" s="1"/>
    </row>
    <row r="4528" spans="33:33" x14ac:dyDescent="0.35">
      <c r="AG4528" s="1"/>
    </row>
    <row r="4529" spans="33:33" x14ac:dyDescent="0.35">
      <c r="AG4529" s="1"/>
    </row>
    <row r="4530" spans="33:33" x14ac:dyDescent="0.35">
      <c r="AG4530" s="1"/>
    </row>
    <row r="4531" spans="33:33" x14ac:dyDescent="0.35">
      <c r="AG4531" s="1"/>
    </row>
    <row r="4532" spans="33:33" x14ac:dyDescent="0.35">
      <c r="AG4532" s="1"/>
    </row>
    <row r="4533" spans="33:33" x14ac:dyDescent="0.35">
      <c r="AG4533" s="1"/>
    </row>
    <row r="4534" spans="33:33" x14ac:dyDescent="0.35">
      <c r="AG4534" s="1"/>
    </row>
    <row r="4535" spans="33:33" x14ac:dyDescent="0.35">
      <c r="AG4535" s="1"/>
    </row>
    <row r="4536" spans="33:33" x14ac:dyDescent="0.35">
      <c r="AG4536" s="1"/>
    </row>
    <row r="4537" spans="33:33" x14ac:dyDescent="0.35">
      <c r="AG4537" s="1"/>
    </row>
    <row r="4538" spans="33:33" x14ac:dyDescent="0.35">
      <c r="AG4538" s="1"/>
    </row>
    <row r="4539" spans="33:33" x14ac:dyDescent="0.35">
      <c r="AG4539" s="1"/>
    </row>
    <row r="4540" spans="33:33" x14ac:dyDescent="0.35">
      <c r="AG4540" s="1"/>
    </row>
    <row r="4541" spans="33:33" x14ac:dyDescent="0.35">
      <c r="AG4541" s="1"/>
    </row>
    <row r="4542" spans="33:33" x14ac:dyDescent="0.35">
      <c r="AG4542" s="1"/>
    </row>
    <row r="4543" spans="33:33" x14ac:dyDescent="0.35">
      <c r="AG4543" s="1"/>
    </row>
    <row r="4544" spans="33:33" x14ac:dyDescent="0.35">
      <c r="AG4544" s="1"/>
    </row>
    <row r="4545" spans="33:33" x14ac:dyDescent="0.35">
      <c r="AG4545" s="1"/>
    </row>
    <row r="4546" spans="33:33" x14ac:dyDescent="0.35">
      <c r="AG4546" s="1"/>
    </row>
    <row r="4547" spans="33:33" x14ac:dyDescent="0.35">
      <c r="AG4547" s="1"/>
    </row>
    <row r="4548" spans="33:33" x14ac:dyDescent="0.35">
      <c r="AG4548" s="1"/>
    </row>
    <row r="4549" spans="33:33" x14ac:dyDescent="0.35">
      <c r="AG4549" s="1"/>
    </row>
    <row r="4550" spans="33:33" x14ac:dyDescent="0.35">
      <c r="AG4550" s="1"/>
    </row>
    <row r="4551" spans="33:33" x14ac:dyDescent="0.35">
      <c r="AG4551" s="1"/>
    </row>
    <row r="4552" spans="33:33" x14ac:dyDescent="0.35">
      <c r="AG4552" s="1"/>
    </row>
    <row r="4553" spans="33:33" x14ac:dyDescent="0.35">
      <c r="AG4553" s="1"/>
    </row>
    <row r="4554" spans="33:33" x14ac:dyDescent="0.35">
      <c r="AG4554" s="1"/>
    </row>
    <row r="4555" spans="33:33" x14ac:dyDescent="0.35">
      <c r="AG4555" s="1"/>
    </row>
    <row r="4556" spans="33:33" x14ac:dyDescent="0.35">
      <c r="AG4556" s="1"/>
    </row>
    <row r="4557" spans="33:33" x14ac:dyDescent="0.35">
      <c r="AG4557" s="1"/>
    </row>
    <row r="4558" spans="33:33" x14ac:dyDescent="0.35">
      <c r="AG4558" s="1"/>
    </row>
    <row r="4559" spans="33:33" x14ac:dyDescent="0.35">
      <c r="AG4559" s="1"/>
    </row>
    <row r="4560" spans="33:33" x14ac:dyDescent="0.35">
      <c r="AG4560" s="1"/>
    </row>
    <row r="4561" spans="33:33" x14ac:dyDescent="0.35">
      <c r="AG4561" s="1"/>
    </row>
    <row r="4562" spans="33:33" x14ac:dyDescent="0.35">
      <c r="AG4562" s="1"/>
    </row>
    <row r="4563" spans="33:33" x14ac:dyDescent="0.35">
      <c r="AG4563" s="1"/>
    </row>
    <row r="4564" spans="33:33" x14ac:dyDescent="0.35">
      <c r="AG4564" s="1"/>
    </row>
    <row r="4565" spans="33:33" x14ac:dyDescent="0.35">
      <c r="AG4565" s="1"/>
    </row>
    <row r="4566" spans="33:33" x14ac:dyDescent="0.35">
      <c r="AG4566" s="1"/>
    </row>
    <row r="4567" spans="33:33" x14ac:dyDescent="0.35">
      <c r="AG4567" s="1"/>
    </row>
    <row r="4568" spans="33:33" x14ac:dyDescent="0.35">
      <c r="AG4568" s="1"/>
    </row>
    <row r="4569" spans="33:33" x14ac:dyDescent="0.35">
      <c r="AG4569" s="1"/>
    </row>
    <row r="4570" spans="33:33" x14ac:dyDescent="0.35">
      <c r="AG4570" s="1"/>
    </row>
    <row r="4571" spans="33:33" x14ac:dyDescent="0.35">
      <c r="AG4571" s="1"/>
    </row>
    <row r="4572" spans="33:33" x14ac:dyDescent="0.35">
      <c r="AG4572" s="1"/>
    </row>
    <row r="4573" spans="33:33" x14ac:dyDescent="0.35">
      <c r="AG4573" s="1"/>
    </row>
    <row r="4574" spans="33:33" x14ac:dyDescent="0.35">
      <c r="AG4574" s="1"/>
    </row>
    <row r="4575" spans="33:33" x14ac:dyDescent="0.35">
      <c r="AG4575" s="1"/>
    </row>
    <row r="4576" spans="33:33" x14ac:dyDescent="0.35">
      <c r="AG4576" s="1"/>
    </row>
    <row r="4577" spans="33:33" x14ac:dyDescent="0.35">
      <c r="AG4577" s="1"/>
    </row>
    <row r="4578" spans="33:33" x14ac:dyDescent="0.35">
      <c r="AG4578" s="1"/>
    </row>
    <row r="4579" spans="33:33" x14ac:dyDescent="0.35">
      <c r="AG4579" s="1"/>
    </row>
    <row r="4580" spans="33:33" x14ac:dyDescent="0.35">
      <c r="AG4580" s="1"/>
    </row>
    <row r="4581" spans="33:33" x14ac:dyDescent="0.35">
      <c r="AG4581" s="1"/>
    </row>
    <row r="4582" spans="33:33" x14ac:dyDescent="0.35">
      <c r="AG4582" s="1"/>
    </row>
    <row r="4583" spans="33:33" x14ac:dyDescent="0.35">
      <c r="AG4583" s="1"/>
    </row>
    <row r="4584" spans="33:33" x14ac:dyDescent="0.35">
      <c r="AG4584" s="1"/>
    </row>
    <row r="4585" spans="33:33" x14ac:dyDescent="0.35">
      <c r="AG4585" s="1"/>
    </row>
    <row r="4586" spans="33:33" x14ac:dyDescent="0.35">
      <c r="AG4586" s="1"/>
    </row>
    <row r="4587" spans="33:33" x14ac:dyDescent="0.35">
      <c r="AG4587" s="1"/>
    </row>
    <row r="4588" spans="33:33" x14ac:dyDescent="0.35">
      <c r="AG4588" s="1"/>
    </row>
    <row r="4589" spans="33:33" x14ac:dyDescent="0.35">
      <c r="AG4589" s="1"/>
    </row>
    <row r="4590" spans="33:33" x14ac:dyDescent="0.35">
      <c r="AG4590" s="1"/>
    </row>
    <row r="4591" spans="33:33" x14ac:dyDescent="0.35">
      <c r="AG4591" s="1"/>
    </row>
    <row r="4592" spans="33:33" x14ac:dyDescent="0.35">
      <c r="AG4592" s="1"/>
    </row>
    <row r="4593" spans="33:33" x14ac:dyDescent="0.35">
      <c r="AG4593" s="1"/>
    </row>
    <row r="4594" spans="33:33" x14ac:dyDescent="0.35">
      <c r="AG4594" s="1"/>
    </row>
    <row r="4595" spans="33:33" x14ac:dyDescent="0.35">
      <c r="AG4595" s="1"/>
    </row>
    <row r="4596" spans="33:33" x14ac:dyDescent="0.35">
      <c r="AG4596" s="1"/>
    </row>
    <row r="4597" spans="33:33" x14ac:dyDescent="0.35">
      <c r="AG4597" s="1"/>
    </row>
    <row r="4598" spans="33:33" x14ac:dyDescent="0.35">
      <c r="AG4598" s="1"/>
    </row>
    <row r="4599" spans="33:33" x14ac:dyDescent="0.35">
      <c r="AG4599" s="1"/>
    </row>
    <row r="4600" spans="33:33" x14ac:dyDescent="0.35">
      <c r="AG4600" s="1"/>
    </row>
    <row r="4601" spans="33:33" x14ac:dyDescent="0.35">
      <c r="AG4601" s="1"/>
    </row>
    <row r="4602" spans="33:33" x14ac:dyDescent="0.35">
      <c r="AG4602" s="1"/>
    </row>
    <row r="4603" spans="33:33" x14ac:dyDescent="0.35">
      <c r="AG4603" s="1"/>
    </row>
    <row r="4604" spans="33:33" x14ac:dyDescent="0.35">
      <c r="AG4604" s="1"/>
    </row>
    <row r="4605" spans="33:33" x14ac:dyDescent="0.35">
      <c r="AG4605" s="1"/>
    </row>
    <row r="4606" spans="33:33" x14ac:dyDescent="0.35">
      <c r="AG4606" s="1"/>
    </row>
    <row r="4607" spans="33:33" x14ac:dyDescent="0.35">
      <c r="AG4607" s="1"/>
    </row>
    <row r="4608" spans="33:33" x14ac:dyDescent="0.35">
      <c r="AG4608" s="1"/>
    </row>
    <row r="4609" spans="33:33" x14ac:dyDescent="0.35">
      <c r="AG4609" s="1"/>
    </row>
    <row r="4610" spans="33:33" x14ac:dyDescent="0.35">
      <c r="AG4610" s="1"/>
    </row>
    <row r="4611" spans="33:33" x14ac:dyDescent="0.35">
      <c r="AG4611" s="1"/>
    </row>
    <row r="4612" spans="33:33" x14ac:dyDescent="0.35">
      <c r="AG4612" s="1"/>
    </row>
    <row r="4613" spans="33:33" x14ac:dyDescent="0.35">
      <c r="AG4613" s="1"/>
    </row>
    <row r="4614" spans="33:33" x14ac:dyDescent="0.35">
      <c r="AG4614" s="1"/>
    </row>
    <row r="4615" spans="33:33" x14ac:dyDescent="0.35">
      <c r="AG4615" s="1"/>
    </row>
    <row r="4616" spans="33:33" x14ac:dyDescent="0.35">
      <c r="AG4616" s="1"/>
    </row>
    <row r="4617" spans="33:33" x14ac:dyDescent="0.35">
      <c r="AG4617" s="1"/>
    </row>
    <row r="4618" spans="33:33" x14ac:dyDescent="0.35">
      <c r="AG4618" s="1"/>
    </row>
    <row r="4619" spans="33:33" x14ac:dyDescent="0.35">
      <c r="AG4619" s="1"/>
    </row>
    <row r="4620" spans="33:33" x14ac:dyDescent="0.35">
      <c r="AG4620" s="1"/>
    </row>
    <row r="4621" spans="33:33" x14ac:dyDescent="0.35">
      <c r="AG4621" s="1"/>
    </row>
    <row r="4622" spans="33:33" x14ac:dyDescent="0.35">
      <c r="AG4622" s="1"/>
    </row>
    <row r="4623" spans="33:33" x14ac:dyDescent="0.35">
      <c r="AG4623" s="1"/>
    </row>
    <row r="4624" spans="33:33" x14ac:dyDescent="0.35">
      <c r="AG4624" s="1"/>
    </row>
    <row r="4625" spans="33:33" x14ac:dyDescent="0.35">
      <c r="AG4625" s="1"/>
    </row>
    <row r="4626" spans="33:33" x14ac:dyDescent="0.35">
      <c r="AG4626" s="1"/>
    </row>
    <row r="4627" spans="33:33" x14ac:dyDescent="0.35">
      <c r="AG4627" s="1"/>
    </row>
    <row r="4628" spans="33:33" x14ac:dyDescent="0.35">
      <c r="AG4628" s="1"/>
    </row>
    <row r="4629" spans="33:33" x14ac:dyDescent="0.35">
      <c r="AG4629" s="1"/>
    </row>
    <row r="4630" spans="33:33" x14ac:dyDescent="0.35">
      <c r="AG4630" s="1"/>
    </row>
    <row r="4631" spans="33:33" x14ac:dyDescent="0.35">
      <c r="AG4631" s="1"/>
    </row>
    <row r="4632" spans="33:33" x14ac:dyDescent="0.35">
      <c r="AG4632" s="1"/>
    </row>
    <row r="4633" spans="33:33" x14ac:dyDescent="0.35">
      <c r="AG4633" s="1"/>
    </row>
    <row r="4634" spans="33:33" x14ac:dyDescent="0.35">
      <c r="AG4634" s="1"/>
    </row>
    <row r="4635" spans="33:33" x14ac:dyDescent="0.35">
      <c r="AG4635" s="1"/>
    </row>
    <row r="4636" spans="33:33" x14ac:dyDescent="0.35">
      <c r="AG4636" s="1"/>
    </row>
    <row r="4637" spans="33:33" x14ac:dyDescent="0.35">
      <c r="AG4637" s="1"/>
    </row>
    <row r="4638" spans="33:33" x14ac:dyDescent="0.35">
      <c r="AG4638" s="1"/>
    </row>
    <row r="4639" spans="33:33" x14ac:dyDescent="0.35">
      <c r="AG4639" s="1"/>
    </row>
    <row r="4640" spans="33:33" x14ac:dyDescent="0.35">
      <c r="AG4640" s="1"/>
    </row>
    <row r="4641" spans="33:33" x14ac:dyDescent="0.35">
      <c r="AG4641" s="1"/>
    </row>
    <row r="4642" spans="33:33" x14ac:dyDescent="0.35">
      <c r="AG4642" s="1"/>
    </row>
    <row r="4643" spans="33:33" x14ac:dyDescent="0.35">
      <c r="AG4643" s="1"/>
    </row>
    <row r="4644" spans="33:33" x14ac:dyDescent="0.35">
      <c r="AG4644" s="1"/>
    </row>
    <row r="4645" spans="33:33" x14ac:dyDescent="0.35">
      <c r="AG4645" s="1"/>
    </row>
    <row r="4646" spans="33:33" x14ac:dyDescent="0.35">
      <c r="AG4646" s="1"/>
    </row>
    <row r="4647" spans="33:33" x14ac:dyDescent="0.35">
      <c r="AG4647" s="1"/>
    </row>
    <row r="4648" spans="33:33" x14ac:dyDescent="0.35">
      <c r="AG4648" s="1"/>
    </row>
    <row r="4649" spans="33:33" x14ac:dyDescent="0.35">
      <c r="AG4649" s="1"/>
    </row>
    <row r="4650" spans="33:33" x14ac:dyDescent="0.35">
      <c r="AG4650" s="1"/>
    </row>
    <row r="4651" spans="33:33" x14ac:dyDescent="0.35">
      <c r="AG4651" s="1"/>
    </row>
    <row r="4652" spans="33:33" x14ac:dyDescent="0.35">
      <c r="AG4652" s="1"/>
    </row>
    <row r="4653" spans="33:33" x14ac:dyDescent="0.35">
      <c r="AG4653" s="1"/>
    </row>
    <row r="4654" spans="33:33" x14ac:dyDescent="0.35">
      <c r="AG4654" s="1"/>
    </row>
    <row r="4655" spans="33:33" x14ac:dyDescent="0.35">
      <c r="AG4655" s="1"/>
    </row>
    <row r="4656" spans="33:33" x14ac:dyDescent="0.35">
      <c r="AG4656" s="1"/>
    </row>
    <row r="4657" spans="33:33" x14ac:dyDescent="0.35">
      <c r="AG4657" s="1"/>
    </row>
    <row r="4658" spans="33:33" x14ac:dyDescent="0.35">
      <c r="AG4658" s="1"/>
    </row>
    <row r="4659" spans="33:33" x14ac:dyDescent="0.35">
      <c r="AG4659" s="1"/>
    </row>
    <row r="4660" spans="33:33" x14ac:dyDescent="0.35">
      <c r="AG4660" s="1"/>
    </row>
    <row r="4661" spans="33:33" x14ac:dyDescent="0.35">
      <c r="AG4661" s="1"/>
    </row>
    <row r="4662" spans="33:33" x14ac:dyDescent="0.35">
      <c r="AG4662" s="1"/>
    </row>
    <row r="4663" spans="33:33" x14ac:dyDescent="0.35">
      <c r="AG4663" s="1"/>
    </row>
    <row r="4664" spans="33:33" x14ac:dyDescent="0.35">
      <c r="AG4664" s="1"/>
    </row>
    <row r="4665" spans="33:33" x14ac:dyDescent="0.35">
      <c r="AG4665" s="1"/>
    </row>
    <row r="4666" spans="33:33" x14ac:dyDescent="0.35">
      <c r="AG4666" s="1"/>
    </row>
    <row r="4667" spans="33:33" x14ac:dyDescent="0.35">
      <c r="AG4667" s="1"/>
    </row>
    <row r="4668" spans="33:33" x14ac:dyDescent="0.35">
      <c r="AG4668" s="1"/>
    </row>
    <row r="4669" spans="33:33" x14ac:dyDescent="0.35">
      <c r="AG4669" s="1"/>
    </row>
    <row r="4670" spans="33:33" x14ac:dyDescent="0.35">
      <c r="AG4670" s="1"/>
    </row>
    <row r="4671" spans="33:33" x14ac:dyDescent="0.35">
      <c r="AG4671" s="1"/>
    </row>
    <row r="4672" spans="33:33" x14ac:dyDescent="0.35">
      <c r="AG4672" s="1"/>
    </row>
    <row r="4673" spans="33:33" x14ac:dyDescent="0.35">
      <c r="AG4673" s="1"/>
    </row>
    <row r="4674" spans="33:33" x14ac:dyDescent="0.35">
      <c r="AG4674" s="1"/>
    </row>
    <row r="4675" spans="33:33" x14ac:dyDescent="0.35">
      <c r="AG4675" s="1"/>
    </row>
    <row r="4676" spans="33:33" x14ac:dyDescent="0.35">
      <c r="AG4676" s="1"/>
    </row>
    <row r="4677" spans="33:33" x14ac:dyDescent="0.35">
      <c r="AG4677" s="1"/>
    </row>
    <row r="4678" spans="33:33" x14ac:dyDescent="0.35">
      <c r="AG4678" s="1"/>
    </row>
    <row r="4679" spans="33:33" x14ac:dyDescent="0.35">
      <c r="AG4679" s="1"/>
    </row>
    <row r="4680" spans="33:33" x14ac:dyDescent="0.35">
      <c r="AG4680" s="1"/>
    </row>
    <row r="4681" spans="33:33" x14ac:dyDescent="0.35">
      <c r="AG4681" s="1"/>
    </row>
    <row r="4682" spans="33:33" x14ac:dyDescent="0.35">
      <c r="AG4682" s="1"/>
    </row>
    <row r="4683" spans="33:33" x14ac:dyDescent="0.35">
      <c r="AG4683" s="1"/>
    </row>
    <row r="4684" spans="33:33" x14ac:dyDescent="0.35">
      <c r="AG4684" s="1"/>
    </row>
    <row r="4685" spans="33:33" x14ac:dyDescent="0.35">
      <c r="AG4685" s="1"/>
    </row>
    <row r="4686" spans="33:33" x14ac:dyDescent="0.35">
      <c r="AG4686" s="1"/>
    </row>
    <row r="4687" spans="33:33" x14ac:dyDescent="0.35">
      <c r="AG4687" s="1"/>
    </row>
    <row r="4688" spans="33:33" x14ac:dyDescent="0.35">
      <c r="AG4688" s="1"/>
    </row>
    <row r="4689" spans="33:33" x14ac:dyDescent="0.35">
      <c r="AG4689" s="1"/>
    </row>
    <row r="4690" spans="33:33" x14ac:dyDescent="0.35">
      <c r="AG4690" s="1"/>
    </row>
    <row r="4691" spans="33:33" x14ac:dyDescent="0.35">
      <c r="AG4691" s="1"/>
    </row>
    <row r="4692" spans="33:33" x14ac:dyDescent="0.35">
      <c r="AG4692" s="1"/>
    </row>
    <row r="4693" spans="33:33" x14ac:dyDescent="0.35">
      <c r="AG4693" s="1"/>
    </row>
    <row r="4694" spans="33:33" x14ac:dyDescent="0.35">
      <c r="AG4694" s="1"/>
    </row>
    <row r="4695" spans="33:33" x14ac:dyDescent="0.35">
      <c r="AG4695" s="1"/>
    </row>
    <row r="4696" spans="33:33" x14ac:dyDescent="0.35">
      <c r="AG4696" s="1"/>
    </row>
    <row r="4697" spans="33:33" x14ac:dyDescent="0.35">
      <c r="AG4697" s="1"/>
    </row>
    <row r="4698" spans="33:33" x14ac:dyDescent="0.35">
      <c r="AG4698" s="1"/>
    </row>
    <row r="4699" spans="33:33" x14ac:dyDescent="0.35">
      <c r="AG4699" s="1"/>
    </row>
    <row r="4700" spans="33:33" x14ac:dyDescent="0.35">
      <c r="AG4700" s="1"/>
    </row>
    <row r="4701" spans="33:33" x14ac:dyDescent="0.35">
      <c r="AG4701" s="1"/>
    </row>
    <row r="4702" spans="33:33" x14ac:dyDescent="0.35">
      <c r="AG4702" s="1"/>
    </row>
    <row r="4703" spans="33:33" x14ac:dyDescent="0.35">
      <c r="AG4703" s="1"/>
    </row>
    <row r="4704" spans="33:33" x14ac:dyDescent="0.35">
      <c r="AG4704" s="1"/>
    </row>
    <row r="4705" spans="33:33" x14ac:dyDescent="0.35">
      <c r="AG4705" s="1"/>
    </row>
    <row r="4706" spans="33:33" x14ac:dyDescent="0.35">
      <c r="AG4706" s="1"/>
    </row>
    <row r="4707" spans="33:33" x14ac:dyDescent="0.35">
      <c r="AG4707" s="1"/>
    </row>
    <row r="4708" spans="33:33" x14ac:dyDescent="0.35">
      <c r="AG4708" s="1"/>
    </row>
    <row r="4709" spans="33:33" x14ac:dyDescent="0.35">
      <c r="AG4709" s="1"/>
    </row>
    <row r="4710" spans="33:33" x14ac:dyDescent="0.35">
      <c r="AG4710" s="1"/>
    </row>
    <row r="4711" spans="33:33" x14ac:dyDescent="0.35">
      <c r="AG4711" s="1"/>
    </row>
    <row r="4712" spans="33:33" x14ac:dyDescent="0.35">
      <c r="AG4712" s="1"/>
    </row>
    <row r="4713" spans="33:33" x14ac:dyDescent="0.35">
      <c r="AG4713" s="1"/>
    </row>
    <row r="4714" spans="33:33" x14ac:dyDescent="0.35">
      <c r="AG4714" s="1"/>
    </row>
    <row r="4715" spans="33:33" x14ac:dyDescent="0.35">
      <c r="AG4715" s="1"/>
    </row>
    <row r="4716" spans="33:33" x14ac:dyDescent="0.35">
      <c r="AG4716" s="1"/>
    </row>
    <row r="4717" spans="33:33" x14ac:dyDescent="0.35">
      <c r="AG4717" s="1"/>
    </row>
    <row r="4718" spans="33:33" x14ac:dyDescent="0.35">
      <c r="AG4718" s="1"/>
    </row>
    <row r="4719" spans="33:33" x14ac:dyDescent="0.35">
      <c r="AG4719" s="1"/>
    </row>
    <row r="4720" spans="33:33" x14ac:dyDescent="0.35">
      <c r="AG4720" s="1"/>
    </row>
    <row r="4721" spans="33:33" x14ac:dyDescent="0.35">
      <c r="AG4721" s="1"/>
    </row>
    <row r="4722" spans="33:33" x14ac:dyDescent="0.35">
      <c r="AG4722" s="1"/>
    </row>
    <row r="4723" spans="33:33" x14ac:dyDescent="0.35">
      <c r="AG4723" s="1"/>
    </row>
    <row r="4724" spans="33:33" x14ac:dyDescent="0.35">
      <c r="AG4724" s="1"/>
    </row>
    <row r="4725" spans="33:33" x14ac:dyDescent="0.35">
      <c r="AG4725" s="1"/>
    </row>
    <row r="4726" spans="33:33" x14ac:dyDescent="0.35">
      <c r="AG4726" s="1"/>
    </row>
    <row r="4727" spans="33:33" x14ac:dyDescent="0.35">
      <c r="AG4727" s="1"/>
    </row>
    <row r="4728" spans="33:33" x14ac:dyDescent="0.35">
      <c r="AG4728" s="1"/>
    </row>
    <row r="4729" spans="33:33" x14ac:dyDescent="0.35">
      <c r="AG4729" s="1"/>
    </row>
    <row r="4730" spans="33:33" x14ac:dyDescent="0.35">
      <c r="AG4730" s="1"/>
    </row>
    <row r="4731" spans="33:33" x14ac:dyDescent="0.35">
      <c r="AG4731" s="1"/>
    </row>
    <row r="4732" spans="33:33" x14ac:dyDescent="0.35">
      <c r="AG4732" s="1"/>
    </row>
    <row r="4733" spans="33:33" x14ac:dyDescent="0.35">
      <c r="AG4733" s="1"/>
    </row>
    <row r="4734" spans="33:33" x14ac:dyDescent="0.35">
      <c r="AG4734" s="1"/>
    </row>
    <row r="4735" spans="33:33" x14ac:dyDescent="0.35">
      <c r="AG4735" s="1"/>
    </row>
    <row r="4736" spans="33:33" x14ac:dyDescent="0.35">
      <c r="AG4736" s="1"/>
    </row>
    <row r="4737" spans="33:33" x14ac:dyDescent="0.35">
      <c r="AG4737" s="1"/>
    </row>
    <row r="4738" spans="33:33" x14ac:dyDescent="0.35">
      <c r="AG4738" s="1"/>
    </row>
    <row r="4739" spans="33:33" x14ac:dyDescent="0.35">
      <c r="AG4739" s="1"/>
    </row>
    <row r="4740" spans="33:33" x14ac:dyDescent="0.35">
      <c r="AG4740" s="1"/>
    </row>
    <row r="4741" spans="33:33" x14ac:dyDescent="0.35">
      <c r="AG4741" s="1"/>
    </row>
    <row r="4742" spans="33:33" x14ac:dyDescent="0.35">
      <c r="AG4742" s="1"/>
    </row>
    <row r="4743" spans="33:33" x14ac:dyDescent="0.35">
      <c r="AG4743" s="1"/>
    </row>
    <row r="4744" spans="33:33" x14ac:dyDescent="0.35">
      <c r="AG4744" s="1"/>
    </row>
    <row r="4745" spans="33:33" x14ac:dyDescent="0.35">
      <c r="AG4745" s="1"/>
    </row>
    <row r="4746" spans="33:33" x14ac:dyDescent="0.35">
      <c r="AG4746" s="1"/>
    </row>
    <row r="4747" spans="33:33" x14ac:dyDescent="0.35">
      <c r="AG4747" s="1"/>
    </row>
    <row r="4748" spans="33:33" x14ac:dyDescent="0.35">
      <c r="AG4748" s="1"/>
    </row>
    <row r="4749" spans="33:33" x14ac:dyDescent="0.35">
      <c r="AG4749" s="1"/>
    </row>
    <row r="4750" spans="33:33" x14ac:dyDescent="0.35">
      <c r="AG4750" s="1"/>
    </row>
    <row r="4751" spans="33:33" x14ac:dyDescent="0.35">
      <c r="AG4751" s="1"/>
    </row>
    <row r="4752" spans="33:33" x14ac:dyDescent="0.35">
      <c r="AG4752" s="1"/>
    </row>
    <row r="4753" spans="33:33" x14ac:dyDescent="0.35">
      <c r="AG4753" s="1"/>
    </row>
    <row r="4754" spans="33:33" x14ac:dyDescent="0.35">
      <c r="AG4754" s="1"/>
    </row>
    <row r="4755" spans="33:33" x14ac:dyDescent="0.35">
      <c r="AG4755" s="1"/>
    </row>
    <row r="4756" spans="33:33" x14ac:dyDescent="0.35">
      <c r="AG4756" s="1"/>
    </row>
    <row r="4757" spans="33:33" x14ac:dyDescent="0.35">
      <c r="AG4757" s="1"/>
    </row>
    <row r="4758" spans="33:33" x14ac:dyDescent="0.35">
      <c r="AG4758" s="1"/>
    </row>
    <row r="4759" spans="33:33" x14ac:dyDescent="0.35">
      <c r="AG4759" s="1"/>
    </row>
    <row r="4760" spans="33:33" x14ac:dyDescent="0.35">
      <c r="AG4760" s="1"/>
    </row>
    <row r="4761" spans="33:33" x14ac:dyDescent="0.35">
      <c r="AG4761" s="1"/>
    </row>
    <row r="4762" spans="33:33" x14ac:dyDescent="0.35">
      <c r="AG4762" s="1"/>
    </row>
    <row r="4763" spans="33:33" x14ac:dyDescent="0.35">
      <c r="AG4763" s="1"/>
    </row>
    <row r="4764" spans="33:33" x14ac:dyDescent="0.35">
      <c r="AG4764" s="1"/>
    </row>
    <row r="4765" spans="33:33" x14ac:dyDescent="0.35">
      <c r="AG4765" s="1"/>
    </row>
    <row r="4766" spans="33:33" x14ac:dyDescent="0.35">
      <c r="AG4766" s="1"/>
    </row>
    <row r="4767" spans="33:33" x14ac:dyDescent="0.35">
      <c r="AG4767" s="1"/>
    </row>
    <row r="4768" spans="33:33" x14ac:dyDescent="0.35">
      <c r="AG4768" s="1"/>
    </row>
    <row r="4769" spans="33:33" x14ac:dyDescent="0.35">
      <c r="AG4769" s="1"/>
    </row>
    <row r="4770" spans="33:33" x14ac:dyDescent="0.35">
      <c r="AG4770" s="1"/>
    </row>
    <row r="4771" spans="33:33" x14ac:dyDescent="0.35">
      <c r="AG4771" s="1"/>
    </row>
    <row r="4772" spans="33:33" x14ac:dyDescent="0.35">
      <c r="AG4772" s="1"/>
    </row>
    <row r="4773" spans="33:33" x14ac:dyDescent="0.35">
      <c r="AG4773" s="1"/>
    </row>
    <row r="4774" spans="33:33" x14ac:dyDescent="0.35">
      <c r="AG4774" s="1"/>
    </row>
    <row r="4775" spans="33:33" x14ac:dyDescent="0.35">
      <c r="AG4775" s="1"/>
    </row>
    <row r="4776" spans="33:33" x14ac:dyDescent="0.35">
      <c r="AG4776" s="1"/>
    </row>
    <row r="4777" spans="33:33" x14ac:dyDescent="0.35">
      <c r="AG4777" s="1"/>
    </row>
    <row r="4778" spans="33:33" x14ac:dyDescent="0.35">
      <c r="AG4778" s="1"/>
    </row>
    <row r="4779" spans="33:33" x14ac:dyDescent="0.35">
      <c r="AG4779" s="1"/>
    </row>
    <row r="4780" spans="33:33" x14ac:dyDescent="0.35">
      <c r="AG4780" s="1"/>
    </row>
    <row r="4781" spans="33:33" x14ac:dyDescent="0.35">
      <c r="AG4781" s="1"/>
    </row>
    <row r="4782" spans="33:33" x14ac:dyDescent="0.35">
      <c r="AG4782" s="1"/>
    </row>
    <row r="4783" spans="33:33" x14ac:dyDescent="0.35">
      <c r="AG4783" s="1"/>
    </row>
    <row r="4784" spans="33:33" x14ac:dyDescent="0.35">
      <c r="AG4784" s="1"/>
    </row>
    <row r="4785" spans="33:33" x14ac:dyDescent="0.35">
      <c r="AG4785" s="1"/>
    </row>
    <row r="4786" spans="33:33" x14ac:dyDescent="0.35">
      <c r="AG4786" s="1"/>
    </row>
    <row r="4787" spans="33:33" x14ac:dyDescent="0.35">
      <c r="AG4787" s="1"/>
    </row>
    <row r="4788" spans="33:33" x14ac:dyDescent="0.35">
      <c r="AG4788" s="1"/>
    </row>
    <row r="4789" spans="33:33" x14ac:dyDescent="0.35">
      <c r="AG4789" s="1"/>
    </row>
    <row r="4790" spans="33:33" x14ac:dyDescent="0.35">
      <c r="AG4790" s="1"/>
    </row>
    <row r="4791" spans="33:33" x14ac:dyDescent="0.35">
      <c r="AG4791" s="1"/>
    </row>
    <row r="4792" spans="33:33" x14ac:dyDescent="0.35">
      <c r="AG4792" s="1"/>
    </row>
    <row r="4793" spans="33:33" x14ac:dyDescent="0.35">
      <c r="AG4793" s="1"/>
    </row>
    <row r="4794" spans="33:33" x14ac:dyDescent="0.35">
      <c r="AG4794" s="1"/>
    </row>
    <row r="4795" spans="33:33" x14ac:dyDescent="0.35">
      <c r="AG4795" s="1"/>
    </row>
    <row r="4796" spans="33:33" x14ac:dyDescent="0.35">
      <c r="AG4796" s="1"/>
    </row>
    <row r="4797" spans="33:33" x14ac:dyDescent="0.35">
      <c r="AG4797" s="1"/>
    </row>
    <row r="4798" spans="33:33" x14ac:dyDescent="0.35">
      <c r="AG4798" s="1"/>
    </row>
    <row r="4799" spans="33:33" x14ac:dyDescent="0.35">
      <c r="AG4799" s="1"/>
    </row>
    <row r="4800" spans="33:33" x14ac:dyDescent="0.35">
      <c r="AG4800" s="1"/>
    </row>
    <row r="4801" spans="33:33" x14ac:dyDescent="0.35">
      <c r="AG4801" s="1"/>
    </row>
    <row r="4802" spans="33:33" x14ac:dyDescent="0.35">
      <c r="AG4802" s="1"/>
    </row>
    <row r="4803" spans="33:33" x14ac:dyDescent="0.35">
      <c r="AG4803" s="1"/>
    </row>
    <row r="4804" spans="33:33" x14ac:dyDescent="0.35">
      <c r="AG4804" s="1"/>
    </row>
    <row r="4805" spans="33:33" x14ac:dyDescent="0.35">
      <c r="AG4805" s="1"/>
    </row>
    <row r="4806" spans="33:33" x14ac:dyDescent="0.35">
      <c r="AG4806" s="1"/>
    </row>
    <row r="4807" spans="33:33" x14ac:dyDescent="0.35">
      <c r="AG4807" s="1"/>
    </row>
    <row r="4808" spans="33:33" x14ac:dyDescent="0.35">
      <c r="AG4808" s="1"/>
    </row>
    <row r="4809" spans="33:33" x14ac:dyDescent="0.35">
      <c r="AG4809" s="1"/>
    </row>
    <row r="4810" spans="33:33" x14ac:dyDescent="0.35">
      <c r="AG4810" s="1"/>
    </row>
    <row r="4811" spans="33:33" x14ac:dyDescent="0.35">
      <c r="AG4811" s="1"/>
    </row>
    <row r="4812" spans="33:33" x14ac:dyDescent="0.35">
      <c r="AG4812" s="1"/>
    </row>
    <row r="4813" spans="33:33" x14ac:dyDescent="0.35">
      <c r="AG4813" s="1"/>
    </row>
    <row r="4814" spans="33:33" x14ac:dyDescent="0.35">
      <c r="AG4814" s="1"/>
    </row>
    <row r="4815" spans="33:33" x14ac:dyDescent="0.35">
      <c r="AG4815" s="1"/>
    </row>
    <row r="4816" spans="33:33" x14ac:dyDescent="0.35">
      <c r="AG4816" s="1"/>
    </row>
    <row r="4817" spans="33:33" x14ac:dyDescent="0.35">
      <c r="AG4817" s="1"/>
    </row>
    <row r="4818" spans="33:33" x14ac:dyDescent="0.35">
      <c r="AG4818" s="1"/>
    </row>
    <row r="4819" spans="33:33" x14ac:dyDescent="0.35">
      <c r="AG4819" s="1"/>
    </row>
    <row r="4820" spans="33:33" x14ac:dyDescent="0.35">
      <c r="AG4820" s="1"/>
    </row>
    <row r="4821" spans="33:33" x14ac:dyDescent="0.35">
      <c r="AG4821" s="1"/>
    </row>
    <row r="4822" spans="33:33" x14ac:dyDescent="0.35">
      <c r="AG4822" s="1"/>
    </row>
    <row r="4823" spans="33:33" x14ac:dyDescent="0.35">
      <c r="AG4823" s="1"/>
    </row>
    <row r="4824" spans="33:33" x14ac:dyDescent="0.35">
      <c r="AG4824" s="1"/>
    </row>
    <row r="4825" spans="33:33" x14ac:dyDescent="0.35">
      <c r="AG4825" s="1"/>
    </row>
    <row r="4826" spans="33:33" x14ac:dyDescent="0.35">
      <c r="AG4826" s="1"/>
    </row>
    <row r="4827" spans="33:33" x14ac:dyDescent="0.35">
      <c r="AG4827" s="1"/>
    </row>
    <row r="4828" spans="33:33" x14ac:dyDescent="0.35">
      <c r="AG4828" s="1"/>
    </row>
    <row r="4829" spans="33:33" x14ac:dyDescent="0.35">
      <c r="AG4829" s="1"/>
    </row>
    <row r="4830" spans="33:33" x14ac:dyDescent="0.35">
      <c r="AG4830" s="1"/>
    </row>
    <row r="4831" spans="33:33" x14ac:dyDescent="0.35">
      <c r="AG4831" s="1"/>
    </row>
    <row r="4832" spans="33:33" x14ac:dyDescent="0.35">
      <c r="AG4832" s="1"/>
    </row>
    <row r="4833" spans="33:33" x14ac:dyDescent="0.35">
      <c r="AG4833" s="1"/>
    </row>
    <row r="4834" spans="33:33" x14ac:dyDescent="0.35">
      <c r="AG4834" s="1"/>
    </row>
    <row r="4835" spans="33:33" x14ac:dyDescent="0.35">
      <c r="AG4835" s="1"/>
    </row>
    <row r="4836" spans="33:33" x14ac:dyDescent="0.35">
      <c r="AG4836" s="1"/>
    </row>
    <row r="4837" spans="33:33" x14ac:dyDescent="0.35">
      <c r="AG4837" s="1"/>
    </row>
    <row r="4838" spans="33:33" x14ac:dyDescent="0.35">
      <c r="AG4838" s="1"/>
    </row>
    <row r="4839" spans="33:33" x14ac:dyDescent="0.35">
      <c r="AG4839" s="1"/>
    </row>
    <row r="4840" spans="33:33" x14ac:dyDescent="0.35">
      <c r="AG4840" s="1"/>
    </row>
    <row r="4841" spans="33:33" x14ac:dyDescent="0.35">
      <c r="AG4841" s="1"/>
    </row>
    <row r="4842" spans="33:33" x14ac:dyDescent="0.35">
      <c r="AG4842" s="1"/>
    </row>
    <row r="4843" spans="33:33" x14ac:dyDescent="0.35">
      <c r="AG4843" s="1"/>
    </row>
    <row r="4844" spans="33:33" x14ac:dyDescent="0.35">
      <c r="AG4844" s="1"/>
    </row>
    <row r="4845" spans="33:33" x14ac:dyDescent="0.35">
      <c r="AG4845" s="1"/>
    </row>
    <row r="4846" spans="33:33" x14ac:dyDescent="0.35">
      <c r="AG4846" s="1"/>
    </row>
    <row r="4847" spans="33:33" x14ac:dyDescent="0.35">
      <c r="AG4847" s="1"/>
    </row>
    <row r="4848" spans="33:33" x14ac:dyDescent="0.35">
      <c r="AG4848" s="1"/>
    </row>
    <row r="4849" spans="33:33" x14ac:dyDescent="0.35">
      <c r="AG4849" s="1"/>
    </row>
    <row r="4850" spans="33:33" x14ac:dyDescent="0.35">
      <c r="AG4850" s="1"/>
    </row>
    <row r="4851" spans="33:33" x14ac:dyDescent="0.35">
      <c r="AG4851" s="1"/>
    </row>
    <row r="4852" spans="33:33" x14ac:dyDescent="0.35">
      <c r="AG4852" s="1"/>
    </row>
    <row r="4853" spans="33:33" x14ac:dyDescent="0.35">
      <c r="AG4853" s="1"/>
    </row>
    <row r="4854" spans="33:33" x14ac:dyDescent="0.35">
      <c r="AG4854" s="1"/>
    </row>
    <row r="4855" spans="33:33" x14ac:dyDescent="0.35">
      <c r="AG4855" s="1"/>
    </row>
    <row r="4856" spans="33:33" x14ac:dyDescent="0.35">
      <c r="AG4856" s="1"/>
    </row>
    <row r="4857" spans="33:33" x14ac:dyDescent="0.35">
      <c r="AG4857" s="1"/>
    </row>
    <row r="4858" spans="33:33" x14ac:dyDescent="0.35">
      <c r="AG4858" s="1"/>
    </row>
    <row r="4859" spans="33:33" x14ac:dyDescent="0.35">
      <c r="AG4859" s="1"/>
    </row>
    <row r="4860" spans="33:33" x14ac:dyDescent="0.35">
      <c r="AG4860" s="1"/>
    </row>
    <row r="4861" spans="33:33" x14ac:dyDescent="0.35">
      <c r="AG4861" s="1"/>
    </row>
    <row r="4862" spans="33:33" x14ac:dyDescent="0.35">
      <c r="AG4862" s="1"/>
    </row>
    <row r="4863" spans="33:33" x14ac:dyDescent="0.35">
      <c r="AG4863" s="1"/>
    </row>
    <row r="4864" spans="33:33" x14ac:dyDescent="0.35">
      <c r="AG4864" s="1"/>
    </row>
    <row r="4865" spans="33:33" x14ac:dyDescent="0.35">
      <c r="AG4865" s="1"/>
    </row>
    <row r="4866" spans="33:33" x14ac:dyDescent="0.35">
      <c r="AG4866" s="1"/>
    </row>
    <row r="4867" spans="33:33" x14ac:dyDescent="0.35">
      <c r="AG4867" s="1"/>
    </row>
    <row r="4868" spans="33:33" x14ac:dyDescent="0.35">
      <c r="AG4868" s="1"/>
    </row>
    <row r="4869" spans="33:33" x14ac:dyDescent="0.35">
      <c r="AG4869" s="1"/>
    </row>
    <row r="4870" spans="33:33" x14ac:dyDescent="0.35">
      <c r="AG4870" s="1"/>
    </row>
    <row r="4871" spans="33:33" x14ac:dyDescent="0.35">
      <c r="AG4871" s="1"/>
    </row>
    <row r="4872" spans="33:33" x14ac:dyDescent="0.35">
      <c r="AG4872" s="1"/>
    </row>
    <row r="4873" spans="33:33" x14ac:dyDescent="0.35">
      <c r="AG4873" s="1"/>
    </row>
    <row r="4874" spans="33:33" x14ac:dyDescent="0.35">
      <c r="AG4874" s="1"/>
    </row>
    <row r="4875" spans="33:33" x14ac:dyDescent="0.35">
      <c r="AG4875" s="1"/>
    </row>
    <row r="4876" spans="33:33" x14ac:dyDescent="0.35">
      <c r="AG4876" s="1"/>
    </row>
    <row r="4877" spans="33:33" x14ac:dyDescent="0.35">
      <c r="AG4877" s="1"/>
    </row>
    <row r="4878" spans="33:33" x14ac:dyDescent="0.35">
      <c r="AG4878" s="1"/>
    </row>
    <row r="4879" spans="33:33" x14ac:dyDescent="0.35">
      <c r="AG4879" s="1"/>
    </row>
    <row r="4880" spans="33:33" x14ac:dyDescent="0.35">
      <c r="AG4880" s="1"/>
    </row>
    <row r="4881" spans="33:33" x14ac:dyDescent="0.35">
      <c r="AG4881" s="1"/>
    </row>
    <row r="4882" spans="33:33" x14ac:dyDescent="0.35">
      <c r="AG4882" s="1"/>
    </row>
    <row r="4883" spans="33:33" x14ac:dyDescent="0.35">
      <c r="AG4883" s="1"/>
    </row>
    <row r="4884" spans="33:33" x14ac:dyDescent="0.35">
      <c r="AG4884" s="1"/>
    </row>
    <row r="4885" spans="33:33" x14ac:dyDescent="0.35">
      <c r="AG4885" s="1"/>
    </row>
    <row r="4886" spans="33:33" x14ac:dyDescent="0.35">
      <c r="AG4886" s="1"/>
    </row>
    <row r="4887" spans="33:33" x14ac:dyDescent="0.35">
      <c r="AG4887" s="1"/>
    </row>
    <row r="4888" spans="33:33" x14ac:dyDescent="0.35">
      <c r="AG4888" s="1"/>
    </row>
    <row r="4889" spans="33:33" x14ac:dyDescent="0.35">
      <c r="AG4889" s="1"/>
    </row>
    <row r="4890" spans="33:33" x14ac:dyDescent="0.35">
      <c r="AG4890" s="1"/>
    </row>
    <row r="4891" spans="33:33" x14ac:dyDescent="0.35">
      <c r="AG4891" s="1"/>
    </row>
    <row r="4892" spans="33:33" x14ac:dyDescent="0.35">
      <c r="AG4892" s="1"/>
    </row>
    <row r="4893" spans="33:33" x14ac:dyDescent="0.35">
      <c r="AG4893" s="1"/>
    </row>
    <row r="4894" spans="33:33" x14ac:dyDescent="0.35">
      <c r="AG4894" s="1"/>
    </row>
    <row r="4895" spans="33:33" x14ac:dyDescent="0.35">
      <c r="AG4895" s="1"/>
    </row>
    <row r="4896" spans="33:33" x14ac:dyDescent="0.35">
      <c r="AG4896" s="1"/>
    </row>
    <row r="4897" spans="33:33" x14ac:dyDescent="0.35">
      <c r="AG4897" s="1"/>
    </row>
    <row r="4898" spans="33:33" x14ac:dyDescent="0.35">
      <c r="AG4898" s="1"/>
    </row>
    <row r="4899" spans="33:33" x14ac:dyDescent="0.35">
      <c r="AG4899" s="1"/>
    </row>
    <row r="4900" spans="33:33" x14ac:dyDescent="0.35">
      <c r="AG4900" s="1"/>
    </row>
    <row r="4901" spans="33:33" x14ac:dyDescent="0.35">
      <c r="AG4901" s="1"/>
    </row>
    <row r="4902" spans="33:33" x14ac:dyDescent="0.35">
      <c r="AG4902" s="1"/>
    </row>
    <row r="4903" spans="33:33" x14ac:dyDescent="0.35">
      <c r="AG4903" s="1"/>
    </row>
    <row r="4904" spans="33:33" x14ac:dyDescent="0.35">
      <c r="AG4904" s="1"/>
    </row>
    <row r="4905" spans="33:33" x14ac:dyDescent="0.35">
      <c r="AG4905" s="1"/>
    </row>
    <row r="4906" spans="33:33" x14ac:dyDescent="0.35">
      <c r="AG4906" s="1"/>
    </row>
    <row r="4907" spans="33:33" x14ac:dyDescent="0.35">
      <c r="AG4907" s="1"/>
    </row>
    <row r="4908" spans="33:33" x14ac:dyDescent="0.35">
      <c r="AG4908" s="1"/>
    </row>
    <row r="4909" spans="33:33" x14ac:dyDescent="0.35">
      <c r="AG4909" s="1"/>
    </row>
    <row r="4910" spans="33:33" x14ac:dyDescent="0.35">
      <c r="AG4910" s="1"/>
    </row>
    <row r="4911" spans="33:33" x14ac:dyDescent="0.35">
      <c r="AG4911" s="1"/>
    </row>
    <row r="4912" spans="33:33" x14ac:dyDescent="0.35">
      <c r="AG4912" s="1"/>
    </row>
    <row r="4913" spans="33:33" x14ac:dyDescent="0.35">
      <c r="AG4913" s="1"/>
    </row>
    <row r="4914" spans="33:33" x14ac:dyDescent="0.35">
      <c r="AG4914" s="1"/>
    </row>
    <row r="4915" spans="33:33" x14ac:dyDescent="0.35">
      <c r="AG4915" s="1"/>
    </row>
    <row r="4916" spans="33:33" x14ac:dyDescent="0.35">
      <c r="AG4916" s="1"/>
    </row>
    <row r="4917" spans="33:33" x14ac:dyDescent="0.35">
      <c r="AG4917" s="1"/>
    </row>
    <row r="4918" spans="33:33" x14ac:dyDescent="0.35">
      <c r="AG4918" s="1"/>
    </row>
    <row r="4919" spans="33:33" x14ac:dyDescent="0.35">
      <c r="AG4919" s="1"/>
    </row>
    <row r="4920" spans="33:33" x14ac:dyDescent="0.35">
      <c r="AG4920" s="1"/>
    </row>
    <row r="4921" spans="33:33" x14ac:dyDescent="0.35">
      <c r="AG4921" s="1"/>
    </row>
    <row r="4922" spans="33:33" x14ac:dyDescent="0.35">
      <c r="AG4922" s="1"/>
    </row>
    <row r="4923" spans="33:33" x14ac:dyDescent="0.35">
      <c r="AG4923" s="1"/>
    </row>
    <row r="4924" spans="33:33" x14ac:dyDescent="0.35">
      <c r="AG4924" s="1"/>
    </row>
    <row r="4925" spans="33:33" x14ac:dyDescent="0.35">
      <c r="AG4925" s="1"/>
    </row>
    <row r="4926" spans="33:33" x14ac:dyDescent="0.35">
      <c r="AG4926" s="1"/>
    </row>
    <row r="4927" spans="33:33" x14ac:dyDescent="0.35">
      <c r="AG4927" s="1"/>
    </row>
    <row r="4928" spans="33:33" x14ac:dyDescent="0.35">
      <c r="AG4928" s="1"/>
    </row>
    <row r="4929" spans="33:33" x14ac:dyDescent="0.35">
      <c r="AG4929" s="1"/>
    </row>
    <row r="4930" spans="33:33" x14ac:dyDescent="0.35">
      <c r="AG4930" s="1"/>
    </row>
    <row r="4931" spans="33:33" x14ac:dyDescent="0.35">
      <c r="AG4931" s="1"/>
    </row>
    <row r="4932" spans="33:33" x14ac:dyDescent="0.35">
      <c r="AG4932" s="1"/>
    </row>
    <row r="4933" spans="33:33" x14ac:dyDescent="0.35">
      <c r="AG4933" s="1"/>
    </row>
    <row r="4934" spans="33:33" x14ac:dyDescent="0.35">
      <c r="AG4934" s="1"/>
    </row>
    <row r="4935" spans="33:33" x14ac:dyDescent="0.35">
      <c r="AG4935" s="1"/>
    </row>
    <row r="4936" spans="33:33" x14ac:dyDescent="0.35">
      <c r="AG4936" s="1"/>
    </row>
    <row r="4937" spans="33:33" x14ac:dyDescent="0.35">
      <c r="AG4937" s="1"/>
    </row>
    <row r="4938" spans="33:33" x14ac:dyDescent="0.35">
      <c r="AG4938" s="1"/>
    </row>
    <row r="4939" spans="33:33" x14ac:dyDescent="0.35">
      <c r="AG4939" s="1"/>
    </row>
    <row r="4940" spans="33:33" x14ac:dyDescent="0.35">
      <c r="AG4940" s="1"/>
    </row>
    <row r="4941" spans="33:33" x14ac:dyDescent="0.35">
      <c r="AG4941" s="1"/>
    </row>
    <row r="4942" spans="33:33" x14ac:dyDescent="0.35">
      <c r="AG4942" s="1"/>
    </row>
    <row r="4943" spans="33:33" x14ac:dyDescent="0.35">
      <c r="AG4943" s="1"/>
    </row>
    <row r="4944" spans="33:33" x14ac:dyDescent="0.35">
      <c r="AG4944" s="1"/>
    </row>
    <row r="4945" spans="33:33" x14ac:dyDescent="0.35">
      <c r="AG4945" s="1"/>
    </row>
    <row r="4946" spans="33:33" x14ac:dyDescent="0.35">
      <c r="AG4946" s="1"/>
    </row>
    <row r="4947" spans="33:33" x14ac:dyDescent="0.35">
      <c r="AG4947" s="1"/>
    </row>
    <row r="4948" spans="33:33" x14ac:dyDescent="0.35">
      <c r="AG4948" s="1"/>
    </row>
    <row r="4949" spans="33:33" x14ac:dyDescent="0.35">
      <c r="AG4949" s="1"/>
    </row>
    <row r="4950" spans="33:33" x14ac:dyDescent="0.35">
      <c r="AG4950" s="1"/>
    </row>
    <row r="4951" spans="33:33" x14ac:dyDescent="0.35">
      <c r="AG4951" s="1"/>
    </row>
    <row r="4952" spans="33:33" x14ac:dyDescent="0.35">
      <c r="AG4952" s="1"/>
    </row>
    <row r="4953" spans="33:33" x14ac:dyDescent="0.35">
      <c r="AG4953" s="1"/>
    </row>
    <row r="4954" spans="33:33" x14ac:dyDescent="0.35">
      <c r="AG4954" s="1"/>
    </row>
    <row r="4955" spans="33:33" x14ac:dyDescent="0.35">
      <c r="AG4955" s="1"/>
    </row>
    <row r="4956" spans="33:33" x14ac:dyDescent="0.35">
      <c r="AG4956" s="1"/>
    </row>
    <row r="4957" spans="33:33" x14ac:dyDescent="0.35">
      <c r="AG4957" s="1"/>
    </row>
    <row r="4958" spans="33:33" x14ac:dyDescent="0.35">
      <c r="AG4958" s="1"/>
    </row>
    <row r="4959" spans="33:33" x14ac:dyDescent="0.35">
      <c r="AG4959" s="1"/>
    </row>
    <row r="4960" spans="33:33" x14ac:dyDescent="0.35">
      <c r="AG4960" s="1"/>
    </row>
    <row r="4961" spans="33:33" x14ac:dyDescent="0.35">
      <c r="AG4961" s="1"/>
    </row>
    <row r="4962" spans="33:33" x14ac:dyDescent="0.35">
      <c r="AG4962" s="1"/>
    </row>
    <row r="4963" spans="33:33" x14ac:dyDescent="0.35">
      <c r="AG4963" s="1"/>
    </row>
    <row r="4964" spans="33:33" x14ac:dyDescent="0.35">
      <c r="AG4964" s="1"/>
    </row>
    <row r="4965" spans="33:33" x14ac:dyDescent="0.35">
      <c r="AG4965" s="1"/>
    </row>
    <row r="4966" spans="33:33" x14ac:dyDescent="0.35">
      <c r="AG4966" s="1"/>
    </row>
    <row r="4967" spans="33:33" x14ac:dyDescent="0.35">
      <c r="AG4967" s="1"/>
    </row>
    <row r="4968" spans="33:33" x14ac:dyDescent="0.35">
      <c r="AG4968" s="1"/>
    </row>
    <row r="4969" spans="33:33" x14ac:dyDescent="0.35">
      <c r="AG4969" s="1"/>
    </row>
    <row r="4970" spans="33:33" x14ac:dyDescent="0.35">
      <c r="AG4970" s="1"/>
    </row>
    <row r="4971" spans="33:33" x14ac:dyDescent="0.35">
      <c r="AG4971" s="1"/>
    </row>
    <row r="4972" spans="33:33" x14ac:dyDescent="0.35">
      <c r="AG4972" s="1"/>
    </row>
    <row r="4973" spans="33:33" x14ac:dyDescent="0.35">
      <c r="AG4973" s="1"/>
    </row>
    <row r="4974" spans="33:33" x14ac:dyDescent="0.35">
      <c r="AG4974" s="1"/>
    </row>
    <row r="4975" spans="33:33" x14ac:dyDescent="0.35">
      <c r="AG4975" s="1"/>
    </row>
    <row r="4976" spans="33:33" x14ac:dyDescent="0.35">
      <c r="AG4976" s="1"/>
    </row>
    <row r="4977" spans="33:33" x14ac:dyDescent="0.35">
      <c r="AG4977" s="1"/>
    </row>
    <row r="4978" spans="33:33" x14ac:dyDescent="0.35">
      <c r="AG4978" s="1"/>
    </row>
    <row r="4979" spans="33:33" x14ac:dyDescent="0.35">
      <c r="AG4979" s="1"/>
    </row>
    <row r="4980" spans="33:33" x14ac:dyDescent="0.35">
      <c r="AG4980" s="1"/>
    </row>
    <row r="4981" spans="33:33" x14ac:dyDescent="0.35">
      <c r="AG4981" s="1"/>
    </row>
    <row r="4982" spans="33:33" x14ac:dyDescent="0.35">
      <c r="AG4982" s="1"/>
    </row>
    <row r="4983" spans="33:33" x14ac:dyDescent="0.35">
      <c r="AG4983" s="1"/>
    </row>
    <row r="4984" spans="33:33" x14ac:dyDescent="0.35">
      <c r="AG4984" s="1"/>
    </row>
    <row r="4985" spans="33:33" x14ac:dyDescent="0.35">
      <c r="AG4985" s="1"/>
    </row>
    <row r="4986" spans="33:33" x14ac:dyDescent="0.35">
      <c r="AG4986" s="1"/>
    </row>
    <row r="4987" spans="33:33" x14ac:dyDescent="0.35">
      <c r="AG4987" s="1"/>
    </row>
    <row r="4988" spans="33:33" x14ac:dyDescent="0.35">
      <c r="AG4988" s="1"/>
    </row>
    <row r="4989" spans="33:33" x14ac:dyDescent="0.35">
      <c r="AG4989" s="1"/>
    </row>
    <row r="4990" spans="33:33" x14ac:dyDescent="0.35">
      <c r="AG4990" s="1"/>
    </row>
    <row r="4991" spans="33:33" x14ac:dyDescent="0.35">
      <c r="AG4991" s="1"/>
    </row>
    <row r="4992" spans="33:33" x14ac:dyDescent="0.35">
      <c r="AG4992" s="1"/>
    </row>
    <row r="4993" spans="33:33" x14ac:dyDescent="0.35">
      <c r="AG4993" s="1"/>
    </row>
    <row r="4994" spans="33:33" x14ac:dyDescent="0.35">
      <c r="AG4994" s="1"/>
    </row>
    <row r="4995" spans="33:33" x14ac:dyDescent="0.35">
      <c r="AG4995" s="1"/>
    </row>
    <row r="4996" spans="33:33" x14ac:dyDescent="0.35">
      <c r="AG4996" s="1"/>
    </row>
    <row r="4997" spans="33:33" x14ac:dyDescent="0.35">
      <c r="AG4997" s="1"/>
    </row>
    <row r="4998" spans="33:33" x14ac:dyDescent="0.35">
      <c r="AG4998" s="1"/>
    </row>
    <row r="4999" spans="33:33" x14ac:dyDescent="0.35">
      <c r="AG4999" s="1"/>
    </row>
    <row r="5000" spans="33:33" x14ac:dyDescent="0.35">
      <c r="AG5000" s="1"/>
    </row>
    <row r="5001" spans="33:33" x14ac:dyDescent="0.35">
      <c r="AG5001" s="1"/>
    </row>
    <row r="5002" spans="33:33" x14ac:dyDescent="0.35">
      <c r="AG5002" s="1"/>
    </row>
    <row r="5003" spans="33:33" x14ac:dyDescent="0.35">
      <c r="AG5003" s="1"/>
    </row>
    <row r="5004" spans="33:33" x14ac:dyDescent="0.35">
      <c r="AG5004" s="1"/>
    </row>
    <row r="5005" spans="33:33" x14ac:dyDescent="0.35">
      <c r="AG5005" s="1"/>
    </row>
    <row r="5006" spans="33:33" x14ac:dyDescent="0.35">
      <c r="AG5006" s="1"/>
    </row>
    <row r="5007" spans="33:33" x14ac:dyDescent="0.35">
      <c r="AG5007" s="1"/>
    </row>
    <row r="5008" spans="33:33" x14ac:dyDescent="0.35">
      <c r="AG5008" s="1"/>
    </row>
    <row r="5009" spans="33:33" x14ac:dyDescent="0.35">
      <c r="AG5009" s="1"/>
    </row>
    <row r="5010" spans="33:33" x14ac:dyDescent="0.35">
      <c r="AG5010" s="1"/>
    </row>
    <row r="5011" spans="33:33" x14ac:dyDescent="0.35">
      <c r="AG5011" s="1"/>
    </row>
    <row r="5012" spans="33:33" x14ac:dyDescent="0.35">
      <c r="AG5012" s="1"/>
    </row>
    <row r="5013" spans="33:33" x14ac:dyDescent="0.35">
      <c r="AG5013" s="1"/>
    </row>
    <row r="5014" spans="33:33" x14ac:dyDescent="0.35">
      <c r="AG5014" s="1"/>
    </row>
    <row r="5015" spans="33:33" x14ac:dyDescent="0.35">
      <c r="AG5015" s="1"/>
    </row>
    <row r="5016" spans="33:33" x14ac:dyDescent="0.35">
      <c r="AG5016" s="1"/>
    </row>
    <row r="5017" spans="33:33" x14ac:dyDescent="0.35">
      <c r="AG5017" s="1"/>
    </row>
    <row r="5018" spans="33:33" x14ac:dyDescent="0.35">
      <c r="AG5018" s="1"/>
    </row>
    <row r="5019" spans="33:33" x14ac:dyDescent="0.35">
      <c r="AG5019" s="1"/>
    </row>
    <row r="5020" spans="33:33" x14ac:dyDescent="0.35">
      <c r="AG5020" s="1"/>
    </row>
    <row r="5021" spans="33:33" x14ac:dyDescent="0.35">
      <c r="AG5021" s="1"/>
    </row>
    <row r="5022" spans="33:33" x14ac:dyDescent="0.35">
      <c r="AG5022" s="1"/>
    </row>
    <row r="5023" spans="33:33" x14ac:dyDescent="0.35">
      <c r="AG5023" s="1"/>
    </row>
    <row r="5024" spans="33:33" x14ac:dyDescent="0.35">
      <c r="AG5024" s="1"/>
    </row>
    <row r="5025" spans="33:33" x14ac:dyDescent="0.35">
      <c r="AG5025" s="1"/>
    </row>
    <row r="5026" spans="33:33" x14ac:dyDescent="0.35">
      <c r="AG5026" s="1"/>
    </row>
    <row r="5027" spans="33:33" x14ac:dyDescent="0.35">
      <c r="AG5027" s="1"/>
    </row>
    <row r="5028" spans="33:33" x14ac:dyDescent="0.35">
      <c r="AG5028" s="1"/>
    </row>
    <row r="5029" spans="33:33" x14ac:dyDescent="0.35">
      <c r="AG5029" s="1"/>
    </row>
    <row r="5030" spans="33:33" x14ac:dyDescent="0.35">
      <c r="AG5030" s="1"/>
    </row>
    <row r="5031" spans="33:33" x14ac:dyDescent="0.35">
      <c r="AG5031" s="1"/>
    </row>
    <row r="5032" spans="33:33" x14ac:dyDescent="0.35">
      <c r="AG5032" s="1"/>
    </row>
    <row r="5033" spans="33:33" x14ac:dyDescent="0.35">
      <c r="AG5033" s="1"/>
    </row>
    <row r="5034" spans="33:33" x14ac:dyDescent="0.35">
      <c r="AG5034" s="1"/>
    </row>
    <row r="5035" spans="33:33" x14ac:dyDescent="0.35">
      <c r="AG5035" s="1"/>
    </row>
    <row r="5036" spans="33:33" x14ac:dyDescent="0.35">
      <c r="AG5036" s="1"/>
    </row>
    <row r="5037" spans="33:33" x14ac:dyDescent="0.35">
      <c r="AG5037" s="1"/>
    </row>
    <row r="5038" spans="33:33" x14ac:dyDescent="0.35">
      <c r="AG5038" s="1"/>
    </row>
    <row r="5039" spans="33:33" x14ac:dyDescent="0.35">
      <c r="AG5039" s="1"/>
    </row>
    <row r="5040" spans="33:33" x14ac:dyDescent="0.35">
      <c r="AG5040" s="1"/>
    </row>
    <row r="5041" spans="33:33" x14ac:dyDescent="0.35">
      <c r="AG5041" s="1"/>
    </row>
    <row r="5042" spans="33:33" x14ac:dyDescent="0.35">
      <c r="AG5042" s="1"/>
    </row>
    <row r="5043" spans="33:33" x14ac:dyDescent="0.35">
      <c r="AG5043" s="1"/>
    </row>
    <row r="5044" spans="33:33" x14ac:dyDescent="0.35">
      <c r="AG5044" s="1"/>
    </row>
    <row r="5045" spans="33:33" x14ac:dyDescent="0.35">
      <c r="AG5045" s="1"/>
    </row>
    <row r="5046" spans="33:33" x14ac:dyDescent="0.35">
      <c r="AG5046" s="1"/>
    </row>
    <row r="5047" spans="33:33" x14ac:dyDescent="0.35">
      <c r="AG5047" s="1"/>
    </row>
    <row r="5048" spans="33:33" x14ac:dyDescent="0.35">
      <c r="AG5048" s="1"/>
    </row>
    <row r="5049" spans="33:33" x14ac:dyDescent="0.35">
      <c r="AG5049" s="1"/>
    </row>
    <row r="5050" spans="33:33" x14ac:dyDescent="0.35">
      <c r="AG5050" s="1"/>
    </row>
    <row r="5051" spans="33:33" x14ac:dyDescent="0.35">
      <c r="AG5051" s="1"/>
    </row>
    <row r="5052" spans="33:33" x14ac:dyDescent="0.35">
      <c r="AG5052" s="1"/>
    </row>
    <row r="5053" spans="33:33" x14ac:dyDescent="0.35">
      <c r="AG5053" s="1"/>
    </row>
    <row r="5054" spans="33:33" x14ac:dyDescent="0.35">
      <c r="AG5054" s="1"/>
    </row>
    <row r="5055" spans="33:33" x14ac:dyDescent="0.35">
      <c r="AG5055" s="1"/>
    </row>
    <row r="5056" spans="33:33" x14ac:dyDescent="0.35">
      <c r="AG5056" s="1"/>
    </row>
    <row r="5057" spans="33:33" x14ac:dyDescent="0.35">
      <c r="AG5057" s="1"/>
    </row>
    <row r="5058" spans="33:33" x14ac:dyDescent="0.35">
      <c r="AG5058" s="1"/>
    </row>
    <row r="5059" spans="33:33" x14ac:dyDescent="0.35">
      <c r="AG5059" s="1"/>
    </row>
    <row r="5060" spans="33:33" x14ac:dyDescent="0.35">
      <c r="AG5060" s="1"/>
    </row>
    <row r="5061" spans="33:33" x14ac:dyDescent="0.35">
      <c r="AG5061" s="1"/>
    </row>
    <row r="5062" spans="33:33" x14ac:dyDescent="0.35">
      <c r="AG5062" s="1"/>
    </row>
    <row r="5063" spans="33:33" x14ac:dyDescent="0.35">
      <c r="AG5063" s="1"/>
    </row>
    <row r="5064" spans="33:33" x14ac:dyDescent="0.35">
      <c r="AG5064" s="1"/>
    </row>
    <row r="5065" spans="33:33" x14ac:dyDescent="0.35">
      <c r="AG5065" s="1"/>
    </row>
    <row r="5066" spans="33:33" x14ac:dyDescent="0.35">
      <c r="AG5066" s="1"/>
    </row>
    <row r="5067" spans="33:33" x14ac:dyDescent="0.35">
      <c r="AG5067" s="1"/>
    </row>
    <row r="5068" spans="33:33" x14ac:dyDescent="0.35">
      <c r="AG5068" s="1"/>
    </row>
    <row r="5069" spans="33:33" x14ac:dyDescent="0.35">
      <c r="AG5069" s="1"/>
    </row>
    <row r="5070" spans="33:33" x14ac:dyDescent="0.35">
      <c r="AG5070" s="1"/>
    </row>
    <row r="5071" spans="33:33" x14ac:dyDescent="0.35">
      <c r="AG5071" s="1"/>
    </row>
    <row r="5072" spans="33:33" x14ac:dyDescent="0.35">
      <c r="AG5072" s="1"/>
    </row>
    <row r="5073" spans="33:33" x14ac:dyDescent="0.35">
      <c r="AG5073" s="1"/>
    </row>
    <row r="5074" spans="33:33" x14ac:dyDescent="0.35">
      <c r="AG5074" s="1"/>
    </row>
    <row r="5075" spans="33:33" x14ac:dyDescent="0.35">
      <c r="AG5075" s="1"/>
    </row>
    <row r="5076" spans="33:33" x14ac:dyDescent="0.35">
      <c r="AG5076" s="1"/>
    </row>
    <row r="5077" spans="33:33" x14ac:dyDescent="0.35">
      <c r="AG5077" s="1"/>
    </row>
    <row r="5078" spans="33:33" x14ac:dyDescent="0.35">
      <c r="AG5078" s="1"/>
    </row>
    <row r="5079" spans="33:33" x14ac:dyDescent="0.35">
      <c r="AG5079" s="1"/>
    </row>
    <row r="5080" spans="33:33" x14ac:dyDescent="0.35">
      <c r="AG5080" s="1"/>
    </row>
    <row r="5081" spans="33:33" x14ac:dyDescent="0.35">
      <c r="AG5081" s="1"/>
    </row>
    <row r="5082" spans="33:33" x14ac:dyDescent="0.35">
      <c r="AG5082" s="1"/>
    </row>
    <row r="5083" spans="33:33" x14ac:dyDescent="0.35">
      <c r="AG5083" s="1"/>
    </row>
    <row r="5084" spans="33:33" x14ac:dyDescent="0.35">
      <c r="AG5084" s="1"/>
    </row>
    <row r="5085" spans="33:33" x14ac:dyDescent="0.35">
      <c r="AG5085" s="1"/>
    </row>
    <row r="5086" spans="33:33" x14ac:dyDescent="0.35">
      <c r="AG5086" s="1"/>
    </row>
    <row r="5087" spans="33:33" x14ac:dyDescent="0.35">
      <c r="AG5087" s="1"/>
    </row>
    <row r="5088" spans="33:33" x14ac:dyDescent="0.35">
      <c r="AG5088" s="1"/>
    </row>
    <row r="5089" spans="33:33" x14ac:dyDescent="0.35">
      <c r="AG5089" s="1"/>
    </row>
    <row r="5090" spans="33:33" x14ac:dyDescent="0.35">
      <c r="AG5090" s="1"/>
    </row>
    <row r="5091" spans="33:33" x14ac:dyDescent="0.35">
      <c r="AG5091" s="1"/>
    </row>
    <row r="5092" spans="33:33" x14ac:dyDescent="0.35">
      <c r="AG5092" s="1"/>
    </row>
    <row r="5093" spans="33:33" x14ac:dyDescent="0.35">
      <c r="AG5093" s="1"/>
    </row>
    <row r="5094" spans="33:33" x14ac:dyDescent="0.35">
      <c r="AG5094" s="1"/>
    </row>
    <row r="5095" spans="33:33" x14ac:dyDescent="0.35">
      <c r="AG5095" s="1"/>
    </row>
    <row r="5096" spans="33:33" x14ac:dyDescent="0.35">
      <c r="AG5096" s="1"/>
    </row>
    <row r="5097" spans="33:33" x14ac:dyDescent="0.35">
      <c r="AG5097" s="1"/>
    </row>
    <row r="5098" spans="33:33" x14ac:dyDescent="0.35">
      <c r="AG5098" s="1"/>
    </row>
    <row r="5099" spans="33:33" x14ac:dyDescent="0.35">
      <c r="AG5099" s="1"/>
    </row>
    <row r="5100" spans="33:33" x14ac:dyDescent="0.35">
      <c r="AG5100" s="1"/>
    </row>
    <row r="5101" spans="33:33" x14ac:dyDescent="0.35">
      <c r="AG5101" s="1"/>
    </row>
    <row r="5102" spans="33:33" x14ac:dyDescent="0.35">
      <c r="AG5102" s="1"/>
    </row>
    <row r="5103" spans="33:33" x14ac:dyDescent="0.35">
      <c r="AG5103" s="1"/>
    </row>
    <row r="5104" spans="33:33" x14ac:dyDescent="0.35">
      <c r="AG5104" s="1"/>
    </row>
    <row r="5105" spans="33:33" x14ac:dyDescent="0.35">
      <c r="AG5105" s="1"/>
    </row>
    <row r="5106" spans="33:33" x14ac:dyDescent="0.35">
      <c r="AG5106" s="1"/>
    </row>
    <row r="5107" spans="33:33" x14ac:dyDescent="0.35">
      <c r="AG5107" s="1"/>
    </row>
    <row r="5108" spans="33:33" x14ac:dyDescent="0.35">
      <c r="AG5108" s="1"/>
    </row>
    <row r="5109" spans="33:33" x14ac:dyDescent="0.35">
      <c r="AG5109" s="1"/>
    </row>
    <row r="5110" spans="33:33" x14ac:dyDescent="0.35">
      <c r="AG5110" s="1"/>
    </row>
    <row r="5111" spans="33:33" x14ac:dyDescent="0.35">
      <c r="AG5111" s="1"/>
    </row>
    <row r="5112" spans="33:33" x14ac:dyDescent="0.35">
      <c r="AG5112" s="1"/>
    </row>
    <row r="5113" spans="33:33" x14ac:dyDescent="0.35">
      <c r="AG5113" s="1"/>
    </row>
    <row r="5114" spans="33:33" x14ac:dyDescent="0.35">
      <c r="AG5114" s="1"/>
    </row>
    <row r="5115" spans="33:33" x14ac:dyDescent="0.35">
      <c r="AG5115" s="1"/>
    </row>
    <row r="5116" spans="33:33" x14ac:dyDescent="0.35">
      <c r="AG5116" s="1"/>
    </row>
    <row r="5117" spans="33:33" x14ac:dyDescent="0.35">
      <c r="AG5117" s="1"/>
    </row>
    <row r="5118" spans="33:33" x14ac:dyDescent="0.35">
      <c r="AG5118" s="1"/>
    </row>
    <row r="5119" spans="33:33" x14ac:dyDescent="0.35">
      <c r="AG5119" s="1"/>
    </row>
    <row r="5120" spans="33:33" x14ac:dyDescent="0.35">
      <c r="AG5120" s="1"/>
    </row>
    <row r="5121" spans="33:33" x14ac:dyDescent="0.35">
      <c r="AG5121" s="1"/>
    </row>
    <row r="5122" spans="33:33" x14ac:dyDescent="0.35">
      <c r="AG5122" s="1"/>
    </row>
    <row r="5123" spans="33:33" x14ac:dyDescent="0.35">
      <c r="AG5123" s="1"/>
    </row>
    <row r="5124" spans="33:33" x14ac:dyDescent="0.35">
      <c r="AG5124" s="1"/>
    </row>
    <row r="5125" spans="33:33" x14ac:dyDescent="0.35">
      <c r="AG5125" s="1"/>
    </row>
    <row r="5126" spans="33:33" x14ac:dyDescent="0.35">
      <c r="AG5126" s="1"/>
    </row>
    <row r="5127" spans="33:33" x14ac:dyDescent="0.35">
      <c r="AG5127" s="1"/>
    </row>
    <row r="5128" spans="33:33" x14ac:dyDescent="0.35">
      <c r="AG5128" s="1"/>
    </row>
    <row r="5129" spans="33:33" x14ac:dyDescent="0.35">
      <c r="AG5129" s="1"/>
    </row>
    <row r="5130" spans="33:33" x14ac:dyDescent="0.35">
      <c r="AG5130" s="1"/>
    </row>
    <row r="5131" spans="33:33" x14ac:dyDescent="0.35">
      <c r="AG5131" s="1"/>
    </row>
    <row r="5132" spans="33:33" x14ac:dyDescent="0.35">
      <c r="AG5132" s="1"/>
    </row>
    <row r="5133" spans="33:33" x14ac:dyDescent="0.35">
      <c r="AG5133" s="1"/>
    </row>
    <row r="5134" spans="33:33" x14ac:dyDescent="0.35">
      <c r="AG5134" s="1"/>
    </row>
    <row r="5135" spans="33:33" x14ac:dyDescent="0.35">
      <c r="AG5135" s="1"/>
    </row>
    <row r="5136" spans="33:33" x14ac:dyDescent="0.35">
      <c r="AG5136" s="1"/>
    </row>
    <row r="5137" spans="33:33" x14ac:dyDescent="0.35">
      <c r="AG5137" s="1"/>
    </row>
    <row r="5138" spans="33:33" x14ac:dyDescent="0.35">
      <c r="AG5138" s="1"/>
    </row>
    <row r="5139" spans="33:33" x14ac:dyDescent="0.35">
      <c r="AG5139" s="1"/>
    </row>
    <row r="5140" spans="33:33" x14ac:dyDescent="0.35">
      <c r="AG5140" s="1"/>
    </row>
    <row r="5141" spans="33:33" x14ac:dyDescent="0.35">
      <c r="AG5141" s="1"/>
    </row>
    <row r="5142" spans="33:33" x14ac:dyDescent="0.35">
      <c r="AG5142" s="1"/>
    </row>
    <row r="5143" spans="33:33" x14ac:dyDescent="0.35">
      <c r="AG5143" s="1"/>
    </row>
    <row r="5144" spans="33:33" x14ac:dyDescent="0.35">
      <c r="AG5144" s="1"/>
    </row>
    <row r="5145" spans="33:33" x14ac:dyDescent="0.35">
      <c r="AG5145" s="1"/>
    </row>
    <row r="5146" spans="33:33" x14ac:dyDescent="0.35">
      <c r="AG5146" s="1"/>
    </row>
    <row r="5147" spans="33:33" x14ac:dyDescent="0.35">
      <c r="AG5147" s="1"/>
    </row>
    <row r="5148" spans="33:33" x14ac:dyDescent="0.35">
      <c r="AG5148" s="1"/>
    </row>
    <row r="5149" spans="33:33" x14ac:dyDescent="0.35">
      <c r="AG5149" s="1"/>
    </row>
    <row r="5150" spans="33:33" x14ac:dyDescent="0.35">
      <c r="AG5150" s="1"/>
    </row>
    <row r="5151" spans="33:33" x14ac:dyDescent="0.35">
      <c r="AG5151" s="1"/>
    </row>
    <row r="5152" spans="33:33" x14ac:dyDescent="0.35">
      <c r="AG5152" s="1"/>
    </row>
    <row r="5153" spans="33:33" x14ac:dyDescent="0.35">
      <c r="AG5153" s="1"/>
    </row>
    <row r="5154" spans="33:33" x14ac:dyDescent="0.35">
      <c r="AG5154" s="1"/>
    </row>
    <row r="5155" spans="33:33" x14ac:dyDescent="0.35">
      <c r="AG5155" s="1"/>
    </row>
    <row r="5156" spans="33:33" x14ac:dyDescent="0.35">
      <c r="AG5156" s="1"/>
    </row>
    <row r="5157" spans="33:33" x14ac:dyDescent="0.35">
      <c r="AG5157" s="1"/>
    </row>
    <row r="5158" spans="33:33" x14ac:dyDescent="0.35">
      <c r="AG5158" s="1"/>
    </row>
    <row r="5159" spans="33:33" x14ac:dyDescent="0.35">
      <c r="AG5159" s="1"/>
    </row>
    <row r="5160" spans="33:33" x14ac:dyDescent="0.35">
      <c r="AG5160" s="1"/>
    </row>
    <row r="5161" spans="33:33" x14ac:dyDescent="0.35">
      <c r="AG5161" s="1"/>
    </row>
    <row r="5162" spans="33:33" x14ac:dyDescent="0.35">
      <c r="AG5162" s="1"/>
    </row>
    <row r="5163" spans="33:33" x14ac:dyDescent="0.35">
      <c r="AG5163" s="1"/>
    </row>
    <row r="5164" spans="33:33" x14ac:dyDescent="0.35">
      <c r="AG5164" s="1"/>
    </row>
    <row r="5165" spans="33:33" x14ac:dyDescent="0.35">
      <c r="AG5165" s="1"/>
    </row>
    <row r="5166" spans="33:33" x14ac:dyDescent="0.35">
      <c r="AG5166" s="1"/>
    </row>
    <row r="5167" spans="33:33" x14ac:dyDescent="0.35">
      <c r="AG5167" s="1"/>
    </row>
    <row r="5168" spans="33:33" x14ac:dyDescent="0.35">
      <c r="AG5168" s="1"/>
    </row>
    <row r="5169" spans="33:33" x14ac:dyDescent="0.35">
      <c r="AG5169" s="1"/>
    </row>
    <row r="5170" spans="33:33" x14ac:dyDescent="0.35">
      <c r="AG5170" s="1"/>
    </row>
    <row r="5171" spans="33:33" x14ac:dyDescent="0.35">
      <c r="AG5171" s="1"/>
    </row>
    <row r="5172" spans="33:33" x14ac:dyDescent="0.35">
      <c r="AG5172" s="1"/>
    </row>
    <row r="5173" spans="33:33" x14ac:dyDescent="0.35">
      <c r="AG5173" s="1"/>
    </row>
    <row r="5174" spans="33:33" x14ac:dyDescent="0.35">
      <c r="AG5174" s="1"/>
    </row>
    <row r="5175" spans="33:33" x14ac:dyDescent="0.35">
      <c r="AG5175" s="1"/>
    </row>
    <row r="5176" spans="33:33" x14ac:dyDescent="0.35">
      <c r="AG5176" s="1"/>
    </row>
    <row r="5177" spans="33:33" x14ac:dyDescent="0.35">
      <c r="AG5177" s="1"/>
    </row>
    <row r="5178" spans="33:33" x14ac:dyDescent="0.35">
      <c r="AG5178" s="1"/>
    </row>
    <row r="5179" spans="33:33" x14ac:dyDescent="0.35">
      <c r="AG5179" s="1"/>
    </row>
    <row r="5180" spans="33:33" x14ac:dyDescent="0.35">
      <c r="AG5180" s="1"/>
    </row>
    <row r="5181" spans="33:33" x14ac:dyDescent="0.35">
      <c r="AG5181" s="1"/>
    </row>
    <row r="5182" spans="33:33" x14ac:dyDescent="0.35">
      <c r="AG5182" s="1"/>
    </row>
    <row r="5183" spans="33:33" x14ac:dyDescent="0.35">
      <c r="AG5183" s="1"/>
    </row>
    <row r="5184" spans="33:33" x14ac:dyDescent="0.35">
      <c r="AG5184" s="1"/>
    </row>
    <row r="5185" spans="33:33" x14ac:dyDescent="0.35">
      <c r="AG5185" s="1"/>
    </row>
    <row r="5186" spans="33:33" x14ac:dyDescent="0.35">
      <c r="AG5186" s="1"/>
    </row>
    <row r="5187" spans="33:33" x14ac:dyDescent="0.35">
      <c r="AG5187" s="1"/>
    </row>
    <row r="5188" spans="33:33" x14ac:dyDescent="0.35">
      <c r="AG5188" s="1"/>
    </row>
    <row r="5189" spans="33:33" x14ac:dyDescent="0.35">
      <c r="AG5189" s="1"/>
    </row>
    <row r="5190" spans="33:33" x14ac:dyDescent="0.35">
      <c r="AG5190" s="1"/>
    </row>
    <row r="5191" spans="33:33" x14ac:dyDescent="0.35">
      <c r="AG5191" s="1"/>
    </row>
    <row r="5192" spans="33:33" x14ac:dyDescent="0.35">
      <c r="AG5192" s="1"/>
    </row>
    <row r="5193" spans="33:33" x14ac:dyDescent="0.35">
      <c r="AG5193" s="1"/>
    </row>
    <row r="5194" spans="33:33" x14ac:dyDescent="0.35">
      <c r="AG5194" s="1"/>
    </row>
    <row r="5195" spans="33:33" x14ac:dyDescent="0.35">
      <c r="AG5195" s="1"/>
    </row>
    <row r="5196" spans="33:33" x14ac:dyDescent="0.35">
      <c r="AG5196" s="1"/>
    </row>
    <row r="5197" spans="33:33" x14ac:dyDescent="0.35">
      <c r="AG5197" s="1"/>
    </row>
    <row r="5198" spans="33:33" x14ac:dyDescent="0.35">
      <c r="AG5198" s="1"/>
    </row>
    <row r="5199" spans="33:33" x14ac:dyDescent="0.35">
      <c r="AG5199" s="1"/>
    </row>
    <row r="5200" spans="33:33" x14ac:dyDescent="0.35">
      <c r="AG5200" s="1"/>
    </row>
    <row r="5201" spans="33:33" x14ac:dyDescent="0.35">
      <c r="AG5201" s="1"/>
    </row>
    <row r="5202" spans="33:33" x14ac:dyDescent="0.35">
      <c r="AG5202" s="1"/>
    </row>
    <row r="5203" spans="33:33" x14ac:dyDescent="0.35">
      <c r="AG5203" s="1"/>
    </row>
    <row r="5204" spans="33:33" x14ac:dyDescent="0.35">
      <c r="AG5204" s="1"/>
    </row>
    <row r="5205" spans="33:33" x14ac:dyDescent="0.35">
      <c r="AG5205" s="1"/>
    </row>
    <row r="5206" spans="33:33" x14ac:dyDescent="0.35">
      <c r="AG5206" s="1"/>
    </row>
    <row r="5207" spans="33:33" x14ac:dyDescent="0.35">
      <c r="AG5207" s="1"/>
    </row>
    <row r="5208" spans="33:33" x14ac:dyDescent="0.35">
      <c r="AG5208" s="1"/>
    </row>
    <row r="5209" spans="33:33" x14ac:dyDescent="0.35">
      <c r="AG5209" s="1"/>
    </row>
    <row r="5210" spans="33:33" x14ac:dyDescent="0.35">
      <c r="AG5210" s="1"/>
    </row>
    <row r="5211" spans="33:33" x14ac:dyDescent="0.35">
      <c r="AG5211" s="1"/>
    </row>
    <row r="5212" spans="33:33" x14ac:dyDescent="0.35">
      <c r="AG5212" s="1"/>
    </row>
    <row r="5213" spans="33:33" x14ac:dyDescent="0.35">
      <c r="AG5213" s="1"/>
    </row>
    <row r="5214" spans="33:33" x14ac:dyDescent="0.35">
      <c r="AG5214" s="1"/>
    </row>
    <row r="5215" spans="33:33" x14ac:dyDescent="0.35">
      <c r="AG5215" s="1"/>
    </row>
    <row r="5216" spans="33:33" x14ac:dyDescent="0.35">
      <c r="AG5216" s="1"/>
    </row>
    <row r="5217" spans="33:33" x14ac:dyDescent="0.35">
      <c r="AG5217" s="1"/>
    </row>
    <row r="5218" spans="33:33" x14ac:dyDescent="0.35">
      <c r="AG5218" s="1"/>
    </row>
    <row r="5219" spans="33:33" x14ac:dyDescent="0.35">
      <c r="AG5219" s="1"/>
    </row>
    <row r="5220" spans="33:33" x14ac:dyDescent="0.35">
      <c r="AG5220" s="1"/>
    </row>
    <row r="5221" spans="33:33" x14ac:dyDescent="0.35">
      <c r="AG5221" s="1"/>
    </row>
    <row r="5222" spans="33:33" x14ac:dyDescent="0.35">
      <c r="AG5222" s="1"/>
    </row>
    <row r="5223" spans="33:33" x14ac:dyDescent="0.35">
      <c r="AG5223" s="1"/>
    </row>
    <row r="5224" spans="33:33" x14ac:dyDescent="0.35">
      <c r="AG5224" s="1"/>
    </row>
    <row r="5225" spans="33:33" x14ac:dyDescent="0.35">
      <c r="AG5225" s="1"/>
    </row>
    <row r="5226" spans="33:33" x14ac:dyDescent="0.35">
      <c r="AG5226" s="1"/>
    </row>
    <row r="5227" spans="33:33" x14ac:dyDescent="0.35">
      <c r="AG5227" s="1"/>
    </row>
    <row r="5228" spans="33:33" x14ac:dyDescent="0.35">
      <c r="AG5228" s="1"/>
    </row>
    <row r="5229" spans="33:33" x14ac:dyDescent="0.35">
      <c r="AG5229" s="1"/>
    </row>
    <row r="5230" spans="33:33" x14ac:dyDescent="0.35">
      <c r="AG5230" s="1"/>
    </row>
    <row r="5231" spans="33:33" x14ac:dyDescent="0.35">
      <c r="AG5231" s="1"/>
    </row>
    <row r="5232" spans="33:33" x14ac:dyDescent="0.35">
      <c r="AG5232" s="1"/>
    </row>
    <row r="5233" spans="33:33" x14ac:dyDescent="0.35">
      <c r="AG5233" s="1"/>
    </row>
    <row r="5234" spans="33:33" x14ac:dyDescent="0.35">
      <c r="AG5234" s="1"/>
    </row>
    <row r="5235" spans="33:33" x14ac:dyDescent="0.35">
      <c r="AG5235" s="1"/>
    </row>
    <row r="5236" spans="33:33" x14ac:dyDescent="0.35">
      <c r="AG5236" s="1"/>
    </row>
    <row r="5237" spans="33:33" x14ac:dyDescent="0.35">
      <c r="AG5237" s="1"/>
    </row>
    <row r="5238" spans="33:33" x14ac:dyDescent="0.35">
      <c r="AG5238" s="1"/>
    </row>
    <row r="5239" spans="33:33" x14ac:dyDescent="0.35">
      <c r="AG5239" s="1"/>
    </row>
    <row r="5240" spans="33:33" x14ac:dyDescent="0.35">
      <c r="AG5240" s="1"/>
    </row>
    <row r="5241" spans="33:33" x14ac:dyDescent="0.35">
      <c r="AG5241" s="1"/>
    </row>
    <row r="5242" spans="33:33" x14ac:dyDescent="0.35">
      <c r="AG5242" s="1"/>
    </row>
    <row r="5243" spans="33:33" x14ac:dyDescent="0.35">
      <c r="AG5243" s="1"/>
    </row>
    <row r="5244" spans="33:33" x14ac:dyDescent="0.35">
      <c r="AG5244" s="1"/>
    </row>
    <row r="5245" spans="33:33" x14ac:dyDescent="0.35">
      <c r="AG5245" s="1"/>
    </row>
    <row r="5246" spans="33:33" x14ac:dyDescent="0.35">
      <c r="AG5246" s="1"/>
    </row>
    <row r="5247" spans="33:33" x14ac:dyDescent="0.35">
      <c r="AG5247" s="1"/>
    </row>
    <row r="5248" spans="33:33" x14ac:dyDescent="0.35">
      <c r="AG5248" s="1"/>
    </row>
    <row r="5249" spans="33:33" x14ac:dyDescent="0.35">
      <c r="AG5249" s="1"/>
    </row>
    <row r="5250" spans="33:33" x14ac:dyDescent="0.35">
      <c r="AG5250" s="1"/>
    </row>
    <row r="5251" spans="33:33" x14ac:dyDescent="0.35">
      <c r="AG5251" s="1"/>
    </row>
    <row r="5252" spans="33:33" x14ac:dyDescent="0.35">
      <c r="AG5252" s="1"/>
    </row>
    <row r="5253" spans="33:33" x14ac:dyDescent="0.35">
      <c r="AG5253" s="1"/>
    </row>
    <row r="5254" spans="33:33" x14ac:dyDescent="0.35">
      <c r="AG5254" s="1"/>
    </row>
    <row r="5255" spans="33:33" x14ac:dyDescent="0.35">
      <c r="AG5255" s="1"/>
    </row>
    <row r="5256" spans="33:33" x14ac:dyDescent="0.35">
      <c r="AG5256" s="1"/>
    </row>
    <row r="5257" spans="33:33" x14ac:dyDescent="0.35">
      <c r="AG5257" s="1"/>
    </row>
    <row r="5258" spans="33:33" x14ac:dyDescent="0.35">
      <c r="AG5258" s="1"/>
    </row>
    <row r="5259" spans="33:33" x14ac:dyDescent="0.35">
      <c r="AG5259" s="1"/>
    </row>
    <row r="5260" spans="33:33" x14ac:dyDescent="0.35">
      <c r="AG5260" s="1"/>
    </row>
    <row r="5261" spans="33:33" x14ac:dyDescent="0.35">
      <c r="AG5261" s="1"/>
    </row>
    <row r="5262" spans="33:33" x14ac:dyDescent="0.35">
      <c r="AG5262" s="1"/>
    </row>
    <row r="5263" spans="33:33" x14ac:dyDescent="0.35">
      <c r="AG5263" s="1"/>
    </row>
    <row r="5264" spans="33:33" x14ac:dyDescent="0.35">
      <c r="AG5264" s="1"/>
    </row>
    <row r="5265" spans="33:33" x14ac:dyDescent="0.35">
      <c r="AG5265" s="1"/>
    </row>
    <row r="5266" spans="33:33" x14ac:dyDescent="0.35">
      <c r="AG5266" s="1"/>
    </row>
    <row r="5267" spans="33:33" x14ac:dyDescent="0.35">
      <c r="AG5267" s="1"/>
    </row>
    <row r="5268" spans="33:33" x14ac:dyDescent="0.35">
      <c r="AG5268" s="1"/>
    </row>
    <row r="5269" spans="33:33" x14ac:dyDescent="0.35">
      <c r="AG5269" s="1"/>
    </row>
    <row r="5270" spans="33:33" x14ac:dyDescent="0.35">
      <c r="AG5270" s="1"/>
    </row>
    <row r="5271" spans="33:33" x14ac:dyDescent="0.35">
      <c r="AG5271" s="1"/>
    </row>
    <row r="5272" spans="33:33" x14ac:dyDescent="0.35">
      <c r="AG5272" s="1"/>
    </row>
    <row r="5273" spans="33:33" x14ac:dyDescent="0.35">
      <c r="AG5273" s="1"/>
    </row>
    <row r="5274" spans="33:33" x14ac:dyDescent="0.35">
      <c r="AG5274" s="1"/>
    </row>
    <row r="5275" spans="33:33" x14ac:dyDescent="0.35">
      <c r="AG5275" s="1"/>
    </row>
    <row r="5276" spans="33:33" x14ac:dyDescent="0.35">
      <c r="AG5276" s="1"/>
    </row>
    <row r="5277" spans="33:33" x14ac:dyDescent="0.35">
      <c r="AG5277" s="1"/>
    </row>
    <row r="5278" spans="33:33" x14ac:dyDescent="0.35">
      <c r="AG5278" s="1"/>
    </row>
    <row r="5279" spans="33:33" x14ac:dyDescent="0.35">
      <c r="AG5279" s="1"/>
    </row>
    <row r="5280" spans="33:33" x14ac:dyDescent="0.35">
      <c r="AG5280" s="1"/>
    </row>
    <row r="5281" spans="33:33" x14ac:dyDescent="0.35">
      <c r="AG5281" s="1"/>
    </row>
    <row r="5282" spans="33:33" x14ac:dyDescent="0.35">
      <c r="AG5282" s="1"/>
    </row>
    <row r="5283" spans="33:33" x14ac:dyDescent="0.35">
      <c r="AG5283" s="1"/>
    </row>
    <row r="5284" spans="33:33" x14ac:dyDescent="0.35">
      <c r="AG5284" s="1"/>
    </row>
    <row r="5285" spans="33:33" x14ac:dyDescent="0.35">
      <c r="AG5285" s="1"/>
    </row>
    <row r="5286" spans="33:33" x14ac:dyDescent="0.35">
      <c r="AG5286" s="1"/>
    </row>
    <row r="5287" spans="33:33" x14ac:dyDescent="0.35">
      <c r="AG5287" s="1"/>
    </row>
    <row r="5288" spans="33:33" x14ac:dyDescent="0.35">
      <c r="AG5288" s="1"/>
    </row>
    <row r="5289" spans="33:33" x14ac:dyDescent="0.35">
      <c r="AG5289" s="1"/>
    </row>
    <row r="5290" spans="33:33" x14ac:dyDescent="0.35">
      <c r="AG5290" s="1"/>
    </row>
    <row r="5291" spans="33:33" x14ac:dyDescent="0.35">
      <c r="AG5291" s="1"/>
    </row>
    <row r="5292" spans="33:33" x14ac:dyDescent="0.35">
      <c r="AG5292" s="1"/>
    </row>
    <row r="5293" spans="33:33" x14ac:dyDescent="0.35">
      <c r="AG5293" s="1"/>
    </row>
    <row r="5294" spans="33:33" x14ac:dyDescent="0.35">
      <c r="AG5294" s="1"/>
    </row>
    <row r="5295" spans="33:33" x14ac:dyDescent="0.35">
      <c r="AG5295" s="1"/>
    </row>
    <row r="5296" spans="33:33" x14ac:dyDescent="0.35">
      <c r="AG5296" s="1"/>
    </row>
    <row r="5297" spans="33:33" x14ac:dyDescent="0.35">
      <c r="AG5297" s="1"/>
    </row>
    <row r="5298" spans="33:33" x14ac:dyDescent="0.35">
      <c r="AG5298" s="1"/>
    </row>
    <row r="5299" spans="33:33" x14ac:dyDescent="0.35">
      <c r="AG5299" s="1"/>
    </row>
    <row r="5300" spans="33:33" x14ac:dyDescent="0.35">
      <c r="AG5300" s="1"/>
    </row>
    <row r="5301" spans="33:33" x14ac:dyDescent="0.35">
      <c r="AG5301" s="1"/>
    </row>
    <row r="5302" spans="33:33" x14ac:dyDescent="0.35">
      <c r="AG5302" s="1"/>
    </row>
    <row r="5303" spans="33:33" x14ac:dyDescent="0.35">
      <c r="AG5303" s="1"/>
    </row>
    <row r="5304" spans="33:33" x14ac:dyDescent="0.35">
      <c r="AG5304" s="1"/>
    </row>
    <row r="5305" spans="33:33" x14ac:dyDescent="0.35">
      <c r="AG5305" s="1"/>
    </row>
    <row r="5306" spans="33:33" x14ac:dyDescent="0.35">
      <c r="AG5306" s="1"/>
    </row>
    <row r="5307" spans="33:33" x14ac:dyDescent="0.35">
      <c r="AG5307" s="1"/>
    </row>
    <row r="5308" spans="33:33" x14ac:dyDescent="0.35">
      <c r="AG5308" s="1"/>
    </row>
    <row r="5309" spans="33:33" x14ac:dyDescent="0.35">
      <c r="AG5309" s="1"/>
    </row>
    <row r="5310" spans="33:33" x14ac:dyDescent="0.35">
      <c r="AG5310" s="1"/>
    </row>
    <row r="5311" spans="33:33" x14ac:dyDescent="0.35">
      <c r="AG5311" s="1"/>
    </row>
    <row r="5312" spans="33:33" x14ac:dyDescent="0.35">
      <c r="AG5312" s="1"/>
    </row>
    <row r="5313" spans="33:33" x14ac:dyDescent="0.35">
      <c r="AG5313" s="1"/>
    </row>
    <row r="5314" spans="33:33" x14ac:dyDescent="0.35">
      <c r="AG5314" s="1"/>
    </row>
    <row r="5315" spans="33:33" x14ac:dyDescent="0.35">
      <c r="AG5315" s="1"/>
    </row>
    <row r="5316" spans="33:33" x14ac:dyDescent="0.35">
      <c r="AG5316" s="1"/>
    </row>
    <row r="5317" spans="33:33" x14ac:dyDescent="0.35">
      <c r="AG5317" s="1"/>
    </row>
    <row r="5318" spans="33:33" x14ac:dyDescent="0.35">
      <c r="AG5318" s="1"/>
    </row>
    <row r="5319" spans="33:33" x14ac:dyDescent="0.35">
      <c r="AG5319" s="1"/>
    </row>
    <row r="5320" spans="33:33" x14ac:dyDescent="0.35">
      <c r="AG5320" s="1"/>
    </row>
    <row r="5321" spans="33:33" x14ac:dyDescent="0.35">
      <c r="AG5321" s="1"/>
    </row>
    <row r="5322" spans="33:33" x14ac:dyDescent="0.35">
      <c r="AG5322" s="1"/>
    </row>
    <row r="5323" spans="33:33" x14ac:dyDescent="0.35">
      <c r="AG5323" s="1"/>
    </row>
    <row r="5324" spans="33:33" x14ac:dyDescent="0.35">
      <c r="AG5324" s="1"/>
    </row>
    <row r="5325" spans="33:33" x14ac:dyDescent="0.35">
      <c r="AG5325" s="1"/>
    </row>
    <row r="5326" spans="33:33" x14ac:dyDescent="0.35">
      <c r="AG5326" s="1"/>
    </row>
    <row r="5327" spans="33:33" x14ac:dyDescent="0.35">
      <c r="AG5327" s="1"/>
    </row>
    <row r="5328" spans="33:33" x14ac:dyDescent="0.35">
      <c r="AG5328" s="1"/>
    </row>
    <row r="5329" spans="33:33" x14ac:dyDescent="0.35">
      <c r="AG5329" s="1"/>
    </row>
    <row r="5330" spans="33:33" x14ac:dyDescent="0.35">
      <c r="AG5330" s="1"/>
    </row>
    <row r="5331" spans="33:33" x14ac:dyDescent="0.35">
      <c r="AG5331" s="1"/>
    </row>
    <row r="5332" spans="33:33" x14ac:dyDescent="0.35">
      <c r="AG5332" s="1"/>
    </row>
    <row r="5333" spans="33:33" x14ac:dyDescent="0.35">
      <c r="AG5333" s="1"/>
    </row>
    <row r="5334" spans="33:33" x14ac:dyDescent="0.35">
      <c r="AG5334" s="1"/>
    </row>
    <row r="5335" spans="33:33" x14ac:dyDescent="0.35">
      <c r="AG5335" s="1"/>
    </row>
    <row r="5336" spans="33:33" x14ac:dyDescent="0.35">
      <c r="AG5336" s="1"/>
    </row>
    <row r="5337" spans="33:33" x14ac:dyDescent="0.35">
      <c r="AG5337" s="1"/>
    </row>
    <row r="5338" spans="33:33" x14ac:dyDescent="0.35">
      <c r="AG5338" s="1"/>
    </row>
    <row r="5339" spans="33:33" x14ac:dyDescent="0.35">
      <c r="AG5339" s="1"/>
    </row>
    <row r="5340" spans="33:33" x14ac:dyDescent="0.35">
      <c r="AG5340" s="1"/>
    </row>
    <row r="5341" spans="33:33" x14ac:dyDescent="0.35">
      <c r="AG5341" s="1"/>
    </row>
    <row r="5342" spans="33:33" x14ac:dyDescent="0.35">
      <c r="AG5342" s="1"/>
    </row>
    <row r="5343" spans="33:33" x14ac:dyDescent="0.35">
      <c r="AG5343" s="1"/>
    </row>
    <row r="5344" spans="33:33" x14ac:dyDescent="0.35">
      <c r="AG5344" s="1"/>
    </row>
    <row r="5345" spans="33:33" x14ac:dyDescent="0.35">
      <c r="AG5345" s="1"/>
    </row>
    <row r="5346" spans="33:33" x14ac:dyDescent="0.35">
      <c r="AG5346" s="1"/>
    </row>
    <row r="5347" spans="33:33" x14ac:dyDescent="0.35">
      <c r="AG5347" s="1"/>
    </row>
    <row r="5348" spans="33:33" x14ac:dyDescent="0.35">
      <c r="AG5348" s="1"/>
    </row>
    <row r="5349" spans="33:33" x14ac:dyDescent="0.35">
      <c r="AG5349" s="1"/>
    </row>
    <row r="5350" spans="33:33" x14ac:dyDescent="0.35">
      <c r="AG5350" s="1"/>
    </row>
    <row r="5351" spans="33:33" x14ac:dyDescent="0.35">
      <c r="AG5351" s="1"/>
    </row>
    <row r="5352" spans="33:33" x14ac:dyDescent="0.35">
      <c r="AG5352" s="1"/>
    </row>
    <row r="5353" spans="33:33" x14ac:dyDescent="0.35">
      <c r="AG5353" s="1"/>
    </row>
    <row r="5354" spans="33:33" x14ac:dyDescent="0.35">
      <c r="AG5354" s="1"/>
    </row>
    <row r="5355" spans="33:33" x14ac:dyDescent="0.35">
      <c r="AG5355" s="1"/>
    </row>
    <row r="5356" spans="33:33" x14ac:dyDescent="0.35">
      <c r="AG5356" s="1"/>
    </row>
    <row r="5357" spans="33:33" x14ac:dyDescent="0.35">
      <c r="AG5357" s="1"/>
    </row>
    <row r="5358" spans="33:33" x14ac:dyDescent="0.35">
      <c r="AG5358" s="1"/>
    </row>
    <row r="5359" spans="33:33" x14ac:dyDescent="0.35">
      <c r="AG5359" s="1"/>
    </row>
    <row r="5360" spans="33:33" x14ac:dyDescent="0.35">
      <c r="AG5360" s="1"/>
    </row>
    <row r="5361" spans="33:33" x14ac:dyDescent="0.35">
      <c r="AG5361" s="1"/>
    </row>
    <row r="5362" spans="33:33" x14ac:dyDescent="0.35">
      <c r="AG5362" s="1"/>
    </row>
    <row r="5363" spans="33:33" x14ac:dyDescent="0.35">
      <c r="AG5363" s="1"/>
    </row>
    <row r="5364" spans="33:33" x14ac:dyDescent="0.35">
      <c r="AG5364" s="1"/>
    </row>
    <row r="5365" spans="33:33" x14ac:dyDescent="0.35">
      <c r="AG5365" s="1"/>
    </row>
    <row r="5366" spans="33:33" x14ac:dyDescent="0.35">
      <c r="AG5366" s="1"/>
    </row>
    <row r="5367" spans="33:33" x14ac:dyDescent="0.35">
      <c r="AG5367" s="1"/>
    </row>
    <row r="5368" spans="33:33" x14ac:dyDescent="0.35">
      <c r="AG5368" s="1"/>
    </row>
    <row r="5369" spans="33:33" x14ac:dyDescent="0.35">
      <c r="AG5369" s="1"/>
    </row>
    <row r="5370" spans="33:33" x14ac:dyDescent="0.35">
      <c r="AG5370" s="1"/>
    </row>
    <row r="5371" spans="33:33" x14ac:dyDescent="0.35">
      <c r="AG5371" s="1"/>
    </row>
    <row r="5372" spans="33:33" x14ac:dyDescent="0.35">
      <c r="AG5372" s="1"/>
    </row>
    <row r="5373" spans="33:33" x14ac:dyDescent="0.35">
      <c r="AG5373" s="1"/>
    </row>
    <row r="5374" spans="33:33" x14ac:dyDescent="0.35">
      <c r="AG5374" s="1"/>
    </row>
    <row r="5375" spans="33:33" x14ac:dyDescent="0.35">
      <c r="AG5375" s="1"/>
    </row>
    <row r="5376" spans="33:33" x14ac:dyDescent="0.35">
      <c r="AG5376" s="1"/>
    </row>
    <row r="5377" spans="33:33" x14ac:dyDescent="0.35">
      <c r="AG5377" s="1"/>
    </row>
    <row r="5378" spans="33:33" x14ac:dyDescent="0.35">
      <c r="AG5378" s="1"/>
    </row>
    <row r="5379" spans="33:33" x14ac:dyDescent="0.35">
      <c r="AG5379" s="1"/>
    </row>
    <row r="5380" spans="33:33" x14ac:dyDescent="0.35">
      <c r="AG5380" s="1"/>
    </row>
    <row r="5381" spans="33:33" x14ac:dyDescent="0.35">
      <c r="AG5381" s="1"/>
    </row>
    <row r="5382" spans="33:33" x14ac:dyDescent="0.35">
      <c r="AG5382" s="1"/>
    </row>
    <row r="5383" spans="33:33" x14ac:dyDescent="0.35">
      <c r="AG5383" s="1"/>
    </row>
    <row r="5384" spans="33:33" x14ac:dyDescent="0.35">
      <c r="AG5384" s="1"/>
    </row>
    <row r="5385" spans="33:33" x14ac:dyDescent="0.35">
      <c r="AG5385" s="1"/>
    </row>
    <row r="5386" spans="33:33" x14ac:dyDescent="0.35">
      <c r="AG5386" s="1"/>
    </row>
    <row r="5387" spans="33:33" x14ac:dyDescent="0.35">
      <c r="AG5387" s="1"/>
    </row>
    <row r="5388" spans="33:33" x14ac:dyDescent="0.35">
      <c r="AG5388" s="1"/>
    </row>
    <row r="5389" spans="33:33" x14ac:dyDescent="0.35">
      <c r="AG5389" s="1"/>
    </row>
    <row r="5390" spans="33:33" x14ac:dyDescent="0.35">
      <c r="AG5390" s="1"/>
    </row>
    <row r="5391" spans="33:33" x14ac:dyDescent="0.35">
      <c r="AG5391" s="1"/>
    </row>
    <row r="5392" spans="33:33" x14ac:dyDescent="0.35">
      <c r="AG5392" s="1"/>
    </row>
    <row r="5393" spans="33:33" x14ac:dyDescent="0.35">
      <c r="AG5393" s="1"/>
    </row>
    <row r="5394" spans="33:33" x14ac:dyDescent="0.35">
      <c r="AG5394" s="1"/>
    </row>
    <row r="5395" spans="33:33" x14ac:dyDescent="0.35">
      <c r="AG5395" s="1"/>
    </row>
    <row r="5396" spans="33:33" x14ac:dyDescent="0.35">
      <c r="AG5396" s="1"/>
    </row>
    <row r="5397" spans="33:33" x14ac:dyDescent="0.35">
      <c r="AG5397" s="1"/>
    </row>
    <row r="5398" spans="33:33" x14ac:dyDescent="0.35">
      <c r="AG5398" s="1"/>
    </row>
    <row r="5399" spans="33:33" x14ac:dyDescent="0.35">
      <c r="AG5399" s="1"/>
    </row>
    <row r="5400" spans="33:33" x14ac:dyDescent="0.35">
      <c r="AG5400" s="1"/>
    </row>
    <row r="5401" spans="33:33" x14ac:dyDescent="0.35">
      <c r="AG5401" s="1"/>
    </row>
    <row r="5402" spans="33:33" x14ac:dyDescent="0.35">
      <c r="AG5402" s="1"/>
    </row>
    <row r="5403" spans="33:33" x14ac:dyDescent="0.35">
      <c r="AG5403" s="1"/>
    </row>
    <row r="5404" spans="33:33" x14ac:dyDescent="0.35">
      <c r="AG5404" s="1"/>
    </row>
    <row r="5405" spans="33:33" x14ac:dyDescent="0.35">
      <c r="AG5405" s="1"/>
    </row>
    <row r="5406" spans="33:33" x14ac:dyDescent="0.35">
      <c r="AG5406" s="1"/>
    </row>
    <row r="5407" spans="33:33" x14ac:dyDescent="0.35">
      <c r="AG5407" s="1"/>
    </row>
    <row r="5408" spans="33:33" x14ac:dyDescent="0.35">
      <c r="AG5408" s="1"/>
    </row>
    <row r="5409" spans="33:33" x14ac:dyDescent="0.35">
      <c r="AG5409" s="1"/>
    </row>
    <row r="5410" spans="33:33" x14ac:dyDescent="0.35">
      <c r="AG5410" s="1"/>
    </row>
    <row r="5411" spans="33:33" x14ac:dyDescent="0.35">
      <c r="AG5411" s="1"/>
    </row>
    <row r="5412" spans="33:33" x14ac:dyDescent="0.35">
      <c r="AG5412" s="1"/>
    </row>
    <row r="5413" spans="33:33" x14ac:dyDescent="0.35">
      <c r="AG5413" s="1"/>
    </row>
    <row r="5414" spans="33:33" x14ac:dyDescent="0.35">
      <c r="AG5414" s="1"/>
    </row>
    <row r="5415" spans="33:33" x14ac:dyDescent="0.35">
      <c r="AG5415" s="1"/>
    </row>
    <row r="5416" spans="33:33" x14ac:dyDescent="0.35">
      <c r="AG5416" s="1"/>
    </row>
    <row r="5417" spans="33:33" x14ac:dyDescent="0.35">
      <c r="AG5417" s="1"/>
    </row>
    <row r="5418" spans="33:33" x14ac:dyDescent="0.35">
      <c r="AG5418" s="1"/>
    </row>
    <row r="5419" spans="33:33" x14ac:dyDescent="0.35">
      <c r="AG5419" s="1"/>
    </row>
    <row r="5420" spans="33:33" x14ac:dyDescent="0.35">
      <c r="AG5420" s="1"/>
    </row>
    <row r="5421" spans="33:33" x14ac:dyDescent="0.35">
      <c r="AG5421" s="1"/>
    </row>
    <row r="5422" spans="33:33" x14ac:dyDescent="0.35">
      <c r="AG5422" s="1"/>
    </row>
    <row r="5423" spans="33:33" x14ac:dyDescent="0.35">
      <c r="AG5423" s="1"/>
    </row>
    <row r="5424" spans="33:33" x14ac:dyDescent="0.35">
      <c r="AG5424" s="1"/>
    </row>
    <row r="5425" spans="33:33" x14ac:dyDescent="0.35">
      <c r="AG5425" s="1"/>
    </row>
    <row r="5426" spans="33:33" x14ac:dyDescent="0.35">
      <c r="AG5426" s="1"/>
    </row>
    <row r="5427" spans="33:33" x14ac:dyDescent="0.35">
      <c r="AG5427" s="1"/>
    </row>
    <row r="5428" spans="33:33" x14ac:dyDescent="0.35">
      <c r="AG5428" s="1"/>
    </row>
    <row r="5429" spans="33:33" x14ac:dyDescent="0.35">
      <c r="AG5429" s="1"/>
    </row>
    <row r="5430" spans="33:33" x14ac:dyDescent="0.35">
      <c r="AG5430" s="1"/>
    </row>
    <row r="5431" spans="33:33" x14ac:dyDescent="0.35">
      <c r="AG5431" s="1"/>
    </row>
    <row r="5432" spans="33:33" x14ac:dyDescent="0.35">
      <c r="AG5432" s="1"/>
    </row>
    <row r="5433" spans="33:33" x14ac:dyDescent="0.35">
      <c r="AG5433" s="1"/>
    </row>
    <row r="5434" spans="33:33" x14ac:dyDescent="0.35">
      <c r="AG5434" s="1"/>
    </row>
    <row r="5435" spans="33:33" x14ac:dyDescent="0.35">
      <c r="AG5435" s="1"/>
    </row>
    <row r="5436" spans="33:33" x14ac:dyDescent="0.35">
      <c r="AG5436" s="1"/>
    </row>
    <row r="5437" spans="33:33" x14ac:dyDescent="0.35">
      <c r="AG5437" s="1"/>
    </row>
    <row r="5438" spans="33:33" x14ac:dyDescent="0.35">
      <c r="AG5438" s="1"/>
    </row>
    <row r="5439" spans="33:33" x14ac:dyDescent="0.35">
      <c r="AG5439" s="1"/>
    </row>
    <row r="5440" spans="33:33" x14ac:dyDescent="0.35">
      <c r="AG5440" s="1"/>
    </row>
    <row r="5441" spans="33:33" x14ac:dyDescent="0.35">
      <c r="AG5441" s="1"/>
    </row>
    <row r="5442" spans="33:33" x14ac:dyDescent="0.35">
      <c r="AG5442" s="1"/>
    </row>
    <row r="5443" spans="33:33" x14ac:dyDescent="0.35">
      <c r="AG5443" s="1"/>
    </row>
    <row r="5444" spans="33:33" x14ac:dyDescent="0.35">
      <c r="AG5444" s="1"/>
    </row>
    <row r="5445" spans="33:33" x14ac:dyDescent="0.35">
      <c r="AG5445" s="1"/>
    </row>
    <row r="5446" spans="33:33" x14ac:dyDescent="0.35">
      <c r="AG5446" s="1"/>
    </row>
    <row r="5447" spans="33:33" x14ac:dyDescent="0.35">
      <c r="AG5447" s="1"/>
    </row>
    <row r="5448" spans="33:33" x14ac:dyDescent="0.35">
      <c r="AG5448" s="1"/>
    </row>
    <row r="5449" spans="33:33" x14ac:dyDescent="0.35">
      <c r="AG5449" s="1"/>
    </row>
    <row r="5450" spans="33:33" x14ac:dyDescent="0.35">
      <c r="AG5450" s="1"/>
    </row>
    <row r="5451" spans="33:33" x14ac:dyDescent="0.35">
      <c r="AG5451" s="1"/>
    </row>
    <row r="5452" spans="33:33" x14ac:dyDescent="0.35">
      <c r="AG5452" s="1"/>
    </row>
    <row r="5453" spans="33:33" x14ac:dyDescent="0.35">
      <c r="AG5453" s="1"/>
    </row>
    <row r="5454" spans="33:33" x14ac:dyDescent="0.35">
      <c r="AG5454" s="1"/>
    </row>
    <row r="5455" spans="33:33" x14ac:dyDescent="0.35">
      <c r="AG5455" s="1"/>
    </row>
    <row r="5456" spans="33:33" x14ac:dyDescent="0.35">
      <c r="AG5456" s="1"/>
    </row>
    <row r="5457" spans="33:33" x14ac:dyDescent="0.35">
      <c r="AG5457" s="1"/>
    </row>
    <row r="5458" spans="33:33" x14ac:dyDescent="0.35">
      <c r="AG5458" s="1"/>
    </row>
    <row r="5459" spans="33:33" x14ac:dyDescent="0.35">
      <c r="AG5459" s="1"/>
    </row>
    <row r="5460" spans="33:33" x14ac:dyDescent="0.35">
      <c r="AG5460" s="1"/>
    </row>
    <row r="5461" spans="33:33" x14ac:dyDescent="0.35">
      <c r="AG5461" s="1"/>
    </row>
    <row r="5462" spans="33:33" x14ac:dyDescent="0.35">
      <c r="AG5462" s="1"/>
    </row>
    <row r="5463" spans="33:33" x14ac:dyDescent="0.35">
      <c r="AG5463" s="1"/>
    </row>
    <row r="5464" spans="33:33" x14ac:dyDescent="0.35">
      <c r="AG5464" s="1"/>
    </row>
    <row r="5465" spans="33:33" x14ac:dyDescent="0.35">
      <c r="AG5465" s="1"/>
    </row>
    <row r="5466" spans="33:33" x14ac:dyDescent="0.35">
      <c r="AG5466" s="1"/>
    </row>
    <row r="5467" spans="33:33" x14ac:dyDescent="0.35">
      <c r="AG5467" s="1"/>
    </row>
    <row r="5468" spans="33:33" x14ac:dyDescent="0.35">
      <c r="AG5468" s="1"/>
    </row>
    <row r="5469" spans="33:33" x14ac:dyDescent="0.35">
      <c r="AG5469" s="1"/>
    </row>
    <row r="5470" spans="33:33" x14ac:dyDescent="0.35">
      <c r="AG5470" s="1"/>
    </row>
    <row r="5471" spans="33:33" x14ac:dyDescent="0.35">
      <c r="AG5471" s="1"/>
    </row>
    <row r="5472" spans="33:33" x14ac:dyDescent="0.35">
      <c r="AG5472" s="1"/>
    </row>
    <row r="5473" spans="33:33" x14ac:dyDescent="0.35">
      <c r="AG5473" s="1"/>
    </row>
    <row r="5474" spans="33:33" x14ac:dyDescent="0.35">
      <c r="AG5474" s="1"/>
    </row>
    <row r="5475" spans="33:33" x14ac:dyDescent="0.35">
      <c r="AG5475" s="1"/>
    </row>
    <row r="5476" spans="33:33" x14ac:dyDescent="0.35">
      <c r="AG5476" s="1"/>
    </row>
    <row r="5477" spans="33:33" x14ac:dyDescent="0.35">
      <c r="AG5477" s="1"/>
    </row>
    <row r="5478" spans="33:33" x14ac:dyDescent="0.35">
      <c r="AG5478" s="1"/>
    </row>
    <row r="5479" spans="33:33" x14ac:dyDescent="0.35">
      <c r="AG5479" s="1"/>
    </row>
    <row r="5480" spans="33:33" x14ac:dyDescent="0.35">
      <c r="AG5480" s="1"/>
    </row>
    <row r="5481" spans="33:33" x14ac:dyDescent="0.35">
      <c r="AG5481" s="1"/>
    </row>
    <row r="5482" spans="33:33" x14ac:dyDescent="0.35">
      <c r="AG5482" s="1"/>
    </row>
    <row r="5483" spans="33:33" x14ac:dyDescent="0.35">
      <c r="AG5483" s="1"/>
    </row>
    <row r="5484" spans="33:33" x14ac:dyDescent="0.35">
      <c r="AG5484" s="1"/>
    </row>
    <row r="5485" spans="33:33" x14ac:dyDescent="0.35">
      <c r="AG5485" s="1"/>
    </row>
    <row r="5486" spans="33:33" x14ac:dyDescent="0.35">
      <c r="AG5486" s="1"/>
    </row>
    <row r="5487" spans="33:33" x14ac:dyDescent="0.35">
      <c r="AG5487" s="1"/>
    </row>
    <row r="5488" spans="33:33" x14ac:dyDescent="0.35">
      <c r="AG5488" s="1"/>
    </row>
    <row r="5489" spans="33:33" x14ac:dyDescent="0.35">
      <c r="AG5489" s="1"/>
    </row>
    <row r="5490" spans="33:33" x14ac:dyDescent="0.35">
      <c r="AG5490" s="1"/>
    </row>
    <row r="5491" spans="33:33" x14ac:dyDescent="0.35">
      <c r="AG5491" s="1"/>
    </row>
    <row r="5492" spans="33:33" x14ac:dyDescent="0.35">
      <c r="AG5492" s="1"/>
    </row>
    <row r="5493" spans="33:33" x14ac:dyDescent="0.35">
      <c r="AG5493" s="1"/>
    </row>
    <row r="5494" spans="33:33" x14ac:dyDescent="0.35">
      <c r="AG5494" s="1"/>
    </row>
    <row r="5495" spans="33:33" x14ac:dyDescent="0.35">
      <c r="AG5495" s="1"/>
    </row>
    <row r="5496" spans="33:33" x14ac:dyDescent="0.35">
      <c r="AG5496" s="1"/>
    </row>
    <row r="5497" spans="33:33" x14ac:dyDescent="0.35">
      <c r="AG5497" s="1"/>
    </row>
    <row r="5498" spans="33:33" x14ac:dyDescent="0.35">
      <c r="AG5498" s="1"/>
    </row>
    <row r="5499" spans="33:33" x14ac:dyDescent="0.35">
      <c r="AG5499" s="1"/>
    </row>
    <row r="5500" spans="33:33" x14ac:dyDescent="0.35">
      <c r="AG5500" s="1"/>
    </row>
    <row r="5501" spans="33:33" x14ac:dyDescent="0.35">
      <c r="AG5501" s="1"/>
    </row>
    <row r="5502" spans="33:33" x14ac:dyDescent="0.35">
      <c r="AG5502" s="1"/>
    </row>
    <row r="5503" spans="33:33" x14ac:dyDescent="0.35">
      <c r="AG5503" s="1"/>
    </row>
    <row r="5504" spans="33:33" x14ac:dyDescent="0.35">
      <c r="AG5504" s="1"/>
    </row>
    <row r="5505" spans="33:33" x14ac:dyDescent="0.35">
      <c r="AG5505" s="1"/>
    </row>
    <row r="5506" spans="33:33" x14ac:dyDescent="0.35">
      <c r="AG5506" s="1"/>
    </row>
    <row r="5507" spans="33:33" x14ac:dyDescent="0.35">
      <c r="AG5507" s="1"/>
    </row>
    <row r="5508" spans="33:33" x14ac:dyDescent="0.35">
      <c r="AG5508" s="1"/>
    </row>
    <row r="5509" spans="33:33" x14ac:dyDescent="0.35">
      <c r="AG5509" s="1"/>
    </row>
    <row r="5510" spans="33:33" x14ac:dyDescent="0.35">
      <c r="AG5510" s="1"/>
    </row>
    <row r="5511" spans="33:33" x14ac:dyDescent="0.35">
      <c r="AG5511" s="1"/>
    </row>
    <row r="5512" spans="33:33" x14ac:dyDescent="0.35">
      <c r="AG5512" s="1"/>
    </row>
    <row r="5513" spans="33:33" x14ac:dyDescent="0.35">
      <c r="AG5513" s="1"/>
    </row>
    <row r="5514" spans="33:33" x14ac:dyDescent="0.35">
      <c r="AG5514" s="1"/>
    </row>
    <row r="5515" spans="33:33" x14ac:dyDescent="0.35">
      <c r="AG5515" s="1"/>
    </row>
    <row r="5516" spans="33:33" x14ac:dyDescent="0.35">
      <c r="AG5516" s="1"/>
    </row>
    <row r="5517" spans="33:33" x14ac:dyDescent="0.35">
      <c r="AG5517" s="1"/>
    </row>
    <row r="5518" spans="33:33" x14ac:dyDescent="0.35">
      <c r="AG5518" s="1"/>
    </row>
    <row r="5519" spans="33:33" x14ac:dyDescent="0.35">
      <c r="AG5519" s="1"/>
    </row>
    <row r="5520" spans="33:33" x14ac:dyDescent="0.35">
      <c r="AG5520" s="1"/>
    </row>
    <row r="5521" spans="33:33" x14ac:dyDescent="0.35">
      <c r="AG5521" s="1"/>
    </row>
    <row r="5522" spans="33:33" x14ac:dyDescent="0.35">
      <c r="AG5522" s="1"/>
    </row>
    <row r="5523" spans="33:33" x14ac:dyDescent="0.35">
      <c r="AG5523" s="1"/>
    </row>
    <row r="5524" spans="33:33" x14ac:dyDescent="0.35">
      <c r="AG5524" s="1"/>
    </row>
    <row r="5525" spans="33:33" x14ac:dyDescent="0.35">
      <c r="AG5525" s="1"/>
    </row>
    <row r="5526" spans="33:33" x14ac:dyDescent="0.35">
      <c r="AG5526" s="1"/>
    </row>
    <row r="5527" spans="33:33" x14ac:dyDescent="0.35">
      <c r="AG5527" s="1"/>
    </row>
    <row r="5528" spans="33:33" x14ac:dyDescent="0.35">
      <c r="AG5528" s="1"/>
    </row>
    <row r="5529" spans="33:33" x14ac:dyDescent="0.35">
      <c r="AG5529" s="1"/>
    </row>
    <row r="5530" spans="33:33" x14ac:dyDescent="0.35">
      <c r="AG5530" s="1"/>
    </row>
    <row r="5531" spans="33:33" x14ac:dyDescent="0.35">
      <c r="AG5531" s="1"/>
    </row>
    <row r="5532" spans="33:33" x14ac:dyDescent="0.35">
      <c r="AG5532" s="1"/>
    </row>
    <row r="5533" spans="33:33" x14ac:dyDescent="0.35">
      <c r="AG5533" s="1"/>
    </row>
    <row r="5534" spans="33:33" x14ac:dyDescent="0.35">
      <c r="AG5534" s="1"/>
    </row>
    <row r="5535" spans="33:33" x14ac:dyDescent="0.35">
      <c r="AG5535" s="1"/>
    </row>
    <row r="5536" spans="33:33" x14ac:dyDescent="0.35">
      <c r="AG5536" s="1"/>
    </row>
    <row r="5537" spans="33:33" x14ac:dyDescent="0.35">
      <c r="AG5537" s="1"/>
    </row>
    <row r="5538" spans="33:33" x14ac:dyDescent="0.35">
      <c r="AG5538" s="1"/>
    </row>
    <row r="5539" spans="33:33" x14ac:dyDescent="0.35">
      <c r="AG5539" s="1"/>
    </row>
    <row r="5540" spans="33:33" x14ac:dyDescent="0.35">
      <c r="AG5540" s="1"/>
    </row>
    <row r="5541" spans="33:33" x14ac:dyDescent="0.35">
      <c r="AG5541" s="1"/>
    </row>
    <row r="5542" spans="33:33" x14ac:dyDescent="0.35">
      <c r="AG5542" s="1"/>
    </row>
    <row r="5543" spans="33:33" x14ac:dyDescent="0.35">
      <c r="AG5543" s="1"/>
    </row>
    <row r="5544" spans="33:33" x14ac:dyDescent="0.35">
      <c r="AG5544" s="1"/>
    </row>
    <row r="5545" spans="33:33" x14ac:dyDescent="0.35">
      <c r="AG5545" s="1"/>
    </row>
    <row r="5546" spans="33:33" x14ac:dyDescent="0.35">
      <c r="AG5546" s="1"/>
    </row>
    <row r="5547" spans="33:33" x14ac:dyDescent="0.35">
      <c r="AG5547" s="1"/>
    </row>
    <row r="5548" spans="33:33" x14ac:dyDescent="0.35">
      <c r="AG5548" s="1"/>
    </row>
    <row r="5549" spans="33:33" x14ac:dyDescent="0.35">
      <c r="AG5549" s="1"/>
    </row>
    <row r="5550" spans="33:33" x14ac:dyDescent="0.35">
      <c r="AG5550" s="1"/>
    </row>
    <row r="5551" spans="33:33" x14ac:dyDescent="0.35">
      <c r="AG5551" s="1"/>
    </row>
    <row r="5552" spans="33:33" x14ac:dyDescent="0.35">
      <c r="AG5552" s="1"/>
    </row>
    <row r="5553" spans="33:33" x14ac:dyDescent="0.35">
      <c r="AG5553" s="1"/>
    </row>
    <row r="5554" spans="33:33" x14ac:dyDescent="0.35">
      <c r="AG5554" s="1"/>
    </row>
    <row r="5555" spans="33:33" x14ac:dyDescent="0.35">
      <c r="AG5555" s="1"/>
    </row>
    <row r="5556" spans="33:33" x14ac:dyDescent="0.35">
      <c r="AG5556" s="1"/>
    </row>
    <row r="5557" spans="33:33" x14ac:dyDescent="0.35">
      <c r="AG5557" s="1"/>
    </row>
    <row r="5558" spans="33:33" x14ac:dyDescent="0.35">
      <c r="AG5558" s="1"/>
    </row>
    <row r="5559" spans="33:33" x14ac:dyDescent="0.35">
      <c r="AG5559" s="1"/>
    </row>
    <row r="5560" spans="33:33" x14ac:dyDescent="0.35">
      <c r="AG5560" s="1"/>
    </row>
    <row r="5561" spans="33:33" x14ac:dyDescent="0.35">
      <c r="AG5561" s="1"/>
    </row>
    <row r="5562" spans="33:33" x14ac:dyDescent="0.35">
      <c r="AG5562" s="1"/>
    </row>
    <row r="5563" spans="33:33" x14ac:dyDescent="0.35">
      <c r="AG5563" s="1"/>
    </row>
    <row r="5564" spans="33:33" x14ac:dyDescent="0.35">
      <c r="AG5564" s="1"/>
    </row>
    <row r="5565" spans="33:33" x14ac:dyDescent="0.35">
      <c r="AG5565" s="1"/>
    </row>
    <row r="5566" spans="33:33" x14ac:dyDescent="0.35">
      <c r="AG5566" s="1"/>
    </row>
    <row r="5567" spans="33:33" x14ac:dyDescent="0.35">
      <c r="AG5567" s="1"/>
    </row>
    <row r="5568" spans="33:33" x14ac:dyDescent="0.35">
      <c r="AG5568" s="1"/>
    </row>
    <row r="5569" spans="33:33" x14ac:dyDescent="0.35">
      <c r="AG5569" s="1"/>
    </row>
    <row r="5570" spans="33:33" x14ac:dyDescent="0.35">
      <c r="AG5570" s="1"/>
    </row>
    <row r="5571" spans="33:33" x14ac:dyDescent="0.35">
      <c r="AG5571" s="1"/>
    </row>
    <row r="5572" spans="33:33" x14ac:dyDescent="0.35">
      <c r="AG5572" s="1"/>
    </row>
    <row r="5573" spans="33:33" x14ac:dyDescent="0.35">
      <c r="AG5573" s="1"/>
    </row>
    <row r="5574" spans="33:33" x14ac:dyDescent="0.35">
      <c r="AG5574" s="1"/>
    </row>
    <row r="5575" spans="33:33" x14ac:dyDescent="0.35">
      <c r="AG5575" s="1"/>
    </row>
    <row r="5576" spans="33:33" x14ac:dyDescent="0.35">
      <c r="AG5576" s="1"/>
    </row>
    <row r="5577" spans="33:33" x14ac:dyDescent="0.35">
      <c r="AG5577" s="1"/>
    </row>
    <row r="5578" spans="33:33" x14ac:dyDescent="0.35">
      <c r="AG5578" s="1"/>
    </row>
    <row r="5579" spans="33:33" x14ac:dyDescent="0.35">
      <c r="AG5579" s="1"/>
    </row>
    <row r="5580" spans="33:33" x14ac:dyDescent="0.35">
      <c r="AG5580" s="1"/>
    </row>
    <row r="5581" spans="33:33" x14ac:dyDescent="0.35">
      <c r="AG5581" s="1"/>
    </row>
    <row r="5582" spans="33:33" x14ac:dyDescent="0.35">
      <c r="AG5582" s="1"/>
    </row>
    <row r="5583" spans="33:33" x14ac:dyDescent="0.35">
      <c r="AG5583" s="1"/>
    </row>
    <row r="5584" spans="33:33" x14ac:dyDescent="0.35">
      <c r="AG5584" s="1"/>
    </row>
    <row r="5585" spans="33:33" x14ac:dyDescent="0.35">
      <c r="AG5585" s="1"/>
    </row>
    <row r="5586" spans="33:33" x14ac:dyDescent="0.35">
      <c r="AG5586" s="1"/>
    </row>
    <row r="5587" spans="33:33" x14ac:dyDescent="0.35">
      <c r="AG5587" s="1"/>
    </row>
    <row r="5588" spans="33:33" x14ac:dyDescent="0.35">
      <c r="AG5588" s="1"/>
    </row>
    <row r="5589" spans="33:33" x14ac:dyDescent="0.35">
      <c r="AG5589" s="1"/>
    </row>
    <row r="5590" spans="33:33" x14ac:dyDescent="0.35">
      <c r="AG5590" s="1"/>
    </row>
    <row r="5591" spans="33:33" x14ac:dyDescent="0.35">
      <c r="AG5591" s="1"/>
    </row>
    <row r="5592" spans="33:33" x14ac:dyDescent="0.35">
      <c r="AG5592" s="1"/>
    </row>
    <row r="5593" spans="33:33" x14ac:dyDescent="0.35">
      <c r="AG5593" s="1"/>
    </row>
    <row r="5594" spans="33:33" x14ac:dyDescent="0.35">
      <c r="AG5594" s="1"/>
    </row>
    <row r="5595" spans="33:33" x14ac:dyDescent="0.35">
      <c r="AG5595" s="1"/>
    </row>
    <row r="5596" spans="33:33" x14ac:dyDescent="0.35">
      <c r="AG5596" s="1"/>
    </row>
    <row r="5597" spans="33:33" x14ac:dyDescent="0.35">
      <c r="AG5597" s="1"/>
    </row>
    <row r="5598" spans="33:33" x14ac:dyDescent="0.35">
      <c r="AG5598" s="1"/>
    </row>
    <row r="5599" spans="33:33" x14ac:dyDescent="0.35">
      <c r="AG5599" s="1"/>
    </row>
    <row r="5600" spans="33:33" x14ac:dyDescent="0.35">
      <c r="AG5600" s="1"/>
    </row>
    <row r="5601" spans="33:33" x14ac:dyDescent="0.35">
      <c r="AG5601" s="1"/>
    </row>
    <row r="5602" spans="33:33" x14ac:dyDescent="0.35">
      <c r="AG5602" s="1"/>
    </row>
    <row r="5603" spans="33:33" x14ac:dyDescent="0.35">
      <c r="AG5603" s="1"/>
    </row>
    <row r="5604" spans="33:33" x14ac:dyDescent="0.35">
      <c r="AG5604" s="1"/>
    </row>
    <row r="5605" spans="33:33" x14ac:dyDescent="0.35">
      <c r="AG5605" s="1"/>
    </row>
    <row r="5606" spans="33:33" x14ac:dyDescent="0.35">
      <c r="AG5606" s="1"/>
    </row>
    <row r="5607" spans="33:33" x14ac:dyDescent="0.35">
      <c r="AG5607" s="1"/>
    </row>
    <row r="5608" spans="33:33" x14ac:dyDescent="0.35">
      <c r="AG5608" s="1"/>
    </row>
    <row r="5609" spans="33:33" x14ac:dyDescent="0.35">
      <c r="AG5609" s="1"/>
    </row>
    <row r="5610" spans="33:33" x14ac:dyDescent="0.35">
      <c r="AG5610" s="1"/>
    </row>
    <row r="5611" spans="33:33" x14ac:dyDescent="0.35">
      <c r="AG5611" s="1"/>
    </row>
    <row r="5612" spans="33:33" x14ac:dyDescent="0.35">
      <c r="AG5612" s="1"/>
    </row>
    <row r="5613" spans="33:33" x14ac:dyDescent="0.35">
      <c r="AG5613" s="1"/>
    </row>
    <row r="5614" spans="33:33" x14ac:dyDescent="0.35">
      <c r="AG5614" s="1"/>
    </row>
    <row r="5615" spans="33:33" x14ac:dyDescent="0.35">
      <c r="AG5615" s="1"/>
    </row>
    <row r="5616" spans="33:33" x14ac:dyDescent="0.35">
      <c r="AG5616" s="1"/>
    </row>
    <row r="5617" spans="33:33" x14ac:dyDescent="0.35">
      <c r="AG5617" s="1"/>
    </row>
    <row r="5618" spans="33:33" x14ac:dyDescent="0.35">
      <c r="AG5618" s="1"/>
    </row>
    <row r="5619" spans="33:33" x14ac:dyDescent="0.35">
      <c r="AG5619" s="1"/>
    </row>
    <row r="5620" spans="33:33" x14ac:dyDescent="0.35">
      <c r="AG5620" s="1"/>
    </row>
    <row r="5621" spans="33:33" x14ac:dyDescent="0.35">
      <c r="AG5621" s="1"/>
    </row>
    <row r="5622" spans="33:33" x14ac:dyDescent="0.35">
      <c r="AG5622" s="1"/>
    </row>
    <row r="5623" spans="33:33" x14ac:dyDescent="0.35">
      <c r="AG5623" s="1"/>
    </row>
    <row r="5624" spans="33:33" x14ac:dyDescent="0.35">
      <c r="AG5624" s="1"/>
    </row>
    <row r="5625" spans="33:33" x14ac:dyDescent="0.35">
      <c r="AG5625" s="1"/>
    </row>
    <row r="5626" spans="33:33" x14ac:dyDescent="0.35">
      <c r="AG5626" s="1"/>
    </row>
    <row r="5627" spans="33:33" x14ac:dyDescent="0.35">
      <c r="AG5627" s="1"/>
    </row>
    <row r="5628" spans="33:33" x14ac:dyDescent="0.35">
      <c r="AG5628" s="1"/>
    </row>
    <row r="5629" spans="33:33" x14ac:dyDescent="0.35">
      <c r="AG5629" s="1"/>
    </row>
    <row r="5630" spans="33:33" x14ac:dyDescent="0.35">
      <c r="AG5630" s="1"/>
    </row>
    <row r="5631" spans="33:33" x14ac:dyDescent="0.35">
      <c r="AG5631" s="1"/>
    </row>
    <row r="5632" spans="33:33" x14ac:dyDescent="0.35">
      <c r="AG5632" s="1"/>
    </row>
    <row r="5633" spans="33:33" x14ac:dyDescent="0.35">
      <c r="AG5633" s="1"/>
    </row>
    <row r="5634" spans="33:33" x14ac:dyDescent="0.35">
      <c r="AG5634" s="1"/>
    </row>
    <row r="5635" spans="33:33" x14ac:dyDescent="0.35">
      <c r="AG5635" s="1"/>
    </row>
    <row r="5636" spans="33:33" x14ac:dyDescent="0.35">
      <c r="AG5636" s="1"/>
    </row>
    <row r="5637" spans="33:33" x14ac:dyDescent="0.35">
      <c r="AG5637" s="1"/>
    </row>
    <row r="5638" spans="33:33" x14ac:dyDescent="0.35">
      <c r="AG5638" s="1"/>
    </row>
    <row r="5639" spans="33:33" x14ac:dyDescent="0.35">
      <c r="AG5639" s="1"/>
    </row>
    <row r="5640" spans="33:33" x14ac:dyDescent="0.35">
      <c r="AG5640" s="1"/>
    </row>
    <row r="5641" spans="33:33" x14ac:dyDescent="0.35">
      <c r="AG5641" s="1"/>
    </row>
    <row r="5642" spans="33:33" x14ac:dyDescent="0.35">
      <c r="AG5642" s="1"/>
    </row>
    <row r="5643" spans="33:33" x14ac:dyDescent="0.35">
      <c r="AG5643" s="1"/>
    </row>
    <row r="5644" spans="33:33" x14ac:dyDescent="0.35">
      <c r="AG5644" s="1"/>
    </row>
    <row r="5645" spans="33:33" x14ac:dyDescent="0.35">
      <c r="AG5645" s="1"/>
    </row>
    <row r="5646" spans="33:33" x14ac:dyDescent="0.35">
      <c r="AG5646" s="1"/>
    </row>
    <row r="5647" spans="33:33" x14ac:dyDescent="0.35">
      <c r="AG5647" s="1"/>
    </row>
    <row r="5648" spans="33:33" x14ac:dyDescent="0.35">
      <c r="AG5648" s="1"/>
    </row>
    <row r="5649" spans="33:33" x14ac:dyDescent="0.35">
      <c r="AG5649" s="1"/>
    </row>
    <row r="5650" spans="33:33" x14ac:dyDescent="0.35">
      <c r="AG5650" s="1"/>
    </row>
    <row r="5651" spans="33:33" x14ac:dyDescent="0.35">
      <c r="AG5651" s="1"/>
    </row>
    <row r="5652" spans="33:33" x14ac:dyDescent="0.35">
      <c r="AG5652" s="1"/>
    </row>
    <row r="5653" spans="33:33" x14ac:dyDescent="0.35">
      <c r="AG5653" s="1"/>
    </row>
    <row r="5654" spans="33:33" x14ac:dyDescent="0.35">
      <c r="AG5654" s="1"/>
    </row>
    <row r="5655" spans="33:33" x14ac:dyDescent="0.35">
      <c r="AG5655" s="1"/>
    </row>
    <row r="5656" spans="33:33" x14ac:dyDescent="0.35">
      <c r="AG5656" s="1"/>
    </row>
    <row r="5657" spans="33:33" x14ac:dyDescent="0.35">
      <c r="AG5657" s="1"/>
    </row>
    <row r="5658" spans="33:33" x14ac:dyDescent="0.35">
      <c r="AG5658" s="1"/>
    </row>
    <row r="5659" spans="33:33" x14ac:dyDescent="0.35">
      <c r="AG5659" s="1"/>
    </row>
    <row r="5660" spans="33:33" x14ac:dyDescent="0.35">
      <c r="AG5660" s="1"/>
    </row>
    <row r="5661" spans="33:33" x14ac:dyDescent="0.35">
      <c r="AG5661" s="1"/>
    </row>
    <row r="5662" spans="33:33" x14ac:dyDescent="0.35">
      <c r="AG5662" s="1"/>
    </row>
    <row r="5663" spans="33:33" x14ac:dyDescent="0.35">
      <c r="AG5663" s="1"/>
    </row>
    <row r="5664" spans="33:33" x14ac:dyDescent="0.35">
      <c r="AG5664" s="1"/>
    </row>
    <row r="5665" spans="33:33" x14ac:dyDescent="0.35">
      <c r="AG5665" s="1"/>
    </row>
    <row r="5666" spans="33:33" x14ac:dyDescent="0.35">
      <c r="AG5666" s="1"/>
    </row>
    <row r="5667" spans="33:33" x14ac:dyDescent="0.35">
      <c r="AG5667" s="1"/>
    </row>
    <row r="5668" spans="33:33" x14ac:dyDescent="0.35">
      <c r="AG5668" s="1"/>
    </row>
    <row r="5669" spans="33:33" x14ac:dyDescent="0.35">
      <c r="AG5669" s="1"/>
    </row>
    <row r="5670" spans="33:33" x14ac:dyDescent="0.35">
      <c r="AG5670" s="1"/>
    </row>
    <row r="5671" spans="33:33" x14ac:dyDescent="0.35">
      <c r="AG5671" s="1"/>
    </row>
    <row r="5672" spans="33:33" x14ac:dyDescent="0.35">
      <c r="AG5672" s="1"/>
    </row>
    <row r="5673" spans="33:33" x14ac:dyDescent="0.35">
      <c r="AG5673" s="1"/>
    </row>
    <row r="5674" spans="33:33" x14ac:dyDescent="0.35">
      <c r="AG5674" s="1"/>
    </row>
    <row r="5675" spans="33:33" x14ac:dyDescent="0.35">
      <c r="AG5675" s="1"/>
    </row>
    <row r="5676" spans="33:33" x14ac:dyDescent="0.35">
      <c r="AG5676" s="1"/>
    </row>
    <row r="5677" spans="33:33" x14ac:dyDescent="0.35">
      <c r="AG5677" s="1"/>
    </row>
    <row r="5678" spans="33:33" x14ac:dyDescent="0.35">
      <c r="AG5678" s="1"/>
    </row>
    <row r="5679" spans="33:33" x14ac:dyDescent="0.35">
      <c r="AG5679" s="1"/>
    </row>
    <row r="5680" spans="33:33" x14ac:dyDescent="0.35">
      <c r="AG5680" s="1"/>
    </row>
    <row r="5681" spans="33:33" x14ac:dyDescent="0.35">
      <c r="AG5681" s="1"/>
    </row>
    <row r="5682" spans="33:33" x14ac:dyDescent="0.35">
      <c r="AG5682" s="1"/>
    </row>
    <row r="5683" spans="33:33" x14ac:dyDescent="0.35">
      <c r="AG5683" s="1"/>
    </row>
    <row r="5684" spans="33:33" x14ac:dyDescent="0.35">
      <c r="AG5684" s="1"/>
    </row>
    <row r="5685" spans="33:33" x14ac:dyDescent="0.35">
      <c r="AG5685" s="1"/>
    </row>
    <row r="5686" spans="33:33" x14ac:dyDescent="0.35">
      <c r="AG5686" s="1"/>
    </row>
    <row r="5687" spans="33:33" x14ac:dyDescent="0.35">
      <c r="AG5687" s="1"/>
    </row>
    <row r="5688" spans="33:33" x14ac:dyDescent="0.35">
      <c r="AG5688" s="1"/>
    </row>
    <row r="5689" spans="33:33" x14ac:dyDescent="0.35">
      <c r="AG5689" s="1"/>
    </row>
    <row r="5690" spans="33:33" x14ac:dyDescent="0.35">
      <c r="AG5690" s="1"/>
    </row>
    <row r="5691" spans="33:33" x14ac:dyDescent="0.35">
      <c r="AG5691" s="1"/>
    </row>
    <row r="5692" spans="33:33" x14ac:dyDescent="0.35">
      <c r="AG5692" s="1"/>
    </row>
    <row r="5693" spans="33:33" x14ac:dyDescent="0.35">
      <c r="AG5693" s="1"/>
    </row>
    <row r="5694" spans="33:33" x14ac:dyDescent="0.35">
      <c r="AG5694" s="1"/>
    </row>
    <row r="5695" spans="33:33" x14ac:dyDescent="0.35">
      <c r="AG5695" s="1"/>
    </row>
    <row r="5696" spans="33:33" x14ac:dyDescent="0.35">
      <c r="AG5696" s="1"/>
    </row>
    <row r="5697" spans="33:33" x14ac:dyDescent="0.35">
      <c r="AG5697" s="1"/>
    </row>
    <row r="5698" spans="33:33" x14ac:dyDescent="0.35">
      <c r="AG5698" s="1"/>
    </row>
    <row r="5699" spans="33:33" x14ac:dyDescent="0.35">
      <c r="AG5699" s="1"/>
    </row>
    <row r="5700" spans="33:33" x14ac:dyDescent="0.35">
      <c r="AG5700" s="1"/>
    </row>
    <row r="5701" spans="33:33" x14ac:dyDescent="0.35">
      <c r="AG5701" s="1"/>
    </row>
    <row r="5702" spans="33:33" x14ac:dyDescent="0.35">
      <c r="AG5702" s="1"/>
    </row>
    <row r="5703" spans="33:33" x14ac:dyDescent="0.35">
      <c r="AG5703" s="1"/>
    </row>
    <row r="5704" spans="33:33" x14ac:dyDescent="0.35">
      <c r="AG5704" s="1"/>
    </row>
    <row r="5705" spans="33:33" x14ac:dyDescent="0.35">
      <c r="AG5705" s="1"/>
    </row>
    <row r="5706" spans="33:33" x14ac:dyDescent="0.35">
      <c r="AG5706" s="1"/>
    </row>
    <row r="5707" spans="33:33" x14ac:dyDescent="0.35">
      <c r="AG5707" s="1"/>
    </row>
    <row r="5708" spans="33:33" x14ac:dyDescent="0.35">
      <c r="AG5708" s="1"/>
    </row>
    <row r="5709" spans="33:33" x14ac:dyDescent="0.35">
      <c r="AG5709" s="1"/>
    </row>
    <row r="5710" spans="33:33" x14ac:dyDescent="0.35">
      <c r="AG5710" s="1"/>
    </row>
    <row r="5711" spans="33:33" x14ac:dyDescent="0.35">
      <c r="AG5711" s="1"/>
    </row>
    <row r="5712" spans="33:33" x14ac:dyDescent="0.35">
      <c r="AG5712" s="1"/>
    </row>
    <row r="5713" spans="33:33" x14ac:dyDescent="0.35">
      <c r="AG5713" s="1"/>
    </row>
    <row r="5714" spans="33:33" x14ac:dyDescent="0.35">
      <c r="AG5714" s="1"/>
    </row>
    <row r="5715" spans="33:33" x14ac:dyDescent="0.35">
      <c r="AG5715" s="1"/>
    </row>
    <row r="5716" spans="33:33" x14ac:dyDescent="0.35">
      <c r="AG5716" s="1"/>
    </row>
    <row r="5717" spans="33:33" x14ac:dyDescent="0.35">
      <c r="AG5717" s="1"/>
    </row>
    <row r="5718" spans="33:33" x14ac:dyDescent="0.35">
      <c r="AG5718" s="1"/>
    </row>
    <row r="5719" spans="33:33" x14ac:dyDescent="0.35">
      <c r="AG5719" s="1"/>
    </row>
    <row r="5720" spans="33:33" x14ac:dyDescent="0.35">
      <c r="AG5720" s="1"/>
    </row>
    <row r="5721" spans="33:33" x14ac:dyDescent="0.35">
      <c r="AG5721" s="1"/>
    </row>
    <row r="5722" spans="33:33" x14ac:dyDescent="0.35">
      <c r="AG5722" s="1"/>
    </row>
    <row r="5723" spans="33:33" x14ac:dyDescent="0.35">
      <c r="AG5723" s="1"/>
    </row>
    <row r="5724" spans="33:33" x14ac:dyDescent="0.35">
      <c r="AG5724" s="1"/>
    </row>
    <row r="5725" spans="33:33" x14ac:dyDescent="0.35">
      <c r="AG5725" s="1"/>
    </row>
    <row r="5726" spans="33:33" x14ac:dyDescent="0.35">
      <c r="AG5726" s="1"/>
    </row>
    <row r="5727" spans="33:33" x14ac:dyDescent="0.35">
      <c r="AG5727" s="1"/>
    </row>
    <row r="5728" spans="33:33" x14ac:dyDescent="0.35">
      <c r="AG5728" s="1"/>
    </row>
    <row r="5729" spans="33:33" x14ac:dyDescent="0.35">
      <c r="AG5729" s="1"/>
    </row>
    <row r="5730" spans="33:33" x14ac:dyDescent="0.35">
      <c r="AG5730" s="1"/>
    </row>
    <row r="5731" spans="33:33" x14ac:dyDescent="0.35">
      <c r="AG5731" s="1"/>
    </row>
    <row r="5732" spans="33:33" x14ac:dyDescent="0.35">
      <c r="AG5732" s="1"/>
    </row>
    <row r="5733" spans="33:33" x14ac:dyDescent="0.35">
      <c r="AG5733" s="1"/>
    </row>
    <row r="5734" spans="33:33" x14ac:dyDescent="0.35">
      <c r="AG5734" s="1"/>
    </row>
    <row r="5735" spans="33:33" x14ac:dyDescent="0.35">
      <c r="AG5735" s="1"/>
    </row>
    <row r="5736" spans="33:33" x14ac:dyDescent="0.35">
      <c r="AG5736" s="1"/>
    </row>
    <row r="5737" spans="33:33" x14ac:dyDescent="0.35">
      <c r="AG5737" s="1"/>
    </row>
    <row r="5738" spans="33:33" x14ac:dyDescent="0.35">
      <c r="AG5738" s="1"/>
    </row>
    <row r="5739" spans="33:33" x14ac:dyDescent="0.35">
      <c r="AG5739" s="1"/>
    </row>
    <row r="5740" spans="33:33" x14ac:dyDescent="0.35">
      <c r="AG5740" s="1"/>
    </row>
    <row r="5741" spans="33:33" x14ac:dyDescent="0.35">
      <c r="AG5741" s="1"/>
    </row>
    <row r="5742" spans="33:33" x14ac:dyDescent="0.35">
      <c r="AG5742" s="1"/>
    </row>
    <row r="5743" spans="33:33" x14ac:dyDescent="0.35">
      <c r="AG5743" s="1"/>
    </row>
    <row r="5744" spans="33:33" x14ac:dyDescent="0.35">
      <c r="AG5744" s="1"/>
    </row>
    <row r="5745" spans="33:33" x14ac:dyDescent="0.35">
      <c r="AG5745" s="1"/>
    </row>
    <row r="5746" spans="33:33" x14ac:dyDescent="0.35">
      <c r="AG5746" s="1"/>
    </row>
    <row r="5747" spans="33:33" x14ac:dyDescent="0.35">
      <c r="AG5747" s="1"/>
    </row>
    <row r="5748" spans="33:33" x14ac:dyDescent="0.35">
      <c r="AG5748" s="1"/>
    </row>
    <row r="5749" spans="33:33" x14ac:dyDescent="0.35">
      <c r="AG5749" s="1"/>
    </row>
    <row r="5750" spans="33:33" x14ac:dyDescent="0.35">
      <c r="AG5750" s="1"/>
    </row>
    <row r="5751" spans="33:33" x14ac:dyDescent="0.35">
      <c r="AG5751" s="1"/>
    </row>
    <row r="5752" spans="33:33" x14ac:dyDescent="0.35">
      <c r="AG5752" s="1"/>
    </row>
    <row r="5753" spans="33:33" x14ac:dyDescent="0.35">
      <c r="AG5753" s="1"/>
    </row>
    <row r="5754" spans="33:33" x14ac:dyDescent="0.35">
      <c r="AG5754" s="1"/>
    </row>
    <row r="5755" spans="33:33" x14ac:dyDescent="0.35">
      <c r="AG5755" s="1"/>
    </row>
    <row r="5756" spans="33:33" x14ac:dyDescent="0.35">
      <c r="AG5756" s="1"/>
    </row>
    <row r="5757" spans="33:33" x14ac:dyDescent="0.35">
      <c r="AG5757" s="1"/>
    </row>
    <row r="5758" spans="33:33" x14ac:dyDescent="0.35">
      <c r="AG5758" s="1"/>
    </row>
    <row r="5759" spans="33:33" x14ac:dyDescent="0.35">
      <c r="AG5759" s="1"/>
    </row>
    <row r="5760" spans="33:33" x14ac:dyDescent="0.35">
      <c r="AG5760" s="1"/>
    </row>
    <row r="5761" spans="33:33" x14ac:dyDescent="0.35">
      <c r="AG5761" s="1"/>
    </row>
    <row r="5762" spans="33:33" x14ac:dyDescent="0.35">
      <c r="AG5762" s="1"/>
    </row>
    <row r="5763" spans="33:33" x14ac:dyDescent="0.35">
      <c r="AG5763" s="1"/>
    </row>
    <row r="5764" spans="33:33" x14ac:dyDescent="0.35">
      <c r="AG5764" s="1"/>
    </row>
    <row r="5765" spans="33:33" x14ac:dyDescent="0.35">
      <c r="AG5765" s="1"/>
    </row>
    <row r="5766" spans="33:33" x14ac:dyDescent="0.35">
      <c r="AG5766" s="1"/>
    </row>
    <row r="5767" spans="33:33" x14ac:dyDescent="0.35">
      <c r="AG5767" s="1"/>
    </row>
    <row r="5768" spans="33:33" x14ac:dyDescent="0.35">
      <c r="AG5768" s="1"/>
    </row>
    <row r="5769" spans="33:33" x14ac:dyDescent="0.35">
      <c r="AG5769" s="1"/>
    </row>
    <row r="5770" spans="33:33" x14ac:dyDescent="0.35">
      <c r="AG5770" s="1"/>
    </row>
    <row r="5771" spans="33:33" x14ac:dyDescent="0.35">
      <c r="AG5771" s="1"/>
    </row>
    <row r="5772" spans="33:33" x14ac:dyDescent="0.35">
      <c r="AG5772" s="1"/>
    </row>
    <row r="5773" spans="33:33" x14ac:dyDescent="0.35">
      <c r="AG5773" s="1"/>
    </row>
    <row r="5774" spans="33:33" x14ac:dyDescent="0.35">
      <c r="AG5774" s="1"/>
    </row>
    <row r="5775" spans="33:33" x14ac:dyDescent="0.35">
      <c r="AG5775" s="1"/>
    </row>
    <row r="5776" spans="33:33" x14ac:dyDescent="0.35">
      <c r="AG5776" s="1"/>
    </row>
    <row r="5777" spans="33:33" x14ac:dyDescent="0.35">
      <c r="AG5777" s="1"/>
    </row>
    <row r="5778" spans="33:33" x14ac:dyDescent="0.35">
      <c r="AG5778" s="1"/>
    </row>
    <row r="5779" spans="33:33" x14ac:dyDescent="0.35">
      <c r="AG5779" s="1"/>
    </row>
    <row r="5780" spans="33:33" x14ac:dyDescent="0.35">
      <c r="AG5780" s="1"/>
    </row>
    <row r="5781" spans="33:33" x14ac:dyDescent="0.35">
      <c r="AG5781" s="1"/>
    </row>
    <row r="5782" spans="33:33" x14ac:dyDescent="0.35">
      <c r="AG5782" s="1"/>
    </row>
    <row r="5783" spans="33:33" x14ac:dyDescent="0.35">
      <c r="AG5783" s="6"/>
    </row>
  </sheetData>
  <dataConsolidate/>
  <phoneticPr fontId="8" type="noConversion"/>
  <conditionalFormatting sqref="J35">
    <cfRule type="duplicateValues" dxfId="13" priority="28"/>
  </conditionalFormatting>
  <conditionalFormatting sqref="J62">
    <cfRule type="duplicateValues" dxfId="12" priority="26"/>
  </conditionalFormatting>
  <conditionalFormatting sqref="J267">
    <cfRule type="duplicateValues" dxfId="11" priority="11"/>
  </conditionalFormatting>
  <conditionalFormatting sqref="J269">
    <cfRule type="duplicateValues" dxfId="10" priority="10"/>
  </conditionalFormatting>
  <conditionalFormatting sqref="J300">
    <cfRule type="duplicateValues" dxfId="9" priority="3"/>
  </conditionalFormatting>
  <conditionalFormatting sqref="BV118">
    <cfRule type="duplicateValues" dxfId="8" priority="23"/>
  </conditionalFormatting>
  <conditionalFormatting sqref="BV119">
    <cfRule type="duplicateValues" dxfId="7" priority="22"/>
  </conditionalFormatting>
  <conditionalFormatting sqref="BV156">
    <cfRule type="duplicateValues" dxfId="6" priority="16"/>
  </conditionalFormatting>
  <conditionalFormatting sqref="BV213">
    <cfRule type="duplicateValues" dxfId="5" priority="5"/>
  </conditionalFormatting>
  <conditionalFormatting sqref="BV214">
    <cfRule type="duplicateValues" dxfId="4" priority="4"/>
  </conditionalFormatting>
  <conditionalFormatting sqref="BV298:BV299 BV93:BV94 BV120:BV123 BV83:BV90 BV97 BV114:BV117 BV99:BV102 BV147:BV155 BV125:BV145 BV105:BV112 BV1:BV81 BV301:BV308 BV157:BV204 BV310:BV406 BV408:BV1048576">
    <cfRule type="duplicateValues" dxfId="3" priority="27"/>
  </conditionalFormatting>
  <conditionalFormatting sqref="BV407">
    <cfRule type="duplicateValues" dxfId="2" priority="1"/>
  </conditionalFormatting>
  <dataValidations count="1">
    <dataValidation type="list" allowBlank="1" showInputMessage="1" showErrorMessage="1" sqref="G234" xr:uid="{00000000-0002-0000-0600-000000000000}"/>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600-000001000000}">
          <x14:formula1>
            <xm:f>'Reference Table'!$AC$2:$AC$8</xm:f>
          </x14:formula1>
          <xm:sqref>G193:G197 G202 G213:G214 G298:G299 G105:G107 G111:G188 G1:G97 G301:G1048576</xm:sqref>
        </x14:dataValidation>
        <x14:dataValidation type="list" allowBlank="1" showInputMessage="1" showErrorMessage="1" xr:uid="{00000000-0002-0000-0600-000002000000}">
          <x14:formula1>
            <xm:f>'Reference Table'!$AC$2:$AC$16</xm:f>
          </x14:formula1>
          <xm:sqref>G98:G104 G190 G108:G110</xm:sqref>
        </x14:dataValidation>
        <x14:dataValidation type="list" allowBlank="1" showInputMessage="1" showErrorMessage="1" xr:uid="{00000000-0002-0000-0600-000003000000}">
          <x14:formula1>
            <xm:f>'Reference Table'!$F$2:$F$12</xm:f>
          </x14:formula1>
          <xm:sqref>X213:X215 X300 X218:X297 X2:X211</xm:sqref>
        </x14:dataValidation>
        <x14:dataValidation type="list" allowBlank="1" showInputMessage="1" showErrorMessage="1" xr:uid="{00000000-0002-0000-0600-000004000000}">
          <x14:formula1>
            <xm:f>'Y:\13. RECRUITMENT\1. REPORT RECRUITMENT\2025\MONTHLY 2025\5. Mei\[Recruitment - Monthly Downstream Mei.xlsx]Reference Table'!#REF!</xm:f>
          </x14:formula1>
          <xm:sqref>G189 G198:G201 G191:G192</xm:sqref>
        </x14:dataValidation>
        <x14:dataValidation type="list" allowBlank="1" showInputMessage="1" showErrorMessage="1" xr:uid="{00000000-0002-0000-0600-000005000000}">
          <x14:formula1>
            <xm:f>'Reference Table'!$I$12:$I$35</xm:f>
          </x14:formula1>
          <xm:sqref>O2:O437</xm:sqref>
        </x14:dataValidation>
        <x14:dataValidation type="list" allowBlank="1" showInputMessage="1" showErrorMessage="1" xr:uid="{00000000-0002-0000-0600-000006000000}">
          <x14:formula1>
            <xm:f>'Reference Table'!$K$11:$K$12</xm:f>
          </x14:formula1>
          <xm:sqref>N2:N437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1048576"/>
  <sheetViews>
    <sheetView topLeftCell="E1" workbookViewId="0">
      <selection activeCell="Q1" sqref="Q1"/>
    </sheetView>
  </sheetViews>
  <sheetFormatPr defaultRowHeight="14.5" x14ac:dyDescent="0.35"/>
  <cols>
    <col min="3" max="4" width="19.81640625" customWidth="1"/>
    <col min="6" max="6" width="14.7265625" bestFit="1" customWidth="1"/>
    <col min="7" max="7" width="12.7265625" bestFit="1" customWidth="1"/>
    <col min="12" max="12" width="19" bestFit="1" customWidth="1"/>
    <col min="15" max="15" width="10" customWidth="1"/>
    <col min="19" max="20" width="13.81640625" customWidth="1"/>
    <col min="24" max="24" width="11.1796875" bestFit="1" customWidth="1"/>
    <col min="26" max="26" width="13.453125" customWidth="1"/>
    <col min="27" max="27" width="11.26953125" customWidth="1"/>
    <col min="29" max="29" width="26.81640625" bestFit="1" customWidth="1"/>
    <col min="31" max="31" width="26.81640625" bestFit="1" customWidth="1"/>
  </cols>
  <sheetData>
    <row r="1" spans="1:31" x14ac:dyDescent="0.35">
      <c r="A1" t="s">
        <v>76</v>
      </c>
      <c r="B1" t="s">
        <v>77</v>
      </c>
      <c r="C1" t="s">
        <v>78</v>
      </c>
      <c r="D1" t="s">
        <v>93</v>
      </c>
      <c r="F1" t="s">
        <v>82</v>
      </c>
      <c r="G1" t="s">
        <v>9</v>
      </c>
      <c r="I1" s="9" t="s">
        <v>76</v>
      </c>
      <c r="J1" s="9" t="s">
        <v>77</v>
      </c>
      <c r="K1" s="9" t="s">
        <v>84</v>
      </c>
      <c r="L1" s="9" t="s">
        <v>94</v>
      </c>
      <c r="N1" t="s">
        <v>100</v>
      </c>
      <c r="O1" t="s">
        <v>99</v>
      </c>
      <c r="Q1" t="s">
        <v>2</v>
      </c>
      <c r="R1" t="s">
        <v>107</v>
      </c>
      <c r="S1" t="s">
        <v>108</v>
      </c>
      <c r="T1" t="s">
        <v>188</v>
      </c>
      <c r="V1" t="s">
        <v>76</v>
      </c>
      <c r="W1" t="s">
        <v>77</v>
      </c>
      <c r="X1" t="s">
        <v>78</v>
      </c>
      <c r="Z1" t="s">
        <v>116</v>
      </c>
      <c r="AA1" t="s">
        <v>117</v>
      </c>
      <c r="AC1" t="s">
        <v>14</v>
      </c>
      <c r="AE1" t="s">
        <v>1718</v>
      </c>
    </row>
    <row r="2" spans="1:31" x14ac:dyDescent="0.35">
      <c r="A2" s="1">
        <v>0</v>
      </c>
      <c r="B2" s="1">
        <v>30</v>
      </c>
      <c r="C2" s="1" t="s">
        <v>87</v>
      </c>
      <c r="D2" s="1" t="s">
        <v>96</v>
      </c>
      <c r="F2" t="s">
        <v>128</v>
      </c>
      <c r="G2" t="s">
        <v>81</v>
      </c>
      <c r="I2" s="9" t="s">
        <v>40</v>
      </c>
      <c r="J2" s="9" t="s">
        <v>40</v>
      </c>
      <c r="K2" s="9" t="s">
        <v>40</v>
      </c>
      <c r="L2" s="9" t="s">
        <v>40</v>
      </c>
      <c r="N2" s="1">
        <v>1</v>
      </c>
      <c r="O2" s="1" t="s">
        <v>101</v>
      </c>
      <c r="Q2" s="1" t="s">
        <v>71</v>
      </c>
      <c r="R2" s="1">
        <v>2</v>
      </c>
      <c r="S2" s="24" t="s">
        <v>118</v>
      </c>
      <c r="T2" s="24" t="s">
        <v>189</v>
      </c>
      <c r="V2" s="1">
        <v>0</v>
      </c>
      <c r="W2" s="1">
        <v>60</v>
      </c>
      <c r="X2" s="1" t="s">
        <v>112</v>
      </c>
      <c r="Z2" s="25" t="s">
        <v>118</v>
      </c>
      <c r="AA2" t="e">
        <f>#REF!</f>
        <v>#REF!</v>
      </c>
      <c r="AC2" t="s">
        <v>1719</v>
      </c>
      <c r="AE2" t="s">
        <v>1720</v>
      </c>
    </row>
    <row r="3" spans="1:31" x14ac:dyDescent="0.35">
      <c r="A3" s="1">
        <v>31</v>
      </c>
      <c r="B3" s="1">
        <v>60</v>
      </c>
      <c r="C3" s="1" t="s">
        <v>88</v>
      </c>
      <c r="D3" s="1" t="s">
        <v>96</v>
      </c>
      <c r="F3" t="s">
        <v>129</v>
      </c>
      <c r="G3" t="s">
        <v>81</v>
      </c>
      <c r="I3" s="9">
        <v>0</v>
      </c>
      <c r="J3" s="9">
        <v>89</v>
      </c>
      <c r="K3" s="9" t="s">
        <v>85</v>
      </c>
      <c r="L3" s="9" t="s">
        <v>97</v>
      </c>
      <c r="N3" s="1">
        <v>2</v>
      </c>
      <c r="O3" s="1" t="s">
        <v>101</v>
      </c>
      <c r="Q3" s="1" t="s">
        <v>105</v>
      </c>
      <c r="R3" s="1">
        <v>2</v>
      </c>
      <c r="S3" s="24" t="s">
        <v>118</v>
      </c>
      <c r="T3" s="24" t="s">
        <v>189</v>
      </c>
      <c r="V3" s="1">
        <v>61</v>
      </c>
      <c r="W3" s="1">
        <v>90</v>
      </c>
      <c r="X3" s="1" t="s">
        <v>113</v>
      </c>
      <c r="Z3" s="25" t="s">
        <v>111</v>
      </c>
      <c r="AA3" t="e">
        <f>#REF!</f>
        <v>#REF!</v>
      </c>
      <c r="AC3" t="s">
        <v>142</v>
      </c>
      <c r="AE3" t="s">
        <v>0</v>
      </c>
    </row>
    <row r="4" spans="1:31" x14ac:dyDescent="0.35">
      <c r="A4" s="1">
        <v>61</v>
      </c>
      <c r="B4" s="1">
        <v>90</v>
      </c>
      <c r="C4" s="1" t="s">
        <v>89</v>
      </c>
      <c r="D4" s="1" t="s">
        <v>96</v>
      </c>
      <c r="F4" t="s">
        <v>130</v>
      </c>
      <c r="G4" t="s">
        <v>81</v>
      </c>
      <c r="I4" s="9">
        <v>90</v>
      </c>
      <c r="J4" s="9">
        <v>10000000</v>
      </c>
      <c r="K4" s="9" t="s">
        <v>86</v>
      </c>
      <c r="L4" s="9" t="s">
        <v>98</v>
      </c>
      <c r="N4" s="1">
        <v>3</v>
      </c>
      <c r="O4" s="1" t="s">
        <v>101</v>
      </c>
      <c r="Q4" s="1" t="s">
        <v>106</v>
      </c>
      <c r="R4" s="1">
        <v>2</v>
      </c>
      <c r="S4" s="24" t="s">
        <v>118</v>
      </c>
      <c r="T4" s="24" t="s">
        <v>189</v>
      </c>
      <c r="V4" s="1">
        <v>91</v>
      </c>
      <c r="W4" s="1">
        <v>150</v>
      </c>
      <c r="X4" s="1" t="s">
        <v>114</v>
      </c>
      <c r="AC4" t="s">
        <v>143</v>
      </c>
    </row>
    <row r="5" spans="1:31" x14ac:dyDescent="0.35">
      <c r="A5" s="1">
        <v>91</v>
      </c>
      <c r="B5" s="1">
        <v>100000</v>
      </c>
      <c r="C5" s="1" t="s">
        <v>1577</v>
      </c>
      <c r="D5" s="1" t="s">
        <v>95</v>
      </c>
      <c r="F5" t="s">
        <v>131</v>
      </c>
      <c r="G5" t="s">
        <v>81</v>
      </c>
      <c r="I5" s="9" t="s">
        <v>41</v>
      </c>
      <c r="J5" s="9" t="s">
        <v>41</v>
      </c>
      <c r="K5" s="9" t="s">
        <v>41</v>
      </c>
      <c r="L5" s="9" t="s">
        <v>41</v>
      </c>
      <c r="N5" s="1">
        <v>4</v>
      </c>
      <c r="O5" s="1" t="s">
        <v>102</v>
      </c>
      <c r="Q5" s="1" t="s">
        <v>66</v>
      </c>
      <c r="R5" s="1">
        <v>2</v>
      </c>
      <c r="S5" s="24" t="s">
        <v>118</v>
      </c>
      <c r="T5" s="24" t="s">
        <v>189</v>
      </c>
      <c r="V5" s="1">
        <v>151</v>
      </c>
      <c r="W5" s="1">
        <v>100000</v>
      </c>
      <c r="X5" s="1" t="s">
        <v>115</v>
      </c>
      <c r="AC5" t="s">
        <v>144</v>
      </c>
    </row>
    <row r="6" spans="1:31" x14ac:dyDescent="0.35">
      <c r="A6" s="1" t="s">
        <v>41</v>
      </c>
      <c r="B6" s="1" t="s">
        <v>41</v>
      </c>
      <c r="C6" s="1" t="s">
        <v>41</v>
      </c>
      <c r="D6" s="1" t="s">
        <v>41</v>
      </c>
      <c r="F6" t="s">
        <v>132</v>
      </c>
      <c r="G6" t="s">
        <v>81</v>
      </c>
      <c r="I6" s="9" t="s">
        <v>417</v>
      </c>
      <c r="J6" s="9" t="s">
        <v>417</v>
      </c>
      <c r="K6" s="9" t="s">
        <v>417</v>
      </c>
      <c r="L6" s="9" t="s">
        <v>417</v>
      </c>
      <c r="N6" s="1">
        <v>5</v>
      </c>
      <c r="O6" s="1" t="s">
        <v>102</v>
      </c>
      <c r="Q6" s="1" t="s">
        <v>67</v>
      </c>
      <c r="R6" s="1">
        <v>3</v>
      </c>
      <c r="S6" s="24" t="s">
        <v>118</v>
      </c>
      <c r="T6" s="24" t="s">
        <v>189</v>
      </c>
      <c r="V6" s="1" t="s">
        <v>41</v>
      </c>
      <c r="W6" s="1" t="s">
        <v>41</v>
      </c>
      <c r="X6" s="1" t="s">
        <v>41</v>
      </c>
      <c r="AC6" t="s">
        <v>164</v>
      </c>
    </row>
    <row r="7" spans="1:31" x14ac:dyDescent="0.35">
      <c r="A7" s="1"/>
      <c r="B7" s="1"/>
      <c r="C7" s="1"/>
      <c r="D7" s="1"/>
      <c r="F7" t="s">
        <v>133</v>
      </c>
      <c r="G7" t="s">
        <v>81</v>
      </c>
      <c r="I7" s="9"/>
      <c r="J7" s="9"/>
      <c r="K7" s="9"/>
      <c r="L7" s="9"/>
      <c r="N7" s="1">
        <v>6</v>
      </c>
      <c r="O7" s="1" t="s">
        <v>102</v>
      </c>
      <c r="Q7" s="1" t="s">
        <v>80</v>
      </c>
      <c r="R7" s="1">
        <v>3</v>
      </c>
      <c r="S7" s="24" t="s">
        <v>118</v>
      </c>
      <c r="T7" s="24" t="s">
        <v>189</v>
      </c>
      <c r="AC7" t="s">
        <v>729</v>
      </c>
    </row>
    <row r="8" spans="1:31" x14ac:dyDescent="0.35">
      <c r="A8" s="1"/>
      <c r="B8" s="1"/>
      <c r="C8" s="1"/>
      <c r="D8" s="1"/>
      <c r="F8" t="s">
        <v>92</v>
      </c>
      <c r="G8" t="s">
        <v>40</v>
      </c>
      <c r="I8" s="9"/>
      <c r="J8" s="9"/>
      <c r="K8" s="9"/>
      <c r="L8" s="9"/>
      <c r="N8" s="1">
        <v>7</v>
      </c>
      <c r="O8" s="1" t="s">
        <v>103</v>
      </c>
      <c r="Q8" s="1" t="s">
        <v>65</v>
      </c>
      <c r="R8" s="1">
        <v>4</v>
      </c>
      <c r="S8" s="24" t="s">
        <v>118</v>
      </c>
      <c r="T8" s="24" t="s">
        <v>190</v>
      </c>
      <c r="AC8" t="s">
        <v>261</v>
      </c>
    </row>
    <row r="9" spans="1:31" x14ac:dyDescent="0.35">
      <c r="F9" t="s">
        <v>135</v>
      </c>
      <c r="G9" t="s">
        <v>40</v>
      </c>
      <c r="N9" s="1">
        <v>8</v>
      </c>
      <c r="O9" s="1" t="s">
        <v>103</v>
      </c>
      <c r="Q9" s="1" t="s">
        <v>61</v>
      </c>
      <c r="R9" s="1">
        <v>4</v>
      </c>
      <c r="S9" s="24" t="s">
        <v>118</v>
      </c>
      <c r="T9" s="24" t="s">
        <v>190</v>
      </c>
      <c r="AC9" t="s">
        <v>644</v>
      </c>
    </row>
    <row r="10" spans="1:31" x14ac:dyDescent="0.35">
      <c r="F10" t="s">
        <v>134</v>
      </c>
      <c r="G10" t="s">
        <v>134</v>
      </c>
      <c r="N10" s="1">
        <v>9</v>
      </c>
      <c r="O10" s="1" t="s">
        <v>103</v>
      </c>
      <c r="Q10" s="1" t="s">
        <v>49</v>
      </c>
      <c r="R10" s="1">
        <v>5</v>
      </c>
      <c r="S10" s="24" t="s">
        <v>118</v>
      </c>
      <c r="T10" s="24" t="s">
        <v>190</v>
      </c>
      <c r="AC10" t="s">
        <v>859</v>
      </c>
    </row>
    <row r="11" spans="1:31" x14ac:dyDescent="0.35">
      <c r="F11" t="s">
        <v>180</v>
      </c>
      <c r="G11" t="s">
        <v>40</v>
      </c>
      <c r="I11" t="s">
        <v>100</v>
      </c>
      <c r="K11" t="s">
        <v>1606</v>
      </c>
      <c r="N11" s="1">
        <v>10</v>
      </c>
      <c r="O11" s="1" t="s">
        <v>104</v>
      </c>
      <c r="Q11" s="1" t="s">
        <v>46</v>
      </c>
      <c r="R11" s="1">
        <v>5</v>
      </c>
      <c r="S11" s="24" t="s">
        <v>118</v>
      </c>
      <c r="T11" s="24" t="s">
        <v>190</v>
      </c>
      <c r="AC11" t="s">
        <v>862</v>
      </c>
    </row>
    <row r="12" spans="1:31" x14ac:dyDescent="0.35">
      <c r="F12" t="s">
        <v>928</v>
      </c>
      <c r="G12" t="s">
        <v>81</v>
      </c>
      <c r="I12" s="23" t="s">
        <v>1580</v>
      </c>
      <c r="K12" t="s">
        <v>1607</v>
      </c>
      <c r="N12" s="1">
        <v>11</v>
      </c>
      <c r="O12" s="1" t="s">
        <v>104</v>
      </c>
      <c r="Q12" s="1" t="s">
        <v>48</v>
      </c>
      <c r="R12" s="1">
        <v>6</v>
      </c>
      <c r="S12" s="24" t="s">
        <v>118</v>
      </c>
      <c r="T12" s="24" t="s">
        <v>190</v>
      </c>
      <c r="AC12" t="s">
        <v>935</v>
      </c>
    </row>
    <row r="13" spans="1:31" x14ac:dyDescent="0.35">
      <c r="I13" s="23" t="s">
        <v>1581</v>
      </c>
      <c r="K13" t="s">
        <v>1497</v>
      </c>
      <c r="N13" s="1">
        <v>12</v>
      </c>
      <c r="O13" s="1" t="s">
        <v>104</v>
      </c>
      <c r="Q13" s="1" t="s">
        <v>50</v>
      </c>
      <c r="R13" s="1">
        <v>6</v>
      </c>
      <c r="S13" s="24" t="s">
        <v>118</v>
      </c>
      <c r="T13" s="24" t="s">
        <v>190</v>
      </c>
      <c r="AC13" t="s">
        <v>936</v>
      </c>
    </row>
    <row r="14" spans="1:31" x14ac:dyDescent="0.35">
      <c r="I14" s="23" t="s">
        <v>1583</v>
      </c>
      <c r="Q14" s="1" t="s">
        <v>43</v>
      </c>
      <c r="R14" s="1">
        <v>7</v>
      </c>
      <c r="S14" s="24" t="s">
        <v>111</v>
      </c>
      <c r="T14" s="24" t="s">
        <v>190</v>
      </c>
    </row>
    <row r="15" spans="1:31" x14ac:dyDescent="0.35">
      <c r="I15" s="23" t="s">
        <v>1584</v>
      </c>
      <c r="Q15" s="1" t="s">
        <v>51</v>
      </c>
      <c r="R15" s="1">
        <v>7</v>
      </c>
      <c r="S15" s="24" t="s">
        <v>111</v>
      </c>
      <c r="T15" s="24" t="s">
        <v>190</v>
      </c>
    </row>
    <row r="16" spans="1:31" x14ac:dyDescent="0.35">
      <c r="I16" s="23" t="s">
        <v>1585</v>
      </c>
      <c r="Q16" s="1" t="s">
        <v>47</v>
      </c>
      <c r="R16" s="1">
        <v>8</v>
      </c>
      <c r="S16" s="24" t="s">
        <v>111</v>
      </c>
      <c r="T16" s="24" t="s">
        <v>190</v>
      </c>
    </row>
    <row r="17" spans="9:20" x14ac:dyDescent="0.35">
      <c r="I17" s="23" t="s">
        <v>1586</v>
      </c>
      <c r="Q17" s="1" t="s">
        <v>45</v>
      </c>
      <c r="R17" s="1">
        <v>8</v>
      </c>
      <c r="S17" s="24" t="s">
        <v>111</v>
      </c>
      <c r="T17" s="24" t="s">
        <v>190</v>
      </c>
    </row>
    <row r="18" spans="9:20" x14ac:dyDescent="0.35">
      <c r="I18" s="23" t="s">
        <v>1587</v>
      </c>
      <c r="Q18" s="1" t="s">
        <v>70</v>
      </c>
      <c r="R18" s="1">
        <v>9</v>
      </c>
      <c r="S18" s="24" t="s">
        <v>111</v>
      </c>
      <c r="T18" s="24" t="s">
        <v>190</v>
      </c>
    </row>
    <row r="19" spans="9:20" x14ac:dyDescent="0.35">
      <c r="I19" s="23" t="s">
        <v>1588</v>
      </c>
      <c r="Q19" s="1" t="s">
        <v>44</v>
      </c>
      <c r="R19" s="1">
        <v>9</v>
      </c>
      <c r="S19" s="24" t="s">
        <v>111</v>
      </c>
      <c r="T19" s="24" t="s">
        <v>190</v>
      </c>
    </row>
    <row r="20" spans="9:20" x14ac:dyDescent="0.35">
      <c r="I20" s="23" t="s">
        <v>1589</v>
      </c>
      <c r="Q20" s="1" t="s">
        <v>109</v>
      </c>
      <c r="R20" s="1">
        <v>10</v>
      </c>
      <c r="S20" s="1">
        <v>10</v>
      </c>
      <c r="T20" s="24" t="s">
        <v>190</v>
      </c>
    </row>
    <row r="21" spans="9:20" x14ac:dyDescent="0.35">
      <c r="I21" s="23" t="s">
        <v>1590</v>
      </c>
      <c r="Q21" s="1" t="s">
        <v>110</v>
      </c>
      <c r="R21" s="1">
        <v>10</v>
      </c>
      <c r="S21" s="1">
        <v>10</v>
      </c>
      <c r="T21" s="24" t="s">
        <v>190</v>
      </c>
    </row>
    <row r="22" spans="9:20" x14ac:dyDescent="0.35">
      <c r="I22" s="23" t="s">
        <v>1591</v>
      </c>
    </row>
    <row r="23" spans="9:20" x14ac:dyDescent="0.35">
      <c r="I23" s="23" t="s">
        <v>1592</v>
      </c>
    </row>
    <row r="24" spans="9:20" x14ac:dyDescent="0.35">
      <c r="I24" s="23" t="s">
        <v>1582</v>
      </c>
    </row>
    <row r="25" spans="9:20" x14ac:dyDescent="0.35">
      <c r="I25" s="23" t="s">
        <v>1593</v>
      </c>
    </row>
    <row r="26" spans="9:20" x14ac:dyDescent="0.35">
      <c r="I26" s="23" t="s">
        <v>1594</v>
      </c>
    </row>
    <row r="27" spans="9:20" x14ac:dyDescent="0.35">
      <c r="I27" s="23" t="s">
        <v>1595</v>
      </c>
    </row>
    <row r="28" spans="9:20" x14ac:dyDescent="0.35">
      <c r="I28" s="23" t="s">
        <v>1596</v>
      </c>
    </row>
    <row r="29" spans="9:20" x14ac:dyDescent="0.35">
      <c r="I29" s="23" t="s">
        <v>1597</v>
      </c>
    </row>
    <row r="30" spans="9:20" x14ac:dyDescent="0.35">
      <c r="I30" s="23" t="s">
        <v>1598</v>
      </c>
    </row>
    <row r="31" spans="9:20" x14ac:dyDescent="0.35">
      <c r="I31" s="23" t="s">
        <v>1599</v>
      </c>
    </row>
    <row r="32" spans="9:20" x14ac:dyDescent="0.35">
      <c r="I32" s="23" t="s">
        <v>1600</v>
      </c>
    </row>
    <row r="33" spans="9:9" x14ac:dyDescent="0.35">
      <c r="I33" s="23" t="s">
        <v>1601</v>
      </c>
    </row>
    <row r="34" spans="9:9" x14ac:dyDescent="0.35">
      <c r="I34" s="23" t="s">
        <v>1602</v>
      </c>
    </row>
    <row r="35" spans="9:9" x14ac:dyDescent="0.35">
      <c r="I35" s="23" t="s">
        <v>1603</v>
      </c>
    </row>
    <row r="1048576" spans="19:20" x14ac:dyDescent="0.35">
      <c r="S1048576" s="23"/>
      <c r="T1048576" s="23"/>
    </row>
  </sheetData>
  <phoneticPr fontId="8" type="noConversion"/>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W52"/>
  <sheetViews>
    <sheetView topLeftCell="AN1" workbookViewId="0">
      <selection activeCell="H4" sqref="H4:H52"/>
    </sheetView>
  </sheetViews>
  <sheetFormatPr defaultRowHeight="14.5" x14ac:dyDescent="0.35"/>
  <cols>
    <col min="1" max="2" width="9.26953125" bestFit="1" customWidth="1"/>
    <col min="3" max="3" width="11.1796875" bestFit="1" customWidth="1"/>
    <col min="4" max="4" width="30" bestFit="1" customWidth="1"/>
    <col min="5" max="5" width="14.54296875" bestFit="1" customWidth="1"/>
    <col min="6" max="6" width="20.26953125" bestFit="1" customWidth="1"/>
    <col min="7" max="7" width="18.7265625" bestFit="1" customWidth="1"/>
    <col min="8" max="8" width="40.26953125" bestFit="1" customWidth="1"/>
    <col min="9" max="9" width="19.54296875" bestFit="1" customWidth="1"/>
    <col min="10" max="10" width="13.453125" bestFit="1" customWidth="1"/>
    <col min="11" max="11" width="9.7265625" bestFit="1" customWidth="1"/>
    <col min="12" max="12" width="9.81640625" bestFit="1" customWidth="1"/>
    <col min="13" max="13" width="9.26953125" bestFit="1" customWidth="1"/>
    <col min="14" max="14" width="15.7265625" bestFit="1" customWidth="1"/>
    <col min="15" max="15" width="27.453125" bestFit="1" customWidth="1"/>
    <col min="16" max="16" width="26.453125" bestFit="1" customWidth="1"/>
    <col min="17" max="17" width="49.453125" bestFit="1" customWidth="1"/>
    <col min="18" max="18" width="15.54296875" bestFit="1" customWidth="1"/>
    <col min="19" max="19" width="13.54296875" bestFit="1" customWidth="1"/>
    <col min="20" max="20" width="9.26953125" bestFit="1" customWidth="1"/>
    <col min="21" max="21" width="15.1796875" bestFit="1" customWidth="1"/>
    <col min="22" max="22" width="21.81640625" bestFit="1" customWidth="1"/>
    <col min="23" max="23" width="22.453125" bestFit="1" customWidth="1"/>
    <col min="24" max="24" width="11.81640625" bestFit="1" customWidth="1"/>
    <col min="25" max="25" width="11.453125" bestFit="1" customWidth="1"/>
    <col min="26" max="26" width="14.1796875" bestFit="1" customWidth="1"/>
    <col min="27" max="28" width="9.26953125" bestFit="1" customWidth="1"/>
    <col min="29" max="29" width="15.1796875" bestFit="1" customWidth="1"/>
    <col min="30" max="30" width="9.26953125" bestFit="1" customWidth="1"/>
    <col min="31" max="31" width="20.26953125" bestFit="1" customWidth="1"/>
    <col min="32" max="32" width="20" bestFit="1" customWidth="1"/>
    <col min="33" max="33" width="31" bestFit="1" customWidth="1"/>
    <col min="34" max="34" width="21" bestFit="1" customWidth="1"/>
    <col min="35" max="35" width="255.7265625" bestFit="1" customWidth="1"/>
    <col min="36" max="36" width="12" bestFit="1" customWidth="1"/>
    <col min="37" max="37" width="12.54296875" bestFit="1" customWidth="1"/>
    <col min="38" max="38" width="11.453125" bestFit="1" customWidth="1"/>
    <col min="39" max="39" width="24.1796875" bestFit="1" customWidth="1"/>
    <col min="40" max="40" width="15" bestFit="1" customWidth="1"/>
    <col min="41" max="41" width="16.26953125" bestFit="1" customWidth="1"/>
    <col min="42" max="43" width="12.453125" bestFit="1" customWidth="1"/>
    <col min="44" max="44" width="24" bestFit="1" customWidth="1"/>
    <col min="45" max="45" width="30.1796875" bestFit="1" customWidth="1"/>
    <col min="46" max="46" width="21.81640625" bestFit="1" customWidth="1"/>
    <col min="47" max="47" width="18" bestFit="1" customWidth="1"/>
    <col min="48" max="48" width="15.81640625" bestFit="1" customWidth="1"/>
    <col min="49" max="49" width="17.453125" bestFit="1" customWidth="1"/>
  </cols>
  <sheetData>
    <row r="1" spans="1:49" x14ac:dyDescent="0.35">
      <c r="A1" s="26" t="s">
        <v>1378</v>
      </c>
    </row>
    <row r="3" spans="1:49" x14ac:dyDescent="0.35">
      <c r="A3" t="s">
        <v>0</v>
      </c>
      <c r="B3" t="s">
        <v>148</v>
      </c>
      <c r="C3" t="s">
        <v>1216</v>
      </c>
      <c r="D3" t="s">
        <v>160</v>
      </c>
      <c r="E3" t="s">
        <v>127</v>
      </c>
      <c r="F3" t="s">
        <v>14</v>
      </c>
      <c r="G3" t="s">
        <v>15</v>
      </c>
      <c r="H3" t="s">
        <v>1</v>
      </c>
      <c r="I3" t="s">
        <v>119</v>
      </c>
      <c r="J3" t="s">
        <v>416</v>
      </c>
      <c r="K3" t="s">
        <v>414</v>
      </c>
      <c r="L3" t="s">
        <v>188</v>
      </c>
      <c r="M3" t="s">
        <v>140</v>
      </c>
      <c r="N3" t="s">
        <v>141</v>
      </c>
      <c r="O3" t="s">
        <v>139</v>
      </c>
      <c r="P3" t="s">
        <v>17</v>
      </c>
      <c r="Q3" t="s">
        <v>174</v>
      </c>
      <c r="R3" t="s">
        <v>8</v>
      </c>
      <c r="S3" t="s">
        <v>82</v>
      </c>
      <c r="T3" t="s">
        <v>9</v>
      </c>
      <c r="U3" t="s">
        <v>10</v>
      </c>
      <c r="V3" t="s">
        <v>168</v>
      </c>
      <c r="W3" t="s">
        <v>220</v>
      </c>
      <c r="X3" t="s">
        <v>213</v>
      </c>
      <c r="Y3" t="s">
        <v>214</v>
      </c>
      <c r="Z3" t="s">
        <v>215</v>
      </c>
      <c r="AA3" t="s">
        <v>216</v>
      </c>
      <c r="AB3" t="s">
        <v>133</v>
      </c>
      <c r="AC3" t="s">
        <v>217</v>
      </c>
      <c r="AD3" t="s">
        <v>135</v>
      </c>
      <c r="AE3" t="s">
        <v>221</v>
      </c>
      <c r="AF3" t="s">
        <v>222</v>
      </c>
      <c r="AG3" t="s">
        <v>218</v>
      </c>
      <c r="AH3" t="s">
        <v>219</v>
      </c>
      <c r="AI3" t="s">
        <v>175</v>
      </c>
      <c r="AJ3" t="s">
        <v>226</v>
      </c>
      <c r="AK3" t="s">
        <v>68</v>
      </c>
      <c r="AL3" t="s">
        <v>12</v>
      </c>
      <c r="AM3" t="s">
        <v>13</v>
      </c>
      <c r="AN3" t="s">
        <v>18</v>
      </c>
      <c r="AO3" t="s">
        <v>42</v>
      </c>
      <c r="AP3" t="s">
        <v>91</v>
      </c>
      <c r="AQ3" t="s">
        <v>172</v>
      </c>
      <c r="AR3" t="s">
        <v>55</v>
      </c>
      <c r="AS3" t="s">
        <v>83</v>
      </c>
      <c r="AT3" t="s">
        <v>415</v>
      </c>
      <c r="AU3" t="s">
        <v>120</v>
      </c>
      <c r="AV3" t="s">
        <v>54</v>
      </c>
      <c r="AW3" t="s">
        <v>1374</v>
      </c>
    </row>
    <row r="4" spans="1:49" ht="29" x14ac:dyDescent="0.35">
      <c r="A4">
        <v>241</v>
      </c>
      <c r="B4" t="s">
        <v>149</v>
      </c>
      <c r="C4" t="s">
        <v>321</v>
      </c>
      <c r="D4" t="s">
        <v>1068</v>
      </c>
      <c r="E4" t="s">
        <v>236</v>
      </c>
      <c r="F4" t="s">
        <v>164</v>
      </c>
      <c r="G4" t="s">
        <v>155</v>
      </c>
      <c r="H4" t="s">
        <v>1062</v>
      </c>
      <c r="I4" t="s">
        <v>147</v>
      </c>
      <c r="J4" t="s">
        <v>67</v>
      </c>
      <c r="K4">
        <v>3</v>
      </c>
      <c r="L4" t="s">
        <v>189</v>
      </c>
      <c r="M4" t="s">
        <v>150</v>
      </c>
      <c r="N4" t="s">
        <v>52</v>
      </c>
      <c r="O4" t="s">
        <v>39</v>
      </c>
      <c r="P4" t="s">
        <v>1159</v>
      </c>
      <c r="Q4" t="s">
        <v>180</v>
      </c>
      <c r="R4">
        <v>1</v>
      </c>
      <c r="S4" t="s">
        <v>135</v>
      </c>
      <c r="T4" t="s">
        <v>40</v>
      </c>
      <c r="U4" s="211">
        <v>45831</v>
      </c>
      <c r="V4" t="s">
        <v>1361</v>
      </c>
      <c r="W4">
        <v>3</v>
      </c>
      <c r="X4">
        <v>3</v>
      </c>
      <c r="Y4">
        <v>1</v>
      </c>
      <c r="Z4">
        <v>1</v>
      </c>
      <c r="AA4">
        <v>1</v>
      </c>
      <c r="AB4">
        <v>1</v>
      </c>
      <c r="AC4">
        <v>0</v>
      </c>
      <c r="AD4">
        <v>1</v>
      </c>
      <c r="AE4">
        <v>2</v>
      </c>
      <c r="AH4">
        <v>3</v>
      </c>
      <c r="AI4" s="212" t="s">
        <v>1163</v>
      </c>
      <c r="AK4" s="211">
        <v>45838</v>
      </c>
      <c r="AL4" s="211">
        <v>45839</v>
      </c>
      <c r="AM4" t="s">
        <v>1164</v>
      </c>
      <c r="AN4" t="s">
        <v>286</v>
      </c>
      <c r="AP4">
        <v>8</v>
      </c>
      <c r="AQ4" t="s">
        <v>87</v>
      </c>
      <c r="AR4" t="s">
        <v>40</v>
      </c>
      <c r="AS4" t="s">
        <v>85</v>
      </c>
      <c r="AT4" t="s">
        <v>96</v>
      </c>
      <c r="AV4" s="213">
        <v>45853.752916666665</v>
      </c>
      <c r="AW4" t="s">
        <v>1375</v>
      </c>
    </row>
    <row r="5" spans="1:49" ht="29" x14ac:dyDescent="0.35">
      <c r="A5">
        <v>202</v>
      </c>
      <c r="B5" t="s">
        <v>152</v>
      </c>
      <c r="C5" t="s">
        <v>321</v>
      </c>
      <c r="D5" t="s">
        <v>987</v>
      </c>
      <c r="E5" t="s">
        <v>159</v>
      </c>
      <c r="F5" t="s">
        <v>164</v>
      </c>
      <c r="G5" t="s">
        <v>1022</v>
      </c>
      <c r="H5" t="s">
        <v>622</v>
      </c>
      <c r="I5" t="s">
        <v>147</v>
      </c>
      <c r="J5" t="s">
        <v>67</v>
      </c>
      <c r="K5">
        <v>3</v>
      </c>
      <c r="L5" t="s">
        <v>189</v>
      </c>
      <c r="M5" t="s">
        <v>150</v>
      </c>
      <c r="N5" t="s">
        <v>157</v>
      </c>
      <c r="O5" t="s">
        <v>39</v>
      </c>
      <c r="P5" t="s">
        <v>988</v>
      </c>
      <c r="Q5" t="s">
        <v>570</v>
      </c>
      <c r="R5">
        <v>1</v>
      </c>
      <c r="S5" t="s">
        <v>135</v>
      </c>
      <c r="T5" t="s">
        <v>40</v>
      </c>
      <c r="U5" s="211">
        <v>45800</v>
      </c>
      <c r="V5" t="s">
        <v>932</v>
      </c>
      <c r="AI5" s="212" t="s">
        <v>1295</v>
      </c>
      <c r="AK5" s="211">
        <v>45839</v>
      </c>
      <c r="AL5" s="211">
        <v>45848</v>
      </c>
      <c r="AM5" t="s">
        <v>1280</v>
      </c>
      <c r="AN5" t="s">
        <v>286</v>
      </c>
      <c r="AP5">
        <v>48</v>
      </c>
      <c r="AQ5" t="s">
        <v>88</v>
      </c>
      <c r="AR5" t="s">
        <v>40</v>
      </c>
      <c r="AS5" t="s">
        <v>85</v>
      </c>
      <c r="AT5" t="s">
        <v>96</v>
      </c>
      <c r="AV5" s="213">
        <v>45853.752916666665</v>
      </c>
      <c r="AW5" t="s">
        <v>1375</v>
      </c>
    </row>
    <row r="6" spans="1:49" x14ac:dyDescent="0.35">
      <c r="A6">
        <v>262</v>
      </c>
      <c r="B6" t="s">
        <v>149</v>
      </c>
      <c r="C6" t="s">
        <v>1273</v>
      </c>
      <c r="D6" t="s">
        <v>1096</v>
      </c>
      <c r="E6" t="s">
        <v>183</v>
      </c>
      <c r="F6" t="s">
        <v>164</v>
      </c>
      <c r="G6" t="s">
        <v>581</v>
      </c>
      <c r="H6" t="s">
        <v>1117</v>
      </c>
      <c r="I6" t="s">
        <v>138</v>
      </c>
      <c r="J6" t="s">
        <v>66</v>
      </c>
      <c r="K6">
        <v>2</v>
      </c>
      <c r="L6" t="s">
        <v>189</v>
      </c>
      <c r="M6" t="s">
        <v>150</v>
      </c>
      <c r="N6" t="s">
        <v>720</v>
      </c>
      <c r="O6" t="s">
        <v>122</v>
      </c>
      <c r="P6" t="s">
        <v>349</v>
      </c>
      <c r="Q6" t="s">
        <v>349</v>
      </c>
      <c r="R6">
        <v>1</v>
      </c>
      <c r="S6" t="s">
        <v>135</v>
      </c>
      <c r="T6" t="s">
        <v>40</v>
      </c>
      <c r="U6" s="211">
        <v>45833</v>
      </c>
      <c r="V6" t="s">
        <v>1361</v>
      </c>
      <c r="AK6" s="211">
        <v>45849</v>
      </c>
      <c r="AL6" s="211">
        <v>45859</v>
      </c>
      <c r="AM6" t="s">
        <v>1364</v>
      </c>
      <c r="AN6" t="s">
        <v>286</v>
      </c>
      <c r="AP6">
        <v>26</v>
      </c>
      <c r="AQ6" t="s">
        <v>87</v>
      </c>
      <c r="AR6" t="s">
        <v>40</v>
      </c>
      <c r="AS6" t="s">
        <v>85</v>
      </c>
      <c r="AT6" t="s">
        <v>96</v>
      </c>
      <c r="AV6" s="213">
        <v>45853.752916666665</v>
      </c>
      <c r="AW6" t="s">
        <v>1375</v>
      </c>
    </row>
    <row r="7" spans="1:49" x14ac:dyDescent="0.35">
      <c r="A7">
        <v>222</v>
      </c>
      <c r="B7" t="s">
        <v>153</v>
      </c>
      <c r="C7" t="s">
        <v>321</v>
      </c>
      <c r="D7" t="s">
        <v>1029</v>
      </c>
      <c r="E7" t="s">
        <v>236</v>
      </c>
      <c r="F7" t="s">
        <v>164</v>
      </c>
      <c r="G7" t="s">
        <v>297</v>
      </c>
      <c r="H7" t="s">
        <v>1027</v>
      </c>
      <c r="I7" t="s">
        <v>138</v>
      </c>
      <c r="J7" t="s">
        <v>80</v>
      </c>
      <c r="K7">
        <v>3</v>
      </c>
      <c r="L7" t="s">
        <v>189</v>
      </c>
      <c r="M7" t="s">
        <v>150</v>
      </c>
      <c r="N7" t="s">
        <v>864</v>
      </c>
      <c r="O7" t="s">
        <v>39</v>
      </c>
      <c r="P7" t="s">
        <v>1030</v>
      </c>
      <c r="Q7" t="s">
        <v>1031</v>
      </c>
      <c r="R7">
        <v>1</v>
      </c>
      <c r="S7" t="s">
        <v>135</v>
      </c>
      <c r="T7" t="s">
        <v>40</v>
      </c>
      <c r="U7" s="211">
        <v>45817</v>
      </c>
      <c r="V7" t="s">
        <v>1361</v>
      </c>
      <c r="AL7" s="211">
        <v>45821</v>
      </c>
      <c r="AM7" t="s">
        <v>1218</v>
      </c>
      <c r="AN7" t="s">
        <v>286</v>
      </c>
      <c r="AP7">
        <v>4</v>
      </c>
      <c r="AQ7" t="s">
        <v>87</v>
      </c>
      <c r="AR7" t="s">
        <v>40</v>
      </c>
      <c r="AS7" t="s">
        <v>85</v>
      </c>
      <c r="AT7" t="s">
        <v>96</v>
      </c>
      <c r="AV7" s="213">
        <v>45853.752916666665</v>
      </c>
      <c r="AW7" t="s">
        <v>1375</v>
      </c>
    </row>
    <row r="8" spans="1:49" ht="29" x14ac:dyDescent="0.35">
      <c r="A8">
        <v>54</v>
      </c>
      <c r="B8" t="s">
        <v>149</v>
      </c>
      <c r="C8" t="s">
        <v>321</v>
      </c>
      <c r="E8" t="s">
        <v>137</v>
      </c>
      <c r="F8" t="s">
        <v>143</v>
      </c>
      <c r="G8" t="s">
        <v>633</v>
      </c>
      <c r="H8" t="s">
        <v>922</v>
      </c>
      <c r="I8" t="s">
        <v>138</v>
      </c>
      <c r="J8" t="s">
        <v>43</v>
      </c>
      <c r="K8">
        <v>7</v>
      </c>
      <c r="L8" t="s">
        <v>190</v>
      </c>
      <c r="M8" t="s">
        <v>121</v>
      </c>
      <c r="N8" t="s">
        <v>151</v>
      </c>
      <c r="O8" t="s">
        <v>122</v>
      </c>
      <c r="P8" t="s">
        <v>349</v>
      </c>
      <c r="Q8" t="s">
        <v>349</v>
      </c>
      <c r="R8">
        <v>1</v>
      </c>
      <c r="S8" t="s">
        <v>135</v>
      </c>
      <c r="T8" t="s">
        <v>40</v>
      </c>
      <c r="U8" s="211">
        <v>45685</v>
      </c>
      <c r="V8" t="s">
        <v>169</v>
      </c>
      <c r="W8">
        <v>5</v>
      </c>
      <c r="AI8" s="212" t="s">
        <v>923</v>
      </c>
      <c r="AK8" s="211">
        <v>45777</v>
      </c>
      <c r="AL8" s="211">
        <v>45820</v>
      </c>
      <c r="AM8" t="s">
        <v>1311</v>
      </c>
      <c r="AN8" t="s">
        <v>420</v>
      </c>
      <c r="AP8">
        <v>135</v>
      </c>
      <c r="AQ8" t="s">
        <v>90</v>
      </c>
      <c r="AR8" t="s">
        <v>40</v>
      </c>
      <c r="AS8" t="s">
        <v>86</v>
      </c>
      <c r="AT8" t="s">
        <v>95</v>
      </c>
      <c r="AV8" s="213">
        <v>45853.752916666665</v>
      </c>
      <c r="AW8" t="s">
        <v>1375</v>
      </c>
    </row>
    <row r="9" spans="1:49" x14ac:dyDescent="0.35">
      <c r="A9">
        <v>235</v>
      </c>
      <c r="B9" t="s">
        <v>154</v>
      </c>
      <c r="C9" t="s">
        <v>321</v>
      </c>
      <c r="E9" t="s">
        <v>146</v>
      </c>
      <c r="F9" t="s">
        <v>1154</v>
      </c>
      <c r="G9" t="s">
        <v>1155</v>
      </c>
      <c r="H9" t="s">
        <v>1077</v>
      </c>
      <c r="I9" t="s">
        <v>147</v>
      </c>
      <c r="J9" t="s">
        <v>105</v>
      </c>
      <c r="K9">
        <v>2</v>
      </c>
      <c r="L9" t="s">
        <v>189</v>
      </c>
      <c r="M9" t="s">
        <v>150</v>
      </c>
      <c r="N9" t="s">
        <v>126</v>
      </c>
      <c r="O9" t="s">
        <v>39</v>
      </c>
      <c r="P9" t="s">
        <v>1160</v>
      </c>
      <c r="Q9" t="s">
        <v>1161</v>
      </c>
      <c r="R9">
        <v>1</v>
      </c>
      <c r="S9" t="s">
        <v>135</v>
      </c>
      <c r="T9" t="s">
        <v>40</v>
      </c>
      <c r="U9" s="211">
        <v>45825</v>
      </c>
      <c r="V9" t="s">
        <v>1361</v>
      </c>
      <c r="AK9" s="211">
        <v>45839</v>
      </c>
      <c r="AL9" s="211">
        <v>45839</v>
      </c>
      <c r="AM9" t="s">
        <v>1294</v>
      </c>
      <c r="AN9" t="s">
        <v>286</v>
      </c>
      <c r="AP9">
        <v>14</v>
      </c>
      <c r="AQ9" t="s">
        <v>87</v>
      </c>
      <c r="AR9" t="s">
        <v>40</v>
      </c>
      <c r="AS9" t="s">
        <v>85</v>
      </c>
      <c r="AT9" t="s">
        <v>96</v>
      </c>
      <c r="AV9" s="213">
        <v>45853.752916666665</v>
      </c>
      <c r="AW9" t="s">
        <v>1375</v>
      </c>
    </row>
    <row r="10" spans="1:49" x14ac:dyDescent="0.35">
      <c r="A10">
        <v>161</v>
      </c>
      <c r="B10" t="s">
        <v>149</v>
      </c>
      <c r="C10" t="s">
        <v>321</v>
      </c>
      <c r="E10" t="s">
        <v>156</v>
      </c>
      <c r="F10" t="s">
        <v>164</v>
      </c>
      <c r="G10" t="s">
        <v>617</v>
      </c>
      <c r="H10" t="s">
        <v>615</v>
      </c>
      <c r="I10" t="s">
        <v>138</v>
      </c>
      <c r="J10" t="s">
        <v>67</v>
      </c>
      <c r="K10">
        <v>3</v>
      </c>
      <c r="L10" t="s">
        <v>189</v>
      </c>
      <c r="M10" t="s">
        <v>150</v>
      </c>
      <c r="N10" t="s">
        <v>163</v>
      </c>
      <c r="O10" t="s">
        <v>39</v>
      </c>
      <c r="P10" t="s">
        <v>1007</v>
      </c>
      <c r="Q10" t="s">
        <v>1176</v>
      </c>
      <c r="R10">
        <v>1</v>
      </c>
      <c r="S10" t="s">
        <v>135</v>
      </c>
      <c r="T10" t="s">
        <v>40</v>
      </c>
      <c r="U10" s="211">
        <v>45778</v>
      </c>
      <c r="V10" t="s">
        <v>932</v>
      </c>
      <c r="W10">
        <v>1</v>
      </c>
      <c r="X10">
        <v>1</v>
      </c>
      <c r="Y10">
        <v>1</v>
      </c>
      <c r="Z10">
        <v>1</v>
      </c>
      <c r="AA10">
        <v>1</v>
      </c>
      <c r="AB10">
        <v>1</v>
      </c>
      <c r="AD10">
        <v>1</v>
      </c>
      <c r="AI10" t="s">
        <v>1183</v>
      </c>
      <c r="AK10" s="211">
        <v>45808</v>
      </c>
      <c r="AL10" s="211">
        <v>45809</v>
      </c>
      <c r="AM10" t="s">
        <v>1252</v>
      </c>
      <c r="AN10" t="s">
        <v>286</v>
      </c>
      <c r="AP10">
        <v>31</v>
      </c>
      <c r="AQ10" t="s">
        <v>88</v>
      </c>
      <c r="AR10" t="s">
        <v>40</v>
      </c>
      <c r="AS10" t="s">
        <v>85</v>
      </c>
      <c r="AT10" t="s">
        <v>96</v>
      </c>
      <c r="AV10" s="213">
        <v>45853.752916666665</v>
      </c>
      <c r="AW10" t="s">
        <v>1375</v>
      </c>
    </row>
    <row r="11" spans="1:49" x14ac:dyDescent="0.35">
      <c r="A11">
        <v>160</v>
      </c>
      <c r="B11" t="s">
        <v>149</v>
      </c>
      <c r="C11" t="s">
        <v>321</v>
      </c>
      <c r="E11" t="s">
        <v>156</v>
      </c>
      <c r="F11" t="s">
        <v>164</v>
      </c>
      <c r="G11" t="s">
        <v>617</v>
      </c>
      <c r="H11" t="s">
        <v>615</v>
      </c>
      <c r="I11" t="s">
        <v>138</v>
      </c>
      <c r="J11" t="s">
        <v>67</v>
      </c>
      <c r="K11">
        <v>3</v>
      </c>
      <c r="L11" t="s">
        <v>189</v>
      </c>
      <c r="M11" t="s">
        <v>150</v>
      </c>
      <c r="N11" t="s">
        <v>163</v>
      </c>
      <c r="O11" t="s">
        <v>39</v>
      </c>
      <c r="P11" t="s">
        <v>1177</v>
      </c>
      <c r="Q11" t="s">
        <v>1176</v>
      </c>
      <c r="R11">
        <v>1</v>
      </c>
      <c r="S11" t="s">
        <v>135</v>
      </c>
      <c r="T11" t="s">
        <v>40</v>
      </c>
      <c r="U11" s="211">
        <v>45778</v>
      </c>
      <c r="V11" t="s">
        <v>932</v>
      </c>
      <c r="W11">
        <v>1</v>
      </c>
      <c r="X11">
        <v>1</v>
      </c>
      <c r="Y11">
        <v>1</v>
      </c>
      <c r="Z11">
        <v>1</v>
      </c>
      <c r="AA11">
        <v>1</v>
      </c>
      <c r="AB11">
        <v>1</v>
      </c>
      <c r="AD11">
        <v>1</v>
      </c>
      <c r="AI11" t="s">
        <v>1182</v>
      </c>
      <c r="AK11" s="211">
        <v>45808</v>
      </c>
      <c r="AL11" s="211">
        <v>45809</v>
      </c>
      <c r="AM11" t="s">
        <v>1182</v>
      </c>
      <c r="AP11">
        <v>31</v>
      </c>
      <c r="AQ11" t="s">
        <v>88</v>
      </c>
      <c r="AR11" t="s">
        <v>40</v>
      </c>
      <c r="AS11" t="s">
        <v>85</v>
      </c>
      <c r="AT11" t="s">
        <v>96</v>
      </c>
      <c r="AV11" s="213">
        <v>45853.752916666665</v>
      </c>
      <c r="AW11" t="s">
        <v>1375</v>
      </c>
    </row>
    <row r="12" spans="1:49" x14ac:dyDescent="0.35">
      <c r="A12">
        <v>159</v>
      </c>
      <c r="B12" t="s">
        <v>149</v>
      </c>
      <c r="C12" t="s">
        <v>321</v>
      </c>
      <c r="E12" t="s">
        <v>156</v>
      </c>
      <c r="F12" t="s">
        <v>164</v>
      </c>
      <c r="G12" t="s">
        <v>617</v>
      </c>
      <c r="H12" t="s">
        <v>615</v>
      </c>
      <c r="I12" t="s">
        <v>138</v>
      </c>
      <c r="J12" t="s">
        <v>67</v>
      </c>
      <c r="K12">
        <v>3</v>
      </c>
      <c r="L12" t="s">
        <v>189</v>
      </c>
      <c r="M12" t="s">
        <v>150</v>
      </c>
      <c r="N12" t="s">
        <v>163</v>
      </c>
      <c r="O12" t="s">
        <v>39</v>
      </c>
      <c r="P12" t="s">
        <v>1175</v>
      </c>
      <c r="Q12" t="s">
        <v>1176</v>
      </c>
      <c r="R12">
        <v>1</v>
      </c>
      <c r="S12" t="s">
        <v>135</v>
      </c>
      <c r="T12" t="s">
        <v>40</v>
      </c>
      <c r="U12" s="211">
        <v>45778</v>
      </c>
      <c r="V12" t="s">
        <v>932</v>
      </c>
      <c r="W12">
        <v>1</v>
      </c>
      <c r="X12">
        <v>1</v>
      </c>
      <c r="Y12">
        <v>1</v>
      </c>
      <c r="Z12">
        <v>1</v>
      </c>
      <c r="AA12">
        <v>1</v>
      </c>
      <c r="AB12">
        <v>1</v>
      </c>
      <c r="AD12">
        <v>1</v>
      </c>
      <c r="AI12" t="s">
        <v>1181</v>
      </c>
      <c r="AK12" s="211">
        <v>45808</v>
      </c>
      <c r="AL12" s="211">
        <v>45809</v>
      </c>
      <c r="AM12" t="s">
        <v>1181</v>
      </c>
      <c r="AP12">
        <v>31</v>
      </c>
      <c r="AQ12" t="s">
        <v>88</v>
      </c>
      <c r="AR12" t="s">
        <v>40</v>
      </c>
      <c r="AS12" t="s">
        <v>85</v>
      </c>
      <c r="AT12" t="s">
        <v>96</v>
      </c>
      <c r="AV12" s="213">
        <v>45853.752916666665</v>
      </c>
      <c r="AW12" t="s">
        <v>1375</v>
      </c>
    </row>
    <row r="13" spans="1:49" ht="43.5" x14ac:dyDescent="0.35">
      <c r="A13">
        <v>186</v>
      </c>
      <c r="B13" t="s">
        <v>149</v>
      </c>
      <c r="C13" t="s">
        <v>1273</v>
      </c>
      <c r="D13" t="s">
        <v>951</v>
      </c>
      <c r="E13" t="s">
        <v>177</v>
      </c>
      <c r="F13" t="s">
        <v>136</v>
      </c>
      <c r="G13" t="s">
        <v>989</v>
      </c>
      <c r="H13" t="s">
        <v>955</v>
      </c>
      <c r="I13" t="s">
        <v>138</v>
      </c>
      <c r="J13" t="s">
        <v>65</v>
      </c>
      <c r="K13">
        <v>4</v>
      </c>
      <c r="L13" t="s">
        <v>190</v>
      </c>
      <c r="M13" t="s">
        <v>150</v>
      </c>
      <c r="N13" t="s">
        <v>720</v>
      </c>
      <c r="O13" t="s">
        <v>122</v>
      </c>
      <c r="R13">
        <v>1</v>
      </c>
      <c r="S13" t="s">
        <v>92</v>
      </c>
      <c r="T13" t="s">
        <v>40</v>
      </c>
      <c r="U13" s="211">
        <v>45786</v>
      </c>
      <c r="V13" t="s">
        <v>932</v>
      </c>
      <c r="AI13" s="212" t="s">
        <v>1345</v>
      </c>
      <c r="AK13" s="211">
        <v>45849</v>
      </c>
      <c r="AL13" s="211">
        <v>45894</v>
      </c>
      <c r="AM13" t="s">
        <v>1343</v>
      </c>
      <c r="AN13" t="s">
        <v>533</v>
      </c>
      <c r="AO13" t="s">
        <v>1344</v>
      </c>
      <c r="AP13">
        <v>108</v>
      </c>
      <c r="AQ13" t="s">
        <v>90</v>
      </c>
      <c r="AR13" t="s">
        <v>40</v>
      </c>
      <c r="AS13" t="s">
        <v>86</v>
      </c>
      <c r="AT13" t="s">
        <v>95</v>
      </c>
      <c r="AV13" s="213">
        <v>45853.752916666665</v>
      </c>
      <c r="AW13" t="s">
        <v>1375</v>
      </c>
    </row>
    <row r="14" spans="1:49" x14ac:dyDescent="0.35">
      <c r="A14">
        <v>187</v>
      </c>
      <c r="B14" t="s">
        <v>149</v>
      </c>
      <c r="C14" t="s">
        <v>321</v>
      </c>
      <c r="D14" t="s">
        <v>1104</v>
      </c>
      <c r="E14" t="s">
        <v>183</v>
      </c>
      <c r="F14" t="s">
        <v>136</v>
      </c>
      <c r="G14" t="s">
        <v>581</v>
      </c>
      <c r="H14" t="s">
        <v>1054</v>
      </c>
      <c r="I14" t="s">
        <v>138</v>
      </c>
      <c r="J14" t="s">
        <v>61</v>
      </c>
      <c r="K14">
        <v>4</v>
      </c>
      <c r="L14" t="s">
        <v>190</v>
      </c>
      <c r="M14" t="s">
        <v>150</v>
      </c>
      <c r="N14" t="s">
        <v>720</v>
      </c>
      <c r="O14" t="s">
        <v>122</v>
      </c>
      <c r="P14" t="s">
        <v>349</v>
      </c>
      <c r="Q14" t="s">
        <v>349</v>
      </c>
      <c r="R14">
        <v>1</v>
      </c>
      <c r="S14" t="s">
        <v>135</v>
      </c>
      <c r="T14" t="s">
        <v>40</v>
      </c>
      <c r="U14" s="211">
        <v>45786</v>
      </c>
      <c r="V14" t="s">
        <v>932</v>
      </c>
      <c r="AK14" s="211">
        <v>45792</v>
      </c>
      <c r="AL14" s="211">
        <v>45838</v>
      </c>
      <c r="AM14" t="s">
        <v>1210</v>
      </c>
      <c r="AN14" t="s">
        <v>286</v>
      </c>
      <c r="AP14">
        <v>52</v>
      </c>
      <c r="AQ14" t="s">
        <v>88</v>
      </c>
      <c r="AR14" t="s">
        <v>40</v>
      </c>
      <c r="AS14" t="s">
        <v>85</v>
      </c>
      <c r="AT14" t="s">
        <v>96</v>
      </c>
      <c r="AV14" s="213">
        <v>45853.752916666665</v>
      </c>
      <c r="AW14" t="s">
        <v>1375</v>
      </c>
    </row>
    <row r="15" spans="1:49" ht="116" x14ac:dyDescent="0.35">
      <c r="A15">
        <v>92</v>
      </c>
      <c r="B15" t="s">
        <v>152</v>
      </c>
      <c r="C15" t="s">
        <v>321</v>
      </c>
      <c r="D15" t="s">
        <v>518</v>
      </c>
      <c r="E15" t="s">
        <v>203</v>
      </c>
      <c r="F15" t="s">
        <v>136</v>
      </c>
      <c r="G15" t="s">
        <v>911</v>
      </c>
      <c r="H15" t="s">
        <v>596</v>
      </c>
      <c r="I15" t="s">
        <v>138</v>
      </c>
      <c r="J15" t="s">
        <v>65</v>
      </c>
      <c r="K15">
        <v>4</v>
      </c>
      <c r="L15" t="s">
        <v>190</v>
      </c>
      <c r="M15" t="s">
        <v>150</v>
      </c>
      <c r="N15" t="s">
        <v>157</v>
      </c>
      <c r="O15" t="s">
        <v>39</v>
      </c>
      <c r="P15" t="s">
        <v>519</v>
      </c>
      <c r="Q15" t="s">
        <v>759</v>
      </c>
      <c r="R15">
        <v>1</v>
      </c>
      <c r="S15" t="s">
        <v>135</v>
      </c>
      <c r="T15" t="s">
        <v>40</v>
      </c>
      <c r="U15" s="211">
        <v>45719</v>
      </c>
      <c r="V15" t="s">
        <v>182</v>
      </c>
      <c r="W15">
        <v>5</v>
      </c>
      <c r="X15">
        <v>4</v>
      </c>
      <c r="Y15">
        <v>4</v>
      </c>
      <c r="Z15">
        <v>4</v>
      </c>
      <c r="AA15">
        <v>1</v>
      </c>
      <c r="AB15">
        <v>1</v>
      </c>
      <c r="AC15">
        <v>0</v>
      </c>
      <c r="AD15">
        <v>0</v>
      </c>
      <c r="AE15">
        <v>0</v>
      </c>
      <c r="AF15">
        <v>0</v>
      </c>
      <c r="AG15">
        <v>0</v>
      </c>
      <c r="AH15">
        <v>2</v>
      </c>
      <c r="AI15" s="212" t="s">
        <v>879</v>
      </c>
      <c r="AK15" s="211">
        <v>45741</v>
      </c>
      <c r="AL15" s="211">
        <v>45810</v>
      </c>
      <c r="AM15" t="s">
        <v>754</v>
      </c>
      <c r="AN15" t="s">
        <v>418</v>
      </c>
      <c r="AP15">
        <v>91</v>
      </c>
      <c r="AQ15" t="s">
        <v>90</v>
      </c>
      <c r="AR15" t="s">
        <v>40</v>
      </c>
      <c r="AS15" t="s">
        <v>86</v>
      </c>
      <c r="AT15" t="s">
        <v>95</v>
      </c>
      <c r="AV15" s="213">
        <v>45853.752916666665</v>
      </c>
      <c r="AW15" t="s">
        <v>1375</v>
      </c>
    </row>
    <row r="16" spans="1:49" x14ac:dyDescent="0.35">
      <c r="A16">
        <v>197</v>
      </c>
      <c r="B16" t="s">
        <v>149</v>
      </c>
      <c r="C16" t="s">
        <v>1273</v>
      </c>
      <c r="D16" t="s">
        <v>968</v>
      </c>
      <c r="E16" t="s">
        <v>183</v>
      </c>
      <c r="F16" t="s">
        <v>164</v>
      </c>
      <c r="G16" t="s">
        <v>581</v>
      </c>
      <c r="H16" t="s">
        <v>969</v>
      </c>
      <c r="I16" t="s">
        <v>138</v>
      </c>
      <c r="J16" t="s">
        <v>66</v>
      </c>
      <c r="K16">
        <v>2</v>
      </c>
      <c r="L16" t="s">
        <v>189</v>
      </c>
      <c r="M16" t="s">
        <v>150</v>
      </c>
      <c r="N16" t="s">
        <v>720</v>
      </c>
      <c r="O16" t="s">
        <v>122</v>
      </c>
      <c r="R16">
        <v>1</v>
      </c>
      <c r="S16" t="s">
        <v>135</v>
      </c>
      <c r="T16" t="s">
        <v>40</v>
      </c>
      <c r="U16" s="211">
        <v>45798</v>
      </c>
      <c r="V16" t="s">
        <v>932</v>
      </c>
      <c r="AK16" s="211">
        <v>45849</v>
      </c>
      <c r="AL16" s="211">
        <v>45854</v>
      </c>
      <c r="AM16" t="s">
        <v>1367</v>
      </c>
      <c r="AN16" t="s">
        <v>286</v>
      </c>
      <c r="AP16">
        <v>56</v>
      </c>
      <c r="AQ16" t="s">
        <v>88</v>
      </c>
      <c r="AR16" t="s">
        <v>40</v>
      </c>
      <c r="AS16" t="s">
        <v>85</v>
      </c>
      <c r="AT16" t="s">
        <v>96</v>
      </c>
      <c r="AV16" s="213">
        <v>45853.752916666665</v>
      </c>
      <c r="AW16" t="s">
        <v>1375</v>
      </c>
    </row>
    <row r="17" spans="1:49" x14ac:dyDescent="0.35">
      <c r="A17">
        <v>172</v>
      </c>
      <c r="B17" t="s">
        <v>153</v>
      </c>
      <c r="C17" t="s">
        <v>321</v>
      </c>
      <c r="D17" t="s">
        <v>907</v>
      </c>
      <c r="E17" t="s">
        <v>159</v>
      </c>
      <c r="F17" t="s">
        <v>164</v>
      </c>
      <c r="G17" t="s">
        <v>586</v>
      </c>
      <c r="H17" t="s">
        <v>595</v>
      </c>
      <c r="I17" t="s">
        <v>138</v>
      </c>
      <c r="J17" t="s">
        <v>67</v>
      </c>
      <c r="K17">
        <v>3</v>
      </c>
      <c r="L17" t="s">
        <v>189</v>
      </c>
      <c r="M17" t="s">
        <v>150</v>
      </c>
      <c r="N17" t="s">
        <v>864</v>
      </c>
      <c r="O17" t="s">
        <v>39</v>
      </c>
      <c r="P17" t="s">
        <v>539</v>
      </c>
      <c r="Q17" t="s">
        <v>867</v>
      </c>
      <c r="R17">
        <v>1</v>
      </c>
      <c r="S17" t="s">
        <v>135</v>
      </c>
      <c r="T17" t="s">
        <v>40</v>
      </c>
      <c r="U17" s="211">
        <v>45784</v>
      </c>
      <c r="V17" t="s">
        <v>932</v>
      </c>
      <c r="W17">
        <v>1</v>
      </c>
      <c r="X17">
        <v>1</v>
      </c>
      <c r="Y17">
        <v>1</v>
      </c>
      <c r="Z17">
        <v>1</v>
      </c>
      <c r="AA17">
        <v>1</v>
      </c>
      <c r="AB17">
        <v>1</v>
      </c>
      <c r="AD17">
        <v>1</v>
      </c>
      <c r="AE17">
        <v>1</v>
      </c>
      <c r="AI17" t="s">
        <v>1194</v>
      </c>
      <c r="AL17" s="211">
        <v>45817</v>
      </c>
      <c r="AM17" t="s">
        <v>1219</v>
      </c>
      <c r="AN17" t="s">
        <v>286</v>
      </c>
      <c r="AP17">
        <v>33</v>
      </c>
      <c r="AQ17" t="s">
        <v>88</v>
      </c>
      <c r="AR17" t="s">
        <v>40</v>
      </c>
      <c r="AS17" t="s">
        <v>85</v>
      </c>
      <c r="AT17" t="s">
        <v>96</v>
      </c>
      <c r="AV17" s="213">
        <v>45853.752916666665</v>
      </c>
      <c r="AW17" t="s">
        <v>1375</v>
      </c>
    </row>
    <row r="18" spans="1:49" x14ac:dyDescent="0.35">
      <c r="A18">
        <v>215</v>
      </c>
      <c r="B18" t="s">
        <v>149</v>
      </c>
      <c r="C18" t="s">
        <v>321</v>
      </c>
      <c r="D18" t="s">
        <v>1019</v>
      </c>
      <c r="E18" t="s">
        <v>236</v>
      </c>
      <c r="F18" t="s">
        <v>164</v>
      </c>
      <c r="G18" t="s">
        <v>644</v>
      </c>
      <c r="H18" t="s">
        <v>1020</v>
      </c>
      <c r="I18" t="s">
        <v>147</v>
      </c>
      <c r="J18" t="s">
        <v>67</v>
      </c>
      <c r="K18">
        <v>3</v>
      </c>
      <c r="L18" t="s">
        <v>189</v>
      </c>
      <c r="M18" t="s">
        <v>150</v>
      </c>
      <c r="N18" t="s">
        <v>52</v>
      </c>
      <c r="O18" t="s">
        <v>122</v>
      </c>
      <c r="P18" t="s">
        <v>349</v>
      </c>
      <c r="Q18" t="s">
        <v>349</v>
      </c>
      <c r="R18">
        <v>1</v>
      </c>
      <c r="S18" t="s">
        <v>135</v>
      </c>
      <c r="T18" t="s">
        <v>40</v>
      </c>
      <c r="U18" s="211">
        <v>45812</v>
      </c>
      <c r="V18" t="s">
        <v>1361</v>
      </c>
      <c r="W18">
        <v>5</v>
      </c>
      <c r="X18">
        <v>4</v>
      </c>
      <c r="AK18" s="211">
        <v>45813</v>
      </c>
      <c r="AL18" s="211">
        <v>45817</v>
      </c>
      <c r="AM18" t="s">
        <v>1224</v>
      </c>
      <c r="AN18" t="s">
        <v>286</v>
      </c>
      <c r="AP18">
        <v>5</v>
      </c>
      <c r="AQ18" t="s">
        <v>87</v>
      </c>
      <c r="AR18" t="s">
        <v>40</v>
      </c>
      <c r="AS18" t="s">
        <v>85</v>
      </c>
      <c r="AT18" t="s">
        <v>96</v>
      </c>
      <c r="AV18" s="213">
        <v>45853.752916666665</v>
      </c>
      <c r="AW18" t="s">
        <v>1375</v>
      </c>
    </row>
    <row r="19" spans="1:49" x14ac:dyDescent="0.35">
      <c r="A19">
        <v>174</v>
      </c>
      <c r="B19" t="s">
        <v>149</v>
      </c>
      <c r="C19" t="s">
        <v>1273</v>
      </c>
      <c r="D19" t="s">
        <v>916</v>
      </c>
      <c r="E19" t="s">
        <v>917</v>
      </c>
      <c r="F19" t="s">
        <v>164</v>
      </c>
      <c r="G19" t="s">
        <v>589</v>
      </c>
      <c r="H19" t="s">
        <v>918</v>
      </c>
      <c r="I19" t="s">
        <v>147</v>
      </c>
      <c r="J19" t="s">
        <v>67</v>
      </c>
      <c r="K19">
        <v>3</v>
      </c>
      <c r="L19" t="s">
        <v>189</v>
      </c>
      <c r="M19" t="s">
        <v>150</v>
      </c>
      <c r="N19" t="s">
        <v>52</v>
      </c>
      <c r="O19" t="s">
        <v>39</v>
      </c>
      <c r="P19" t="s">
        <v>919</v>
      </c>
      <c r="Q19" t="s">
        <v>867</v>
      </c>
      <c r="R19">
        <v>1</v>
      </c>
      <c r="S19" t="s">
        <v>135</v>
      </c>
      <c r="T19" t="s">
        <v>40</v>
      </c>
      <c r="U19" s="211">
        <v>45784</v>
      </c>
      <c r="V19" t="s">
        <v>932</v>
      </c>
      <c r="W19">
        <v>2</v>
      </c>
      <c r="X19">
        <v>3</v>
      </c>
      <c r="AI19" t="s">
        <v>1036</v>
      </c>
      <c r="AK19" s="211">
        <v>45823</v>
      </c>
      <c r="AL19" s="211">
        <v>45839</v>
      </c>
      <c r="AM19" t="s">
        <v>1276</v>
      </c>
      <c r="AN19" t="s">
        <v>286</v>
      </c>
      <c r="AP19">
        <v>55</v>
      </c>
      <c r="AQ19" t="s">
        <v>88</v>
      </c>
      <c r="AR19" t="s">
        <v>40</v>
      </c>
      <c r="AS19" t="s">
        <v>85</v>
      </c>
      <c r="AT19" t="s">
        <v>96</v>
      </c>
      <c r="AV19" s="213">
        <v>45853.752916666665</v>
      </c>
      <c r="AW19" t="s">
        <v>1375</v>
      </c>
    </row>
    <row r="20" spans="1:49" ht="333.5" x14ac:dyDescent="0.35">
      <c r="A20">
        <v>1</v>
      </c>
      <c r="B20" t="s">
        <v>149</v>
      </c>
      <c r="C20" t="s">
        <v>321</v>
      </c>
      <c r="D20" t="s">
        <v>427</v>
      </c>
      <c r="E20" t="s">
        <v>146</v>
      </c>
      <c r="F20" t="s">
        <v>142</v>
      </c>
      <c r="G20" t="s">
        <v>660</v>
      </c>
      <c r="H20" t="s">
        <v>661</v>
      </c>
      <c r="I20" t="s">
        <v>138</v>
      </c>
      <c r="J20" t="s">
        <v>48</v>
      </c>
      <c r="K20">
        <v>6</v>
      </c>
      <c r="L20" t="s">
        <v>190</v>
      </c>
      <c r="M20" t="s">
        <v>121</v>
      </c>
      <c r="N20" t="s">
        <v>151</v>
      </c>
      <c r="O20" t="s">
        <v>122</v>
      </c>
      <c r="P20" t="s">
        <v>349</v>
      </c>
      <c r="Q20" t="s">
        <v>349</v>
      </c>
      <c r="R20">
        <v>1</v>
      </c>
      <c r="S20" t="s">
        <v>135</v>
      </c>
      <c r="T20" t="s">
        <v>40</v>
      </c>
      <c r="U20" s="211">
        <v>45359</v>
      </c>
      <c r="V20" t="s">
        <v>182</v>
      </c>
      <c r="W20">
        <v>43</v>
      </c>
      <c r="X20">
        <v>10</v>
      </c>
      <c r="Y20">
        <v>4</v>
      </c>
      <c r="Z20">
        <v>4</v>
      </c>
      <c r="AA20">
        <v>1</v>
      </c>
      <c r="AB20">
        <v>0</v>
      </c>
      <c r="AC20">
        <v>1</v>
      </c>
      <c r="AD20">
        <v>0</v>
      </c>
      <c r="AE20">
        <v>33</v>
      </c>
      <c r="AF20">
        <v>4</v>
      </c>
      <c r="AG20">
        <v>1</v>
      </c>
      <c r="AH20">
        <v>0</v>
      </c>
      <c r="AI20" s="212" t="s">
        <v>880</v>
      </c>
      <c r="AK20" s="211">
        <v>45763</v>
      </c>
      <c r="AL20" s="211">
        <v>45831</v>
      </c>
      <c r="AM20" t="s">
        <v>931</v>
      </c>
      <c r="AN20" t="s">
        <v>418</v>
      </c>
      <c r="AP20">
        <v>472</v>
      </c>
      <c r="AQ20" t="s">
        <v>90</v>
      </c>
      <c r="AR20" t="s">
        <v>40</v>
      </c>
      <c r="AS20" t="s">
        <v>86</v>
      </c>
      <c r="AT20" t="s">
        <v>95</v>
      </c>
      <c r="AV20" s="213">
        <v>45853.752916666665</v>
      </c>
      <c r="AW20" t="s">
        <v>1375</v>
      </c>
    </row>
    <row r="21" spans="1:49" x14ac:dyDescent="0.35">
      <c r="A21">
        <v>207</v>
      </c>
      <c r="B21" t="s">
        <v>149</v>
      </c>
      <c r="C21" t="s">
        <v>321</v>
      </c>
      <c r="D21" t="s">
        <v>995</v>
      </c>
      <c r="E21" t="s">
        <v>156</v>
      </c>
      <c r="F21" t="s">
        <v>164</v>
      </c>
      <c r="G21" t="s">
        <v>1002</v>
      </c>
      <c r="H21" t="s">
        <v>1003</v>
      </c>
      <c r="I21" t="s">
        <v>138</v>
      </c>
      <c r="J21" t="s">
        <v>105</v>
      </c>
      <c r="K21">
        <v>2</v>
      </c>
      <c r="L21" t="s">
        <v>189</v>
      </c>
      <c r="M21" t="s">
        <v>150</v>
      </c>
      <c r="N21" t="s">
        <v>163</v>
      </c>
      <c r="O21" t="s">
        <v>39</v>
      </c>
      <c r="P21" t="s">
        <v>1317</v>
      </c>
      <c r="Q21" t="s">
        <v>1004</v>
      </c>
      <c r="R21">
        <v>1</v>
      </c>
      <c r="S21" t="s">
        <v>135</v>
      </c>
      <c r="T21" t="s">
        <v>40</v>
      </c>
      <c r="U21" s="211">
        <v>45807</v>
      </c>
      <c r="V21" t="s">
        <v>932</v>
      </c>
      <c r="AK21" s="211">
        <v>45807</v>
      </c>
      <c r="AL21" s="211">
        <v>45809</v>
      </c>
      <c r="AM21" t="s">
        <v>1254</v>
      </c>
      <c r="AN21" t="s">
        <v>286</v>
      </c>
      <c r="AP21">
        <v>2</v>
      </c>
      <c r="AQ21" t="s">
        <v>87</v>
      </c>
      <c r="AR21" t="s">
        <v>40</v>
      </c>
      <c r="AS21" t="s">
        <v>85</v>
      </c>
      <c r="AT21" t="s">
        <v>96</v>
      </c>
      <c r="AV21" s="213">
        <v>45853.752916666665</v>
      </c>
      <c r="AW21" t="s">
        <v>1375</v>
      </c>
    </row>
    <row r="22" spans="1:49" ht="43.5" x14ac:dyDescent="0.35">
      <c r="A22">
        <v>233</v>
      </c>
      <c r="B22" t="s">
        <v>149</v>
      </c>
      <c r="C22" t="s">
        <v>321</v>
      </c>
      <c r="D22" t="s">
        <v>1052</v>
      </c>
      <c r="E22" t="s">
        <v>854</v>
      </c>
      <c r="F22" t="s">
        <v>136</v>
      </c>
      <c r="G22" t="s">
        <v>1291</v>
      </c>
      <c r="H22" t="s">
        <v>1315</v>
      </c>
      <c r="I22" t="s">
        <v>138</v>
      </c>
      <c r="J22" t="s">
        <v>61</v>
      </c>
      <c r="K22">
        <v>4</v>
      </c>
      <c r="L22" t="s">
        <v>190</v>
      </c>
      <c r="M22" t="s">
        <v>121</v>
      </c>
      <c r="N22" t="s">
        <v>151</v>
      </c>
      <c r="O22" t="s">
        <v>39</v>
      </c>
      <c r="P22" t="s">
        <v>1053</v>
      </c>
      <c r="Q22" t="s">
        <v>570</v>
      </c>
      <c r="R22">
        <v>1</v>
      </c>
      <c r="S22" t="s">
        <v>92</v>
      </c>
      <c r="T22" t="s">
        <v>40</v>
      </c>
      <c r="U22" s="211">
        <v>45824</v>
      </c>
      <c r="V22" t="s">
        <v>1361</v>
      </c>
      <c r="W22">
        <v>3</v>
      </c>
      <c r="X22">
        <v>3</v>
      </c>
      <c r="AI22" s="212" t="s">
        <v>1288</v>
      </c>
      <c r="AK22" s="211">
        <v>45835</v>
      </c>
      <c r="AL22" s="211">
        <v>45852</v>
      </c>
      <c r="AM22" t="s">
        <v>1289</v>
      </c>
      <c r="AN22" t="s">
        <v>418</v>
      </c>
      <c r="AP22">
        <v>28</v>
      </c>
      <c r="AQ22" t="s">
        <v>87</v>
      </c>
      <c r="AR22" t="s">
        <v>40</v>
      </c>
      <c r="AS22" t="s">
        <v>85</v>
      </c>
      <c r="AT22" t="s">
        <v>96</v>
      </c>
      <c r="AV22" s="213">
        <v>45853.752916666665</v>
      </c>
      <c r="AW22" t="s">
        <v>1375</v>
      </c>
    </row>
    <row r="23" spans="1:49" x14ac:dyDescent="0.35">
      <c r="A23">
        <v>201</v>
      </c>
      <c r="B23" t="s">
        <v>149</v>
      </c>
      <c r="C23" t="s">
        <v>1273</v>
      </c>
      <c r="D23" t="s">
        <v>982</v>
      </c>
      <c r="E23" t="s">
        <v>183</v>
      </c>
      <c r="F23" t="s">
        <v>164</v>
      </c>
      <c r="G23" t="s">
        <v>1002</v>
      </c>
      <c r="H23" t="s">
        <v>983</v>
      </c>
      <c r="I23" t="s">
        <v>138</v>
      </c>
      <c r="J23" t="s">
        <v>105</v>
      </c>
      <c r="K23">
        <v>2</v>
      </c>
      <c r="L23" t="s">
        <v>189</v>
      </c>
      <c r="M23" t="s">
        <v>150</v>
      </c>
      <c r="N23" t="s">
        <v>163</v>
      </c>
      <c r="O23" t="s">
        <v>39</v>
      </c>
      <c r="P23" t="s">
        <v>984</v>
      </c>
      <c r="Q23" t="s">
        <v>1176</v>
      </c>
      <c r="R23">
        <v>1</v>
      </c>
      <c r="S23" t="s">
        <v>180</v>
      </c>
      <c r="T23" t="s">
        <v>40</v>
      </c>
      <c r="U23" s="211">
        <v>45800</v>
      </c>
      <c r="V23" t="s">
        <v>932</v>
      </c>
      <c r="W23">
        <v>1</v>
      </c>
      <c r="X23">
        <v>1</v>
      </c>
      <c r="Y23">
        <v>1</v>
      </c>
      <c r="Z23">
        <v>1</v>
      </c>
      <c r="AA23">
        <v>1</v>
      </c>
      <c r="AB23">
        <v>1</v>
      </c>
      <c r="AD23">
        <v>1</v>
      </c>
      <c r="AI23" t="s">
        <v>1308</v>
      </c>
      <c r="AL23" s="211">
        <v>45847</v>
      </c>
      <c r="AM23" t="s">
        <v>1005</v>
      </c>
      <c r="AN23" t="s">
        <v>180</v>
      </c>
      <c r="AP23">
        <v>47</v>
      </c>
      <c r="AQ23" t="s">
        <v>88</v>
      </c>
      <c r="AR23" t="s">
        <v>40</v>
      </c>
      <c r="AS23" t="s">
        <v>85</v>
      </c>
      <c r="AT23" t="s">
        <v>96</v>
      </c>
      <c r="AV23" s="213">
        <v>45853.752916666665</v>
      </c>
      <c r="AW23" t="s">
        <v>1375</v>
      </c>
    </row>
    <row r="24" spans="1:49" x14ac:dyDescent="0.35">
      <c r="A24">
        <v>6</v>
      </c>
      <c r="B24" t="s">
        <v>149</v>
      </c>
      <c r="C24" t="s">
        <v>1274</v>
      </c>
      <c r="D24" t="s">
        <v>1146</v>
      </c>
      <c r="E24" t="s">
        <v>1147</v>
      </c>
      <c r="F24" t="s">
        <v>164</v>
      </c>
      <c r="G24" t="s">
        <v>1150</v>
      </c>
      <c r="H24" t="s">
        <v>1149</v>
      </c>
      <c r="I24" t="s">
        <v>147</v>
      </c>
      <c r="J24" t="s">
        <v>67</v>
      </c>
      <c r="K24">
        <v>3</v>
      </c>
      <c r="L24" t="s">
        <v>189</v>
      </c>
      <c r="M24" t="s">
        <v>150</v>
      </c>
      <c r="N24" t="s">
        <v>52</v>
      </c>
      <c r="O24" t="s">
        <v>39</v>
      </c>
      <c r="P24" t="s">
        <v>1148</v>
      </c>
      <c r="Q24" t="s">
        <v>180</v>
      </c>
      <c r="R24">
        <v>1</v>
      </c>
      <c r="S24" t="s">
        <v>135</v>
      </c>
      <c r="T24" t="s">
        <v>40</v>
      </c>
      <c r="U24" s="211">
        <v>45839</v>
      </c>
      <c r="V24" t="s">
        <v>1362</v>
      </c>
      <c r="AL24" s="211">
        <v>45852</v>
      </c>
      <c r="AM24" t="s">
        <v>1349</v>
      </c>
      <c r="AN24" t="s">
        <v>286</v>
      </c>
      <c r="AP24">
        <v>13</v>
      </c>
      <c r="AQ24" t="s">
        <v>87</v>
      </c>
      <c r="AR24" t="s">
        <v>40</v>
      </c>
      <c r="AS24" t="s">
        <v>85</v>
      </c>
      <c r="AT24" t="s">
        <v>96</v>
      </c>
      <c r="AV24" s="213">
        <v>45853.752916666665</v>
      </c>
      <c r="AW24" t="s">
        <v>1375</v>
      </c>
    </row>
    <row r="25" spans="1:49" x14ac:dyDescent="0.35">
      <c r="A25">
        <v>78</v>
      </c>
      <c r="B25" t="s">
        <v>149</v>
      </c>
      <c r="C25" t="s">
        <v>321</v>
      </c>
      <c r="D25" t="s">
        <v>293</v>
      </c>
      <c r="E25" t="s">
        <v>156</v>
      </c>
      <c r="F25" t="s">
        <v>164</v>
      </c>
      <c r="G25" t="s">
        <v>626</v>
      </c>
      <c r="H25" t="s">
        <v>619</v>
      </c>
      <c r="I25" t="s">
        <v>147</v>
      </c>
      <c r="J25" t="s">
        <v>71</v>
      </c>
      <c r="K25">
        <v>2</v>
      </c>
      <c r="L25" t="s">
        <v>189</v>
      </c>
      <c r="M25" t="s">
        <v>150</v>
      </c>
      <c r="N25" t="s">
        <v>163</v>
      </c>
      <c r="O25" t="s">
        <v>39</v>
      </c>
      <c r="P25" t="s">
        <v>1256</v>
      </c>
      <c r="R25">
        <v>1</v>
      </c>
      <c r="S25" t="s">
        <v>135</v>
      </c>
      <c r="T25" t="s">
        <v>40</v>
      </c>
      <c r="U25" s="211">
        <v>45715</v>
      </c>
      <c r="V25" t="s">
        <v>176</v>
      </c>
      <c r="AK25" s="211">
        <v>45797</v>
      </c>
      <c r="AL25" s="211">
        <v>45809</v>
      </c>
      <c r="AM25" t="s">
        <v>1257</v>
      </c>
      <c r="AN25" t="s">
        <v>286</v>
      </c>
      <c r="AP25">
        <v>94</v>
      </c>
      <c r="AQ25" t="s">
        <v>90</v>
      </c>
      <c r="AR25" t="s">
        <v>40</v>
      </c>
      <c r="AS25" t="s">
        <v>86</v>
      </c>
      <c r="AT25" t="s">
        <v>95</v>
      </c>
      <c r="AV25" s="213">
        <v>45853.752916666665</v>
      </c>
      <c r="AW25" t="s">
        <v>1375</v>
      </c>
    </row>
    <row r="26" spans="1:49" x14ac:dyDescent="0.35">
      <c r="A26">
        <v>214</v>
      </c>
      <c r="B26" t="s">
        <v>149</v>
      </c>
      <c r="C26" t="s">
        <v>321</v>
      </c>
      <c r="D26" t="s">
        <v>1016</v>
      </c>
      <c r="E26" t="s">
        <v>205</v>
      </c>
      <c r="F26" t="s">
        <v>164</v>
      </c>
      <c r="G26" t="s">
        <v>1017</v>
      </c>
      <c r="H26" t="s">
        <v>637</v>
      </c>
      <c r="I26" t="s">
        <v>138</v>
      </c>
      <c r="J26" t="s">
        <v>106</v>
      </c>
      <c r="K26">
        <v>2</v>
      </c>
      <c r="L26" t="s">
        <v>189</v>
      </c>
      <c r="M26" t="s">
        <v>150</v>
      </c>
      <c r="N26" t="s">
        <v>1215</v>
      </c>
      <c r="O26" t="s">
        <v>39</v>
      </c>
      <c r="P26" t="s">
        <v>1018</v>
      </c>
      <c r="Q26" t="s">
        <v>570</v>
      </c>
      <c r="R26">
        <v>1</v>
      </c>
      <c r="S26" t="s">
        <v>135</v>
      </c>
      <c r="T26" t="s">
        <v>40</v>
      </c>
      <c r="U26" s="211">
        <v>45812</v>
      </c>
      <c r="V26" t="s">
        <v>1361</v>
      </c>
      <c r="AK26" s="211">
        <v>45813</v>
      </c>
      <c r="AL26" s="211">
        <v>45820</v>
      </c>
      <c r="AM26" t="s">
        <v>1217</v>
      </c>
      <c r="AN26" t="s">
        <v>286</v>
      </c>
      <c r="AP26">
        <v>8</v>
      </c>
      <c r="AQ26" t="s">
        <v>87</v>
      </c>
      <c r="AR26" t="s">
        <v>40</v>
      </c>
      <c r="AS26" t="s">
        <v>85</v>
      </c>
      <c r="AT26" t="s">
        <v>96</v>
      </c>
      <c r="AV26" s="213">
        <v>45853.752916666665</v>
      </c>
      <c r="AW26" t="s">
        <v>1375</v>
      </c>
    </row>
    <row r="27" spans="1:49" ht="159.5" x14ac:dyDescent="0.35">
      <c r="A27">
        <v>107</v>
      </c>
      <c r="B27" t="s">
        <v>154</v>
      </c>
      <c r="C27" t="s">
        <v>321</v>
      </c>
      <c r="D27" t="s">
        <v>527</v>
      </c>
      <c r="E27" t="s">
        <v>528</v>
      </c>
      <c r="F27" t="s">
        <v>142</v>
      </c>
      <c r="G27" t="s">
        <v>590</v>
      </c>
      <c r="H27" t="s">
        <v>739</v>
      </c>
      <c r="I27" t="s">
        <v>138</v>
      </c>
      <c r="J27" t="s">
        <v>61</v>
      </c>
      <c r="K27">
        <v>4</v>
      </c>
      <c r="L27" t="s">
        <v>190</v>
      </c>
      <c r="M27" t="s">
        <v>121</v>
      </c>
      <c r="N27" t="s">
        <v>151</v>
      </c>
      <c r="O27" t="s">
        <v>39</v>
      </c>
      <c r="P27" t="s">
        <v>529</v>
      </c>
      <c r="Q27" t="s">
        <v>570</v>
      </c>
      <c r="R27">
        <v>1</v>
      </c>
      <c r="S27" t="s">
        <v>135</v>
      </c>
      <c r="T27" t="s">
        <v>40</v>
      </c>
      <c r="U27" s="211">
        <v>45733</v>
      </c>
      <c r="V27" t="s">
        <v>182</v>
      </c>
      <c r="W27">
        <v>3</v>
      </c>
      <c r="X27">
        <v>1</v>
      </c>
      <c r="Y27">
        <v>1</v>
      </c>
      <c r="Z27">
        <v>0</v>
      </c>
      <c r="AA27">
        <v>1</v>
      </c>
      <c r="AB27">
        <v>0</v>
      </c>
      <c r="AH27">
        <v>0</v>
      </c>
      <c r="AI27" s="212" t="s">
        <v>878</v>
      </c>
      <c r="AK27" s="211">
        <v>45758</v>
      </c>
      <c r="AL27" s="211">
        <v>45810</v>
      </c>
      <c r="AM27" t="s">
        <v>773</v>
      </c>
      <c r="AN27" t="s">
        <v>533</v>
      </c>
      <c r="AP27">
        <v>77</v>
      </c>
      <c r="AQ27" t="s">
        <v>89</v>
      </c>
      <c r="AR27" t="s">
        <v>40</v>
      </c>
      <c r="AS27" t="s">
        <v>85</v>
      </c>
      <c r="AT27" t="s">
        <v>96</v>
      </c>
      <c r="AV27" s="213">
        <v>45853.752916666665</v>
      </c>
      <c r="AW27" t="s">
        <v>1375</v>
      </c>
    </row>
    <row r="28" spans="1:49" x14ac:dyDescent="0.35">
      <c r="A28">
        <v>293</v>
      </c>
      <c r="B28" t="s">
        <v>946</v>
      </c>
      <c r="C28" t="s">
        <v>321</v>
      </c>
      <c r="D28" t="s">
        <v>1110</v>
      </c>
      <c r="E28" t="s">
        <v>516</v>
      </c>
      <c r="F28" t="s">
        <v>164</v>
      </c>
      <c r="G28" t="s">
        <v>1051</v>
      </c>
      <c r="H28" t="s">
        <v>1130</v>
      </c>
      <c r="I28" t="s">
        <v>147</v>
      </c>
      <c r="J28" t="s">
        <v>49</v>
      </c>
      <c r="K28">
        <v>5</v>
      </c>
      <c r="L28" t="s">
        <v>190</v>
      </c>
      <c r="M28" t="s">
        <v>150</v>
      </c>
      <c r="N28" t="s">
        <v>720</v>
      </c>
      <c r="O28" t="s">
        <v>122</v>
      </c>
      <c r="P28" t="s">
        <v>349</v>
      </c>
      <c r="Q28" t="s">
        <v>349</v>
      </c>
      <c r="R28">
        <v>1</v>
      </c>
      <c r="S28" t="s">
        <v>135</v>
      </c>
      <c r="T28" t="s">
        <v>40</v>
      </c>
      <c r="U28" s="211">
        <v>45833</v>
      </c>
      <c r="V28" t="s">
        <v>1361</v>
      </c>
      <c r="W28">
        <v>2</v>
      </c>
      <c r="X28">
        <v>2</v>
      </c>
      <c r="Y28">
        <v>1</v>
      </c>
      <c r="AA28">
        <v>1</v>
      </c>
      <c r="AB28">
        <v>1</v>
      </c>
      <c r="AD28">
        <v>1</v>
      </c>
      <c r="AE28">
        <v>1</v>
      </c>
      <c r="AI28" t="s">
        <v>1166</v>
      </c>
      <c r="AK28" s="211">
        <v>45835</v>
      </c>
      <c r="AL28" s="211">
        <v>45838</v>
      </c>
      <c r="AM28" t="s">
        <v>1167</v>
      </c>
      <c r="AN28" t="s">
        <v>533</v>
      </c>
      <c r="AP28">
        <v>5</v>
      </c>
      <c r="AQ28" t="s">
        <v>87</v>
      </c>
      <c r="AR28" t="s">
        <v>40</v>
      </c>
      <c r="AS28" t="s">
        <v>85</v>
      </c>
      <c r="AT28" t="s">
        <v>96</v>
      </c>
      <c r="AV28" s="213">
        <v>45853.752916666665</v>
      </c>
      <c r="AW28" t="s">
        <v>1375</v>
      </c>
    </row>
    <row r="29" spans="1:49" x14ac:dyDescent="0.35">
      <c r="A29">
        <v>212</v>
      </c>
      <c r="B29" t="s">
        <v>149</v>
      </c>
      <c r="C29" t="s">
        <v>321</v>
      </c>
      <c r="D29" t="s">
        <v>1092</v>
      </c>
      <c r="E29" t="s">
        <v>183</v>
      </c>
      <c r="F29" t="s">
        <v>164</v>
      </c>
      <c r="G29" t="s">
        <v>581</v>
      </c>
      <c r="H29" t="s">
        <v>1113</v>
      </c>
      <c r="I29" t="s">
        <v>138</v>
      </c>
      <c r="J29" t="s">
        <v>67</v>
      </c>
      <c r="K29">
        <v>3</v>
      </c>
      <c r="L29" t="s">
        <v>189</v>
      </c>
      <c r="M29" t="s">
        <v>150</v>
      </c>
      <c r="N29" t="s">
        <v>720</v>
      </c>
      <c r="O29" t="s">
        <v>122</v>
      </c>
      <c r="P29" t="s">
        <v>349</v>
      </c>
      <c r="Q29" t="s">
        <v>349</v>
      </c>
      <c r="R29">
        <v>1</v>
      </c>
      <c r="S29" t="s">
        <v>135</v>
      </c>
      <c r="T29" t="s">
        <v>40</v>
      </c>
      <c r="U29" s="211">
        <v>45810</v>
      </c>
      <c r="V29" t="s">
        <v>1361</v>
      </c>
      <c r="AK29" s="211">
        <v>45809</v>
      </c>
      <c r="AL29" s="211">
        <v>45810</v>
      </c>
      <c r="AM29" t="s">
        <v>1211</v>
      </c>
      <c r="AN29" t="s">
        <v>286</v>
      </c>
      <c r="AP29">
        <v>0</v>
      </c>
      <c r="AQ29" t="s">
        <v>87</v>
      </c>
      <c r="AR29" t="s">
        <v>40</v>
      </c>
      <c r="AS29" t="s">
        <v>85</v>
      </c>
      <c r="AT29" t="s">
        <v>96</v>
      </c>
      <c r="AV29" s="213">
        <v>45853.752916666665</v>
      </c>
      <c r="AW29" t="s">
        <v>1375</v>
      </c>
    </row>
    <row r="30" spans="1:49" ht="29" x14ac:dyDescent="0.35">
      <c r="A30">
        <v>2</v>
      </c>
      <c r="B30" t="s">
        <v>506</v>
      </c>
      <c r="C30" t="s">
        <v>321</v>
      </c>
      <c r="D30" t="s">
        <v>994</v>
      </c>
      <c r="E30" t="s">
        <v>156</v>
      </c>
      <c r="F30" t="s">
        <v>164</v>
      </c>
      <c r="G30" t="s">
        <v>1000</v>
      </c>
      <c r="H30" t="s">
        <v>826</v>
      </c>
      <c r="I30" t="s">
        <v>138</v>
      </c>
      <c r="J30" t="s">
        <v>66</v>
      </c>
      <c r="K30">
        <v>2</v>
      </c>
      <c r="L30" t="s">
        <v>189</v>
      </c>
      <c r="M30" t="s">
        <v>150</v>
      </c>
      <c r="N30" t="s">
        <v>206</v>
      </c>
      <c r="O30" t="s">
        <v>122</v>
      </c>
      <c r="R30">
        <v>1</v>
      </c>
      <c r="S30" t="s">
        <v>135</v>
      </c>
      <c r="T30" t="s">
        <v>40</v>
      </c>
      <c r="U30" s="211">
        <v>45852</v>
      </c>
      <c r="V30" t="s">
        <v>1362</v>
      </c>
      <c r="AI30" s="212" t="s">
        <v>1357</v>
      </c>
      <c r="AK30" s="211">
        <v>45852</v>
      </c>
      <c r="AL30" s="211">
        <v>45852</v>
      </c>
      <c r="AM30" t="s">
        <v>1359</v>
      </c>
      <c r="AN30" t="s">
        <v>286</v>
      </c>
      <c r="AP30">
        <v>0</v>
      </c>
      <c r="AQ30" t="s">
        <v>87</v>
      </c>
      <c r="AR30" t="s">
        <v>40</v>
      </c>
      <c r="AS30" t="s">
        <v>85</v>
      </c>
      <c r="AT30" t="s">
        <v>96</v>
      </c>
      <c r="AV30" s="213">
        <v>45853.752916666665</v>
      </c>
      <c r="AW30" t="s">
        <v>1375</v>
      </c>
    </row>
    <row r="31" spans="1:49" ht="29" x14ac:dyDescent="0.35">
      <c r="A31">
        <v>1</v>
      </c>
      <c r="B31" t="s">
        <v>506</v>
      </c>
      <c r="C31" t="s">
        <v>321</v>
      </c>
      <c r="D31" t="s">
        <v>994</v>
      </c>
      <c r="E31" t="s">
        <v>156</v>
      </c>
      <c r="F31" t="s">
        <v>164</v>
      </c>
      <c r="G31" t="s">
        <v>1000</v>
      </c>
      <c r="H31" t="s">
        <v>826</v>
      </c>
      <c r="I31" t="s">
        <v>138</v>
      </c>
      <c r="J31" t="s">
        <v>66</v>
      </c>
      <c r="K31">
        <v>2</v>
      </c>
      <c r="L31" t="s">
        <v>189</v>
      </c>
      <c r="M31" t="s">
        <v>150</v>
      </c>
      <c r="N31" t="s">
        <v>206</v>
      </c>
      <c r="O31" t="s">
        <v>122</v>
      </c>
      <c r="R31">
        <v>1</v>
      </c>
      <c r="S31" t="s">
        <v>135</v>
      </c>
      <c r="T31" t="s">
        <v>40</v>
      </c>
      <c r="U31" s="211">
        <v>45852</v>
      </c>
      <c r="V31" t="s">
        <v>1362</v>
      </c>
      <c r="AI31" s="212" t="s">
        <v>1357</v>
      </c>
      <c r="AK31" s="211">
        <v>45852</v>
      </c>
      <c r="AL31" s="211">
        <v>45852</v>
      </c>
      <c r="AM31" t="s">
        <v>1358</v>
      </c>
      <c r="AN31" t="s">
        <v>286</v>
      </c>
      <c r="AP31">
        <v>0</v>
      </c>
      <c r="AQ31" t="s">
        <v>87</v>
      </c>
      <c r="AR31" t="s">
        <v>40</v>
      </c>
      <c r="AS31" t="s">
        <v>85</v>
      </c>
      <c r="AT31" t="s">
        <v>96</v>
      </c>
      <c r="AV31" s="213">
        <v>45853.752916666665</v>
      </c>
      <c r="AW31" t="s">
        <v>1375</v>
      </c>
    </row>
    <row r="32" spans="1:49" x14ac:dyDescent="0.35">
      <c r="A32">
        <v>226</v>
      </c>
      <c r="B32" t="s">
        <v>506</v>
      </c>
      <c r="C32" t="s">
        <v>321</v>
      </c>
      <c r="D32" t="s">
        <v>1038</v>
      </c>
      <c r="E32" t="s">
        <v>236</v>
      </c>
      <c r="F32" t="s">
        <v>164</v>
      </c>
      <c r="G32" t="s">
        <v>1000</v>
      </c>
      <c r="H32" t="s">
        <v>1039</v>
      </c>
      <c r="I32" t="s">
        <v>138</v>
      </c>
      <c r="J32" t="s">
        <v>80</v>
      </c>
      <c r="K32">
        <v>3</v>
      </c>
      <c r="L32" t="s">
        <v>189</v>
      </c>
      <c r="M32" t="s">
        <v>150</v>
      </c>
      <c r="N32" t="s">
        <v>206</v>
      </c>
      <c r="O32" t="s">
        <v>39</v>
      </c>
      <c r="P32" t="s">
        <v>1040</v>
      </c>
      <c r="Q32" t="s">
        <v>570</v>
      </c>
      <c r="R32">
        <v>1</v>
      </c>
      <c r="S32" t="s">
        <v>135</v>
      </c>
      <c r="T32" t="s">
        <v>40</v>
      </c>
      <c r="U32" s="211">
        <v>45818</v>
      </c>
      <c r="V32" t="s">
        <v>1361</v>
      </c>
      <c r="AK32" s="211">
        <v>45831</v>
      </c>
      <c r="AL32" s="211">
        <v>45831</v>
      </c>
      <c r="AM32" t="s">
        <v>1243</v>
      </c>
      <c r="AN32" t="s">
        <v>286</v>
      </c>
      <c r="AP32">
        <v>13</v>
      </c>
      <c r="AQ32" t="s">
        <v>87</v>
      </c>
      <c r="AR32" t="s">
        <v>40</v>
      </c>
      <c r="AS32" t="s">
        <v>85</v>
      </c>
      <c r="AT32" t="s">
        <v>96</v>
      </c>
      <c r="AV32" s="213">
        <v>45853.752916666665</v>
      </c>
      <c r="AW32" t="s">
        <v>1375</v>
      </c>
    </row>
    <row r="33" spans="1:49" x14ac:dyDescent="0.35">
      <c r="A33">
        <v>2</v>
      </c>
      <c r="B33" t="s">
        <v>149</v>
      </c>
      <c r="C33" t="s">
        <v>1274</v>
      </c>
      <c r="D33" t="s">
        <v>1138</v>
      </c>
      <c r="E33" t="s">
        <v>177</v>
      </c>
      <c r="F33" t="s">
        <v>164</v>
      </c>
      <c r="G33" t="s">
        <v>625</v>
      </c>
      <c r="H33" t="s">
        <v>623</v>
      </c>
      <c r="I33" t="s">
        <v>147</v>
      </c>
      <c r="J33" t="s">
        <v>67</v>
      </c>
      <c r="K33">
        <v>3</v>
      </c>
      <c r="L33" t="s">
        <v>189</v>
      </c>
      <c r="M33" t="s">
        <v>150</v>
      </c>
      <c r="N33" t="s">
        <v>52</v>
      </c>
      <c r="O33" t="s">
        <v>39</v>
      </c>
      <c r="P33" t="s">
        <v>1142</v>
      </c>
      <c r="Q33" t="s">
        <v>570</v>
      </c>
      <c r="R33">
        <v>1</v>
      </c>
      <c r="S33" t="s">
        <v>135</v>
      </c>
      <c r="T33" t="s">
        <v>40</v>
      </c>
      <c r="U33" s="211">
        <v>45839</v>
      </c>
      <c r="V33" t="s">
        <v>1362</v>
      </c>
      <c r="AL33" s="211">
        <v>45852</v>
      </c>
      <c r="AM33" t="s">
        <v>1348</v>
      </c>
      <c r="AN33" t="s">
        <v>286</v>
      </c>
      <c r="AP33">
        <v>13</v>
      </c>
      <c r="AQ33" t="s">
        <v>87</v>
      </c>
      <c r="AR33" t="s">
        <v>40</v>
      </c>
      <c r="AS33" t="s">
        <v>85</v>
      </c>
      <c r="AT33" t="s">
        <v>96</v>
      </c>
      <c r="AV33" s="213">
        <v>45853.752916666665</v>
      </c>
      <c r="AW33" t="s">
        <v>1375</v>
      </c>
    </row>
    <row r="34" spans="1:49" x14ac:dyDescent="0.35">
      <c r="A34">
        <v>1</v>
      </c>
      <c r="B34" t="s">
        <v>149</v>
      </c>
      <c r="C34" t="s">
        <v>1274</v>
      </c>
      <c r="D34" t="s">
        <v>1137</v>
      </c>
      <c r="E34" t="s">
        <v>177</v>
      </c>
      <c r="F34" t="s">
        <v>164</v>
      </c>
      <c r="G34" t="s">
        <v>625</v>
      </c>
      <c r="H34" t="s">
        <v>623</v>
      </c>
      <c r="I34" t="s">
        <v>147</v>
      </c>
      <c r="J34" t="s">
        <v>67</v>
      </c>
      <c r="K34">
        <v>3</v>
      </c>
      <c r="L34" t="s">
        <v>189</v>
      </c>
      <c r="M34" t="s">
        <v>150</v>
      </c>
      <c r="N34" t="s">
        <v>52</v>
      </c>
      <c r="O34" t="s">
        <v>39</v>
      </c>
      <c r="P34" t="s">
        <v>1141</v>
      </c>
      <c r="Q34" t="s">
        <v>570</v>
      </c>
      <c r="R34">
        <v>1</v>
      </c>
      <c r="S34" t="s">
        <v>135</v>
      </c>
      <c r="T34" t="s">
        <v>40</v>
      </c>
      <c r="U34" s="211">
        <v>45839</v>
      </c>
      <c r="V34" t="s">
        <v>1362</v>
      </c>
      <c r="AL34" s="211">
        <v>45852</v>
      </c>
      <c r="AM34" t="s">
        <v>1347</v>
      </c>
      <c r="AN34" t="s">
        <v>286</v>
      </c>
      <c r="AP34">
        <v>13</v>
      </c>
      <c r="AQ34" t="s">
        <v>87</v>
      </c>
      <c r="AR34" t="s">
        <v>40</v>
      </c>
      <c r="AS34" t="s">
        <v>85</v>
      </c>
      <c r="AT34" t="s">
        <v>96</v>
      </c>
      <c r="AV34" s="213">
        <v>45853.752916666665</v>
      </c>
      <c r="AW34" t="s">
        <v>1375</v>
      </c>
    </row>
    <row r="35" spans="1:49" ht="116" x14ac:dyDescent="0.35">
      <c r="A35">
        <v>103</v>
      </c>
      <c r="B35" t="s">
        <v>152</v>
      </c>
      <c r="C35" t="s">
        <v>321</v>
      </c>
      <c r="D35" t="s">
        <v>511</v>
      </c>
      <c r="E35" t="s">
        <v>156</v>
      </c>
      <c r="F35" t="s">
        <v>164</v>
      </c>
      <c r="G35" t="s">
        <v>601</v>
      </c>
      <c r="H35" t="s">
        <v>623</v>
      </c>
      <c r="I35" t="s">
        <v>147</v>
      </c>
      <c r="J35" t="s">
        <v>67</v>
      </c>
      <c r="K35">
        <v>3</v>
      </c>
      <c r="L35" t="s">
        <v>189</v>
      </c>
      <c r="M35" t="s">
        <v>150</v>
      </c>
      <c r="N35" t="s">
        <v>157</v>
      </c>
      <c r="O35" t="s">
        <v>39</v>
      </c>
      <c r="P35" t="s">
        <v>512</v>
      </c>
      <c r="Q35" t="s">
        <v>759</v>
      </c>
      <c r="R35">
        <v>1</v>
      </c>
      <c r="S35" t="s">
        <v>135</v>
      </c>
      <c r="T35" t="s">
        <v>40</v>
      </c>
      <c r="U35" s="211">
        <v>45728</v>
      </c>
      <c r="V35" t="s">
        <v>182</v>
      </c>
      <c r="W35">
        <v>1</v>
      </c>
      <c r="X35">
        <v>3</v>
      </c>
      <c r="Y35">
        <v>1</v>
      </c>
      <c r="Z35">
        <v>1</v>
      </c>
      <c r="AA35">
        <v>1</v>
      </c>
      <c r="AB35">
        <v>1</v>
      </c>
      <c r="AI35" s="212" t="s">
        <v>1192</v>
      </c>
      <c r="AK35" s="211">
        <v>45776</v>
      </c>
      <c r="AL35" s="211">
        <v>45820</v>
      </c>
      <c r="AM35" t="s">
        <v>1312</v>
      </c>
      <c r="AN35" t="s">
        <v>286</v>
      </c>
      <c r="AP35">
        <v>92</v>
      </c>
      <c r="AQ35" t="s">
        <v>90</v>
      </c>
      <c r="AR35" t="s">
        <v>40</v>
      </c>
      <c r="AS35" t="s">
        <v>86</v>
      </c>
      <c r="AT35" t="s">
        <v>95</v>
      </c>
      <c r="AV35" s="213">
        <v>45853.752916666665</v>
      </c>
      <c r="AW35" t="s">
        <v>1375</v>
      </c>
    </row>
    <row r="36" spans="1:49" x14ac:dyDescent="0.35">
      <c r="B36" t="s">
        <v>1214</v>
      </c>
      <c r="C36" t="s">
        <v>1274</v>
      </c>
      <c r="D36" t="s">
        <v>1336</v>
      </c>
      <c r="E36" t="s">
        <v>177</v>
      </c>
      <c r="F36" t="s">
        <v>164</v>
      </c>
      <c r="G36" t="s">
        <v>989</v>
      </c>
      <c r="H36" t="s">
        <v>642</v>
      </c>
      <c r="I36" t="s">
        <v>147</v>
      </c>
      <c r="J36" t="s">
        <v>66</v>
      </c>
      <c r="K36">
        <v>2</v>
      </c>
      <c r="L36" t="s">
        <v>189</v>
      </c>
      <c r="M36" t="s">
        <v>150</v>
      </c>
      <c r="N36" t="s">
        <v>720</v>
      </c>
      <c r="O36" t="s">
        <v>122</v>
      </c>
      <c r="R36">
        <v>1</v>
      </c>
      <c r="S36" t="s">
        <v>92</v>
      </c>
      <c r="T36" t="s">
        <v>40</v>
      </c>
      <c r="U36" s="211">
        <v>45848</v>
      </c>
      <c r="V36" t="s">
        <v>1362</v>
      </c>
      <c r="AK36" s="211">
        <v>45852</v>
      </c>
      <c r="AL36" s="211">
        <v>45861</v>
      </c>
      <c r="AM36" t="s">
        <v>1371</v>
      </c>
      <c r="AN36" t="s">
        <v>286</v>
      </c>
      <c r="AP36">
        <v>13</v>
      </c>
      <c r="AQ36" t="s">
        <v>87</v>
      </c>
      <c r="AR36" t="s">
        <v>40</v>
      </c>
      <c r="AS36" t="s">
        <v>85</v>
      </c>
      <c r="AT36" t="s">
        <v>96</v>
      </c>
      <c r="AV36" s="213">
        <v>45853.752916666665</v>
      </c>
      <c r="AW36" t="s">
        <v>1375</v>
      </c>
    </row>
    <row r="37" spans="1:49" x14ac:dyDescent="0.35">
      <c r="A37">
        <v>182</v>
      </c>
      <c r="B37" t="s">
        <v>946</v>
      </c>
      <c r="C37" t="s">
        <v>1273</v>
      </c>
      <c r="D37" t="s">
        <v>941</v>
      </c>
      <c r="E37" t="s">
        <v>177</v>
      </c>
      <c r="F37" t="s">
        <v>164</v>
      </c>
      <c r="G37" t="s">
        <v>989</v>
      </c>
      <c r="H37" t="s">
        <v>642</v>
      </c>
      <c r="I37" t="s">
        <v>147</v>
      </c>
      <c r="J37" t="s">
        <v>66</v>
      </c>
      <c r="K37">
        <v>2</v>
      </c>
      <c r="L37" t="s">
        <v>189</v>
      </c>
      <c r="M37" t="s">
        <v>150</v>
      </c>
      <c r="N37" t="s">
        <v>720</v>
      </c>
      <c r="O37" t="s">
        <v>122</v>
      </c>
      <c r="R37">
        <v>1</v>
      </c>
      <c r="S37" t="s">
        <v>92</v>
      </c>
      <c r="T37" t="s">
        <v>40</v>
      </c>
      <c r="U37" s="211">
        <v>45786</v>
      </c>
      <c r="V37" t="s">
        <v>932</v>
      </c>
      <c r="AK37" s="211">
        <v>45849</v>
      </c>
      <c r="AL37" s="211">
        <v>45854</v>
      </c>
      <c r="AM37" t="s">
        <v>1370</v>
      </c>
      <c r="AP37">
        <v>68</v>
      </c>
      <c r="AQ37" t="s">
        <v>89</v>
      </c>
      <c r="AR37" t="s">
        <v>40</v>
      </c>
      <c r="AS37" t="s">
        <v>85</v>
      </c>
      <c r="AT37" t="s">
        <v>96</v>
      </c>
      <c r="AV37" s="213">
        <v>45853.752916666665</v>
      </c>
      <c r="AW37" t="s">
        <v>1375</v>
      </c>
    </row>
    <row r="38" spans="1:49" x14ac:dyDescent="0.35">
      <c r="A38">
        <v>181</v>
      </c>
      <c r="B38" t="s">
        <v>946</v>
      </c>
      <c r="C38" t="s">
        <v>1273</v>
      </c>
      <c r="D38" t="s">
        <v>941</v>
      </c>
      <c r="E38" t="s">
        <v>177</v>
      </c>
      <c r="F38" t="s">
        <v>164</v>
      </c>
      <c r="G38" t="s">
        <v>989</v>
      </c>
      <c r="H38" t="s">
        <v>642</v>
      </c>
      <c r="I38" t="s">
        <v>147</v>
      </c>
      <c r="J38" t="s">
        <v>66</v>
      </c>
      <c r="K38">
        <v>2</v>
      </c>
      <c r="L38" t="s">
        <v>189</v>
      </c>
      <c r="M38" t="s">
        <v>150</v>
      </c>
      <c r="N38" t="s">
        <v>720</v>
      </c>
      <c r="O38" t="s">
        <v>122</v>
      </c>
      <c r="R38">
        <v>1</v>
      </c>
      <c r="S38" t="s">
        <v>92</v>
      </c>
      <c r="T38" t="s">
        <v>40</v>
      </c>
      <c r="U38" s="211">
        <v>45786</v>
      </c>
      <c r="V38" t="s">
        <v>932</v>
      </c>
      <c r="AK38" s="211">
        <v>45849</v>
      </c>
      <c r="AL38" s="211">
        <v>45854</v>
      </c>
      <c r="AM38" t="s">
        <v>1369</v>
      </c>
      <c r="AP38">
        <v>68</v>
      </c>
      <c r="AQ38" t="s">
        <v>89</v>
      </c>
      <c r="AR38" t="s">
        <v>40</v>
      </c>
      <c r="AS38" t="s">
        <v>85</v>
      </c>
      <c r="AT38" t="s">
        <v>96</v>
      </c>
      <c r="AV38" s="213">
        <v>45853.752916666665</v>
      </c>
      <c r="AW38" t="s">
        <v>1375</v>
      </c>
    </row>
    <row r="39" spans="1:49" x14ac:dyDescent="0.35">
      <c r="A39">
        <v>180</v>
      </c>
      <c r="B39" t="s">
        <v>946</v>
      </c>
      <c r="C39" t="s">
        <v>1273</v>
      </c>
      <c r="D39" t="s">
        <v>941</v>
      </c>
      <c r="E39" t="s">
        <v>177</v>
      </c>
      <c r="F39" t="s">
        <v>164</v>
      </c>
      <c r="G39" t="s">
        <v>989</v>
      </c>
      <c r="H39" t="s">
        <v>642</v>
      </c>
      <c r="I39" t="s">
        <v>147</v>
      </c>
      <c r="J39" t="s">
        <v>66</v>
      </c>
      <c r="K39">
        <v>2</v>
      </c>
      <c r="L39" t="s">
        <v>189</v>
      </c>
      <c r="M39" t="s">
        <v>150</v>
      </c>
      <c r="N39" t="s">
        <v>720</v>
      </c>
      <c r="O39" t="s">
        <v>122</v>
      </c>
      <c r="R39">
        <v>1</v>
      </c>
      <c r="S39" t="s">
        <v>92</v>
      </c>
      <c r="T39" t="s">
        <v>40</v>
      </c>
      <c r="U39" s="211">
        <v>45786</v>
      </c>
      <c r="V39" t="s">
        <v>932</v>
      </c>
      <c r="AK39" s="211">
        <v>45849</v>
      </c>
      <c r="AL39" s="211">
        <v>45854</v>
      </c>
      <c r="AM39" t="s">
        <v>1368</v>
      </c>
      <c r="AP39">
        <v>68</v>
      </c>
      <c r="AQ39" t="s">
        <v>89</v>
      </c>
      <c r="AR39" t="s">
        <v>40</v>
      </c>
      <c r="AS39" t="s">
        <v>85</v>
      </c>
      <c r="AT39" t="s">
        <v>96</v>
      </c>
      <c r="AV39" s="213">
        <v>45853.752916666665</v>
      </c>
      <c r="AW39" t="s">
        <v>1375</v>
      </c>
    </row>
    <row r="40" spans="1:49" x14ac:dyDescent="0.35">
      <c r="A40">
        <v>175</v>
      </c>
      <c r="B40" t="s">
        <v>149</v>
      </c>
      <c r="C40" t="s">
        <v>321</v>
      </c>
      <c r="D40" t="s">
        <v>906</v>
      </c>
      <c r="E40" t="s">
        <v>177</v>
      </c>
      <c r="F40" t="s">
        <v>164</v>
      </c>
      <c r="G40" t="s">
        <v>624</v>
      </c>
      <c r="H40" t="s">
        <v>642</v>
      </c>
      <c r="I40" t="s">
        <v>138</v>
      </c>
      <c r="J40" t="s">
        <v>105</v>
      </c>
      <c r="K40">
        <v>2</v>
      </c>
      <c r="L40" t="s">
        <v>189</v>
      </c>
      <c r="M40" t="s">
        <v>150</v>
      </c>
      <c r="N40" t="s">
        <v>163</v>
      </c>
      <c r="O40" t="s">
        <v>39</v>
      </c>
      <c r="P40" t="s">
        <v>645</v>
      </c>
      <c r="R40">
        <v>1</v>
      </c>
      <c r="S40" t="s">
        <v>135</v>
      </c>
      <c r="T40" t="s">
        <v>40</v>
      </c>
      <c r="U40" s="211">
        <v>45784</v>
      </c>
      <c r="V40" t="s">
        <v>932</v>
      </c>
      <c r="W40">
        <v>1</v>
      </c>
      <c r="X40">
        <v>1</v>
      </c>
      <c r="Y40">
        <v>1</v>
      </c>
      <c r="Z40">
        <v>1</v>
      </c>
      <c r="AA40">
        <v>1</v>
      </c>
      <c r="AB40">
        <v>1</v>
      </c>
      <c r="AK40" s="211">
        <v>45793</v>
      </c>
      <c r="AL40" s="211">
        <v>45809</v>
      </c>
      <c r="AM40" t="s">
        <v>921</v>
      </c>
      <c r="AN40" t="s">
        <v>286</v>
      </c>
      <c r="AP40">
        <v>25</v>
      </c>
      <c r="AQ40" t="s">
        <v>87</v>
      </c>
      <c r="AR40" t="s">
        <v>40</v>
      </c>
      <c r="AS40" t="s">
        <v>85</v>
      </c>
      <c r="AT40" t="s">
        <v>96</v>
      </c>
      <c r="AV40" s="213">
        <v>45853.752916666665</v>
      </c>
      <c r="AW40" t="s">
        <v>1375</v>
      </c>
    </row>
    <row r="41" spans="1:49" x14ac:dyDescent="0.35">
      <c r="A41">
        <v>178</v>
      </c>
      <c r="B41" t="s">
        <v>149</v>
      </c>
      <c r="C41" t="s">
        <v>321</v>
      </c>
      <c r="D41" t="s">
        <v>943</v>
      </c>
      <c r="E41" t="s">
        <v>483</v>
      </c>
      <c r="F41" t="s">
        <v>136</v>
      </c>
      <c r="G41" t="s">
        <v>589</v>
      </c>
      <c r="H41" t="s">
        <v>948</v>
      </c>
      <c r="I41" t="s">
        <v>138</v>
      </c>
      <c r="J41" t="s">
        <v>61</v>
      </c>
      <c r="K41">
        <v>4</v>
      </c>
      <c r="L41" t="s">
        <v>190</v>
      </c>
      <c r="M41" t="s">
        <v>150</v>
      </c>
      <c r="N41" t="s">
        <v>720</v>
      </c>
      <c r="O41" t="s">
        <v>122</v>
      </c>
      <c r="R41">
        <v>1</v>
      </c>
      <c r="S41" t="s">
        <v>135</v>
      </c>
      <c r="T41" t="s">
        <v>40</v>
      </c>
      <c r="U41" s="211">
        <v>45786</v>
      </c>
      <c r="V41" t="s">
        <v>932</v>
      </c>
      <c r="AK41" s="211">
        <v>45789</v>
      </c>
      <c r="AL41" s="211">
        <v>45838</v>
      </c>
      <c r="AM41" t="s">
        <v>1209</v>
      </c>
      <c r="AN41" t="s">
        <v>286</v>
      </c>
      <c r="AP41">
        <v>52</v>
      </c>
      <c r="AQ41" t="s">
        <v>88</v>
      </c>
      <c r="AR41" t="s">
        <v>40</v>
      </c>
      <c r="AS41" t="s">
        <v>85</v>
      </c>
      <c r="AT41" t="s">
        <v>96</v>
      </c>
      <c r="AV41" s="213">
        <v>45853.752916666665</v>
      </c>
      <c r="AW41" t="s">
        <v>1375</v>
      </c>
    </row>
    <row r="42" spans="1:49" x14ac:dyDescent="0.35">
      <c r="A42">
        <v>271</v>
      </c>
      <c r="B42" t="s">
        <v>149</v>
      </c>
      <c r="C42" t="s">
        <v>321</v>
      </c>
      <c r="D42" t="s">
        <v>1099</v>
      </c>
      <c r="E42" t="s">
        <v>159</v>
      </c>
      <c r="F42" t="s">
        <v>164</v>
      </c>
      <c r="G42" t="s">
        <v>1120</v>
      </c>
      <c r="H42" t="s">
        <v>1121</v>
      </c>
      <c r="I42" t="s">
        <v>147</v>
      </c>
      <c r="J42" t="s">
        <v>66</v>
      </c>
      <c r="K42">
        <v>2</v>
      </c>
      <c r="L42" t="s">
        <v>189</v>
      </c>
      <c r="M42" t="s">
        <v>150</v>
      </c>
      <c r="N42" t="s">
        <v>720</v>
      </c>
      <c r="O42" t="s">
        <v>122</v>
      </c>
      <c r="P42" t="s">
        <v>349</v>
      </c>
      <c r="Q42" t="s">
        <v>349</v>
      </c>
      <c r="R42">
        <v>1</v>
      </c>
      <c r="S42" t="s">
        <v>135</v>
      </c>
      <c r="T42" t="s">
        <v>40</v>
      </c>
      <c r="U42" s="211">
        <v>45833</v>
      </c>
      <c r="V42" t="s">
        <v>1361</v>
      </c>
      <c r="AK42" s="211">
        <v>45810</v>
      </c>
      <c r="AL42" s="211">
        <v>45842</v>
      </c>
      <c r="AM42" t="s">
        <v>1153</v>
      </c>
      <c r="AN42" t="s">
        <v>286</v>
      </c>
      <c r="AP42">
        <v>9</v>
      </c>
      <c r="AQ42" t="s">
        <v>87</v>
      </c>
      <c r="AR42" t="s">
        <v>40</v>
      </c>
      <c r="AS42" t="s">
        <v>85</v>
      </c>
      <c r="AT42" t="s">
        <v>96</v>
      </c>
      <c r="AV42" s="213">
        <v>45853.752916666665</v>
      </c>
      <c r="AW42" t="s">
        <v>1375</v>
      </c>
    </row>
    <row r="43" spans="1:49" x14ac:dyDescent="0.35">
      <c r="A43">
        <v>208</v>
      </c>
      <c r="B43" t="s">
        <v>149</v>
      </c>
      <c r="C43" t="s">
        <v>321</v>
      </c>
      <c r="D43" t="s">
        <v>996</v>
      </c>
      <c r="E43" t="s">
        <v>156</v>
      </c>
      <c r="F43" t="s">
        <v>164</v>
      </c>
      <c r="G43" t="s">
        <v>1002</v>
      </c>
      <c r="H43" t="s">
        <v>1001</v>
      </c>
      <c r="I43" t="s">
        <v>138</v>
      </c>
      <c r="J43" t="s">
        <v>67</v>
      </c>
      <c r="K43">
        <v>3</v>
      </c>
      <c r="L43" t="s">
        <v>189</v>
      </c>
      <c r="M43" t="s">
        <v>150</v>
      </c>
      <c r="N43" t="s">
        <v>163</v>
      </c>
      <c r="O43" t="s">
        <v>39</v>
      </c>
      <c r="P43" t="s">
        <v>1005</v>
      </c>
      <c r="Q43" t="s">
        <v>180</v>
      </c>
      <c r="R43">
        <v>1</v>
      </c>
      <c r="S43" t="s">
        <v>135</v>
      </c>
      <c r="T43" t="s">
        <v>40</v>
      </c>
      <c r="U43" s="211">
        <v>45807</v>
      </c>
      <c r="V43" t="s">
        <v>932</v>
      </c>
      <c r="AK43" s="211">
        <v>45807</v>
      </c>
      <c r="AL43" s="211">
        <v>45809</v>
      </c>
      <c r="AM43" t="s">
        <v>1253</v>
      </c>
      <c r="AN43" t="s">
        <v>286</v>
      </c>
      <c r="AP43">
        <v>2</v>
      </c>
      <c r="AQ43" t="s">
        <v>87</v>
      </c>
      <c r="AR43" t="s">
        <v>40</v>
      </c>
      <c r="AS43" t="s">
        <v>85</v>
      </c>
      <c r="AT43" t="s">
        <v>96</v>
      </c>
      <c r="AV43" s="213">
        <v>45853.752916666665</v>
      </c>
      <c r="AW43" t="s">
        <v>1375</v>
      </c>
    </row>
    <row r="44" spans="1:49" x14ac:dyDescent="0.35">
      <c r="A44">
        <v>5</v>
      </c>
      <c r="B44" t="s">
        <v>149</v>
      </c>
      <c r="C44" t="s">
        <v>1274</v>
      </c>
      <c r="D44" t="s">
        <v>1145</v>
      </c>
      <c r="E44" t="s">
        <v>205</v>
      </c>
      <c r="F44" t="s">
        <v>164</v>
      </c>
      <c r="G44" t="s">
        <v>1229</v>
      </c>
      <c r="H44" t="s">
        <v>372</v>
      </c>
      <c r="I44" t="s">
        <v>138</v>
      </c>
      <c r="J44" t="s">
        <v>67</v>
      </c>
      <c r="K44">
        <v>3</v>
      </c>
      <c r="L44" t="s">
        <v>189</v>
      </c>
      <c r="M44" t="s">
        <v>150</v>
      </c>
      <c r="N44" t="s">
        <v>52</v>
      </c>
      <c r="O44" t="s">
        <v>39</v>
      </c>
      <c r="P44" t="s">
        <v>476</v>
      </c>
      <c r="Q44" t="s">
        <v>180</v>
      </c>
      <c r="R44">
        <v>1</v>
      </c>
      <c r="S44" t="s">
        <v>135</v>
      </c>
      <c r="T44" t="s">
        <v>40</v>
      </c>
      <c r="U44" s="211">
        <v>45839</v>
      </c>
      <c r="V44" t="s">
        <v>1362</v>
      </c>
      <c r="AL44" s="211">
        <v>45839</v>
      </c>
      <c r="AM44" t="s">
        <v>1275</v>
      </c>
      <c r="AN44" t="s">
        <v>286</v>
      </c>
      <c r="AP44">
        <v>0</v>
      </c>
      <c r="AQ44" t="s">
        <v>87</v>
      </c>
      <c r="AR44" t="s">
        <v>40</v>
      </c>
      <c r="AS44" t="s">
        <v>85</v>
      </c>
      <c r="AT44" t="s">
        <v>96</v>
      </c>
      <c r="AV44" s="213">
        <v>45853.752916666665</v>
      </c>
      <c r="AW44" t="s">
        <v>1375</v>
      </c>
    </row>
    <row r="45" spans="1:49" x14ac:dyDescent="0.35">
      <c r="A45">
        <v>283</v>
      </c>
      <c r="B45" t="s">
        <v>149</v>
      </c>
      <c r="C45" t="s">
        <v>1273</v>
      </c>
      <c r="D45" t="s">
        <v>1103</v>
      </c>
      <c r="E45" t="s">
        <v>159</v>
      </c>
      <c r="F45" t="s">
        <v>164</v>
      </c>
      <c r="G45" t="s">
        <v>1120</v>
      </c>
      <c r="H45" t="s">
        <v>1125</v>
      </c>
      <c r="I45" t="s">
        <v>138</v>
      </c>
      <c r="J45" t="s">
        <v>66</v>
      </c>
      <c r="K45">
        <v>2</v>
      </c>
      <c r="L45" t="s">
        <v>189</v>
      </c>
      <c r="M45" t="s">
        <v>150</v>
      </c>
      <c r="N45" t="s">
        <v>720</v>
      </c>
      <c r="O45" t="s">
        <v>122</v>
      </c>
      <c r="P45" t="s">
        <v>349</v>
      </c>
      <c r="Q45" t="s">
        <v>349</v>
      </c>
      <c r="R45">
        <v>1</v>
      </c>
      <c r="S45" t="s">
        <v>135</v>
      </c>
      <c r="T45" t="s">
        <v>40</v>
      </c>
      <c r="U45" s="211">
        <v>45833</v>
      </c>
      <c r="V45" t="s">
        <v>1361</v>
      </c>
      <c r="AK45" s="211">
        <v>45849</v>
      </c>
      <c r="AL45" s="211">
        <v>45854</v>
      </c>
      <c r="AM45" t="s">
        <v>1365</v>
      </c>
      <c r="AN45" t="s">
        <v>286</v>
      </c>
      <c r="AP45">
        <v>21</v>
      </c>
      <c r="AQ45" t="s">
        <v>87</v>
      </c>
      <c r="AR45" t="s">
        <v>40</v>
      </c>
      <c r="AS45" t="s">
        <v>85</v>
      </c>
      <c r="AT45" t="s">
        <v>96</v>
      </c>
      <c r="AV45" s="213">
        <v>45853.752916666665</v>
      </c>
      <c r="AW45" t="s">
        <v>1375</v>
      </c>
    </row>
    <row r="46" spans="1:49" x14ac:dyDescent="0.35">
      <c r="A46">
        <v>210</v>
      </c>
      <c r="B46" t="s">
        <v>149</v>
      </c>
      <c r="C46" t="s">
        <v>321</v>
      </c>
      <c r="D46" t="s">
        <v>998</v>
      </c>
      <c r="E46" t="s">
        <v>979</v>
      </c>
      <c r="F46" t="s">
        <v>164</v>
      </c>
      <c r="G46" t="s">
        <v>681</v>
      </c>
      <c r="H46" t="s">
        <v>1010</v>
      </c>
      <c r="I46" t="s">
        <v>138</v>
      </c>
      <c r="J46" t="s">
        <v>66</v>
      </c>
      <c r="K46">
        <v>2</v>
      </c>
      <c r="L46" t="s">
        <v>189</v>
      </c>
      <c r="M46" t="s">
        <v>150</v>
      </c>
      <c r="N46" t="s">
        <v>163</v>
      </c>
      <c r="O46" t="s">
        <v>39</v>
      </c>
      <c r="P46" t="s">
        <v>1012</v>
      </c>
      <c r="Q46" t="s">
        <v>570</v>
      </c>
      <c r="R46">
        <v>1</v>
      </c>
      <c r="S46" t="s">
        <v>135</v>
      </c>
      <c r="T46" t="s">
        <v>40</v>
      </c>
      <c r="U46" s="211">
        <v>45807</v>
      </c>
      <c r="V46" t="s">
        <v>932</v>
      </c>
      <c r="AD46">
        <v>1</v>
      </c>
      <c r="AI46" t="s">
        <v>1014</v>
      </c>
      <c r="AK46" s="211">
        <v>45818</v>
      </c>
      <c r="AL46" s="211">
        <v>45839</v>
      </c>
      <c r="AM46" t="s">
        <v>1136</v>
      </c>
      <c r="AN46" t="s">
        <v>286</v>
      </c>
      <c r="AP46">
        <v>32</v>
      </c>
      <c r="AQ46" t="s">
        <v>88</v>
      </c>
      <c r="AR46" t="s">
        <v>40</v>
      </c>
      <c r="AS46" t="s">
        <v>85</v>
      </c>
      <c r="AT46" t="s">
        <v>96</v>
      </c>
      <c r="AV46" s="213">
        <v>45853.752916666665</v>
      </c>
      <c r="AW46" t="s">
        <v>1375</v>
      </c>
    </row>
    <row r="47" spans="1:49" x14ac:dyDescent="0.35">
      <c r="A47">
        <v>209</v>
      </c>
      <c r="B47" t="s">
        <v>149</v>
      </c>
      <c r="C47" t="s">
        <v>321</v>
      </c>
      <c r="D47" t="s">
        <v>998</v>
      </c>
      <c r="E47" t="s">
        <v>979</v>
      </c>
      <c r="F47" t="s">
        <v>164</v>
      </c>
      <c r="G47" t="s">
        <v>681</v>
      </c>
      <c r="H47" t="s">
        <v>1010</v>
      </c>
      <c r="I47" t="s">
        <v>138</v>
      </c>
      <c r="J47" t="s">
        <v>105</v>
      </c>
      <c r="K47">
        <v>2</v>
      </c>
      <c r="L47" t="s">
        <v>189</v>
      </c>
      <c r="M47" t="s">
        <v>150</v>
      </c>
      <c r="N47" t="s">
        <v>163</v>
      </c>
      <c r="O47" t="s">
        <v>39</v>
      </c>
      <c r="P47" t="s">
        <v>1011</v>
      </c>
      <c r="Q47" t="s">
        <v>570</v>
      </c>
      <c r="R47">
        <v>1</v>
      </c>
      <c r="S47" t="s">
        <v>135</v>
      </c>
      <c r="T47" t="s">
        <v>40</v>
      </c>
      <c r="U47" s="211">
        <v>45807</v>
      </c>
      <c r="V47" t="s">
        <v>932</v>
      </c>
      <c r="AD47">
        <v>1</v>
      </c>
      <c r="AI47" t="s">
        <v>1014</v>
      </c>
      <c r="AK47" s="211">
        <v>45818</v>
      </c>
      <c r="AL47" s="211">
        <v>45839</v>
      </c>
      <c r="AM47" t="s">
        <v>1135</v>
      </c>
      <c r="AN47" t="s">
        <v>286</v>
      </c>
      <c r="AP47">
        <v>32</v>
      </c>
      <c r="AQ47" t="s">
        <v>88</v>
      </c>
      <c r="AR47" t="s">
        <v>40</v>
      </c>
      <c r="AS47" t="s">
        <v>85</v>
      </c>
      <c r="AT47" t="s">
        <v>96</v>
      </c>
      <c r="AV47" s="213">
        <v>45853.752916666665</v>
      </c>
      <c r="AW47" t="s">
        <v>1375</v>
      </c>
    </row>
    <row r="48" spans="1:49" ht="29" x14ac:dyDescent="0.35">
      <c r="A48">
        <v>118</v>
      </c>
      <c r="B48" t="s">
        <v>149</v>
      </c>
      <c r="C48" t="s">
        <v>321</v>
      </c>
      <c r="D48" t="s">
        <v>904</v>
      </c>
      <c r="E48" t="s">
        <v>146</v>
      </c>
      <c r="F48" t="s">
        <v>261</v>
      </c>
      <c r="G48" t="s">
        <v>634</v>
      </c>
      <c r="H48" t="s">
        <v>703</v>
      </c>
      <c r="I48" t="s">
        <v>138</v>
      </c>
      <c r="J48" t="s">
        <v>43</v>
      </c>
      <c r="K48">
        <v>7</v>
      </c>
      <c r="L48" t="s">
        <v>190</v>
      </c>
      <c r="M48" t="s">
        <v>121</v>
      </c>
      <c r="N48" t="s">
        <v>151</v>
      </c>
      <c r="O48" t="s">
        <v>39</v>
      </c>
      <c r="P48" t="s">
        <v>704</v>
      </c>
      <c r="Q48" t="s">
        <v>705</v>
      </c>
      <c r="R48">
        <v>1</v>
      </c>
      <c r="S48" t="s">
        <v>92</v>
      </c>
      <c r="T48" t="s">
        <v>40</v>
      </c>
      <c r="U48" s="211">
        <v>45737</v>
      </c>
      <c r="V48" t="s">
        <v>182</v>
      </c>
      <c r="W48">
        <v>4</v>
      </c>
      <c r="Y48">
        <v>2</v>
      </c>
      <c r="AB48">
        <v>1</v>
      </c>
      <c r="AC48">
        <v>0</v>
      </c>
      <c r="AE48">
        <v>3</v>
      </c>
      <c r="AF48">
        <v>3</v>
      </c>
      <c r="AH48">
        <v>4</v>
      </c>
      <c r="AI48" s="212" t="s">
        <v>929</v>
      </c>
      <c r="AK48" s="211">
        <v>45800</v>
      </c>
      <c r="AL48" s="211">
        <v>45852</v>
      </c>
      <c r="AM48" t="s">
        <v>1284</v>
      </c>
      <c r="AP48">
        <v>115</v>
      </c>
      <c r="AQ48" t="s">
        <v>90</v>
      </c>
      <c r="AR48" t="s">
        <v>40</v>
      </c>
      <c r="AS48" t="s">
        <v>86</v>
      </c>
      <c r="AT48" t="s">
        <v>95</v>
      </c>
      <c r="AV48" s="213">
        <v>45853.752916666665</v>
      </c>
      <c r="AW48" t="s">
        <v>1375</v>
      </c>
    </row>
    <row r="49" spans="1:49" ht="29" x14ac:dyDescent="0.35">
      <c r="A49">
        <v>227</v>
      </c>
      <c r="B49" t="s">
        <v>149</v>
      </c>
      <c r="C49" t="s">
        <v>1273</v>
      </c>
      <c r="E49" t="s">
        <v>137</v>
      </c>
      <c r="F49" t="s">
        <v>136</v>
      </c>
      <c r="G49" t="s">
        <v>694</v>
      </c>
      <c r="H49" t="s">
        <v>1057</v>
      </c>
      <c r="I49" t="s">
        <v>138</v>
      </c>
      <c r="J49" t="s">
        <v>65</v>
      </c>
      <c r="K49">
        <v>4</v>
      </c>
      <c r="L49" t="s">
        <v>190</v>
      </c>
      <c r="M49" t="s">
        <v>121</v>
      </c>
      <c r="N49" t="s">
        <v>151</v>
      </c>
      <c r="O49" t="s">
        <v>39</v>
      </c>
      <c r="P49" t="s">
        <v>349</v>
      </c>
      <c r="Q49" t="s">
        <v>349</v>
      </c>
      <c r="R49">
        <v>1</v>
      </c>
      <c r="S49" t="s">
        <v>135</v>
      </c>
      <c r="T49" t="s">
        <v>40</v>
      </c>
      <c r="U49" s="211">
        <v>45818</v>
      </c>
      <c r="V49" t="s">
        <v>1361</v>
      </c>
      <c r="W49">
        <v>5</v>
      </c>
      <c r="X49">
        <v>4</v>
      </c>
      <c r="Y49">
        <v>3</v>
      </c>
      <c r="AA49">
        <v>1</v>
      </c>
      <c r="AB49">
        <v>1</v>
      </c>
      <c r="AE49">
        <v>3</v>
      </c>
      <c r="AH49">
        <v>7</v>
      </c>
      <c r="AI49" s="212" t="s">
        <v>1058</v>
      </c>
      <c r="AK49" s="211">
        <v>45826</v>
      </c>
      <c r="AL49" s="211">
        <v>45831</v>
      </c>
      <c r="AM49" t="s">
        <v>1059</v>
      </c>
      <c r="AP49">
        <v>13</v>
      </c>
      <c r="AQ49" t="s">
        <v>87</v>
      </c>
      <c r="AR49" t="s">
        <v>40</v>
      </c>
      <c r="AS49" t="s">
        <v>85</v>
      </c>
      <c r="AT49" t="s">
        <v>96</v>
      </c>
      <c r="AV49" s="213">
        <v>45853.752916666665</v>
      </c>
      <c r="AW49" t="s">
        <v>1375</v>
      </c>
    </row>
    <row r="50" spans="1:49" x14ac:dyDescent="0.35">
      <c r="A50">
        <v>213</v>
      </c>
      <c r="B50" t="s">
        <v>149</v>
      </c>
      <c r="C50" t="s">
        <v>321</v>
      </c>
      <c r="D50" t="s">
        <v>1105</v>
      </c>
      <c r="E50" t="s">
        <v>183</v>
      </c>
      <c r="F50" t="s">
        <v>164</v>
      </c>
      <c r="G50" t="s">
        <v>581</v>
      </c>
      <c r="H50" t="s">
        <v>1126</v>
      </c>
      <c r="I50" t="s">
        <v>138</v>
      </c>
      <c r="J50" t="s">
        <v>67</v>
      </c>
      <c r="K50">
        <v>3</v>
      </c>
      <c r="L50" t="s">
        <v>189</v>
      </c>
      <c r="M50" t="s">
        <v>150</v>
      </c>
      <c r="N50" t="s">
        <v>720</v>
      </c>
      <c r="O50" t="s">
        <v>122</v>
      </c>
      <c r="P50" t="s">
        <v>349</v>
      </c>
      <c r="Q50" t="s">
        <v>349</v>
      </c>
      <c r="R50">
        <v>1</v>
      </c>
      <c r="S50" t="s">
        <v>135</v>
      </c>
      <c r="T50" t="s">
        <v>40</v>
      </c>
      <c r="U50" s="211">
        <v>45810</v>
      </c>
      <c r="V50" t="s">
        <v>1361</v>
      </c>
      <c r="AK50" s="211">
        <v>45809</v>
      </c>
      <c r="AL50" s="211">
        <v>45810</v>
      </c>
      <c r="AM50" t="s">
        <v>1212</v>
      </c>
      <c r="AN50" t="s">
        <v>286</v>
      </c>
      <c r="AP50">
        <v>0</v>
      </c>
      <c r="AQ50" t="s">
        <v>87</v>
      </c>
      <c r="AR50" t="s">
        <v>40</v>
      </c>
      <c r="AS50" t="s">
        <v>85</v>
      </c>
      <c r="AT50" t="s">
        <v>96</v>
      </c>
      <c r="AV50" s="213">
        <v>45853.752916666665</v>
      </c>
      <c r="AW50" t="s">
        <v>1375</v>
      </c>
    </row>
    <row r="51" spans="1:49" x14ac:dyDescent="0.35">
      <c r="A51">
        <v>176</v>
      </c>
      <c r="B51" t="s">
        <v>946</v>
      </c>
      <c r="C51" t="s">
        <v>1273</v>
      </c>
      <c r="D51" t="s">
        <v>945</v>
      </c>
      <c r="E51" t="s">
        <v>183</v>
      </c>
      <c r="F51" t="s">
        <v>164</v>
      </c>
      <c r="G51" t="s">
        <v>581</v>
      </c>
      <c r="H51" t="s">
        <v>949</v>
      </c>
      <c r="I51" t="s">
        <v>147</v>
      </c>
      <c r="J51" t="s">
        <v>66</v>
      </c>
      <c r="K51">
        <v>2</v>
      </c>
      <c r="L51" t="s">
        <v>189</v>
      </c>
      <c r="M51" t="s">
        <v>150</v>
      </c>
      <c r="N51" t="s">
        <v>720</v>
      </c>
      <c r="O51" t="s">
        <v>122</v>
      </c>
      <c r="R51">
        <v>1</v>
      </c>
      <c r="S51" t="s">
        <v>92</v>
      </c>
      <c r="T51" t="s">
        <v>40</v>
      </c>
      <c r="U51" s="211">
        <v>45786</v>
      </c>
      <c r="V51" t="s">
        <v>932</v>
      </c>
      <c r="AK51" s="211">
        <v>45849</v>
      </c>
      <c r="AL51" s="211">
        <v>45854</v>
      </c>
      <c r="AM51" t="s">
        <v>1366</v>
      </c>
      <c r="AN51" t="s">
        <v>286</v>
      </c>
      <c r="AP51">
        <v>68</v>
      </c>
      <c r="AQ51" t="s">
        <v>89</v>
      </c>
      <c r="AR51" t="s">
        <v>40</v>
      </c>
      <c r="AS51" t="s">
        <v>85</v>
      </c>
      <c r="AT51" t="s">
        <v>96</v>
      </c>
      <c r="AV51" s="213">
        <v>45853.752916666665</v>
      </c>
      <c r="AW51" t="s">
        <v>1375</v>
      </c>
    </row>
    <row r="52" spans="1:49" x14ac:dyDescent="0.35">
      <c r="A52">
        <v>259</v>
      </c>
      <c r="B52" t="s">
        <v>149</v>
      </c>
      <c r="C52" t="s">
        <v>1273</v>
      </c>
      <c r="D52" t="s">
        <v>1095</v>
      </c>
      <c r="E52" t="s">
        <v>183</v>
      </c>
      <c r="F52" t="s">
        <v>164</v>
      </c>
      <c r="G52" t="s">
        <v>581</v>
      </c>
      <c r="H52" t="s">
        <v>1116</v>
      </c>
      <c r="I52" t="s">
        <v>138</v>
      </c>
      <c r="J52" t="s">
        <v>66</v>
      </c>
      <c r="K52">
        <v>2</v>
      </c>
      <c r="L52" t="s">
        <v>189</v>
      </c>
      <c r="M52" t="s">
        <v>150</v>
      </c>
      <c r="N52" t="s">
        <v>720</v>
      </c>
      <c r="O52" t="s">
        <v>122</v>
      </c>
      <c r="P52" t="s">
        <v>349</v>
      </c>
      <c r="Q52" t="s">
        <v>349</v>
      </c>
      <c r="R52">
        <v>1</v>
      </c>
      <c r="S52" t="s">
        <v>92</v>
      </c>
      <c r="T52" t="s">
        <v>40</v>
      </c>
      <c r="U52" s="211">
        <v>45833</v>
      </c>
      <c r="V52" t="s">
        <v>1361</v>
      </c>
      <c r="AK52" s="211">
        <v>45852</v>
      </c>
      <c r="AL52" s="211">
        <v>45859</v>
      </c>
      <c r="AM52" t="s">
        <v>1363</v>
      </c>
      <c r="AN52" t="s">
        <v>286</v>
      </c>
      <c r="AP52">
        <v>26</v>
      </c>
      <c r="AQ52" t="s">
        <v>87</v>
      </c>
      <c r="AR52" t="s">
        <v>40</v>
      </c>
      <c r="AS52" t="s">
        <v>85</v>
      </c>
      <c r="AT52" t="s">
        <v>96</v>
      </c>
      <c r="AV52" s="213">
        <v>45853.752916666665</v>
      </c>
      <c r="AW52" t="s">
        <v>1375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D4:E271"/>
  <sheetViews>
    <sheetView workbookViewId="0">
      <selection activeCell="E45" sqref="E45"/>
    </sheetView>
  </sheetViews>
  <sheetFormatPr defaultRowHeight="14.5" x14ac:dyDescent="0.35"/>
  <cols>
    <col min="4" max="4" width="39.453125" bestFit="1" customWidth="1"/>
    <col min="5" max="5" width="18.81640625" bestFit="1" customWidth="1"/>
    <col min="6" max="6" width="11.26953125" bestFit="1" customWidth="1"/>
    <col min="7" max="7" width="7.26953125" bestFit="1" customWidth="1"/>
    <col min="8" max="8" width="11.26953125" bestFit="1" customWidth="1"/>
  </cols>
  <sheetData>
    <row r="4" spans="4:5" x14ac:dyDescent="0.35">
      <c r="D4" s="12" t="s">
        <v>57</v>
      </c>
      <c r="E4" t="s">
        <v>59</v>
      </c>
    </row>
    <row r="5" spans="4:5" x14ac:dyDescent="0.35">
      <c r="D5" s="10" t="s">
        <v>1062</v>
      </c>
      <c r="E5">
        <v>1</v>
      </c>
    </row>
    <row r="6" spans="4:5" x14ac:dyDescent="0.35">
      <c r="D6" s="10" t="s">
        <v>591</v>
      </c>
      <c r="E6">
        <v>1</v>
      </c>
    </row>
    <row r="7" spans="4:5" x14ac:dyDescent="0.35">
      <c r="D7" s="10" t="s">
        <v>1061</v>
      </c>
      <c r="E7">
        <v>2</v>
      </c>
    </row>
    <row r="8" spans="4:5" x14ac:dyDescent="0.35">
      <c r="D8" s="10" t="s">
        <v>1151</v>
      </c>
      <c r="E8">
        <v>1</v>
      </c>
    </row>
    <row r="9" spans="4:5" x14ac:dyDescent="0.35">
      <c r="D9" s="10" t="s">
        <v>622</v>
      </c>
      <c r="E9">
        <v>2</v>
      </c>
    </row>
    <row r="10" spans="4:5" x14ac:dyDescent="0.35">
      <c r="D10" s="10" t="s">
        <v>1133</v>
      </c>
      <c r="E10">
        <v>1</v>
      </c>
    </row>
    <row r="11" spans="4:5" x14ac:dyDescent="0.35">
      <c r="D11" s="10" t="s">
        <v>1319</v>
      </c>
      <c r="E11">
        <v>2</v>
      </c>
    </row>
    <row r="12" spans="4:5" x14ac:dyDescent="0.35">
      <c r="D12" s="10" t="s">
        <v>580</v>
      </c>
      <c r="E12">
        <v>1</v>
      </c>
    </row>
    <row r="13" spans="4:5" x14ac:dyDescent="0.35">
      <c r="D13" s="10" t="s">
        <v>992</v>
      </c>
      <c r="E13">
        <v>1</v>
      </c>
    </row>
    <row r="14" spans="4:5" x14ac:dyDescent="0.35">
      <c r="D14" s="10" t="s">
        <v>659</v>
      </c>
      <c r="E14">
        <v>1</v>
      </c>
    </row>
    <row r="15" spans="4:5" x14ac:dyDescent="0.35">
      <c r="D15" s="10" t="s">
        <v>1233</v>
      </c>
      <c r="E15">
        <v>1</v>
      </c>
    </row>
    <row r="16" spans="4:5" x14ac:dyDescent="0.35">
      <c r="D16" s="10" t="s">
        <v>1144</v>
      </c>
      <c r="E16">
        <v>1</v>
      </c>
    </row>
    <row r="17" spans="4:5" x14ac:dyDescent="0.35">
      <c r="D17" s="10" t="s">
        <v>649</v>
      </c>
      <c r="E17">
        <v>6</v>
      </c>
    </row>
    <row r="18" spans="4:5" x14ac:dyDescent="0.35">
      <c r="D18" s="10" t="s">
        <v>860</v>
      </c>
      <c r="E18">
        <v>7</v>
      </c>
    </row>
    <row r="19" spans="4:5" x14ac:dyDescent="0.35">
      <c r="D19" s="10" t="s">
        <v>1117</v>
      </c>
      <c r="E19">
        <v>5</v>
      </c>
    </row>
    <row r="20" spans="4:5" x14ac:dyDescent="0.35">
      <c r="D20" s="10" t="s">
        <v>259</v>
      </c>
      <c r="E20">
        <v>1</v>
      </c>
    </row>
    <row r="21" spans="4:5" x14ac:dyDescent="0.35">
      <c r="D21" s="10" t="s">
        <v>1027</v>
      </c>
      <c r="E21">
        <v>2</v>
      </c>
    </row>
    <row r="22" spans="4:5" x14ac:dyDescent="0.35">
      <c r="D22" s="10" t="s">
        <v>962</v>
      </c>
      <c r="E22">
        <v>1</v>
      </c>
    </row>
    <row r="23" spans="4:5" x14ac:dyDescent="0.35">
      <c r="D23" s="10" t="s">
        <v>653</v>
      </c>
      <c r="E23">
        <v>1</v>
      </c>
    </row>
    <row r="24" spans="4:5" x14ac:dyDescent="0.35">
      <c r="D24" s="10" t="s">
        <v>922</v>
      </c>
      <c r="E24">
        <v>1</v>
      </c>
    </row>
    <row r="25" spans="4:5" x14ac:dyDescent="0.35">
      <c r="D25" s="10" t="s">
        <v>688</v>
      </c>
      <c r="E25">
        <v>1</v>
      </c>
    </row>
    <row r="26" spans="4:5" x14ac:dyDescent="0.35">
      <c r="D26" s="10" t="s">
        <v>700</v>
      </c>
      <c r="E26">
        <v>1</v>
      </c>
    </row>
    <row r="27" spans="4:5" x14ac:dyDescent="0.35">
      <c r="D27" s="10" t="s">
        <v>805</v>
      </c>
      <c r="E27">
        <v>1</v>
      </c>
    </row>
    <row r="28" spans="4:5" x14ac:dyDescent="0.35">
      <c r="D28" s="10" t="s">
        <v>1077</v>
      </c>
      <c r="E28">
        <v>2</v>
      </c>
    </row>
    <row r="29" spans="4:5" x14ac:dyDescent="0.35">
      <c r="D29" s="10" t="s">
        <v>663</v>
      </c>
      <c r="E29">
        <v>1</v>
      </c>
    </row>
    <row r="30" spans="4:5" x14ac:dyDescent="0.35">
      <c r="D30" s="10" t="s">
        <v>1045</v>
      </c>
      <c r="E30">
        <v>1</v>
      </c>
    </row>
    <row r="31" spans="4:5" x14ac:dyDescent="0.35">
      <c r="D31" s="10" t="s">
        <v>674</v>
      </c>
      <c r="E31">
        <v>3</v>
      </c>
    </row>
    <row r="32" spans="4:5" x14ac:dyDescent="0.35">
      <c r="D32" s="10" t="s">
        <v>615</v>
      </c>
      <c r="E32">
        <v>5</v>
      </c>
    </row>
    <row r="33" spans="4:5" x14ac:dyDescent="0.35">
      <c r="D33" s="10" t="s">
        <v>1226</v>
      </c>
      <c r="E33">
        <v>6</v>
      </c>
    </row>
    <row r="34" spans="4:5" x14ac:dyDescent="0.35">
      <c r="D34" s="10" t="s">
        <v>955</v>
      </c>
      <c r="E34">
        <v>1</v>
      </c>
    </row>
    <row r="35" spans="4:5" x14ac:dyDescent="0.35">
      <c r="D35" s="10" t="s">
        <v>610</v>
      </c>
      <c r="E35">
        <v>3</v>
      </c>
    </row>
    <row r="36" spans="4:5" x14ac:dyDescent="0.35">
      <c r="D36" s="10" t="s">
        <v>972</v>
      </c>
      <c r="E36">
        <v>1</v>
      </c>
    </row>
    <row r="37" spans="4:5" x14ac:dyDescent="0.35">
      <c r="D37" s="10" t="s">
        <v>1309</v>
      </c>
      <c r="E37">
        <v>1</v>
      </c>
    </row>
    <row r="38" spans="4:5" x14ac:dyDescent="0.35">
      <c r="D38" s="10" t="s">
        <v>1054</v>
      </c>
      <c r="E38">
        <v>1</v>
      </c>
    </row>
    <row r="39" spans="4:5" x14ac:dyDescent="0.35">
      <c r="D39" s="10" t="s">
        <v>944</v>
      </c>
      <c r="E39">
        <v>2</v>
      </c>
    </row>
    <row r="40" spans="4:5" x14ac:dyDescent="0.35">
      <c r="D40" s="10" t="s">
        <v>1239</v>
      </c>
      <c r="E40">
        <v>1</v>
      </c>
    </row>
    <row r="41" spans="4:5" x14ac:dyDescent="0.35">
      <c r="D41" s="10" t="s">
        <v>811</v>
      </c>
      <c r="E41">
        <v>1</v>
      </c>
    </row>
    <row r="42" spans="4:5" x14ac:dyDescent="0.35">
      <c r="D42" s="10" t="s">
        <v>1221</v>
      </c>
      <c r="E42">
        <v>1</v>
      </c>
    </row>
    <row r="43" spans="4:5" x14ac:dyDescent="0.35">
      <c r="D43" s="10" t="s">
        <v>596</v>
      </c>
      <c r="E43">
        <v>1</v>
      </c>
    </row>
    <row r="44" spans="4:5" x14ac:dyDescent="0.35">
      <c r="D44" s="10" t="s">
        <v>1339</v>
      </c>
      <c r="E44">
        <v>1</v>
      </c>
    </row>
    <row r="45" spans="4:5" x14ac:dyDescent="0.35">
      <c r="D45" s="10" t="s">
        <v>588</v>
      </c>
      <c r="E45">
        <v>1</v>
      </c>
    </row>
    <row r="46" spans="4:5" x14ac:dyDescent="0.35">
      <c r="D46" s="10" t="s">
        <v>608</v>
      </c>
      <c r="E46">
        <v>1</v>
      </c>
    </row>
    <row r="47" spans="4:5" x14ac:dyDescent="0.35">
      <c r="D47" s="10" t="s">
        <v>668</v>
      </c>
      <c r="E47">
        <v>5</v>
      </c>
    </row>
    <row r="48" spans="4:5" x14ac:dyDescent="0.35">
      <c r="D48" s="10" t="s">
        <v>692</v>
      </c>
      <c r="E48">
        <v>2</v>
      </c>
    </row>
    <row r="49" spans="4:5" x14ac:dyDescent="0.35">
      <c r="D49" s="10" t="s">
        <v>616</v>
      </c>
      <c r="E49">
        <v>5</v>
      </c>
    </row>
    <row r="50" spans="4:5" x14ac:dyDescent="0.35">
      <c r="D50" s="10" t="s">
        <v>821</v>
      </c>
      <c r="E50">
        <v>1</v>
      </c>
    </row>
    <row r="51" spans="4:5" x14ac:dyDescent="0.35">
      <c r="D51" s="10" t="s">
        <v>895</v>
      </c>
      <c r="E51">
        <v>2</v>
      </c>
    </row>
    <row r="52" spans="4:5" x14ac:dyDescent="0.35">
      <c r="D52" s="10" t="s">
        <v>716</v>
      </c>
      <c r="E52">
        <v>1</v>
      </c>
    </row>
    <row r="53" spans="4:5" x14ac:dyDescent="0.35">
      <c r="D53" s="10" t="s">
        <v>717</v>
      </c>
      <c r="E53">
        <v>1</v>
      </c>
    </row>
    <row r="54" spans="4:5" x14ac:dyDescent="0.35">
      <c r="D54" s="10" t="s">
        <v>969</v>
      </c>
      <c r="E54">
        <v>1</v>
      </c>
    </row>
    <row r="55" spans="4:5" x14ac:dyDescent="0.35">
      <c r="D55" s="10" t="s">
        <v>684</v>
      </c>
      <c r="E55">
        <v>1</v>
      </c>
    </row>
    <row r="56" spans="4:5" x14ac:dyDescent="0.35">
      <c r="D56" s="10" t="s">
        <v>595</v>
      </c>
      <c r="E56">
        <v>1</v>
      </c>
    </row>
    <row r="57" spans="4:5" x14ac:dyDescent="0.35">
      <c r="D57" s="10" t="s">
        <v>587</v>
      </c>
      <c r="E57">
        <v>1</v>
      </c>
    </row>
    <row r="58" spans="4:5" x14ac:dyDescent="0.35">
      <c r="D58" s="10" t="s">
        <v>593</v>
      </c>
      <c r="E58">
        <v>1</v>
      </c>
    </row>
    <row r="59" spans="4:5" x14ac:dyDescent="0.35">
      <c r="D59" s="10" t="s">
        <v>640</v>
      </c>
      <c r="E59">
        <v>1</v>
      </c>
    </row>
    <row r="60" spans="4:5" x14ac:dyDescent="0.35">
      <c r="D60" s="10" t="s">
        <v>1333</v>
      </c>
      <c r="E60">
        <v>5</v>
      </c>
    </row>
    <row r="61" spans="4:5" x14ac:dyDescent="0.35">
      <c r="D61" s="10" t="s">
        <v>1020</v>
      </c>
      <c r="E61">
        <v>2</v>
      </c>
    </row>
    <row r="62" spans="4:5" x14ac:dyDescent="0.35">
      <c r="D62" s="10" t="s">
        <v>1087</v>
      </c>
      <c r="E62">
        <v>1</v>
      </c>
    </row>
    <row r="63" spans="4:5" x14ac:dyDescent="0.35">
      <c r="D63" s="10" t="s">
        <v>620</v>
      </c>
      <c r="E63">
        <v>1</v>
      </c>
    </row>
    <row r="64" spans="4:5" x14ac:dyDescent="0.35">
      <c r="D64" s="10" t="s">
        <v>664</v>
      </c>
      <c r="E64">
        <v>1</v>
      </c>
    </row>
    <row r="65" spans="4:5" x14ac:dyDescent="0.35">
      <c r="D65" s="10" t="s">
        <v>603</v>
      </c>
      <c r="E65">
        <v>1</v>
      </c>
    </row>
    <row r="66" spans="4:5" x14ac:dyDescent="0.35">
      <c r="D66" s="10" t="s">
        <v>1063</v>
      </c>
      <c r="E66">
        <v>1</v>
      </c>
    </row>
    <row r="67" spans="4:5" x14ac:dyDescent="0.35">
      <c r="D67" s="10" t="s">
        <v>631</v>
      </c>
      <c r="E67">
        <v>1</v>
      </c>
    </row>
    <row r="68" spans="4:5" x14ac:dyDescent="0.35">
      <c r="D68" s="10" t="s">
        <v>918</v>
      </c>
      <c r="E68">
        <v>1</v>
      </c>
    </row>
    <row r="69" spans="4:5" x14ac:dyDescent="0.35">
      <c r="D69" s="10" t="s">
        <v>926</v>
      </c>
      <c r="E69">
        <v>1</v>
      </c>
    </row>
    <row r="70" spans="4:5" x14ac:dyDescent="0.35">
      <c r="D70" s="10" t="s">
        <v>1083</v>
      </c>
      <c r="E70">
        <v>1</v>
      </c>
    </row>
    <row r="71" spans="4:5" x14ac:dyDescent="0.35">
      <c r="D71" s="10" t="s">
        <v>594</v>
      </c>
      <c r="E71">
        <v>1</v>
      </c>
    </row>
    <row r="72" spans="4:5" x14ac:dyDescent="0.35">
      <c r="D72" s="10" t="s">
        <v>1114</v>
      </c>
      <c r="E72">
        <v>3</v>
      </c>
    </row>
    <row r="73" spans="4:5" x14ac:dyDescent="0.35">
      <c r="D73" s="10" t="s">
        <v>1111</v>
      </c>
      <c r="E73">
        <v>2</v>
      </c>
    </row>
    <row r="74" spans="4:5" x14ac:dyDescent="0.35">
      <c r="D74" s="10" t="s">
        <v>1128</v>
      </c>
      <c r="E74">
        <v>1</v>
      </c>
    </row>
    <row r="75" spans="4:5" x14ac:dyDescent="0.35">
      <c r="D75" s="10" t="s">
        <v>1330</v>
      </c>
      <c r="E75">
        <v>1</v>
      </c>
    </row>
    <row r="76" spans="4:5" x14ac:dyDescent="0.35">
      <c r="D76" s="10" t="s">
        <v>670</v>
      </c>
      <c r="E76">
        <v>1</v>
      </c>
    </row>
    <row r="77" spans="4:5" x14ac:dyDescent="0.35">
      <c r="D77" s="10" t="s">
        <v>1170</v>
      </c>
      <c r="E77">
        <v>1</v>
      </c>
    </row>
    <row r="78" spans="4:5" x14ac:dyDescent="0.35">
      <c r="D78" s="10" t="s">
        <v>652</v>
      </c>
      <c r="E78">
        <v>1</v>
      </c>
    </row>
    <row r="79" spans="4:5" x14ac:dyDescent="0.35">
      <c r="D79" s="10" t="s">
        <v>661</v>
      </c>
      <c r="E79">
        <v>1</v>
      </c>
    </row>
    <row r="80" spans="4:5" x14ac:dyDescent="0.35">
      <c r="D80" s="10" t="s">
        <v>665</v>
      </c>
      <c r="E80">
        <v>1</v>
      </c>
    </row>
    <row r="81" spans="4:5" x14ac:dyDescent="0.35">
      <c r="D81" s="10" t="s">
        <v>272</v>
      </c>
      <c r="E81">
        <v>1</v>
      </c>
    </row>
    <row r="82" spans="4:5" x14ac:dyDescent="0.35">
      <c r="D82" s="10" t="s">
        <v>1055</v>
      </c>
      <c r="E82">
        <v>1</v>
      </c>
    </row>
    <row r="83" spans="4:5" x14ac:dyDescent="0.35">
      <c r="D83" s="10" t="s">
        <v>1129</v>
      </c>
      <c r="E83">
        <v>1</v>
      </c>
    </row>
    <row r="84" spans="4:5" x14ac:dyDescent="0.35">
      <c r="D84" s="10" t="s">
        <v>863</v>
      </c>
      <c r="E84">
        <v>1</v>
      </c>
    </row>
    <row r="85" spans="4:5" x14ac:dyDescent="0.35">
      <c r="D85" s="10" t="s">
        <v>1015</v>
      </c>
      <c r="E85">
        <v>1</v>
      </c>
    </row>
    <row r="86" spans="4:5" x14ac:dyDescent="0.35">
      <c r="D86" s="10" t="s">
        <v>613</v>
      </c>
      <c r="E86">
        <v>1</v>
      </c>
    </row>
    <row r="87" spans="4:5" x14ac:dyDescent="0.35">
      <c r="D87" s="10" t="s">
        <v>1003</v>
      </c>
      <c r="E87">
        <v>2</v>
      </c>
    </row>
    <row r="88" spans="4:5" x14ac:dyDescent="0.35">
      <c r="D88" s="10" t="s">
        <v>1272</v>
      </c>
      <c r="E88">
        <v>1</v>
      </c>
    </row>
    <row r="89" spans="4:5" x14ac:dyDescent="0.35">
      <c r="D89" s="10" t="s">
        <v>1265</v>
      </c>
      <c r="E89">
        <v>3</v>
      </c>
    </row>
    <row r="90" spans="4:5" x14ac:dyDescent="0.35">
      <c r="D90" s="10" t="s">
        <v>993</v>
      </c>
      <c r="E90">
        <v>1</v>
      </c>
    </row>
    <row r="91" spans="4:5" x14ac:dyDescent="0.35">
      <c r="D91" s="10" t="s">
        <v>1132</v>
      </c>
      <c r="E91">
        <v>6</v>
      </c>
    </row>
    <row r="92" spans="4:5" x14ac:dyDescent="0.35">
      <c r="D92" s="10" t="s">
        <v>1112</v>
      </c>
      <c r="E92">
        <v>3</v>
      </c>
    </row>
    <row r="93" spans="4:5" x14ac:dyDescent="0.35">
      <c r="D93" s="10" t="s">
        <v>682</v>
      </c>
      <c r="E93">
        <v>1</v>
      </c>
    </row>
    <row r="94" spans="4:5" x14ac:dyDescent="0.35">
      <c r="D94" s="10" t="s">
        <v>1315</v>
      </c>
      <c r="E94">
        <v>2</v>
      </c>
    </row>
    <row r="95" spans="4:5" x14ac:dyDescent="0.35">
      <c r="D95" s="10" t="s">
        <v>983</v>
      </c>
      <c r="E95">
        <v>1</v>
      </c>
    </row>
    <row r="96" spans="4:5" x14ac:dyDescent="0.35">
      <c r="D96" s="10" t="s">
        <v>602</v>
      </c>
      <c r="E96">
        <v>1</v>
      </c>
    </row>
    <row r="97" spans="4:5" x14ac:dyDescent="0.35">
      <c r="D97" s="10" t="s">
        <v>605</v>
      </c>
      <c r="E97">
        <v>1</v>
      </c>
    </row>
    <row r="98" spans="4:5" x14ac:dyDescent="0.35">
      <c r="D98" s="10" t="s">
        <v>689</v>
      </c>
      <c r="E98">
        <v>1</v>
      </c>
    </row>
    <row r="99" spans="4:5" x14ac:dyDescent="0.35">
      <c r="D99" s="10" t="s">
        <v>695</v>
      </c>
      <c r="E99">
        <v>1</v>
      </c>
    </row>
    <row r="100" spans="4:5" x14ac:dyDescent="0.35">
      <c r="D100" s="10" t="s">
        <v>1213</v>
      </c>
      <c r="E100">
        <v>1</v>
      </c>
    </row>
    <row r="101" spans="4:5" x14ac:dyDescent="0.35">
      <c r="D101" s="10" t="s">
        <v>965</v>
      </c>
      <c r="E101">
        <v>2</v>
      </c>
    </row>
    <row r="102" spans="4:5" x14ac:dyDescent="0.35">
      <c r="D102" s="10" t="s">
        <v>958</v>
      </c>
      <c r="E102">
        <v>1</v>
      </c>
    </row>
    <row r="103" spans="4:5" x14ac:dyDescent="0.35">
      <c r="D103" s="10" t="s">
        <v>383</v>
      </c>
      <c r="E103">
        <v>3</v>
      </c>
    </row>
    <row r="104" spans="4:5" x14ac:dyDescent="0.35">
      <c r="D104" s="10" t="s">
        <v>980</v>
      </c>
      <c r="E104">
        <v>1</v>
      </c>
    </row>
    <row r="105" spans="4:5" x14ac:dyDescent="0.35">
      <c r="D105" s="10" t="s">
        <v>630</v>
      </c>
      <c r="E105">
        <v>1</v>
      </c>
    </row>
    <row r="106" spans="4:5" x14ac:dyDescent="0.35">
      <c r="D106" s="10" t="s">
        <v>628</v>
      </c>
      <c r="E106">
        <v>1</v>
      </c>
    </row>
    <row r="107" spans="4:5" x14ac:dyDescent="0.35">
      <c r="D107" s="10" t="s">
        <v>639</v>
      </c>
      <c r="E107">
        <v>1</v>
      </c>
    </row>
    <row r="108" spans="4:5" x14ac:dyDescent="0.35">
      <c r="D108" s="10" t="s">
        <v>937</v>
      </c>
      <c r="E108">
        <v>1</v>
      </c>
    </row>
    <row r="109" spans="4:5" x14ac:dyDescent="0.35">
      <c r="D109" s="10" t="s">
        <v>1241</v>
      </c>
      <c r="E109">
        <v>1</v>
      </c>
    </row>
    <row r="110" spans="4:5" x14ac:dyDescent="0.35">
      <c r="D110" s="10" t="s">
        <v>1149</v>
      </c>
      <c r="E110">
        <v>1</v>
      </c>
    </row>
    <row r="111" spans="4:5" x14ac:dyDescent="0.35">
      <c r="D111" s="10" t="s">
        <v>876</v>
      </c>
      <c r="E111">
        <v>2</v>
      </c>
    </row>
    <row r="112" spans="4:5" x14ac:dyDescent="0.35">
      <c r="D112" s="10" t="s">
        <v>721</v>
      </c>
      <c r="E112">
        <v>1</v>
      </c>
    </row>
    <row r="113" spans="4:5" x14ac:dyDescent="0.35">
      <c r="D113" s="10" t="s">
        <v>619</v>
      </c>
      <c r="E113">
        <v>1</v>
      </c>
    </row>
    <row r="114" spans="4:5" x14ac:dyDescent="0.35">
      <c r="D114" s="10" t="s">
        <v>637</v>
      </c>
      <c r="E114">
        <v>1</v>
      </c>
    </row>
    <row r="115" spans="4:5" x14ac:dyDescent="0.35">
      <c r="D115" s="10" t="s">
        <v>1172</v>
      </c>
      <c r="E115">
        <v>1</v>
      </c>
    </row>
    <row r="116" spans="4:5" x14ac:dyDescent="0.35">
      <c r="D116" s="10" t="s">
        <v>676</v>
      </c>
      <c r="E116">
        <v>1</v>
      </c>
    </row>
    <row r="117" spans="4:5" x14ac:dyDescent="0.35">
      <c r="D117" s="10" t="s">
        <v>1064</v>
      </c>
      <c r="E117">
        <v>1</v>
      </c>
    </row>
    <row r="118" spans="4:5" x14ac:dyDescent="0.35">
      <c r="D118" s="10" t="s">
        <v>585</v>
      </c>
      <c r="E118">
        <v>5</v>
      </c>
    </row>
    <row r="119" spans="4:5" x14ac:dyDescent="0.35">
      <c r="D119" s="10" t="s">
        <v>974</v>
      </c>
      <c r="E119">
        <v>1</v>
      </c>
    </row>
    <row r="120" spans="4:5" x14ac:dyDescent="0.35">
      <c r="D120" s="10" t="s">
        <v>725</v>
      </c>
      <c r="E120">
        <v>1</v>
      </c>
    </row>
    <row r="121" spans="4:5" x14ac:dyDescent="0.35">
      <c r="D121" s="10" t="s">
        <v>641</v>
      </c>
      <c r="E121">
        <v>1</v>
      </c>
    </row>
    <row r="122" spans="4:5" x14ac:dyDescent="0.35">
      <c r="D122" s="10" t="s">
        <v>497</v>
      </c>
      <c r="E122">
        <v>1</v>
      </c>
    </row>
    <row r="123" spans="4:5" x14ac:dyDescent="0.35">
      <c r="D123" s="10" t="s">
        <v>582</v>
      </c>
      <c r="E123">
        <v>1</v>
      </c>
    </row>
    <row r="124" spans="4:5" x14ac:dyDescent="0.35">
      <c r="D124" s="10" t="s">
        <v>672</v>
      </c>
      <c r="E124">
        <v>1</v>
      </c>
    </row>
    <row r="125" spans="4:5" x14ac:dyDescent="0.35">
      <c r="D125" s="10" t="s">
        <v>739</v>
      </c>
      <c r="E125">
        <v>1</v>
      </c>
    </row>
    <row r="126" spans="4:5" x14ac:dyDescent="0.35">
      <c r="D126" s="10" t="s">
        <v>618</v>
      </c>
      <c r="E126">
        <v>1</v>
      </c>
    </row>
    <row r="127" spans="4:5" x14ac:dyDescent="0.35">
      <c r="D127" s="10" t="s">
        <v>691</v>
      </c>
      <c r="E127">
        <v>2</v>
      </c>
    </row>
    <row r="128" spans="4:5" x14ac:dyDescent="0.35">
      <c r="D128" s="10" t="s">
        <v>597</v>
      </c>
      <c r="E128">
        <v>2</v>
      </c>
    </row>
    <row r="129" spans="4:5" x14ac:dyDescent="0.35">
      <c r="D129" s="10" t="s">
        <v>1130</v>
      </c>
      <c r="E129">
        <v>1</v>
      </c>
    </row>
    <row r="130" spans="4:5" x14ac:dyDescent="0.35">
      <c r="D130" s="10" t="s">
        <v>1113</v>
      </c>
      <c r="E130">
        <v>1</v>
      </c>
    </row>
    <row r="131" spans="4:5" x14ac:dyDescent="0.35">
      <c r="D131" s="10" t="s">
        <v>607</v>
      </c>
      <c r="E131">
        <v>1</v>
      </c>
    </row>
    <row r="132" spans="4:5" x14ac:dyDescent="0.35">
      <c r="D132" s="10" t="s">
        <v>707</v>
      </c>
      <c r="E132">
        <v>1</v>
      </c>
    </row>
    <row r="133" spans="4:5" x14ac:dyDescent="0.35">
      <c r="D133" s="10" t="s">
        <v>947</v>
      </c>
      <c r="E133">
        <v>2</v>
      </c>
    </row>
    <row r="134" spans="4:5" x14ac:dyDescent="0.35">
      <c r="D134" s="10" t="s">
        <v>1335</v>
      </c>
      <c r="E134">
        <v>8</v>
      </c>
    </row>
    <row r="135" spans="4:5" x14ac:dyDescent="0.35">
      <c r="D135" s="10" t="s">
        <v>808</v>
      </c>
      <c r="E135">
        <v>1</v>
      </c>
    </row>
    <row r="136" spans="4:5" x14ac:dyDescent="0.35">
      <c r="D136" s="10" t="s">
        <v>693</v>
      </c>
      <c r="E136">
        <v>1</v>
      </c>
    </row>
    <row r="137" spans="4:5" x14ac:dyDescent="0.35">
      <c r="D137" s="10" t="s">
        <v>1118</v>
      </c>
      <c r="E137">
        <v>3</v>
      </c>
    </row>
    <row r="138" spans="4:5" x14ac:dyDescent="0.35">
      <c r="D138" s="10" t="s">
        <v>959</v>
      </c>
      <c r="E138">
        <v>1</v>
      </c>
    </row>
    <row r="139" spans="4:5" x14ac:dyDescent="0.35">
      <c r="D139" s="10" t="s">
        <v>629</v>
      </c>
      <c r="E139">
        <v>1</v>
      </c>
    </row>
    <row r="140" spans="4:5" x14ac:dyDescent="0.35">
      <c r="D140" s="10" t="s">
        <v>1039</v>
      </c>
      <c r="E140">
        <v>3</v>
      </c>
    </row>
    <row r="141" spans="4:5" x14ac:dyDescent="0.35">
      <c r="D141" s="10" t="s">
        <v>1157</v>
      </c>
      <c r="E141">
        <v>1</v>
      </c>
    </row>
    <row r="142" spans="4:5" x14ac:dyDescent="0.35">
      <c r="D142" s="10" t="s">
        <v>623</v>
      </c>
      <c r="E142">
        <v>13</v>
      </c>
    </row>
    <row r="143" spans="4:5" x14ac:dyDescent="0.35">
      <c r="D143" s="10" t="s">
        <v>638</v>
      </c>
      <c r="E143">
        <v>1</v>
      </c>
    </row>
    <row r="144" spans="4:5" x14ac:dyDescent="0.35">
      <c r="D144" s="10" t="s">
        <v>642</v>
      </c>
      <c r="E144">
        <v>9</v>
      </c>
    </row>
    <row r="145" spans="4:5" x14ac:dyDescent="0.35">
      <c r="D145" s="10" t="s">
        <v>1033</v>
      </c>
      <c r="E145">
        <v>1</v>
      </c>
    </row>
    <row r="146" spans="4:5" x14ac:dyDescent="0.35">
      <c r="D146" s="10" t="s">
        <v>818</v>
      </c>
      <c r="E146">
        <v>1</v>
      </c>
    </row>
    <row r="147" spans="4:5" x14ac:dyDescent="0.35">
      <c r="D147" s="10" t="s">
        <v>1124</v>
      </c>
      <c r="E147">
        <v>3</v>
      </c>
    </row>
    <row r="148" spans="4:5" x14ac:dyDescent="0.35">
      <c r="D148" s="10" t="s">
        <v>1123</v>
      </c>
      <c r="E148">
        <v>3</v>
      </c>
    </row>
    <row r="149" spans="4:5" x14ac:dyDescent="0.35">
      <c r="D149" s="10" t="s">
        <v>1223</v>
      </c>
      <c r="E149">
        <v>1</v>
      </c>
    </row>
    <row r="150" spans="4:5" x14ac:dyDescent="0.35">
      <c r="D150" s="10" t="s">
        <v>690</v>
      </c>
      <c r="E150">
        <v>1</v>
      </c>
    </row>
    <row r="151" spans="4:5" x14ac:dyDescent="0.35">
      <c r="D151" s="10" t="s">
        <v>680</v>
      </c>
      <c r="E151">
        <v>1</v>
      </c>
    </row>
    <row r="152" spans="4:5" x14ac:dyDescent="0.35">
      <c r="D152" s="10" t="s">
        <v>953</v>
      </c>
      <c r="E152">
        <v>1</v>
      </c>
    </row>
    <row r="153" spans="4:5" x14ac:dyDescent="0.35">
      <c r="D153" s="10" t="s">
        <v>824</v>
      </c>
      <c r="E153">
        <v>1</v>
      </c>
    </row>
    <row r="154" spans="4:5" x14ac:dyDescent="0.35">
      <c r="D154" s="10" t="s">
        <v>948</v>
      </c>
      <c r="E154">
        <v>1</v>
      </c>
    </row>
    <row r="155" spans="4:5" x14ac:dyDescent="0.35">
      <c r="D155" s="10" t="s">
        <v>793</v>
      </c>
      <c r="E155">
        <v>1</v>
      </c>
    </row>
    <row r="156" spans="4:5" x14ac:dyDescent="0.35">
      <c r="D156" s="10" t="s">
        <v>1121</v>
      </c>
      <c r="E156">
        <v>3</v>
      </c>
    </row>
    <row r="157" spans="4:5" x14ac:dyDescent="0.35">
      <c r="D157" s="10" t="s">
        <v>1080</v>
      </c>
      <c r="E157">
        <v>1</v>
      </c>
    </row>
    <row r="158" spans="4:5" x14ac:dyDescent="0.35">
      <c r="D158" s="10" t="s">
        <v>851</v>
      </c>
      <c r="E158">
        <v>1</v>
      </c>
    </row>
    <row r="159" spans="4:5" x14ac:dyDescent="0.35">
      <c r="D159" s="10" t="s">
        <v>1001</v>
      </c>
      <c r="E159">
        <v>5</v>
      </c>
    </row>
    <row r="160" spans="4:5" x14ac:dyDescent="0.35">
      <c r="D160" s="10" t="s">
        <v>685</v>
      </c>
      <c r="E160">
        <v>1</v>
      </c>
    </row>
    <row r="161" spans="4:5" x14ac:dyDescent="0.35">
      <c r="D161" s="10" t="s">
        <v>599</v>
      </c>
      <c r="E161">
        <v>1</v>
      </c>
    </row>
    <row r="162" spans="4:5" x14ac:dyDescent="0.35">
      <c r="D162" s="10" t="s">
        <v>636</v>
      </c>
      <c r="E162">
        <v>1</v>
      </c>
    </row>
    <row r="163" spans="4:5" x14ac:dyDescent="0.35">
      <c r="D163" s="10" t="s">
        <v>789</v>
      </c>
      <c r="E163">
        <v>1</v>
      </c>
    </row>
    <row r="164" spans="4:5" x14ac:dyDescent="0.35">
      <c r="D164" s="10" t="s">
        <v>1174</v>
      </c>
      <c r="E164">
        <v>1</v>
      </c>
    </row>
    <row r="165" spans="4:5" x14ac:dyDescent="0.35">
      <c r="D165" s="10" t="s">
        <v>1298</v>
      </c>
      <c r="E165">
        <v>1</v>
      </c>
    </row>
    <row r="166" spans="4:5" x14ac:dyDescent="0.35">
      <c r="D166" s="10" t="s">
        <v>667</v>
      </c>
      <c r="E166">
        <v>1</v>
      </c>
    </row>
    <row r="167" spans="4:5" x14ac:dyDescent="0.35">
      <c r="D167" s="10" t="s">
        <v>372</v>
      </c>
      <c r="E167">
        <v>2</v>
      </c>
    </row>
    <row r="168" spans="4:5" x14ac:dyDescent="0.35">
      <c r="D168" s="10" t="s">
        <v>1323</v>
      </c>
      <c r="E168">
        <v>2</v>
      </c>
    </row>
    <row r="169" spans="4:5" x14ac:dyDescent="0.35">
      <c r="D169" s="10" t="s">
        <v>678</v>
      </c>
      <c r="E169">
        <v>2</v>
      </c>
    </row>
    <row r="170" spans="4:5" x14ac:dyDescent="0.35">
      <c r="D170" s="10" t="s">
        <v>1065</v>
      </c>
      <c r="E170">
        <v>1</v>
      </c>
    </row>
    <row r="171" spans="4:5" x14ac:dyDescent="0.35">
      <c r="D171" s="10" t="s">
        <v>1158</v>
      </c>
      <c r="E171">
        <v>1</v>
      </c>
    </row>
    <row r="172" spans="4:5" x14ac:dyDescent="0.35">
      <c r="D172" s="10" t="s">
        <v>924</v>
      </c>
      <c r="E172">
        <v>1</v>
      </c>
    </row>
    <row r="173" spans="4:5" x14ac:dyDescent="0.35">
      <c r="D173" s="10" t="s">
        <v>841</v>
      </c>
      <c r="E173">
        <v>3</v>
      </c>
    </row>
    <row r="174" spans="4:5" x14ac:dyDescent="0.35">
      <c r="D174" s="10" t="s">
        <v>686</v>
      </c>
      <c r="E174">
        <v>1</v>
      </c>
    </row>
    <row r="175" spans="4:5" x14ac:dyDescent="0.35">
      <c r="D175" s="10" t="s">
        <v>1122</v>
      </c>
      <c r="E175">
        <v>3</v>
      </c>
    </row>
    <row r="176" spans="4:5" x14ac:dyDescent="0.35">
      <c r="D176" s="10" t="s">
        <v>1125</v>
      </c>
      <c r="E176">
        <v>7</v>
      </c>
    </row>
    <row r="177" spans="4:5" x14ac:dyDescent="0.35">
      <c r="D177" s="10" t="s">
        <v>1010</v>
      </c>
      <c r="E177">
        <v>2</v>
      </c>
    </row>
    <row r="178" spans="4:5" x14ac:dyDescent="0.35">
      <c r="D178" s="10" t="s">
        <v>650</v>
      </c>
      <c r="E178">
        <v>3</v>
      </c>
    </row>
    <row r="179" spans="4:5" x14ac:dyDescent="0.35">
      <c r="D179" s="10" t="s">
        <v>718</v>
      </c>
      <c r="E179">
        <v>1</v>
      </c>
    </row>
    <row r="180" spans="4:5" x14ac:dyDescent="0.35">
      <c r="D180" s="10" t="s">
        <v>920</v>
      </c>
      <c r="E180">
        <v>1</v>
      </c>
    </row>
    <row r="181" spans="4:5" x14ac:dyDescent="0.35">
      <c r="D181" s="10" t="s">
        <v>925</v>
      </c>
      <c r="E181">
        <v>1</v>
      </c>
    </row>
    <row r="182" spans="4:5" x14ac:dyDescent="0.35">
      <c r="D182" s="10" t="s">
        <v>703</v>
      </c>
      <c r="E182">
        <v>1</v>
      </c>
    </row>
    <row r="183" spans="4:5" x14ac:dyDescent="0.35">
      <c r="D183" s="10" t="s">
        <v>651</v>
      </c>
      <c r="E183">
        <v>1</v>
      </c>
    </row>
    <row r="184" spans="4:5" x14ac:dyDescent="0.35">
      <c r="D184" s="10" t="s">
        <v>1057</v>
      </c>
      <c r="E184">
        <v>8</v>
      </c>
    </row>
    <row r="185" spans="4:5" x14ac:dyDescent="0.35">
      <c r="D185" s="10" t="s">
        <v>1046</v>
      </c>
      <c r="E185">
        <v>1</v>
      </c>
    </row>
    <row r="186" spans="4:5" x14ac:dyDescent="0.35">
      <c r="D186" s="10" t="s">
        <v>1126</v>
      </c>
      <c r="E186">
        <v>1</v>
      </c>
    </row>
    <row r="187" spans="4:5" x14ac:dyDescent="0.35">
      <c r="D187" s="10" t="s">
        <v>977</v>
      </c>
      <c r="E187">
        <v>1</v>
      </c>
    </row>
    <row r="188" spans="4:5" x14ac:dyDescent="0.35">
      <c r="D188" s="10" t="s">
        <v>1127</v>
      </c>
      <c r="E188">
        <v>1</v>
      </c>
    </row>
    <row r="189" spans="4:5" x14ac:dyDescent="0.35">
      <c r="D189" s="10" t="s">
        <v>802</v>
      </c>
      <c r="E189">
        <v>1</v>
      </c>
    </row>
    <row r="190" spans="4:5" x14ac:dyDescent="0.35">
      <c r="D190" s="10" t="s">
        <v>378</v>
      </c>
      <c r="E190">
        <v>4</v>
      </c>
    </row>
    <row r="191" spans="4:5" x14ac:dyDescent="0.35">
      <c r="D191" s="10" t="s">
        <v>949</v>
      </c>
      <c r="E191">
        <v>2</v>
      </c>
    </row>
    <row r="192" spans="4:5" x14ac:dyDescent="0.35">
      <c r="D192" s="10" t="s">
        <v>1115</v>
      </c>
      <c r="E192">
        <v>1</v>
      </c>
    </row>
    <row r="193" spans="4:5" x14ac:dyDescent="0.35">
      <c r="D193" s="10" t="s">
        <v>1116</v>
      </c>
      <c r="E193">
        <v>3</v>
      </c>
    </row>
    <row r="194" spans="4:5" x14ac:dyDescent="0.35">
      <c r="D194" s="10" t="s">
        <v>1237</v>
      </c>
      <c r="E194">
        <v>1</v>
      </c>
    </row>
    <row r="195" spans="4:5" x14ac:dyDescent="0.35">
      <c r="D195" s="10" t="s">
        <v>1477</v>
      </c>
      <c r="E195">
        <v>1</v>
      </c>
    </row>
    <row r="196" spans="4:5" x14ac:dyDescent="0.35">
      <c r="D196" s="10" t="s">
        <v>1558</v>
      </c>
      <c r="E196">
        <v>1</v>
      </c>
    </row>
    <row r="197" spans="4:5" x14ac:dyDescent="0.35">
      <c r="D197" s="10" t="s">
        <v>1453</v>
      </c>
      <c r="E197">
        <v>1</v>
      </c>
    </row>
    <row r="198" spans="4:5" x14ac:dyDescent="0.35">
      <c r="D198" s="10" t="s">
        <v>1476</v>
      </c>
      <c r="E198">
        <v>1</v>
      </c>
    </row>
    <row r="199" spans="4:5" x14ac:dyDescent="0.35">
      <c r="D199" s="10" t="s">
        <v>1495</v>
      </c>
      <c r="E199">
        <v>1</v>
      </c>
    </row>
    <row r="200" spans="4:5" x14ac:dyDescent="0.35">
      <c r="D200" s="10" t="s">
        <v>1547</v>
      </c>
      <c r="E200">
        <v>1</v>
      </c>
    </row>
    <row r="201" spans="4:5" x14ac:dyDescent="0.35">
      <c r="D201" s="10" t="s">
        <v>1455</v>
      </c>
      <c r="E201">
        <v>2</v>
      </c>
    </row>
    <row r="202" spans="4:5" x14ac:dyDescent="0.35">
      <c r="D202" s="10" t="s">
        <v>1454</v>
      </c>
      <c r="E202">
        <v>1</v>
      </c>
    </row>
    <row r="203" spans="4:5" x14ac:dyDescent="0.35">
      <c r="D203" s="10" t="s">
        <v>1456</v>
      </c>
      <c r="E203">
        <v>2</v>
      </c>
    </row>
    <row r="204" spans="4:5" x14ac:dyDescent="0.35">
      <c r="D204" s="10" t="s">
        <v>1575</v>
      </c>
      <c r="E204">
        <v>1</v>
      </c>
    </row>
    <row r="205" spans="4:5" x14ac:dyDescent="0.35">
      <c r="D205" s="10" t="s">
        <v>1390</v>
      </c>
      <c r="E205">
        <v>1</v>
      </c>
    </row>
    <row r="206" spans="4:5" x14ac:dyDescent="0.35">
      <c r="D206" s="10" t="s">
        <v>1424</v>
      </c>
      <c r="E206">
        <v>1</v>
      </c>
    </row>
    <row r="207" spans="4:5" x14ac:dyDescent="0.35">
      <c r="D207" s="10" t="s">
        <v>1421</v>
      </c>
      <c r="E207">
        <v>1</v>
      </c>
    </row>
    <row r="208" spans="4:5" x14ac:dyDescent="0.35">
      <c r="D208" s="10" t="s">
        <v>1416</v>
      </c>
      <c r="E208">
        <v>1</v>
      </c>
    </row>
    <row r="209" spans="4:5" x14ac:dyDescent="0.35">
      <c r="D209" s="10" t="s">
        <v>1512</v>
      </c>
      <c r="E209">
        <v>1</v>
      </c>
    </row>
    <row r="210" spans="4:5" x14ac:dyDescent="0.35">
      <c r="D210" s="10" t="s">
        <v>1534</v>
      </c>
      <c r="E210">
        <v>1</v>
      </c>
    </row>
    <row r="211" spans="4:5" x14ac:dyDescent="0.35">
      <c r="D211" s="10" t="s">
        <v>1488</v>
      </c>
      <c r="E211">
        <v>1</v>
      </c>
    </row>
    <row r="212" spans="4:5" x14ac:dyDescent="0.35">
      <c r="D212" s="10" t="s">
        <v>1491</v>
      </c>
      <c r="E212">
        <v>1</v>
      </c>
    </row>
    <row r="213" spans="4:5" x14ac:dyDescent="0.35">
      <c r="D213" s="10" t="s">
        <v>1541</v>
      </c>
      <c r="E213">
        <v>1</v>
      </c>
    </row>
    <row r="214" spans="4:5" x14ac:dyDescent="0.35">
      <c r="D214" s="10" t="s">
        <v>1522</v>
      </c>
      <c r="E214">
        <v>1</v>
      </c>
    </row>
    <row r="215" spans="4:5" x14ac:dyDescent="0.35">
      <c r="D215" s="10" t="s">
        <v>1527</v>
      </c>
      <c r="E215">
        <v>1</v>
      </c>
    </row>
    <row r="216" spans="4:5" x14ac:dyDescent="0.35">
      <c r="D216" s="10" t="s">
        <v>1532</v>
      </c>
      <c r="E216">
        <v>1</v>
      </c>
    </row>
    <row r="217" spans="4:5" x14ac:dyDescent="0.35">
      <c r="D217" s="10" t="s">
        <v>1529</v>
      </c>
      <c r="E217">
        <v>1</v>
      </c>
    </row>
    <row r="218" spans="4:5" x14ac:dyDescent="0.35">
      <c r="D218" s="10" t="s">
        <v>1525</v>
      </c>
      <c r="E218">
        <v>1</v>
      </c>
    </row>
    <row r="219" spans="4:5" x14ac:dyDescent="0.35">
      <c r="D219" s="10" t="s">
        <v>1449</v>
      </c>
      <c r="E219">
        <v>1</v>
      </c>
    </row>
    <row r="220" spans="4:5" x14ac:dyDescent="0.35">
      <c r="D220" s="10" t="s">
        <v>1451</v>
      </c>
      <c r="E220">
        <v>5</v>
      </c>
    </row>
    <row r="221" spans="4:5" x14ac:dyDescent="0.35">
      <c r="D221" s="10" t="s">
        <v>1448</v>
      </c>
      <c r="E221">
        <v>5</v>
      </c>
    </row>
    <row r="222" spans="4:5" x14ac:dyDescent="0.35">
      <c r="D222" s="10" t="s">
        <v>1460</v>
      </c>
      <c r="E222">
        <v>1</v>
      </c>
    </row>
    <row r="223" spans="4:5" x14ac:dyDescent="0.35">
      <c r="D223" s="10" t="s">
        <v>1623</v>
      </c>
      <c r="E223">
        <v>1</v>
      </c>
    </row>
    <row r="224" spans="4:5" x14ac:dyDescent="0.35">
      <c r="D224" s="10" t="s">
        <v>1458</v>
      </c>
      <c r="E224">
        <v>2</v>
      </c>
    </row>
    <row r="225" spans="4:5" x14ac:dyDescent="0.35">
      <c r="D225" s="10" t="s">
        <v>1459</v>
      </c>
      <c r="E225">
        <v>1</v>
      </c>
    </row>
    <row r="226" spans="4:5" x14ac:dyDescent="0.35">
      <c r="D226" s="10" t="s">
        <v>1461</v>
      </c>
      <c r="E226">
        <v>1</v>
      </c>
    </row>
    <row r="227" spans="4:5" x14ac:dyDescent="0.35">
      <c r="D227" s="10" t="s">
        <v>1463</v>
      </c>
      <c r="E227">
        <v>2</v>
      </c>
    </row>
    <row r="228" spans="4:5" x14ac:dyDescent="0.35">
      <c r="D228" s="10" t="s">
        <v>1462</v>
      </c>
      <c r="E228">
        <v>1</v>
      </c>
    </row>
    <row r="229" spans="4:5" x14ac:dyDescent="0.35">
      <c r="D229" s="10" t="s">
        <v>1465</v>
      </c>
      <c r="E229">
        <v>1</v>
      </c>
    </row>
    <row r="230" spans="4:5" x14ac:dyDescent="0.35">
      <c r="D230" s="10" t="s">
        <v>1467</v>
      </c>
      <c r="E230">
        <v>1</v>
      </c>
    </row>
    <row r="231" spans="4:5" x14ac:dyDescent="0.35">
      <c r="D231" s="10" t="s">
        <v>1470</v>
      </c>
      <c r="E231">
        <v>2</v>
      </c>
    </row>
    <row r="232" spans="4:5" x14ac:dyDescent="0.35">
      <c r="D232" s="10" t="s">
        <v>1471</v>
      </c>
      <c r="E232">
        <v>3</v>
      </c>
    </row>
    <row r="233" spans="4:5" x14ac:dyDescent="0.35">
      <c r="D233" s="10" t="s">
        <v>1472</v>
      </c>
      <c r="E233">
        <v>2</v>
      </c>
    </row>
    <row r="234" spans="4:5" x14ac:dyDescent="0.35">
      <c r="D234" s="10" t="s">
        <v>1473</v>
      </c>
      <c r="E234">
        <v>2</v>
      </c>
    </row>
    <row r="235" spans="4:5" x14ac:dyDescent="0.35">
      <c r="D235" s="10" t="s">
        <v>1475</v>
      </c>
      <c r="E235">
        <v>2</v>
      </c>
    </row>
    <row r="236" spans="4:5" x14ac:dyDescent="0.35">
      <c r="D236" s="10" t="s">
        <v>1480</v>
      </c>
      <c r="E236">
        <v>2</v>
      </c>
    </row>
    <row r="237" spans="4:5" x14ac:dyDescent="0.35">
      <c r="D237" s="10" t="s">
        <v>1481</v>
      </c>
      <c r="E237">
        <v>1</v>
      </c>
    </row>
    <row r="238" spans="4:5" x14ac:dyDescent="0.35">
      <c r="D238" s="10" t="s">
        <v>1482</v>
      </c>
      <c r="E238">
        <v>1</v>
      </c>
    </row>
    <row r="239" spans="4:5" x14ac:dyDescent="0.35">
      <c r="D239" s="10" t="s">
        <v>1484</v>
      </c>
      <c r="E239">
        <v>2</v>
      </c>
    </row>
    <row r="240" spans="4:5" x14ac:dyDescent="0.35">
      <c r="D240" s="10" t="s">
        <v>1486</v>
      </c>
      <c r="E240">
        <v>1</v>
      </c>
    </row>
    <row r="241" spans="4:5" x14ac:dyDescent="0.35">
      <c r="D241" s="10" t="s">
        <v>1474</v>
      </c>
      <c r="E241">
        <v>1</v>
      </c>
    </row>
    <row r="242" spans="4:5" x14ac:dyDescent="0.35">
      <c r="D242" s="10" t="s">
        <v>1483</v>
      </c>
      <c r="E242">
        <v>1</v>
      </c>
    </row>
    <row r="243" spans="4:5" x14ac:dyDescent="0.35">
      <c r="D243" s="10" t="s">
        <v>1485</v>
      </c>
      <c r="E243">
        <v>1</v>
      </c>
    </row>
    <row r="244" spans="4:5" x14ac:dyDescent="0.35">
      <c r="D244" s="10" t="s">
        <v>1609</v>
      </c>
      <c r="E244">
        <v>1</v>
      </c>
    </row>
    <row r="245" spans="4:5" x14ac:dyDescent="0.35">
      <c r="D245" s="10" t="s">
        <v>1487</v>
      </c>
      <c r="E245">
        <v>1</v>
      </c>
    </row>
    <row r="246" spans="4:5" x14ac:dyDescent="0.35">
      <c r="D246" s="10" t="s">
        <v>1469</v>
      </c>
      <c r="E246">
        <v>1</v>
      </c>
    </row>
    <row r="247" spans="4:5" x14ac:dyDescent="0.35">
      <c r="D247" s="10" t="s">
        <v>1479</v>
      </c>
      <c r="E247">
        <v>1</v>
      </c>
    </row>
    <row r="248" spans="4:5" x14ac:dyDescent="0.35">
      <c r="D248" s="10" t="s">
        <v>1613</v>
      </c>
      <c r="E248">
        <v>1</v>
      </c>
    </row>
    <row r="249" spans="4:5" x14ac:dyDescent="0.35">
      <c r="D249" s="10" t="s">
        <v>1624</v>
      </c>
      <c r="E249">
        <v>2</v>
      </c>
    </row>
    <row r="250" spans="4:5" x14ac:dyDescent="0.35">
      <c r="D250" s="10" t="s">
        <v>1632</v>
      </c>
      <c r="E250">
        <v>1</v>
      </c>
    </row>
    <row r="251" spans="4:5" x14ac:dyDescent="0.35">
      <c r="D251" s="10" t="s">
        <v>1634</v>
      </c>
      <c r="E251">
        <v>1</v>
      </c>
    </row>
    <row r="252" spans="4:5" x14ac:dyDescent="0.35">
      <c r="D252" s="10" t="s">
        <v>1645</v>
      </c>
      <c r="E252">
        <v>1</v>
      </c>
    </row>
    <row r="253" spans="4:5" x14ac:dyDescent="0.35">
      <c r="D253" s="10" t="s">
        <v>1628</v>
      </c>
      <c r="E253">
        <v>1</v>
      </c>
    </row>
    <row r="254" spans="4:5" x14ac:dyDescent="0.35">
      <c r="D254" s="10" t="s">
        <v>1711</v>
      </c>
      <c r="E254">
        <v>1</v>
      </c>
    </row>
    <row r="255" spans="4:5" x14ac:dyDescent="0.35">
      <c r="D255" s="10" t="s">
        <v>1647</v>
      </c>
      <c r="E255">
        <v>1</v>
      </c>
    </row>
    <row r="256" spans="4:5" x14ac:dyDescent="0.35">
      <c r="D256" s="10" t="s">
        <v>1648</v>
      </c>
      <c r="E256">
        <v>1</v>
      </c>
    </row>
    <row r="257" spans="4:5" x14ac:dyDescent="0.35">
      <c r="D257" s="10" t="s">
        <v>1649</v>
      </c>
      <c r="E257">
        <v>1</v>
      </c>
    </row>
    <row r="258" spans="4:5" x14ac:dyDescent="0.35">
      <c r="D258" s="10" t="s">
        <v>1650</v>
      </c>
      <c r="E258">
        <v>1</v>
      </c>
    </row>
    <row r="259" spans="4:5" x14ac:dyDescent="0.35">
      <c r="D259" s="10" t="s">
        <v>1669</v>
      </c>
      <c r="E259">
        <v>1</v>
      </c>
    </row>
    <row r="260" spans="4:5" x14ac:dyDescent="0.35">
      <c r="D260" s="10" t="s">
        <v>1673</v>
      </c>
      <c r="E260">
        <v>1</v>
      </c>
    </row>
    <row r="261" spans="4:5" x14ac:dyDescent="0.35">
      <c r="D261" s="10" t="s">
        <v>1677</v>
      </c>
      <c r="E261">
        <v>1</v>
      </c>
    </row>
    <row r="262" spans="4:5" x14ac:dyDescent="0.35">
      <c r="D262" s="10" t="s">
        <v>1681</v>
      </c>
      <c r="E262">
        <v>1</v>
      </c>
    </row>
    <row r="263" spans="4:5" x14ac:dyDescent="0.35">
      <c r="D263" s="10" t="s">
        <v>1643</v>
      </c>
      <c r="E263">
        <v>1</v>
      </c>
    </row>
    <row r="264" spans="4:5" x14ac:dyDescent="0.35">
      <c r="D264" s="10" t="s">
        <v>1731</v>
      </c>
      <c r="E264">
        <v>1</v>
      </c>
    </row>
    <row r="265" spans="4:5" x14ac:dyDescent="0.35">
      <c r="D265" s="10" t="s">
        <v>1740</v>
      </c>
      <c r="E265">
        <v>1</v>
      </c>
    </row>
    <row r="266" spans="4:5" x14ac:dyDescent="0.35">
      <c r="D266" s="10" t="s">
        <v>124</v>
      </c>
    </row>
    <row r="267" spans="4:5" x14ac:dyDescent="0.35">
      <c r="D267" s="10" t="s">
        <v>1847</v>
      </c>
      <c r="E267">
        <v>1</v>
      </c>
    </row>
    <row r="268" spans="4:5" x14ac:dyDescent="0.35">
      <c r="D268" s="10" t="s">
        <v>1850</v>
      </c>
      <c r="E268">
        <v>1</v>
      </c>
    </row>
    <row r="269" spans="4:5" x14ac:dyDescent="0.35">
      <c r="D269" s="10" t="s">
        <v>1851</v>
      </c>
      <c r="E269">
        <v>1</v>
      </c>
    </row>
    <row r="270" spans="4:5" x14ac:dyDescent="0.35">
      <c r="D270" s="10" t="s">
        <v>1849</v>
      </c>
      <c r="E270">
        <v>1</v>
      </c>
    </row>
    <row r="271" spans="4:5" x14ac:dyDescent="0.35">
      <c r="D271" s="10" t="s">
        <v>58</v>
      </c>
      <c r="E271">
        <v>430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E3:O51"/>
  <sheetViews>
    <sheetView topLeftCell="D1" workbookViewId="0">
      <selection activeCell="F16" sqref="F16"/>
    </sheetView>
  </sheetViews>
  <sheetFormatPr defaultRowHeight="14.5" x14ac:dyDescent="0.35"/>
  <cols>
    <col min="5" max="6" width="40.26953125" bestFit="1" customWidth="1"/>
  </cols>
  <sheetData>
    <row r="3" spans="5:15" x14ac:dyDescent="0.35">
      <c r="E3" t="s">
        <v>661</v>
      </c>
      <c r="F3" t="s">
        <v>1062</v>
      </c>
      <c r="I3" t="s">
        <v>427</v>
      </c>
      <c r="N3" t="s">
        <v>661</v>
      </c>
      <c r="O3" t="s">
        <v>661</v>
      </c>
    </row>
    <row r="4" spans="5:15" x14ac:dyDescent="0.35">
      <c r="E4" t="s">
        <v>922</v>
      </c>
      <c r="F4" t="s">
        <v>622</v>
      </c>
      <c r="N4" t="s">
        <v>922</v>
      </c>
      <c r="O4" t="s">
        <v>922</v>
      </c>
    </row>
    <row r="5" spans="5:15" x14ac:dyDescent="0.35">
      <c r="E5" t="s">
        <v>619</v>
      </c>
      <c r="F5" t="s">
        <v>1117</v>
      </c>
      <c r="I5" t="s">
        <v>293</v>
      </c>
      <c r="N5" t="s">
        <v>619</v>
      </c>
      <c r="O5" t="s">
        <v>619</v>
      </c>
    </row>
    <row r="6" spans="5:15" x14ac:dyDescent="0.35">
      <c r="E6" t="s">
        <v>596</v>
      </c>
      <c r="F6" t="s">
        <v>1027</v>
      </c>
      <c r="I6" t="s">
        <v>518</v>
      </c>
      <c r="N6" t="s">
        <v>596</v>
      </c>
      <c r="O6" t="s">
        <v>596</v>
      </c>
    </row>
    <row r="7" spans="5:15" x14ac:dyDescent="0.35">
      <c r="E7" t="s">
        <v>623</v>
      </c>
      <c r="F7" t="s">
        <v>922</v>
      </c>
      <c r="I7" t="s">
        <v>511</v>
      </c>
      <c r="N7" t="s">
        <v>623</v>
      </c>
      <c r="O7" t="s">
        <v>623</v>
      </c>
    </row>
    <row r="8" spans="5:15" x14ac:dyDescent="0.35">
      <c r="E8" t="s">
        <v>739</v>
      </c>
      <c r="F8" t="s">
        <v>1077</v>
      </c>
      <c r="I8" t="s">
        <v>527</v>
      </c>
      <c r="N8" t="s">
        <v>739</v>
      </c>
      <c r="O8" t="s">
        <v>739</v>
      </c>
    </row>
    <row r="9" spans="5:15" x14ac:dyDescent="0.35">
      <c r="E9" t="s">
        <v>703</v>
      </c>
      <c r="F9" t="s">
        <v>615</v>
      </c>
      <c r="I9" t="s">
        <v>904</v>
      </c>
      <c r="N9" t="s">
        <v>703</v>
      </c>
      <c r="O9" t="s">
        <v>703</v>
      </c>
    </row>
    <row r="10" spans="5:15" x14ac:dyDescent="0.35">
      <c r="E10" t="s">
        <v>615</v>
      </c>
      <c r="F10" t="s">
        <v>615</v>
      </c>
      <c r="N10" t="s">
        <v>615</v>
      </c>
      <c r="O10" t="s">
        <v>615</v>
      </c>
    </row>
    <row r="11" spans="5:15" x14ac:dyDescent="0.35">
      <c r="E11" t="s">
        <v>615</v>
      </c>
      <c r="F11" t="s">
        <v>615</v>
      </c>
      <c r="N11" t="s">
        <v>615</v>
      </c>
      <c r="O11" t="s">
        <v>615</v>
      </c>
    </row>
    <row r="12" spans="5:15" x14ac:dyDescent="0.35">
      <c r="E12" t="s">
        <v>615</v>
      </c>
      <c r="F12" t="s">
        <v>955</v>
      </c>
      <c r="N12" t="s">
        <v>615</v>
      </c>
      <c r="O12" t="s">
        <v>615</v>
      </c>
    </row>
    <row r="13" spans="5:15" x14ac:dyDescent="0.35">
      <c r="E13" t="s">
        <v>595</v>
      </c>
      <c r="F13" t="s">
        <v>1054</v>
      </c>
      <c r="I13" t="s">
        <v>907</v>
      </c>
      <c r="N13" t="s">
        <v>595</v>
      </c>
      <c r="O13" t="s">
        <v>595</v>
      </c>
    </row>
    <row r="14" spans="5:15" x14ac:dyDescent="0.35">
      <c r="E14" t="s">
        <v>918</v>
      </c>
      <c r="F14" t="s">
        <v>596</v>
      </c>
      <c r="I14" t="s">
        <v>916</v>
      </c>
      <c r="N14" t="s">
        <v>918</v>
      </c>
      <c r="O14" t="s">
        <v>918</v>
      </c>
    </row>
    <row r="15" spans="5:15" x14ac:dyDescent="0.35">
      <c r="E15" t="s">
        <v>642</v>
      </c>
      <c r="F15" t="s">
        <v>969</v>
      </c>
      <c r="I15" t="s">
        <v>906</v>
      </c>
      <c r="N15" t="s">
        <v>642</v>
      </c>
      <c r="O15" t="s">
        <v>642</v>
      </c>
    </row>
    <row r="16" spans="5:15" x14ac:dyDescent="0.35">
      <c r="E16" t="s">
        <v>949</v>
      </c>
      <c r="F16" t="s">
        <v>595</v>
      </c>
      <c r="I16" t="s">
        <v>945</v>
      </c>
      <c r="N16" t="s">
        <v>949</v>
      </c>
      <c r="O16" t="s">
        <v>949</v>
      </c>
    </row>
    <row r="17" spans="5:15" x14ac:dyDescent="0.35">
      <c r="E17" t="s">
        <v>948</v>
      </c>
      <c r="F17" t="s">
        <v>1020</v>
      </c>
      <c r="I17" t="s">
        <v>943</v>
      </c>
      <c r="N17" t="s">
        <v>948</v>
      </c>
      <c r="O17" t="s">
        <v>948</v>
      </c>
    </row>
    <row r="18" spans="5:15" x14ac:dyDescent="0.35">
      <c r="E18" t="s">
        <v>642</v>
      </c>
      <c r="F18" t="s">
        <v>918</v>
      </c>
      <c r="I18" t="s">
        <v>941</v>
      </c>
      <c r="N18" t="s">
        <v>642</v>
      </c>
      <c r="O18" t="s">
        <v>642</v>
      </c>
    </row>
    <row r="19" spans="5:15" x14ac:dyDescent="0.35">
      <c r="E19" t="s">
        <v>642</v>
      </c>
      <c r="F19" t="s">
        <v>661</v>
      </c>
      <c r="I19" t="s">
        <v>941</v>
      </c>
      <c r="N19" t="s">
        <v>642</v>
      </c>
      <c r="O19" t="s">
        <v>642</v>
      </c>
    </row>
    <row r="20" spans="5:15" x14ac:dyDescent="0.35">
      <c r="E20" t="s">
        <v>642</v>
      </c>
      <c r="F20" t="s">
        <v>1003</v>
      </c>
      <c r="I20" t="s">
        <v>941</v>
      </c>
      <c r="N20" t="s">
        <v>642</v>
      </c>
      <c r="O20" t="s">
        <v>642</v>
      </c>
    </row>
    <row r="21" spans="5:15" x14ac:dyDescent="0.35">
      <c r="E21" t="s">
        <v>955</v>
      </c>
      <c r="F21" t="s">
        <v>1315</v>
      </c>
      <c r="I21" t="s">
        <v>951</v>
      </c>
      <c r="N21" t="s">
        <v>955</v>
      </c>
      <c r="O21" t="s">
        <v>955</v>
      </c>
    </row>
    <row r="22" spans="5:15" x14ac:dyDescent="0.35">
      <c r="E22" t="s">
        <v>1054</v>
      </c>
      <c r="F22" t="s">
        <v>983</v>
      </c>
      <c r="I22" t="s">
        <v>1104</v>
      </c>
      <c r="N22" t="s">
        <v>1054</v>
      </c>
      <c r="O22" t="s">
        <v>1054</v>
      </c>
    </row>
    <row r="23" spans="5:15" x14ac:dyDescent="0.35">
      <c r="E23" t="s">
        <v>969</v>
      </c>
      <c r="F23" t="s">
        <v>1149</v>
      </c>
      <c r="I23" t="s">
        <v>968</v>
      </c>
      <c r="N23" t="s">
        <v>969</v>
      </c>
      <c r="O23" t="s">
        <v>969</v>
      </c>
    </row>
    <row r="24" spans="5:15" x14ac:dyDescent="0.35">
      <c r="E24" t="s">
        <v>983</v>
      </c>
      <c r="F24" t="s">
        <v>619</v>
      </c>
      <c r="I24" t="s">
        <v>982</v>
      </c>
      <c r="N24" t="s">
        <v>983</v>
      </c>
      <c r="O24" t="s">
        <v>983</v>
      </c>
    </row>
    <row r="25" spans="5:15" x14ac:dyDescent="0.35">
      <c r="E25" t="s">
        <v>622</v>
      </c>
      <c r="F25" t="s">
        <v>637</v>
      </c>
      <c r="I25" t="s">
        <v>987</v>
      </c>
      <c r="N25" t="s">
        <v>622</v>
      </c>
      <c r="O25" t="s">
        <v>622</v>
      </c>
    </row>
    <row r="26" spans="5:15" x14ac:dyDescent="0.35">
      <c r="E26" t="s">
        <v>1003</v>
      </c>
      <c r="F26" t="s">
        <v>739</v>
      </c>
      <c r="I26" t="s">
        <v>995</v>
      </c>
      <c r="N26" t="s">
        <v>1003</v>
      </c>
      <c r="O26" t="s">
        <v>1003</v>
      </c>
    </row>
    <row r="27" spans="5:15" x14ac:dyDescent="0.35">
      <c r="E27" t="s">
        <v>1001</v>
      </c>
      <c r="F27" t="s">
        <v>1130</v>
      </c>
      <c r="I27" t="s">
        <v>996</v>
      </c>
      <c r="N27" t="s">
        <v>1001</v>
      </c>
      <c r="O27" t="s">
        <v>1001</v>
      </c>
    </row>
    <row r="28" spans="5:15" x14ac:dyDescent="0.35">
      <c r="E28" t="s">
        <v>1010</v>
      </c>
      <c r="F28" t="s">
        <v>1113</v>
      </c>
      <c r="I28" t="s">
        <v>998</v>
      </c>
      <c r="N28" t="s">
        <v>1010</v>
      </c>
      <c r="O28" t="s">
        <v>1010</v>
      </c>
    </row>
    <row r="29" spans="5:15" x14ac:dyDescent="0.35">
      <c r="E29" t="s">
        <v>1010</v>
      </c>
      <c r="F29" t="s">
        <v>826</v>
      </c>
      <c r="I29" t="s">
        <v>998</v>
      </c>
      <c r="N29" t="s">
        <v>1010</v>
      </c>
      <c r="O29" t="s">
        <v>1010</v>
      </c>
    </row>
    <row r="30" spans="5:15" x14ac:dyDescent="0.35">
      <c r="E30" t="s">
        <v>1113</v>
      </c>
      <c r="F30" t="s">
        <v>826</v>
      </c>
      <c r="I30" t="s">
        <v>1092</v>
      </c>
      <c r="N30" t="s">
        <v>1113</v>
      </c>
      <c r="O30" t="s">
        <v>1113</v>
      </c>
    </row>
    <row r="31" spans="5:15" x14ac:dyDescent="0.35">
      <c r="E31" t="s">
        <v>1126</v>
      </c>
      <c r="F31" t="s">
        <v>1039</v>
      </c>
      <c r="I31" t="s">
        <v>1105</v>
      </c>
      <c r="N31" t="s">
        <v>1126</v>
      </c>
      <c r="O31" t="s">
        <v>1126</v>
      </c>
    </row>
    <row r="32" spans="5:15" x14ac:dyDescent="0.35">
      <c r="E32" t="s">
        <v>637</v>
      </c>
      <c r="F32" t="s">
        <v>623</v>
      </c>
      <c r="I32" t="s">
        <v>1016</v>
      </c>
      <c r="N32" t="s">
        <v>637</v>
      </c>
      <c r="O32" t="s">
        <v>637</v>
      </c>
    </row>
    <row r="33" spans="5:15" x14ac:dyDescent="0.35">
      <c r="E33" t="s">
        <v>1020</v>
      </c>
      <c r="F33" t="s">
        <v>623</v>
      </c>
      <c r="I33" t="s">
        <v>1019</v>
      </c>
      <c r="N33" t="s">
        <v>1020</v>
      </c>
      <c r="O33" t="s">
        <v>1020</v>
      </c>
    </row>
    <row r="34" spans="5:15" x14ac:dyDescent="0.35">
      <c r="E34" t="s">
        <v>1027</v>
      </c>
      <c r="F34" t="s">
        <v>623</v>
      </c>
      <c r="I34" t="s">
        <v>1029</v>
      </c>
      <c r="N34" t="s">
        <v>1027</v>
      </c>
      <c r="O34" t="s">
        <v>1027</v>
      </c>
    </row>
    <row r="35" spans="5:15" x14ac:dyDescent="0.35">
      <c r="E35" t="s">
        <v>1039</v>
      </c>
      <c r="F35" t="s">
        <v>642</v>
      </c>
      <c r="I35" t="s">
        <v>1038</v>
      </c>
      <c r="N35" t="s">
        <v>1039</v>
      </c>
      <c r="O35" t="s">
        <v>1039</v>
      </c>
    </row>
    <row r="36" spans="5:15" x14ac:dyDescent="0.35">
      <c r="E36" t="s">
        <v>1057</v>
      </c>
      <c r="F36" t="s">
        <v>642</v>
      </c>
      <c r="N36" t="s">
        <v>1057</v>
      </c>
      <c r="O36" t="s">
        <v>1057</v>
      </c>
    </row>
    <row r="37" spans="5:15" x14ac:dyDescent="0.35">
      <c r="E37" t="s">
        <v>1315</v>
      </c>
      <c r="F37" t="s">
        <v>642</v>
      </c>
      <c r="I37" t="s">
        <v>1052</v>
      </c>
      <c r="N37" t="s">
        <v>1315</v>
      </c>
      <c r="O37" t="s">
        <v>1315</v>
      </c>
    </row>
    <row r="38" spans="5:15" x14ac:dyDescent="0.35">
      <c r="E38" t="s">
        <v>1077</v>
      </c>
      <c r="F38" t="s">
        <v>642</v>
      </c>
      <c r="N38" t="s">
        <v>1077</v>
      </c>
      <c r="O38" t="s">
        <v>1077</v>
      </c>
    </row>
    <row r="39" spans="5:15" x14ac:dyDescent="0.35">
      <c r="E39" t="s">
        <v>1062</v>
      </c>
      <c r="F39" t="s">
        <v>642</v>
      </c>
      <c r="I39" t="s">
        <v>1068</v>
      </c>
      <c r="N39" t="s">
        <v>1062</v>
      </c>
      <c r="O39" t="s">
        <v>1062</v>
      </c>
    </row>
    <row r="40" spans="5:15" x14ac:dyDescent="0.35">
      <c r="E40" t="s">
        <v>1116</v>
      </c>
      <c r="F40" t="s">
        <v>948</v>
      </c>
      <c r="I40" t="s">
        <v>1095</v>
      </c>
      <c r="N40" t="s">
        <v>1116</v>
      </c>
      <c r="O40" t="s">
        <v>1116</v>
      </c>
    </row>
    <row r="41" spans="5:15" x14ac:dyDescent="0.35">
      <c r="E41" t="s">
        <v>1117</v>
      </c>
      <c r="F41" t="s">
        <v>1121</v>
      </c>
      <c r="I41" t="s">
        <v>1096</v>
      </c>
      <c r="N41" t="s">
        <v>1117</v>
      </c>
      <c r="O41" t="s">
        <v>1117</v>
      </c>
    </row>
    <row r="42" spans="5:15" x14ac:dyDescent="0.35">
      <c r="E42" t="s">
        <v>1121</v>
      </c>
      <c r="F42" t="s">
        <v>1001</v>
      </c>
      <c r="I42" t="s">
        <v>1099</v>
      </c>
      <c r="N42" t="s">
        <v>1121</v>
      </c>
      <c r="O42" t="s">
        <v>1121</v>
      </c>
    </row>
    <row r="43" spans="5:15" x14ac:dyDescent="0.35">
      <c r="E43" t="s">
        <v>1125</v>
      </c>
      <c r="F43" t="s">
        <v>372</v>
      </c>
      <c r="I43" t="s">
        <v>1103</v>
      </c>
      <c r="N43" t="s">
        <v>1125</v>
      </c>
      <c r="O43" t="s">
        <v>1125</v>
      </c>
    </row>
    <row r="44" spans="5:15" x14ac:dyDescent="0.35">
      <c r="E44" t="s">
        <v>1130</v>
      </c>
      <c r="F44" t="s">
        <v>1125</v>
      </c>
      <c r="I44" t="s">
        <v>1110</v>
      </c>
      <c r="N44" t="s">
        <v>1130</v>
      </c>
      <c r="O44" t="s">
        <v>1130</v>
      </c>
    </row>
    <row r="45" spans="5:15" x14ac:dyDescent="0.35">
      <c r="F45" t="s">
        <v>1010</v>
      </c>
    </row>
    <row r="46" spans="5:15" x14ac:dyDescent="0.35">
      <c r="F46" t="s">
        <v>1010</v>
      </c>
    </row>
    <row r="47" spans="5:15" x14ac:dyDescent="0.35">
      <c r="F47" t="s">
        <v>703</v>
      </c>
    </row>
    <row r="48" spans="5:15" x14ac:dyDescent="0.35">
      <c r="F48" t="s">
        <v>1057</v>
      </c>
    </row>
    <row r="49" spans="6:6" x14ac:dyDescent="0.35">
      <c r="F49" t="s">
        <v>1126</v>
      </c>
    </row>
    <row r="50" spans="6:6" x14ac:dyDescent="0.35">
      <c r="F50" t="s">
        <v>949</v>
      </c>
    </row>
    <row r="51" spans="6:6" x14ac:dyDescent="0.35">
      <c r="F51" t="s">
        <v>1116</v>
      </c>
    </row>
  </sheetData>
  <conditionalFormatting sqref="E1:F1048576">
    <cfRule type="duplicateValues" dxfId="1" priority="2"/>
  </conditionalFormatting>
  <conditionalFormatting sqref="N1:O1048576">
    <cfRule type="duplicateValues" dxfId="0"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A3:F241"/>
  <sheetViews>
    <sheetView topLeftCell="A19" zoomScaleNormal="100" workbookViewId="0">
      <selection activeCell="F6" sqref="F6"/>
    </sheetView>
  </sheetViews>
  <sheetFormatPr defaultRowHeight="14.5" x14ac:dyDescent="0.35"/>
  <cols>
    <col min="1" max="1" width="13" bestFit="1" customWidth="1"/>
    <col min="2" max="2" width="20.26953125" bestFit="1" customWidth="1"/>
    <col min="3" max="3" width="11.81640625" bestFit="1" customWidth="1"/>
    <col min="4" max="4" width="5.453125" bestFit="1" customWidth="1"/>
    <col min="5" max="5" width="6.453125" bestFit="1" customWidth="1"/>
    <col min="6" max="6" width="10.7265625" bestFit="1" customWidth="1"/>
    <col min="8" max="8" width="13.1796875" bestFit="1" customWidth="1"/>
  </cols>
  <sheetData>
    <row r="3" spans="1:4" x14ac:dyDescent="0.35">
      <c r="A3" s="10"/>
    </row>
    <row r="4" spans="1:4" x14ac:dyDescent="0.35">
      <c r="A4" s="10"/>
    </row>
    <row r="6" spans="1:4" x14ac:dyDescent="0.35">
      <c r="A6" s="12" t="s">
        <v>57</v>
      </c>
      <c r="B6" t="s">
        <v>225</v>
      </c>
    </row>
    <row r="7" spans="1:4" x14ac:dyDescent="0.35">
      <c r="A7" s="10" t="s">
        <v>81</v>
      </c>
      <c r="B7">
        <v>134</v>
      </c>
    </row>
    <row r="8" spans="1:4" x14ac:dyDescent="0.35">
      <c r="A8" s="10" t="s">
        <v>40</v>
      </c>
      <c r="B8">
        <v>273</v>
      </c>
    </row>
    <row r="9" spans="1:4" x14ac:dyDescent="0.35">
      <c r="A9" s="10" t="s">
        <v>134</v>
      </c>
      <c r="B9">
        <v>28</v>
      </c>
      <c r="D9">
        <f>GETPIVOTDATA("Status",$A$6,"Status","Hold / Cancel")</f>
        <v>28</v>
      </c>
    </row>
    <row r="10" spans="1:4" x14ac:dyDescent="0.35">
      <c r="A10" s="10" t="s">
        <v>124</v>
      </c>
    </row>
    <row r="11" spans="1:4" x14ac:dyDescent="0.35">
      <c r="A11" s="10" t="s">
        <v>58</v>
      </c>
      <c r="B11">
        <v>435</v>
      </c>
    </row>
    <row r="17" spans="1:6" x14ac:dyDescent="0.35">
      <c r="A17" s="12" t="s">
        <v>187</v>
      </c>
      <c r="B17" s="12" t="s">
        <v>72</v>
      </c>
    </row>
    <row r="18" spans="1:6" x14ac:dyDescent="0.35">
      <c r="A18" s="12" t="s">
        <v>57</v>
      </c>
      <c r="B18" t="s">
        <v>81</v>
      </c>
      <c r="C18" t="s">
        <v>40</v>
      </c>
      <c r="D18" t="s">
        <v>134</v>
      </c>
      <c r="E18" t="s">
        <v>124</v>
      </c>
      <c r="F18" t="s">
        <v>58</v>
      </c>
    </row>
    <row r="19" spans="1:6" x14ac:dyDescent="0.35">
      <c r="A19" s="10" t="s">
        <v>136</v>
      </c>
      <c r="B19">
        <v>15</v>
      </c>
      <c r="C19">
        <v>41</v>
      </c>
      <c r="D19">
        <v>8</v>
      </c>
      <c r="F19">
        <v>64</v>
      </c>
    </row>
    <row r="20" spans="1:6" x14ac:dyDescent="0.35">
      <c r="A20" s="10" t="s">
        <v>142</v>
      </c>
      <c r="B20">
        <v>11</v>
      </c>
      <c r="C20">
        <v>12</v>
      </c>
      <c r="D20">
        <v>2</v>
      </c>
      <c r="F20">
        <v>25</v>
      </c>
    </row>
    <row r="21" spans="1:6" x14ac:dyDescent="0.35">
      <c r="A21" s="10" t="s">
        <v>164</v>
      </c>
      <c r="B21">
        <v>33</v>
      </c>
      <c r="C21">
        <v>196</v>
      </c>
      <c r="D21">
        <v>10</v>
      </c>
      <c r="F21">
        <v>239</v>
      </c>
    </row>
    <row r="22" spans="1:6" x14ac:dyDescent="0.35">
      <c r="A22" s="10" t="s">
        <v>261</v>
      </c>
      <c r="B22">
        <v>4</v>
      </c>
      <c r="C22">
        <v>9</v>
      </c>
      <c r="D22">
        <v>1</v>
      </c>
      <c r="F22">
        <v>14</v>
      </c>
    </row>
    <row r="23" spans="1:6" x14ac:dyDescent="0.35">
      <c r="A23" s="10" t="s">
        <v>143</v>
      </c>
      <c r="B23">
        <v>10</v>
      </c>
      <c r="C23">
        <v>7</v>
      </c>
      <c r="F23">
        <v>17</v>
      </c>
    </row>
    <row r="24" spans="1:6" x14ac:dyDescent="0.35">
      <c r="A24" s="10" t="s">
        <v>124</v>
      </c>
      <c r="B24">
        <v>59</v>
      </c>
      <c r="C24">
        <v>7</v>
      </c>
      <c r="D24">
        <v>1</v>
      </c>
      <c r="F24">
        <v>67</v>
      </c>
    </row>
    <row r="25" spans="1:6" x14ac:dyDescent="0.35">
      <c r="A25" s="10" t="s">
        <v>1154</v>
      </c>
      <c r="C25">
        <v>1</v>
      </c>
      <c r="F25">
        <v>1</v>
      </c>
    </row>
    <row r="26" spans="1:6" x14ac:dyDescent="0.35">
      <c r="A26" s="10" t="s">
        <v>1719</v>
      </c>
      <c r="B26">
        <v>2</v>
      </c>
      <c r="F26">
        <v>2</v>
      </c>
    </row>
    <row r="27" spans="1:6" x14ac:dyDescent="0.35">
      <c r="A27" s="10" t="s">
        <v>58</v>
      </c>
      <c r="B27">
        <v>134</v>
      </c>
      <c r="C27">
        <v>273</v>
      </c>
      <c r="D27">
        <v>22</v>
      </c>
      <c r="F27">
        <v>429</v>
      </c>
    </row>
    <row r="31" spans="1:6" x14ac:dyDescent="0.35">
      <c r="A31" s="10"/>
    </row>
    <row r="32" spans="1:6" x14ac:dyDescent="0.35">
      <c r="A32" s="12" t="s">
        <v>9</v>
      </c>
      <c r="B32" t="s">
        <v>165</v>
      </c>
    </row>
    <row r="34" spans="1:4" x14ac:dyDescent="0.35">
      <c r="A34" s="12" t="s">
        <v>57</v>
      </c>
      <c r="B34" t="s">
        <v>73</v>
      </c>
    </row>
    <row r="35" spans="1:4" x14ac:dyDescent="0.35">
      <c r="A35" s="10" t="s">
        <v>286</v>
      </c>
      <c r="B35">
        <v>177</v>
      </c>
    </row>
    <row r="36" spans="1:4" x14ac:dyDescent="0.35">
      <c r="A36" s="10" t="s">
        <v>124</v>
      </c>
      <c r="B36">
        <v>31</v>
      </c>
    </row>
    <row r="37" spans="1:4" x14ac:dyDescent="0.35">
      <c r="A37" s="10" t="s">
        <v>418</v>
      </c>
      <c r="B37">
        <v>30</v>
      </c>
    </row>
    <row r="38" spans="1:4" x14ac:dyDescent="0.35">
      <c r="A38" s="10" t="s">
        <v>533</v>
      </c>
      <c r="B38">
        <v>14</v>
      </c>
    </row>
    <row r="39" spans="1:4" x14ac:dyDescent="0.35">
      <c r="A39" s="10" t="s">
        <v>420</v>
      </c>
      <c r="B39">
        <v>9</v>
      </c>
    </row>
    <row r="40" spans="1:4" x14ac:dyDescent="0.35">
      <c r="A40" s="10" t="s">
        <v>180</v>
      </c>
      <c r="B40">
        <v>7</v>
      </c>
      <c r="D40">
        <f>GETPIVOTDATA("Join Date",$A$34)</f>
        <v>275</v>
      </c>
    </row>
    <row r="41" spans="1:4" x14ac:dyDescent="0.35">
      <c r="A41" s="10" t="s">
        <v>886</v>
      </c>
      <c r="B41">
        <v>2</v>
      </c>
    </row>
    <row r="42" spans="1:4" x14ac:dyDescent="0.35">
      <c r="A42" s="10" t="s">
        <v>884</v>
      </c>
      <c r="B42">
        <v>2</v>
      </c>
    </row>
    <row r="43" spans="1:4" x14ac:dyDescent="0.35">
      <c r="A43" s="10" t="s">
        <v>419</v>
      </c>
      <c r="B43">
        <v>1</v>
      </c>
    </row>
    <row r="44" spans="1:4" x14ac:dyDescent="0.35">
      <c r="A44" s="10" t="s">
        <v>1702</v>
      </c>
      <c r="B44">
        <v>1</v>
      </c>
    </row>
    <row r="45" spans="1:4" x14ac:dyDescent="0.35">
      <c r="A45" s="10" t="s">
        <v>538</v>
      </c>
      <c r="B45">
        <v>1</v>
      </c>
    </row>
    <row r="46" spans="1:4" x14ac:dyDescent="0.35">
      <c r="A46" s="10" t="s">
        <v>1736</v>
      </c>
    </row>
    <row r="47" spans="1:4" x14ac:dyDescent="0.35">
      <c r="A47" s="10" t="s">
        <v>58</v>
      </c>
      <c r="B47">
        <v>275</v>
      </c>
    </row>
    <row r="49" spans="1:4" x14ac:dyDescent="0.35">
      <c r="A49" s="12" t="s">
        <v>9</v>
      </c>
      <c r="B49" t="s">
        <v>165</v>
      </c>
    </row>
    <row r="51" spans="1:4" x14ac:dyDescent="0.35">
      <c r="A51" s="12" t="s">
        <v>57</v>
      </c>
      <c r="B51" t="s">
        <v>187</v>
      </c>
    </row>
    <row r="52" spans="1:4" x14ac:dyDescent="0.35">
      <c r="A52" s="10" t="s">
        <v>122</v>
      </c>
      <c r="B52">
        <v>239</v>
      </c>
    </row>
    <row r="53" spans="1:4" x14ac:dyDescent="0.35">
      <c r="A53" s="10" t="s">
        <v>39</v>
      </c>
      <c r="B53">
        <v>190</v>
      </c>
    </row>
    <row r="54" spans="1:4" x14ac:dyDescent="0.35">
      <c r="A54" s="10" t="s">
        <v>124</v>
      </c>
    </row>
    <row r="55" spans="1:4" x14ac:dyDescent="0.35">
      <c r="A55" s="10" t="s">
        <v>58</v>
      </c>
      <c r="B55">
        <v>429</v>
      </c>
    </row>
    <row r="59" spans="1:4" x14ac:dyDescent="0.35">
      <c r="A59" s="12" t="s">
        <v>57</v>
      </c>
      <c r="B59" t="s">
        <v>187</v>
      </c>
    </row>
    <row r="60" spans="1:4" x14ac:dyDescent="0.35">
      <c r="A60" s="10" t="s">
        <v>81</v>
      </c>
      <c r="B60">
        <v>134</v>
      </c>
      <c r="D60">
        <f>GETPIVOTDATA("Total Request",$A$59,"Status","Closed")</f>
        <v>273</v>
      </c>
    </row>
    <row r="61" spans="1:4" x14ac:dyDescent="0.35">
      <c r="A61" s="10" t="s">
        <v>40</v>
      </c>
      <c r="B61">
        <v>273</v>
      </c>
      <c r="D61">
        <f>GETPIVOTDATA("Total Request",$A$59,"Status","Open")</f>
        <v>134</v>
      </c>
    </row>
    <row r="62" spans="1:4" x14ac:dyDescent="0.35">
      <c r="A62" s="10" t="s">
        <v>134</v>
      </c>
      <c r="B62">
        <v>22</v>
      </c>
      <c r="D62">
        <f>GETPIVOTDATA("Total Request",$A$59)</f>
        <v>429</v>
      </c>
    </row>
    <row r="63" spans="1:4" x14ac:dyDescent="0.35">
      <c r="A63" s="10" t="s">
        <v>124</v>
      </c>
    </row>
    <row r="64" spans="1:4" x14ac:dyDescent="0.35">
      <c r="A64" s="10" t="s">
        <v>58</v>
      </c>
      <c r="B64">
        <v>429</v>
      </c>
    </row>
    <row r="67" spans="1:6" x14ac:dyDescent="0.35">
      <c r="A67" s="12" t="s">
        <v>187</v>
      </c>
      <c r="B67" s="12" t="s">
        <v>72</v>
      </c>
    </row>
    <row r="68" spans="1:6" x14ac:dyDescent="0.35">
      <c r="A68" s="12" t="s">
        <v>57</v>
      </c>
      <c r="B68" t="s">
        <v>81</v>
      </c>
      <c r="C68" t="s">
        <v>40</v>
      </c>
      <c r="D68" t="s">
        <v>134</v>
      </c>
      <c r="E68" t="s">
        <v>124</v>
      </c>
      <c r="F68" t="s">
        <v>58</v>
      </c>
    </row>
    <row r="69" spans="1:6" x14ac:dyDescent="0.35">
      <c r="A69" s="10" t="s">
        <v>189</v>
      </c>
      <c r="B69">
        <v>27</v>
      </c>
      <c r="C69">
        <v>194</v>
      </c>
      <c r="D69">
        <v>13</v>
      </c>
      <c r="F69">
        <v>234</v>
      </c>
    </row>
    <row r="70" spans="1:6" x14ac:dyDescent="0.35">
      <c r="A70" s="10" t="s">
        <v>190</v>
      </c>
      <c r="B70">
        <v>107</v>
      </c>
      <c r="C70">
        <v>79</v>
      </c>
      <c r="D70">
        <v>9</v>
      </c>
      <c r="F70">
        <v>195</v>
      </c>
    </row>
    <row r="71" spans="1:6" x14ac:dyDescent="0.35">
      <c r="A71" s="10" t="s">
        <v>124</v>
      </c>
    </row>
    <row r="72" spans="1:6" x14ac:dyDescent="0.35">
      <c r="A72" s="10" t="s">
        <v>58</v>
      </c>
      <c r="B72">
        <v>134</v>
      </c>
      <c r="C72">
        <v>273</v>
      </c>
      <c r="D72">
        <v>22</v>
      </c>
      <c r="F72">
        <v>429</v>
      </c>
    </row>
    <row r="92" spans="1:1" x14ac:dyDescent="0.35">
      <c r="A92" s="10"/>
    </row>
    <row r="93" spans="1:1" x14ac:dyDescent="0.35">
      <c r="A93" s="10"/>
    </row>
    <row r="94" spans="1:1" x14ac:dyDescent="0.35">
      <c r="A94" s="10"/>
    </row>
    <row r="95" spans="1:1" x14ac:dyDescent="0.35">
      <c r="A95" s="10"/>
    </row>
    <row r="96" spans="1:1" x14ac:dyDescent="0.35">
      <c r="A96" s="10"/>
    </row>
    <row r="97" spans="1:1" x14ac:dyDescent="0.35">
      <c r="A97" s="10"/>
    </row>
    <row r="98" spans="1:1" x14ac:dyDescent="0.35">
      <c r="A98" s="10"/>
    </row>
    <row r="99" spans="1:1" x14ac:dyDescent="0.35">
      <c r="A99" s="10"/>
    </row>
    <row r="100" spans="1:1" x14ac:dyDescent="0.35">
      <c r="A100" s="10"/>
    </row>
    <row r="101" spans="1:1" x14ac:dyDescent="0.35">
      <c r="A101" s="10"/>
    </row>
    <row r="102" spans="1:1" x14ac:dyDescent="0.35">
      <c r="A102" s="10"/>
    </row>
    <row r="103" spans="1:1" x14ac:dyDescent="0.35">
      <c r="A103" s="10"/>
    </row>
    <row r="104" spans="1:1" x14ac:dyDescent="0.35">
      <c r="A104" s="10"/>
    </row>
    <row r="105" spans="1:1" x14ac:dyDescent="0.35">
      <c r="A105" s="10"/>
    </row>
    <row r="106" spans="1:1" x14ac:dyDescent="0.35">
      <c r="A106" s="10"/>
    </row>
    <row r="107" spans="1:1" x14ac:dyDescent="0.35">
      <c r="A107" s="10"/>
    </row>
    <row r="108" spans="1:1" x14ac:dyDescent="0.35">
      <c r="A108" s="10"/>
    </row>
    <row r="109" spans="1:1" x14ac:dyDescent="0.35">
      <c r="A109" s="10"/>
    </row>
    <row r="110" spans="1:1" x14ac:dyDescent="0.35">
      <c r="A110" s="10"/>
    </row>
    <row r="111" spans="1:1" x14ac:dyDescent="0.35">
      <c r="A111" s="10"/>
    </row>
    <row r="112" spans="1:1" x14ac:dyDescent="0.35">
      <c r="A112" s="10"/>
    </row>
    <row r="113" spans="1:3" x14ac:dyDescent="0.35">
      <c r="A113" s="10"/>
    </row>
    <row r="114" spans="1:3" x14ac:dyDescent="0.35">
      <c r="A114" s="10"/>
    </row>
    <row r="115" spans="1:3" x14ac:dyDescent="0.35">
      <c r="A115" s="12" t="s">
        <v>59</v>
      </c>
      <c r="B115" s="12" t="s">
        <v>72</v>
      </c>
    </row>
    <row r="116" spans="1:3" x14ac:dyDescent="0.35">
      <c r="A116" s="12" t="s">
        <v>57</v>
      </c>
      <c r="B116" t="s">
        <v>86</v>
      </c>
      <c r="C116" t="s">
        <v>58</v>
      </c>
    </row>
    <row r="117" spans="1:3" x14ac:dyDescent="0.35">
      <c r="A117" s="10" t="s">
        <v>130</v>
      </c>
      <c r="B117">
        <v>4</v>
      </c>
      <c r="C117">
        <v>4</v>
      </c>
    </row>
    <row r="118" spans="1:3" x14ac:dyDescent="0.35">
      <c r="A118" s="10" t="s">
        <v>135</v>
      </c>
      <c r="B118">
        <v>35</v>
      </c>
      <c r="C118">
        <v>35</v>
      </c>
    </row>
    <row r="119" spans="1:3" x14ac:dyDescent="0.35">
      <c r="A119" s="10" t="s">
        <v>128</v>
      </c>
      <c r="B119">
        <v>2</v>
      </c>
      <c r="C119">
        <v>2</v>
      </c>
    </row>
    <row r="120" spans="1:3" x14ac:dyDescent="0.35">
      <c r="A120" s="10" t="s">
        <v>92</v>
      </c>
      <c r="B120">
        <v>3</v>
      </c>
      <c r="C120">
        <v>3</v>
      </c>
    </row>
    <row r="121" spans="1:3" x14ac:dyDescent="0.35">
      <c r="A121" s="10" t="s">
        <v>58</v>
      </c>
      <c r="B121">
        <v>44</v>
      </c>
      <c r="C121">
        <v>44</v>
      </c>
    </row>
    <row r="128" spans="1:3" x14ac:dyDescent="0.35">
      <c r="A128" s="12" t="s">
        <v>57</v>
      </c>
      <c r="B128" t="s">
        <v>187</v>
      </c>
    </row>
    <row r="129" spans="1:2" x14ac:dyDescent="0.35">
      <c r="A129" s="10" t="s">
        <v>128</v>
      </c>
      <c r="B129">
        <v>99</v>
      </c>
    </row>
    <row r="130" spans="1:2" x14ac:dyDescent="0.35">
      <c r="A130" s="10" t="s">
        <v>130</v>
      </c>
      <c r="B130">
        <v>25</v>
      </c>
    </row>
    <row r="131" spans="1:2" x14ac:dyDescent="0.35">
      <c r="A131" s="10" t="s">
        <v>92</v>
      </c>
      <c r="B131">
        <v>11</v>
      </c>
    </row>
    <row r="132" spans="1:2" x14ac:dyDescent="0.35">
      <c r="A132" s="10" t="s">
        <v>135</v>
      </c>
      <c r="B132">
        <v>252</v>
      </c>
    </row>
    <row r="133" spans="1:2" x14ac:dyDescent="0.35">
      <c r="A133" s="10" t="s">
        <v>132</v>
      </c>
      <c r="B133">
        <v>3</v>
      </c>
    </row>
    <row r="134" spans="1:2" x14ac:dyDescent="0.35">
      <c r="A134" s="10" t="s">
        <v>134</v>
      </c>
      <c r="B134">
        <v>22</v>
      </c>
    </row>
    <row r="135" spans="1:2" x14ac:dyDescent="0.35">
      <c r="A135" s="10" t="s">
        <v>180</v>
      </c>
      <c r="B135">
        <v>10</v>
      </c>
    </row>
    <row r="136" spans="1:2" x14ac:dyDescent="0.35">
      <c r="A136" s="10" t="s">
        <v>133</v>
      </c>
      <c r="B136">
        <v>5</v>
      </c>
    </row>
    <row r="137" spans="1:2" x14ac:dyDescent="0.35">
      <c r="A137" s="10" t="s">
        <v>928</v>
      </c>
      <c r="B137">
        <v>2</v>
      </c>
    </row>
    <row r="138" spans="1:2" x14ac:dyDescent="0.35">
      <c r="A138" s="10" t="s">
        <v>124</v>
      </c>
    </row>
    <row r="139" spans="1:2" x14ac:dyDescent="0.35">
      <c r="A139" s="10" t="s">
        <v>58</v>
      </c>
      <c r="B139">
        <v>429</v>
      </c>
    </row>
    <row r="141" spans="1:2" x14ac:dyDescent="0.35">
      <c r="A141" s="10"/>
    </row>
    <row r="142" spans="1:2" x14ac:dyDescent="0.35">
      <c r="A142" s="10"/>
    </row>
    <row r="143" spans="1:2" x14ac:dyDescent="0.35">
      <c r="A143" s="10"/>
    </row>
    <row r="144" spans="1:2" x14ac:dyDescent="0.35">
      <c r="A144" s="10"/>
    </row>
    <row r="148" spans="1:2" x14ac:dyDescent="0.35">
      <c r="A148" s="12" t="s">
        <v>57</v>
      </c>
      <c r="B148" t="s">
        <v>187</v>
      </c>
    </row>
    <row r="149" spans="1:2" x14ac:dyDescent="0.35">
      <c r="A149" s="10" t="s">
        <v>136</v>
      </c>
      <c r="B149">
        <v>64</v>
      </c>
    </row>
    <row r="150" spans="1:2" x14ac:dyDescent="0.35">
      <c r="A150" s="10" t="s">
        <v>142</v>
      </c>
      <c r="B150">
        <v>25</v>
      </c>
    </row>
    <row r="151" spans="1:2" x14ac:dyDescent="0.35">
      <c r="A151" s="10" t="s">
        <v>164</v>
      </c>
      <c r="B151">
        <v>239</v>
      </c>
    </row>
    <row r="152" spans="1:2" x14ac:dyDescent="0.35">
      <c r="A152" s="10" t="s">
        <v>261</v>
      </c>
      <c r="B152">
        <v>14</v>
      </c>
    </row>
    <row r="153" spans="1:2" x14ac:dyDescent="0.35">
      <c r="A153" s="10" t="s">
        <v>143</v>
      </c>
      <c r="B153">
        <v>17</v>
      </c>
    </row>
    <row r="154" spans="1:2" x14ac:dyDescent="0.35">
      <c r="A154" s="10" t="s">
        <v>124</v>
      </c>
      <c r="B154">
        <v>67</v>
      </c>
    </row>
    <row r="155" spans="1:2" x14ac:dyDescent="0.35">
      <c r="A155" s="10" t="s">
        <v>1154</v>
      </c>
      <c r="B155">
        <v>1</v>
      </c>
    </row>
    <row r="156" spans="1:2" x14ac:dyDescent="0.35">
      <c r="A156" s="10" t="s">
        <v>1719</v>
      </c>
      <c r="B156">
        <v>2</v>
      </c>
    </row>
    <row r="157" spans="1:2" x14ac:dyDescent="0.35">
      <c r="A157" s="10" t="s">
        <v>58</v>
      </c>
      <c r="B157">
        <v>429</v>
      </c>
    </row>
    <row r="158" spans="1:2" x14ac:dyDescent="0.35">
      <c r="A158" s="10"/>
    </row>
    <row r="159" spans="1:2" x14ac:dyDescent="0.35">
      <c r="A159" s="10"/>
    </row>
    <row r="160" spans="1:2" x14ac:dyDescent="0.35">
      <c r="A160" s="10"/>
    </row>
    <row r="167" spans="1:2" x14ac:dyDescent="0.35">
      <c r="A167" s="12" t="s">
        <v>57</v>
      </c>
      <c r="B167" t="s">
        <v>187</v>
      </c>
    </row>
    <row r="168" spans="1:2" x14ac:dyDescent="0.35">
      <c r="A168" s="10" t="s">
        <v>85</v>
      </c>
      <c r="B168">
        <v>355</v>
      </c>
    </row>
    <row r="169" spans="1:2" x14ac:dyDescent="0.35">
      <c r="A169" s="10" t="s">
        <v>86</v>
      </c>
      <c r="B169">
        <v>44</v>
      </c>
    </row>
    <row r="170" spans="1:2" x14ac:dyDescent="0.35">
      <c r="A170" s="10" t="s">
        <v>40</v>
      </c>
      <c r="B170">
        <v>25</v>
      </c>
    </row>
    <row r="171" spans="1:2" x14ac:dyDescent="0.35">
      <c r="A171" s="10" t="s">
        <v>505</v>
      </c>
      <c r="B171">
        <v>4</v>
      </c>
    </row>
    <row r="172" spans="1:2" x14ac:dyDescent="0.35">
      <c r="A172" s="10" t="s">
        <v>124</v>
      </c>
      <c r="B172">
        <v>1</v>
      </c>
    </row>
    <row r="173" spans="1:2" x14ac:dyDescent="0.35">
      <c r="A173" s="10" t="s">
        <v>58</v>
      </c>
      <c r="B173">
        <v>429</v>
      </c>
    </row>
    <row r="175" spans="1:2" x14ac:dyDescent="0.35">
      <c r="A175" s="10"/>
    </row>
    <row r="180" spans="1:6" x14ac:dyDescent="0.35">
      <c r="A180" s="12" t="s">
        <v>224</v>
      </c>
    </row>
    <row r="181" spans="1:6" x14ac:dyDescent="0.35">
      <c r="B181" t="s">
        <v>124</v>
      </c>
      <c r="C181" t="s">
        <v>134</v>
      </c>
      <c r="D181" t="s">
        <v>81</v>
      </c>
      <c r="E181" t="s">
        <v>40</v>
      </c>
      <c r="F181" t="s">
        <v>58</v>
      </c>
    </row>
    <row r="182" spans="1:6" x14ac:dyDescent="0.35">
      <c r="A182" s="10" t="s">
        <v>169</v>
      </c>
      <c r="C182">
        <v>1</v>
      </c>
      <c r="E182">
        <v>13</v>
      </c>
      <c r="F182">
        <v>14</v>
      </c>
    </row>
    <row r="183" spans="1:6" x14ac:dyDescent="0.35">
      <c r="A183" s="10" t="s">
        <v>176</v>
      </c>
      <c r="C183">
        <v>3</v>
      </c>
      <c r="E183">
        <v>21</v>
      </c>
      <c r="F183">
        <v>24</v>
      </c>
    </row>
    <row r="184" spans="1:6" x14ac:dyDescent="0.35">
      <c r="A184" s="10" t="s">
        <v>182</v>
      </c>
      <c r="C184">
        <v>1</v>
      </c>
      <c r="D184">
        <v>1</v>
      </c>
      <c r="E184">
        <v>23</v>
      </c>
      <c r="F184">
        <v>25</v>
      </c>
    </row>
    <row r="185" spans="1:6" x14ac:dyDescent="0.35">
      <c r="A185" s="10" t="s">
        <v>738</v>
      </c>
      <c r="C185">
        <v>3</v>
      </c>
      <c r="E185">
        <v>29</v>
      </c>
      <c r="F185">
        <v>32</v>
      </c>
    </row>
    <row r="186" spans="1:6" x14ac:dyDescent="0.35">
      <c r="A186" s="10" t="s">
        <v>932</v>
      </c>
      <c r="C186">
        <v>3</v>
      </c>
      <c r="E186">
        <v>35</v>
      </c>
      <c r="F186">
        <v>38</v>
      </c>
    </row>
    <row r="187" spans="1:6" x14ac:dyDescent="0.35">
      <c r="A187" s="10" t="s">
        <v>1361</v>
      </c>
      <c r="C187">
        <v>4</v>
      </c>
      <c r="D187">
        <v>3</v>
      </c>
      <c r="E187">
        <v>45</v>
      </c>
      <c r="F187">
        <v>52</v>
      </c>
    </row>
    <row r="188" spans="1:6" x14ac:dyDescent="0.35">
      <c r="A188" s="10" t="s">
        <v>1362</v>
      </c>
      <c r="C188">
        <v>6</v>
      </c>
      <c r="E188">
        <v>25</v>
      </c>
      <c r="F188">
        <v>31</v>
      </c>
    </row>
    <row r="189" spans="1:6" x14ac:dyDescent="0.35">
      <c r="A189" s="10" t="s">
        <v>1626</v>
      </c>
      <c r="C189">
        <v>2</v>
      </c>
      <c r="D189">
        <v>79</v>
      </c>
      <c r="E189">
        <v>46</v>
      </c>
      <c r="F189">
        <v>127</v>
      </c>
    </row>
    <row r="190" spans="1:6" x14ac:dyDescent="0.35">
      <c r="A190" s="10" t="s">
        <v>179</v>
      </c>
      <c r="C190">
        <v>1</v>
      </c>
      <c r="D190">
        <v>1</v>
      </c>
      <c r="E190">
        <v>7</v>
      </c>
      <c r="F190">
        <v>9</v>
      </c>
    </row>
    <row r="191" spans="1:6" x14ac:dyDescent="0.35">
      <c r="A191" s="10" t="s">
        <v>232</v>
      </c>
      <c r="E191">
        <v>4</v>
      </c>
      <c r="F191">
        <v>4</v>
      </c>
    </row>
    <row r="192" spans="1:6" x14ac:dyDescent="0.35">
      <c r="A192" s="10" t="s">
        <v>170</v>
      </c>
      <c r="C192">
        <v>2</v>
      </c>
      <c r="E192">
        <v>8</v>
      </c>
      <c r="F192">
        <v>10</v>
      </c>
    </row>
    <row r="193" spans="1:6" x14ac:dyDescent="0.35">
      <c r="A193" s="10" t="s">
        <v>233</v>
      </c>
      <c r="C193">
        <v>2</v>
      </c>
      <c r="E193">
        <v>15</v>
      </c>
      <c r="F193">
        <v>17</v>
      </c>
    </row>
    <row r="194" spans="1:6" x14ac:dyDescent="0.35">
      <c r="A194" s="10" t="s">
        <v>1627</v>
      </c>
      <c r="D194">
        <v>50</v>
      </c>
      <c r="E194">
        <v>2</v>
      </c>
      <c r="F194">
        <v>52</v>
      </c>
    </row>
    <row r="195" spans="1:6" x14ac:dyDescent="0.35">
      <c r="A195" s="10" t="s">
        <v>124</v>
      </c>
    </row>
    <row r="196" spans="1:6" x14ac:dyDescent="0.35">
      <c r="A196" s="10" t="s">
        <v>58</v>
      </c>
      <c r="C196">
        <v>28</v>
      </c>
      <c r="D196">
        <v>134</v>
      </c>
      <c r="E196">
        <v>273</v>
      </c>
      <c r="F196">
        <v>435</v>
      </c>
    </row>
    <row r="197" spans="1:6" x14ac:dyDescent="0.35">
      <c r="A197" s="10"/>
    </row>
    <row r="202" spans="1:6" x14ac:dyDescent="0.35">
      <c r="A202" s="12" t="s">
        <v>57</v>
      </c>
      <c r="B202" t="s">
        <v>187</v>
      </c>
    </row>
    <row r="203" spans="1:6" x14ac:dyDescent="0.35">
      <c r="A203" s="10" t="s">
        <v>87</v>
      </c>
      <c r="B203">
        <v>188</v>
      </c>
    </row>
    <row r="204" spans="1:6" x14ac:dyDescent="0.35">
      <c r="A204" s="10" t="s">
        <v>89</v>
      </c>
      <c r="B204">
        <v>101</v>
      </c>
    </row>
    <row r="205" spans="1:6" x14ac:dyDescent="0.35">
      <c r="A205" s="10" t="s">
        <v>417</v>
      </c>
      <c r="B205">
        <v>29</v>
      </c>
    </row>
    <row r="206" spans="1:6" x14ac:dyDescent="0.35">
      <c r="A206" s="10" t="s">
        <v>88</v>
      </c>
      <c r="B206">
        <v>66</v>
      </c>
    </row>
    <row r="207" spans="1:6" x14ac:dyDescent="0.35">
      <c r="A207" s="10" t="s">
        <v>1577</v>
      </c>
      <c r="B207">
        <v>44</v>
      </c>
    </row>
    <row r="208" spans="1:6" x14ac:dyDescent="0.35">
      <c r="A208" s="10" t="s">
        <v>124</v>
      </c>
      <c r="B208">
        <v>1</v>
      </c>
    </row>
    <row r="209" spans="1:4" x14ac:dyDescent="0.35">
      <c r="A209" s="10" t="s">
        <v>58</v>
      </c>
      <c r="B209">
        <v>429</v>
      </c>
    </row>
    <row r="216" spans="1:4" x14ac:dyDescent="0.35">
      <c r="A216" s="12" t="s">
        <v>57</v>
      </c>
      <c r="B216" t="s">
        <v>193</v>
      </c>
    </row>
    <row r="217" spans="1:4" x14ac:dyDescent="0.35">
      <c r="A217" s="10" t="s">
        <v>189</v>
      </c>
      <c r="B217">
        <v>240</v>
      </c>
      <c r="D217">
        <f>GETPIVOTDATA("Criteria",$A$216,"Criteria","Non Staff")</f>
        <v>240</v>
      </c>
    </row>
    <row r="218" spans="1:4" x14ac:dyDescent="0.35">
      <c r="A218" s="10" t="s">
        <v>190</v>
      </c>
      <c r="B218">
        <v>195</v>
      </c>
      <c r="D218">
        <f>GETPIVOTDATA("Criteria",$A$216,"Criteria","Staff")</f>
        <v>195</v>
      </c>
    </row>
    <row r="219" spans="1:4" x14ac:dyDescent="0.35">
      <c r="A219" s="10" t="s">
        <v>124</v>
      </c>
    </row>
    <row r="220" spans="1:4" x14ac:dyDescent="0.35">
      <c r="A220" s="10" t="s">
        <v>58</v>
      </c>
      <c r="B220">
        <v>435</v>
      </c>
    </row>
    <row r="226" spans="1:2" x14ac:dyDescent="0.35">
      <c r="A226" s="12" t="s">
        <v>57</v>
      </c>
      <c r="B226" t="s">
        <v>395</v>
      </c>
    </row>
    <row r="227" spans="1:2" x14ac:dyDescent="0.35">
      <c r="A227" s="10" t="s">
        <v>40</v>
      </c>
      <c r="B227">
        <v>22</v>
      </c>
    </row>
    <row r="228" spans="1:2" x14ac:dyDescent="0.35">
      <c r="A228" s="28" t="s">
        <v>135</v>
      </c>
      <c r="B228">
        <v>22</v>
      </c>
    </row>
    <row r="229" spans="1:2" x14ac:dyDescent="0.35">
      <c r="A229" s="10" t="s">
        <v>81</v>
      </c>
      <c r="B229">
        <v>4</v>
      </c>
    </row>
    <row r="230" spans="1:2" x14ac:dyDescent="0.35">
      <c r="A230" s="28" t="s">
        <v>329</v>
      </c>
      <c r="B230">
        <v>4</v>
      </c>
    </row>
    <row r="231" spans="1:2" x14ac:dyDescent="0.35">
      <c r="A231" s="10" t="s">
        <v>58</v>
      </c>
      <c r="B231">
        <v>26</v>
      </c>
    </row>
    <row r="235" spans="1:2" x14ac:dyDescent="0.35">
      <c r="A235" s="12" t="s">
        <v>57</v>
      </c>
      <c r="B235" t="s">
        <v>395</v>
      </c>
    </row>
    <row r="236" spans="1:2" x14ac:dyDescent="0.35">
      <c r="A236" s="10" t="s">
        <v>81</v>
      </c>
      <c r="B236">
        <v>43</v>
      </c>
    </row>
    <row r="237" spans="1:2" x14ac:dyDescent="0.35">
      <c r="A237" s="28" t="s">
        <v>213</v>
      </c>
      <c r="B237">
        <v>1</v>
      </c>
    </row>
    <row r="238" spans="1:2" x14ac:dyDescent="0.35">
      <c r="A238" s="28" t="s">
        <v>329</v>
      </c>
      <c r="B238">
        <v>42</v>
      </c>
    </row>
    <row r="239" spans="1:2" x14ac:dyDescent="0.35">
      <c r="A239" s="10" t="s">
        <v>40</v>
      </c>
      <c r="B239">
        <v>5</v>
      </c>
    </row>
    <row r="240" spans="1:2" x14ac:dyDescent="0.35">
      <c r="A240" s="28" t="s">
        <v>135</v>
      </c>
      <c r="B240">
        <v>5</v>
      </c>
    </row>
    <row r="241" spans="1:2" x14ac:dyDescent="0.35">
      <c r="A241" s="10" t="s">
        <v>58</v>
      </c>
      <c r="B241">
        <v>48</v>
      </c>
    </row>
  </sheetData>
  <pageMargins left="0.7" right="0.7" top="0.75" bottom="0.75" header="0.3" footer="0.3"/>
  <pageSetup paperSize="9" orientation="portrait" r:id="rId1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6D1FA"/>
  </sheetPr>
  <dimension ref="A1:V30"/>
  <sheetViews>
    <sheetView topLeftCell="G7" zoomScale="87" zoomScaleNormal="87" workbookViewId="0">
      <selection activeCell="I29" sqref="I29"/>
    </sheetView>
  </sheetViews>
  <sheetFormatPr defaultColWidth="9.1796875" defaultRowHeight="10.5" x14ac:dyDescent="0.35"/>
  <cols>
    <col min="1" max="1" width="4.26953125" style="50" customWidth="1"/>
    <col min="2" max="2" width="13.26953125" style="50" customWidth="1"/>
    <col min="3" max="5" width="14.453125" style="50" customWidth="1"/>
    <col min="6" max="8" width="13" style="50" customWidth="1"/>
    <col min="9" max="9" width="17.26953125" style="79" customWidth="1"/>
    <col min="10" max="10" width="22.7265625" style="37" customWidth="1"/>
    <col min="11" max="11" width="21.1796875" style="80" bestFit="1" customWidth="1"/>
    <col min="12" max="12" width="12.26953125" style="81" customWidth="1"/>
    <col min="13" max="13" width="22.453125" style="82" customWidth="1"/>
    <col min="14" max="16384" width="9.1796875" style="37"/>
  </cols>
  <sheetData>
    <row r="1" spans="1:22" ht="15" customHeight="1" x14ac:dyDescent="0.35">
      <c r="A1" s="306" t="s">
        <v>432</v>
      </c>
      <c r="B1" s="307"/>
      <c r="C1" s="307"/>
      <c r="D1" s="307"/>
      <c r="E1" s="307"/>
      <c r="F1" s="307"/>
      <c r="G1" s="307"/>
      <c r="H1" s="307"/>
      <c r="I1" s="307"/>
      <c r="J1" s="307"/>
      <c r="K1" s="307"/>
      <c r="L1" s="307"/>
      <c r="M1" s="307"/>
      <c r="N1" s="307"/>
    </row>
    <row r="2" spans="1:22" s="42" customFormat="1" ht="31.5" x14ac:dyDescent="0.35">
      <c r="A2" s="38" t="s">
        <v>299</v>
      </c>
      <c r="B2" s="38" t="s">
        <v>300</v>
      </c>
      <c r="C2" s="38" t="s">
        <v>301</v>
      </c>
      <c r="D2" s="38" t="s">
        <v>302</v>
      </c>
      <c r="E2" s="38" t="s">
        <v>303</v>
      </c>
      <c r="F2" s="38" t="s">
        <v>304</v>
      </c>
      <c r="G2" s="38" t="s">
        <v>305</v>
      </c>
      <c r="H2" s="38" t="s">
        <v>82</v>
      </c>
      <c r="I2" s="38" t="s">
        <v>306</v>
      </c>
      <c r="J2" s="38" t="s">
        <v>307</v>
      </c>
      <c r="K2" s="39" t="s">
        <v>308</v>
      </c>
      <c r="L2" s="40" t="s">
        <v>309</v>
      </c>
      <c r="M2" s="38" t="s">
        <v>310</v>
      </c>
      <c r="N2" s="38" t="s">
        <v>311</v>
      </c>
      <c r="R2" s="41" t="s">
        <v>300</v>
      </c>
      <c r="S2" s="41" t="s">
        <v>81</v>
      </c>
      <c r="T2" s="41" t="s">
        <v>40</v>
      </c>
      <c r="U2" s="43" t="s">
        <v>312</v>
      </c>
      <c r="V2" s="38" t="s">
        <v>199</v>
      </c>
    </row>
    <row r="3" spans="1:22" s="50" customFormat="1" ht="14.25" customHeight="1" x14ac:dyDescent="0.35">
      <c r="A3" s="44">
        <v>1</v>
      </c>
      <c r="B3" s="45" t="s">
        <v>159</v>
      </c>
      <c r="C3" s="45" t="s">
        <v>313</v>
      </c>
      <c r="D3" s="45" t="s">
        <v>122</v>
      </c>
      <c r="E3" s="45"/>
      <c r="F3" s="45">
        <v>1</v>
      </c>
      <c r="G3" s="45" t="s">
        <v>314</v>
      </c>
      <c r="H3" s="46" t="s">
        <v>135</v>
      </c>
      <c r="I3" s="47" t="s">
        <v>40</v>
      </c>
      <c r="J3" s="45" t="s">
        <v>315</v>
      </c>
      <c r="K3" s="48"/>
      <c r="L3" s="49">
        <v>45712</v>
      </c>
      <c r="M3" s="47" t="s">
        <v>320</v>
      </c>
      <c r="N3" s="46" t="s">
        <v>317</v>
      </c>
      <c r="R3" s="51" t="s">
        <v>156</v>
      </c>
      <c r="S3" s="52">
        <f>COUNTIFS($B$3:$B$29,$S$2,$I$3:$I$29,$S$2)</f>
        <v>0</v>
      </c>
      <c r="T3" s="52">
        <f>COUNTIFS(B3:B28,R3,I3:I28,T2)</f>
        <v>6</v>
      </c>
      <c r="U3" s="52">
        <f>COUNTIFS($B$3:$B$27,$R3,$I$3:$I$27,U$2)</f>
        <v>0</v>
      </c>
      <c r="V3" s="53">
        <f>SUM(S3:U3)</f>
        <v>6</v>
      </c>
    </row>
    <row r="4" spans="1:22" s="50" customFormat="1" ht="14.25" customHeight="1" x14ac:dyDescent="0.35">
      <c r="A4" s="54">
        <f>A3+1</f>
        <v>2</v>
      </c>
      <c r="B4" s="55" t="s">
        <v>156</v>
      </c>
      <c r="C4" s="47" t="s">
        <v>318</v>
      </c>
      <c r="D4" s="47" t="s">
        <v>122</v>
      </c>
      <c r="E4" s="47"/>
      <c r="F4" s="45">
        <v>1</v>
      </c>
      <c r="G4" s="308">
        <v>21</v>
      </c>
      <c r="H4" s="46" t="s">
        <v>135</v>
      </c>
      <c r="I4" s="47" t="s">
        <v>40</v>
      </c>
      <c r="J4" s="47" t="s">
        <v>319</v>
      </c>
      <c r="K4" s="48">
        <v>1900</v>
      </c>
      <c r="L4" s="49">
        <v>45671</v>
      </c>
      <c r="M4" s="47" t="s">
        <v>320</v>
      </c>
      <c r="N4" s="46" t="s">
        <v>321</v>
      </c>
      <c r="R4" s="51" t="s">
        <v>159</v>
      </c>
      <c r="S4" s="52">
        <f>COUNTIFS($B$3:$B$28,$R4,$I$3:$I$28,S$2)</f>
        <v>2</v>
      </c>
      <c r="T4" s="52">
        <f>COUNTIFS($B$3:$B$27,$R4,$I$3:$I$27,T$2)</f>
        <v>11</v>
      </c>
      <c r="U4" s="52">
        <f>COUNTIFS($B$3:$B$27,$R4,$I$3:$I$27,U$2)</f>
        <v>0</v>
      </c>
      <c r="V4" s="53">
        <f>SUM(S4:U4)</f>
        <v>13</v>
      </c>
    </row>
    <row r="5" spans="1:22" s="50" customFormat="1" ht="15.75" customHeight="1" x14ac:dyDescent="0.35">
      <c r="A5" s="54">
        <f t="shared" ref="A5:A8" si="0">A4+1</f>
        <v>3</v>
      </c>
      <c r="B5" s="55" t="s">
        <v>156</v>
      </c>
      <c r="C5" s="47" t="s">
        <v>318</v>
      </c>
      <c r="D5" s="47" t="s">
        <v>122</v>
      </c>
      <c r="E5" s="47"/>
      <c r="F5" s="45">
        <v>1</v>
      </c>
      <c r="G5" s="309"/>
      <c r="H5" s="46" t="s">
        <v>135</v>
      </c>
      <c r="I5" s="47" t="s">
        <v>40</v>
      </c>
      <c r="J5" s="47" t="s">
        <v>322</v>
      </c>
      <c r="K5" s="48">
        <v>2200</v>
      </c>
      <c r="L5" s="49">
        <v>45673</v>
      </c>
      <c r="M5" s="47" t="s">
        <v>320</v>
      </c>
      <c r="N5" s="46" t="s">
        <v>321</v>
      </c>
      <c r="R5" s="51" t="s">
        <v>323</v>
      </c>
      <c r="S5" s="52">
        <f>COUNTIFS($B$3:$B$28,$R5,$I$3:$I$28,S$2)</f>
        <v>1</v>
      </c>
      <c r="T5" s="52">
        <f>COUNTIFS($B$3:$B$27,$R5,$I$3:$I$27,T$2)</f>
        <v>5</v>
      </c>
      <c r="U5" s="52">
        <f>COUNTIFS($B$3:$B$27,$R5,$I$3:$I$27,U$2)</f>
        <v>0</v>
      </c>
      <c r="V5" s="53">
        <f>SUM(S5:U5)</f>
        <v>6</v>
      </c>
    </row>
    <row r="6" spans="1:22" s="50" customFormat="1" ht="15.75" customHeight="1" x14ac:dyDescent="0.35">
      <c r="A6" s="54">
        <f t="shared" si="0"/>
        <v>4</v>
      </c>
      <c r="B6" s="120" t="s">
        <v>156</v>
      </c>
      <c r="C6" s="54" t="s">
        <v>318</v>
      </c>
      <c r="D6" s="54" t="s">
        <v>39</v>
      </c>
      <c r="E6" s="54" t="s">
        <v>439</v>
      </c>
      <c r="F6" s="44">
        <v>1</v>
      </c>
      <c r="G6" s="309"/>
      <c r="H6" s="51" t="s">
        <v>329</v>
      </c>
      <c r="I6" s="54" t="s">
        <v>81</v>
      </c>
      <c r="J6" s="54"/>
      <c r="K6" s="64"/>
      <c r="L6" s="75"/>
      <c r="M6" s="54"/>
      <c r="N6" s="51"/>
      <c r="R6" s="56" t="s">
        <v>199</v>
      </c>
      <c r="S6" s="53">
        <f>SUM(S3:S5)</f>
        <v>3</v>
      </c>
      <c r="T6" s="53">
        <f t="shared" ref="T6:V6" si="1">SUM(T3:T5)</f>
        <v>22</v>
      </c>
      <c r="U6" s="53">
        <f t="shared" si="1"/>
        <v>0</v>
      </c>
      <c r="V6" s="53">
        <f t="shared" si="1"/>
        <v>25</v>
      </c>
    </row>
    <row r="7" spans="1:22" s="50" customFormat="1" ht="30.75" customHeight="1" x14ac:dyDescent="0.35">
      <c r="A7" s="54">
        <f t="shared" si="0"/>
        <v>5</v>
      </c>
      <c r="B7" s="55" t="s">
        <v>156</v>
      </c>
      <c r="C7" s="47" t="s">
        <v>318</v>
      </c>
      <c r="D7" s="47" t="s">
        <v>122</v>
      </c>
      <c r="E7" s="47"/>
      <c r="F7" s="45">
        <v>1</v>
      </c>
      <c r="G7" s="310"/>
      <c r="H7" s="46" t="s">
        <v>135</v>
      </c>
      <c r="I7" s="47" t="s">
        <v>40</v>
      </c>
      <c r="J7" s="47" t="s">
        <v>324</v>
      </c>
      <c r="K7" s="48" t="s">
        <v>325</v>
      </c>
      <c r="L7" s="49">
        <v>45677</v>
      </c>
      <c r="M7" s="47" t="s">
        <v>320</v>
      </c>
      <c r="N7" s="46" t="s">
        <v>321</v>
      </c>
    </row>
    <row r="8" spans="1:22" s="50" customFormat="1" ht="21" x14ac:dyDescent="0.35">
      <c r="A8" s="54">
        <f t="shared" si="0"/>
        <v>6</v>
      </c>
      <c r="B8" s="57" t="s">
        <v>156</v>
      </c>
      <c r="C8" s="58" t="s">
        <v>326</v>
      </c>
      <c r="D8" s="58" t="s">
        <v>122</v>
      </c>
      <c r="E8" s="58"/>
      <c r="F8" s="58">
        <v>1</v>
      </c>
      <c r="G8" s="57"/>
      <c r="H8" s="59" t="s">
        <v>135</v>
      </c>
      <c r="I8" s="58" t="s">
        <v>40</v>
      </c>
      <c r="J8" s="58"/>
      <c r="K8" s="60"/>
      <c r="L8" s="61"/>
      <c r="M8" s="58" t="s">
        <v>327</v>
      </c>
      <c r="N8" s="59"/>
    </row>
    <row r="9" spans="1:22" s="50" customFormat="1" ht="21" x14ac:dyDescent="0.35">
      <c r="A9" s="54">
        <f>A8+1</f>
        <v>7</v>
      </c>
      <c r="B9" s="57" t="s">
        <v>156</v>
      </c>
      <c r="C9" s="58" t="s">
        <v>326</v>
      </c>
      <c r="D9" s="58" t="s">
        <v>122</v>
      </c>
      <c r="E9" s="58"/>
      <c r="F9" s="58">
        <v>1</v>
      </c>
      <c r="G9" s="62"/>
      <c r="H9" s="59" t="s">
        <v>135</v>
      </c>
      <c r="I9" s="58" t="s">
        <v>40</v>
      </c>
      <c r="J9" s="58"/>
      <c r="K9" s="60"/>
      <c r="L9" s="61"/>
      <c r="M9" s="58" t="s">
        <v>327</v>
      </c>
      <c r="N9" s="59"/>
    </row>
    <row r="10" spans="1:22" s="50" customFormat="1" ht="21" x14ac:dyDescent="0.35">
      <c r="A10" s="54">
        <f>A9+1</f>
        <v>8</v>
      </c>
      <c r="B10" s="57" t="s">
        <v>156</v>
      </c>
      <c r="C10" s="58" t="s">
        <v>326</v>
      </c>
      <c r="D10" s="58" t="s">
        <v>122</v>
      </c>
      <c r="E10" s="58"/>
      <c r="F10" s="58">
        <v>1</v>
      </c>
      <c r="G10" s="63"/>
      <c r="H10" s="59" t="s">
        <v>135</v>
      </c>
      <c r="I10" s="58" t="s">
        <v>40</v>
      </c>
      <c r="J10" s="58"/>
      <c r="K10" s="60"/>
      <c r="L10" s="61"/>
      <c r="M10" s="58" t="s">
        <v>327</v>
      </c>
      <c r="N10" s="59"/>
    </row>
    <row r="11" spans="1:22" s="50" customFormat="1" ht="21" customHeight="1" x14ac:dyDescent="0.35">
      <c r="A11" s="44">
        <f>A10+1</f>
        <v>9</v>
      </c>
      <c r="B11" s="44" t="s">
        <v>159</v>
      </c>
      <c r="C11" s="44" t="s">
        <v>328</v>
      </c>
      <c r="D11" s="44" t="s">
        <v>122</v>
      </c>
      <c r="E11" s="44"/>
      <c r="F11" s="44">
        <v>1</v>
      </c>
      <c r="G11" s="44">
        <v>9</v>
      </c>
      <c r="H11" s="51" t="s">
        <v>329</v>
      </c>
      <c r="I11" s="44" t="s">
        <v>81</v>
      </c>
      <c r="J11" s="44"/>
      <c r="K11" s="64"/>
      <c r="L11" s="65"/>
      <c r="M11" s="44" t="s">
        <v>433</v>
      </c>
      <c r="N11" s="51"/>
    </row>
    <row r="12" spans="1:22" s="50" customFormat="1" ht="31.5" x14ac:dyDescent="0.35">
      <c r="A12" s="44">
        <f>A11+1</f>
        <v>10</v>
      </c>
      <c r="B12" s="45" t="s">
        <v>159</v>
      </c>
      <c r="C12" s="45" t="s">
        <v>330</v>
      </c>
      <c r="D12" s="45" t="s">
        <v>122</v>
      </c>
      <c r="E12" s="45"/>
      <c r="F12" s="45">
        <v>1</v>
      </c>
      <c r="G12" s="311">
        <v>4</v>
      </c>
      <c r="H12" s="46" t="s">
        <v>135</v>
      </c>
      <c r="I12" s="45" t="s">
        <v>40</v>
      </c>
      <c r="J12" s="45" t="s">
        <v>434</v>
      </c>
      <c r="K12" s="48" t="s">
        <v>435</v>
      </c>
      <c r="L12" s="66">
        <v>45720</v>
      </c>
      <c r="M12" s="45" t="s">
        <v>316</v>
      </c>
      <c r="N12" s="46" t="s">
        <v>331</v>
      </c>
    </row>
    <row r="13" spans="1:22" s="50" customFormat="1" ht="30.75" customHeight="1" x14ac:dyDescent="0.35">
      <c r="A13" s="44">
        <f t="shared" ref="A13:A27" si="2">A12+1</f>
        <v>11</v>
      </c>
      <c r="B13" s="45" t="s">
        <v>159</v>
      </c>
      <c r="C13" s="45" t="s">
        <v>332</v>
      </c>
      <c r="D13" s="45" t="s">
        <v>122</v>
      </c>
      <c r="E13" s="45"/>
      <c r="F13" s="45">
        <v>1</v>
      </c>
      <c r="G13" s="312"/>
      <c r="H13" s="46" t="s">
        <v>135</v>
      </c>
      <c r="I13" s="45" t="s">
        <v>40</v>
      </c>
      <c r="J13" s="45" t="s">
        <v>333</v>
      </c>
      <c r="K13" s="48" t="s">
        <v>334</v>
      </c>
      <c r="L13" s="66">
        <v>45703</v>
      </c>
      <c r="M13" s="45" t="s">
        <v>316</v>
      </c>
      <c r="N13" s="46" t="s">
        <v>321</v>
      </c>
    </row>
    <row r="14" spans="1:22" s="50" customFormat="1" ht="21" x14ac:dyDescent="0.35">
      <c r="A14" s="44">
        <f t="shared" si="2"/>
        <v>12</v>
      </c>
      <c r="B14" s="67" t="s">
        <v>159</v>
      </c>
      <c r="C14" s="58" t="s">
        <v>335</v>
      </c>
      <c r="D14" s="58" t="s">
        <v>122</v>
      </c>
      <c r="E14" s="58"/>
      <c r="F14" s="58">
        <v>1</v>
      </c>
      <c r="G14" s="58"/>
      <c r="H14" s="59" t="s">
        <v>135</v>
      </c>
      <c r="I14" s="58" t="s">
        <v>40</v>
      </c>
      <c r="J14" s="58"/>
      <c r="K14" s="60"/>
      <c r="L14" s="61"/>
      <c r="M14" s="58" t="s">
        <v>327</v>
      </c>
      <c r="N14" s="59"/>
    </row>
    <row r="15" spans="1:22" s="50" customFormat="1" ht="21" x14ac:dyDescent="0.35">
      <c r="A15" s="44">
        <f t="shared" si="2"/>
        <v>13</v>
      </c>
      <c r="B15" s="45" t="s">
        <v>159</v>
      </c>
      <c r="C15" s="68" t="s">
        <v>336</v>
      </c>
      <c r="D15" s="68" t="s">
        <v>122</v>
      </c>
      <c r="E15" s="68"/>
      <c r="F15" s="68">
        <v>1</v>
      </c>
      <c r="G15" s="68">
        <v>2</v>
      </c>
      <c r="H15" s="46" t="s">
        <v>135</v>
      </c>
      <c r="I15" s="47" t="s">
        <v>40</v>
      </c>
      <c r="J15" s="68" t="s">
        <v>421</v>
      </c>
      <c r="K15" s="48" t="s">
        <v>422</v>
      </c>
      <c r="L15" s="69">
        <v>45712</v>
      </c>
      <c r="M15" s="47" t="s">
        <v>320</v>
      </c>
      <c r="N15" s="46" t="s">
        <v>321</v>
      </c>
    </row>
    <row r="16" spans="1:22" s="50" customFormat="1" ht="19.5" customHeight="1" x14ac:dyDescent="0.35">
      <c r="A16" s="44">
        <f t="shared" si="2"/>
        <v>14</v>
      </c>
      <c r="B16" s="45" t="s">
        <v>159</v>
      </c>
      <c r="C16" s="47" t="s">
        <v>337</v>
      </c>
      <c r="D16" s="47" t="s">
        <v>122</v>
      </c>
      <c r="E16" s="47"/>
      <c r="F16" s="47">
        <v>1</v>
      </c>
      <c r="G16" s="47">
        <v>5</v>
      </c>
      <c r="H16" s="46" t="s">
        <v>135</v>
      </c>
      <c r="I16" s="47" t="s">
        <v>40</v>
      </c>
      <c r="J16" s="47" t="s">
        <v>338</v>
      </c>
      <c r="K16" s="48">
        <v>3300</v>
      </c>
      <c r="L16" s="49">
        <v>45733</v>
      </c>
      <c r="M16" s="47" t="s">
        <v>316</v>
      </c>
      <c r="N16" s="46" t="s">
        <v>321</v>
      </c>
    </row>
    <row r="17" spans="1:14" s="50" customFormat="1" x14ac:dyDescent="0.35">
      <c r="A17" s="44">
        <f t="shared" si="2"/>
        <v>15</v>
      </c>
      <c r="B17" s="45" t="s">
        <v>159</v>
      </c>
      <c r="C17" s="47" t="s">
        <v>339</v>
      </c>
      <c r="D17" s="47" t="s">
        <v>122</v>
      </c>
      <c r="E17" s="47"/>
      <c r="F17" s="47">
        <v>1</v>
      </c>
      <c r="G17" s="47" t="s">
        <v>314</v>
      </c>
      <c r="H17" s="46" t="s">
        <v>135</v>
      </c>
      <c r="I17" s="47" t="s">
        <v>40</v>
      </c>
      <c r="J17" s="47" t="s">
        <v>340</v>
      </c>
      <c r="K17" s="48">
        <v>3500</v>
      </c>
      <c r="L17" s="49">
        <v>45700</v>
      </c>
      <c r="M17" s="47" t="s">
        <v>320</v>
      </c>
      <c r="N17" s="46" t="s">
        <v>321</v>
      </c>
    </row>
    <row r="18" spans="1:14" s="50" customFormat="1" ht="21" x14ac:dyDescent="0.35">
      <c r="A18" s="44">
        <f t="shared" si="2"/>
        <v>16</v>
      </c>
      <c r="B18" s="67" t="s">
        <v>159</v>
      </c>
      <c r="C18" s="58" t="s">
        <v>341</v>
      </c>
      <c r="D18" s="58" t="s">
        <v>122</v>
      </c>
      <c r="E18" s="58"/>
      <c r="F18" s="58">
        <v>1</v>
      </c>
      <c r="G18" s="58"/>
      <c r="H18" s="59" t="s">
        <v>135</v>
      </c>
      <c r="I18" s="58" t="s">
        <v>40</v>
      </c>
      <c r="J18" s="58"/>
      <c r="K18" s="60"/>
      <c r="L18" s="61"/>
      <c r="M18" s="58" t="s">
        <v>327</v>
      </c>
      <c r="N18" s="59"/>
    </row>
    <row r="19" spans="1:14" s="50" customFormat="1" ht="21" x14ac:dyDescent="0.35">
      <c r="A19" s="44">
        <f t="shared" si="2"/>
        <v>17</v>
      </c>
      <c r="B19" s="45" t="s">
        <v>323</v>
      </c>
      <c r="C19" s="45" t="s">
        <v>342</v>
      </c>
      <c r="D19" s="45" t="s">
        <v>122</v>
      </c>
      <c r="E19" s="45"/>
      <c r="F19" s="45">
        <v>1</v>
      </c>
      <c r="G19" s="45">
        <v>1</v>
      </c>
      <c r="H19" s="46" t="s">
        <v>135</v>
      </c>
      <c r="I19" s="45" t="s">
        <v>40</v>
      </c>
      <c r="J19" s="45" t="s">
        <v>343</v>
      </c>
      <c r="K19" s="48" t="s">
        <v>344</v>
      </c>
      <c r="L19" s="66">
        <v>45712</v>
      </c>
      <c r="M19" s="45" t="s">
        <v>320</v>
      </c>
      <c r="N19" s="46" t="s">
        <v>321</v>
      </c>
    </row>
    <row r="20" spans="1:14" s="50" customFormat="1" ht="21" x14ac:dyDescent="0.35">
      <c r="A20" s="44">
        <f t="shared" si="2"/>
        <v>18</v>
      </c>
      <c r="B20" s="68" t="s">
        <v>323</v>
      </c>
      <c r="C20" s="68" t="s">
        <v>345</v>
      </c>
      <c r="D20" s="68" t="s">
        <v>122</v>
      </c>
      <c r="E20" s="68"/>
      <c r="F20" s="68">
        <v>1</v>
      </c>
      <c r="G20" s="68">
        <v>8</v>
      </c>
      <c r="H20" s="46" t="s">
        <v>135</v>
      </c>
      <c r="I20" s="68" t="s">
        <v>40</v>
      </c>
      <c r="J20" s="68" t="s">
        <v>346</v>
      </c>
      <c r="K20" s="48" t="s">
        <v>347</v>
      </c>
      <c r="L20" s="69">
        <v>45748</v>
      </c>
      <c r="M20" s="68" t="s">
        <v>320</v>
      </c>
      <c r="N20" s="46" t="s">
        <v>321</v>
      </c>
    </row>
    <row r="21" spans="1:14" s="50" customFormat="1" ht="21" x14ac:dyDescent="0.35">
      <c r="A21" s="44">
        <f t="shared" si="2"/>
        <v>19</v>
      </c>
      <c r="B21" s="58" t="s">
        <v>159</v>
      </c>
      <c r="C21" s="58" t="s">
        <v>348</v>
      </c>
      <c r="D21" s="58" t="s">
        <v>122</v>
      </c>
      <c r="E21" s="58"/>
      <c r="F21" s="58">
        <v>1</v>
      </c>
      <c r="G21" s="58"/>
      <c r="H21" s="59" t="s">
        <v>135</v>
      </c>
      <c r="I21" s="58" t="s">
        <v>40</v>
      </c>
      <c r="J21" s="58" t="s">
        <v>349</v>
      </c>
      <c r="K21" s="60" t="s">
        <v>350</v>
      </c>
      <c r="L21" s="61" t="s">
        <v>349</v>
      </c>
      <c r="M21" s="58" t="s">
        <v>327</v>
      </c>
      <c r="N21" s="59"/>
    </row>
    <row r="22" spans="1:14" s="50" customFormat="1" ht="21" x14ac:dyDescent="0.35">
      <c r="A22" s="44">
        <f t="shared" si="2"/>
        <v>20</v>
      </c>
      <c r="B22" s="68" t="s">
        <v>159</v>
      </c>
      <c r="C22" s="68" t="s">
        <v>351</v>
      </c>
      <c r="D22" s="70" t="s">
        <v>122</v>
      </c>
      <c r="E22" s="68"/>
      <c r="F22" s="70">
        <v>1</v>
      </c>
      <c r="G22" s="70"/>
      <c r="H22" s="46" t="s">
        <v>135</v>
      </c>
      <c r="I22" s="70" t="s">
        <v>40</v>
      </c>
      <c r="J22" s="68" t="s">
        <v>436</v>
      </c>
      <c r="K22" s="48" t="s">
        <v>352</v>
      </c>
      <c r="L22" s="69">
        <v>45707</v>
      </c>
      <c r="M22" s="68" t="s">
        <v>320</v>
      </c>
      <c r="N22" s="46" t="s">
        <v>321</v>
      </c>
    </row>
    <row r="23" spans="1:14" s="50" customFormat="1" ht="21" x14ac:dyDescent="0.35">
      <c r="A23" s="44">
        <f t="shared" si="2"/>
        <v>21</v>
      </c>
      <c r="B23" s="71" t="s">
        <v>159</v>
      </c>
      <c r="C23" s="67" t="s">
        <v>353</v>
      </c>
      <c r="D23" s="67" t="s">
        <v>122</v>
      </c>
      <c r="E23" s="67"/>
      <c r="F23" s="67">
        <v>1</v>
      </c>
      <c r="G23" s="67"/>
      <c r="H23" s="59" t="s">
        <v>135</v>
      </c>
      <c r="I23" s="67" t="s">
        <v>40</v>
      </c>
      <c r="J23" s="313" t="s">
        <v>354</v>
      </c>
      <c r="K23" s="313"/>
      <c r="L23" s="313"/>
      <c r="M23" s="67" t="s">
        <v>327</v>
      </c>
      <c r="N23" s="59"/>
    </row>
    <row r="24" spans="1:14" s="50" customFormat="1" ht="31.5" x14ac:dyDescent="0.35">
      <c r="A24" s="44">
        <f t="shared" si="2"/>
        <v>22</v>
      </c>
      <c r="B24" s="68" t="s">
        <v>323</v>
      </c>
      <c r="C24" s="68" t="s">
        <v>355</v>
      </c>
      <c r="D24" s="68" t="s">
        <v>122</v>
      </c>
      <c r="E24" s="68"/>
      <c r="F24" s="68">
        <v>1</v>
      </c>
      <c r="G24" s="68">
        <v>4</v>
      </c>
      <c r="H24" s="46" t="s">
        <v>135</v>
      </c>
      <c r="I24" s="47" t="s">
        <v>40</v>
      </c>
      <c r="J24" s="68" t="s">
        <v>356</v>
      </c>
      <c r="K24" s="72" t="s">
        <v>357</v>
      </c>
      <c r="L24" s="69">
        <v>45677</v>
      </c>
      <c r="M24" s="68" t="s">
        <v>320</v>
      </c>
      <c r="N24" s="46" t="s">
        <v>317</v>
      </c>
    </row>
    <row r="25" spans="1:14" s="50" customFormat="1" ht="21" x14ac:dyDescent="0.35">
      <c r="A25" s="44">
        <f t="shared" si="2"/>
        <v>23</v>
      </c>
      <c r="B25" s="47" t="s">
        <v>323</v>
      </c>
      <c r="C25" s="47" t="s">
        <v>358</v>
      </c>
      <c r="D25" s="47" t="s">
        <v>122</v>
      </c>
      <c r="E25" s="47"/>
      <c r="F25" s="47">
        <v>1</v>
      </c>
      <c r="G25" s="47" t="s">
        <v>314</v>
      </c>
      <c r="H25" s="46" t="s">
        <v>135</v>
      </c>
      <c r="I25" s="47" t="s">
        <v>40</v>
      </c>
      <c r="J25" s="47" t="s">
        <v>359</v>
      </c>
      <c r="K25" s="73" t="s">
        <v>360</v>
      </c>
      <c r="L25" s="49">
        <v>45718</v>
      </c>
      <c r="M25" s="47" t="s">
        <v>316</v>
      </c>
      <c r="N25" s="46" t="s">
        <v>321</v>
      </c>
    </row>
    <row r="26" spans="1:14" s="50" customFormat="1" ht="31.5" x14ac:dyDescent="0.35">
      <c r="A26" s="44">
        <f t="shared" si="2"/>
        <v>24</v>
      </c>
      <c r="B26" s="47" t="s">
        <v>323</v>
      </c>
      <c r="C26" s="47" t="s">
        <v>361</v>
      </c>
      <c r="D26" s="47" t="s">
        <v>122</v>
      </c>
      <c r="E26" s="47"/>
      <c r="F26" s="47">
        <v>1</v>
      </c>
      <c r="G26" s="47" t="s">
        <v>314</v>
      </c>
      <c r="H26" s="46" t="s">
        <v>135</v>
      </c>
      <c r="I26" s="47" t="s">
        <v>40</v>
      </c>
      <c r="J26" s="119" t="s">
        <v>438</v>
      </c>
      <c r="K26" s="73" t="s">
        <v>360</v>
      </c>
      <c r="L26" s="49">
        <v>45720</v>
      </c>
      <c r="M26" s="47" t="s">
        <v>320</v>
      </c>
      <c r="N26" s="46" t="s">
        <v>331</v>
      </c>
    </row>
    <row r="27" spans="1:14" s="50" customFormat="1" ht="21" x14ac:dyDescent="0.35">
      <c r="A27" s="44">
        <f t="shared" si="2"/>
        <v>25</v>
      </c>
      <c r="B27" s="54" t="s">
        <v>323</v>
      </c>
      <c r="C27" s="54" t="s">
        <v>362</v>
      </c>
      <c r="D27" s="54" t="s">
        <v>39</v>
      </c>
      <c r="E27" s="54" t="s">
        <v>363</v>
      </c>
      <c r="F27" s="54">
        <v>1</v>
      </c>
      <c r="G27" s="54" t="s">
        <v>314</v>
      </c>
      <c r="H27" s="51" t="s">
        <v>329</v>
      </c>
      <c r="I27" s="54" t="s">
        <v>81</v>
      </c>
      <c r="J27" s="54"/>
      <c r="K27" s="74"/>
      <c r="L27" s="75"/>
      <c r="M27" s="54" t="s">
        <v>437</v>
      </c>
      <c r="N27" s="51"/>
    </row>
    <row r="28" spans="1:14" s="50" customFormat="1" ht="14.25" customHeight="1" x14ac:dyDescent="0.35">
      <c r="A28" s="44">
        <v>26</v>
      </c>
      <c r="B28" s="54" t="s">
        <v>159</v>
      </c>
      <c r="C28" s="54" t="s">
        <v>364</v>
      </c>
      <c r="D28" s="76" t="s">
        <v>39</v>
      </c>
      <c r="E28" s="76" t="s">
        <v>365</v>
      </c>
      <c r="F28" s="54">
        <v>1</v>
      </c>
      <c r="G28" s="54" t="s">
        <v>314</v>
      </c>
      <c r="H28" s="51" t="s">
        <v>329</v>
      </c>
      <c r="I28" s="54" t="s">
        <v>81</v>
      </c>
      <c r="J28" s="54"/>
      <c r="K28" s="74"/>
      <c r="L28" s="75"/>
      <c r="M28" s="54"/>
      <c r="N28" s="51"/>
    </row>
    <row r="29" spans="1:14" s="50" customFormat="1" ht="31.5" x14ac:dyDescent="0.35">
      <c r="A29" s="44">
        <f>A28+1</f>
        <v>27</v>
      </c>
      <c r="B29" s="47" t="s">
        <v>159</v>
      </c>
      <c r="C29" s="47" t="s">
        <v>366</v>
      </c>
      <c r="D29" s="47" t="s">
        <v>39</v>
      </c>
      <c r="E29" s="47" t="s">
        <v>440</v>
      </c>
      <c r="F29" s="47">
        <v>1</v>
      </c>
      <c r="G29" s="47" t="s">
        <v>314</v>
      </c>
      <c r="H29" s="46" t="s">
        <v>135</v>
      </c>
      <c r="I29" s="47" t="s">
        <v>40</v>
      </c>
      <c r="J29" s="47" t="s">
        <v>441</v>
      </c>
      <c r="K29" s="48" t="s">
        <v>442</v>
      </c>
      <c r="L29" s="49">
        <v>45719</v>
      </c>
      <c r="M29" s="47" t="s">
        <v>320</v>
      </c>
      <c r="N29" s="46" t="s">
        <v>321</v>
      </c>
    </row>
    <row r="30" spans="1:14" s="78" customFormat="1" ht="11.25" customHeight="1" x14ac:dyDescent="0.35">
      <c r="A30" s="314" t="s">
        <v>367</v>
      </c>
      <c r="B30" s="315"/>
      <c r="C30" s="315"/>
      <c r="D30" s="315"/>
      <c r="E30" s="316"/>
      <c r="F30" s="121">
        <f>SUM(F3:F29)</f>
        <v>27</v>
      </c>
      <c r="G30" s="317"/>
      <c r="H30" s="317"/>
      <c r="I30" s="317"/>
      <c r="J30" s="317"/>
      <c r="K30" s="317"/>
      <c r="L30" s="317"/>
      <c r="M30" s="317"/>
      <c r="N30" s="317"/>
    </row>
  </sheetData>
  <autoFilter ref="A2:N30" xr:uid="{00000000-0009-0000-0000-00000C000000}"/>
  <mergeCells count="6">
    <mergeCell ref="A1:N1"/>
    <mergeCell ref="G4:G7"/>
    <mergeCell ref="G12:G13"/>
    <mergeCell ref="J23:L23"/>
    <mergeCell ref="A30:E30"/>
    <mergeCell ref="G30:N30"/>
  </mergeCells>
  <pageMargins left="0.7" right="0.7" top="0.75" bottom="0.75" header="0.3" footer="0.3"/>
  <pageSetup paperSize="9"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D03CD"/>
  </sheetPr>
  <dimension ref="A1:AV5850"/>
  <sheetViews>
    <sheetView showGridLines="0" zoomScale="91" zoomScaleNormal="91" zoomScaleSheetLayoutView="85" workbookViewId="0">
      <selection activeCell="L16" sqref="L16"/>
    </sheetView>
  </sheetViews>
  <sheetFormatPr defaultRowHeight="15" customHeight="1" outlineLevelCol="1" x14ac:dyDescent="0.35"/>
  <cols>
    <col min="1" max="1" width="4.453125" bestFit="1" customWidth="1"/>
    <col min="2" max="2" width="8.1796875" bestFit="1" customWidth="1"/>
    <col min="3" max="3" width="13.1796875" bestFit="1" customWidth="1"/>
    <col min="4" max="4" width="14.54296875" bestFit="1" customWidth="1"/>
    <col min="5" max="5" width="20.1796875" bestFit="1" customWidth="1"/>
    <col min="6" max="6" width="28.1796875" bestFit="1" customWidth="1"/>
    <col min="7" max="7" width="42.54296875" style="9" bestFit="1" customWidth="1"/>
    <col min="8" max="8" width="17.1796875" style="9" customWidth="1"/>
    <col min="9" max="10" width="9.7265625" style="9" customWidth="1"/>
    <col min="11" max="11" width="12.54296875" bestFit="1" customWidth="1"/>
    <col min="12" max="12" width="11.453125" bestFit="1" customWidth="1"/>
    <col min="13" max="13" width="18.1796875" bestFit="1" customWidth="1"/>
    <col min="14" max="14" width="12.7265625" bestFit="1" customWidth="1"/>
    <col min="15" max="15" width="28.1796875" bestFit="1" customWidth="1" outlineLevel="1"/>
    <col min="16" max="16" width="20.26953125" style="9" customWidth="1"/>
    <col min="17" max="17" width="9.7265625" customWidth="1"/>
    <col min="18" max="18" width="14.1796875" bestFit="1" customWidth="1"/>
    <col min="19" max="19" width="12.7265625" style="9" bestFit="1" customWidth="1"/>
    <col min="20" max="20" width="17.7265625" style="9" bestFit="1" customWidth="1"/>
    <col min="21" max="22" width="17.7265625" style="9" customWidth="1"/>
    <col min="23" max="23" width="9.7265625" style="5" customWidth="1"/>
    <col min="24" max="30" width="9.7265625" style="9" customWidth="1"/>
    <col min="31" max="31" width="22.54296875" style="9" bestFit="1" customWidth="1"/>
    <col min="32" max="32" width="21.81640625" style="9" bestFit="1" customWidth="1"/>
    <col min="33" max="34" width="9.7265625" style="9" customWidth="1"/>
    <col min="35" max="35" width="27" style="9" customWidth="1"/>
    <col min="36" max="36" width="10.26953125" style="9" bestFit="1" customWidth="1"/>
    <col min="37" max="37" width="11.54296875" style="9" bestFit="1" customWidth="1"/>
    <col min="38" max="38" width="10.26953125" style="117" bestFit="1" customWidth="1"/>
    <col min="39" max="39" width="29.81640625" bestFit="1" customWidth="1"/>
    <col min="40" max="40" width="9.453125" bestFit="1" customWidth="1"/>
    <col min="41" max="41" width="13.453125" bestFit="1" customWidth="1"/>
    <col min="42" max="42" width="11.81640625" bestFit="1" customWidth="1"/>
    <col min="43" max="43" width="11.81640625" style="9" bestFit="1" customWidth="1"/>
    <col min="44" max="44" width="26.26953125" style="9" bestFit="1" customWidth="1"/>
    <col min="45" max="45" width="32.453125" style="9" bestFit="1" customWidth="1"/>
    <col min="46" max="46" width="19.7265625" style="9" bestFit="1" customWidth="1"/>
    <col min="47" max="47" width="27.7265625" bestFit="1" customWidth="1"/>
    <col min="48" max="48" width="10.1796875" style="169" bestFit="1" customWidth="1"/>
  </cols>
  <sheetData>
    <row r="1" spans="1:48" ht="15" customHeight="1" thickBot="1" x14ac:dyDescent="0.4">
      <c r="A1" s="1" t="s">
        <v>0</v>
      </c>
      <c r="B1" s="1" t="s">
        <v>148</v>
      </c>
      <c r="C1" s="1" t="s">
        <v>160</v>
      </c>
      <c r="D1" s="1" t="s">
        <v>127</v>
      </c>
      <c r="E1" s="1" t="s">
        <v>14</v>
      </c>
      <c r="F1" s="1" t="s">
        <v>15</v>
      </c>
      <c r="G1" s="1" t="s">
        <v>1</v>
      </c>
      <c r="H1" s="1" t="s">
        <v>119</v>
      </c>
      <c r="I1" s="1" t="s">
        <v>416</v>
      </c>
      <c r="J1" s="1" t="s">
        <v>414</v>
      </c>
      <c r="K1" s="1" t="s">
        <v>188</v>
      </c>
      <c r="L1" s="1" t="s">
        <v>140</v>
      </c>
      <c r="M1" s="1" t="s">
        <v>141</v>
      </c>
      <c r="N1" s="2" t="s">
        <v>139</v>
      </c>
      <c r="O1" s="2" t="s">
        <v>17</v>
      </c>
      <c r="P1" s="2" t="s">
        <v>174</v>
      </c>
      <c r="Q1" s="2" t="s">
        <v>8</v>
      </c>
      <c r="R1" s="2" t="s">
        <v>82</v>
      </c>
      <c r="S1" s="21" t="s">
        <v>9</v>
      </c>
      <c r="T1" s="2" t="s">
        <v>10</v>
      </c>
      <c r="U1" s="2" t="s">
        <v>168</v>
      </c>
      <c r="V1" s="2" t="s">
        <v>829</v>
      </c>
      <c r="W1" s="33" t="s">
        <v>220</v>
      </c>
      <c r="X1" s="140" t="s">
        <v>213</v>
      </c>
      <c r="Y1" s="33" t="s">
        <v>214</v>
      </c>
      <c r="Z1" s="33" t="s">
        <v>215</v>
      </c>
      <c r="AA1" s="33" t="s">
        <v>216</v>
      </c>
      <c r="AB1" s="33" t="s">
        <v>133</v>
      </c>
      <c r="AC1" s="33" t="s">
        <v>217</v>
      </c>
      <c r="AD1" s="33" t="s">
        <v>135</v>
      </c>
      <c r="AE1" s="33" t="s">
        <v>221</v>
      </c>
      <c r="AF1" s="33" t="s">
        <v>222</v>
      </c>
      <c r="AG1" s="33" t="s">
        <v>218</v>
      </c>
      <c r="AH1" s="33" t="s">
        <v>219</v>
      </c>
      <c r="AI1" s="2" t="s">
        <v>175</v>
      </c>
      <c r="AJ1" s="2" t="s">
        <v>226</v>
      </c>
      <c r="AK1" s="2" t="s">
        <v>68</v>
      </c>
      <c r="AL1" s="116" t="s">
        <v>12</v>
      </c>
      <c r="AM1" s="2" t="s">
        <v>13</v>
      </c>
      <c r="AN1" s="2" t="s">
        <v>18</v>
      </c>
      <c r="AO1" s="2" t="s">
        <v>42</v>
      </c>
      <c r="AP1" s="22" t="s">
        <v>91</v>
      </c>
      <c r="AQ1" s="22" t="s">
        <v>172</v>
      </c>
      <c r="AR1" s="22" t="s">
        <v>55</v>
      </c>
      <c r="AS1" s="22" t="s">
        <v>83</v>
      </c>
      <c r="AT1" s="115" t="s">
        <v>415</v>
      </c>
      <c r="AU1" s="22" t="s">
        <v>54</v>
      </c>
      <c r="AV1" s="167" t="s">
        <v>732</v>
      </c>
    </row>
    <row r="2" spans="1:48" s="9" customFormat="1" ht="15" customHeight="1" x14ac:dyDescent="0.35">
      <c r="A2" s="3">
        <v>1</v>
      </c>
      <c r="B2" s="13" t="s">
        <v>728</v>
      </c>
      <c r="C2" s="3"/>
      <c r="D2" s="5" t="s">
        <v>159</v>
      </c>
      <c r="E2" s="5" t="s">
        <v>143</v>
      </c>
      <c r="F2" s="5" t="s">
        <v>635</v>
      </c>
      <c r="G2" s="5" t="s">
        <v>313</v>
      </c>
      <c r="H2" s="5"/>
      <c r="I2" s="5"/>
      <c r="J2" s="5"/>
      <c r="K2" s="5" t="s">
        <v>730</v>
      </c>
      <c r="L2" s="5"/>
      <c r="M2" s="18" t="s">
        <v>731</v>
      </c>
      <c r="N2" s="5" t="s">
        <v>122</v>
      </c>
      <c r="O2" s="5"/>
      <c r="P2" s="5"/>
      <c r="Q2" s="5">
        <v>1</v>
      </c>
      <c r="R2" s="5" t="s">
        <v>135</v>
      </c>
      <c r="S2" s="3" t="str">
        <f>VLOOKUP(Table18[[#This Row],[Progress]],'Reference Table'!$F$2:$G$11,2,FALSE)</f>
        <v>Closed</v>
      </c>
      <c r="T2" s="15">
        <v>45627</v>
      </c>
      <c r="U2" s="15" t="str">
        <f>IF(LEN(Table18[[#This Row],[Request Date]])&gt;=1, TEXT(Table18[[#This Row],[Request Date]], "mmm"), "ongoing")</f>
        <v>Dec</v>
      </c>
      <c r="V2" s="15"/>
      <c r="W2" s="144"/>
      <c r="X2" s="141"/>
      <c r="Y2" s="111"/>
      <c r="Z2" s="111"/>
      <c r="AA2" s="3">
        <v>1</v>
      </c>
      <c r="AB2" s="3"/>
      <c r="AC2" s="3"/>
      <c r="AD2" s="3">
        <v>1</v>
      </c>
      <c r="AE2" s="34"/>
      <c r="AF2" s="3"/>
      <c r="AG2" s="3"/>
      <c r="AH2" s="3"/>
      <c r="AI2" s="172"/>
      <c r="AJ2" s="164"/>
      <c r="AK2" s="114"/>
      <c r="AL2" s="15">
        <v>45712</v>
      </c>
      <c r="AM2" s="3" t="s">
        <v>315</v>
      </c>
      <c r="AN2" s="5"/>
      <c r="AO2" s="3"/>
      <c r="AP2" s="19">
        <f>IF(Table18[[#This Row],[Status]]="Open",Table18[[#This Row],[Ongoing Vacancies Day]],IF(Table18[[#This Row],[Status]]="Closed",Table18[[#This Row],[Join Date]]-Table18[[#This Row],[Request Date]],IF(Table18[[#This Row],[Status]]="Hold / Cancel","Hold/Cancel",0)))</f>
        <v>85</v>
      </c>
      <c r="AQ2" s="16" t="str">
        <f>IFERROR(VLOOKUP(AP2,Table4[],3,TRUE),"Hold/Cancel")</f>
        <v>61 - 90 Days</v>
      </c>
      <c r="AR2" s="19" t="str">
        <f>IF(LEN(Table18[[#This Row],[Join Date]])&lt;1, Table18[[#This Row],[Present Day]]-Table18[[#This Row],[Request Date]],"Closed")</f>
        <v>Closed</v>
      </c>
      <c r="AS2" s="19" t="str">
        <f>VLOOKUP(Table18[[#This Row],[Actual SLA]],Table3[],3,TRUE)</f>
        <v>&lt;90</v>
      </c>
      <c r="AT2" s="19" t="str">
        <f>IFERROR(VLOOKUP(AP2,Table4[],4,TRUE),"Hold/Cancel")</f>
        <v>Closed Meet SLA</v>
      </c>
      <c r="AU2" s="17">
        <f t="shared" ref="AU2:AU24" ca="1" si="0">NOW()</f>
        <v>45965.657166203702</v>
      </c>
      <c r="AV2" s="168"/>
    </row>
    <row r="3" spans="1:48" s="9" customFormat="1" ht="15" customHeight="1" x14ac:dyDescent="0.35">
      <c r="A3" s="3">
        <f>A2+1</f>
        <v>2</v>
      </c>
      <c r="B3" s="13" t="s">
        <v>728</v>
      </c>
      <c r="C3" s="13"/>
      <c r="D3" s="5" t="s">
        <v>156</v>
      </c>
      <c r="E3" s="5" t="s">
        <v>164</v>
      </c>
      <c r="F3" s="5" t="s">
        <v>784</v>
      </c>
      <c r="G3" s="5" t="s">
        <v>318</v>
      </c>
      <c r="H3" s="5"/>
      <c r="I3" s="5"/>
      <c r="J3" s="5"/>
      <c r="K3" s="5"/>
      <c r="L3" s="5"/>
      <c r="M3" s="18" t="s">
        <v>731</v>
      </c>
      <c r="N3" s="5" t="s">
        <v>122</v>
      </c>
      <c r="O3" s="5"/>
      <c r="P3" s="5"/>
      <c r="Q3" s="5">
        <v>1</v>
      </c>
      <c r="R3" s="5" t="s">
        <v>135</v>
      </c>
      <c r="S3" s="3" t="str">
        <f>VLOOKUP(Table18[[#This Row],[Progress]],'Reference Table'!$F$2:$G$11,2,FALSE)</f>
        <v>Closed</v>
      </c>
      <c r="T3" s="20">
        <v>45627</v>
      </c>
      <c r="U3" s="20" t="str">
        <f>IF(LEN(Table18[[#This Row],[Request Date]])&gt;=1, TEXT(Table18[[#This Row],[Request Date]], "mmm"), "ongoing")</f>
        <v>Dec</v>
      </c>
      <c r="V3" s="20"/>
      <c r="W3" s="144">
        <v>7</v>
      </c>
      <c r="X3" s="142"/>
      <c r="Y3" s="136"/>
      <c r="Z3" s="136"/>
      <c r="AA3" s="18">
        <v>1</v>
      </c>
      <c r="AB3" s="18"/>
      <c r="AC3" s="18"/>
      <c r="AD3" s="18">
        <v>1</v>
      </c>
      <c r="AE3" s="18"/>
      <c r="AF3" s="18"/>
      <c r="AG3" s="18"/>
      <c r="AH3" s="18"/>
      <c r="AI3" s="118"/>
      <c r="AJ3" s="137"/>
      <c r="AK3" s="15"/>
      <c r="AL3" s="15">
        <v>45671</v>
      </c>
      <c r="AM3" s="3" t="s">
        <v>319</v>
      </c>
      <c r="AN3" s="5"/>
      <c r="AO3" s="3"/>
      <c r="AP3" s="19">
        <f>IF(Table18[[#This Row],[Status]]="Open",Table18[[#This Row],[Ongoing Vacancies Day]],IF(Table18[[#This Row],[Status]]="Closed",Table18[[#This Row],[Join Date]]-Table18[[#This Row],[Request Date]],IF(Table18[[#This Row],[Status]]="Hold / Cancel","Hold/Cancel",0)))</f>
        <v>44</v>
      </c>
      <c r="AQ3" s="16" t="str">
        <f>IFERROR(VLOOKUP(AP3,Table4[],3,TRUE),"Hold/Cancel")</f>
        <v>31 - 60 Days</v>
      </c>
      <c r="AR3" s="19" t="str">
        <f>IF(LEN(Table18[[#This Row],[Join Date]])&lt;1, Table18[[#This Row],[Present Day]]-Table18[[#This Row],[Request Date]],"Closed")</f>
        <v>Closed</v>
      </c>
      <c r="AS3" s="19" t="str">
        <f>VLOOKUP(Table18[[#This Row],[Actual SLA]],Table3[],3,TRUE)</f>
        <v>&lt;90</v>
      </c>
      <c r="AT3" s="19" t="str">
        <f>IFERROR(VLOOKUP(AP3,Table4[],4,TRUE),"Hold/Cancel")</f>
        <v>Closed Meet SLA</v>
      </c>
      <c r="AU3" s="17">
        <f t="shared" ca="1" si="0"/>
        <v>45965.657166203702</v>
      </c>
      <c r="AV3" s="166">
        <v>1900</v>
      </c>
    </row>
    <row r="4" spans="1:48" s="9" customFormat="1" ht="15" customHeight="1" x14ac:dyDescent="0.35">
      <c r="A4" s="3">
        <f t="shared" ref="A4:A20" si="1">A3+1</f>
        <v>3</v>
      </c>
      <c r="B4" s="13" t="s">
        <v>728</v>
      </c>
      <c r="C4" s="3"/>
      <c r="D4" s="5" t="s">
        <v>156</v>
      </c>
      <c r="E4" s="5" t="s">
        <v>164</v>
      </c>
      <c r="F4" s="5" t="s">
        <v>784</v>
      </c>
      <c r="G4" s="5" t="s">
        <v>318</v>
      </c>
      <c r="H4" s="5"/>
      <c r="I4" s="110"/>
      <c r="J4" s="138"/>
      <c r="K4" s="5"/>
      <c r="L4" s="5"/>
      <c r="M4" s="18" t="s">
        <v>731</v>
      </c>
      <c r="N4" s="5" t="s">
        <v>122</v>
      </c>
      <c r="O4" s="5"/>
      <c r="P4" s="5"/>
      <c r="Q4" s="5">
        <v>1</v>
      </c>
      <c r="R4" s="5" t="s">
        <v>135</v>
      </c>
      <c r="S4" s="3" t="str">
        <f>VLOOKUP(Table18[[#This Row],[Progress]],'Reference Table'!$F$2:$G$11,2,FALSE)</f>
        <v>Closed</v>
      </c>
      <c r="T4" s="15">
        <v>45627</v>
      </c>
      <c r="U4" s="15" t="str">
        <f>IF(LEN(Table18[[#This Row],[Request Date]])&gt;=1, TEXT(Table18[[#This Row],[Request Date]], "mmm"), "ongoing")</f>
        <v>Dec</v>
      </c>
      <c r="V4" s="15"/>
      <c r="W4" s="144">
        <v>7</v>
      </c>
      <c r="X4" s="141"/>
      <c r="Y4" s="111"/>
      <c r="Z4" s="111"/>
      <c r="AA4" s="13">
        <v>1</v>
      </c>
      <c r="AB4" s="112"/>
      <c r="AC4" s="3"/>
      <c r="AD4" s="3">
        <v>1</v>
      </c>
      <c r="AE4" s="34"/>
      <c r="AF4" s="3"/>
      <c r="AG4" s="3"/>
      <c r="AH4" s="3"/>
      <c r="AI4" s="172"/>
      <c r="AJ4" s="165"/>
      <c r="AK4" s="114"/>
      <c r="AL4" s="15">
        <v>45673</v>
      </c>
      <c r="AM4" s="112" t="s">
        <v>322</v>
      </c>
      <c r="AN4" s="5"/>
      <c r="AO4" s="3"/>
      <c r="AP4" s="19">
        <f>IF(Table18[[#This Row],[Status]]="Open",Table18[[#This Row],[Ongoing Vacancies Day]],IF(Table18[[#This Row],[Status]]="Closed",Table18[[#This Row],[Join Date]]-Table18[[#This Row],[Request Date]],IF(Table18[[#This Row],[Status]]="Hold / Cancel","Hold/Cancel",0)))</f>
        <v>46</v>
      </c>
      <c r="AQ4" s="16" t="str">
        <f>IFERROR(VLOOKUP(AP4,Table4[],3,TRUE),"Hold/Cancel")</f>
        <v>31 - 60 Days</v>
      </c>
      <c r="AR4" s="19" t="str">
        <f>IF(LEN(Table18[[#This Row],[Join Date]])&lt;1, Table18[[#This Row],[Present Day]]-Table18[[#This Row],[Request Date]],"Closed")</f>
        <v>Closed</v>
      </c>
      <c r="AS4" s="19" t="str">
        <f>VLOOKUP(Table18[[#This Row],[Actual SLA]],Table3[],3,TRUE)</f>
        <v>&lt;90</v>
      </c>
      <c r="AT4" s="19" t="str">
        <f>IFERROR(VLOOKUP(AP4,Table4[],4,TRUE),"Hold/Cancel")</f>
        <v>Closed Meet SLA</v>
      </c>
      <c r="AU4" s="17">
        <f t="shared" ca="1" si="0"/>
        <v>45965.657166203702</v>
      </c>
      <c r="AV4" s="166">
        <v>2200</v>
      </c>
    </row>
    <row r="5" spans="1:48" s="9" customFormat="1" ht="15" customHeight="1" x14ac:dyDescent="0.35">
      <c r="A5" s="3">
        <f t="shared" si="1"/>
        <v>4</v>
      </c>
      <c r="B5" s="13" t="s">
        <v>728</v>
      </c>
      <c r="C5" s="13"/>
      <c r="D5" s="5" t="s">
        <v>156</v>
      </c>
      <c r="E5" s="5" t="s">
        <v>164</v>
      </c>
      <c r="F5" s="5" t="s">
        <v>784</v>
      </c>
      <c r="G5" s="5" t="s">
        <v>318</v>
      </c>
      <c r="H5" s="5"/>
      <c r="I5" s="110"/>
      <c r="J5" s="138"/>
      <c r="K5" s="5" t="s">
        <v>827</v>
      </c>
      <c r="L5" s="5"/>
      <c r="M5" s="18" t="s">
        <v>731</v>
      </c>
      <c r="N5" s="5" t="s">
        <v>39</v>
      </c>
      <c r="O5" s="5" t="s">
        <v>733</v>
      </c>
      <c r="P5" s="5"/>
      <c r="Q5" s="5">
        <v>1</v>
      </c>
      <c r="R5" s="5" t="s">
        <v>130</v>
      </c>
      <c r="S5" s="3" t="str">
        <f>VLOOKUP(Table18[[#This Row],[Progress]],'Reference Table'!$F$2:$G$11,2,FALSE)</f>
        <v>Open</v>
      </c>
      <c r="T5" s="20">
        <v>45692</v>
      </c>
      <c r="U5" s="20" t="str">
        <f>IF(LEN(Table18[[#This Row],[Request Date]])&gt;=1, TEXT(Table18[[#This Row],[Request Date]], "mmm"), "ongoing")</f>
        <v>Feb</v>
      </c>
      <c r="V5" s="18"/>
      <c r="W5" s="144">
        <v>4</v>
      </c>
      <c r="X5" s="142" t="s">
        <v>837</v>
      </c>
      <c r="Y5" s="136"/>
      <c r="Z5" s="136"/>
      <c r="AA5" s="18"/>
      <c r="AB5" s="139"/>
      <c r="AC5" s="18"/>
      <c r="AD5" s="18"/>
      <c r="AE5" s="18"/>
      <c r="AF5" s="18"/>
      <c r="AG5" s="18"/>
      <c r="AH5" s="18"/>
      <c r="AI5" s="118" t="s">
        <v>838</v>
      </c>
      <c r="AJ5" s="137"/>
      <c r="AK5" s="15"/>
      <c r="AL5" s="15"/>
      <c r="AM5" s="112"/>
      <c r="AN5" s="5"/>
      <c r="AO5" s="3"/>
      <c r="AP5" s="19">
        <f ca="1">IF(Table18[[#This Row],[Status]]="Open",Table18[[#This Row],[Ongoing Vacancies Day]],IF(Table18[[#This Row],[Status]]="Closed",Table18[[#This Row],[Join Date]]-Table18[[#This Row],[Request Date]],IF(Table18[[#This Row],[Status]]="Hold / Cancel","Hold/Cancel",0)))</f>
        <v>273.65716620370222</v>
      </c>
      <c r="AQ5" s="16" t="str">
        <f ca="1">IFERROR(VLOOKUP(AP5,Table4[],3,TRUE),"Hold/Cancel")</f>
        <v>above 91 Days</v>
      </c>
      <c r="AR5" s="19">
        <f ca="1">IF(LEN(Table18[[#This Row],[Join Date]])&lt;1, Table18[[#This Row],[Present Day]]-Table18[[#This Row],[Request Date]],"Closed")</f>
        <v>273.65716620370222</v>
      </c>
      <c r="AS5" s="19" t="str">
        <f ca="1">VLOOKUP(Table18[[#This Row],[Actual SLA]],Table3[],3,TRUE)</f>
        <v>&gt;90</v>
      </c>
      <c r="AT5" s="19" t="str">
        <f ca="1">IFERROR(VLOOKUP(AP5,Table4[],4,TRUE),"Hold/Cancel")</f>
        <v>Closed Not Meet SLA</v>
      </c>
      <c r="AU5" s="17">
        <f t="shared" ca="1" si="0"/>
        <v>45965.657166203702</v>
      </c>
      <c r="AV5" s="166"/>
    </row>
    <row r="6" spans="1:48" s="9" customFormat="1" ht="15" customHeight="1" x14ac:dyDescent="0.35">
      <c r="A6" s="3">
        <f t="shared" si="1"/>
        <v>5</v>
      </c>
      <c r="B6" s="13" t="s">
        <v>728</v>
      </c>
      <c r="C6" s="13"/>
      <c r="D6" s="5" t="s">
        <v>156</v>
      </c>
      <c r="E6" s="5" t="s">
        <v>164</v>
      </c>
      <c r="F6" s="5" t="s">
        <v>784</v>
      </c>
      <c r="G6" s="5" t="s">
        <v>318</v>
      </c>
      <c r="H6" s="5"/>
      <c r="I6" s="110"/>
      <c r="J6" s="138"/>
      <c r="K6" s="5"/>
      <c r="L6" s="5"/>
      <c r="M6" s="18" t="s">
        <v>731</v>
      </c>
      <c r="N6" s="5" t="s">
        <v>122</v>
      </c>
      <c r="O6" s="5"/>
      <c r="P6" s="5"/>
      <c r="Q6" s="5">
        <v>1</v>
      </c>
      <c r="R6" s="5" t="s">
        <v>135</v>
      </c>
      <c r="S6" s="3" t="str">
        <f>VLOOKUP(Table18[[#This Row],[Progress]],'Reference Table'!$F$2:$G$11,2,FALSE)</f>
        <v>Closed</v>
      </c>
      <c r="T6" s="15">
        <v>45627</v>
      </c>
      <c r="U6" s="20" t="str">
        <f>IF(LEN(Table18[[#This Row],[Request Date]])&gt;=1, TEXT(Table18[[#This Row],[Request Date]], "mmm"), "ongoing")</f>
        <v>Dec</v>
      </c>
      <c r="V6" s="20"/>
      <c r="W6" s="144">
        <v>7</v>
      </c>
      <c r="X6" s="142"/>
      <c r="Y6" s="136"/>
      <c r="Z6" s="136"/>
      <c r="AA6" s="18">
        <v>1</v>
      </c>
      <c r="AB6" s="139"/>
      <c r="AC6" s="18"/>
      <c r="AD6" s="18">
        <v>1</v>
      </c>
      <c r="AE6" s="18"/>
      <c r="AF6" s="18"/>
      <c r="AG6" s="18"/>
      <c r="AH6" s="18"/>
      <c r="AI6" s="118"/>
      <c r="AJ6" s="137"/>
      <c r="AK6" s="15"/>
      <c r="AL6" s="15">
        <v>45677</v>
      </c>
      <c r="AM6" s="112" t="s">
        <v>324</v>
      </c>
      <c r="AN6" s="5"/>
      <c r="AO6" s="3"/>
      <c r="AP6" s="19">
        <f>IF(Table18[[#This Row],[Status]]="Open",Table18[[#This Row],[Ongoing Vacancies Day]],IF(Table18[[#This Row],[Status]]="Closed",Table18[[#This Row],[Join Date]]-Table18[[#This Row],[Request Date]],IF(Table18[[#This Row],[Status]]="Hold / Cancel","Hold/Cancel",0)))</f>
        <v>50</v>
      </c>
      <c r="AQ6" s="16" t="str">
        <f>IFERROR(VLOOKUP(AP6,Table4[],3,TRUE),"Hold/Cancel")</f>
        <v>31 - 60 Days</v>
      </c>
      <c r="AR6" s="19" t="str">
        <f>IF(LEN(Table18[[#This Row],[Join Date]])&lt;1, Table18[[#This Row],[Present Day]]-Table18[[#This Row],[Request Date]],"Closed")</f>
        <v>Closed</v>
      </c>
      <c r="AS6" s="19" t="str">
        <f>VLOOKUP(Table18[[#This Row],[Actual SLA]],Table3[],3,TRUE)</f>
        <v>&lt;90</v>
      </c>
      <c r="AT6" s="19" t="str">
        <f>IFERROR(VLOOKUP(AP6,Table4[],4,TRUE),"Hold/Cancel")</f>
        <v>Closed Meet SLA</v>
      </c>
      <c r="AU6" s="17">
        <f t="shared" ca="1" si="0"/>
        <v>45965.657166203702</v>
      </c>
      <c r="AV6" s="170" t="s">
        <v>325</v>
      </c>
    </row>
    <row r="7" spans="1:48" s="9" customFormat="1" ht="15" customHeight="1" x14ac:dyDescent="0.35">
      <c r="A7" s="3">
        <f t="shared" si="1"/>
        <v>6</v>
      </c>
      <c r="B7" s="13" t="s">
        <v>728</v>
      </c>
      <c r="C7" s="13"/>
      <c r="D7" s="18" t="s">
        <v>159</v>
      </c>
      <c r="E7" s="5" t="s">
        <v>164</v>
      </c>
      <c r="F7" s="18"/>
      <c r="G7" s="18" t="s">
        <v>328</v>
      </c>
      <c r="H7" s="18"/>
      <c r="I7" s="18"/>
      <c r="J7" s="18"/>
      <c r="K7" s="18"/>
      <c r="L7" s="18"/>
      <c r="M7" s="18" t="s">
        <v>731</v>
      </c>
      <c r="N7" s="5" t="s">
        <v>122</v>
      </c>
      <c r="O7" s="18"/>
      <c r="P7" s="18"/>
      <c r="Q7" s="5">
        <v>1</v>
      </c>
      <c r="R7" s="5" t="s">
        <v>128</v>
      </c>
      <c r="S7" s="3" t="str">
        <f>VLOOKUP(Table18[[#This Row],[Progress]],'Reference Table'!$F$2:$G$11,2,FALSE)</f>
        <v>Open</v>
      </c>
      <c r="T7" s="20">
        <v>45627</v>
      </c>
      <c r="U7" s="20" t="str">
        <f>IF(LEN(Table18[[#This Row],[Request Date]])&gt;=1, TEXT(Table18[[#This Row],[Request Date]], "mmm"), "ongoing")</f>
        <v>Dec</v>
      </c>
      <c r="V7" s="20"/>
      <c r="W7" s="5"/>
      <c r="X7" s="143"/>
      <c r="Y7" s="18"/>
      <c r="Z7" s="18"/>
      <c r="AA7" s="18">
        <v>1</v>
      </c>
      <c r="AB7" s="18"/>
      <c r="AC7" s="18"/>
      <c r="AD7" s="18"/>
      <c r="AE7" s="18"/>
      <c r="AF7" s="18"/>
      <c r="AG7" s="18">
        <v>1</v>
      </c>
      <c r="AH7" s="18"/>
      <c r="AI7" s="173" t="s">
        <v>433</v>
      </c>
      <c r="AJ7" s="20"/>
      <c r="AK7" s="20"/>
      <c r="AL7" s="20"/>
      <c r="AM7" s="20"/>
      <c r="AN7" s="18"/>
      <c r="AO7" s="13"/>
      <c r="AP7" s="19">
        <f ca="1">IF(Table18[[#This Row],[Status]]="Open",Table18[[#This Row],[Ongoing Vacancies Day]],IF(Table18[[#This Row],[Status]]="Closed",Table18[[#This Row],[Join Date]]-Table18[[#This Row],[Request Date]],IF(Table18[[#This Row],[Status]]="Hold / Cancel","Hold/Cancel",0)))</f>
        <v>338.65716620370222</v>
      </c>
      <c r="AQ7" s="16" t="str">
        <f ca="1">IFERROR(VLOOKUP(AP7,Table4[],3,TRUE),"Hold/Cancel")</f>
        <v>above 91 Days</v>
      </c>
      <c r="AR7" s="19">
        <f ca="1">IF(LEN(Table18[[#This Row],[Join Date]])&lt;1, Table18[[#This Row],[Present Day]]-Table18[[#This Row],[Request Date]],"Closed")</f>
        <v>338.65716620370222</v>
      </c>
      <c r="AS7" s="19" t="str">
        <f ca="1">VLOOKUP(Table18[[#This Row],[Actual SLA]],Table3[],3,TRUE)</f>
        <v>&gt;90</v>
      </c>
      <c r="AT7" s="19" t="str">
        <f ca="1">IFERROR(VLOOKUP(AP7,Table4[],4,TRUE),"Hold/Cancel")</f>
        <v>Closed Not Meet SLA</v>
      </c>
      <c r="AU7" s="17">
        <f t="shared" ca="1" si="0"/>
        <v>45965.657166203702</v>
      </c>
      <c r="AV7" s="166"/>
    </row>
    <row r="8" spans="1:48" s="9" customFormat="1" ht="15" customHeight="1" x14ac:dyDescent="0.35">
      <c r="A8" s="3">
        <f t="shared" si="1"/>
        <v>7</v>
      </c>
      <c r="B8" s="13" t="s">
        <v>728</v>
      </c>
      <c r="C8" s="13"/>
      <c r="D8" s="18" t="s">
        <v>159</v>
      </c>
      <c r="E8" s="5" t="s">
        <v>164</v>
      </c>
      <c r="F8" s="18"/>
      <c r="G8" s="18" t="s">
        <v>330</v>
      </c>
      <c r="H8" s="18"/>
      <c r="I8" s="18"/>
      <c r="J8" s="18"/>
      <c r="K8" s="18"/>
      <c r="L8" s="18"/>
      <c r="M8" s="18" t="s">
        <v>731</v>
      </c>
      <c r="N8" s="5" t="s">
        <v>122</v>
      </c>
      <c r="O8" s="18"/>
      <c r="P8" s="18"/>
      <c r="Q8" s="5">
        <v>1</v>
      </c>
      <c r="R8" s="5" t="s">
        <v>135</v>
      </c>
      <c r="S8" s="3" t="str">
        <f>VLOOKUP(Table18[[#This Row],[Progress]],'Reference Table'!$F$2:$G$11,2,FALSE)</f>
        <v>Closed</v>
      </c>
      <c r="T8" s="15">
        <v>45627</v>
      </c>
      <c r="U8" s="20" t="str">
        <f>IF(LEN(Table18[[#This Row],[Request Date]])&gt;=1, TEXT(Table18[[#This Row],[Request Date]], "mmm"), "ongoing")</f>
        <v>Dec</v>
      </c>
      <c r="V8" s="20"/>
      <c r="W8" s="5"/>
      <c r="X8" s="143"/>
      <c r="Y8" s="18"/>
      <c r="Z8" s="18"/>
      <c r="AA8" s="18"/>
      <c r="AB8" s="18"/>
      <c r="AC8" s="18"/>
      <c r="AD8" s="18"/>
      <c r="AE8" s="18"/>
      <c r="AF8" s="18"/>
      <c r="AG8" s="18"/>
      <c r="AH8" s="18"/>
      <c r="AI8" s="36"/>
      <c r="AJ8" s="20"/>
      <c r="AK8" s="20"/>
      <c r="AL8" s="20">
        <v>45720</v>
      </c>
      <c r="AM8" s="13" t="s">
        <v>434</v>
      </c>
      <c r="AN8" s="18"/>
      <c r="AO8" s="13"/>
      <c r="AP8" s="19">
        <f>IF(Table18[[#This Row],[Status]]="Open",Table18[[#This Row],[Ongoing Vacancies Day]],IF(Table18[[#This Row],[Status]]="Closed",Table18[[#This Row],[Join Date]]-Table18[[#This Row],[Request Date]],IF(Table18[[#This Row],[Status]]="Hold / Cancel","Hold/Cancel",0)))</f>
        <v>93</v>
      </c>
      <c r="AQ8" s="16" t="str">
        <f>IFERROR(VLOOKUP(AP8,Table4[],3,TRUE),"Hold/Cancel")</f>
        <v>above 91 Days</v>
      </c>
      <c r="AR8" s="19" t="str">
        <f>IF(LEN(Table18[[#This Row],[Join Date]])&lt;1, Table18[[#This Row],[Present Day]]-Table18[[#This Row],[Request Date]],"Closed")</f>
        <v>Closed</v>
      </c>
      <c r="AS8" s="19" t="str">
        <f>VLOOKUP(Table18[[#This Row],[Actual SLA]],Table3[],3,TRUE)</f>
        <v>&gt;90</v>
      </c>
      <c r="AT8" s="19" t="str">
        <f>IFERROR(VLOOKUP(AP8,Table4[],4,TRUE),"Hold/Cancel")</f>
        <v>Closed Not Meet SLA</v>
      </c>
      <c r="AU8" s="17">
        <f t="shared" ca="1" si="0"/>
        <v>45965.657166203702</v>
      </c>
      <c r="AV8" s="166" t="s">
        <v>435</v>
      </c>
    </row>
    <row r="9" spans="1:48" s="9" customFormat="1" ht="15" customHeight="1" x14ac:dyDescent="0.35">
      <c r="A9" s="3">
        <f t="shared" si="1"/>
        <v>8</v>
      </c>
      <c r="B9" s="13" t="s">
        <v>728</v>
      </c>
      <c r="C9" s="13"/>
      <c r="D9" s="5" t="s">
        <v>159</v>
      </c>
      <c r="E9" s="5" t="s">
        <v>164</v>
      </c>
      <c r="F9" s="5"/>
      <c r="G9" s="5" t="s">
        <v>332</v>
      </c>
      <c r="H9" s="5"/>
      <c r="I9" s="5"/>
      <c r="J9" s="5"/>
      <c r="K9" s="5"/>
      <c r="L9" s="5"/>
      <c r="M9" s="18" t="s">
        <v>731</v>
      </c>
      <c r="N9" s="5" t="s">
        <v>122</v>
      </c>
      <c r="O9" s="5"/>
      <c r="P9" s="5"/>
      <c r="Q9" s="5">
        <v>1</v>
      </c>
      <c r="R9" s="5" t="s">
        <v>135</v>
      </c>
      <c r="S9" s="3" t="str">
        <f>VLOOKUP(Table18[[#This Row],[Progress]],'Reference Table'!$F$2:$G$11,2,FALSE)</f>
        <v>Closed</v>
      </c>
      <c r="T9" s="20">
        <v>45627</v>
      </c>
      <c r="U9" s="20" t="str">
        <f>IF(LEN(Table18[[#This Row],[Request Date]])&gt;=1, TEXT(Table18[[#This Row],[Request Date]], "mmm"), "ongoing")</f>
        <v>Dec</v>
      </c>
      <c r="V9" s="20"/>
      <c r="W9" s="5"/>
      <c r="X9" s="143"/>
      <c r="Y9" s="18"/>
      <c r="Z9" s="18"/>
      <c r="AA9" s="18"/>
      <c r="AB9" s="18"/>
      <c r="AC9" s="18"/>
      <c r="AD9" s="18"/>
      <c r="AE9" s="18"/>
      <c r="AF9" s="18"/>
      <c r="AG9" s="18"/>
      <c r="AH9" s="18"/>
      <c r="AI9" s="36"/>
      <c r="AJ9" s="15"/>
      <c r="AK9" s="15"/>
      <c r="AL9" s="15">
        <v>45703</v>
      </c>
      <c r="AM9" s="3" t="s">
        <v>333</v>
      </c>
      <c r="AN9" s="5"/>
      <c r="AO9" s="3"/>
      <c r="AP9" s="19">
        <f>IF(Table18[[#This Row],[Status]]="Open",Table18[[#This Row],[Ongoing Vacancies Day]],IF(Table18[[#This Row],[Status]]="Closed",Table18[[#This Row],[Join Date]]-Table18[[#This Row],[Request Date]],IF(Table18[[#This Row],[Status]]="Hold / Cancel","Hold/Cancel",0)))</f>
        <v>76</v>
      </c>
      <c r="AQ9" s="16" t="str">
        <f>IFERROR(VLOOKUP(AP9,Table4[],3,TRUE),"Hold/Cancel")</f>
        <v>61 - 90 Days</v>
      </c>
      <c r="AR9" s="19" t="str">
        <f>IF(LEN(Table18[[#This Row],[Join Date]])&lt;1, Table18[[#This Row],[Present Day]]-Table18[[#This Row],[Request Date]],"Closed")</f>
        <v>Closed</v>
      </c>
      <c r="AS9" s="19" t="str">
        <f>VLOOKUP(Table18[[#This Row],[Actual SLA]],Table3[],3,TRUE)</f>
        <v>&lt;90</v>
      </c>
      <c r="AT9" s="19" t="str">
        <f>IFERROR(VLOOKUP(AP9,Table4[],4,TRUE),"Hold/Cancel")</f>
        <v>Closed Meet SLA</v>
      </c>
      <c r="AU9" s="17">
        <f t="shared" ca="1" si="0"/>
        <v>45965.657166203702</v>
      </c>
      <c r="AV9" s="166" t="s">
        <v>334</v>
      </c>
    </row>
    <row r="10" spans="1:48" s="9" customFormat="1" ht="15" customHeight="1" x14ac:dyDescent="0.35">
      <c r="A10" s="3">
        <f t="shared" si="1"/>
        <v>9</v>
      </c>
      <c r="B10" s="13" t="s">
        <v>728</v>
      </c>
      <c r="C10" s="13"/>
      <c r="D10" s="18" t="s">
        <v>159</v>
      </c>
      <c r="E10" s="5" t="s">
        <v>164</v>
      </c>
      <c r="F10" s="18"/>
      <c r="G10" s="18" t="s">
        <v>336</v>
      </c>
      <c r="H10" s="18"/>
      <c r="I10" s="18"/>
      <c r="J10" s="18"/>
      <c r="K10" s="18"/>
      <c r="L10" s="18"/>
      <c r="M10" s="18" t="s">
        <v>731</v>
      </c>
      <c r="N10" s="5" t="s">
        <v>122</v>
      </c>
      <c r="O10" s="18"/>
      <c r="P10" s="18"/>
      <c r="Q10" s="5">
        <v>1</v>
      </c>
      <c r="R10" s="5" t="s">
        <v>135</v>
      </c>
      <c r="S10" s="3" t="str">
        <f>VLOOKUP(Table18[[#This Row],[Progress]],'Reference Table'!$F$2:$G$11,2,FALSE)</f>
        <v>Closed</v>
      </c>
      <c r="T10" s="15">
        <v>45627</v>
      </c>
      <c r="U10" s="20" t="str">
        <f>IF(LEN(Table18[[#This Row],[Request Date]])&gt;=1, TEXT(Table18[[#This Row],[Request Date]], "mmm"), "ongoing")</f>
        <v>Dec</v>
      </c>
      <c r="V10" s="20"/>
      <c r="W10" s="5"/>
      <c r="X10" s="143"/>
      <c r="Y10" s="18"/>
      <c r="Z10" s="18"/>
      <c r="AA10" s="18"/>
      <c r="AB10" s="18"/>
      <c r="AC10" s="18"/>
      <c r="AD10" s="18"/>
      <c r="AE10" s="18"/>
      <c r="AF10" s="18"/>
      <c r="AG10" s="18"/>
      <c r="AH10" s="18"/>
      <c r="AI10" s="36"/>
      <c r="AJ10" s="20"/>
      <c r="AK10" s="20"/>
      <c r="AL10" s="20">
        <v>45712</v>
      </c>
      <c r="AM10" s="3" t="s">
        <v>421</v>
      </c>
      <c r="AN10" s="18"/>
      <c r="AO10" s="13"/>
      <c r="AP10" s="19">
        <f>IF(Table18[[#This Row],[Status]]="Open",Table18[[#This Row],[Ongoing Vacancies Day]],IF(Table18[[#This Row],[Status]]="Closed",Table18[[#This Row],[Join Date]]-Table18[[#This Row],[Request Date]],IF(Table18[[#This Row],[Status]]="Hold / Cancel","Hold/Cancel",0)))</f>
        <v>85</v>
      </c>
      <c r="AQ10" s="16" t="str">
        <f>IFERROR(VLOOKUP(AP10,Table4[],3,TRUE),"Hold/Cancel")</f>
        <v>61 - 90 Days</v>
      </c>
      <c r="AR10" s="19" t="str">
        <f>IF(LEN(Table18[[#This Row],[Join Date]])&lt;1, Table18[[#This Row],[Present Day]]-Table18[[#This Row],[Request Date]],"Closed")</f>
        <v>Closed</v>
      </c>
      <c r="AS10" s="19" t="str">
        <f>VLOOKUP(Table18[[#This Row],[Actual SLA]],Table3[],3,TRUE)</f>
        <v>&lt;90</v>
      </c>
      <c r="AT10" s="19" t="str">
        <f>IFERROR(VLOOKUP(AP10,Table4[],4,TRUE),"Hold/Cancel")</f>
        <v>Closed Meet SLA</v>
      </c>
      <c r="AU10" s="17">
        <f t="shared" ca="1" si="0"/>
        <v>45965.657166203702</v>
      </c>
      <c r="AV10" s="166" t="s">
        <v>422</v>
      </c>
    </row>
    <row r="11" spans="1:48" s="9" customFormat="1" ht="15" customHeight="1" x14ac:dyDescent="0.35">
      <c r="A11" s="3">
        <f t="shared" si="1"/>
        <v>10</v>
      </c>
      <c r="B11" s="13" t="s">
        <v>728</v>
      </c>
      <c r="C11" s="13"/>
      <c r="D11" s="5" t="s">
        <v>159</v>
      </c>
      <c r="E11" s="5" t="s">
        <v>164</v>
      </c>
      <c r="F11" s="5"/>
      <c r="G11" s="5" t="s">
        <v>337</v>
      </c>
      <c r="H11" s="5"/>
      <c r="I11" s="5"/>
      <c r="J11" s="5"/>
      <c r="K11" s="5"/>
      <c r="L11" s="5"/>
      <c r="M11" s="18" t="s">
        <v>731</v>
      </c>
      <c r="N11" s="5" t="s">
        <v>122</v>
      </c>
      <c r="O11" s="5"/>
      <c r="P11" s="5"/>
      <c r="Q11" s="5">
        <v>1</v>
      </c>
      <c r="R11" s="5" t="s">
        <v>135</v>
      </c>
      <c r="S11" s="3" t="str">
        <f>VLOOKUP(Table18[[#This Row],[Progress]],'Reference Table'!$F$2:$G$11,2,FALSE)</f>
        <v>Closed</v>
      </c>
      <c r="T11" s="20">
        <v>45627</v>
      </c>
      <c r="U11" s="20" t="str">
        <f>IF(LEN(Table18[[#This Row],[Request Date]])&gt;=1, TEXT(Table18[[#This Row],[Request Date]], "mmm"), "ongoing")</f>
        <v>Dec</v>
      </c>
      <c r="V11" s="20"/>
      <c r="W11" s="5"/>
      <c r="X11" s="143"/>
      <c r="Y11" s="18"/>
      <c r="Z11" s="18"/>
      <c r="AA11" s="18"/>
      <c r="AB11" s="18"/>
      <c r="AC11" s="18"/>
      <c r="AD11" s="18"/>
      <c r="AE11" s="18"/>
      <c r="AF11" s="18"/>
      <c r="AG11" s="18"/>
      <c r="AH11" s="18"/>
      <c r="AI11" s="36"/>
      <c r="AJ11" s="15"/>
      <c r="AK11" s="15"/>
      <c r="AL11" s="15">
        <v>45733</v>
      </c>
      <c r="AM11" s="3" t="s">
        <v>338</v>
      </c>
      <c r="AN11" s="5"/>
      <c r="AO11" s="3"/>
      <c r="AP11" s="19">
        <f>IF(Table18[[#This Row],[Status]]="Open",Table18[[#This Row],[Ongoing Vacancies Day]],IF(Table18[[#This Row],[Status]]="Closed",Table18[[#This Row],[Join Date]]-Table18[[#This Row],[Request Date]],IF(Table18[[#This Row],[Status]]="Hold / Cancel","Hold/Cancel",0)))</f>
        <v>106</v>
      </c>
      <c r="AQ11" s="16" t="str">
        <f>IFERROR(VLOOKUP(AP11,Table4[],3,TRUE),"Hold/Cancel")</f>
        <v>above 91 Days</v>
      </c>
      <c r="AR11" s="19" t="str">
        <f>IF(LEN(Table18[[#This Row],[Join Date]])&lt;1, Table18[[#This Row],[Present Day]]-Table18[[#This Row],[Request Date]],"Closed")</f>
        <v>Closed</v>
      </c>
      <c r="AS11" s="19" t="str">
        <f>VLOOKUP(Table18[[#This Row],[Actual SLA]],Table3[],3,TRUE)</f>
        <v>&gt;90</v>
      </c>
      <c r="AT11" s="19" t="str">
        <f>IFERROR(VLOOKUP(AP11,Table4[],4,TRUE),"Hold/Cancel")</f>
        <v>Closed Not Meet SLA</v>
      </c>
      <c r="AU11" s="17">
        <f t="shared" ca="1" si="0"/>
        <v>45965.657166203702</v>
      </c>
      <c r="AV11" s="166">
        <v>3300</v>
      </c>
    </row>
    <row r="12" spans="1:48" s="9" customFormat="1" ht="15" customHeight="1" x14ac:dyDescent="0.35">
      <c r="A12" s="3">
        <f t="shared" si="1"/>
        <v>11</v>
      </c>
      <c r="B12" s="13" t="s">
        <v>728</v>
      </c>
      <c r="C12" s="13"/>
      <c r="D12" s="5" t="s">
        <v>159</v>
      </c>
      <c r="E12" s="5" t="s">
        <v>164</v>
      </c>
      <c r="F12" s="5"/>
      <c r="G12" s="5" t="s">
        <v>339</v>
      </c>
      <c r="H12" s="5"/>
      <c r="I12" s="5"/>
      <c r="J12" s="5"/>
      <c r="K12" s="5"/>
      <c r="L12" s="5"/>
      <c r="M12" s="18" t="s">
        <v>731</v>
      </c>
      <c r="N12" s="5" t="s">
        <v>122</v>
      </c>
      <c r="O12" s="5"/>
      <c r="P12" s="5"/>
      <c r="Q12" s="5">
        <v>1</v>
      </c>
      <c r="R12" s="5" t="s">
        <v>135</v>
      </c>
      <c r="S12" s="3" t="str">
        <f>VLOOKUP(Table18[[#This Row],[Progress]],'Reference Table'!$F$2:$G$11,2,FALSE)</f>
        <v>Closed</v>
      </c>
      <c r="T12" s="15">
        <v>45627</v>
      </c>
      <c r="U12" s="20" t="str">
        <f>IF(LEN(Table18[[#This Row],[Request Date]])&gt;=1, TEXT(Table18[[#This Row],[Request Date]], "mmm"), "ongoing")</f>
        <v>Dec</v>
      </c>
      <c r="V12" s="20"/>
      <c r="W12" s="5"/>
      <c r="X12" s="143"/>
      <c r="Y12" s="18"/>
      <c r="Z12" s="18"/>
      <c r="AA12" s="18"/>
      <c r="AB12" s="18"/>
      <c r="AC12" s="18"/>
      <c r="AD12" s="18"/>
      <c r="AE12" s="18"/>
      <c r="AF12" s="18"/>
      <c r="AG12" s="18"/>
      <c r="AH12" s="18"/>
      <c r="AI12" s="36"/>
      <c r="AJ12" s="15"/>
      <c r="AK12" s="15"/>
      <c r="AL12" s="15">
        <v>45700</v>
      </c>
      <c r="AM12" s="3" t="s">
        <v>340</v>
      </c>
      <c r="AN12" s="5"/>
      <c r="AO12" s="3"/>
      <c r="AP12" s="19">
        <f>IF(Table18[[#This Row],[Status]]="Open",Table18[[#This Row],[Ongoing Vacancies Day]],IF(Table18[[#This Row],[Status]]="Closed",Table18[[#This Row],[Join Date]]-Table18[[#This Row],[Request Date]],IF(Table18[[#This Row],[Status]]="Hold / Cancel","Hold/Cancel",0)))</f>
        <v>73</v>
      </c>
      <c r="AQ12" s="16" t="str">
        <f>IFERROR(VLOOKUP(AP12,Table4[],3,TRUE),"Hold/Cancel")</f>
        <v>61 - 90 Days</v>
      </c>
      <c r="AR12" s="19" t="str">
        <f>IF(LEN(Table18[[#This Row],[Join Date]])&lt;1, Table18[[#This Row],[Present Day]]-Table18[[#This Row],[Request Date]],"Closed")</f>
        <v>Closed</v>
      </c>
      <c r="AS12" s="19" t="str">
        <f>VLOOKUP(Table18[[#This Row],[Actual SLA]],Table3[],3,TRUE)</f>
        <v>&lt;90</v>
      </c>
      <c r="AT12" s="19" t="str">
        <f>IFERROR(VLOOKUP(AP12,Table4[],4,TRUE),"Hold/Cancel")</f>
        <v>Closed Meet SLA</v>
      </c>
      <c r="AU12" s="17">
        <f t="shared" ca="1" si="0"/>
        <v>45965.657166203702</v>
      </c>
      <c r="AV12" s="166">
        <v>3500</v>
      </c>
    </row>
    <row r="13" spans="1:48" s="9" customFormat="1" ht="15" customHeight="1" x14ac:dyDescent="0.35">
      <c r="A13" s="3">
        <f t="shared" si="1"/>
        <v>12</v>
      </c>
      <c r="B13" s="13" t="s">
        <v>728</v>
      </c>
      <c r="C13" s="13"/>
      <c r="D13" s="18" t="s">
        <v>323</v>
      </c>
      <c r="E13" s="5" t="s">
        <v>164</v>
      </c>
      <c r="F13" s="18"/>
      <c r="G13" s="18" t="s">
        <v>342</v>
      </c>
      <c r="H13" s="18"/>
      <c r="I13" s="18"/>
      <c r="J13" s="18"/>
      <c r="K13" s="18"/>
      <c r="L13" s="18"/>
      <c r="M13" s="18" t="s">
        <v>731</v>
      </c>
      <c r="N13" s="5" t="s">
        <v>122</v>
      </c>
      <c r="O13" s="18"/>
      <c r="P13" s="18"/>
      <c r="Q13" s="5">
        <v>1</v>
      </c>
      <c r="R13" s="5" t="s">
        <v>135</v>
      </c>
      <c r="S13" s="3" t="str">
        <f>VLOOKUP(Table18[[#This Row],[Progress]],'Reference Table'!$F$2:$G$11,2,FALSE)</f>
        <v>Closed</v>
      </c>
      <c r="T13" s="20">
        <v>45627</v>
      </c>
      <c r="U13" s="20" t="str">
        <f>IF(LEN(Table18[[#This Row],[Request Date]])&gt;=1, TEXT(Table18[[#This Row],[Request Date]], "mmm"), "ongoing")</f>
        <v>Dec</v>
      </c>
      <c r="V13" s="20"/>
      <c r="W13" s="18"/>
      <c r="X13" s="18"/>
      <c r="Y13" s="18"/>
      <c r="Z13" s="18"/>
      <c r="AA13" s="18"/>
      <c r="AB13" s="18"/>
      <c r="AC13" s="18"/>
      <c r="AD13" s="18"/>
      <c r="AE13" s="18"/>
      <c r="AF13" s="18"/>
      <c r="AG13" s="18"/>
      <c r="AH13" s="18"/>
      <c r="AI13" s="36"/>
      <c r="AJ13" s="20"/>
      <c r="AK13" s="15"/>
      <c r="AL13" s="20">
        <v>45712</v>
      </c>
      <c r="AM13" s="3" t="s">
        <v>343</v>
      </c>
      <c r="AN13" s="5"/>
      <c r="AO13" s="13"/>
      <c r="AP13" s="19">
        <f>IF(Table18[[#This Row],[Status]]="Open",Table18[[#This Row],[Ongoing Vacancies Day]],IF(Table18[[#This Row],[Status]]="Closed",Table18[[#This Row],[Join Date]]-Table18[[#This Row],[Request Date]],IF(Table18[[#This Row],[Status]]="Hold / Cancel","Hold/Cancel",0)))</f>
        <v>85</v>
      </c>
      <c r="AQ13" s="16" t="str">
        <f>IFERROR(VLOOKUP(AP13,Table4[],3,TRUE),"Hold/Cancel")</f>
        <v>61 - 90 Days</v>
      </c>
      <c r="AR13" s="19" t="str">
        <f>IF(LEN(Table18[[#This Row],[Join Date]])&lt;1, Table18[[#This Row],[Present Day]]-Table18[[#This Row],[Request Date]],"Closed")</f>
        <v>Closed</v>
      </c>
      <c r="AS13" s="19" t="str">
        <f>VLOOKUP(Table18[[#This Row],[Actual SLA]],Table3[],3,TRUE)</f>
        <v>&lt;90</v>
      </c>
      <c r="AT13" s="19" t="str">
        <f>IFERROR(VLOOKUP(AP13,Table4[],4,TRUE),"Hold/Cancel")</f>
        <v>Closed Meet SLA</v>
      </c>
      <c r="AU13" s="17">
        <f t="shared" ca="1" si="0"/>
        <v>45965.657166203702</v>
      </c>
      <c r="AV13" s="166" t="s">
        <v>344</v>
      </c>
    </row>
    <row r="14" spans="1:48" s="9" customFormat="1" ht="15" customHeight="1" x14ac:dyDescent="0.35">
      <c r="A14" s="3">
        <f t="shared" si="1"/>
        <v>13</v>
      </c>
      <c r="B14" s="13" t="s">
        <v>728</v>
      </c>
      <c r="C14" s="13"/>
      <c r="D14" s="5" t="s">
        <v>323</v>
      </c>
      <c r="E14" s="5" t="s">
        <v>164</v>
      </c>
      <c r="F14" s="5"/>
      <c r="G14" s="5" t="s">
        <v>345</v>
      </c>
      <c r="H14" s="5"/>
      <c r="I14" s="5"/>
      <c r="J14" s="5"/>
      <c r="K14" s="5"/>
      <c r="L14" s="5"/>
      <c r="M14" s="18" t="s">
        <v>731</v>
      </c>
      <c r="N14" s="5" t="s">
        <v>122</v>
      </c>
      <c r="O14" s="5"/>
      <c r="P14" s="5"/>
      <c r="Q14" s="5">
        <v>1</v>
      </c>
      <c r="R14" s="5" t="s">
        <v>135</v>
      </c>
      <c r="S14" s="3" t="str">
        <f>VLOOKUP(Table18[[#This Row],[Progress]],'Reference Table'!$F$2:$G$11,2,FALSE)</f>
        <v>Closed</v>
      </c>
      <c r="T14" s="15">
        <v>45627</v>
      </c>
      <c r="U14" s="20" t="str">
        <f>IF(LEN(Table18[[#This Row],[Request Date]])&gt;=1, TEXT(Table18[[#This Row],[Request Date]], "mmm"), "ongoing")</f>
        <v>Dec</v>
      </c>
      <c r="V14" s="20"/>
      <c r="W14" s="5"/>
      <c r="X14" s="143"/>
      <c r="Y14" s="18"/>
      <c r="Z14" s="18"/>
      <c r="AA14" s="18"/>
      <c r="AB14" s="18"/>
      <c r="AC14" s="18"/>
      <c r="AD14" s="18"/>
      <c r="AE14" s="18"/>
      <c r="AF14" s="18"/>
      <c r="AG14" s="18"/>
      <c r="AH14" s="18"/>
      <c r="AI14" s="36"/>
      <c r="AJ14" s="15"/>
      <c r="AK14" s="15"/>
      <c r="AL14" s="15">
        <v>45754</v>
      </c>
      <c r="AM14" s="3" t="s">
        <v>346</v>
      </c>
      <c r="AN14" s="5" t="s">
        <v>420</v>
      </c>
      <c r="AO14" s="3"/>
      <c r="AP14" s="19">
        <f>IF(Table18[[#This Row],[Status]]="Open",Table18[[#This Row],[Ongoing Vacancies Day]],IF(Table18[[#This Row],[Status]]="Closed",Table18[[#This Row],[Join Date]]-Table18[[#This Row],[Request Date]],IF(Table18[[#This Row],[Status]]="Hold / Cancel","Hold/Cancel",0)))</f>
        <v>127</v>
      </c>
      <c r="AQ14" s="16" t="str">
        <f>IFERROR(VLOOKUP(AP14,Table4[],3,TRUE),"Hold/Cancel")</f>
        <v>above 91 Days</v>
      </c>
      <c r="AR14" s="19" t="str">
        <f>IF(LEN(Table18[[#This Row],[Join Date]])&lt;1, Table18[[#This Row],[Present Day]]-Table18[[#This Row],[Request Date]],"Closed")</f>
        <v>Closed</v>
      </c>
      <c r="AS14" s="19" t="str">
        <f>VLOOKUP(Table18[[#This Row],[Actual SLA]],Table3[],3,TRUE)</f>
        <v>&gt;90</v>
      </c>
      <c r="AT14" s="19" t="str">
        <f>IFERROR(VLOOKUP(AP14,Table4[],4,TRUE),"Hold/Cancel")</f>
        <v>Closed Not Meet SLA</v>
      </c>
      <c r="AU14" s="17">
        <f t="shared" ca="1" si="0"/>
        <v>45965.657166203702</v>
      </c>
      <c r="AV14" s="166" t="s">
        <v>347</v>
      </c>
    </row>
    <row r="15" spans="1:48" s="9" customFormat="1" ht="15" customHeight="1" x14ac:dyDescent="0.35">
      <c r="A15" s="3">
        <f t="shared" si="1"/>
        <v>14</v>
      </c>
      <c r="B15" s="13" t="s">
        <v>728</v>
      </c>
      <c r="C15" s="13"/>
      <c r="D15" s="5" t="s">
        <v>159</v>
      </c>
      <c r="E15" s="5" t="s">
        <v>164</v>
      </c>
      <c r="F15" s="5"/>
      <c r="G15" s="5" t="s">
        <v>351</v>
      </c>
      <c r="H15" s="5"/>
      <c r="I15" s="5"/>
      <c r="J15" s="5"/>
      <c r="K15" s="5"/>
      <c r="L15" s="5"/>
      <c r="M15" s="18" t="s">
        <v>731</v>
      </c>
      <c r="N15" s="5" t="s">
        <v>122</v>
      </c>
      <c r="O15" s="5"/>
      <c r="P15" s="5"/>
      <c r="Q15" s="5">
        <v>1</v>
      </c>
      <c r="R15" s="5" t="s">
        <v>135</v>
      </c>
      <c r="S15" s="3" t="str">
        <f>VLOOKUP(Table18[[#This Row],[Progress]],'Reference Table'!$F$2:$G$11,2,FALSE)</f>
        <v>Closed</v>
      </c>
      <c r="T15" s="20">
        <v>45627</v>
      </c>
      <c r="U15" s="20" t="str">
        <f>IF(LEN(Table18[[#This Row],[Request Date]])&gt;=1, TEXT(Table18[[#This Row],[Request Date]], "mmm"), "ongoing")</f>
        <v>Dec</v>
      </c>
      <c r="V15" s="20"/>
      <c r="W15" s="5"/>
      <c r="X15" s="143"/>
      <c r="Y15" s="18"/>
      <c r="Z15" s="18"/>
      <c r="AA15" s="18"/>
      <c r="AB15" s="18"/>
      <c r="AC15" s="18"/>
      <c r="AD15" s="18"/>
      <c r="AE15" s="18"/>
      <c r="AF15" s="18"/>
      <c r="AG15" s="18"/>
      <c r="AH15" s="18"/>
      <c r="AI15" s="174"/>
      <c r="AJ15" s="15"/>
      <c r="AK15" s="15"/>
      <c r="AL15" s="15">
        <v>45707</v>
      </c>
      <c r="AM15" s="3" t="s">
        <v>436</v>
      </c>
      <c r="AN15" s="5"/>
      <c r="AO15" s="3"/>
      <c r="AP15" s="19">
        <f>IF(Table18[[#This Row],[Status]]="Open",Table18[[#This Row],[Ongoing Vacancies Day]],IF(Table18[[#This Row],[Status]]="Closed",Table18[[#This Row],[Join Date]]-Table18[[#This Row],[Request Date]],IF(Table18[[#This Row],[Status]]="Hold / Cancel","Hold/Cancel",0)))</f>
        <v>80</v>
      </c>
      <c r="AQ15" s="16" t="str">
        <f>IFERROR(VLOOKUP(AP15,Table4[],3,TRUE),"Hold/Cancel")</f>
        <v>61 - 90 Days</v>
      </c>
      <c r="AR15" s="19" t="str">
        <f>IF(LEN(Table18[[#This Row],[Join Date]])&lt;1, Table18[[#This Row],[Present Day]]-Table18[[#This Row],[Request Date]],"Closed")</f>
        <v>Closed</v>
      </c>
      <c r="AS15" s="19" t="str">
        <f>VLOOKUP(Table18[[#This Row],[Actual SLA]],Table3[],3,TRUE)</f>
        <v>&lt;90</v>
      </c>
      <c r="AT15" s="19" t="str">
        <f>IFERROR(VLOOKUP(AP15,Table4[],4,TRUE),"Hold/Cancel")</f>
        <v>Closed Meet SLA</v>
      </c>
      <c r="AU15" s="17">
        <f t="shared" ca="1" si="0"/>
        <v>45965.657166203702</v>
      </c>
      <c r="AV15" s="166" t="s">
        <v>352</v>
      </c>
    </row>
    <row r="16" spans="1:48" s="9" customFormat="1" ht="15" customHeight="1" x14ac:dyDescent="0.35">
      <c r="A16" s="3">
        <f t="shared" si="1"/>
        <v>15</v>
      </c>
      <c r="B16" s="13" t="s">
        <v>728</v>
      </c>
      <c r="C16" s="13"/>
      <c r="D16" s="5" t="s">
        <v>323</v>
      </c>
      <c r="E16" s="5" t="s">
        <v>164</v>
      </c>
      <c r="F16" s="5"/>
      <c r="G16" s="178" t="s">
        <v>355</v>
      </c>
      <c r="H16" s="5"/>
      <c r="I16" s="5"/>
      <c r="J16" s="5"/>
      <c r="K16" s="5"/>
      <c r="L16" s="5"/>
      <c r="M16" s="18" t="s">
        <v>731</v>
      </c>
      <c r="N16" s="5" t="s">
        <v>39</v>
      </c>
      <c r="O16" s="5" t="s">
        <v>735</v>
      </c>
      <c r="P16" s="5"/>
      <c r="Q16" s="5">
        <v>1</v>
      </c>
      <c r="R16" s="5" t="s">
        <v>130</v>
      </c>
      <c r="S16" s="3" t="str">
        <f>VLOOKUP(Table18[[#This Row],[Progress]],'Reference Table'!$F$2:$G$11,2,FALSE)</f>
        <v>Open</v>
      </c>
      <c r="T16" s="15">
        <v>45744</v>
      </c>
      <c r="U16" s="20" t="str">
        <f>IF(LEN(Table18[[#This Row],[Request Date]])&gt;=1, TEXT(Table18[[#This Row],[Request Date]], "mmm"), "ongoing")</f>
        <v>Mar</v>
      </c>
      <c r="V16" s="18"/>
      <c r="W16" s="5">
        <v>5</v>
      </c>
      <c r="X16" s="176" t="s">
        <v>830</v>
      </c>
      <c r="Y16" s="18"/>
      <c r="Z16" s="18"/>
      <c r="AA16" s="18"/>
      <c r="AB16" s="18"/>
      <c r="AC16" s="18"/>
      <c r="AD16" s="18"/>
      <c r="AE16" s="18"/>
      <c r="AF16" s="18">
        <v>1</v>
      </c>
      <c r="AG16" s="18"/>
      <c r="AH16" s="18"/>
      <c r="AI16" s="118" t="s">
        <v>831</v>
      </c>
      <c r="AJ16" s="15"/>
      <c r="AK16" s="15"/>
      <c r="AL16" s="15"/>
      <c r="AM16" s="3"/>
      <c r="AN16" s="5"/>
      <c r="AO16" s="3"/>
      <c r="AP16" s="19">
        <f ca="1">IF(Table18[[#This Row],[Status]]="Open",Table18[[#This Row],[Ongoing Vacancies Day]],IF(Table18[[#This Row],[Status]]="Closed",Table18[[#This Row],[Join Date]]-Table18[[#This Row],[Request Date]],IF(Table18[[#This Row],[Status]]="Hold / Cancel","Hold/Cancel",0)))</f>
        <v>221.65716620370222</v>
      </c>
      <c r="AQ16" s="16" t="str">
        <f ca="1">IFERROR(VLOOKUP(AP16,Table4[],3,TRUE),"Hold/Cancel")</f>
        <v>above 91 Days</v>
      </c>
      <c r="AR16" s="19">
        <f ca="1">IF(LEN(Table18[[#This Row],[Join Date]])&lt;1, Table18[[#This Row],[Present Day]]-Table18[[#This Row],[Request Date]],"Closed")</f>
        <v>221.65716620370222</v>
      </c>
      <c r="AS16" s="19" t="str">
        <f ca="1">VLOOKUP(Table18[[#This Row],[Actual SLA]],Table3[],3,TRUE)</f>
        <v>&gt;90</v>
      </c>
      <c r="AT16" s="19" t="str">
        <f ca="1">IFERROR(VLOOKUP(AP16,Table4[],4,TRUE),"Hold/Cancel")</f>
        <v>Closed Not Meet SLA</v>
      </c>
      <c r="AU16" s="17">
        <f t="shared" ca="1" si="0"/>
        <v>45965.657166203702</v>
      </c>
      <c r="AV16" s="166"/>
    </row>
    <row r="17" spans="1:48" s="9" customFormat="1" ht="15" customHeight="1" x14ac:dyDescent="0.35">
      <c r="A17" s="3">
        <f t="shared" si="1"/>
        <v>16</v>
      </c>
      <c r="B17" s="13" t="s">
        <v>728</v>
      </c>
      <c r="C17" s="13"/>
      <c r="D17" s="5" t="s">
        <v>323</v>
      </c>
      <c r="E17" s="5" t="s">
        <v>164</v>
      </c>
      <c r="F17" s="5"/>
      <c r="G17" s="5" t="s">
        <v>358</v>
      </c>
      <c r="H17" s="5"/>
      <c r="I17" s="5"/>
      <c r="J17" s="5"/>
      <c r="K17" s="5"/>
      <c r="L17" s="5"/>
      <c r="M17" s="18" t="s">
        <v>731</v>
      </c>
      <c r="N17" s="5" t="s">
        <v>122</v>
      </c>
      <c r="O17" s="5"/>
      <c r="P17" s="5"/>
      <c r="Q17" s="5">
        <v>1</v>
      </c>
      <c r="R17" s="5" t="s">
        <v>135</v>
      </c>
      <c r="S17" s="3" t="str">
        <f>VLOOKUP(Table18[[#This Row],[Progress]],'Reference Table'!$F$2:$G$11,2,FALSE)</f>
        <v>Closed</v>
      </c>
      <c r="T17" s="20">
        <v>45627</v>
      </c>
      <c r="U17" s="20" t="str">
        <f>IF(LEN(Table18[[#This Row],[Request Date]])&gt;=1, TEXT(Table18[[#This Row],[Request Date]], "mmm"), "ongoing")</f>
        <v>Dec</v>
      </c>
      <c r="V17" s="20"/>
      <c r="W17" s="5"/>
      <c r="X17" s="143"/>
      <c r="Y17" s="18"/>
      <c r="Z17" s="18"/>
      <c r="AA17" s="18"/>
      <c r="AB17" s="18"/>
      <c r="AC17" s="18"/>
      <c r="AD17" s="18"/>
      <c r="AE17" s="18"/>
      <c r="AF17" s="18"/>
      <c r="AG17" s="18"/>
      <c r="AH17" s="18"/>
      <c r="AI17" s="174"/>
      <c r="AJ17" s="15"/>
      <c r="AK17" s="15"/>
      <c r="AL17" s="15">
        <v>45718</v>
      </c>
      <c r="AM17" s="3" t="s">
        <v>359</v>
      </c>
      <c r="AN17" s="5"/>
      <c r="AO17" s="3"/>
      <c r="AP17" s="19">
        <f>IF(Table18[[#This Row],[Status]]="Open",Table18[[#This Row],[Ongoing Vacancies Day]],IF(Table18[[#This Row],[Status]]="Closed",Table18[[#This Row],[Join Date]]-Table18[[#This Row],[Request Date]],IF(Table18[[#This Row],[Status]]="Hold / Cancel","Hold/Cancel",0)))</f>
        <v>91</v>
      </c>
      <c r="AQ17" s="16" t="str">
        <f>IFERROR(VLOOKUP(AP17,Table4[],3,TRUE),"Hold/Cancel")</f>
        <v>above 91 Days</v>
      </c>
      <c r="AR17" s="19" t="str">
        <f>IF(LEN(Table18[[#This Row],[Join Date]])&lt;1, Table18[[#This Row],[Present Day]]-Table18[[#This Row],[Request Date]],"Closed")</f>
        <v>Closed</v>
      </c>
      <c r="AS17" s="19" t="str">
        <f>VLOOKUP(Table18[[#This Row],[Actual SLA]],Table3[],3,TRUE)</f>
        <v>&gt;90</v>
      </c>
      <c r="AT17" s="19" t="str">
        <f>IFERROR(VLOOKUP(AP17,Table4[],4,TRUE),"Hold/Cancel")</f>
        <v>Closed Not Meet SLA</v>
      </c>
      <c r="AU17" s="17">
        <f t="shared" ca="1" si="0"/>
        <v>45965.657166203702</v>
      </c>
      <c r="AV17" s="166" t="s">
        <v>360</v>
      </c>
    </row>
    <row r="18" spans="1:48" s="9" customFormat="1" ht="15" customHeight="1" x14ac:dyDescent="0.35">
      <c r="A18" s="3">
        <f t="shared" si="1"/>
        <v>17</v>
      </c>
      <c r="B18" s="13" t="s">
        <v>728</v>
      </c>
      <c r="C18" s="13"/>
      <c r="D18" s="5" t="s">
        <v>323</v>
      </c>
      <c r="E18" s="5" t="s">
        <v>164</v>
      </c>
      <c r="F18" s="5"/>
      <c r="G18" s="5" t="s">
        <v>361</v>
      </c>
      <c r="H18" s="5"/>
      <c r="I18" s="5"/>
      <c r="J18" s="5"/>
      <c r="K18" s="5"/>
      <c r="L18" s="5"/>
      <c r="M18" s="18" t="s">
        <v>731</v>
      </c>
      <c r="N18" s="5" t="s">
        <v>39</v>
      </c>
      <c r="O18" s="5" t="s">
        <v>713</v>
      </c>
      <c r="P18" s="5"/>
      <c r="Q18" s="5">
        <v>1</v>
      </c>
      <c r="R18" s="5" t="s">
        <v>128</v>
      </c>
      <c r="S18" s="3" t="str">
        <f>VLOOKUP(Table18[[#This Row],[Progress]],'Reference Table'!$F$2:$G$11,2,FALSE)</f>
        <v>Open</v>
      </c>
      <c r="T18" s="15">
        <v>45736</v>
      </c>
      <c r="U18" s="15" t="str">
        <f>IF(LEN(Table18[[#This Row],[Request Date]])&gt;=1, TEXT(Table18[[#This Row],[Request Date]], "mmm"), "ongoing")</f>
        <v>Mar</v>
      </c>
      <c r="V18" s="5"/>
      <c r="W18" s="5">
        <v>2</v>
      </c>
      <c r="X18" s="143"/>
      <c r="Y18" s="18"/>
      <c r="Z18" s="18"/>
      <c r="AA18" s="18"/>
      <c r="AB18" s="18"/>
      <c r="AC18" s="18"/>
      <c r="AD18" s="18"/>
      <c r="AE18" s="18"/>
      <c r="AF18" s="18"/>
      <c r="AG18" s="18"/>
      <c r="AH18" s="18"/>
      <c r="AI18" s="174"/>
      <c r="AJ18" s="15"/>
      <c r="AK18" s="15"/>
      <c r="AL18" s="15"/>
      <c r="AM18" s="3"/>
      <c r="AN18" s="5"/>
      <c r="AO18" s="3"/>
      <c r="AP18" s="19">
        <f ca="1">IF(Table18[[#This Row],[Status]]="Open",Table18[[#This Row],[Ongoing Vacancies Day]],IF(Table18[[#This Row],[Status]]="Closed",Table18[[#This Row],[Join Date]]-Table18[[#This Row],[Request Date]],IF(Table18[[#This Row],[Status]]="Hold / Cancel","Hold/Cancel",0)))</f>
        <v>229.65716620370222</v>
      </c>
      <c r="AQ18" s="16" t="str">
        <f ca="1">IFERROR(VLOOKUP(AP18,Table4[],3,TRUE),"Hold/Cancel")</f>
        <v>above 91 Days</v>
      </c>
      <c r="AR18" s="19">
        <f ca="1">IF(LEN(Table18[[#This Row],[Join Date]])&lt;1, Table18[[#This Row],[Present Day]]-Table18[[#This Row],[Request Date]],"Closed")</f>
        <v>229.65716620370222</v>
      </c>
      <c r="AS18" s="19" t="str">
        <f ca="1">VLOOKUP(Table18[[#This Row],[Actual SLA]],Table3[],3,TRUE)</f>
        <v>&gt;90</v>
      </c>
      <c r="AT18" s="19" t="str">
        <f ca="1">IFERROR(VLOOKUP(AP18,Table4[],4,TRUE),"Hold/Cancel")</f>
        <v>Closed Not Meet SLA</v>
      </c>
      <c r="AU18" s="17">
        <f t="shared" ca="1" si="0"/>
        <v>45965.657166203702</v>
      </c>
      <c r="AV18" s="166"/>
    </row>
    <row r="19" spans="1:48" s="9" customFormat="1" ht="15" customHeight="1" x14ac:dyDescent="0.35">
      <c r="A19" s="3">
        <f t="shared" si="1"/>
        <v>18</v>
      </c>
      <c r="B19" s="13" t="s">
        <v>728</v>
      </c>
      <c r="C19" s="13"/>
      <c r="D19" s="18" t="s">
        <v>323</v>
      </c>
      <c r="E19" s="5" t="s">
        <v>164</v>
      </c>
      <c r="F19" s="18"/>
      <c r="G19" s="18" t="s">
        <v>362</v>
      </c>
      <c r="H19" s="18"/>
      <c r="I19" s="18"/>
      <c r="J19" s="18"/>
      <c r="K19" s="18"/>
      <c r="L19" s="18"/>
      <c r="M19" s="18" t="s">
        <v>731</v>
      </c>
      <c r="N19" s="5" t="s">
        <v>39</v>
      </c>
      <c r="O19" s="18" t="s">
        <v>363</v>
      </c>
      <c r="P19" s="18"/>
      <c r="Q19" s="5">
        <v>1</v>
      </c>
      <c r="R19" s="5" t="s">
        <v>135</v>
      </c>
      <c r="S19" s="3" t="str">
        <f>VLOOKUP(Table18[[#This Row],[Progress]],'Reference Table'!$F$2:$G$11,2,FALSE)</f>
        <v>Closed</v>
      </c>
      <c r="T19" s="20">
        <v>45675</v>
      </c>
      <c r="U19" s="20" t="str">
        <f>IF(LEN(Table18[[#This Row],[Request Date]])&gt;=1, TEXT(Table18[[#This Row],[Request Date]], "mmm"), "ongoing")</f>
        <v>Jan</v>
      </c>
      <c r="V19" s="20"/>
      <c r="W19" s="5"/>
      <c r="X19" s="143"/>
      <c r="Y19" s="18"/>
      <c r="Z19" s="18"/>
      <c r="AA19" s="18"/>
      <c r="AB19" s="18"/>
      <c r="AC19" s="18"/>
      <c r="AD19" s="18"/>
      <c r="AE19" s="18"/>
      <c r="AF19" s="18"/>
      <c r="AG19" s="18"/>
      <c r="AH19" s="18"/>
      <c r="AI19" s="174"/>
      <c r="AJ19" s="20"/>
      <c r="AK19" s="20"/>
      <c r="AL19" s="20">
        <v>45733</v>
      </c>
      <c r="AM19" s="13" t="s">
        <v>712</v>
      </c>
      <c r="AN19" s="18"/>
      <c r="AO19" s="13"/>
      <c r="AP19" s="19">
        <f>IF(Table18[[#This Row],[Status]]="Open",Table18[[#This Row],[Ongoing Vacancies Day]],IF(Table18[[#This Row],[Status]]="Closed",Table18[[#This Row],[Join Date]]-Table18[[#This Row],[Request Date]],IF(Table18[[#This Row],[Status]]="Hold / Cancel","Hold/Cancel",0)))</f>
        <v>58</v>
      </c>
      <c r="AQ19" s="16" t="str">
        <f>IFERROR(VLOOKUP(AP19,Table4[],3,TRUE),"Hold/Cancel")</f>
        <v>31 - 60 Days</v>
      </c>
      <c r="AR19" s="19" t="str">
        <f>IF(LEN(Table18[[#This Row],[Join Date]])&lt;1, Table18[[#This Row],[Present Day]]-Table18[[#This Row],[Request Date]],"Closed")</f>
        <v>Closed</v>
      </c>
      <c r="AS19" s="19" t="str">
        <f>VLOOKUP(Table18[[#This Row],[Actual SLA]],Table3[],3,TRUE)</f>
        <v>&lt;90</v>
      </c>
      <c r="AT19" s="19" t="str">
        <f>IFERROR(VLOOKUP(AP19,Table4[],4,TRUE),"Hold/Cancel")</f>
        <v>Closed Meet SLA</v>
      </c>
      <c r="AU19" s="17">
        <f t="shared" ca="1" si="0"/>
        <v>45965.657166203702</v>
      </c>
      <c r="AV19" s="166" t="s">
        <v>710</v>
      </c>
    </row>
    <row r="20" spans="1:48" s="9" customFormat="1" ht="15" customHeight="1" x14ac:dyDescent="0.35">
      <c r="A20" s="3">
        <f t="shared" si="1"/>
        <v>19</v>
      </c>
      <c r="B20" s="13" t="s">
        <v>728</v>
      </c>
      <c r="C20" s="13"/>
      <c r="D20" s="5" t="s">
        <v>159</v>
      </c>
      <c r="E20" s="5" t="s">
        <v>164</v>
      </c>
      <c r="F20" s="5"/>
      <c r="G20" s="5" t="s">
        <v>364</v>
      </c>
      <c r="H20" s="5"/>
      <c r="I20" s="5"/>
      <c r="J20" s="5"/>
      <c r="K20" s="5"/>
      <c r="L20" s="5"/>
      <c r="M20" s="18" t="s">
        <v>731</v>
      </c>
      <c r="N20" s="5" t="s">
        <v>39</v>
      </c>
      <c r="O20" s="5" t="s">
        <v>365</v>
      </c>
      <c r="P20" s="5"/>
      <c r="Q20" s="5">
        <v>1</v>
      </c>
      <c r="R20" s="5" t="s">
        <v>180</v>
      </c>
      <c r="S20" s="3" t="str">
        <f>VLOOKUP(Table18[[#This Row],[Progress]],'Reference Table'!$F$2:$G$11,2,FALSE)</f>
        <v>Closed</v>
      </c>
      <c r="T20" s="15">
        <v>45716</v>
      </c>
      <c r="U20" s="20" t="str">
        <f>IF(LEN(Table18[[#This Row],[Request Date]])&gt;=1, TEXT(Table18[[#This Row],[Request Date]], "mmm"), "ongoing")</f>
        <v>Feb</v>
      </c>
      <c r="V20" s="20"/>
      <c r="W20" s="5"/>
      <c r="X20" s="143"/>
      <c r="Y20" s="18"/>
      <c r="Z20" s="18"/>
      <c r="AA20" s="18"/>
      <c r="AB20" s="18"/>
      <c r="AC20" s="18"/>
      <c r="AD20" s="18"/>
      <c r="AE20" s="18"/>
      <c r="AF20" s="18"/>
      <c r="AG20" s="18"/>
      <c r="AH20" s="18"/>
      <c r="AI20" s="36" t="s">
        <v>782</v>
      </c>
      <c r="AJ20" s="15"/>
      <c r="AK20" s="15"/>
      <c r="AL20" s="15">
        <v>45748</v>
      </c>
      <c r="AM20" s="3" t="s">
        <v>781</v>
      </c>
      <c r="AN20" s="5"/>
      <c r="AO20" s="3"/>
      <c r="AP20" s="19">
        <f>IF(Table18[[#This Row],[Status]]="Open",Table18[[#This Row],[Ongoing Vacancies Day]],IF(Table18[[#This Row],[Status]]="Closed",Table18[[#This Row],[Join Date]]-Table18[[#This Row],[Request Date]],IF(Table18[[#This Row],[Status]]="Hold / Cancel","Hold/Cancel",0)))</f>
        <v>32</v>
      </c>
      <c r="AQ20" s="16" t="str">
        <f>IFERROR(VLOOKUP(AP20,Table4[],3,TRUE),"Hold/Cancel")</f>
        <v>31 - 60 Days</v>
      </c>
      <c r="AR20" s="19" t="str">
        <f>IF(LEN(Table18[[#This Row],[Join Date]])&lt;1, Table18[[#This Row],[Present Day]]-Table18[[#This Row],[Request Date]],"Closed")</f>
        <v>Closed</v>
      </c>
      <c r="AS20" s="19" t="str">
        <f>VLOOKUP(Table18[[#This Row],[Actual SLA]],Table3[],3,TRUE)</f>
        <v>&lt;90</v>
      </c>
      <c r="AT20" s="19" t="str">
        <f>IFERROR(VLOOKUP(AP20,Table4[],4,TRUE),"Hold/Cancel")</f>
        <v>Closed Meet SLA</v>
      </c>
      <c r="AU20" s="17">
        <f t="shared" ca="1" si="0"/>
        <v>45965.657166203702</v>
      </c>
      <c r="AV20" s="166"/>
    </row>
    <row r="21" spans="1:48" s="9" customFormat="1" ht="15" customHeight="1" x14ac:dyDescent="0.35">
      <c r="A21" s="3">
        <f>A20+1</f>
        <v>20</v>
      </c>
      <c r="B21" s="13" t="s">
        <v>728</v>
      </c>
      <c r="C21" s="13"/>
      <c r="D21" s="5" t="s">
        <v>159</v>
      </c>
      <c r="E21" s="5" t="s">
        <v>164</v>
      </c>
      <c r="F21" s="5"/>
      <c r="G21" s="5" t="s">
        <v>783</v>
      </c>
      <c r="H21" s="5"/>
      <c r="I21" s="5"/>
      <c r="J21" s="5"/>
      <c r="K21" s="5"/>
      <c r="L21" s="5"/>
      <c r="M21" s="18" t="s">
        <v>731</v>
      </c>
      <c r="N21" s="5" t="s">
        <v>39</v>
      </c>
      <c r="O21" s="5" t="s">
        <v>734</v>
      </c>
      <c r="P21" s="5"/>
      <c r="Q21" s="5">
        <v>1</v>
      </c>
      <c r="R21" s="5" t="s">
        <v>180</v>
      </c>
      <c r="S21" s="3" t="str">
        <f>VLOOKUP(Table18[[#This Row],[Progress]],'Reference Table'!$F$2:$G$11,2,FALSE)</f>
        <v>Closed</v>
      </c>
      <c r="T21" s="20">
        <v>45716</v>
      </c>
      <c r="U21" s="20" t="str">
        <f>IF(LEN(Table18[[#This Row],[Request Date]])&gt;=1, TEXT(Table18[[#This Row],[Request Date]], "mmm"), "ongoing")</f>
        <v>Feb</v>
      </c>
      <c r="V21" s="20"/>
      <c r="W21" s="5">
        <v>3</v>
      </c>
      <c r="X21" s="143"/>
      <c r="Y21" s="18"/>
      <c r="Z21" s="18"/>
      <c r="AA21" s="18"/>
      <c r="AB21" s="18"/>
      <c r="AC21" s="18"/>
      <c r="AD21" s="18"/>
      <c r="AE21" s="18"/>
      <c r="AF21" s="18"/>
      <c r="AG21" s="18"/>
      <c r="AH21" s="18"/>
      <c r="AI21" s="36" t="s">
        <v>785</v>
      </c>
      <c r="AJ21" s="15"/>
      <c r="AK21" s="15"/>
      <c r="AL21" s="15">
        <v>45759</v>
      </c>
      <c r="AM21" s="3" t="s">
        <v>786</v>
      </c>
      <c r="AN21" s="5"/>
      <c r="AO21" s="3"/>
      <c r="AP21" s="19">
        <f>IF(Table18[[#This Row],[Status]]="Open",Table18[[#This Row],[Ongoing Vacancies Day]],IF(Table18[[#This Row],[Status]]="Closed",Table18[[#This Row],[Join Date]]-Table18[[#This Row],[Request Date]],IF(Table18[[#This Row],[Status]]="Hold / Cancel","Hold/Cancel",0)))</f>
        <v>43</v>
      </c>
      <c r="AQ21" s="16" t="str">
        <f>IFERROR(VLOOKUP(AP21,Table4[],3,TRUE),"Hold/Cancel")</f>
        <v>31 - 60 Days</v>
      </c>
      <c r="AR21" s="19" t="str">
        <f>IF(LEN(Table18[[#This Row],[Join Date]])&lt;1, Table18[[#This Row],[Present Day]]-Table18[[#This Row],[Request Date]],"Closed")</f>
        <v>Closed</v>
      </c>
      <c r="AS21" s="19" t="str">
        <f>VLOOKUP(Table18[[#This Row],[Actual SLA]],Table3[],3,TRUE)</f>
        <v>&lt;90</v>
      </c>
      <c r="AT21" s="19" t="str">
        <f>IFERROR(VLOOKUP(AP21,Table4[],4,TRUE),"Hold/Cancel")</f>
        <v>Closed Meet SLA</v>
      </c>
      <c r="AU21" s="17">
        <f t="shared" ca="1" si="0"/>
        <v>45965.657166203702</v>
      </c>
      <c r="AV21" s="166"/>
    </row>
    <row r="22" spans="1:48" s="9" customFormat="1" ht="15" customHeight="1" x14ac:dyDescent="0.35">
      <c r="A22" s="3">
        <f t="shared" ref="A22:A67" si="2">A21+1</f>
        <v>21</v>
      </c>
      <c r="B22" s="13" t="s">
        <v>736</v>
      </c>
      <c r="C22" s="13"/>
      <c r="D22" s="13" t="s">
        <v>323</v>
      </c>
      <c r="E22" s="5" t="s">
        <v>164</v>
      </c>
      <c r="F22" s="13"/>
      <c r="G22" s="13" t="s">
        <v>369</v>
      </c>
      <c r="H22" s="13"/>
      <c r="I22" s="13"/>
      <c r="J22" s="13"/>
      <c r="K22" s="13"/>
      <c r="L22" s="13"/>
      <c r="M22" s="13" t="s">
        <v>737</v>
      </c>
      <c r="N22" s="13" t="s">
        <v>122</v>
      </c>
      <c r="O22" s="13"/>
      <c r="P22" s="13"/>
      <c r="Q22" s="13">
        <v>1</v>
      </c>
      <c r="R22" s="3" t="s">
        <v>128</v>
      </c>
      <c r="S22" s="3" t="str">
        <f>VLOOKUP(Table18[[#This Row],[Progress]],'Reference Table'!$F$2:$G$11,2,FALSE)</f>
        <v>Open</v>
      </c>
      <c r="T22" s="20">
        <v>45717</v>
      </c>
      <c r="U22" s="152" t="str">
        <f>IF(LEN(Table18[[#This Row],[Request Date]])&gt;=1, TEXT(Table18[[#This Row],[Request Date]], "mmm"), "ongoing")</f>
        <v>Mar</v>
      </c>
      <c r="V22" s="152"/>
      <c r="W22" s="3"/>
      <c r="X22" s="153"/>
      <c r="Y22" s="13"/>
      <c r="Z22" s="13"/>
      <c r="AA22" s="13"/>
      <c r="AB22" s="13"/>
      <c r="AC22" s="13"/>
      <c r="AD22" s="13"/>
      <c r="AE22" s="13"/>
      <c r="AF22" s="13"/>
      <c r="AG22" s="13"/>
      <c r="AH22" s="13"/>
      <c r="AI22" s="118"/>
      <c r="AJ22" s="152"/>
      <c r="AK22" s="152"/>
      <c r="AL22" s="152"/>
      <c r="AM22" s="13"/>
      <c r="AN22" s="13"/>
      <c r="AO22" s="19"/>
      <c r="AP22" s="19">
        <f ca="1">IF(Table18[[#This Row],[Status]]="Open",Table18[[#This Row],[Ongoing Vacancies Day]],IF(Table18[[#This Row],[Status]]="Closed",Table18[[#This Row],[Join Date]]-Table18[[#This Row],[Request Date]],IF(Table18[[#This Row],[Status]]="Hold / Cancel","Hold/Cancel",0)))</f>
        <v>248.65716620370222</v>
      </c>
      <c r="AQ22" s="16" t="str">
        <f ca="1">IFERROR(VLOOKUP(AP22,Table4[],3,TRUE),"Hold/Cancel")</f>
        <v>above 91 Days</v>
      </c>
      <c r="AR22" s="19">
        <f ca="1">IF(LEN(Table18[[#This Row],[Join Date]])&lt;1, Table18[[#This Row],[Present Day]]-Table18[[#This Row],[Request Date]],"Closed")</f>
        <v>248.65716620370222</v>
      </c>
      <c r="AS22" s="19" t="str">
        <f ca="1">VLOOKUP(Table18[[#This Row],[Actual SLA]],Table3[],3,TRUE)</f>
        <v>&gt;90</v>
      </c>
      <c r="AT22" s="19" t="str">
        <f ca="1">IFERROR(VLOOKUP(AP22,Table4[],4,TRUE),"Hold/Cancel")</f>
        <v>Closed Not Meet SLA</v>
      </c>
      <c r="AU22" s="17">
        <f t="shared" ca="1" si="0"/>
        <v>45965.657166203702</v>
      </c>
      <c r="AV22" s="166"/>
    </row>
    <row r="23" spans="1:48" s="9" customFormat="1" ht="15" customHeight="1" x14ac:dyDescent="0.35">
      <c r="A23" s="3">
        <f t="shared" si="2"/>
        <v>22</v>
      </c>
      <c r="B23" s="13" t="s">
        <v>736</v>
      </c>
      <c r="C23" s="13"/>
      <c r="D23" s="18" t="s">
        <v>323</v>
      </c>
      <c r="E23" s="5" t="s">
        <v>164</v>
      </c>
      <c r="F23" s="18"/>
      <c r="G23" s="18" t="s">
        <v>371</v>
      </c>
      <c r="H23" s="18"/>
      <c r="I23" s="18"/>
      <c r="J23" s="18"/>
      <c r="K23" s="5"/>
      <c r="L23" s="18"/>
      <c r="M23" s="13" t="s">
        <v>737</v>
      </c>
      <c r="N23" s="13" t="s">
        <v>122</v>
      </c>
      <c r="O23" s="18"/>
      <c r="P23" s="18"/>
      <c r="Q23" s="13">
        <v>1</v>
      </c>
      <c r="R23" s="5" t="s">
        <v>128</v>
      </c>
      <c r="S23" s="3" t="str">
        <f>VLOOKUP(Table18[[#This Row],[Progress]],'Reference Table'!$F$2:$G$11,2,FALSE)</f>
        <v>Open</v>
      </c>
      <c r="T23" s="20">
        <v>45717</v>
      </c>
      <c r="U23" s="20" t="str">
        <f>IF(LEN(Table18[[#This Row],[Request Date]])&gt;=1, TEXT(Table18[[#This Row],[Request Date]], "mmm"), "ongoing")</f>
        <v>Mar</v>
      </c>
      <c r="V23" s="20"/>
      <c r="W23" s="5"/>
      <c r="X23" s="143"/>
      <c r="Y23" s="18"/>
      <c r="Z23" s="18"/>
      <c r="AA23" s="18"/>
      <c r="AB23" s="18"/>
      <c r="AC23" s="18"/>
      <c r="AD23" s="18"/>
      <c r="AE23" s="18"/>
      <c r="AF23" s="18"/>
      <c r="AG23" s="18"/>
      <c r="AH23" s="18"/>
      <c r="AI23" s="175"/>
      <c r="AJ23" s="20"/>
      <c r="AK23" s="20"/>
      <c r="AL23" s="20"/>
      <c r="AM23" s="13"/>
      <c r="AN23" s="18"/>
      <c r="AO23" s="13"/>
      <c r="AP23" s="19">
        <f ca="1">IF(Table18[[#This Row],[Status]]="Open",Table18[[#This Row],[Ongoing Vacancies Day]],IF(Table18[[#This Row],[Status]]="Closed",Table18[[#This Row],[Join Date]]-Table18[[#This Row],[Request Date]],IF(Table18[[#This Row],[Status]]="Hold / Cancel","Hold/Cancel",0)))</f>
        <v>248.65716620370222</v>
      </c>
      <c r="AQ23" s="16" t="str">
        <f ca="1">IFERROR(VLOOKUP(AP23,Table4[],3,TRUE),"Hold/Cancel")</f>
        <v>above 91 Days</v>
      </c>
      <c r="AR23" s="19">
        <f ca="1">IF(LEN(Table18[[#This Row],[Join Date]])&lt;1, Table18[[#This Row],[Present Day]]-Table18[[#This Row],[Request Date]],"Closed")</f>
        <v>248.65716620370222</v>
      </c>
      <c r="AS23" s="19" t="str">
        <f ca="1">VLOOKUP(Table18[[#This Row],[Actual SLA]],Table3[],3,TRUE)</f>
        <v>&gt;90</v>
      </c>
      <c r="AT23" s="19" t="str">
        <f ca="1">IFERROR(VLOOKUP(AP23,Table4[],4,TRUE),"Hold/Cancel")</f>
        <v>Closed Not Meet SLA</v>
      </c>
      <c r="AU23" s="17">
        <f t="shared" ca="1" si="0"/>
        <v>45965.657166203702</v>
      </c>
      <c r="AV23" s="166"/>
    </row>
    <row r="24" spans="1:48" s="9" customFormat="1" ht="15" customHeight="1" x14ac:dyDescent="0.35">
      <c r="A24" s="3">
        <f t="shared" si="2"/>
        <v>23</v>
      </c>
      <c r="B24" s="13" t="s">
        <v>736</v>
      </c>
      <c r="C24" s="13"/>
      <c r="D24" s="18" t="s">
        <v>323</v>
      </c>
      <c r="E24" s="5" t="s">
        <v>164</v>
      </c>
      <c r="F24" s="18"/>
      <c r="G24" s="18" t="s">
        <v>372</v>
      </c>
      <c r="H24" s="18"/>
      <c r="I24" s="18"/>
      <c r="J24" s="18"/>
      <c r="K24" s="18"/>
      <c r="L24" s="18"/>
      <c r="M24" s="13" t="s">
        <v>737</v>
      </c>
      <c r="N24" s="13" t="s">
        <v>122</v>
      </c>
      <c r="O24" s="18"/>
      <c r="P24" s="18"/>
      <c r="Q24" s="13">
        <v>1</v>
      </c>
      <c r="R24" s="5" t="s">
        <v>128</v>
      </c>
      <c r="S24" s="3" t="str">
        <f>VLOOKUP(Table18[[#This Row],[Progress]],'Reference Table'!$F$2:$G$11,2,FALSE)</f>
        <v>Open</v>
      </c>
      <c r="T24" s="20">
        <v>45717</v>
      </c>
      <c r="U24" s="20" t="str">
        <f>IF(LEN(Table18[[#This Row],[Request Date]])&gt;=1, TEXT(Table18[[#This Row],[Request Date]], "mmm"), "ongoing")</f>
        <v>Mar</v>
      </c>
      <c r="V24" s="20"/>
      <c r="W24" s="5"/>
      <c r="X24" s="143"/>
      <c r="Y24" s="18"/>
      <c r="Z24" s="18"/>
      <c r="AA24" s="18"/>
      <c r="AB24" s="18"/>
      <c r="AC24" s="18"/>
      <c r="AD24" s="18"/>
      <c r="AE24" s="18"/>
      <c r="AF24" s="18"/>
      <c r="AG24" s="18"/>
      <c r="AH24" s="18"/>
      <c r="AI24" s="175"/>
      <c r="AJ24" s="20"/>
      <c r="AK24" s="20"/>
      <c r="AL24" s="20"/>
      <c r="AM24" s="13"/>
      <c r="AN24" s="18"/>
      <c r="AO24" s="13"/>
      <c r="AP24" s="19">
        <f ca="1">IF(Table18[[#This Row],[Status]]="Open",Table18[[#This Row],[Ongoing Vacancies Day]],IF(Table18[[#This Row],[Status]]="Closed",Table18[[#This Row],[Join Date]]-Table18[[#This Row],[Request Date]],IF(Table18[[#This Row],[Status]]="Hold / Cancel","Hold/Cancel",0)))</f>
        <v>248.65716620370222</v>
      </c>
      <c r="AQ24" s="16" t="str">
        <f ca="1">IFERROR(VLOOKUP(AP24,Table4[],3,TRUE),"Hold/Cancel")</f>
        <v>above 91 Days</v>
      </c>
      <c r="AR24" s="19">
        <f ca="1">IF(LEN(Table18[[#This Row],[Join Date]])&lt;1, Table18[[#This Row],[Present Day]]-Table18[[#This Row],[Request Date]],"Closed")</f>
        <v>248.65716620370222</v>
      </c>
      <c r="AS24" s="19" t="str">
        <f ca="1">VLOOKUP(Table18[[#This Row],[Actual SLA]],Table3[],3,TRUE)</f>
        <v>&gt;90</v>
      </c>
      <c r="AT24" s="19" t="str">
        <f ca="1">IFERROR(VLOOKUP(AP24,Table4[],4,TRUE),"Hold/Cancel")</f>
        <v>Closed Not Meet SLA</v>
      </c>
      <c r="AU24" s="17">
        <f t="shared" ca="1" si="0"/>
        <v>45965.657166203702</v>
      </c>
      <c r="AV24" s="166"/>
    </row>
    <row r="25" spans="1:48" s="9" customFormat="1" ht="15" customHeight="1" x14ac:dyDescent="0.35">
      <c r="A25" s="3">
        <f t="shared" si="2"/>
        <v>24</v>
      </c>
      <c r="B25" s="13" t="s">
        <v>736</v>
      </c>
      <c r="C25" s="13"/>
      <c r="D25" s="18" t="s">
        <v>323</v>
      </c>
      <c r="E25" s="5" t="s">
        <v>164</v>
      </c>
      <c r="F25" s="18"/>
      <c r="G25" s="177" t="s">
        <v>373</v>
      </c>
      <c r="H25" s="18"/>
      <c r="I25" s="18"/>
      <c r="J25" s="18"/>
      <c r="K25" s="18"/>
      <c r="L25" s="18"/>
      <c r="M25" s="13" t="s">
        <v>737</v>
      </c>
      <c r="N25" s="13" t="s">
        <v>122</v>
      </c>
      <c r="O25" s="18"/>
      <c r="P25" s="18"/>
      <c r="Q25" s="13">
        <v>1</v>
      </c>
      <c r="R25" s="5" t="s">
        <v>128</v>
      </c>
      <c r="S25" s="3" t="str">
        <f>VLOOKUP(Table18[[#This Row],[Progress]],'Reference Table'!$F$2:$G$11,2,FALSE)</f>
        <v>Open</v>
      </c>
      <c r="T25" s="20">
        <v>45717</v>
      </c>
      <c r="U25" s="20" t="str">
        <f>IF(LEN(Table18[[#This Row],[Request Date]])&gt;=1, TEXT(Table18[[#This Row],[Request Date]], "mmm"), "ongoing")</f>
        <v>Mar</v>
      </c>
      <c r="V25" s="20"/>
      <c r="W25" s="5"/>
      <c r="X25" s="143"/>
      <c r="Y25" s="18"/>
      <c r="Z25" s="18"/>
      <c r="AA25" s="18"/>
      <c r="AB25" s="18"/>
      <c r="AC25" s="18"/>
      <c r="AD25" s="18"/>
      <c r="AE25" s="18"/>
      <c r="AF25" s="18"/>
      <c r="AG25" s="18"/>
      <c r="AH25" s="18"/>
      <c r="AI25" s="175"/>
      <c r="AJ25" s="20"/>
      <c r="AK25" s="20"/>
      <c r="AL25" s="20"/>
      <c r="AM25" s="13"/>
      <c r="AN25" s="18"/>
      <c r="AO25" s="13"/>
      <c r="AP25" s="19">
        <f ca="1">IF(Table18[[#This Row],[Status]]="Open",Table18[[#This Row],[Ongoing Vacancies Day]],IF(Table18[[#This Row],[Status]]="Closed",Table18[[#This Row],[Join Date]]-Table18[[#This Row],[Request Date]],IF(Table18[[#This Row],[Status]]="Hold / Cancel","Hold/Cancel",0)))</f>
        <v>248.65716620370222</v>
      </c>
      <c r="AQ25" s="16" t="str">
        <f ca="1">IFERROR(VLOOKUP(AP25,Table4[],3,TRUE),"Hold/Cancel")</f>
        <v>above 91 Days</v>
      </c>
      <c r="AR25" s="19">
        <f ca="1">IF(LEN(Table18[[#This Row],[Join Date]])&lt;1, Table18[[#This Row],[Present Day]]-Table18[[#This Row],[Request Date]],"Closed")</f>
        <v>248.65716620370222</v>
      </c>
      <c r="AS25" s="19" t="str">
        <f ca="1">VLOOKUP(Table18[[#This Row],[Actual SLA]],Table3[],3,TRUE)</f>
        <v>&gt;90</v>
      </c>
      <c r="AT25" s="19" t="str">
        <f ca="1">IFERROR(VLOOKUP(AP25,Table4[],4,TRUE),"Hold/Cancel")</f>
        <v>Closed Not Meet SLA</v>
      </c>
      <c r="AU25" s="17">
        <f t="shared" ref="AU25:AU56" ca="1" si="3">NOW()</f>
        <v>45965.657166203702</v>
      </c>
      <c r="AV25" s="166"/>
    </row>
    <row r="26" spans="1:48" s="9" customFormat="1" ht="15" customHeight="1" x14ac:dyDescent="0.35">
      <c r="A26" s="3">
        <f t="shared" si="2"/>
        <v>25</v>
      </c>
      <c r="B26" s="13" t="s">
        <v>736</v>
      </c>
      <c r="C26" s="13"/>
      <c r="D26" s="18" t="s">
        <v>323</v>
      </c>
      <c r="E26" s="5" t="s">
        <v>164</v>
      </c>
      <c r="F26" s="18"/>
      <c r="G26" s="18" t="s">
        <v>223</v>
      </c>
      <c r="H26" s="18"/>
      <c r="I26" s="18"/>
      <c r="J26" s="18"/>
      <c r="K26" s="18"/>
      <c r="L26" s="18"/>
      <c r="M26" s="13" t="s">
        <v>737</v>
      </c>
      <c r="N26" s="13" t="s">
        <v>122</v>
      </c>
      <c r="O26" s="18"/>
      <c r="P26" s="18"/>
      <c r="Q26" s="13">
        <v>1</v>
      </c>
      <c r="R26" s="5" t="s">
        <v>128</v>
      </c>
      <c r="S26" s="3" t="str">
        <f>VLOOKUP(Table18[[#This Row],[Progress]],'Reference Table'!$F$2:$G$11,2,FALSE)</f>
        <v>Open</v>
      </c>
      <c r="T26" s="20">
        <v>45717</v>
      </c>
      <c r="U26" s="20" t="str">
        <f>IF(LEN(Table18[[#This Row],[Request Date]])&gt;=1, TEXT(Table18[[#This Row],[Request Date]], "mmm"), "ongoing")</f>
        <v>Mar</v>
      </c>
      <c r="V26" s="20"/>
      <c r="W26" s="5"/>
      <c r="X26" s="143"/>
      <c r="Y26" s="18"/>
      <c r="Z26" s="18"/>
      <c r="AA26" s="18"/>
      <c r="AB26" s="18"/>
      <c r="AC26" s="18"/>
      <c r="AD26" s="18"/>
      <c r="AE26" s="18"/>
      <c r="AF26" s="18"/>
      <c r="AG26" s="18"/>
      <c r="AH26" s="18"/>
      <c r="AI26" s="118"/>
      <c r="AJ26" s="20"/>
      <c r="AK26" s="20"/>
      <c r="AL26" s="20"/>
      <c r="AM26" s="13"/>
      <c r="AN26" s="18"/>
      <c r="AO26" s="13"/>
      <c r="AP26" s="19">
        <f ca="1">IF(Table18[[#This Row],[Status]]="Open",Table18[[#This Row],[Ongoing Vacancies Day]],IF(Table18[[#This Row],[Status]]="Closed",Table18[[#This Row],[Join Date]]-Table18[[#This Row],[Request Date]],IF(Table18[[#This Row],[Status]]="Hold / Cancel","Hold/Cancel",0)))</f>
        <v>248.65716620370222</v>
      </c>
      <c r="AQ26" s="16" t="str">
        <f ca="1">IFERROR(VLOOKUP(AP26,Table4[],3,TRUE),"Hold/Cancel")</f>
        <v>above 91 Days</v>
      </c>
      <c r="AR26" s="19">
        <f ca="1">IF(LEN(Table18[[#This Row],[Join Date]])&lt;1, Table18[[#This Row],[Present Day]]-Table18[[#This Row],[Request Date]],"Closed")</f>
        <v>248.65716620370222</v>
      </c>
      <c r="AS26" s="19" t="str">
        <f ca="1">VLOOKUP(Table18[[#This Row],[Actual SLA]],Table3[],3,TRUE)</f>
        <v>&gt;90</v>
      </c>
      <c r="AT26" s="19" t="str">
        <f ca="1">IFERROR(VLOOKUP(AP26,Table4[],4,TRUE),"Hold/Cancel")</f>
        <v>Closed Not Meet SLA</v>
      </c>
      <c r="AU26" s="17">
        <f t="shared" ca="1" si="3"/>
        <v>45965.657166203702</v>
      </c>
      <c r="AV26" s="166"/>
    </row>
    <row r="27" spans="1:48" s="9" customFormat="1" ht="15" customHeight="1" x14ac:dyDescent="0.35">
      <c r="A27" s="3">
        <f t="shared" si="2"/>
        <v>26</v>
      </c>
      <c r="B27" s="13" t="s">
        <v>736</v>
      </c>
      <c r="C27" s="13"/>
      <c r="D27" s="18" t="s">
        <v>323</v>
      </c>
      <c r="E27" s="5" t="s">
        <v>164</v>
      </c>
      <c r="F27" s="18"/>
      <c r="G27" s="18" t="s">
        <v>342</v>
      </c>
      <c r="H27" s="18"/>
      <c r="I27" s="18"/>
      <c r="J27" s="18"/>
      <c r="K27" s="18"/>
      <c r="L27" s="18"/>
      <c r="M27" s="13" t="s">
        <v>737</v>
      </c>
      <c r="N27" s="13" t="s">
        <v>122</v>
      </c>
      <c r="O27" s="18"/>
      <c r="P27" s="18"/>
      <c r="Q27" s="13">
        <v>1</v>
      </c>
      <c r="R27" s="5" t="s">
        <v>128</v>
      </c>
      <c r="S27" s="3" t="str">
        <f>VLOOKUP(Table18[[#This Row],[Progress]],'Reference Table'!$F$2:$G$11,2,FALSE)</f>
        <v>Open</v>
      </c>
      <c r="T27" s="20">
        <v>45717</v>
      </c>
      <c r="U27" s="20" t="str">
        <f>IF(LEN(Table18[[#This Row],[Request Date]])&gt;=1, TEXT(Table18[[#This Row],[Request Date]], "mmm"), "ongoing")</f>
        <v>Mar</v>
      </c>
      <c r="V27" s="20"/>
      <c r="W27" s="5"/>
      <c r="X27" s="143"/>
      <c r="Y27" s="18"/>
      <c r="Z27" s="18"/>
      <c r="AA27" s="18"/>
      <c r="AB27" s="18"/>
      <c r="AC27" s="18"/>
      <c r="AD27" s="18"/>
      <c r="AE27" s="18"/>
      <c r="AF27" s="18"/>
      <c r="AG27" s="18"/>
      <c r="AH27" s="18"/>
      <c r="AI27" s="174"/>
      <c r="AJ27" s="20"/>
      <c r="AK27" s="20"/>
      <c r="AL27" s="20"/>
      <c r="AM27" s="13"/>
      <c r="AN27" s="18"/>
      <c r="AO27" s="13"/>
      <c r="AP27" s="19">
        <f ca="1">IF(Table18[[#This Row],[Status]]="Open",Table18[[#This Row],[Ongoing Vacancies Day]],IF(Table18[[#This Row],[Status]]="Closed",Table18[[#This Row],[Join Date]]-Table18[[#This Row],[Request Date]],IF(Table18[[#This Row],[Status]]="Hold / Cancel","Hold/Cancel",0)))</f>
        <v>248.65716620370222</v>
      </c>
      <c r="AQ27" s="16" t="str">
        <f ca="1">IFERROR(VLOOKUP(AP27,Table4[],3,TRUE),"Hold/Cancel")</f>
        <v>above 91 Days</v>
      </c>
      <c r="AR27" s="19">
        <f ca="1">IF(LEN(Table18[[#This Row],[Join Date]])&lt;1, Table18[[#This Row],[Present Day]]-Table18[[#This Row],[Request Date]],"Closed")</f>
        <v>248.65716620370222</v>
      </c>
      <c r="AS27" s="19" t="str">
        <f ca="1">VLOOKUP(Table18[[#This Row],[Actual SLA]],Table3[],3,TRUE)</f>
        <v>&gt;90</v>
      </c>
      <c r="AT27" s="19" t="str">
        <f ca="1">IFERROR(VLOOKUP(AP27,Table4[],4,TRUE),"Hold/Cancel")</f>
        <v>Closed Not Meet SLA</v>
      </c>
      <c r="AU27" s="17">
        <f t="shared" ca="1" si="3"/>
        <v>45965.657166203702</v>
      </c>
      <c r="AV27" s="166"/>
    </row>
    <row r="28" spans="1:48" s="9" customFormat="1" ht="15" customHeight="1" x14ac:dyDescent="0.35">
      <c r="A28" s="3">
        <f t="shared" si="2"/>
        <v>27</v>
      </c>
      <c r="B28" s="13" t="s">
        <v>736</v>
      </c>
      <c r="C28" s="13"/>
      <c r="D28" s="18" t="s">
        <v>323</v>
      </c>
      <c r="E28" s="5" t="s">
        <v>164</v>
      </c>
      <c r="F28" s="18"/>
      <c r="G28" s="18" t="s">
        <v>374</v>
      </c>
      <c r="H28" s="18"/>
      <c r="I28" s="18"/>
      <c r="J28" s="18"/>
      <c r="K28" s="18"/>
      <c r="L28" s="18"/>
      <c r="M28" s="13" t="s">
        <v>737</v>
      </c>
      <c r="N28" s="13" t="s">
        <v>122</v>
      </c>
      <c r="O28" s="18"/>
      <c r="P28" s="18"/>
      <c r="Q28" s="13">
        <v>1</v>
      </c>
      <c r="R28" s="5" t="s">
        <v>128</v>
      </c>
      <c r="S28" s="3" t="str">
        <f>VLOOKUP(Table18[[#This Row],[Progress]],'Reference Table'!$F$2:$G$11,2,FALSE)</f>
        <v>Open</v>
      </c>
      <c r="T28" s="20">
        <v>45717</v>
      </c>
      <c r="U28" s="20" t="str">
        <f>IF(LEN(Table18[[#This Row],[Request Date]])&gt;=1, TEXT(Table18[[#This Row],[Request Date]], "mmm"), "ongoing")</f>
        <v>Mar</v>
      </c>
      <c r="V28" s="20"/>
      <c r="W28" s="5"/>
      <c r="X28" s="143"/>
      <c r="Y28" s="18"/>
      <c r="Z28" s="18"/>
      <c r="AA28" s="18"/>
      <c r="AB28" s="18"/>
      <c r="AC28" s="18"/>
      <c r="AD28" s="18"/>
      <c r="AE28" s="18"/>
      <c r="AF28" s="18"/>
      <c r="AG28" s="18"/>
      <c r="AH28" s="18"/>
      <c r="AI28" s="174"/>
      <c r="AJ28" s="20"/>
      <c r="AK28" s="20"/>
      <c r="AL28" s="20"/>
      <c r="AM28" s="13"/>
      <c r="AN28" s="18"/>
      <c r="AO28" s="13"/>
      <c r="AP28" s="19">
        <f ca="1">IF(Table18[[#This Row],[Status]]="Open",Table18[[#This Row],[Ongoing Vacancies Day]],IF(Table18[[#This Row],[Status]]="Closed",Table18[[#This Row],[Join Date]]-Table18[[#This Row],[Request Date]],IF(Table18[[#This Row],[Status]]="Hold / Cancel","Hold/Cancel",0)))</f>
        <v>248.65716620370222</v>
      </c>
      <c r="AQ28" s="16" t="str">
        <f ca="1">IFERROR(VLOOKUP(AP28,Table4[],3,TRUE),"Hold/Cancel")</f>
        <v>above 91 Days</v>
      </c>
      <c r="AR28" s="19">
        <f ca="1">IF(LEN(Table18[[#This Row],[Join Date]])&lt;1, Table18[[#This Row],[Present Day]]-Table18[[#This Row],[Request Date]],"Closed")</f>
        <v>248.65716620370222</v>
      </c>
      <c r="AS28" s="19" t="str">
        <f ca="1">VLOOKUP(Table18[[#This Row],[Actual SLA]],Table3[],3,TRUE)</f>
        <v>&gt;90</v>
      </c>
      <c r="AT28" s="19" t="str">
        <f ca="1">IFERROR(VLOOKUP(AP28,Table4[],4,TRUE),"Hold/Cancel")</f>
        <v>Closed Not Meet SLA</v>
      </c>
      <c r="AU28" s="17">
        <f t="shared" ca="1" si="3"/>
        <v>45965.657166203702</v>
      </c>
      <c r="AV28" s="166"/>
    </row>
    <row r="29" spans="1:48" s="9" customFormat="1" ht="15" customHeight="1" x14ac:dyDescent="0.35">
      <c r="A29" s="3">
        <f t="shared" si="2"/>
        <v>28</v>
      </c>
      <c r="B29" s="13" t="s">
        <v>736</v>
      </c>
      <c r="C29" s="13"/>
      <c r="D29" s="18" t="s">
        <v>375</v>
      </c>
      <c r="E29" s="5" t="s">
        <v>164</v>
      </c>
      <c r="F29" s="18"/>
      <c r="G29" s="18" t="s">
        <v>376</v>
      </c>
      <c r="H29" s="18"/>
      <c r="I29" s="18"/>
      <c r="J29" s="18"/>
      <c r="K29" s="18"/>
      <c r="L29" s="18"/>
      <c r="M29" s="13" t="s">
        <v>737</v>
      </c>
      <c r="N29" s="13" t="s">
        <v>122</v>
      </c>
      <c r="O29" s="18"/>
      <c r="P29" s="18"/>
      <c r="Q29" s="13">
        <v>1</v>
      </c>
      <c r="R29" s="5" t="s">
        <v>132</v>
      </c>
      <c r="S29" s="3" t="str">
        <f>VLOOKUP(Table18[[#This Row],[Progress]],'Reference Table'!$F$2:$G$11,2,FALSE)</f>
        <v>Open</v>
      </c>
      <c r="T29" s="20">
        <v>45717</v>
      </c>
      <c r="U29" s="20" t="str">
        <f>IF(LEN(Table18[[#This Row],[Request Date]])&gt;=1, TEXT(Table18[[#This Row],[Request Date]], "mmm"), "ongoing")</f>
        <v>Mar</v>
      </c>
      <c r="V29" s="20"/>
      <c r="W29" s="5"/>
      <c r="X29" s="143">
        <v>1</v>
      </c>
      <c r="Y29" s="18"/>
      <c r="Z29" s="18"/>
      <c r="AA29" s="18">
        <v>1</v>
      </c>
      <c r="AB29" s="18"/>
      <c r="AC29" s="18"/>
      <c r="AD29" s="18"/>
      <c r="AE29" s="18"/>
      <c r="AF29" s="18"/>
      <c r="AG29" s="18"/>
      <c r="AH29" s="18"/>
      <c r="AI29" s="118" t="s">
        <v>840</v>
      </c>
      <c r="AJ29" s="20"/>
      <c r="AK29" s="20"/>
      <c r="AL29" s="20"/>
      <c r="AM29" s="13"/>
      <c r="AN29" s="18"/>
      <c r="AO29" s="13"/>
      <c r="AP29" s="19">
        <f ca="1">IF(Table18[[#This Row],[Status]]="Open",Table18[[#This Row],[Ongoing Vacancies Day]],IF(Table18[[#This Row],[Status]]="Closed",Table18[[#This Row],[Join Date]]-Table18[[#This Row],[Request Date]],IF(Table18[[#This Row],[Status]]="Hold / Cancel","Hold/Cancel",0)))</f>
        <v>248.65716620370222</v>
      </c>
      <c r="AQ29" s="16" t="str">
        <f ca="1">IFERROR(VLOOKUP(AP29,Table4[],3,TRUE),"Hold/Cancel")</f>
        <v>above 91 Days</v>
      </c>
      <c r="AR29" s="19">
        <f ca="1">IF(LEN(Table18[[#This Row],[Join Date]])&lt;1, Table18[[#This Row],[Present Day]]-Table18[[#This Row],[Request Date]],"Closed")</f>
        <v>248.65716620370222</v>
      </c>
      <c r="AS29" s="19" t="str">
        <f ca="1">VLOOKUP(Table18[[#This Row],[Actual SLA]],Table3[],3,TRUE)</f>
        <v>&gt;90</v>
      </c>
      <c r="AT29" s="19" t="str">
        <f ca="1">IFERROR(VLOOKUP(AP29,Table4[],4,TRUE),"Hold/Cancel")</f>
        <v>Closed Not Meet SLA</v>
      </c>
      <c r="AU29" s="17">
        <f t="shared" ca="1" si="3"/>
        <v>45965.657166203702</v>
      </c>
      <c r="AV29" s="166"/>
    </row>
    <row r="30" spans="1:48" s="9" customFormat="1" ht="15" customHeight="1" x14ac:dyDescent="0.35">
      <c r="A30" s="3">
        <f t="shared" si="2"/>
        <v>29</v>
      </c>
      <c r="B30" s="13" t="s">
        <v>736</v>
      </c>
      <c r="C30" s="13"/>
      <c r="D30" s="18" t="s">
        <v>375</v>
      </c>
      <c r="E30" s="5" t="s">
        <v>164</v>
      </c>
      <c r="F30" s="18"/>
      <c r="G30" s="177" t="s">
        <v>841</v>
      </c>
      <c r="H30" s="18"/>
      <c r="I30" s="18"/>
      <c r="J30" s="18"/>
      <c r="K30" s="18"/>
      <c r="L30" s="18"/>
      <c r="M30" s="13" t="s">
        <v>737</v>
      </c>
      <c r="N30" s="13" t="s">
        <v>122</v>
      </c>
      <c r="O30" s="18"/>
      <c r="P30" s="18"/>
      <c r="Q30" s="13">
        <v>1</v>
      </c>
      <c r="R30" s="5" t="s">
        <v>128</v>
      </c>
      <c r="S30" s="3" t="str">
        <f>VLOOKUP(Table18[[#This Row],[Progress]],'Reference Table'!$F$2:$G$11,2,FALSE)</f>
        <v>Open</v>
      </c>
      <c r="T30" s="20">
        <v>45717</v>
      </c>
      <c r="U30" s="20" t="str">
        <f>IF(LEN(Table18[[#This Row],[Request Date]])&gt;=1, TEXT(Table18[[#This Row],[Request Date]], "mmm"), "ongoing")</f>
        <v>Mar</v>
      </c>
      <c r="V30" s="20"/>
      <c r="W30" s="5"/>
      <c r="X30" s="143"/>
      <c r="Y30" s="18"/>
      <c r="Z30" s="18"/>
      <c r="AA30" s="18"/>
      <c r="AB30" s="18"/>
      <c r="AC30" s="18"/>
      <c r="AD30" s="18"/>
      <c r="AE30" s="18"/>
      <c r="AF30" s="18"/>
      <c r="AG30" s="18"/>
      <c r="AH30" s="18"/>
      <c r="AI30" s="174"/>
      <c r="AJ30" s="20"/>
      <c r="AK30" s="20"/>
      <c r="AL30" s="20"/>
      <c r="AM30" s="13"/>
      <c r="AN30" s="18"/>
      <c r="AO30" s="13"/>
      <c r="AP30" s="19">
        <f ca="1">IF(Table18[[#This Row],[Status]]="Open",Table18[[#This Row],[Ongoing Vacancies Day]],IF(Table18[[#This Row],[Status]]="Closed",Table18[[#This Row],[Join Date]]-Table18[[#This Row],[Request Date]],IF(Table18[[#This Row],[Status]]="Hold / Cancel","Hold/Cancel",0)))</f>
        <v>248.65716620370222</v>
      </c>
      <c r="AQ30" s="16" t="str">
        <f ca="1">IFERROR(VLOOKUP(AP30,Table4[],3,TRUE),"Hold/Cancel")</f>
        <v>above 91 Days</v>
      </c>
      <c r="AR30" s="19">
        <f ca="1">IF(LEN(Table18[[#This Row],[Join Date]])&lt;1, Table18[[#This Row],[Present Day]]-Table18[[#This Row],[Request Date]],"Closed")</f>
        <v>248.65716620370222</v>
      </c>
      <c r="AS30" s="19" t="str">
        <f ca="1">VLOOKUP(Table18[[#This Row],[Actual SLA]],Table3[],3,TRUE)</f>
        <v>&gt;90</v>
      </c>
      <c r="AT30" s="19" t="str">
        <f ca="1">IFERROR(VLOOKUP(AP30,Table4[],4,TRUE),"Hold/Cancel")</f>
        <v>Closed Not Meet SLA</v>
      </c>
      <c r="AU30" s="17">
        <f t="shared" ca="1" si="3"/>
        <v>45965.657166203702</v>
      </c>
      <c r="AV30" s="166"/>
    </row>
    <row r="31" spans="1:48" s="9" customFormat="1" ht="15" customHeight="1" x14ac:dyDescent="0.35">
      <c r="A31" s="3">
        <f t="shared" si="2"/>
        <v>30</v>
      </c>
      <c r="B31" s="13" t="s">
        <v>736</v>
      </c>
      <c r="C31" s="13"/>
      <c r="D31" s="18" t="s">
        <v>375</v>
      </c>
      <c r="E31" s="5" t="s">
        <v>164</v>
      </c>
      <c r="F31" s="18"/>
      <c r="G31" s="18" t="s">
        <v>841</v>
      </c>
      <c r="H31" s="18"/>
      <c r="I31" s="18"/>
      <c r="J31" s="18"/>
      <c r="K31" s="18"/>
      <c r="L31" s="18"/>
      <c r="M31" s="13" t="s">
        <v>737</v>
      </c>
      <c r="N31" s="13" t="s">
        <v>122</v>
      </c>
      <c r="O31" s="18"/>
      <c r="P31" s="18"/>
      <c r="Q31" s="13">
        <v>1</v>
      </c>
      <c r="R31" s="5" t="s">
        <v>128</v>
      </c>
      <c r="S31" s="3" t="str">
        <f>VLOOKUP(Table18[[#This Row],[Progress]],'Reference Table'!$F$2:$G$11,2,FALSE)</f>
        <v>Open</v>
      </c>
      <c r="T31" s="20">
        <v>45717</v>
      </c>
      <c r="U31" s="20" t="str">
        <f>IF(LEN(Table18[[#This Row],[Request Date]])&gt;=1, TEXT(Table18[[#This Row],[Request Date]], "mmm"), "ongoing")</f>
        <v>Mar</v>
      </c>
      <c r="V31" s="20"/>
      <c r="W31" s="5"/>
      <c r="X31" s="143"/>
      <c r="Y31" s="18"/>
      <c r="Z31" s="18"/>
      <c r="AA31" s="18"/>
      <c r="AB31" s="18"/>
      <c r="AC31" s="18"/>
      <c r="AD31" s="18"/>
      <c r="AE31" s="18"/>
      <c r="AF31" s="18"/>
      <c r="AG31" s="18"/>
      <c r="AH31" s="18"/>
      <c r="AI31" s="174"/>
      <c r="AJ31" s="20"/>
      <c r="AK31" s="20"/>
      <c r="AL31" s="20"/>
      <c r="AM31" s="13"/>
      <c r="AN31" s="18"/>
      <c r="AO31" s="13"/>
      <c r="AP31" s="19">
        <f ca="1">IF(Table18[[#This Row],[Status]]="Open",Table18[[#This Row],[Ongoing Vacancies Day]],IF(Table18[[#This Row],[Status]]="Closed",Table18[[#This Row],[Join Date]]-Table18[[#This Row],[Request Date]],IF(Table18[[#This Row],[Status]]="Hold / Cancel","Hold/Cancel",0)))</f>
        <v>248.65716620370222</v>
      </c>
      <c r="AQ31" s="16" t="str">
        <f ca="1">IFERROR(VLOOKUP(AP31,Table4[],3,TRUE),"Hold/Cancel")</f>
        <v>above 91 Days</v>
      </c>
      <c r="AR31" s="19">
        <f ca="1">IF(LEN(Table18[[#This Row],[Join Date]])&lt;1, Table18[[#This Row],[Present Day]]-Table18[[#This Row],[Request Date]],"Closed")</f>
        <v>248.65716620370222</v>
      </c>
      <c r="AS31" s="19" t="str">
        <f ca="1">VLOOKUP(Table18[[#This Row],[Actual SLA]],Table3[],3,TRUE)</f>
        <v>&gt;90</v>
      </c>
      <c r="AT31" s="19" t="str">
        <f ca="1">IFERROR(VLOOKUP(AP31,Table4[],4,TRUE),"Hold/Cancel")</f>
        <v>Closed Not Meet SLA</v>
      </c>
      <c r="AU31" s="17">
        <f t="shared" ca="1" si="3"/>
        <v>45965.657166203702</v>
      </c>
      <c r="AV31" s="166"/>
    </row>
    <row r="32" spans="1:48" s="9" customFormat="1" ht="15" customHeight="1" x14ac:dyDescent="0.35">
      <c r="A32" s="3">
        <f t="shared" si="2"/>
        <v>31</v>
      </c>
      <c r="B32" s="13" t="s">
        <v>736</v>
      </c>
      <c r="C32" s="13"/>
      <c r="D32" s="18" t="s">
        <v>375</v>
      </c>
      <c r="E32" s="5" t="s">
        <v>164</v>
      </c>
      <c r="F32" s="18"/>
      <c r="G32" s="177" t="s">
        <v>378</v>
      </c>
      <c r="H32" s="18"/>
      <c r="I32" s="18"/>
      <c r="J32" s="18"/>
      <c r="K32" s="18"/>
      <c r="L32" s="18"/>
      <c r="M32" s="13" t="s">
        <v>737</v>
      </c>
      <c r="N32" s="13" t="s">
        <v>122</v>
      </c>
      <c r="O32" s="18"/>
      <c r="P32" s="18"/>
      <c r="Q32" s="13">
        <v>1</v>
      </c>
      <c r="R32" s="5" t="s">
        <v>128</v>
      </c>
      <c r="S32" s="3" t="str">
        <f>VLOOKUP(Table18[[#This Row],[Progress]],'Reference Table'!$F$2:$G$11,2,FALSE)</f>
        <v>Open</v>
      </c>
      <c r="T32" s="20">
        <v>45717</v>
      </c>
      <c r="U32" s="20" t="str">
        <f>IF(LEN(Table18[[#This Row],[Request Date]])&gt;=1, TEXT(Table18[[#This Row],[Request Date]], "mmm"), "ongoing")</f>
        <v>Mar</v>
      </c>
      <c r="V32" s="20"/>
      <c r="W32" s="5"/>
      <c r="X32" s="143"/>
      <c r="Y32" s="18"/>
      <c r="Z32" s="18"/>
      <c r="AA32" s="18"/>
      <c r="AB32" s="18"/>
      <c r="AC32" s="18"/>
      <c r="AD32" s="18"/>
      <c r="AE32" s="18"/>
      <c r="AF32" s="18"/>
      <c r="AG32" s="18"/>
      <c r="AH32" s="18"/>
      <c r="AI32" s="174"/>
      <c r="AJ32" s="20"/>
      <c r="AK32" s="20"/>
      <c r="AL32" s="20"/>
      <c r="AM32" s="13"/>
      <c r="AN32" s="18"/>
      <c r="AO32" s="13"/>
      <c r="AP32" s="19">
        <f ca="1">IF(Table18[[#This Row],[Status]]="Open",Table18[[#This Row],[Ongoing Vacancies Day]],IF(Table18[[#This Row],[Status]]="Closed",Table18[[#This Row],[Join Date]]-Table18[[#This Row],[Request Date]],IF(Table18[[#This Row],[Status]]="Hold / Cancel","Hold/Cancel",0)))</f>
        <v>248.65716620370222</v>
      </c>
      <c r="AQ32" s="16" t="str">
        <f ca="1">IFERROR(VLOOKUP(AP32,Table4[],3,TRUE),"Hold/Cancel")</f>
        <v>above 91 Days</v>
      </c>
      <c r="AR32" s="19">
        <f ca="1">IF(LEN(Table18[[#This Row],[Join Date]])&lt;1, Table18[[#This Row],[Present Day]]-Table18[[#This Row],[Request Date]],"Closed")</f>
        <v>248.65716620370222</v>
      </c>
      <c r="AS32" s="19" t="str">
        <f ca="1">VLOOKUP(Table18[[#This Row],[Actual SLA]],Table3[],3,TRUE)</f>
        <v>&gt;90</v>
      </c>
      <c r="AT32" s="19" t="str">
        <f ca="1">IFERROR(VLOOKUP(AP32,Table4[],4,TRUE),"Hold/Cancel")</f>
        <v>Closed Not Meet SLA</v>
      </c>
      <c r="AU32" s="17">
        <f t="shared" ca="1" si="3"/>
        <v>45965.657166203702</v>
      </c>
      <c r="AV32" s="166"/>
    </row>
    <row r="33" spans="1:48" s="9" customFormat="1" ht="15" customHeight="1" x14ac:dyDescent="0.35">
      <c r="A33" s="3">
        <f t="shared" si="2"/>
        <v>32</v>
      </c>
      <c r="B33" s="13" t="s">
        <v>736</v>
      </c>
      <c r="C33" s="13"/>
      <c r="D33" s="18" t="s">
        <v>375</v>
      </c>
      <c r="E33" s="5" t="s">
        <v>164</v>
      </c>
      <c r="F33" s="18"/>
      <c r="G33" s="18" t="s">
        <v>378</v>
      </c>
      <c r="H33" s="18"/>
      <c r="I33" s="18"/>
      <c r="J33" s="18"/>
      <c r="K33" s="18"/>
      <c r="L33" s="18"/>
      <c r="M33" s="13" t="s">
        <v>737</v>
      </c>
      <c r="N33" s="13" t="s">
        <v>122</v>
      </c>
      <c r="O33" s="18"/>
      <c r="P33" s="18"/>
      <c r="Q33" s="13">
        <v>1</v>
      </c>
      <c r="R33" s="5" t="s">
        <v>128</v>
      </c>
      <c r="S33" s="3" t="str">
        <f>VLOOKUP(Table18[[#This Row],[Progress]],'Reference Table'!$F$2:$G$11,2,FALSE)</f>
        <v>Open</v>
      </c>
      <c r="T33" s="20">
        <v>45717</v>
      </c>
      <c r="U33" s="20" t="str">
        <f>IF(LEN(Table18[[#This Row],[Request Date]])&gt;=1, TEXT(Table18[[#This Row],[Request Date]], "mmm"), "ongoing")</f>
        <v>Mar</v>
      </c>
      <c r="V33" s="20"/>
      <c r="W33" s="5"/>
      <c r="X33" s="143"/>
      <c r="Y33" s="18"/>
      <c r="Z33" s="18"/>
      <c r="AA33" s="18"/>
      <c r="AB33" s="18"/>
      <c r="AC33" s="18"/>
      <c r="AD33" s="18"/>
      <c r="AE33" s="18"/>
      <c r="AF33" s="18"/>
      <c r="AG33" s="18"/>
      <c r="AH33" s="18"/>
      <c r="AI33" s="174"/>
      <c r="AJ33" s="20"/>
      <c r="AK33" s="20"/>
      <c r="AL33" s="20"/>
      <c r="AM33" s="13"/>
      <c r="AN33" s="18"/>
      <c r="AO33" s="13"/>
      <c r="AP33" s="19">
        <f ca="1">IF(Table18[[#This Row],[Status]]="Open",Table18[[#This Row],[Ongoing Vacancies Day]],IF(Table18[[#This Row],[Status]]="Closed",Table18[[#This Row],[Join Date]]-Table18[[#This Row],[Request Date]],IF(Table18[[#This Row],[Status]]="Hold / Cancel","Hold/Cancel",0)))</f>
        <v>248.65716620370222</v>
      </c>
      <c r="AQ33" s="16" t="str">
        <f ca="1">IFERROR(VLOOKUP(AP33,Table4[],3,TRUE),"Hold/Cancel")</f>
        <v>above 91 Days</v>
      </c>
      <c r="AR33" s="19">
        <f ca="1">IF(LEN(Table18[[#This Row],[Join Date]])&lt;1, Table18[[#This Row],[Present Day]]-Table18[[#This Row],[Request Date]],"Closed")</f>
        <v>248.65716620370222</v>
      </c>
      <c r="AS33" s="19" t="str">
        <f ca="1">VLOOKUP(Table18[[#This Row],[Actual SLA]],Table3[],3,TRUE)</f>
        <v>&gt;90</v>
      </c>
      <c r="AT33" s="19" t="str">
        <f ca="1">IFERROR(VLOOKUP(AP33,Table4[],4,TRUE),"Hold/Cancel")</f>
        <v>Closed Not Meet SLA</v>
      </c>
      <c r="AU33" s="17">
        <f t="shared" ca="1" si="3"/>
        <v>45965.657166203702</v>
      </c>
      <c r="AV33" s="166"/>
    </row>
    <row r="34" spans="1:48" s="9" customFormat="1" ht="15" customHeight="1" x14ac:dyDescent="0.35">
      <c r="A34" s="3">
        <f t="shared" si="2"/>
        <v>33</v>
      </c>
      <c r="B34" s="13" t="s">
        <v>736</v>
      </c>
      <c r="C34" s="13"/>
      <c r="D34" s="18" t="s">
        <v>375</v>
      </c>
      <c r="E34" s="5" t="s">
        <v>164</v>
      </c>
      <c r="F34" s="18"/>
      <c r="G34" s="18" t="s">
        <v>379</v>
      </c>
      <c r="H34" s="18"/>
      <c r="I34" s="18"/>
      <c r="J34" s="18"/>
      <c r="K34" s="18"/>
      <c r="L34" s="18"/>
      <c r="M34" s="13" t="s">
        <v>737</v>
      </c>
      <c r="N34" s="13" t="s">
        <v>122</v>
      </c>
      <c r="O34" s="18"/>
      <c r="P34" s="18"/>
      <c r="Q34" s="13">
        <v>1</v>
      </c>
      <c r="R34" s="5" t="s">
        <v>128</v>
      </c>
      <c r="S34" s="3" t="str">
        <f>VLOOKUP(Table18[[#This Row],[Progress]],'Reference Table'!$F$2:$G$11,2,FALSE)</f>
        <v>Open</v>
      </c>
      <c r="T34" s="20">
        <v>45717</v>
      </c>
      <c r="U34" s="20" t="str">
        <f>IF(LEN(Table18[[#This Row],[Request Date]])&gt;=1, TEXT(Table18[[#This Row],[Request Date]], "mmm"), "ongoing")</f>
        <v>Mar</v>
      </c>
      <c r="V34" s="20"/>
      <c r="W34" s="5"/>
      <c r="X34" s="143"/>
      <c r="Y34" s="18"/>
      <c r="Z34" s="18"/>
      <c r="AA34" s="18"/>
      <c r="AB34" s="18"/>
      <c r="AC34" s="18"/>
      <c r="AD34" s="18"/>
      <c r="AE34" s="18"/>
      <c r="AF34" s="18"/>
      <c r="AG34" s="18"/>
      <c r="AH34" s="18"/>
      <c r="AI34" s="174"/>
      <c r="AJ34" s="20"/>
      <c r="AK34" s="20"/>
      <c r="AL34" s="20"/>
      <c r="AM34" s="13"/>
      <c r="AN34" s="18"/>
      <c r="AO34" s="13"/>
      <c r="AP34" s="19">
        <f ca="1">IF(Table18[[#This Row],[Status]]="Open",Table18[[#This Row],[Ongoing Vacancies Day]],IF(Table18[[#This Row],[Status]]="Closed",Table18[[#This Row],[Join Date]]-Table18[[#This Row],[Request Date]],IF(Table18[[#This Row],[Status]]="Hold / Cancel","Hold/Cancel",0)))</f>
        <v>248.65716620370222</v>
      </c>
      <c r="AQ34" s="16" t="str">
        <f ca="1">IFERROR(VLOOKUP(AP34,Table4[],3,TRUE),"Hold/Cancel")</f>
        <v>above 91 Days</v>
      </c>
      <c r="AR34" s="19">
        <f ca="1">IF(LEN(Table18[[#This Row],[Join Date]])&lt;1, Table18[[#This Row],[Present Day]]-Table18[[#This Row],[Request Date]],"Closed")</f>
        <v>248.65716620370222</v>
      </c>
      <c r="AS34" s="19" t="str">
        <f ca="1">VLOOKUP(Table18[[#This Row],[Actual SLA]],Table3[],3,TRUE)</f>
        <v>&gt;90</v>
      </c>
      <c r="AT34" s="19" t="str">
        <f ca="1">IFERROR(VLOOKUP(AP34,Table4[],4,TRUE),"Hold/Cancel")</f>
        <v>Closed Not Meet SLA</v>
      </c>
      <c r="AU34" s="17">
        <f t="shared" ca="1" si="3"/>
        <v>45965.657166203702</v>
      </c>
      <c r="AV34" s="166"/>
    </row>
    <row r="35" spans="1:48" s="9" customFormat="1" ht="15" customHeight="1" x14ac:dyDescent="0.35">
      <c r="A35" s="3">
        <f t="shared" si="2"/>
        <v>34</v>
      </c>
      <c r="B35" s="13" t="s">
        <v>736</v>
      </c>
      <c r="C35" s="13"/>
      <c r="D35" s="18" t="s">
        <v>375</v>
      </c>
      <c r="E35" s="5" t="s">
        <v>164</v>
      </c>
      <c r="F35" s="18"/>
      <c r="G35" s="177" t="s">
        <v>235</v>
      </c>
      <c r="H35" s="18"/>
      <c r="I35" s="18"/>
      <c r="J35" s="18"/>
      <c r="K35" s="18"/>
      <c r="L35" s="18"/>
      <c r="M35" s="13" t="s">
        <v>737</v>
      </c>
      <c r="N35" s="13" t="s">
        <v>122</v>
      </c>
      <c r="O35" s="18"/>
      <c r="P35" s="18"/>
      <c r="Q35" s="13">
        <v>1</v>
      </c>
      <c r="R35" s="5" t="s">
        <v>128</v>
      </c>
      <c r="S35" s="3" t="str">
        <f>VLOOKUP(Table18[[#This Row],[Progress]],'Reference Table'!$F$2:$G$11,2,FALSE)</f>
        <v>Open</v>
      </c>
      <c r="T35" s="20">
        <v>45717</v>
      </c>
      <c r="U35" s="20" t="str">
        <f>IF(LEN(Table18[[#This Row],[Request Date]])&gt;=1, TEXT(Table18[[#This Row],[Request Date]], "mmm"), "ongoing")</f>
        <v>Mar</v>
      </c>
      <c r="V35" s="20"/>
      <c r="W35" s="5"/>
      <c r="X35" s="143"/>
      <c r="Y35" s="18"/>
      <c r="Z35" s="18"/>
      <c r="AA35" s="18"/>
      <c r="AB35" s="18"/>
      <c r="AC35" s="18"/>
      <c r="AD35" s="18"/>
      <c r="AE35" s="18"/>
      <c r="AF35" s="18"/>
      <c r="AG35" s="18"/>
      <c r="AH35" s="18"/>
      <c r="AI35" s="174"/>
      <c r="AJ35" s="20"/>
      <c r="AK35" s="20"/>
      <c r="AL35" s="20"/>
      <c r="AM35" s="13"/>
      <c r="AN35" s="18"/>
      <c r="AO35" s="13"/>
      <c r="AP35" s="19">
        <f ca="1">IF(Table18[[#This Row],[Status]]="Open",Table18[[#This Row],[Ongoing Vacancies Day]],IF(Table18[[#This Row],[Status]]="Closed",Table18[[#This Row],[Join Date]]-Table18[[#This Row],[Request Date]],IF(Table18[[#This Row],[Status]]="Hold / Cancel","Hold/Cancel",0)))</f>
        <v>248.65716620370222</v>
      </c>
      <c r="AQ35" s="16" t="str">
        <f ca="1">IFERROR(VLOOKUP(AP35,Table4[],3,TRUE),"Hold/Cancel")</f>
        <v>above 91 Days</v>
      </c>
      <c r="AR35" s="19">
        <f ca="1">IF(LEN(Table18[[#This Row],[Join Date]])&lt;1, Table18[[#This Row],[Present Day]]-Table18[[#This Row],[Request Date]],"Closed")</f>
        <v>248.65716620370222</v>
      </c>
      <c r="AS35" s="19" t="str">
        <f ca="1">VLOOKUP(Table18[[#This Row],[Actual SLA]],Table3[],3,TRUE)</f>
        <v>&gt;90</v>
      </c>
      <c r="AT35" s="19" t="str">
        <f ca="1">IFERROR(VLOOKUP(AP35,Table4[],4,TRUE),"Hold/Cancel")</f>
        <v>Closed Not Meet SLA</v>
      </c>
      <c r="AU35" s="17">
        <f t="shared" ca="1" si="3"/>
        <v>45965.657166203702</v>
      </c>
      <c r="AV35" s="166"/>
    </row>
    <row r="36" spans="1:48" s="9" customFormat="1" ht="15" customHeight="1" x14ac:dyDescent="0.35">
      <c r="A36" s="3">
        <f t="shared" si="2"/>
        <v>35</v>
      </c>
      <c r="B36" s="13" t="s">
        <v>736</v>
      </c>
      <c r="C36" s="13"/>
      <c r="D36" s="5" t="s">
        <v>375</v>
      </c>
      <c r="E36" s="5" t="s">
        <v>164</v>
      </c>
      <c r="F36" s="5"/>
      <c r="G36" s="5" t="s">
        <v>364</v>
      </c>
      <c r="H36" s="5"/>
      <c r="I36" s="5"/>
      <c r="J36" s="5"/>
      <c r="K36" s="5"/>
      <c r="L36" s="5"/>
      <c r="M36" s="13" t="s">
        <v>737</v>
      </c>
      <c r="N36" s="13" t="s">
        <v>122</v>
      </c>
      <c r="O36" s="5"/>
      <c r="P36" s="5"/>
      <c r="Q36" s="13">
        <v>1</v>
      </c>
      <c r="R36" s="5" t="s">
        <v>135</v>
      </c>
      <c r="S36" s="3" t="str">
        <f>VLOOKUP(Table18[[#This Row],[Progress]],'Reference Table'!$F$2:$G$11,2,FALSE)</f>
        <v>Closed</v>
      </c>
      <c r="T36" s="20">
        <v>45717</v>
      </c>
      <c r="U36" s="20" t="str">
        <f>IF(LEN(Table18[[#This Row],[Request Date]])&gt;=1, TEXT(Table18[[#This Row],[Request Date]], "mmm"), "ongoing")</f>
        <v>Mar</v>
      </c>
      <c r="V36" s="20"/>
      <c r="W36" s="5"/>
      <c r="X36" s="143"/>
      <c r="Y36" s="18"/>
      <c r="Z36" s="18"/>
      <c r="AA36" s="18"/>
      <c r="AB36" s="18"/>
      <c r="AC36" s="18"/>
      <c r="AD36" s="18"/>
      <c r="AE36" s="18"/>
      <c r="AF36" s="18"/>
      <c r="AG36" s="18"/>
      <c r="AH36" s="18"/>
      <c r="AI36" s="174"/>
      <c r="AJ36" s="15"/>
      <c r="AK36" s="15"/>
      <c r="AL36" s="15">
        <v>45726</v>
      </c>
      <c r="AM36" s="9" t="s">
        <v>554</v>
      </c>
      <c r="AN36" s="5"/>
      <c r="AO36" s="3"/>
      <c r="AP36" s="19">
        <f>IF(Table18[[#This Row],[Status]]="Open",Table18[[#This Row],[Ongoing Vacancies Day]],IF(Table18[[#This Row],[Status]]="Closed",Table18[[#This Row],[Join Date]]-Table18[[#This Row],[Request Date]],IF(Table18[[#This Row],[Status]]="Hold / Cancel","Hold/Cancel",0)))</f>
        <v>9</v>
      </c>
      <c r="AQ36" s="16" t="str">
        <f>IFERROR(VLOOKUP(AP36,Table4[],3,TRUE),"Hold/Cancel")</f>
        <v>0 - 30 Days</v>
      </c>
      <c r="AR36" s="19" t="str">
        <f>IF(LEN(Table18[[#This Row],[Join Date]])&lt;1, Table18[[#This Row],[Present Day]]-Table18[[#This Row],[Request Date]],"Closed")</f>
        <v>Closed</v>
      </c>
      <c r="AS36" s="19" t="str">
        <f>VLOOKUP(Table18[[#This Row],[Actual SLA]],Table3[],3,TRUE)</f>
        <v>&lt;90</v>
      </c>
      <c r="AT36" s="19" t="str">
        <f>IFERROR(VLOOKUP(AP36,Table4[],4,TRUE),"Hold/Cancel")</f>
        <v>Closed Meet SLA</v>
      </c>
      <c r="AU36" s="17">
        <f t="shared" ca="1" si="3"/>
        <v>45965.657166203702</v>
      </c>
      <c r="AV36" s="166" t="s">
        <v>449</v>
      </c>
    </row>
    <row r="37" spans="1:48" s="9" customFormat="1" ht="15" customHeight="1" x14ac:dyDescent="0.35">
      <c r="A37" s="3">
        <f t="shared" si="2"/>
        <v>36</v>
      </c>
      <c r="B37" s="13" t="s">
        <v>736</v>
      </c>
      <c r="C37" s="13"/>
      <c r="D37" s="18" t="s">
        <v>375</v>
      </c>
      <c r="E37" s="5" t="s">
        <v>164</v>
      </c>
      <c r="F37" s="18"/>
      <c r="G37" s="18" t="s">
        <v>381</v>
      </c>
      <c r="H37" s="18"/>
      <c r="I37" s="18"/>
      <c r="J37" s="18"/>
      <c r="K37" s="18"/>
      <c r="L37" s="18"/>
      <c r="M37" s="13" t="s">
        <v>737</v>
      </c>
      <c r="N37" s="13" t="s">
        <v>122</v>
      </c>
      <c r="O37" s="18"/>
      <c r="P37" s="18"/>
      <c r="Q37" s="13">
        <v>1</v>
      </c>
      <c r="R37" s="5" t="s">
        <v>135</v>
      </c>
      <c r="S37" s="3" t="str">
        <f>VLOOKUP(Table18[[#This Row],[Progress]],'Reference Table'!$F$2:$G$11,2,FALSE)</f>
        <v>Closed</v>
      </c>
      <c r="T37" s="20">
        <v>45717</v>
      </c>
      <c r="U37" s="20" t="str">
        <f>IF(LEN(Table18[[#This Row],[Request Date]])&gt;=1, TEXT(Table18[[#This Row],[Request Date]], "mmm"), "ongoing")</f>
        <v>Mar</v>
      </c>
      <c r="V37" s="20"/>
      <c r="W37" s="5"/>
      <c r="X37" s="143"/>
      <c r="Y37" s="18"/>
      <c r="Z37" s="18"/>
      <c r="AA37" s="18"/>
      <c r="AB37" s="18"/>
      <c r="AC37" s="18"/>
      <c r="AD37" s="18"/>
      <c r="AE37" s="18"/>
      <c r="AF37" s="18"/>
      <c r="AG37" s="18"/>
      <c r="AH37" s="18"/>
      <c r="AI37" s="174"/>
      <c r="AJ37" s="20"/>
      <c r="AK37" s="20"/>
      <c r="AL37" s="20">
        <v>45729</v>
      </c>
      <c r="AM37" s="13" t="s">
        <v>446</v>
      </c>
      <c r="AN37" s="5"/>
      <c r="AO37" s="13"/>
      <c r="AP37" s="19">
        <f>IF(Table18[[#This Row],[Status]]="Open",Table18[[#This Row],[Ongoing Vacancies Day]],IF(Table18[[#This Row],[Status]]="Closed",Table18[[#This Row],[Join Date]]-Table18[[#This Row],[Request Date]],IF(Table18[[#This Row],[Status]]="Hold / Cancel","Hold/Cancel",0)))</f>
        <v>12</v>
      </c>
      <c r="AQ37" s="16" t="str">
        <f>IFERROR(VLOOKUP(AP37,Table4[],3,TRUE),"Hold/Cancel")</f>
        <v>0 - 30 Days</v>
      </c>
      <c r="AR37" s="19" t="str">
        <f>IF(LEN(Table18[[#This Row],[Join Date]])&lt;1, Table18[[#This Row],[Present Day]]-Table18[[#This Row],[Request Date]],"Closed")</f>
        <v>Closed</v>
      </c>
      <c r="AS37" s="19" t="str">
        <f>VLOOKUP(Table18[[#This Row],[Actual SLA]],Table3[],3,TRUE)</f>
        <v>&lt;90</v>
      </c>
      <c r="AT37" s="19" t="str">
        <f>IFERROR(VLOOKUP(AP37,Table4[],4,TRUE),"Hold/Cancel")</f>
        <v>Closed Meet SLA</v>
      </c>
      <c r="AU37" s="17">
        <f t="shared" ca="1" si="3"/>
        <v>45965.657166203702</v>
      </c>
      <c r="AV37" s="166" t="s">
        <v>449</v>
      </c>
    </row>
    <row r="38" spans="1:48" s="9" customFormat="1" ht="15" customHeight="1" x14ac:dyDescent="0.35">
      <c r="A38" s="3">
        <f t="shared" si="2"/>
        <v>37</v>
      </c>
      <c r="B38" s="13" t="s">
        <v>736</v>
      </c>
      <c r="C38" s="13"/>
      <c r="D38" s="18" t="s">
        <v>375</v>
      </c>
      <c r="E38" s="5" t="s">
        <v>164</v>
      </c>
      <c r="F38" s="18"/>
      <c r="G38" s="18" t="s">
        <v>366</v>
      </c>
      <c r="H38" s="18"/>
      <c r="I38" s="18"/>
      <c r="J38" s="18"/>
      <c r="K38" s="18"/>
      <c r="L38" s="18"/>
      <c r="M38" s="13" t="s">
        <v>737</v>
      </c>
      <c r="N38" s="13" t="s">
        <v>122</v>
      </c>
      <c r="O38" s="18"/>
      <c r="P38" s="18"/>
      <c r="Q38" s="13">
        <v>1</v>
      </c>
      <c r="R38" s="5" t="s">
        <v>135</v>
      </c>
      <c r="S38" s="3" t="str">
        <f>VLOOKUP(Table18[[#This Row],[Progress]],'Reference Table'!$F$2:$G$11,2,FALSE)</f>
        <v>Closed</v>
      </c>
      <c r="T38" s="20">
        <v>45717</v>
      </c>
      <c r="U38" s="20" t="str">
        <f>IF(LEN(Table18[[#This Row],[Request Date]])&gt;=1, TEXT(Table18[[#This Row],[Request Date]], "mmm"), "ongoing")</f>
        <v>Mar</v>
      </c>
      <c r="V38" s="20"/>
      <c r="W38" s="5"/>
      <c r="X38" s="143"/>
      <c r="Y38" s="18"/>
      <c r="Z38" s="18"/>
      <c r="AA38" s="18"/>
      <c r="AB38" s="18"/>
      <c r="AC38" s="18"/>
      <c r="AD38" s="18"/>
      <c r="AE38" s="18"/>
      <c r="AF38" s="18"/>
      <c r="AG38" s="18"/>
      <c r="AH38" s="18"/>
      <c r="AI38" s="174"/>
      <c r="AJ38" s="20"/>
      <c r="AK38" s="20"/>
      <c r="AL38" s="20">
        <v>45726</v>
      </c>
      <c r="AM38" s="13" t="s">
        <v>443</v>
      </c>
      <c r="AN38" s="18"/>
      <c r="AO38" s="13"/>
      <c r="AP38" s="19">
        <f>IF(Table18[[#This Row],[Status]]="Open",Table18[[#This Row],[Ongoing Vacancies Day]],IF(Table18[[#This Row],[Status]]="Closed",Table18[[#This Row],[Join Date]]-Table18[[#This Row],[Request Date]],IF(Table18[[#This Row],[Status]]="Hold / Cancel","Hold/Cancel",0)))</f>
        <v>9</v>
      </c>
      <c r="AQ38" s="16" t="str">
        <f>IFERROR(VLOOKUP(AP38,Table4[],3,TRUE),"Hold/Cancel")</f>
        <v>0 - 30 Days</v>
      </c>
      <c r="AR38" s="19" t="str">
        <f>IF(LEN(Table18[[#This Row],[Join Date]])&lt;1, Table18[[#This Row],[Present Day]]-Table18[[#This Row],[Request Date]],"Closed")</f>
        <v>Closed</v>
      </c>
      <c r="AS38" s="19" t="str">
        <f>VLOOKUP(Table18[[#This Row],[Actual SLA]],Table3[],3,TRUE)</f>
        <v>&lt;90</v>
      </c>
      <c r="AT38" s="19" t="str">
        <f>IFERROR(VLOOKUP(AP38,Table4[],4,TRUE),"Hold/Cancel")</f>
        <v>Closed Meet SLA</v>
      </c>
      <c r="AU38" s="17">
        <f t="shared" ca="1" si="3"/>
        <v>45965.657166203702</v>
      </c>
      <c r="AV38" s="166" t="s">
        <v>444</v>
      </c>
    </row>
    <row r="39" spans="1:48" s="9" customFormat="1" ht="15" customHeight="1" x14ac:dyDescent="0.35">
      <c r="A39" s="3">
        <f t="shared" si="2"/>
        <v>38</v>
      </c>
      <c r="B39" s="13" t="s">
        <v>736</v>
      </c>
      <c r="C39" s="13"/>
      <c r="D39" s="18" t="s">
        <v>375</v>
      </c>
      <c r="E39" s="5" t="s">
        <v>164</v>
      </c>
      <c r="F39" s="18"/>
      <c r="G39" s="18" t="s">
        <v>366</v>
      </c>
      <c r="H39" s="18"/>
      <c r="I39" s="18"/>
      <c r="J39" s="18"/>
      <c r="K39" s="18"/>
      <c r="L39" s="18"/>
      <c r="M39" s="13" t="s">
        <v>737</v>
      </c>
      <c r="N39" s="13" t="s">
        <v>122</v>
      </c>
      <c r="O39" s="18"/>
      <c r="P39" s="18"/>
      <c r="Q39" s="13">
        <v>1</v>
      </c>
      <c r="R39" s="5" t="s">
        <v>135</v>
      </c>
      <c r="S39" s="3" t="str">
        <f>VLOOKUP(Table18[[#This Row],[Progress]],'Reference Table'!$F$2:$G$11,2,FALSE)</f>
        <v>Closed</v>
      </c>
      <c r="T39" s="20">
        <v>45717</v>
      </c>
      <c r="U39" s="20" t="str">
        <f>IF(LEN(Table18[[#This Row],[Request Date]])&gt;=1, TEXT(Table18[[#This Row],[Request Date]], "mmm"), "ongoing")</f>
        <v>Mar</v>
      </c>
      <c r="V39" s="20"/>
      <c r="W39" s="5"/>
      <c r="X39" s="143"/>
      <c r="Y39" s="18"/>
      <c r="Z39" s="18"/>
      <c r="AA39" s="18"/>
      <c r="AB39" s="18"/>
      <c r="AC39" s="18"/>
      <c r="AD39" s="18"/>
      <c r="AE39" s="18"/>
      <c r="AF39" s="18"/>
      <c r="AG39" s="18"/>
      <c r="AH39" s="18"/>
      <c r="AI39" s="174"/>
      <c r="AJ39" s="20"/>
      <c r="AK39" s="20"/>
      <c r="AL39" s="20">
        <v>45733</v>
      </c>
      <c r="AM39" s="13" t="s">
        <v>448</v>
      </c>
      <c r="AN39" s="5"/>
      <c r="AO39" s="13"/>
      <c r="AP39" s="19">
        <f>IF(Table18[[#This Row],[Status]]="Open",Table18[[#This Row],[Ongoing Vacancies Day]],IF(Table18[[#This Row],[Status]]="Closed",Table18[[#This Row],[Join Date]]-Table18[[#This Row],[Request Date]],IF(Table18[[#This Row],[Status]]="Hold / Cancel","Hold/Cancel",0)))</f>
        <v>16</v>
      </c>
      <c r="AQ39" s="16" t="str">
        <f>IFERROR(VLOOKUP(AP39,Table4[],3,TRUE),"Hold/Cancel")</f>
        <v>0 - 30 Days</v>
      </c>
      <c r="AR39" s="19" t="str">
        <f>IF(LEN(Table18[[#This Row],[Join Date]])&lt;1, Table18[[#This Row],[Present Day]]-Table18[[#This Row],[Request Date]],"Closed")</f>
        <v>Closed</v>
      </c>
      <c r="AS39" s="19" t="str">
        <f>VLOOKUP(Table18[[#This Row],[Actual SLA]],Table3[],3,TRUE)</f>
        <v>&lt;90</v>
      </c>
      <c r="AT39" s="19" t="str">
        <f>IFERROR(VLOOKUP(AP39,Table4[],4,TRUE),"Hold/Cancel")</f>
        <v>Closed Meet SLA</v>
      </c>
      <c r="AU39" s="17">
        <f t="shared" ca="1" si="3"/>
        <v>45965.657166203702</v>
      </c>
      <c r="AV39" s="166" t="s">
        <v>450</v>
      </c>
    </row>
    <row r="40" spans="1:48" s="9" customFormat="1" ht="15" customHeight="1" x14ac:dyDescent="0.35">
      <c r="A40" s="3">
        <f t="shared" si="2"/>
        <v>39</v>
      </c>
      <c r="B40" s="13" t="s">
        <v>736</v>
      </c>
      <c r="C40" s="13"/>
      <c r="D40" s="18" t="s">
        <v>375</v>
      </c>
      <c r="E40" s="5" t="s">
        <v>164</v>
      </c>
      <c r="F40" s="18"/>
      <c r="G40" s="18" t="s">
        <v>382</v>
      </c>
      <c r="H40" s="18"/>
      <c r="I40" s="18"/>
      <c r="J40" s="18"/>
      <c r="K40" s="18"/>
      <c r="L40" s="18"/>
      <c r="M40" s="13" t="s">
        <v>737</v>
      </c>
      <c r="N40" s="13" t="s">
        <v>122</v>
      </c>
      <c r="O40" s="18"/>
      <c r="P40" s="18"/>
      <c r="Q40" s="13">
        <v>1</v>
      </c>
      <c r="R40" s="5" t="s">
        <v>135</v>
      </c>
      <c r="S40" s="3" t="str">
        <f>VLOOKUP(Table18[[#This Row],[Progress]],'Reference Table'!$F$2:$G$11,2,FALSE)</f>
        <v>Closed</v>
      </c>
      <c r="T40" s="20">
        <v>45717</v>
      </c>
      <c r="U40" s="20" t="str">
        <f>IF(LEN(Table18[[#This Row],[Request Date]])&gt;=1, TEXT(Table18[[#This Row],[Request Date]], "mmm"), "ongoing")</f>
        <v>Mar</v>
      </c>
      <c r="V40" s="20"/>
      <c r="W40" s="5"/>
      <c r="X40" s="143"/>
      <c r="Y40" s="18"/>
      <c r="Z40" s="18"/>
      <c r="AA40" s="18"/>
      <c r="AB40" s="18"/>
      <c r="AC40" s="18"/>
      <c r="AD40" s="18"/>
      <c r="AE40" s="18"/>
      <c r="AF40" s="18"/>
      <c r="AG40" s="18"/>
      <c r="AH40" s="18"/>
      <c r="AI40" s="174"/>
      <c r="AJ40" s="20"/>
      <c r="AK40" s="20"/>
      <c r="AL40" s="20">
        <v>45740</v>
      </c>
      <c r="AM40" s="13" t="s">
        <v>454</v>
      </c>
      <c r="AN40" s="5"/>
      <c r="AO40" s="13"/>
      <c r="AP40" s="19">
        <f>IF(Table18[[#This Row],[Status]]="Open",Table18[[#This Row],[Ongoing Vacancies Day]],IF(Table18[[#This Row],[Status]]="Closed",Table18[[#This Row],[Join Date]]-Table18[[#This Row],[Request Date]],IF(Table18[[#This Row],[Status]]="Hold / Cancel","Hold/Cancel",0)))</f>
        <v>23</v>
      </c>
      <c r="AQ40" s="16" t="str">
        <f>IFERROR(VLOOKUP(AP40,Table4[],3,TRUE),"Hold/Cancel")</f>
        <v>0 - 30 Days</v>
      </c>
      <c r="AR40" s="19" t="str">
        <f>IF(LEN(Table18[[#This Row],[Join Date]])&lt;1, Table18[[#This Row],[Present Day]]-Table18[[#This Row],[Request Date]],"Closed")</f>
        <v>Closed</v>
      </c>
      <c r="AS40" s="19" t="str">
        <f>VLOOKUP(Table18[[#This Row],[Actual SLA]],Table3[],3,TRUE)</f>
        <v>&lt;90</v>
      </c>
      <c r="AT40" s="19" t="str">
        <f>IFERROR(VLOOKUP(AP40,Table4[],4,TRUE),"Hold/Cancel")</f>
        <v>Closed Meet SLA</v>
      </c>
      <c r="AU40" s="17">
        <f t="shared" ca="1" si="3"/>
        <v>45965.657166203702</v>
      </c>
      <c r="AV40" s="166" t="s">
        <v>455</v>
      </c>
    </row>
    <row r="41" spans="1:48" s="9" customFormat="1" ht="15" customHeight="1" x14ac:dyDescent="0.35">
      <c r="A41" s="3">
        <f t="shared" si="2"/>
        <v>40</v>
      </c>
      <c r="B41" s="13" t="s">
        <v>736</v>
      </c>
      <c r="C41" s="13"/>
      <c r="D41" s="18" t="s">
        <v>375</v>
      </c>
      <c r="E41" s="5" t="s">
        <v>164</v>
      </c>
      <c r="F41" s="18"/>
      <c r="G41" s="177" t="s">
        <v>383</v>
      </c>
      <c r="H41" s="18"/>
      <c r="I41" s="18"/>
      <c r="J41" s="18"/>
      <c r="K41" s="18"/>
      <c r="L41" s="18"/>
      <c r="M41" s="13" t="s">
        <v>737</v>
      </c>
      <c r="N41" s="13" t="s">
        <v>122</v>
      </c>
      <c r="O41" s="18"/>
      <c r="P41" s="18"/>
      <c r="Q41" s="13">
        <v>1</v>
      </c>
      <c r="R41" s="5" t="s">
        <v>128</v>
      </c>
      <c r="S41" s="3" t="str">
        <f>VLOOKUP(Table18[[#This Row],[Progress]],'Reference Table'!$F$2:$G$11,2,FALSE)</f>
        <v>Open</v>
      </c>
      <c r="T41" s="20">
        <v>45717</v>
      </c>
      <c r="U41" s="20" t="str">
        <f>IF(LEN(Table18[[#This Row],[Request Date]])&gt;=1, TEXT(Table18[[#This Row],[Request Date]], "mmm"), "ongoing")</f>
        <v>Mar</v>
      </c>
      <c r="V41" s="20"/>
      <c r="W41" s="5"/>
      <c r="X41" s="143"/>
      <c r="Y41" s="18"/>
      <c r="Z41" s="18"/>
      <c r="AA41" s="18"/>
      <c r="AB41" s="18"/>
      <c r="AC41" s="18"/>
      <c r="AD41" s="18"/>
      <c r="AE41" s="18"/>
      <c r="AF41" s="18"/>
      <c r="AG41" s="18"/>
      <c r="AH41" s="18"/>
      <c r="AI41" s="174"/>
      <c r="AJ41" s="20"/>
      <c r="AK41" s="20"/>
      <c r="AL41" s="20"/>
      <c r="AM41" s="13"/>
      <c r="AN41" s="5"/>
      <c r="AO41" s="13"/>
      <c r="AP41" s="19">
        <f ca="1">IF(Table18[[#This Row],[Status]]="Open",Table18[[#This Row],[Ongoing Vacancies Day]],IF(Table18[[#This Row],[Status]]="Closed",Table18[[#This Row],[Join Date]]-Table18[[#This Row],[Request Date]],IF(Table18[[#This Row],[Status]]="Hold / Cancel","Hold/Cancel",0)))</f>
        <v>248.65716620370222</v>
      </c>
      <c r="AQ41" s="16" t="str">
        <f ca="1">IFERROR(VLOOKUP(AP41,Table4[],3,TRUE),"Hold/Cancel")</f>
        <v>above 91 Days</v>
      </c>
      <c r="AR41" s="19">
        <f ca="1">IF(LEN(Table18[[#This Row],[Join Date]])&lt;1, Table18[[#This Row],[Present Day]]-Table18[[#This Row],[Request Date]],"Closed")</f>
        <v>248.65716620370222</v>
      </c>
      <c r="AS41" s="19" t="str">
        <f ca="1">VLOOKUP(Table18[[#This Row],[Actual SLA]],Table3[],3,TRUE)</f>
        <v>&gt;90</v>
      </c>
      <c r="AT41" s="19" t="str">
        <f ca="1">IFERROR(VLOOKUP(AP41,Table4[],4,TRUE),"Hold/Cancel")</f>
        <v>Closed Not Meet SLA</v>
      </c>
      <c r="AU41" s="17">
        <f t="shared" ca="1" si="3"/>
        <v>45965.657166203702</v>
      </c>
      <c r="AV41" s="166"/>
    </row>
    <row r="42" spans="1:48" s="9" customFormat="1" ht="15" customHeight="1" x14ac:dyDescent="0.35">
      <c r="A42" s="3">
        <f t="shared" si="2"/>
        <v>41</v>
      </c>
      <c r="B42" s="13" t="s">
        <v>736</v>
      </c>
      <c r="C42" s="13"/>
      <c r="D42" s="18" t="s">
        <v>375</v>
      </c>
      <c r="E42" s="5" t="s">
        <v>164</v>
      </c>
      <c r="F42" s="18"/>
      <c r="G42" s="18" t="s">
        <v>383</v>
      </c>
      <c r="H42" s="18"/>
      <c r="I42" s="18"/>
      <c r="J42" s="18"/>
      <c r="K42" s="18"/>
      <c r="L42" s="18"/>
      <c r="M42" s="13" t="s">
        <v>737</v>
      </c>
      <c r="N42" s="13" t="s">
        <v>122</v>
      </c>
      <c r="O42" s="18"/>
      <c r="P42" s="18"/>
      <c r="Q42" s="13">
        <v>1</v>
      </c>
      <c r="R42" s="5" t="s">
        <v>128</v>
      </c>
      <c r="S42" s="3" t="str">
        <f>VLOOKUP(Table18[[#This Row],[Progress]],'Reference Table'!$F$2:$G$11,2,FALSE)</f>
        <v>Open</v>
      </c>
      <c r="T42" s="20">
        <v>45717</v>
      </c>
      <c r="U42" s="20" t="str">
        <f>IF(LEN(Table18[[#This Row],[Request Date]])&gt;=1, TEXT(Table18[[#This Row],[Request Date]], "mmm"), "ongoing")</f>
        <v>Mar</v>
      </c>
      <c r="V42" s="20"/>
      <c r="W42" s="5"/>
      <c r="X42" s="143"/>
      <c r="Y42" s="18"/>
      <c r="Z42" s="18"/>
      <c r="AA42" s="18"/>
      <c r="AB42" s="18"/>
      <c r="AC42" s="18"/>
      <c r="AD42" s="18"/>
      <c r="AE42" s="18"/>
      <c r="AF42" s="18"/>
      <c r="AG42" s="18"/>
      <c r="AH42" s="18"/>
      <c r="AI42" s="118"/>
      <c r="AJ42" s="20"/>
      <c r="AK42" s="20"/>
      <c r="AL42" s="20"/>
      <c r="AM42" s="13"/>
      <c r="AN42" s="18"/>
      <c r="AO42" s="13"/>
      <c r="AP42" s="19">
        <f ca="1">IF(Table18[[#This Row],[Status]]="Open",Table18[[#This Row],[Ongoing Vacancies Day]],IF(Table18[[#This Row],[Status]]="Closed",Table18[[#This Row],[Join Date]]-Table18[[#This Row],[Request Date]],IF(Table18[[#This Row],[Status]]="Hold / Cancel","Hold/Cancel",0)))</f>
        <v>248.65716620370222</v>
      </c>
      <c r="AQ42" s="16" t="str">
        <f ca="1">IFERROR(VLOOKUP(AP42,Table4[],3,TRUE),"Hold/Cancel")</f>
        <v>above 91 Days</v>
      </c>
      <c r="AR42" s="19">
        <f ca="1">IF(LEN(Table18[[#This Row],[Join Date]])&lt;1, Table18[[#This Row],[Present Day]]-Table18[[#This Row],[Request Date]],"Closed")</f>
        <v>248.65716620370222</v>
      </c>
      <c r="AS42" s="19" t="str">
        <f ca="1">VLOOKUP(Table18[[#This Row],[Actual SLA]],Table3[],3,TRUE)</f>
        <v>&gt;90</v>
      </c>
      <c r="AT42" s="19" t="str">
        <f ca="1">IFERROR(VLOOKUP(AP42,Table4[],4,TRUE),"Hold/Cancel")</f>
        <v>Closed Not Meet SLA</v>
      </c>
      <c r="AU42" s="17">
        <f t="shared" ca="1" si="3"/>
        <v>45965.657166203702</v>
      </c>
      <c r="AV42" s="166"/>
    </row>
    <row r="43" spans="1:48" s="9" customFormat="1" ht="15" customHeight="1" x14ac:dyDescent="0.35">
      <c r="A43" s="3">
        <f t="shared" si="2"/>
        <v>42</v>
      </c>
      <c r="B43" s="13" t="s">
        <v>736</v>
      </c>
      <c r="C43" s="13"/>
      <c r="D43" s="18" t="s">
        <v>375</v>
      </c>
      <c r="E43" s="5" t="s">
        <v>164</v>
      </c>
      <c r="F43" s="18"/>
      <c r="G43" s="18" t="s">
        <v>384</v>
      </c>
      <c r="H43" s="18"/>
      <c r="I43" s="18"/>
      <c r="J43" s="18"/>
      <c r="K43" s="18"/>
      <c r="L43" s="18"/>
      <c r="M43" s="13" t="s">
        <v>737</v>
      </c>
      <c r="N43" s="13" t="s">
        <v>122</v>
      </c>
      <c r="O43" s="18"/>
      <c r="P43" s="18"/>
      <c r="Q43" s="13">
        <v>1</v>
      </c>
      <c r="R43" s="5" t="s">
        <v>128</v>
      </c>
      <c r="S43" s="3" t="str">
        <f>VLOOKUP(Table18[[#This Row],[Progress]],'Reference Table'!$F$2:$G$11,2,FALSE)</f>
        <v>Open</v>
      </c>
      <c r="T43" s="20">
        <v>45717</v>
      </c>
      <c r="U43" s="20" t="str">
        <f>IF(LEN(Table18[[#This Row],[Request Date]])&gt;=1, TEXT(Table18[[#This Row],[Request Date]], "mmm"), "ongoing")</f>
        <v>Mar</v>
      </c>
      <c r="V43" s="20"/>
      <c r="W43" s="5"/>
      <c r="X43" s="143"/>
      <c r="Y43" s="18"/>
      <c r="Z43" s="18"/>
      <c r="AA43" s="18"/>
      <c r="AB43" s="18"/>
      <c r="AC43" s="18"/>
      <c r="AD43" s="18"/>
      <c r="AE43" s="18"/>
      <c r="AF43" s="18"/>
      <c r="AG43" s="18"/>
      <c r="AH43" s="18"/>
      <c r="AI43" s="118"/>
      <c r="AJ43" s="20"/>
      <c r="AK43" s="20"/>
      <c r="AL43" s="20"/>
      <c r="AM43" s="13"/>
      <c r="AN43" s="18"/>
      <c r="AO43" s="13"/>
      <c r="AP43" s="19">
        <f ca="1">IF(Table18[[#This Row],[Status]]="Open",Table18[[#This Row],[Ongoing Vacancies Day]],IF(Table18[[#This Row],[Status]]="Closed",Table18[[#This Row],[Join Date]]-Table18[[#This Row],[Request Date]],IF(Table18[[#This Row],[Status]]="Hold / Cancel","Hold/Cancel",0)))</f>
        <v>248.65716620370222</v>
      </c>
      <c r="AQ43" s="16" t="str">
        <f ca="1">IFERROR(VLOOKUP(AP43,Table4[],3,TRUE),"Hold/Cancel")</f>
        <v>above 91 Days</v>
      </c>
      <c r="AR43" s="19">
        <f ca="1">IF(LEN(Table18[[#This Row],[Join Date]])&lt;1, Table18[[#This Row],[Present Day]]-Table18[[#This Row],[Request Date]],"Closed")</f>
        <v>248.65716620370222</v>
      </c>
      <c r="AS43" s="19" t="str">
        <f ca="1">VLOOKUP(Table18[[#This Row],[Actual SLA]],Table3[],3,TRUE)</f>
        <v>&gt;90</v>
      </c>
      <c r="AT43" s="19" t="str">
        <f ca="1">IFERROR(VLOOKUP(AP43,Table4[],4,TRUE),"Hold/Cancel")</f>
        <v>Closed Not Meet SLA</v>
      </c>
      <c r="AU43" s="17">
        <f t="shared" ca="1" si="3"/>
        <v>45965.657166203702</v>
      </c>
      <c r="AV43" s="166"/>
    </row>
    <row r="44" spans="1:48" s="9" customFormat="1" ht="15" customHeight="1" x14ac:dyDescent="0.35">
      <c r="A44" s="3">
        <f t="shared" si="2"/>
        <v>43</v>
      </c>
      <c r="B44" s="13" t="s">
        <v>736</v>
      </c>
      <c r="C44" s="13"/>
      <c r="D44" s="18" t="s">
        <v>375</v>
      </c>
      <c r="E44" s="5" t="s">
        <v>164</v>
      </c>
      <c r="F44" s="18"/>
      <c r="G44" s="18" t="s">
        <v>337</v>
      </c>
      <c r="H44" s="18"/>
      <c r="I44" s="18"/>
      <c r="J44" s="18"/>
      <c r="K44" s="18"/>
      <c r="L44" s="18"/>
      <c r="M44" s="13" t="s">
        <v>737</v>
      </c>
      <c r="N44" s="13" t="s">
        <v>122</v>
      </c>
      <c r="O44" s="18"/>
      <c r="P44" s="18"/>
      <c r="Q44" s="13">
        <v>1</v>
      </c>
      <c r="R44" s="5" t="s">
        <v>128</v>
      </c>
      <c r="S44" s="3" t="str">
        <f>VLOOKUP(Table18[[#This Row],[Progress]],'Reference Table'!$F$2:$G$11,2,FALSE)</f>
        <v>Open</v>
      </c>
      <c r="T44" s="20">
        <v>45717</v>
      </c>
      <c r="U44" s="20" t="str">
        <f>IF(LEN(Table18[[#This Row],[Request Date]])&gt;=1, TEXT(Table18[[#This Row],[Request Date]], "mmm"), "ongoing")</f>
        <v>Mar</v>
      </c>
      <c r="V44" s="20"/>
      <c r="W44" s="5"/>
      <c r="X44" s="143"/>
      <c r="Y44" s="18"/>
      <c r="Z44" s="18"/>
      <c r="AA44" s="18"/>
      <c r="AB44" s="18"/>
      <c r="AC44" s="18"/>
      <c r="AD44" s="18"/>
      <c r="AE44" s="18"/>
      <c r="AF44" s="18"/>
      <c r="AG44" s="18"/>
      <c r="AH44" s="18"/>
      <c r="AI44" s="174"/>
      <c r="AJ44" s="20"/>
      <c r="AK44" s="20"/>
      <c r="AL44" s="20"/>
      <c r="AM44" s="13"/>
      <c r="AN44" s="18"/>
      <c r="AO44" s="13"/>
      <c r="AP44" s="19">
        <f ca="1">IF(Table18[[#This Row],[Status]]="Open",Table18[[#This Row],[Ongoing Vacancies Day]],IF(Table18[[#This Row],[Status]]="Closed",Table18[[#This Row],[Join Date]]-Table18[[#This Row],[Request Date]],IF(Table18[[#This Row],[Status]]="Hold / Cancel","Hold/Cancel",0)))</f>
        <v>248.65716620370222</v>
      </c>
      <c r="AQ44" s="16" t="str">
        <f ca="1">IFERROR(VLOOKUP(AP44,Table4[],3,TRUE),"Hold/Cancel")</f>
        <v>above 91 Days</v>
      </c>
      <c r="AR44" s="19">
        <f ca="1">IF(LEN(Table18[[#This Row],[Join Date]])&lt;1, Table18[[#This Row],[Present Day]]-Table18[[#This Row],[Request Date]],"Closed")</f>
        <v>248.65716620370222</v>
      </c>
      <c r="AS44" s="19" t="str">
        <f ca="1">VLOOKUP(Table18[[#This Row],[Actual SLA]],Table3[],3,TRUE)</f>
        <v>&gt;90</v>
      </c>
      <c r="AT44" s="19" t="str">
        <f ca="1">IFERROR(VLOOKUP(AP44,Table4[],4,TRUE),"Hold/Cancel")</f>
        <v>Closed Not Meet SLA</v>
      </c>
      <c r="AU44" s="17">
        <f t="shared" ca="1" si="3"/>
        <v>45965.657166203702</v>
      </c>
      <c r="AV44" s="166"/>
    </row>
    <row r="45" spans="1:48" s="9" customFormat="1" ht="15" customHeight="1" x14ac:dyDescent="0.35">
      <c r="A45" s="3">
        <f t="shared" si="2"/>
        <v>44</v>
      </c>
      <c r="B45" s="13" t="s">
        <v>736</v>
      </c>
      <c r="C45" s="13"/>
      <c r="D45" s="18" t="s">
        <v>375</v>
      </c>
      <c r="E45" s="5" t="s">
        <v>164</v>
      </c>
      <c r="F45" s="18"/>
      <c r="G45" s="177" t="s">
        <v>385</v>
      </c>
      <c r="H45" s="18"/>
      <c r="I45" s="18"/>
      <c r="J45" s="18"/>
      <c r="K45" s="18"/>
      <c r="L45" s="18"/>
      <c r="M45" s="13" t="s">
        <v>737</v>
      </c>
      <c r="N45" s="13" t="s">
        <v>122</v>
      </c>
      <c r="O45" s="18"/>
      <c r="P45" s="18"/>
      <c r="Q45" s="13">
        <v>1</v>
      </c>
      <c r="R45" s="5" t="s">
        <v>128</v>
      </c>
      <c r="S45" s="3" t="str">
        <f>VLOOKUP(Table18[[#This Row],[Progress]],'Reference Table'!$F$2:$G$11,2,FALSE)</f>
        <v>Open</v>
      </c>
      <c r="T45" s="20">
        <v>45717</v>
      </c>
      <c r="U45" s="20" t="str">
        <f>IF(LEN(Table18[[#This Row],[Request Date]])&gt;=1, TEXT(Table18[[#This Row],[Request Date]], "mmm"), "ongoing")</f>
        <v>Mar</v>
      </c>
      <c r="V45" s="20"/>
      <c r="W45" s="5">
        <v>12</v>
      </c>
      <c r="X45" s="143">
        <v>2</v>
      </c>
      <c r="Y45" s="18"/>
      <c r="Z45" s="18"/>
      <c r="AA45" s="18"/>
      <c r="AB45" s="18"/>
      <c r="AC45" s="18"/>
      <c r="AD45" s="18"/>
      <c r="AE45" s="18"/>
      <c r="AF45" s="18"/>
      <c r="AG45" s="18"/>
      <c r="AH45" s="18"/>
      <c r="AI45" s="174"/>
      <c r="AJ45" s="20"/>
      <c r="AK45" s="20"/>
      <c r="AL45" s="20"/>
      <c r="AM45" s="13"/>
      <c r="AN45" s="18"/>
      <c r="AO45" s="13"/>
      <c r="AP45" s="19">
        <f ca="1">IF(Table18[[#This Row],[Status]]="Open",Table18[[#This Row],[Ongoing Vacancies Day]],IF(Table18[[#This Row],[Status]]="Closed",Table18[[#This Row],[Join Date]]-Table18[[#This Row],[Request Date]],IF(Table18[[#This Row],[Status]]="Hold / Cancel","Hold/Cancel",0)))</f>
        <v>248.65716620370222</v>
      </c>
      <c r="AQ45" s="16" t="str">
        <f ca="1">IFERROR(VLOOKUP(AP45,Table4[],3,TRUE),"Hold/Cancel")</f>
        <v>above 91 Days</v>
      </c>
      <c r="AR45" s="19">
        <f ca="1">IF(LEN(Table18[[#This Row],[Join Date]])&lt;1, Table18[[#This Row],[Present Day]]-Table18[[#This Row],[Request Date]],"Closed")</f>
        <v>248.65716620370222</v>
      </c>
      <c r="AS45" s="19" t="str">
        <f ca="1">VLOOKUP(Table18[[#This Row],[Actual SLA]],Table3[],3,TRUE)</f>
        <v>&gt;90</v>
      </c>
      <c r="AT45" s="19" t="str">
        <f ca="1">IFERROR(VLOOKUP(AP45,Table4[],4,TRUE),"Hold/Cancel")</f>
        <v>Closed Not Meet SLA</v>
      </c>
      <c r="AU45" s="17">
        <f t="shared" ca="1" si="3"/>
        <v>45965.657166203702</v>
      </c>
      <c r="AV45" s="166"/>
    </row>
    <row r="46" spans="1:48" s="9" customFormat="1" ht="15" customHeight="1" x14ac:dyDescent="0.35">
      <c r="A46" s="3">
        <f t="shared" si="2"/>
        <v>45</v>
      </c>
      <c r="B46" s="13" t="s">
        <v>736</v>
      </c>
      <c r="C46" s="13"/>
      <c r="D46" s="18" t="s">
        <v>375</v>
      </c>
      <c r="E46" s="5" t="s">
        <v>164</v>
      </c>
      <c r="F46" s="18"/>
      <c r="G46" s="18" t="s">
        <v>386</v>
      </c>
      <c r="H46" s="18"/>
      <c r="I46" s="18"/>
      <c r="J46" s="18"/>
      <c r="K46" s="18"/>
      <c r="L46" s="18"/>
      <c r="M46" s="13" t="s">
        <v>737</v>
      </c>
      <c r="N46" s="13" t="s">
        <v>122</v>
      </c>
      <c r="O46" s="18"/>
      <c r="P46" s="18"/>
      <c r="Q46" s="13">
        <v>1</v>
      </c>
      <c r="R46" s="5" t="s">
        <v>128</v>
      </c>
      <c r="S46" s="3" t="str">
        <f>VLOOKUP(Table18[[#This Row],[Progress]],'Reference Table'!$F$2:$G$11,2,FALSE)</f>
        <v>Open</v>
      </c>
      <c r="T46" s="20">
        <v>45717</v>
      </c>
      <c r="U46" s="20" t="str">
        <f>IF(LEN(Table18[[#This Row],[Request Date]])&gt;=1, TEXT(Table18[[#This Row],[Request Date]], "mmm"), "ongoing")</f>
        <v>Mar</v>
      </c>
      <c r="V46" s="20"/>
      <c r="W46" s="5"/>
      <c r="X46" s="143"/>
      <c r="Y46" s="18"/>
      <c r="Z46" s="18"/>
      <c r="AA46" s="18"/>
      <c r="AB46" s="18"/>
      <c r="AC46" s="18"/>
      <c r="AD46" s="18"/>
      <c r="AE46" s="18"/>
      <c r="AF46" s="18"/>
      <c r="AG46" s="18"/>
      <c r="AH46" s="18"/>
      <c r="AI46" s="174"/>
      <c r="AJ46" s="20"/>
      <c r="AK46" s="20"/>
      <c r="AL46" s="20"/>
      <c r="AM46" s="13"/>
      <c r="AN46" s="18"/>
      <c r="AO46" s="13"/>
      <c r="AP46" s="19">
        <f ca="1">IF(Table18[[#This Row],[Status]]="Open",Table18[[#This Row],[Ongoing Vacancies Day]],IF(Table18[[#This Row],[Status]]="Closed",Table18[[#This Row],[Join Date]]-Table18[[#This Row],[Request Date]],IF(Table18[[#This Row],[Status]]="Hold / Cancel","Hold/Cancel",0)))</f>
        <v>248.65716620370222</v>
      </c>
      <c r="AQ46" s="16" t="str">
        <f ca="1">IFERROR(VLOOKUP(AP46,Table4[],3,TRUE),"Hold/Cancel")</f>
        <v>above 91 Days</v>
      </c>
      <c r="AR46" s="19">
        <f ca="1">IF(LEN(Table18[[#This Row],[Join Date]])&lt;1, Table18[[#This Row],[Present Day]]-Table18[[#This Row],[Request Date]],"Closed")</f>
        <v>248.65716620370222</v>
      </c>
      <c r="AS46" s="19" t="str">
        <f ca="1">VLOOKUP(Table18[[#This Row],[Actual SLA]],Table3[],3,TRUE)</f>
        <v>&gt;90</v>
      </c>
      <c r="AT46" s="19" t="str">
        <f ca="1">IFERROR(VLOOKUP(AP46,Table4[],4,TRUE),"Hold/Cancel")</f>
        <v>Closed Not Meet SLA</v>
      </c>
      <c r="AU46" s="17">
        <f t="shared" ca="1" si="3"/>
        <v>45965.657166203702</v>
      </c>
      <c r="AV46" s="166"/>
    </row>
    <row r="47" spans="1:48" s="9" customFormat="1" ht="15" customHeight="1" x14ac:dyDescent="0.35">
      <c r="A47" s="3">
        <f t="shared" si="2"/>
        <v>46</v>
      </c>
      <c r="B47" s="13" t="s">
        <v>736</v>
      </c>
      <c r="C47" s="13"/>
      <c r="D47" s="5" t="s">
        <v>156</v>
      </c>
      <c r="E47" s="5" t="s">
        <v>164</v>
      </c>
      <c r="F47" s="5"/>
      <c r="G47" s="178" t="s">
        <v>259</v>
      </c>
      <c r="H47" s="5"/>
      <c r="I47" s="5"/>
      <c r="J47" s="5"/>
      <c r="K47" s="5"/>
      <c r="L47" s="5"/>
      <c r="M47" s="13" t="s">
        <v>737</v>
      </c>
      <c r="N47" s="13" t="s">
        <v>122</v>
      </c>
      <c r="O47" s="5"/>
      <c r="P47" s="5"/>
      <c r="Q47" s="13">
        <v>1</v>
      </c>
      <c r="R47" s="5" t="s">
        <v>129</v>
      </c>
      <c r="S47" s="3" t="str">
        <f>VLOOKUP(Table18[[#This Row],[Progress]],'Reference Table'!$F$2:$G$11,2,FALSE)</f>
        <v>Open</v>
      </c>
      <c r="T47" s="20">
        <v>45717</v>
      </c>
      <c r="U47" s="20" t="str">
        <f>IF(LEN(Table18[[#This Row],[Request Date]])&gt;=1, TEXT(Table18[[#This Row],[Request Date]], "mmm"), "ongoing")</f>
        <v>Mar</v>
      </c>
      <c r="V47" s="20"/>
      <c r="W47" s="5"/>
      <c r="X47" s="143">
        <v>1</v>
      </c>
      <c r="Y47" s="18"/>
      <c r="Z47" s="18"/>
      <c r="AA47" s="18"/>
      <c r="AB47" s="18"/>
      <c r="AC47" s="18"/>
      <c r="AD47" s="18"/>
      <c r="AE47" s="18"/>
      <c r="AF47" s="18"/>
      <c r="AG47" s="18"/>
      <c r="AH47" s="18"/>
      <c r="AI47" s="36" t="s">
        <v>839</v>
      </c>
      <c r="AJ47" s="15"/>
      <c r="AK47" s="15"/>
      <c r="AL47" s="15"/>
      <c r="AM47" s="3"/>
      <c r="AN47" s="5"/>
      <c r="AO47" s="3"/>
      <c r="AP47" s="19">
        <f ca="1">IF(Table18[[#This Row],[Status]]="Open",Table18[[#This Row],[Ongoing Vacancies Day]],IF(Table18[[#This Row],[Status]]="Closed",Table18[[#This Row],[Join Date]]-Table18[[#This Row],[Request Date]],IF(Table18[[#This Row],[Status]]="Hold / Cancel","Hold/Cancel",0)))</f>
        <v>248.65716620370222</v>
      </c>
      <c r="AQ47" s="16" t="str">
        <f ca="1">IFERROR(VLOOKUP(AP47,Table4[],3,TRUE),"Hold/Cancel")</f>
        <v>above 91 Days</v>
      </c>
      <c r="AR47" s="19">
        <f ca="1">IF(LEN(Table18[[#This Row],[Join Date]])&lt;1, Table18[[#This Row],[Present Day]]-Table18[[#This Row],[Request Date]],"Closed")</f>
        <v>248.65716620370222</v>
      </c>
      <c r="AS47" s="19" t="str">
        <f ca="1">VLOOKUP(Table18[[#This Row],[Actual SLA]],Table3[],3,TRUE)</f>
        <v>&gt;90</v>
      </c>
      <c r="AT47" s="19" t="str">
        <f ca="1">IFERROR(VLOOKUP(AP47,Table4[],4,TRUE),"Hold/Cancel")</f>
        <v>Closed Not Meet SLA</v>
      </c>
      <c r="AU47" s="17">
        <f t="shared" ca="1" si="3"/>
        <v>45965.657166203702</v>
      </c>
      <c r="AV47" s="166"/>
    </row>
    <row r="48" spans="1:48" s="9" customFormat="1" ht="15" customHeight="1" x14ac:dyDescent="0.35">
      <c r="A48" s="3">
        <f t="shared" si="2"/>
        <v>47</v>
      </c>
      <c r="B48" s="13" t="s">
        <v>736</v>
      </c>
      <c r="C48" s="13"/>
      <c r="D48" s="5" t="s">
        <v>156</v>
      </c>
      <c r="E48" s="5" t="s">
        <v>164</v>
      </c>
      <c r="F48" s="5"/>
      <c r="G48" s="178" t="s">
        <v>259</v>
      </c>
      <c r="H48" s="5"/>
      <c r="I48" s="5"/>
      <c r="J48" s="5"/>
      <c r="K48" s="5"/>
      <c r="L48" s="5"/>
      <c r="M48" s="13" t="s">
        <v>737</v>
      </c>
      <c r="N48" s="13" t="s">
        <v>122</v>
      </c>
      <c r="O48" s="5"/>
      <c r="P48" s="5"/>
      <c r="Q48" s="13">
        <v>1</v>
      </c>
      <c r="R48" s="5" t="s">
        <v>128</v>
      </c>
      <c r="S48" s="3" t="str">
        <f>VLOOKUP(Table18[[#This Row],[Progress]],'Reference Table'!$F$2:$G$11,2,FALSE)</f>
        <v>Open</v>
      </c>
      <c r="T48" s="20">
        <v>45717</v>
      </c>
      <c r="U48" s="20" t="str">
        <f>IF(LEN(Table18[[#This Row],[Request Date]])&gt;=1, TEXT(Table18[[#This Row],[Request Date]], "mmm"), "ongoing")</f>
        <v>Mar</v>
      </c>
      <c r="V48" s="20"/>
      <c r="W48" s="18"/>
      <c r="X48" s="18"/>
      <c r="Y48" s="18"/>
      <c r="Z48" s="18"/>
      <c r="AA48" s="18"/>
      <c r="AB48" s="18"/>
      <c r="AC48" s="18"/>
      <c r="AD48" s="18"/>
      <c r="AE48" s="18"/>
      <c r="AF48" s="18"/>
      <c r="AG48" s="18"/>
      <c r="AH48" s="18"/>
      <c r="AI48" s="118"/>
      <c r="AJ48" s="15"/>
      <c r="AK48" s="15"/>
      <c r="AL48" s="15"/>
      <c r="AM48" s="3"/>
      <c r="AN48" s="5"/>
      <c r="AO48" s="3"/>
      <c r="AP48" s="19">
        <f ca="1">IF(Table18[[#This Row],[Status]]="Open",Table18[[#This Row],[Ongoing Vacancies Day]],IF(Table18[[#This Row],[Status]]="Closed",Table18[[#This Row],[Join Date]]-Table18[[#This Row],[Request Date]],IF(Table18[[#This Row],[Status]]="Hold / Cancel","Hold/Cancel",0)))</f>
        <v>248.65716620370222</v>
      </c>
      <c r="AQ48" s="16" t="str">
        <f ca="1">IFERROR(VLOOKUP(AP48,Table4[],3,TRUE),"Hold/Cancel")</f>
        <v>above 91 Days</v>
      </c>
      <c r="AR48" s="19">
        <f ca="1">IF(LEN(Table18[[#This Row],[Join Date]])&lt;1, Table18[[#This Row],[Present Day]]-Table18[[#This Row],[Request Date]],"Closed")</f>
        <v>248.65716620370222</v>
      </c>
      <c r="AS48" s="19" t="str">
        <f ca="1">VLOOKUP(Table18[[#This Row],[Actual SLA]],Table3[],3,TRUE)</f>
        <v>&gt;90</v>
      </c>
      <c r="AT48" s="19" t="str">
        <f ca="1">IFERROR(VLOOKUP(AP48,Table4[],4,TRUE),"Hold/Cancel")</f>
        <v>Closed Not Meet SLA</v>
      </c>
      <c r="AU48" s="17">
        <f t="shared" ca="1" si="3"/>
        <v>45965.657166203702</v>
      </c>
      <c r="AV48" s="166"/>
    </row>
    <row r="49" spans="1:48" s="9" customFormat="1" ht="15" customHeight="1" x14ac:dyDescent="0.35">
      <c r="A49" s="3">
        <f t="shared" si="2"/>
        <v>48</v>
      </c>
      <c r="B49" s="13" t="s">
        <v>736</v>
      </c>
      <c r="C49" s="13"/>
      <c r="D49" s="5" t="s">
        <v>156</v>
      </c>
      <c r="E49" s="5" t="s">
        <v>164</v>
      </c>
      <c r="F49" s="5"/>
      <c r="G49" s="5" t="s">
        <v>259</v>
      </c>
      <c r="H49" s="5"/>
      <c r="I49" s="5"/>
      <c r="J49" s="5"/>
      <c r="K49" s="5"/>
      <c r="L49" s="5"/>
      <c r="M49" s="13" t="s">
        <v>737</v>
      </c>
      <c r="N49" s="13" t="s">
        <v>122</v>
      </c>
      <c r="O49" s="5"/>
      <c r="P49" s="5"/>
      <c r="Q49" s="13">
        <v>1</v>
      </c>
      <c r="R49" s="5" t="s">
        <v>128</v>
      </c>
      <c r="S49" s="3" t="str">
        <f>VLOOKUP(Table18[[#This Row],[Progress]],'Reference Table'!$F$2:$G$11,2,FALSE)</f>
        <v>Open</v>
      </c>
      <c r="T49" s="20">
        <v>45717</v>
      </c>
      <c r="U49" s="20" t="str">
        <f>IF(LEN(Table18[[#This Row],[Request Date]])&gt;=1, TEXT(Table18[[#This Row],[Request Date]], "mmm"), "ongoing")</f>
        <v>Mar</v>
      </c>
      <c r="V49" s="20"/>
      <c r="W49" s="5"/>
      <c r="X49" s="143"/>
      <c r="Y49" s="18"/>
      <c r="Z49" s="18"/>
      <c r="AA49" s="18"/>
      <c r="AB49" s="18"/>
      <c r="AC49" s="18"/>
      <c r="AD49" s="18"/>
      <c r="AE49" s="18"/>
      <c r="AF49" s="18"/>
      <c r="AG49" s="18"/>
      <c r="AH49" s="18"/>
      <c r="AI49" s="174"/>
      <c r="AJ49" s="15"/>
      <c r="AK49" s="15"/>
      <c r="AL49" s="15"/>
      <c r="AM49" s="3"/>
      <c r="AN49" s="5"/>
      <c r="AO49" s="3"/>
      <c r="AP49" s="19">
        <f ca="1">IF(Table18[[#This Row],[Status]]="Open",Table18[[#This Row],[Ongoing Vacancies Day]],IF(Table18[[#This Row],[Status]]="Closed",Table18[[#This Row],[Join Date]]-Table18[[#This Row],[Request Date]],IF(Table18[[#This Row],[Status]]="Hold / Cancel","Hold/Cancel",0)))</f>
        <v>248.65716620370222</v>
      </c>
      <c r="AQ49" s="16" t="str">
        <f ca="1">IFERROR(VLOOKUP(AP49,Table4[],3,TRUE),"Hold/Cancel")</f>
        <v>above 91 Days</v>
      </c>
      <c r="AR49" s="19">
        <f ca="1">IF(LEN(Table18[[#This Row],[Join Date]])&lt;1, Table18[[#This Row],[Present Day]]-Table18[[#This Row],[Request Date]],"Closed")</f>
        <v>248.65716620370222</v>
      </c>
      <c r="AS49" s="19" t="str">
        <f ca="1">VLOOKUP(Table18[[#This Row],[Actual SLA]],Table3[],3,TRUE)</f>
        <v>&gt;90</v>
      </c>
      <c r="AT49" s="19" t="str">
        <f ca="1">IFERROR(VLOOKUP(AP49,Table4[],4,TRUE),"Hold/Cancel")</f>
        <v>Closed Not Meet SLA</v>
      </c>
      <c r="AU49" s="17">
        <f t="shared" ca="1" si="3"/>
        <v>45965.657166203702</v>
      </c>
      <c r="AV49" s="166"/>
    </row>
    <row r="50" spans="1:48" s="9" customFormat="1" ht="15" customHeight="1" x14ac:dyDescent="0.35">
      <c r="A50" s="3">
        <f t="shared" si="2"/>
        <v>49</v>
      </c>
      <c r="B50" s="13" t="s">
        <v>736</v>
      </c>
      <c r="C50" s="13"/>
      <c r="D50" s="5" t="s">
        <v>156</v>
      </c>
      <c r="E50" s="5" t="s">
        <v>164</v>
      </c>
      <c r="F50" s="5"/>
      <c r="G50" s="5" t="s">
        <v>387</v>
      </c>
      <c r="H50" s="5"/>
      <c r="I50" s="5"/>
      <c r="J50" s="5"/>
      <c r="K50" s="5"/>
      <c r="L50" s="5"/>
      <c r="M50" s="13" t="s">
        <v>737</v>
      </c>
      <c r="N50" s="13" t="s">
        <v>122</v>
      </c>
      <c r="O50" s="5"/>
      <c r="P50" s="5"/>
      <c r="Q50" s="13">
        <v>1</v>
      </c>
      <c r="R50" s="5" t="s">
        <v>128</v>
      </c>
      <c r="S50" s="3" t="str">
        <f>VLOOKUP(Table18[[#This Row],[Progress]],'Reference Table'!$F$2:$G$11,2,FALSE)</f>
        <v>Open</v>
      </c>
      <c r="T50" s="20">
        <v>45717</v>
      </c>
      <c r="U50" s="20" t="str">
        <f>IF(LEN(Table18[[#This Row],[Request Date]])&gt;=1, TEXT(Table18[[#This Row],[Request Date]], "mmm"), "ongoing")</f>
        <v>Mar</v>
      </c>
      <c r="V50" s="20"/>
      <c r="W50" s="5"/>
      <c r="X50" s="143"/>
      <c r="Y50" s="18"/>
      <c r="Z50" s="18"/>
      <c r="AA50" s="18"/>
      <c r="AB50" s="18"/>
      <c r="AC50" s="18"/>
      <c r="AD50" s="18"/>
      <c r="AE50" s="18"/>
      <c r="AF50" s="18"/>
      <c r="AG50" s="18"/>
      <c r="AH50" s="18"/>
      <c r="AI50" s="174"/>
      <c r="AJ50" s="15"/>
      <c r="AK50" s="15"/>
      <c r="AL50" s="15"/>
      <c r="AM50" s="3"/>
      <c r="AN50" s="5"/>
      <c r="AO50" s="3"/>
      <c r="AP50" s="19">
        <f ca="1">IF(Table18[[#This Row],[Status]]="Open",Table18[[#This Row],[Ongoing Vacancies Day]],IF(Table18[[#This Row],[Status]]="Closed",Table18[[#This Row],[Join Date]]-Table18[[#This Row],[Request Date]],IF(Table18[[#This Row],[Status]]="Hold / Cancel","Hold/Cancel",0)))</f>
        <v>248.65716620370222</v>
      </c>
      <c r="AQ50" s="16" t="str">
        <f ca="1">IFERROR(VLOOKUP(AP50,Table4[],3,TRUE),"Hold/Cancel")</f>
        <v>above 91 Days</v>
      </c>
      <c r="AR50" s="19">
        <f ca="1">IF(LEN(Table18[[#This Row],[Join Date]])&lt;1, Table18[[#This Row],[Present Day]]-Table18[[#This Row],[Request Date]],"Closed")</f>
        <v>248.65716620370222</v>
      </c>
      <c r="AS50" s="19" t="str">
        <f ca="1">VLOOKUP(Table18[[#This Row],[Actual SLA]],Table3[],3,TRUE)</f>
        <v>&gt;90</v>
      </c>
      <c r="AT50" s="19" t="str">
        <f ca="1">IFERROR(VLOOKUP(AP50,Table4[],4,TRUE),"Hold/Cancel")</f>
        <v>Closed Not Meet SLA</v>
      </c>
      <c r="AU50" s="17">
        <f t="shared" ca="1" si="3"/>
        <v>45965.657166203702</v>
      </c>
      <c r="AV50" s="166"/>
    </row>
    <row r="51" spans="1:48" s="9" customFormat="1" ht="15" customHeight="1" x14ac:dyDescent="0.35">
      <c r="A51" s="3">
        <f t="shared" si="2"/>
        <v>50</v>
      </c>
      <c r="B51" s="13" t="s">
        <v>736</v>
      </c>
      <c r="C51" s="13"/>
      <c r="D51" s="5" t="s">
        <v>156</v>
      </c>
      <c r="E51" s="5" t="s">
        <v>164</v>
      </c>
      <c r="F51" s="5"/>
      <c r="G51" s="5" t="s">
        <v>387</v>
      </c>
      <c r="H51" s="5"/>
      <c r="I51" s="5"/>
      <c r="J51" s="5"/>
      <c r="K51" s="5"/>
      <c r="L51" s="5"/>
      <c r="M51" s="13" t="s">
        <v>737</v>
      </c>
      <c r="N51" s="13" t="s">
        <v>122</v>
      </c>
      <c r="O51" s="5"/>
      <c r="P51" s="5"/>
      <c r="Q51" s="13">
        <v>1</v>
      </c>
      <c r="R51" s="5" t="s">
        <v>128</v>
      </c>
      <c r="S51" s="3" t="str">
        <f>VLOOKUP(Table18[[#This Row],[Progress]],'Reference Table'!$F$2:$G$11,2,FALSE)</f>
        <v>Open</v>
      </c>
      <c r="T51" s="20">
        <v>45717</v>
      </c>
      <c r="U51" s="20" t="str">
        <f>IF(LEN(Table18[[#This Row],[Request Date]])&gt;=1, TEXT(Table18[[#This Row],[Request Date]], "mmm"), "ongoing")</f>
        <v>Mar</v>
      </c>
      <c r="V51" s="20"/>
      <c r="W51" s="5"/>
      <c r="X51" s="143"/>
      <c r="Y51" s="18"/>
      <c r="Z51" s="18"/>
      <c r="AA51" s="18"/>
      <c r="AB51" s="18"/>
      <c r="AC51" s="18"/>
      <c r="AD51" s="18"/>
      <c r="AE51" s="18"/>
      <c r="AF51" s="18"/>
      <c r="AG51" s="18"/>
      <c r="AH51" s="18"/>
      <c r="AI51" s="174"/>
      <c r="AJ51" s="15"/>
      <c r="AK51" s="15"/>
      <c r="AL51" s="15"/>
      <c r="AM51" s="3"/>
      <c r="AN51" s="5"/>
      <c r="AO51" s="3"/>
      <c r="AP51" s="19">
        <f ca="1">IF(Table18[[#This Row],[Status]]="Open",Table18[[#This Row],[Ongoing Vacancies Day]],IF(Table18[[#This Row],[Status]]="Closed",Table18[[#This Row],[Join Date]]-Table18[[#This Row],[Request Date]],IF(Table18[[#This Row],[Status]]="Hold / Cancel","Hold/Cancel",0)))</f>
        <v>248.65716620370222</v>
      </c>
      <c r="AQ51" s="16" t="str">
        <f ca="1">IFERROR(VLOOKUP(AP51,Table4[],3,TRUE),"Hold/Cancel")</f>
        <v>above 91 Days</v>
      </c>
      <c r="AR51" s="19">
        <f ca="1">IF(LEN(Table18[[#This Row],[Join Date]])&lt;1, Table18[[#This Row],[Present Day]]-Table18[[#This Row],[Request Date]],"Closed")</f>
        <v>248.65716620370222</v>
      </c>
      <c r="AS51" s="19" t="str">
        <f ca="1">VLOOKUP(Table18[[#This Row],[Actual SLA]],Table3[],3,TRUE)</f>
        <v>&gt;90</v>
      </c>
      <c r="AT51" s="19" t="str">
        <f ca="1">IFERROR(VLOOKUP(AP51,Table4[],4,TRUE),"Hold/Cancel")</f>
        <v>Closed Not Meet SLA</v>
      </c>
      <c r="AU51" s="17">
        <f t="shared" ca="1" si="3"/>
        <v>45965.657166203702</v>
      </c>
      <c r="AV51" s="166"/>
    </row>
    <row r="52" spans="1:48" s="9" customFormat="1" ht="15" customHeight="1" x14ac:dyDescent="0.35">
      <c r="A52" s="3">
        <f t="shared" si="2"/>
        <v>51</v>
      </c>
      <c r="B52" s="13" t="s">
        <v>736</v>
      </c>
      <c r="C52" s="13"/>
      <c r="D52" s="5" t="s">
        <v>156</v>
      </c>
      <c r="E52" s="5" t="s">
        <v>164</v>
      </c>
      <c r="F52" s="5"/>
      <c r="G52" s="5" t="s">
        <v>388</v>
      </c>
      <c r="H52" s="5"/>
      <c r="I52" s="5"/>
      <c r="J52" s="5"/>
      <c r="K52" s="5"/>
      <c r="L52" s="5"/>
      <c r="M52" s="13" t="s">
        <v>737</v>
      </c>
      <c r="N52" s="13" t="s">
        <v>122</v>
      </c>
      <c r="O52" s="5"/>
      <c r="P52" s="5"/>
      <c r="Q52" s="13">
        <v>1</v>
      </c>
      <c r="R52" s="5" t="s">
        <v>128</v>
      </c>
      <c r="S52" s="3" t="str">
        <f>VLOOKUP(Table18[[#This Row],[Progress]],'Reference Table'!$F$2:$G$11,2,FALSE)</f>
        <v>Open</v>
      </c>
      <c r="T52" s="20">
        <v>45717</v>
      </c>
      <c r="U52" s="20" t="str">
        <f>IF(LEN(Table18[[#This Row],[Request Date]])&gt;=1, TEXT(Table18[[#This Row],[Request Date]], "mmm"), "ongoing")</f>
        <v>Mar</v>
      </c>
      <c r="V52" s="20"/>
      <c r="W52" s="5"/>
      <c r="X52" s="143"/>
      <c r="Y52" s="18"/>
      <c r="Z52" s="18"/>
      <c r="AA52" s="18"/>
      <c r="AB52" s="18"/>
      <c r="AC52" s="18"/>
      <c r="AD52" s="18"/>
      <c r="AE52" s="18"/>
      <c r="AF52" s="18"/>
      <c r="AG52" s="18"/>
      <c r="AH52" s="18"/>
      <c r="AI52" s="174"/>
      <c r="AJ52" s="15"/>
      <c r="AK52" s="15"/>
      <c r="AL52" s="15"/>
      <c r="AM52" s="3"/>
      <c r="AN52" s="5"/>
      <c r="AO52" s="3"/>
      <c r="AP52" s="19">
        <f ca="1">IF(Table18[[#This Row],[Status]]="Open",Table18[[#This Row],[Ongoing Vacancies Day]],IF(Table18[[#This Row],[Status]]="Closed",Table18[[#This Row],[Join Date]]-Table18[[#This Row],[Request Date]],IF(Table18[[#This Row],[Status]]="Hold / Cancel","Hold/Cancel",0)))</f>
        <v>248.65716620370222</v>
      </c>
      <c r="AQ52" s="16" t="str">
        <f ca="1">IFERROR(VLOOKUP(AP52,Table4[],3,TRUE),"Hold/Cancel")</f>
        <v>above 91 Days</v>
      </c>
      <c r="AR52" s="19">
        <f ca="1">IF(LEN(Table18[[#This Row],[Join Date]])&lt;1, Table18[[#This Row],[Present Day]]-Table18[[#This Row],[Request Date]],"Closed")</f>
        <v>248.65716620370222</v>
      </c>
      <c r="AS52" s="19" t="str">
        <f ca="1">VLOOKUP(Table18[[#This Row],[Actual SLA]],Table3[],3,TRUE)</f>
        <v>&gt;90</v>
      </c>
      <c r="AT52" s="19" t="str">
        <f ca="1">IFERROR(VLOOKUP(AP52,Table4[],4,TRUE),"Hold/Cancel")</f>
        <v>Closed Not Meet SLA</v>
      </c>
      <c r="AU52" s="17">
        <f t="shared" ca="1" si="3"/>
        <v>45965.657166203702</v>
      </c>
      <c r="AV52" s="166"/>
    </row>
    <row r="53" spans="1:48" s="9" customFormat="1" ht="15" customHeight="1" x14ac:dyDescent="0.35">
      <c r="A53" s="3">
        <f t="shared" si="2"/>
        <v>52</v>
      </c>
      <c r="B53" s="13" t="s">
        <v>736</v>
      </c>
      <c r="C53" s="13"/>
      <c r="D53" s="5" t="s">
        <v>156</v>
      </c>
      <c r="E53" s="5" t="s">
        <v>164</v>
      </c>
      <c r="F53" s="5"/>
      <c r="G53" s="5" t="s">
        <v>743</v>
      </c>
      <c r="H53" s="5"/>
      <c r="I53" s="5"/>
      <c r="J53" s="5"/>
      <c r="K53" s="5"/>
      <c r="L53" s="5"/>
      <c r="M53" s="13" t="s">
        <v>737</v>
      </c>
      <c r="N53" s="13" t="s">
        <v>122</v>
      </c>
      <c r="O53" s="5"/>
      <c r="P53" s="5"/>
      <c r="Q53" s="13">
        <v>1</v>
      </c>
      <c r="R53" s="5" t="s">
        <v>128</v>
      </c>
      <c r="S53" s="3" t="str">
        <f>VLOOKUP(Table18[[#This Row],[Progress]],'Reference Table'!$F$2:$G$11,2,FALSE)</f>
        <v>Open</v>
      </c>
      <c r="T53" s="20">
        <v>45717</v>
      </c>
      <c r="U53" s="20" t="str">
        <f>IF(LEN(Table18[[#This Row],[Request Date]])&gt;=1, TEXT(Table18[[#This Row],[Request Date]], "mmm"), "ongoing")</f>
        <v>Mar</v>
      </c>
      <c r="V53" s="20"/>
      <c r="W53" s="5"/>
      <c r="X53" s="143"/>
      <c r="Y53" s="18"/>
      <c r="Z53" s="18"/>
      <c r="AA53" s="18"/>
      <c r="AB53" s="18"/>
      <c r="AC53" s="18"/>
      <c r="AD53" s="18"/>
      <c r="AE53" s="18"/>
      <c r="AF53" s="18"/>
      <c r="AG53" s="18"/>
      <c r="AH53" s="18"/>
      <c r="AI53" s="174"/>
      <c r="AJ53" s="15"/>
      <c r="AK53" s="15"/>
      <c r="AL53" s="15"/>
      <c r="AM53" s="3"/>
      <c r="AN53" s="5"/>
      <c r="AO53" s="3"/>
      <c r="AP53" s="19">
        <f ca="1">IF(Table18[[#This Row],[Status]]="Open",Table18[[#This Row],[Ongoing Vacancies Day]],IF(Table18[[#This Row],[Status]]="Closed",Table18[[#This Row],[Join Date]]-Table18[[#This Row],[Request Date]],IF(Table18[[#This Row],[Status]]="Hold / Cancel","Hold/Cancel",0)))</f>
        <v>248.65716620370222</v>
      </c>
      <c r="AQ53" s="16" t="str">
        <f ca="1">IFERROR(VLOOKUP(AP53,Table4[],3,TRUE),"Hold/Cancel")</f>
        <v>above 91 Days</v>
      </c>
      <c r="AR53" s="19">
        <f ca="1">IF(LEN(Table18[[#This Row],[Join Date]])&lt;1, Table18[[#This Row],[Present Day]]-Table18[[#This Row],[Request Date]],"Closed")</f>
        <v>248.65716620370222</v>
      </c>
      <c r="AS53" s="19" t="str">
        <f ca="1">VLOOKUP(Table18[[#This Row],[Actual SLA]],Table3[],3,TRUE)</f>
        <v>&gt;90</v>
      </c>
      <c r="AT53" s="19" t="str">
        <f ca="1">IFERROR(VLOOKUP(AP53,Table4[],4,TRUE),"Hold/Cancel")</f>
        <v>Closed Not Meet SLA</v>
      </c>
      <c r="AU53" s="17">
        <f t="shared" ca="1" si="3"/>
        <v>45965.657166203702</v>
      </c>
      <c r="AV53" s="166"/>
    </row>
    <row r="54" spans="1:48" s="9" customFormat="1" ht="15" customHeight="1" x14ac:dyDescent="0.35">
      <c r="A54" s="3">
        <f t="shared" si="2"/>
        <v>53</v>
      </c>
      <c r="B54" s="13" t="s">
        <v>736</v>
      </c>
      <c r="C54" s="13"/>
      <c r="D54" s="5" t="s">
        <v>156</v>
      </c>
      <c r="E54" s="5" t="s">
        <v>164</v>
      </c>
      <c r="F54" s="5"/>
      <c r="G54" s="5" t="s">
        <v>390</v>
      </c>
      <c r="H54" s="5"/>
      <c r="I54" s="5"/>
      <c r="J54" s="5"/>
      <c r="K54" s="5"/>
      <c r="L54" s="5"/>
      <c r="M54" s="13" t="s">
        <v>737</v>
      </c>
      <c r="N54" s="13" t="s">
        <v>122</v>
      </c>
      <c r="O54" s="5"/>
      <c r="P54" s="5"/>
      <c r="Q54" s="13">
        <v>1</v>
      </c>
      <c r="R54" s="5" t="s">
        <v>135</v>
      </c>
      <c r="S54" s="3" t="str">
        <f>VLOOKUP(Table18[[#This Row],[Progress]],'Reference Table'!$F$2:$G$11,2,FALSE)</f>
        <v>Closed</v>
      </c>
      <c r="T54" s="20">
        <v>45717</v>
      </c>
      <c r="U54" s="20" t="str">
        <f>IF(LEN(Table18[[#This Row],[Request Date]])&gt;=1, TEXT(Table18[[#This Row],[Request Date]], "mmm"), "ongoing")</f>
        <v>Mar</v>
      </c>
      <c r="V54" s="20"/>
      <c r="W54" s="5"/>
      <c r="X54" s="143"/>
      <c r="Y54" s="18"/>
      <c r="Z54" s="18"/>
      <c r="AA54" s="18"/>
      <c r="AB54" s="18"/>
      <c r="AC54" s="18"/>
      <c r="AD54" s="18"/>
      <c r="AE54" s="18"/>
      <c r="AF54" s="18"/>
      <c r="AG54" s="18"/>
      <c r="AH54" s="18"/>
      <c r="AI54" s="174"/>
      <c r="AJ54" s="15"/>
      <c r="AK54" s="15"/>
      <c r="AL54" s="15">
        <v>45761</v>
      </c>
      <c r="AM54" s="3" t="s">
        <v>452</v>
      </c>
      <c r="AN54" s="5"/>
      <c r="AO54" s="3"/>
      <c r="AP54" s="19">
        <f>IF(Table18[[#This Row],[Status]]="Open",Table18[[#This Row],[Ongoing Vacancies Day]],IF(Table18[[#This Row],[Status]]="Closed",Table18[[#This Row],[Join Date]]-Table18[[#This Row],[Request Date]],IF(Table18[[#This Row],[Status]]="Hold / Cancel","Hold/Cancel",0)))</f>
        <v>44</v>
      </c>
      <c r="AQ54" s="16" t="str">
        <f>IFERROR(VLOOKUP(AP54,Table4[],3,TRUE),"Hold/Cancel")</f>
        <v>31 - 60 Days</v>
      </c>
      <c r="AR54" s="19" t="str">
        <f>IF(LEN(Table18[[#This Row],[Join Date]])&lt;1, Table18[[#This Row],[Present Day]]-Table18[[#This Row],[Request Date]],"Closed")</f>
        <v>Closed</v>
      </c>
      <c r="AS54" s="19" t="str">
        <f>VLOOKUP(Table18[[#This Row],[Actual SLA]],Table3[],3,TRUE)</f>
        <v>&lt;90</v>
      </c>
      <c r="AT54" s="19" t="str">
        <f>IFERROR(VLOOKUP(AP54,Table4[],4,TRUE),"Hold/Cancel")</f>
        <v>Closed Meet SLA</v>
      </c>
      <c r="AU54" s="17">
        <f t="shared" ca="1" si="3"/>
        <v>45965.657166203702</v>
      </c>
      <c r="AV54" s="166" t="s">
        <v>453</v>
      </c>
    </row>
    <row r="55" spans="1:48" s="9" customFormat="1" ht="15" customHeight="1" x14ac:dyDescent="0.35">
      <c r="A55" s="3">
        <f t="shared" si="2"/>
        <v>54</v>
      </c>
      <c r="B55" s="13" t="s">
        <v>736</v>
      </c>
      <c r="C55" s="13"/>
      <c r="D55" s="5" t="s">
        <v>156</v>
      </c>
      <c r="E55" s="5" t="s">
        <v>164</v>
      </c>
      <c r="F55" s="5"/>
      <c r="G55" s="5" t="s">
        <v>390</v>
      </c>
      <c r="H55" s="5"/>
      <c r="I55" s="5"/>
      <c r="J55" s="5"/>
      <c r="K55" s="5"/>
      <c r="L55" s="5"/>
      <c r="M55" s="13" t="s">
        <v>737</v>
      </c>
      <c r="N55" s="13" t="s">
        <v>122</v>
      </c>
      <c r="O55" s="5"/>
      <c r="P55" s="5"/>
      <c r="Q55" s="13">
        <v>1</v>
      </c>
      <c r="R55" s="5" t="s">
        <v>128</v>
      </c>
      <c r="S55" s="3" t="str">
        <f>VLOOKUP(Table18[[#This Row],[Progress]],'Reference Table'!$F$2:$G$11,2,FALSE)</f>
        <v>Open</v>
      </c>
      <c r="T55" s="20">
        <v>45717</v>
      </c>
      <c r="U55" s="20" t="str">
        <f>IF(LEN(Table18[[#This Row],[Request Date]])&gt;=1, TEXT(Table18[[#This Row],[Request Date]], "mmm"), "ongoing")</f>
        <v>Mar</v>
      </c>
      <c r="V55" s="20"/>
      <c r="W55" s="5"/>
      <c r="X55" s="143"/>
      <c r="Y55" s="18"/>
      <c r="Z55" s="18"/>
      <c r="AA55" s="18"/>
      <c r="AB55" s="18"/>
      <c r="AC55" s="18"/>
      <c r="AD55" s="18"/>
      <c r="AE55" s="18"/>
      <c r="AF55" s="18"/>
      <c r="AG55" s="18"/>
      <c r="AH55" s="18"/>
      <c r="AI55" s="174"/>
      <c r="AJ55" s="15"/>
      <c r="AK55" s="15"/>
      <c r="AL55" s="15"/>
      <c r="AM55" s="3"/>
      <c r="AN55" s="5"/>
      <c r="AO55" s="3"/>
      <c r="AP55" s="19">
        <f ca="1">IF(Table18[[#This Row],[Status]]="Open",Table18[[#This Row],[Ongoing Vacancies Day]],IF(Table18[[#This Row],[Status]]="Closed",Table18[[#This Row],[Join Date]]-Table18[[#This Row],[Request Date]],IF(Table18[[#This Row],[Status]]="Hold / Cancel","Hold/Cancel",0)))</f>
        <v>248.65716620370222</v>
      </c>
      <c r="AQ55" s="16" t="str">
        <f ca="1">IFERROR(VLOOKUP(AP55,Table4[],3,TRUE),"Hold/Cancel")</f>
        <v>above 91 Days</v>
      </c>
      <c r="AR55" s="19">
        <f ca="1">IF(LEN(Table18[[#This Row],[Join Date]])&lt;1, Table18[[#This Row],[Present Day]]-Table18[[#This Row],[Request Date]],"Closed")</f>
        <v>248.65716620370222</v>
      </c>
      <c r="AS55" s="19" t="str">
        <f ca="1">VLOOKUP(Table18[[#This Row],[Actual SLA]],Table3[],3,TRUE)</f>
        <v>&gt;90</v>
      </c>
      <c r="AT55" s="19" t="str">
        <f ca="1">IFERROR(VLOOKUP(AP55,Table4[],4,TRUE),"Hold/Cancel")</f>
        <v>Closed Not Meet SLA</v>
      </c>
      <c r="AU55" s="17">
        <f t="shared" ca="1" si="3"/>
        <v>45965.657166203702</v>
      </c>
      <c r="AV55" s="166"/>
    </row>
    <row r="56" spans="1:48" s="9" customFormat="1" ht="15" customHeight="1" x14ac:dyDescent="0.35">
      <c r="A56" s="3">
        <f t="shared" si="2"/>
        <v>55</v>
      </c>
      <c r="B56" s="13" t="s">
        <v>736</v>
      </c>
      <c r="C56" s="13"/>
      <c r="D56" s="5" t="s">
        <v>156</v>
      </c>
      <c r="E56" s="5" t="s">
        <v>164</v>
      </c>
      <c r="F56" s="5"/>
      <c r="G56" s="5" t="s">
        <v>391</v>
      </c>
      <c r="H56" s="5"/>
      <c r="I56" s="5"/>
      <c r="J56" s="5"/>
      <c r="K56" s="5"/>
      <c r="L56" s="5"/>
      <c r="M56" s="13" t="s">
        <v>737</v>
      </c>
      <c r="N56" s="13" t="s">
        <v>122</v>
      </c>
      <c r="O56" s="5"/>
      <c r="P56" s="5"/>
      <c r="Q56" s="13">
        <v>1</v>
      </c>
      <c r="R56" s="5" t="s">
        <v>135</v>
      </c>
      <c r="S56" s="3" t="str">
        <f>VLOOKUP(Table18[[#This Row],[Progress]],'Reference Table'!$F$2:$G$11,2,FALSE)</f>
        <v>Closed</v>
      </c>
      <c r="T56" s="20">
        <v>45717</v>
      </c>
      <c r="U56" s="20" t="str">
        <f>IF(LEN(Table18[[#This Row],[Request Date]])&gt;=1, TEXT(Table18[[#This Row],[Request Date]], "mmm"), "ongoing")</f>
        <v>Mar</v>
      </c>
      <c r="V56" s="20"/>
      <c r="W56" s="5"/>
      <c r="X56" s="143"/>
      <c r="Y56" s="18"/>
      <c r="Z56" s="18"/>
      <c r="AA56" s="18"/>
      <c r="AB56" s="18"/>
      <c r="AC56" s="18"/>
      <c r="AD56" s="18"/>
      <c r="AE56" s="18"/>
      <c r="AF56" s="18"/>
      <c r="AG56" s="18"/>
      <c r="AH56" s="18"/>
      <c r="AI56" s="174"/>
      <c r="AJ56" s="15"/>
      <c r="AK56" s="15"/>
      <c r="AL56" s="15">
        <v>45761</v>
      </c>
      <c r="AM56" s="3" t="s">
        <v>561</v>
      </c>
      <c r="AN56" s="5"/>
      <c r="AO56" s="3"/>
      <c r="AP56" s="19">
        <f>IF(Table18[[#This Row],[Status]]="Open",Table18[[#This Row],[Ongoing Vacancies Day]],IF(Table18[[#This Row],[Status]]="Closed",Table18[[#This Row],[Join Date]]-Table18[[#This Row],[Request Date]],IF(Table18[[#This Row],[Status]]="Hold / Cancel","Hold/Cancel",0)))</f>
        <v>44</v>
      </c>
      <c r="AQ56" s="16" t="str">
        <f>IFERROR(VLOOKUP(AP56,Table4[],3,TRUE),"Hold/Cancel")</f>
        <v>31 - 60 Days</v>
      </c>
      <c r="AR56" s="19" t="str">
        <f>IF(LEN(Table18[[#This Row],[Join Date]])&lt;1, Table18[[#This Row],[Present Day]]-Table18[[#This Row],[Request Date]],"Closed")</f>
        <v>Closed</v>
      </c>
      <c r="AS56" s="19" t="str">
        <f>VLOOKUP(Table18[[#This Row],[Actual SLA]],Table3[],3,TRUE)</f>
        <v>&lt;90</v>
      </c>
      <c r="AT56" s="19" t="str">
        <f>IFERROR(VLOOKUP(AP56,Table4[],4,TRUE),"Hold/Cancel")</f>
        <v>Closed Meet SLA</v>
      </c>
      <c r="AU56" s="17">
        <f t="shared" ca="1" si="3"/>
        <v>45965.657166203702</v>
      </c>
      <c r="AV56" s="166" t="s">
        <v>444</v>
      </c>
    </row>
    <row r="57" spans="1:48" s="9" customFormat="1" ht="15" customHeight="1" x14ac:dyDescent="0.35">
      <c r="A57" s="3">
        <f t="shared" si="2"/>
        <v>56</v>
      </c>
      <c r="B57" s="13" t="s">
        <v>736</v>
      </c>
      <c r="C57" s="13"/>
      <c r="D57" s="5" t="s">
        <v>156</v>
      </c>
      <c r="E57" s="5" t="s">
        <v>164</v>
      </c>
      <c r="F57" s="5"/>
      <c r="G57" s="5" t="s">
        <v>391</v>
      </c>
      <c r="H57" s="5"/>
      <c r="I57" s="5"/>
      <c r="J57" s="5"/>
      <c r="K57" s="5"/>
      <c r="L57" s="5"/>
      <c r="M57" s="13" t="s">
        <v>737</v>
      </c>
      <c r="N57" s="13" t="s">
        <v>122</v>
      </c>
      <c r="O57" s="5"/>
      <c r="P57" s="5"/>
      <c r="Q57" s="13">
        <v>1</v>
      </c>
      <c r="R57" s="5" t="s">
        <v>128</v>
      </c>
      <c r="S57" s="3" t="str">
        <f>VLOOKUP(Table18[[#This Row],[Progress]],'Reference Table'!$F$2:$G$11,2,FALSE)</f>
        <v>Open</v>
      </c>
      <c r="T57" s="20">
        <v>45717</v>
      </c>
      <c r="U57" s="20" t="str">
        <f>IF(LEN(Table18[[#This Row],[Request Date]])&gt;=1, TEXT(Table18[[#This Row],[Request Date]], "mmm"), "ongoing")</f>
        <v>Mar</v>
      </c>
      <c r="V57" s="20"/>
      <c r="W57" s="5"/>
      <c r="X57" s="143"/>
      <c r="Y57" s="18"/>
      <c r="Z57" s="18"/>
      <c r="AA57" s="18"/>
      <c r="AB57" s="18"/>
      <c r="AC57" s="18"/>
      <c r="AD57" s="18"/>
      <c r="AE57" s="18"/>
      <c r="AF57" s="18"/>
      <c r="AG57" s="18"/>
      <c r="AH57" s="18"/>
      <c r="AI57" s="174"/>
      <c r="AJ57" s="15"/>
      <c r="AK57" s="15"/>
      <c r="AL57" s="15"/>
      <c r="AM57" s="3"/>
      <c r="AN57" s="5"/>
      <c r="AO57" s="3"/>
      <c r="AP57" s="19">
        <f ca="1">IF(Table18[[#This Row],[Status]]="Open",Table18[[#This Row],[Ongoing Vacancies Day]],IF(Table18[[#This Row],[Status]]="Closed",Table18[[#This Row],[Join Date]]-Table18[[#This Row],[Request Date]],IF(Table18[[#This Row],[Status]]="Hold / Cancel","Hold/Cancel",0)))</f>
        <v>248.65716620370222</v>
      </c>
      <c r="AQ57" s="16" t="str">
        <f ca="1">IFERROR(VLOOKUP(AP57,Table4[],3,TRUE),"Hold/Cancel")</f>
        <v>above 91 Days</v>
      </c>
      <c r="AR57" s="19">
        <f ca="1">IF(LEN(Table18[[#This Row],[Join Date]])&lt;1, Table18[[#This Row],[Present Day]]-Table18[[#This Row],[Request Date]],"Closed")</f>
        <v>248.65716620370222</v>
      </c>
      <c r="AS57" s="19" t="str">
        <f ca="1">VLOOKUP(Table18[[#This Row],[Actual SLA]],Table3[],3,TRUE)</f>
        <v>&gt;90</v>
      </c>
      <c r="AT57" s="19" t="str">
        <f ca="1">IFERROR(VLOOKUP(AP57,Table4[],4,TRUE),"Hold/Cancel")</f>
        <v>Closed Not Meet SLA</v>
      </c>
      <c r="AU57" s="17">
        <f t="shared" ref="AU57:AU67" ca="1" si="4">NOW()</f>
        <v>45965.657166203702</v>
      </c>
      <c r="AV57" s="166"/>
    </row>
    <row r="58" spans="1:48" s="9" customFormat="1" ht="15" customHeight="1" x14ac:dyDescent="0.35">
      <c r="A58" s="3">
        <f t="shared" si="2"/>
        <v>57</v>
      </c>
      <c r="B58" s="13" t="s">
        <v>736</v>
      </c>
      <c r="C58" s="13"/>
      <c r="D58" s="5" t="s">
        <v>156</v>
      </c>
      <c r="E58" s="5" t="s">
        <v>164</v>
      </c>
      <c r="F58" s="5"/>
      <c r="G58" s="5" t="s">
        <v>391</v>
      </c>
      <c r="H58" s="5"/>
      <c r="I58" s="5"/>
      <c r="J58" s="5"/>
      <c r="K58" s="5"/>
      <c r="L58" s="5"/>
      <c r="M58" s="13" t="s">
        <v>737</v>
      </c>
      <c r="N58" s="13" t="s">
        <v>122</v>
      </c>
      <c r="O58" s="5"/>
      <c r="P58" s="5"/>
      <c r="Q58" s="13">
        <v>1</v>
      </c>
      <c r="R58" s="5" t="s">
        <v>128</v>
      </c>
      <c r="S58" s="3" t="str">
        <f>VLOOKUP(Table18[[#This Row],[Progress]],'Reference Table'!$F$2:$G$11,2,FALSE)</f>
        <v>Open</v>
      </c>
      <c r="T58" s="20">
        <v>45717</v>
      </c>
      <c r="U58" s="20" t="str">
        <f>IF(LEN(Table18[[#This Row],[Request Date]])&gt;=1, TEXT(Table18[[#This Row],[Request Date]], "mmm"), "ongoing")</f>
        <v>Mar</v>
      </c>
      <c r="V58" s="20"/>
      <c r="W58" s="5"/>
      <c r="X58" s="143"/>
      <c r="Y58" s="18"/>
      <c r="Z58" s="18"/>
      <c r="AA58" s="18"/>
      <c r="AB58" s="18"/>
      <c r="AC58" s="18"/>
      <c r="AD58" s="18"/>
      <c r="AE58" s="18"/>
      <c r="AF58" s="18"/>
      <c r="AG58" s="18"/>
      <c r="AH58" s="18"/>
      <c r="AI58" s="174"/>
      <c r="AJ58" s="15"/>
      <c r="AK58" s="15"/>
      <c r="AL58" s="15"/>
      <c r="AM58" s="3"/>
      <c r="AN58" s="5"/>
      <c r="AO58" s="3"/>
      <c r="AP58" s="19">
        <f ca="1">IF(Table18[[#This Row],[Status]]="Open",Table18[[#This Row],[Ongoing Vacancies Day]],IF(Table18[[#This Row],[Status]]="Closed",Table18[[#This Row],[Join Date]]-Table18[[#This Row],[Request Date]],IF(Table18[[#This Row],[Status]]="Hold / Cancel","Hold/Cancel",0)))</f>
        <v>248.65716620370222</v>
      </c>
      <c r="AQ58" s="16" t="str">
        <f ca="1">IFERROR(VLOOKUP(AP58,Table4[],3,TRUE),"Hold/Cancel")</f>
        <v>above 91 Days</v>
      </c>
      <c r="AR58" s="19">
        <f ca="1">IF(LEN(Table18[[#This Row],[Join Date]])&lt;1, Table18[[#This Row],[Present Day]]-Table18[[#This Row],[Request Date]],"Closed")</f>
        <v>248.65716620370222</v>
      </c>
      <c r="AS58" s="19" t="str">
        <f ca="1">VLOOKUP(Table18[[#This Row],[Actual SLA]],Table3[],3,TRUE)</f>
        <v>&gt;90</v>
      </c>
      <c r="AT58" s="19" t="str">
        <f ca="1">IFERROR(VLOOKUP(AP58,Table4[],4,TRUE),"Hold/Cancel")</f>
        <v>Closed Not Meet SLA</v>
      </c>
      <c r="AU58" s="17">
        <f t="shared" ca="1" si="4"/>
        <v>45965.657166203702</v>
      </c>
      <c r="AV58" s="166"/>
    </row>
    <row r="59" spans="1:48" s="9" customFormat="1" ht="15" customHeight="1" x14ac:dyDescent="0.35">
      <c r="A59" s="3">
        <f t="shared" si="2"/>
        <v>58</v>
      </c>
      <c r="B59" s="13" t="s">
        <v>736</v>
      </c>
      <c r="C59" s="13"/>
      <c r="D59" s="5" t="s">
        <v>156</v>
      </c>
      <c r="E59" s="5" t="s">
        <v>164</v>
      </c>
      <c r="F59" s="5"/>
      <c r="G59" s="5" t="s">
        <v>391</v>
      </c>
      <c r="H59" s="5"/>
      <c r="I59" s="5"/>
      <c r="J59" s="5"/>
      <c r="K59" s="5"/>
      <c r="L59" s="5"/>
      <c r="M59" s="13" t="s">
        <v>737</v>
      </c>
      <c r="N59" s="13" t="s">
        <v>122</v>
      </c>
      <c r="O59" s="5"/>
      <c r="P59" s="5"/>
      <c r="Q59" s="13">
        <v>1</v>
      </c>
      <c r="R59" s="5" t="s">
        <v>128</v>
      </c>
      <c r="S59" s="3" t="str">
        <f>VLOOKUP(Table18[[#This Row],[Progress]],'Reference Table'!$F$2:$G$11,2,FALSE)</f>
        <v>Open</v>
      </c>
      <c r="T59" s="20">
        <v>45717</v>
      </c>
      <c r="U59" s="20" t="str">
        <f>IF(LEN(Table18[[#This Row],[Request Date]])&gt;=1, TEXT(Table18[[#This Row],[Request Date]], "mmm"), "ongoing")</f>
        <v>Mar</v>
      </c>
      <c r="V59" s="20"/>
      <c r="W59" s="5"/>
      <c r="X59" s="143"/>
      <c r="Y59" s="18"/>
      <c r="Z59" s="18"/>
      <c r="AA59" s="18"/>
      <c r="AB59" s="18"/>
      <c r="AC59" s="18"/>
      <c r="AD59" s="18"/>
      <c r="AE59" s="18"/>
      <c r="AF59" s="18"/>
      <c r="AG59" s="18"/>
      <c r="AH59" s="18"/>
      <c r="AI59" s="174"/>
      <c r="AJ59" s="15"/>
      <c r="AK59" s="15"/>
      <c r="AL59" s="15"/>
      <c r="AM59" s="3"/>
      <c r="AN59" s="5"/>
      <c r="AO59" s="3"/>
      <c r="AP59" s="19">
        <f ca="1">IF(Table18[[#This Row],[Status]]="Open",Table18[[#This Row],[Ongoing Vacancies Day]],IF(Table18[[#This Row],[Status]]="Closed",Table18[[#This Row],[Join Date]]-Table18[[#This Row],[Request Date]],IF(Table18[[#This Row],[Status]]="Hold / Cancel","Hold/Cancel",0)))</f>
        <v>248.65716620370222</v>
      </c>
      <c r="AQ59" s="16" t="str">
        <f ca="1">IFERROR(VLOOKUP(AP59,Table4[],3,TRUE),"Hold/Cancel")</f>
        <v>above 91 Days</v>
      </c>
      <c r="AR59" s="19">
        <f ca="1">IF(LEN(Table18[[#This Row],[Join Date]])&lt;1, Table18[[#This Row],[Present Day]]-Table18[[#This Row],[Request Date]],"Closed")</f>
        <v>248.65716620370222</v>
      </c>
      <c r="AS59" s="19" t="str">
        <f ca="1">VLOOKUP(Table18[[#This Row],[Actual SLA]],Table3[],3,TRUE)</f>
        <v>&gt;90</v>
      </c>
      <c r="AT59" s="19" t="str">
        <f ca="1">IFERROR(VLOOKUP(AP59,Table4[],4,TRUE),"Hold/Cancel")</f>
        <v>Closed Not Meet SLA</v>
      </c>
      <c r="AU59" s="17">
        <f t="shared" ca="1" si="4"/>
        <v>45965.657166203702</v>
      </c>
      <c r="AV59" s="166"/>
    </row>
    <row r="60" spans="1:48" s="9" customFormat="1" ht="15" customHeight="1" x14ac:dyDescent="0.35">
      <c r="A60" s="3">
        <f t="shared" si="2"/>
        <v>59</v>
      </c>
      <c r="B60" s="13" t="s">
        <v>736</v>
      </c>
      <c r="C60" s="13"/>
      <c r="D60" s="5" t="s">
        <v>156</v>
      </c>
      <c r="E60" s="5" t="s">
        <v>164</v>
      </c>
      <c r="F60" s="5"/>
      <c r="G60" s="5" t="s">
        <v>392</v>
      </c>
      <c r="H60" s="5"/>
      <c r="I60" s="5"/>
      <c r="J60" s="5"/>
      <c r="K60" s="5"/>
      <c r="L60" s="5"/>
      <c r="M60" s="13" t="s">
        <v>737</v>
      </c>
      <c r="N60" s="13" t="s">
        <v>122</v>
      </c>
      <c r="O60" s="5"/>
      <c r="P60" s="5"/>
      <c r="Q60" s="13">
        <v>1</v>
      </c>
      <c r="R60" s="5" t="s">
        <v>128</v>
      </c>
      <c r="S60" s="3" t="str">
        <f>VLOOKUP(Table18[[#This Row],[Progress]],'Reference Table'!$F$2:$G$11,2,FALSE)</f>
        <v>Open</v>
      </c>
      <c r="T60" s="20">
        <v>45717</v>
      </c>
      <c r="U60" s="20" t="str">
        <f>IF(LEN(Table18[[#This Row],[Request Date]])&gt;=1, TEXT(Table18[[#This Row],[Request Date]], "mmm"), "ongoing")</f>
        <v>Mar</v>
      </c>
      <c r="V60" s="20"/>
      <c r="W60" s="5"/>
      <c r="X60" s="143"/>
      <c r="Y60" s="18"/>
      <c r="Z60" s="18"/>
      <c r="AA60" s="18"/>
      <c r="AB60" s="18"/>
      <c r="AC60" s="18"/>
      <c r="AD60" s="18"/>
      <c r="AE60" s="18"/>
      <c r="AF60" s="18"/>
      <c r="AG60" s="18"/>
      <c r="AH60" s="18"/>
      <c r="AI60" s="174"/>
      <c r="AJ60" s="15"/>
      <c r="AK60" s="15"/>
      <c r="AL60" s="15"/>
      <c r="AM60" s="113"/>
      <c r="AN60" s="5"/>
      <c r="AO60" s="3"/>
      <c r="AP60" s="19">
        <f ca="1">IF(Table18[[#This Row],[Status]]="Open",Table18[[#This Row],[Ongoing Vacancies Day]],IF(Table18[[#This Row],[Status]]="Closed",Table18[[#This Row],[Join Date]]-Table18[[#This Row],[Request Date]],IF(Table18[[#This Row],[Status]]="Hold / Cancel","Hold/Cancel",0)))</f>
        <v>248.65716620370222</v>
      </c>
      <c r="AQ60" s="16" t="str">
        <f ca="1">IFERROR(VLOOKUP(AP60,Table4[],3,TRUE),"Hold/Cancel")</f>
        <v>above 91 Days</v>
      </c>
      <c r="AR60" s="19">
        <f ca="1">IF(LEN(Table18[[#This Row],[Join Date]])&lt;1, Table18[[#This Row],[Present Day]]-Table18[[#This Row],[Request Date]],"Closed")</f>
        <v>248.65716620370222</v>
      </c>
      <c r="AS60" s="19" t="str">
        <f ca="1">VLOOKUP(Table18[[#This Row],[Actual SLA]],Table3[],3,TRUE)</f>
        <v>&gt;90</v>
      </c>
      <c r="AT60" s="19" t="str">
        <f ca="1">IFERROR(VLOOKUP(AP60,Table4[],4,TRUE),"Hold/Cancel")</f>
        <v>Closed Not Meet SLA</v>
      </c>
      <c r="AU60" s="17">
        <f t="shared" ca="1" si="4"/>
        <v>45965.657166203702</v>
      </c>
      <c r="AV60" s="166"/>
    </row>
    <row r="61" spans="1:48" s="9" customFormat="1" ht="15" customHeight="1" x14ac:dyDescent="0.35">
      <c r="A61" s="3">
        <f t="shared" si="2"/>
        <v>60</v>
      </c>
      <c r="B61" s="13" t="s">
        <v>736</v>
      </c>
      <c r="C61" s="13"/>
      <c r="D61" s="5" t="s">
        <v>156</v>
      </c>
      <c r="E61" s="5" t="s">
        <v>164</v>
      </c>
      <c r="F61" s="5"/>
      <c r="G61" s="5" t="s">
        <v>392</v>
      </c>
      <c r="H61" s="5"/>
      <c r="I61" s="5"/>
      <c r="J61" s="5"/>
      <c r="K61" s="5"/>
      <c r="L61" s="5"/>
      <c r="M61" s="13" t="s">
        <v>737</v>
      </c>
      <c r="N61" s="13" t="s">
        <v>122</v>
      </c>
      <c r="O61" s="5"/>
      <c r="P61" s="5"/>
      <c r="Q61" s="13">
        <v>1</v>
      </c>
      <c r="R61" s="5" t="s">
        <v>128</v>
      </c>
      <c r="S61" s="3" t="str">
        <f>VLOOKUP(Table18[[#This Row],[Progress]],'Reference Table'!$F$2:$G$11,2,FALSE)</f>
        <v>Open</v>
      </c>
      <c r="T61" s="20">
        <v>45717</v>
      </c>
      <c r="U61" s="20" t="str">
        <f>IF(LEN(Table18[[#This Row],[Request Date]])&gt;=1, TEXT(Table18[[#This Row],[Request Date]], "mmm"), "ongoing")</f>
        <v>Mar</v>
      </c>
      <c r="V61" s="20"/>
      <c r="W61" s="5"/>
      <c r="X61" s="143"/>
      <c r="Y61" s="18"/>
      <c r="Z61" s="18"/>
      <c r="AA61" s="18"/>
      <c r="AB61" s="18"/>
      <c r="AC61" s="18"/>
      <c r="AD61" s="18"/>
      <c r="AE61" s="18"/>
      <c r="AF61" s="18"/>
      <c r="AG61" s="18"/>
      <c r="AH61" s="18"/>
      <c r="AI61" s="174"/>
      <c r="AJ61" s="15"/>
      <c r="AK61" s="15"/>
      <c r="AL61" s="15"/>
      <c r="AM61" s="3"/>
      <c r="AN61" s="5"/>
      <c r="AO61" s="3"/>
      <c r="AP61" s="19">
        <f ca="1">IF(Table18[[#This Row],[Status]]="Open",Table18[[#This Row],[Ongoing Vacancies Day]],IF(Table18[[#This Row],[Status]]="Closed",Table18[[#This Row],[Join Date]]-Table18[[#This Row],[Request Date]],IF(Table18[[#This Row],[Status]]="Hold / Cancel","Hold/Cancel",0)))</f>
        <v>248.65716620370222</v>
      </c>
      <c r="AQ61" s="16" t="str">
        <f ca="1">IFERROR(VLOOKUP(AP61,Table4[],3,TRUE),"Hold/Cancel")</f>
        <v>above 91 Days</v>
      </c>
      <c r="AR61" s="19">
        <f ca="1">IF(LEN(Table18[[#This Row],[Join Date]])&lt;1, Table18[[#This Row],[Present Day]]-Table18[[#This Row],[Request Date]],"Closed")</f>
        <v>248.65716620370222</v>
      </c>
      <c r="AS61" s="19" t="str">
        <f ca="1">VLOOKUP(Table18[[#This Row],[Actual SLA]],Table3[],3,TRUE)</f>
        <v>&gt;90</v>
      </c>
      <c r="AT61" s="19" t="str">
        <f ca="1">IFERROR(VLOOKUP(AP61,Table4[],4,TRUE),"Hold/Cancel")</f>
        <v>Closed Not Meet SLA</v>
      </c>
      <c r="AU61" s="17">
        <f t="shared" ca="1" si="4"/>
        <v>45965.657166203702</v>
      </c>
      <c r="AV61" s="166"/>
    </row>
    <row r="62" spans="1:48" s="9" customFormat="1" ht="15" customHeight="1" x14ac:dyDescent="0.35">
      <c r="A62" s="3">
        <f t="shared" si="2"/>
        <v>61</v>
      </c>
      <c r="B62" s="13" t="s">
        <v>736</v>
      </c>
      <c r="C62" s="13"/>
      <c r="D62" s="5" t="s">
        <v>156</v>
      </c>
      <c r="E62" s="5" t="s">
        <v>164</v>
      </c>
      <c r="F62" s="5"/>
      <c r="G62" s="5" t="s">
        <v>392</v>
      </c>
      <c r="H62" s="5"/>
      <c r="I62" s="5"/>
      <c r="J62" s="5"/>
      <c r="K62" s="5"/>
      <c r="L62" s="5"/>
      <c r="M62" s="13" t="s">
        <v>737</v>
      </c>
      <c r="N62" s="13" t="s">
        <v>122</v>
      </c>
      <c r="O62" s="5"/>
      <c r="P62" s="5"/>
      <c r="Q62" s="13">
        <v>1</v>
      </c>
      <c r="R62" s="5" t="s">
        <v>128</v>
      </c>
      <c r="S62" s="3" t="str">
        <f>VLOOKUP(Table18[[#This Row],[Progress]],'Reference Table'!$F$2:$G$11,2,FALSE)</f>
        <v>Open</v>
      </c>
      <c r="T62" s="20">
        <v>45717</v>
      </c>
      <c r="U62" s="20" t="str">
        <f>IF(LEN(Table18[[#This Row],[Request Date]])&gt;=1, TEXT(Table18[[#This Row],[Request Date]], "mmm"), "ongoing")</f>
        <v>Mar</v>
      </c>
      <c r="V62" s="20"/>
      <c r="W62" s="5"/>
      <c r="X62" s="143"/>
      <c r="Y62" s="18"/>
      <c r="Z62" s="18"/>
      <c r="AA62" s="18"/>
      <c r="AB62" s="18"/>
      <c r="AC62" s="18"/>
      <c r="AD62" s="18"/>
      <c r="AE62" s="18"/>
      <c r="AF62" s="18"/>
      <c r="AG62" s="18"/>
      <c r="AH62" s="18"/>
      <c r="AI62" s="174"/>
      <c r="AJ62" s="15"/>
      <c r="AK62" s="15"/>
      <c r="AL62" s="15"/>
      <c r="AM62" s="3"/>
      <c r="AN62" s="5"/>
      <c r="AO62" s="3"/>
      <c r="AP62" s="19">
        <f ca="1">IF(Table18[[#This Row],[Status]]="Open",Table18[[#This Row],[Ongoing Vacancies Day]],IF(Table18[[#This Row],[Status]]="Closed",Table18[[#This Row],[Join Date]]-Table18[[#This Row],[Request Date]],IF(Table18[[#This Row],[Status]]="Hold / Cancel","Hold/Cancel",0)))</f>
        <v>248.65716620370222</v>
      </c>
      <c r="AQ62" s="16" t="str">
        <f ca="1">IFERROR(VLOOKUP(AP62,Table4[],3,TRUE),"Hold/Cancel")</f>
        <v>above 91 Days</v>
      </c>
      <c r="AR62" s="19">
        <f ca="1">IF(LEN(Table18[[#This Row],[Join Date]])&lt;1, Table18[[#This Row],[Present Day]]-Table18[[#This Row],[Request Date]],"Closed")</f>
        <v>248.65716620370222</v>
      </c>
      <c r="AS62" s="19" t="str">
        <f ca="1">VLOOKUP(Table18[[#This Row],[Actual SLA]],Table3[],3,TRUE)</f>
        <v>&gt;90</v>
      </c>
      <c r="AT62" s="19" t="str">
        <f ca="1">IFERROR(VLOOKUP(AP62,Table4[],4,TRUE),"Hold/Cancel")</f>
        <v>Closed Not Meet SLA</v>
      </c>
      <c r="AU62" s="17">
        <f t="shared" ca="1" si="4"/>
        <v>45965.657166203702</v>
      </c>
      <c r="AV62" s="166"/>
    </row>
    <row r="63" spans="1:48" s="9" customFormat="1" ht="15" customHeight="1" x14ac:dyDescent="0.35">
      <c r="A63" s="3">
        <f t="shared" si="2"/>
        <v>62</v>
      </c>
      <c r="B63" s="13" t="s">
        <v>736</v>
      </c>
      <c r="C63" s="13"/>
      <c r="D63" s="5" t="s">
        <v>156</v>
      </c>
      <c r="E63" s="5" t="s">
        <v>164</v>
      </c>
      <c r="F63" s="5"/>
      <c r="G63" s="5" t="s">
        <v>392</v>
      </c>
      <c r="H63" s="5"/>
      <c r="I63" s="5"/>
      <c r="J63" s="5"/>
      <c r="K63" s="5"/>
      <c r="L63" s="5"/>
      <c r="M63" s="13" t="s">
        <v>737</v>
      </c>
      <c r="N63" s="13" t="s">
        <v>122</v>
      </c>
      <c r="O63" s="5"/>
      <c r="P63" s="5"/>
      <c r="Q63" s="13">
        <v>1</v>
      </c>
      <c r="R63" s="5" t="s">
        <v>128</v>
      </c>
      <c r="S63" s="3" t="str">
        <f>VLOOKUP(Table18[[#This Row],[Progress]],'Reference Table'!$F$2:$G$11,2,FALSE)</f>
        <v>Open</v>
      </c>
      <c r="T63" s="20">
        <v>45717</v>
      </c>
      <c r="U63" s="20" t="str">
        <f>IF(LEN(Table18[[#This Row],[Request Date]])&gt;=1, TEXT(Table18[[#This Row],[Request Date]], "mmm"), "ongoing")</f>
        <v>Mar</v>
      </c>
      <c r="V63" s="20"/>
      <c r="W63" s="5"/>
      <c r="X63" s="143"/>
      <c r="Y63" s="18"/>
      <c r="Z63" s="18"/>
      <c r="AA63" s="18"/>
      <c r="AB63" s="18"/>
      <c r="AC63" s="18"/>
      <c r="AD63" s="18"/>
      <c r="AE63" s="18"/>
      <c r="AF63" s="18"/>
      <c r="AG63" s="18"/>
      <c r="AH63" s="18"/>
      <c r="AI63" s="174"/>
      <c r="AJ63" s="15"/>
      <c r="AK63" s="15"/>
      <c r="AL63" s="15"/>
      <c r="AM63" s="3"/>
      <c r="AN63" s="5"/>
      <c r="AO63" s="3"/>
      <c r="AP63" s="19">
        <f ca="1">IF(Table18[[#This Row],[Status]]="Open",Table18[[#This Row],[Ongoing Vacancies Day]],IF(Table18[[#This Row],[Status]]="Closed",Table18[[#This Row],[Join Date]]-Table18[[#This Row],[Request Date]],IF(Table18[[#This Row],[Status]]="Hold / Cancel","Hold/Cancel",0)))</f>
        <v>248.65716620370222</v>
      </c>
      <c r="AQ63" s="16" t="str">
        <f ca="1">IFERROR(VLOOKUP(AP63,Table4[],3,TRUE),"Hold/Cancel")</f>
        <v>above 91 Days</v>
      </c>
      <c r="AR63" s="19">
        <f ca="1">IF(LEN(Table18[[#This Row],[Join Date]])&lt;1, Table18[[#This Row],[Present Day]]-Table18[[#This Row],[Request Date]],"Closed")</f>
        <v>248.65716620370222</v>
      </c>
      <c r="AS63" s="19" t="str">
        <f ca="1">VLOOKUP(Table18[[#This Row],[Actual SLA]],Table3[],3,TRUE)</f>
        <v>&gt;90</v>
      </c>
      <c r="AT63" s="19" t="str">
        <f ca="1">IFERROR(VLOOKUP(AP63,Table4[],4,TRUE),"Hold/Cancel")</f>
        <v>Closed Not Meet SLA</v>
      </c>
      <c r="AU63" s="17">
        <f t="shared" ca="1" si="4"/>
        <v>45965.657166203702</v>
      </c>
      <c r="AV63" s="166"/>
    </row>
    <row r="64" spans="1:48" s="9" customFormat="1" ht="15" customHeight="1" x14ac:dyDescent="0.35">
      <c r="A64" s="3">
        <f t="shared" si="2"/>
        <v>63</v>
      </c>
      <c r="B64" s="13" t="s">
        <v>736</v>
      </c>
      <c r="C64" s="13"/>
      <c r="D64" s="5" t="s">
        <v>156</v>
      </c>
      <c r="E64" s="5" t="s">
        <v>164</v>
      </c>
      <c r="F64" s="5"/>
      <c r="G64" s="5" t="s">
        <v>393</v>
      </c>
      <c r="H64" s="5"/>
      <c r="I64" s="5"/>
      <c r="J64" s="5"/>
      <c r="K64" s="5"/>
      <c r="L64" s="5"/>
      <c r="M64" s="13" t="s">
        <v>737</v>
      </c>
      <c r="N64" s="13" t="s">
        <v>122</v>
      </c>
      <c r="O64" s="5"/>
      <c r="P64" s="5"/>
      <c r="Q64" s="13">
        <v>1</v>
      </c>
      <c r="R64" s="5" t="s">
        <v>128</v>
      </c>
      <c r="S64" s="3" t="str">
        <f>VLOOKUP(Table18[[#This Row],[Progress]],'Reference Table'!$F$2:$G$11,2,FALSE)</f>
        <v>Open</v>
      </c>
      <c r="T64" s="20">
        <v>45717</v>
      </c>
      <c r="U64" s="20" t="str">
        <f>IF(LEN(Table18[[#This Row],[Request Date]])&gt;=1, TEXT(Table18[[#This Row],[Request Date]], "mmm"), "ongoing")</f>
        <v>Mar</v>
      </c>
      <c r="V64" s="20"/>
      <c r="W64" s="5"/>
      <c r="X64" s="143"/>
      <c r="Y64" s="18"/>
      <c r="Z64" s="18"/>
      <c r="AA64" s="18"/>
      <c r="AB64" s="18"/>
      <c r="AC64" s="18"/>
      <c r="AD64" s="18"/>
      <c r="AE64" s="18"/>
      <c r="AF64" s="18"/>
      <c r="AG64" s="18"/>
      <c r="AH64" s="18"/>
      <c r="AI64" s="174"/>
      <c r="AJ64" s="15"/>
      <c r="AK64" s="15"/>
      <c r="AL64" s="15"/>
      <c r="AM64" s="3"/>
      <c r="AN64" s="5"/>
      <c r="AO64" s="3"/>
      <c r="AP64" s="19">
        <f ca="1">IF(Table18[[#This Row],[Status]]="Open",Table18[[#This Row],[Ongoing Vacancies Day]],IF(Table18[[#This Row],[Status]]="Closed",Table18[[#This Row],[Join Date]]-Table18[[#This Row],[Request Date]],IF(Table18[[#This Row],[Status]]="Hold / Cancel","Hold/Cancel",0)))</f>
        <v>248.65716620370222</v>
      </c>
      <c r="AQ64" s="16" t="str">
        <f ca="1">IFERROR(VLOOKUP(AP64,Table4[],3,TRUE),"Hold/Cancel")</f>
        <v>above 91 Days</v>
      </c>
      <c r="AR64" s="19">
        <f ca="1">IF(LEN(Table18[[#This Row],[Join Date]])&lt;1, Table18[[#This Row],[Present Day]]-Table18[[#This Row],[Request Date]],"Closed")</f>
        <v>248.65716620370222</v>
      </c>
      <c r="AS64" s="19" t="str">
        <f ca="1">VLOOKUP(Table18[[#This Row],[Actual SLA]],Table3[],3,TRUE)</f>
        <v>&gt;90</v>
      </c>
      <c r="AT64" s="19" t="str">
        <f ca="1">IFERROR(VLOOKUP(AP64,Table4[],4,TRUE),"Hold/Cancel")</f>
        <v>Closed Not Meet SLA</v>
      </c>
      <c r="AU64" s="17">
        <f t="shared" ca="1" si="4"/>
        <v>45965.657166203702</v>
      </c>
      <c r="AV64" s="166"/>
    </row>
    <row r="65" spans="1:48" s="9" customFormat="1" ht="15" customHeight="1" x14ac:dyDescent="0.35">
      <c r="A65" s="3">
        <f t="shared" si="2"/>
        <v>64</v>
      </c>
      <c r="B65" s="13" t="s">
        <v>736</v>
      </c>
      <c r="C65" s="13"/>
      <c r="D65" s="5" t="s">
        <v>156</v>
      </c>
      <c r="E65" s="5" t="s">
        <v>164</v>
      </c>
      <c r="F65" s="5"/>
      <c r="G65" s="5" t="s">
        <v>393</v>
      </c>
      <c r="H65" s="5"/>
      <c r="I65" s="5"/>
      <c r="J65" s="5"/>
      <c r="K65" s="5"/>
      <c r="L65" s="5"/>
      <c r="M65" s="13" t="s">
        <v>737</v>
      </c>
      <c r="N65" s="13" t="s">
        <v>122</v>
      </c>
      <c r="O65" s="5"/>
      <c r="P65" s="5"/>
      <c r="Q65" s="13">
        <v>1</v>
      </c>
      <c r="R65" s="5" t="s">
        <v>128</v>
      </c>
      <c r="S65" s="3" t="str">
        <f>VLOOKUP(Table18[[#This Row],[Progress]],'Reference Table'!$F$2:$G$11,2,FALSE)</f>
        <v>Open</v>
      </c>
      <c r="T65" s="20">
        <v>45717</v>
      </c>
      <c r="U65" s="20" t="str">
        <f>IF(LEN(Table18[[#This Row],[Request Date]])&gt;=1, TEXT(Table18[[#This Row],[Request Date]], "mmm"), "ongoing")</f>
        <v>Mar</v>
      </c>
      <c r="V65" s="20"/>
      <c r="W65" s="5"/>
      <c r="X65" s="143"/>
      <c r="Y65" s="18"/>
      <c r="Z65" s="18"/>
      <c r="AA65" s="18"/>
      <c r="AB65" s="18"/>
      <c r="AC65" s="18"/>
      <c r="AD65" s="18"/>
      <c r="AE65" s="18"/>
      <c r="AF65" s="18"/>
      <c r="AG65" s="18"/>
      <c r="AH65" s="18"/>
      <c r="AI65" s="174"/>
      <c r="AJ65" s="15"/>
      <c r="AK65" s="15"/>
      <c r="AL65" s="15"/>
      <c r="AM65" s="3"/>
      <c r="AN65" s="5"/>
      <c r="AO65" s="3"/>
      <c r="AP65" s="19">
        <f ca="1">IF(Table18[[#This Row],[Status]]="Open",Table18[[#This Row],[Ongoing Vacancies Day]],IF(Table18[[#This Row],[Status]]="Closed",Table18[[#This Row],[Join Date]]-Table18[[#This Row],[Request Date]],IF(Table18[[#This Row],[Status]]="Hold / Cancel","Hold/Cancel",0)))</f>
        <v>248.65716620370222</v>
      </c>
      <c r="AQ65" s="16" t="str">
        <f ca="1">IFERROR(VLOOKUP(AP65,Table4[],3,TRUE),"Hold/Cancel")</f>
        <v>above 91 Days</v>
      </c>
      <c r="AR65" s="19">
        <f ca="1">IF(LEN(Table18[[#This Row],[Join Date]])&lt;1, Table18[[#This Row],[Present Day]]-Table18[[#This Row],[Request Date]],"Closed")</f>
        <v>248.65716620370222</v>
      </c>
      <c r="AS65" s="19" t="str">
        <f ca="1">VLOOKUP(Table18[[#This Row],[Actual SLA]],Table3[],3,TRUE)</f>
        <v>&gt;90</v>
      </c>
      <c r="AT65" s="19" t="str">
        <f ca="1">IFERROR(VLOOKUP(AP65,Table4[],4,TRUE),"Hold/Cancel")</f>
        <v>Closed Not Meet SLA</v>
      </c>
      <c r="AU65" s="17">
        <f t="shared" ca="1" si="4"/>
        <v>45965.657166203702</v>
      </c>
      <c r="AV65" s="166"/>
    </row>
    <row r="66" spans="1:48" s="9" customFormat="1" ht="15" customHeight="1" x14ac:dyDescent="0.35">
      <c r="A66" s="3">
        <f t="shared" si="2"/>
        <v>65</v>
      </c>
      <c r="B66" s="13" t="s">
        <v>736</v>
      </c>
      <c r="C66" s="13"/>
      <c r="D66" s="5" t="s">
        <v>156</v>
      </c>
      <c r="E66" s="5" t="s">
        <v>164</v>
      </c>
      <c r="F66" s="5"/>
      <c r="G66" s="5" t="s">
        <v>393</v>
      </c>
      <c r="H66" s="5"/>
      <c r="I66" s="5"/>
      <c r="J66" s="5"/>
      <c r="K66" s="5"/>
      <c r="L66" s="5"/>
      <c r="M66" s="13" t="s">
        <v>737</v>
      </c>
      <c r="N66" s="13" t="s">
        <v>122</v>
      </c>
      <c r="O66" s="5"/>
      <c r="P66" s="5"/>
      <c r="Q66" s="13">
        <v>1</v>
      </c>
      <c r="R66" s="5" t="s">
        <v>128</v>
      </c>
      <c r="S66" s="3" t="str">
        <f>VLOOKUP(Table18[[#This Row],[Progress]],'Reference Table'!$F$2:$G$11,2,FALSE)</f>
        <v>Open</v>
      </c>
      <c r="T66" s="20">
        <v>45717</v>
      </c>
      <c r="U66" s="20" t="str">
        <f>IF(LEN(Table18[[#This Row],[Request Date]])&gt;=1, TEXT(Table18[[#This Row],[Request Date]], "mmm"), "ongoing")</f>
        <v>Mar</v>
      </c>
      <c r="V66" s="20"/>
      <c r="W66" s="5"/>
      <c r="X66" s="143"/>
      <c r="Y66" s="18"/>
      <c r="Z66" s="18"/>
      <c r="AA66" s="18"/>
      <c r="AB66" s="18"/>
      <c r="AC66" s="18"/>
      <c r="AD66" s="18"/>
      <c r="AE66" s="18"/>
      <c r="AF66" s="18"/>
      <c r="AG66" s="18"/>
      <c r="AH66" s="18"/>
      <c r="AI66" s="174"/>
      <c r="AJ66" s="15"/>
      <c r="AK66" s="15"/>
      <c r="AL66" s="15"/>
      <c r="AM66" s="3"/>
      <c r="AN66" s="5"/>
      <c r="AO66" s="3"/>
      <c r="AP66" s="19">
        <f ca="1">IF(Table18[[#This Row],[Status]]="Open",Table18[[#This Row],[Ongoing Vacancies Day]],IF(Table18[[#This Row],[Status]]="Closed",Table18[[#This Row],[Join Date]]-Table18[[#This Row],[Request Date]],IF(Table18[[#This Row],[Status]]="Hold / Cancel","Hold/Cancel",0)))</f>
        <v>248.65716620370222</v>
      </c>
      <c r="AQ66" s="16" t="str">
        <f ca="1">IFERROR(VLOOKUP(AP66,Table4[],3,TRUE),"Hold/Cancel")</f>
        <v>above 91 Days</v>
      </c>
      <c r="AR66" s="19">
        <f ca="1">IF(LEN(Table18[[#This Row],[Join Date]])&lt;1, Table18[[#This Row],[Present Day]]-Table18[[#This Row],[Request Date]],"Closed")</f>
        <v>248.65716620370222</v>
      </c>
      <c r="AS66" s="19" t="str">
        <f ca="1">VLOOKUP(Table18[[#This Row],[Actual SLA]],Table3[],3,TRUE)</f>
        <v>&gt;90</v>
      </c>
      <c r="AT66" s="19" t="str">
        <f ca="1">IFERROR(VLOOKUP(AP66,Table4[],4,TRUE),"Hold/Cancel")</f>
        <v>Closed Not Meet SLA</v>
      </c>
      <c r="AU66" s="17">
        <f t="shared" ca="1" si="4"/>
        <v>45965.657166203702</v>
      </c>
      <c r="AV66" s="166"/>
    </row>
    <row r="67" spans="1:48" s="9" customFormat="1" ht="15" customHeight="1" x14ac:dyDescent="0.35">
      <c r="A67" s="3">
        <f t="shared" si="2"/>
        <v>66</v>
      </c>
      <c r="B67" s="13" t="s">
        <v>736</v>
      </c>
      <c r="C67" s="13"/>
      <c r="D67" s="5" t="s">
        <v>156</v>
      </c>
      <c r="E67" s="5" t="s">
        <v>164</v>
      </c>
      <c r="F67" s="5"/>
      <c r="G67" s="5" t="s">
        <v>393</v>
      </c>
      <c r="H67" s="5"/>
      <c r="I67" s="5"/>
      <c r="J67" s="5"/>
      <c r="K67" s="5"/>
      <c r="L67" s="5"/>
      <c r="M67" s="13" t="s">
        <v>737</v>
      </c>
      <c r="N67" s="13" t="s">
        <v>122</v>
      </c>
      <c r="O67" s="5"/>
      <c r="P67" s="5"/>
      <c r="Q67" s="13">
        <v>1</v>
      </c>
      <c r="R67" s="5" t="s">
        <v>128</v>
      </c>
      <c r="S67" s="3" t="str">
        <f>VLOOKUP(Table18[[#This Row],[Progress]],'Reference Table'!$F$2:$G$11,2,FALSE)</f>
        <v>Open</v>
      </c>
      <c r="T67" s="20">
        <v>45717</v>
      </c>
      <c r="U67" s="20" t="str">
        <f>IF(LEN(Table18[[#This Row],[Request Date]])&gt;=1, TEXT(Table18[[#This Row],[Request Date]], "mmm"), "ongoing")</f>
        <v>Mar</v>
      </c>
      <c r="V67" s="20"/>
      <c r="W67" s="5"/>
      <c r="X67" s="143"/>
      <c r="Y67" s="18"/>
      <c r="Z67" s="18"/>
      <c r="AA67" s="18"/>
      <c r="AB67" s="18"/>
      <c r="AC67" s="18"/>
      <c r="AD67" s="18"/>
      <c r="AE67" s="18"/>
      <c r="AF67" s="18"/>
      <c r="AG67" s="18"/>
      <c r="AH67" s="18"/>
      <c r="AI67" s="174"/>
      <c r="AJ67" s="15"/>
      <c r="AK67" s="15"/>
      <c r="AL67" s="15"/>
      <c r="AM67" s="3"/>
      <c r="AN67" s="5"/>
      <c r="AO67" s="3"/>
      <c r="AP67" s="19">
        <f ca="1">IF(Table18[[#This Row],[Status]]="Open",Table18[[#This Row],[Ongoing Vacancies Day]],IF(Table18[[#This Row],[Status]]="Closed",Table18[[#This Row],[Join Date]]-Table18[[#This Row],[Request Date]],IF(Table18[[#This Row],[Status]]="Hold / Cancel","Hold/Cancel",0)))</f>
        <v>248.65716620370222</v>
      </c>
      <c r="AQ67" s="16" t="str">
        <f ca="1">IFERROR(VLOOKUP(AP67,Table4[],3,TRUE),"Hold/Cancel")</f>
        <v>above 91 Days</v>
      </c>
      <c r="AR67" s="19">
        <f ca="1">IF(LEN(Table18[[#This Row],[Join Date]])&lt;1, Table18[[#This Row],[Present Day]]-Table18[[#This Row],[Request Date]],"Closed")</f>
        <v>248.65716620370222</v>
      </c>
      <c r="AS67" s="19" t="str">
        <f ca="1">VLOOKUP(Table18[[#This Row],[Actual SLA]],Table3[],3,TRUE)</f>
        <v>&gt;90</v>
      </c>
      <c r="AT67" s="19" t="str">
        <f ca="1">IFERROR(VLOOKUP(AP67,Table4[],4,TRUE),"Hold/Cancel")</f>
        <v>Closed Not Meet SLA</v>
      </c>
      <c r="AU67" s="17">
        <f t="shared" ca="1" si="4"/>
        <v>45965.657166203702</v>
      </c>
      <c r="AV67" s="166"/>
    </row>
    <row r="68" spans="1:48" ht="15" customHeight="1" x14ac:dyDescent="0.35">
      <c r="A68" s="13">
        <f>A67+1</f>
        <v>67</v>
      </c>
      <c r="B68" s="13" t="s">
        <v>728</v>
      </c>
      <c r="C68" s="13"/>
      <c r="D68" s="18" t="s">
        <v>159</v>
      </c>
      <c r="E68" s="18" t="s">
        <v>164</v>
      </c>
      <c r="F68" s="18"/>
      <c r="G68" s="177" t="s">
        <v>235</v>
      </c>
      <c r="H68" s="18"/>
      <c r="I68" s="18"/>
      <c r="J68" s="18"/>
      <c r="K68" s="18"/>
      <c r="L68" s="18"/>
      <c r="M68" s="18" t="s">
        <v>731</v>
      </c>
      <c r="N68" s="18" t="s">
        <v>39</v>
      </c>
      <c r="O68" s="18" t="s">
        <v>787</v>
      </c>
      <c r="P68" s="18"/>
      <c r="Q68" s="18">
        <v>1</v>
      </c>
      <c r="R68" s="18" t="s">
        <v>130</v>
      </c>
      <c r="S68" s="13" t="str">
        <f>VLOOKUP(Table18[[#This Row],[Progress]],'Reference Table'!$F$2:$G$11,2,FALSE)</f>
        <v>Open</v>
      </c>
      <c r="T68" s="20">
        <v>45756</v>
      </c>
      <c r="U68" s="20" t="str">
        <f>IF(LEN(Table18[[#This Row],[Request Date]])&gt;=1, TEXT(Table18[[#This Row],[Request Date]], "mmm"), "ongoing")</f>
        <v>Apr</v>
      </c>
      <c r="V68" s="18">
        <v>3</v>
      </c>
      <c r="W68" s="18"/>
      <c r="X68" s="18">
        <v>2</v>
      </c>
      <c r="Y68" s="18"/>
      <c r="Z68" s="18"/>
      <c r="AA68" s="18"/>
      <c r="AB68" s="18"/>
      <c r="AC68" s="18"/>
      <c r="AD68" s="18"/>
      <c r="AE68" s="18"/>
      <c r="AF68" s="18"/>
      <c r="AG68" s="18"/>
      <c r="AH68" s="18"/>
      <c r="AI68" s="118" t="s">
        <v>832</v>
      </c>
      <c r="AJ68" s="20"/>
      <c r="AK68" s="20"/>
      <c r="AL68" s="20"/>
      <c r="AM68" s="13"/>
      <c r="AN68" s="18"/>
      <c r="AO68" s="19"/>
      <c r="AP68" s="19">
        <f ca="1">IF(Table18[[#This Row],[Status]]="Open",Table18[[#This Row],[Ongoing Vacancies Day]],IF(Table18[[#This Row],[Status]]="Closed",Table18[[#This Row],[Join Date]]-Table18[[#This Row],[Request Date]],IF(Table18[[#This Row],[Status]]="Hold / Cancel","Hold/Cancel",0)))</f>
        <v>209.65716620370222</v>
      </c>
      <c r="AQ68" s="16" t="str">
        <f ca="1">IFERROR(VLOOKUP(AP68,Table4[],3,TRUE),"Hold/Cancel")</f>
        <v>above 91 Days</v>
      </c>
      <c r="AR68" s="19">
        <f ca="1">IF(LEN(Table18[[#This Row],[Join Date]])&lt;1, Table18[[#This Row],[Present Day]]-Table18[[#This Row],[Request Date]],"Closed")</f>
        <v>209.65716620370222</v>
      </c>
      <c r="AS68" s="19" t="str">
        <f ca="1">VLOOKUP(Table18[[#This Row],[Actual SLA]],Table3[],3,TRUE)</f>
        <v>&gt;90</v>
      </c>
      <c r="AT68" s="19" t="str">
        <f ca="1">IFERROR(VLOOKUP(AP68,Table4[],4,TRUE),"Hold/Cancel")</f>
        <v>Closed Not Meet SLA</v>
      </c>
      <c r="AU68" s="155">
        <f t="shared" ref="AU68:AU76" ca="1" si="5">NOW()</f>
        <v>45965.657166203702</v>
      </c>
      <c r="AV68" s="171"/>
    </row>
    <row r="69" spans="1:48" ht="15" customHeight="1" x14ac:dyDescent="0.35">
      <c r="A69" s="13">
        <f t="shared" ref="A69:A76" si="6">A68+1</f>
        <v>68</v>
      </c>
      <c r="B69" s="13" t="s">
        <v>728</v>
      </c>
      <c r="C69" s="13"/>
      <c r="D69" s="18" t="s">
        <v>323</v>
      </c>
      <c r="E69" s="18" t="s">
        <v>164</v>
      </c>
      <c r="F69" s="18"/>
      <c r="G69" s="18" t="s">
        <v>741</v>
      </c>
      <c r="H69" s="18"/>
      <c r="I69" s="18"/>
      <c r="J69" s="18"/>
      <c r="K69" s="18"/>
      <c r="L69" s="18"/>
      <c r="M69" s="18" t="s">
        <v>731</v>
      </c>
      <c r="N69" s="18" t="s">
        <v>122</v>
      </c>
      <c r="O69" s="18"/>
      <c r="P69" s="18"/>
      <c r="Q69" s="18">
        <v>1</v>
      </c>
      <c r="R69" s="18" t="s">
        <v>128</v>
      </c>
      <c r="S69" s="13" t="str">
        <f>VLOOKUP(Table18[[#This Row],[Progress]],'Reference Table'!$F$2:$G$11,2,FALSE)</f>
        <v>Open</v>
      </c>
      <c r="T69" s="20">
        <v>45756</v>
      </c>
      <c r="U69" s="20" t="str">
        <f>IF(LEN(Table18[[#This Row],[Request Date]])&gt;=1, TEXT(Table18[[#This Row],[Request Date]], "mmm"), "ongoing")</f>
        <v>Apr</v>
      </c>
      <c r="V69" s="18">
        <v>6</v>
      </c>
      <c r="W69" s="18"/>
      <c r="X69" s="18"/>
      <c r="Y69" s="18"/>
      <c r="Z69" s="18"/>
      <c r="AA69" s="18"/>
      <c r="AB69" s="18"/>
      <c r="AC69" s="18">
        <v>6</v>
      </c>
      <c r="AD69" s="18"/>
      <c r="AE69" s="18"/>
      <c r="AF69" s="18"/>
      <c r="AG69" s="18"/>
      <c r="AH69" s="18"/>
      <c r="AI69" s="36" t="s">
        <v>833</v>
      </c>
      <c r="AJ69" s="20"/>
      <c r="AK69" s="20"/>
      <c r="AL69" s="20"/>
      <c r="AM69" s="13"/>
      <c r="AN69" s="18"/>
      <c r="AO69" s="19"/>
      <c r="AP69" s="19">
        <f ca="1">IF(Table18[[#This Row],[Status]]="Open",Table18[[#This Row],[Ongoing Vacancies Day]],IF(Table18[[#This Row],[Status]]="Closed",Table18[[#This Row],[Join Date]]-Table18[[#This Row],[Request Date]],IF(Table18[[#This Row],[Status]]="Hold / Cancel","Hold/Cancel",0)))</f>
        <v>209.65716620370222</v>
      </c>
      <c r="AQ69" s="16" t="str">
        <f ca="1">IFERROR(VLOOKUP(AP69,Table4[],3,TRUE),"Hold/Cancel")</f>
        <v>above 91 Days</v>
      </c>
      <c r="AR69" s="19">
        <f ca="1">IF(LEN(Table18[[#This Row],[Join Date]])&lt;1, Table18[[#This Row],[Present Day]]-Table18[[#This Row],[Request Date]],"Closed")</f>
        <v>209.65716620370222</v>
      </c>
      <c r="AS69" s="19" t="str">
        <f ca="1">VLOOKUP(Table18[[#This Row],[Actual SLA]],Table3[],3,TRUE)</f>
        <v>&gt;90</v>
      </c>
      <c r="AT69" s="19" t="str">
        <f ca="1">IFERROR(VLOOKUP(AP69,Table4[],4,TRUE),"Hold/Cancel")</f>
        <v>Closed Not Meet SLA</v>
      </c>
      <c r="AU69" s="155">
        <f t="shared" ca="1" si="5"/>
        <v>45965.657166203702</v>
      </c>
      <c r="AV69" s="171"/>
    </row>
    <row r="70" spans="1:48" ht="15" customHeight="1" x14ac:dyDescent="0.35">
      <c r="A70" s="13">
        <f t="shared" si="6"/>
        <v>69</v>
      </c>
      <c r="B70" s="13" t="s">
        <v>728</v>
      </c>
      <c r="C70" s="13"/>
      <c r="D70" s="18" t="s">
        <v>159</v>
      </c>
      <c r="E70" s="18" t="s">
        <v>164</v>
      </c>
      <c r="F70" s="18"/>
      <c r="G70" s="177" t="s">
        <v>378</v>
      </c>
      <c r="H70" s="18"/>
      <c r="I70" s="18"/>
      <c r="J70" s="18"/>
      <c r="K70" s="18"/>
      <c r="L70" s="18"/>
      <c r="M70" s="18" t="s">
        <v>731</v>
      </c>
      <c r="N70" s="18" t="s">
        <v>39</v>
      </c>
      <c r="O70" s="18"/>
      <c r="P70" s="18"/>
      <c r="Q70" s="18">
        <v>1</v>
      </c>
      <c r="R70" s="18" t="s">
        <v>128</v>
      </c>
      <c r="S70" s="13" t="str">
        <f>VLOOKUP(Table18[[#This Row],[Progress]],'Reference Table'!$F$2:$G$11,2,FALSE)</f>
        <v>Open</v>
      </c>
      <c r="T70" s="20">
        <v>45756</v>
      </c>
      <c r="U70" s="20" t="str">
        <f>IF(LEN(Table18[[#This Row],[Request Date]])&gt;=1, TEXT(Table18[[#This Row],[Request Date]], "mmm"), "ongoing")</f>
        <v>Apr</v>
      </c>
      <c r="V70" s="18">
        <v>3</v>
      </c>
      <c r="W70" s="18"/>
      <c r="X70" s="18"/>
      <c r="Y70" s="18"/>
      <c r="Z70" s="18"/>
      <c r="AA70" s="18"/>
      <c r="AB70" s="18"/>
      <c r="AC70" s="18"/>
      <c r="AD70" s="18"/>
      <c r="AE70" s="18"/>
      <c r="AF70" s="18"/>
      <c r="AG70" s="18"/>
      <c r="AH70" s="18"/>
      <c r="AI70" s="36" t="s">
        <v>834</v>
      </c>
      <c r="AJ70" s="20"/>
      <c r="AK70" s="20"/>
      <c r="AL70" s="20"/>
      <c r="AM70" s="13"/>
      <c r="AN70" s="18"/>
      <c r="AO70" s="19"/>
      <c r="AP70" s="19">
        <f ca="1">IF(Table18[[#This Row],[Status]]="Open",Table18[[#This Row],[Ongoing Vacancies Day]],IF(Table18[[#This Row],[Status]]="Closed",Table18[[#This Row],[Join Date]]-Table18[[#This Row],[Request Date]],IF(Table18[[#This Row],[Status]]="Hold / Cancel","Hold/Cancel",0)))</f>
        <v>209.65716620370222</v>
      </c>
      <c r="AQ70" s="16" t="str">
        <f ca="1">IFERROR(VLOOKUP(AP70,Table4[],3,TRUE),"Hold/Cancel")</f>
        <v>above 91 Days</v>
      </c>
      <c r="AR70" s="19">
        <f ca="1">IF(LEN(Table18[[#This Row],[Join Date]])&lt;1, Table18[[#This Row],[Present Day]]-Table18[[#This Row],[Request Date]],"Closed")</f>
        <v>209.65716620370222</v>
      </c>
      <c r="AS70" s="19" t="str">
        <f ca="1">VLOOKUP(Table18[[#This Row],[Actual SLA]],Table3[],3,TRUE)</f>
        <v>&gt;90</v>
      </c>
      <c r="AT70" s="19" t="str">
        <f ca="1">IFERROR(VLOOKUP(AP70,Table4[],4,TRUE),"Hold/Cancel")</f>
        <v>Closed Not Meet SLA</v>
      </c>
      <c r="AU70" s="155">
        <f t="shared" ca="1" si="5"/>
        <v>45965.657166203702</v>
      </c>
      <c r="AV70" s="171"/>
    </row>
    <row r="71" spans="1:48" ht="15" customHeight="1" x14ac:dyDescent="0.35">
      <c r="A71" s="13">
        <f t="shared" si="6"/>
        <v>70</v>
      </c>
      <c r="B71" s="13" t="s">
        <v>728</v>
      </c>
      <c r="C71" s="13"/>
      <c r="D71" s="18" t="s">
        <v>159</v>
      </c>
      <c r="E71" s="18" t="s">
        <v>164</v>
      </c>
      <c r="F71" s="18" t="s">
        <v>784</v>
      </c>
      <c r="G71" s="18" t="s">
        <v>742</v>
      </c>
      <c r="H71" s="18"/>
      <c r="I71" s="18"/>
      <c r="J71" s="18"/>
      <c r="K71" s="18"/>
      <c r="L71" s="18"/>
      <c r="M71" s="18" t="s">
        <v>731</v>
      </c>
      <c r="N71" s="18" t="s">
        <v>122</v>
      </c>
      <c r="O71" s="18"/>
      <c r="P71" s="18"/>
      <c r="Q71" s="18">
        <v>1</v>
      </c>
      <c r="R71" s="18" t="s">
        <v>128</v>
      </c>
      <c r="S71" s="13" t="str">
        <f>VLOOKUP(Table18[[#This Row],[Progress]],'Reference Table'!$F$2:$G$11,2,FALSE)</f>
        <v>Open</v>
      </c>
      <c r="T71" s="20">
        <v>45756</v>
      </c>
      <c r="U71" s="20" t="str">
        <f>IF(LEN(Table18[[#This Row],[Request Date]])&gt;=1, TEXT(Table18[[#This Row],[Request Date]], "mmm"), "ongoing")</f>
        <v>Apr</v>
      </c>
      <c r="V71" s="18">
        <v>1</v>
      </c>
      <c r="W71" s="18">
        <v>2</v>
      </c>
      <c r="X71" s="18"/>
      <c r="Y71" s="18"/>
      <c r="Z71" s="18"/>
      <c r="AA71" s="18"/>
      <c r="AB71" s="18"/>
      <c r="AC71" s="18"/>
      <c r="AD71" s="18"/>
      <c r="AE71" s="18"/>
      <c r="AF71" s="18"/>
      <c r="AG71" s="18"/>
      <c r="AH71" s="18"/>
      <c r="AI71" s="36" t="s">
        <v>834</v>
      </c>
      <c r="AJ71" s="20"/>
      <c r="AK71" s="20"/>
      <c r="AL71" s="20"/>
      <c r="AM71" s="13"/>
      <c r="AN71" s="18"/>
      <c r="AO71" s="19"/>
      <c r="AP71" s="19">
        <f ca="1">IF(Table18[[#This Row],[Status]]="Open",Table18[[#This Row],[Ongoing Vacancies Day]],IF(Table18[[#This Row],[Status]]="Closed",Table18[[#This Row],[Join Date]]-Table18[[#This Row],[Request Date]],IF(Table18[[#This Row],[Status]]="Hold / Cancel","Hold/Cancel",0)))</f>
        <v>209.65716620370222</v>
      </c>
      <c r="AQ71" s="16" t="str">
        <f ca="1">IFERROR(VLOOKUP(AP71,Table4[],3,TRUE),"Hold/Cancel")</f>
        <v>above 91 Days</v>
      </c>
      <c r="AR71" s="19">
        <f ca="1">IF(LEN(Table18[[#This Row],[Join Date]])&lt;1, Table18[[#This Row],[Present Day]]-Table18[[#This Row],[Request Date]],"Closed")</f>
        <v>209.65716620370222</v>
      </c>
      <c r="AS71" s="19" t="str">
        <f ca="1">VLOOKUP(Table18[[#This Row],[Actual SLA]],Table3[],3,TRUE)</f>
        <v>&gt;90</v>
      </c>
      <c r="AT71" s="19" t="str">
        <f ca="1">IFERROR(VLOOKUP(AP71,Table4[],4,TRUE),"Hold/Cancel")</f>
        <v>Closed Not Meet SLA</v>
      </c>
      <c r="AU71" s="155">
        <f t="shared" ca="1" si="5"/>
        <v>45965.657166203702</v>
      </c>
      <c r="AV71" s="171"/>
    </row>
    <row r="72" spans="1:48" ht="15" customHeight="1" x14ac:dyDescent="0.35">
      <c r="A72" s="13">
        <f t="shared" si="6"/>
        <v>71</v>
      </c>
      <c r="B72" s="13" t="s">
        <v>728</v>
      </c>
      <c r="C72" s="13"/>
      <c r="D72" s="5" t="s">
        <v>159</v>
      </c>
      <c r="E72" s="18" t="s">
        <v>164</v>
      </c>
      <c r="F72" s="18" t="s">
        <v>784</v>
      </c>
      <c r="G72" s="18" t="s">
        <v>742</v>
      </c>
      <c r="H72" s="5"/>
      <c r="I72" s="5"/>
      <c r="J72" s="5"/>
      <c r="K72" s="5"/>
      <c r="L72" s="5"/>
      <c r="M72" s="18" t="s">
        <v>731</v>
      </c>
      <c r="N72" s="5" t="s">
        <v>122</v>
      </c>
      <c r="O72" s="5"/>
      <c r="P72" s="5"/>
      <c r="Q72" s="18">
        <v>1</v>
      </c>
      <c r="R72" s="18" t="s">
        <v>128</v>
      </c>
      <c r="S72" s="3" t="str">
        <f>VLOOKUP(Table18[[#This Row],[Progress]],'Reference Table'!$F$2:$G$11,2,FALSE)</f>
        <v>Open</v>
      </c>
      <c r="T72" s="20">
        <v>45756</v>
      </c>
      <c r="U72" s="20" t="str">
        <f>IF(LEN(Table18[[#This Row],[Request Date]])&gt;=1, TEXT(Table18[[#This Row],[Request Date]], "mmm"), "ongoing")</f>
        <v>Apr</v>
      </c>
      <c r="V72" s="18"/>
      <c r="W72" s="5">
        <v>2</v>
      </c>
      <c r="X72" s="18"/>
      <c r="Y72" s="18"/>
      <c r="Z72" s="18"/>
      <c r="AA72" s="18"/>
      <c r="AB72" s="18"/>
      <c r="AC72" s="18"/>
      <c r="AD72" s="18"/>
      <c r="AE72" s="18"/>
      <c r="AF72" s="18"/>
      <c r="AG72" s="18"/>
      <c r="AH72" s="18"/>
      <c r="AI72" s="174"/>
      <c r="AJ72" s="15"/>
      <c r="AK72" s="15"/>
      <c r="AL72" s="15"/>
      <c r="AM72" s="3"/>
      <c r="AN72" s="5"/>
      <c r="AO72" s="16"/>
      <c r="AP72" s="16">
        <f ca="1">IF(Table18[[#This Row],[Status]]="Open",Table18[[#This Row],[Ongoing Vacancies Day]],IF(Table18[[#This Row],[Status]]="Closed",Table18[[#This Row],[Join Date]]-Table18[[#This Row],[Request Date]],IF(Table18[[#This Row],[Status]]="Hold / Cancel","Hold/Cancel",0)))</f>
        <v>209.65716620370222</v>
      </c>
      <c r="AQ72" s="16" t="str">
        <f ca="1">IFERROR(VLOOKUP(AP72,Table4[],3,TRUE),"Hold/Cancel")</f>
        <v>above 91 Days</v>
      </c>
      <c r="AR72" s="16">
        <f ca="1">IF(LEN(Table18[[#This Row],[Join Date]])&lt;1, Table18[[#This Row],[Present Day]]-Table18[[#This Row],[Request Date]],"Closed")</f>
        <v>209.65716620370222</v>
      </c>
      <c r="AS72" s="16" t="str">
        <f ca="1">VLOOKUP(Table18[[#This Row],[Actual SLA]],Table3[],3,TRUE)</f>
        <v>&gt;90</v>
      </c>
      <c r="AT72" s="16" t="str">
        <f ca="1">IFERROR(VLOOKUP(AP72,Table4[],4,TRUE),"Hold/Cancel")</f>
        <v>Closed Not Meet SLA</v>
      </c>
      <c r="AU72" s="17">
        <f t="shared" ca="1" si="5"/>
        <v>45965.657166203702</v>
      </c>
      <c r="AV72" s="166"/>
    </row>
    <row r="73" spans="1:48" ht="15" customHeight="1" x14ac:dyDescent="0.35">
      <c r="A73" s="13">
        <f t="shared" si="6"/>
        <v>72</v>
      </c>
      <c r="B73" s="13" t="s">
        <v>728</v>
      </c>
      <c r="C73" s="13"/>
      <c r="D73" s="5" t="s">
        <v>159</v>
      </c>
      <c r="E73" s="18" t="s">
        <v>164</v>
      </c>
      <c r="F73" s="18" t="s">
        <v>784</v>
      </c>
      <c r="G73" s="18" t="s">
        <v>742</v>
      </c>
      <c r="H73" s="5"/>
      <c r="I73" s="5"/>
      <c r="J73" s="5"/>
      <c r="K73" s="5"/>
      <c r="L73" s="5"/>
      <c r="M73" s="18" t="s">
        <v>731</v>
      </c>
      <c r="N73" s="5" t="s">
        <v>122</v>
      </c>
      <c r="O73" s="5"/>
      <c r="P73" s="5"/>
      <c r="Q73" s="18">
        <v>1</v>
      </c>
      <c r="R73" s="18" t="s">
        <v>128</v>
      </c>
      <c r="S73" s="3" t="str">
        <f>VLOOKUP(Table18[[#This Row],[Progress]],'Reference Table'!$F$2:$G$11,2,FALSE)</f>
        <v>Open</v>
      </c>
      <c r="T73" s="20">
        <v>45756</v>
      </c>
      <c r="U73" s="20" t="str">
        <f>IF(LEN(Table18[[#This Row],[Request Date]])&gt;=1, TEXT(Table18[[#This Row],[Request Date]], "mmm"), "ongoing")</f>
        <v>Apr</v>
      </c>
      <c r="V73" s="18"/>
      <c r="W73" s="5">
        <v>2</v>
      </c>
      <c r="X73" s="18"/>
      <c r="Y73" s="18"/>
      <c r="Z73" s="18"/>
      <c r="AA73" s="18"/>
      <c r="AB73" s="18"/>
      <c r="AC73" s="18"/>
      <c r="AD73" s="18"/>
      <c r="AE73" s="18"/>
      <c r="AF73" s="18"/>
      <c r="AG73" s="18"/>
      <c r="AH73" s="18"/>
      <c r="AI73" s="174"/>
      <c r="AJ73" s="15"/>
      <c r="AK73" s="15"/>
      <c r="AL73" s="15"/>
      <c r="AM73" s="3"/>
      <c r="AN73" s="5"/>
      <c r="AO73" s="16"/>
      <c r="AP73" s="16">
        <f ca="1">IF(Table18[[#This Row],[Status]]="Open",Table18[[#This Row],[Ongoing Vacancies Day]],IF(Table18[[#This Row],[Status]]="Closed",Table18[[#This Row],[Join Date]]-Table18[[#This Row],[Request Date]],IF(Table18[[#This Row],[Status]]="Hold / Cancel","Hold/Cancel",0)))</f>
        <v>209.65716620370222</v>
      </c>
      <c r="AQ73" s="16" t="str">
        <f ca="1">IFERROR(VLOOKUP(AP73,Table4[],3,TRUE),"Hold/Cancel")</f>
        <v>above 91 Days</v>
      </c>
      <c r="AR73" s="16">
        <f ca="1">IF(LEN(Table18[[#This Row],[Join Date]])&lt;1, Table18[[#This Row],[Present Day]]-Table18[[#This Row],[Request Date]],"Closed")</f>
        <v>209.65716620370222</v>
      </c>
      <c r="AS73" s="16" t="str">
        <f ca="1">VLOOKUP(Table18[[#This Row],[Actual SLA]],Table3[],3,TRUE)</f>
        <v>&gt;90</v>
      </c>
      <c r="AT73" s="16" t="str">
        <f ca="1">IFERROR(VLOOKUP(AP73,Table4[],4,TRUE),"Hold/Cancel")</f>
        <v>Closed Not Meet SLA</v>
      </c>
      <c r="AU73" s="17">
        <f t="shared" ca="1" si="5"/>
        <v>45965.657166203702</v>
      </c>
      <c r="AV73" s="166"/>
    </row>
    <row r="74" spans="1:48" ht="15" customHeight="1" x14ac:dyDescent="0.35">
      <c r="A74" s="13">
        <f t="shared" si="6"/>
        <v>73</v>
      </c>
      <c r="B74" s="13" t="s">
        <v>728</v>
      </c>
      <c r="C74" s="13"/>
      <c r="D74" s="5" t="s">
        <v>159</v>
      </c>
      <c r="E74" s="18" t="s">
        <v>164</v>
      </c>
      <c r="F74" s="5" t="s">
        <v>784</v>
      </c>
      <c r="G74" s="18" t="s">
        <v>742</v>
      </c>
      <c r="H74" s="5"/>
      <c r="I74" s="5"/>
      <c r="J74" s="5"/>
      <c r="K74" s="5"/>
      <c r="L74" s="5"/>
      <c r="M74" s="18" t="s">
        <v>731</v>
      </c>
      <c r="N74" s="5" t="s">
        <v>122</v>
      </c>
      <c r="O74" s="5"/>
      <c r="P74" s="5"/>
      <c r="Q74" s="18">
        <v>1</v>
      </c>
      <c r="R74" s="18" t="s">
        <v>128</v>
      </c>
      <c r="S74" s="3" t="str">
        <f>VLOOKUP(Table18[[#This Row],[Progress]],'Reference Table'!$F$2:$G$11,2,FALSE)</f>
        <v>Open</v>
      </c>
      <c r="T74" s="20">
        <v>45756</v>
      </c>
      <c r="U74" s="20" t="str">
        <f>IF(LEN(Table18[[#This Row],[Request Date]])&gt;=1, TEXT(Table18[[#This Row],[Request Date]], "mmm"), "ongoing")</f>
        <v>Apr</v>
      </c>
      <c r="V74" s="18"/>
      <c r="W74" s="5">
        <v>2</v>
      </c>
      <c r="X74" s="18"/>
      <c r="Y74" s="18"/>
      <c r="Z74" s="18"/>
      <c r="AA74" s="18"/>
      <c r="AB74" s="18"/>
      <c r="AC74" s="18"/>
      <c r="AD74" s="18"/>
      <c r="AE74" s="18"/>
      <c r="AF74" s="18"/>
      <c r="AG74" s="18"/>
      <c r="AH74" s="18"/>
      <c r="AI74" s="174"/>
      <c r="AJ74" s="15"/>
      <c r="AK74" s="15"/>
      <c r="AL74" s="15"/>
      <c r="AM74" s="3"/>
      <c r="AN74" s="5"/>
      <c r="AO74" s="16"/>
      <c r="AP74" s="16">
        <f ca="1">IF(Table18[[#This Row],[Status]]="Open",Table18[[#This Row],[Ongoing Vacancies Day]],IF(Table18[[#This Row],[Status]]="Closed",Table18[[#This Row],[Join Date]]-Table18[[#This Row],[Request Date]],IF(Table18[[#This Row],[Status]]="Hold / Cancel","Hold/Cancel",0)))</f>
        <v>209.65716620370222</v>
      </c>
      <c r="AQ74" s="16" t="str">
        <f ca="1">IFERROR(VLOOKUP(AP74,Table4[],3,TRUE),"Hold/Cancel")</f>
        <v>above 91 Days</v>
      </c>
      <c r="AR74" s="16">
        <f ca="1">IF(LEN(Table18[[#This Row],[Join Date]])&lt;1, Table18[[#This Row],[Present Day]]-Table18[[#This Row],[Request Date]],"Closed")</f>
        <v>209.65716620370222</v>
      </c>
      <c r="AS74" s="16" t="str">
        <f ca="1">VLOOKUP(Table18[[#This Row],[Actual SLA]],Table3[],3,TRUE)</f>
        <v>&gt;90</v>
      </c>
      <c r="AT74" s="16" t="str">
        <f ca="1">IFERROR(VLOOKUP(AP74,Table4[],4,TRUE),"Hold/Cancel")</f>
        <v>Closed Not Meet SLA</v>
      </c>
      <c r="AU74" s="17">
        <f t="shared" ca="1" si="5"/>
        <v>45965.657166203702</v>
      </c>
      <c r="AV74" s="166"/>
    </row>
    <row r="75" spans="1:48" s="9" customFormat="1" ht="15" customHeight="1" x14ac:dyDescent="0.35">
      <c r="A75" s="13">
        <f t="shared" si="6"/>
        <v>74</v>
      </c>
      <c r="B75" s="13" t="s">
        <v>728</v>
      </c>
      <c r="C75" s="13"/>
      <c r="D75" s="18" t="s">
        <v>159</v>
      </c>
      <c r="E75" s="18" t="s">
        <v>164</v>
      </c>
      <c r="F75" s="18"/>
      <c r="G75" s="177" t="s">
        <v>383</v>
      </c>
      <c r="H75" s="18"/>
      <c r="I75" s="18"/>
      <c r="J75" s="18"/>
      <c r="K75" s="18"/>
      <c r="L75" s="18"/>
      <c r="M75" s="18" t="s">
        <v>731</v>
      </c>
      <c r="N75" s="18"/>
      <c r="O75" s="18"/>
      <c r="P75" s="18"/>
      <c r="Q75" s="18">
        <v>1</v>
      </c>
      <c r="R75" s="18" t="s">
        <v>132</v>
      </c>
      <c r="S75" s="13" t="str">
        <f>VLOOKUP(Table18[[#This Row],[Progress]],'Reference Table'!$F$2:$G$11,2,FALSE)</f>
        <v>Open</v>
      </c>
      <c r="T75" s="20">
        <v>45756</v>
      </c>
      <c r="U75" s="20" t="str">
        <f>IF(LEN(Table18[[#This Row],[Request Date]])&gt;=1, TEXT(Table18[[#This Row],[Request Date]], "mmm"), "ongoing")</f>
        <v>Apr</v>
      </c>
      <c r="V75" s="18"/>
      <c r="W75" s="18">
        <v>2</v>
      </c>
      <c r="X75" s="18">
        <v>1</v>
      </c>
      <c r="Y75" s="18"/>
      <c r="Z75" s="18"/>
      <c r="AA75" s="18">
        <v>1</v>
      </c>
      <c r="AB75" s="18"/>
      <c r="AC75" s="18"/>
      <c r="AD75" s="18"/>
      <c r="AE75" s="18"/>
      <c r="AF75" s="18"/>
      <c r="AG75" s="18"/>
      <c r="AH75" s="18"/>
      <c r="AI75" s="36" t="s">
        <v>835</v>
      </c>
      <c r="AJ75" s="20"/>
      <c r="AK75" s="20"/>
      <c r="AL75" s="20"/>
      <c r="AM75" s="13"/>
      <c r="AN75" s="18"/>
      <c r="AO75" s="19"/>
      <c r="AP75" s="19">
        <f ca="1">IF(Table18[[#This Row],[Status]]="Open",Table18[[#This Row],[Ongoing Vacancies Day]],IF(Table18[[#This Row],[Status]]="Closed",Table18[[#This Row],[Join Date]]-Table18[[#This Row],[Request Date]],IF(Table18[[#This Row],[Status]]="Hold / Cancel","Hold/Cancel",0)))</f>
        <v>209.65716620370222</v>
      </c>
      <c r="AQ75" s="16" t="str">
        <f ca="1">IFERROR(VLOOKUP(AP75,Table4[],3,TRUE),"Hold/Cancel")</f>
        <v>above 91 Days</v>
      </c>
      <c r="AR75" s="19">
        <f ca="1">IF(LEN(Table18[[#This Row],[Join Date]])&lt;1, Table18[[#This Row],[Present Day]]-Table18[[#This Row],[Request Date]],"Closed")</f>
        <v>209.65716620370222</v>
      </c>
      <c r="AS75" s="19" t="str">
        <f ca="1">VLOOKUP(Table18[[#This Row],[Actual SLA]],Table3[],3,TRUE)</f>
        <v>&gt;90</v>
      </c>
      <c r="AT75" s="19" t="str">
        <f ca="1">IFERROR(VLOOKUP(AP75,Table4[],4,TRUE),"Hold/Cancel")</f>
        <v>Closed Not Meet SLA</v>
      </c>
      <c r="AU75" s="155">
        <f t="shared" ca="1" si="5"/>
        <v>45965.657166203702</v>
      </c>
      <c r="AV75" s="171"/>
    </row>
    <row r="76" spans="1:48" s="9" customFormat="1" ht="15" customHeight="1" x14ac:dyDescent="0.35">
      <c r="A76" s="13">
        <f t="shared" si="6"/>
        <v>75</v>
      </c>
      <c r="B76" s="13" t="s">
        <v>728</v>
      </c>
      <c r="C76" s="13"/>
      <c r="D76" s="18" t="s">
        <v>159</v>
      </c>
      <c r="E76" s="18" t="s">
        <v>164</v>
      </c>
      <c r="F76" s="18" t="s">
        <v>786</v>
      </c>
      <c r="G76" s="177" t="s">
        <v>366</v>
      </c>
      <c r="H76" s="18"/>
      <c r="I76" s="18"/>
      <c r="J76" s="18"/>
      <c r="K76" s="18"/>
      <c r="L76" s="18"/>
      <c r="M76" s="18" t="s">
        <v>731</v>
      </c>
      <c r="N76" s="18"/>
      <c r="O76" s="18"/>
      <c r="P76" s="18"/>
      <c r="Q76" s="18">
        <v>1</v>
      </c>
      <c r="R76" s="18" t="s">
        <v>132</v>
      </c>
      <c r="S76" s="13" t="str">
        <f>VLOOKUP(Table18[[#This Row],[Progress]],'Reference Table'!$F$2:$G$11,2,FALSE)</f>
        <v>Open</v>
      </c>
      <c r="T76" s="20">
        <v>45756</v>
      </c>
      <c r="U76" s="20" t="str">
        <f>IF(LEN(Table18[[#This Row],[Request Date]])&gt;=1, TEXT(Table18[[#This Row],[Request Date]], "mmm"), "ongoing")</f>
        <v>Apr</v>
      </c>
      <c r="V76" s="18"/>
      <c r="W76" s="18">
        <v>3</v>
      </c>
      <c r="X76" s="18">
        <v>2</v>
      </c>
      <c r="Y76" s="18"/>
      <c r="Z76" s="18"/>
      <c r="AA76" s="18">
        <v>1</v>
      </c>
      <c r="AB76" s="18"/>
      <c r="AC76" s="18"/>
      <c r="AD76" s="18"/>
      <c r="AE76" s="18"/>
      <c r="AF76" s="18"/>
      <c r="AG76" s="18"/>
      <c r="AH76" s="18"/>
      <c r="AI76" s="118" t="s">
        <v>836</v>
      </c>
      <c r="AJ76" s="20"/>
      <c r="AK76" s="20"/>
      <c r="AL76" s="20"/>
      <c r="AM76" s="13"/>
      <c r="AN76" s="18"/>
      <c r="AO76" s="19"/>
      <c r="AP76" s="19">
        <f ca="1">IF(Table18[[#This Row],[Status]]="Open",Table18[[#This Row],[Ongoing Vacancies Day]],IF(Table18[[#This Row],[Status]]="Closed",Table18[[#This Row],[Join Date]]-Table18[[#This Row],[Request Date]],IF(Table18[[#This Row],[Status]]="Hold / Cancel","Hold/Cancel",0)))</f>
        <v>209.65716620370222</v>
      </c>
      <c r="AQ76" s="16" t="str">
        <f ca="1">IFERROR(VLOOKUP(AP76,Table4[],3,TRUE),"Hold/Cancel")</f>
        <v>above 91 Days</v>
      </c>
      <c r="AR76" s="19">
        <f ca="1">IF(LEN(Table18[[#This Row],[Join Date]])&lt;1, Table18[[#This Row],[Present Day]]-Table18[[#This Row],[Request Date]],"Closed")</f>
        <v>209.65716620370222</v>
      </c>
      <c r="AS76" s="19" t="str">
        <f ca="1">VLOOKUP(Table18[[#This Row],[Actual SLA]],Table3[],3,TRUE)</f>
        <v>&gt;90</v>
      </c>
      <c r="AT76" s="19" t="str">
        <f ca="1">IFERROR(VLOOKUP(AP76,Table4[],4,TRUE),"Hold/Cancel")</f>
        <v>Closed Not Meet SLA</v>
      </c>
      <c r="AU76" s="155">
        <f t="shared" ca="1" si="5"/>
        <v>45965.657166203702</v>
      </c>
      <c r="AV76" s="171"/>
    </row>
    <row r="77" spans="1:48" s="9" customFormat="1" ht="15" customHeight="1" x14ac:dyDescent="0.35">
      <c r="A77" s="13"/>
      <c r="B77" s="13" t="s">
        <v>728</v>
      </c>
      <c r="C77" s="13"/>
      <c r="D77" s="18" t="s">
        <v>156</v>
      </c>
      <c r="E77" s="18" t="s">
        <v>164</v>
      </c>
      <c r="F77" s="18"/>
      <c r="G77" s="177" t="s">
        <v>826</v>
      </c>
      <c r="H77" s="18"/>
      <c r="I77" s="18"/>
      <c r="J77" s="18"/>
      <c r="K77" s="18" t="s">
        <v>827</v>
      </c>
      <c r="L77" s="18"/>
      <c r="M77" s="18" t="s">
        <v>731</v>
      </c>
      <c r="N77" s="18"/>
      <c r="O77" s="18"/>
      <c r="P77" s="18"/>
      <c r="Q77" s="18">
        <v>1</v>
      </c>
      <c r="R77" s="18" t="s">
        <v>128</v>
      </c>
      <c r="S77" s="13" t="str">
        <f>VLOOKUP(Table18[[#This Row],[Progress]],'Reference Table'!$F$2:$G$11,2,FALSE)</f>
        <v>Open</v>
      </c>
      <c r="T77" s="20">
        <v>45762</v>
      </c>
      <c r="U77" s="20" t="str">
        <f>IF(LEN(Table18[[#This Row],[Request Date]])&gt;=1, TEXT(Table18[[#This Row],[Request Date]], "mmm"), "ongoing")</f>
        <v>Apr</v>
      </c>
      <c r="V77" s="18"/>
      <c r="W77" s="18"/>
      <c r="X77" s="18"/>
      <c r="Y77" s="18"/>
      <c r="Z77" s="18"/>
      <c r="AA77" s="18"/>
      <c r="AB77" s="18"/>
      <c r="AC77" s="18"/>
      <c r="AD77" s="18"/>
      <c r="AE77" s="18"/>
      <c r="AF77" s="18"/>
      <c r="AG77" s="18"/>
      <c r="AH77" s="18"/>
      <c r="AI77" s="174"/>
      <c r="AJ77" s="20"/>
      <c r="AK77" s="20"/>
      <c r="AL77" s="20"/>
      <c r="AM77" s="13"/>
      <c r="AN77" s="18"/>
      <c r="AO77" s="19"/>
      <c r="AP77" s="19">
        <f ca="1">IF(Table18[[#This Row],[Status]]="Open",Table18[[#This Row],[Ongoing Vacancies Day]],IF(Table18[[#This Row],[Status]]="Closed",Table18[[#This Row],[Join Date]]-Table18[[#This Row],[Request Date]],IF(Table18[[#This Row],[Status]]="Hold / Cancel","Hold/Cancel",0)))</f>
        <v>203.65716620370222</v>
      </c>
      <c r="AQ77" s="16" t="str">
        <f ca="1">IFERROR(VLOOKUP(AP77,Table4[],3,TRUE),"Hold/Cancel")</f>
        <v>above 91 Days</v>
      </c>
      <c r="AR77" s="19">
        <f ca="1">IF(LEN(Table18[[#This Row],[Join Date]])&lt;1, Table18[[#This Row],[Present Day]]-Table18[[#This Row],[Request Date]],"Closed")</f>
        <v>203.65716620370222</v>
      </c>
      <c r="AS77" s="19" t="str">
        <f ca="1">VLOOKUP(Table18[[#This Row],[Actual SLA]],Table3[],3,TRUE)</f>
        <v>&gt;90</v>
      </c>
      <c r="AT77" s="19" t="str">
        <f ca="1">IFERROR(VLOOKUP(AP77,Table4[],4,TRUE),"Hold/Cancel")</f>
        <v>Closed Not Meet SLA</v>
      </c>
      <c r="AU77" s="155">
        <f t="shared" ref="AU77:AU84" ca="1" si="7">NOW()</f>
        <v>45965.657166203702</v>
      </c>
      <c r="AV77" s="171"/>
    </row>
    <row r="78" spans="1:48" s="9" customFormat="1" ht="15" customHeight="1" x14ac:dyDescent="0.35">
      <c r="A78" s="13"/>
      <c r="B78" s="13" t="s">
        <v>728</v>
      </c>
      <c r="C78" s="13"/>
      <c r="D78" s="18" t="s">
        <v>156</v>
      </c>
      <c r="E78" s="18" t="s">
        <v>164</v>
      </c>
      <c r="F78" s="18"/>
      <c r="G78" s="177" t="s">
        <v>826</v>
      </c>
      <c r="H78" s="18"/>
      <c r="I78" s="18"/>
      <c r="J78" s="18"/>
      <c r="K78" s="18" t="s">
        <v>827</v>
      </c>
      <c r="L78" s="18"/>
      <c r="M78" s="18" t="s">
        <v>731</v>
      </c>
      <c r="N78" s="18"/>
      <c r="O78" s="18"/>
      <c r="P78" s="18"/>
      <c r="Q78" s="18">
        <v>1</v>
      </c>
      <c r="R78" s="18" t="s">
        <v>128</v>
      </c>
      <c r="S78" s="13" t="str">
        <f>VLOOKUP(Table18[[#This Row],[Progress]],'Reference Table'!$F$2:$G$11,2,FALSE)</f>
        <v>Open</v>
      </c>
      <c r="T78" s="20">
        <v>45762</v>
      </c>
      <c r="U78" s="20" t="str">
        <f>IF(LEN(Table18[[#This Row],[Request Date]])&gt;=1, TEXT(Table18[[#This Row],[Request Date]], "mmm"), "ongoing")</f>
        <v>Apr</v>
      </c>
      <c r="V78" s="18"/>
      <c r="W78" s="18"/>
      <c r="X78" s="18"/>
      <c r="Y78" s="18"/>
      <c r="Z78" s="18"/>
      <c r="AA78" s="18"/>
      <c r="AB78" s="18"/>
      <c r="AC78" s="18"/>
      <c r="AD78" s="18"/>
      <c r="AE78" s="18"/>
      <c r="AF78" s="18"/>
      <c r="AG78" s="18"/>
      <c r="AH78" s="18"/>
      <c r="AI78" s="174"/>
      <c r="AJ78" s="20"/>
      <c r="AK78" s="20"/>
      <c r="AL78" s="20"/>
      <c r="AM78" s="13"/>
      <c r="AN78" s="18"/>
      <c r="AO78" s="19"/>
      <c r="AP78" s="19">
        <f ca="1">IF(Table18[[#This Row],[Status]]="Open",Table18[[#This Row],[Ongoing Vacancies Day]],IF(Table18[[#This Row],[Status]]="Closed",Table18[[#This Row],[Join Date]]-Table18[[#This Row],[Request Date]],IF(Table18[[#This Row],[Status]]="Hold / Cancel","Hold/Cancel",0)))</f>
        <v>203.65716620370222</v>
      </c>
      <c r="AQ78" s="16" t="str">
        <f ca="1">IFERROR(VLOOKUP(AP78,Table4[],3,TRUE),"Hold/Cancel")</f>
        <v>above 91 Days</v>
      </c>
      <c r="AR78" s="19">
        <f ca="1">IF(LEN(Table18[[#This Row],[Join Date]])&lt;1, Table18[[#This Row],[Present Day]]-Table18[[#This Row],[Request Date]],"Closed")</f>
        <v>203.65716620370222</v>
      </c>
      <c r="AS78" s="19" t="str">
        <f ca="1">VLOOKUP(Table18[[#This Row],[Actual SLA]],Table3[],3,TRUE)</f>
        <v>&gt;90</v>
      </c>
      <c r="AT78" s="19" t="str">
        <f ca="1">IFERROR(VLOOKUP(AP78,Table4[],4,TRUE),"Hold/Cancel")</f>
        <v>Closed Not Meet SLA</v>
      </c>
      <c r="AU78" s="155">
        <f t="shared" ca="1" si="7"/>
        <v>45965.657166203702</v>
      </c>
      <c r="AV78" s="171"/>
    </row>
    <row r="79" spans="1:48" s="9" customFormat="1" ht="15" customHeight="1" x14ac:dyDescent="0.35">
      <c r="A79" s="13"/>
      <c r="B79" s="13" t="s">
        <v>728</v>
      </c>
      <c r="C79" s="13"/>
      <c r="D79" s="18" t="s">
        <v>159</v>
      </c>
      <c r="E79" s="18" t="s">
        <v>164</v>
      </c>
      <c r="F79" s="18"/>
      <c r="G79" s="177" t="s">
        <v>378</v>
      </c>
      <c r="H79" s="18"/>
      <c r="I79" s="18"/>
      <c r="J79" s="18"/>
      <c r="K79" s="18" t="s">
        <v>827</v>
      </c>
      <c r="L79" s="18"/>
      <c r="M79" s="18" t="s">
        <v>731</v>
      </c>
      <c r="N79" s="18" t="s">
        <v>39</v>
      </c>
      <c r="O79" s="18"/>
      <c r="P79" s="18"/>
      <c r="Q79" s="18">
        <v>1</v>
      </c>
      <c r="R79" s="18" t="s">
        <v>128</v>
      </c>
      <c r="S79" s="13" t="str">
        <f>VLOOKUP(Table18[[#This Row],[Progress]],'Reference Table'!$F$2:$G$11,2,FALSE)</f>
        <v>Open</v>
      </c>
      <c r="T79" s="20">
        <v>45762</v>
      </c>
      <c r="U79" s="20" t="str">
        <f>IF(LEN(Table18[[#This Row],[Request Date]])&gt;=1, TEXT(Table18[[#This Row],[Request Date]], "mmm"), "ongoing")</f>
        <v>Apr</v>
      </c>
      <c r="V79" s="18"/>
      <c r="W79" s="18"/>
      <c r="X79" s="18"/>
      <c r="Y79" s="18"/>
      <c r="Z79" s="18"/>
      <c r="AA79" s="18"/>
      <c r="AB79" s="18"/>
      <c r="AC79" s="18"/>
      <c r="AD79" s="18"/>
      <c r="AE79" s="18"/>
      <c r="AF79" s="18"/>
      <c r="AG79" s="18"/>
      <c r="AH79" s="18"/>
      <c r="AI79" s="174"/>
      <c r="AJ79" s="20"/>
      <c r="AK79" s="20"/>
      <c r="AL79" s="20"/>
      <c r="AM79" s="13"/>
      <c r="AN79" s="18"/>
      <c r="AO79" s="19"/>
      <c r="AP79" s="19">
        <f ca="1">IF(Table18[[#This Row],[Status]]="Open",Table18[[#This Row],[Ongoing Vacancies Day]],IF(Table18[[#This Row],[Status]]="Closed",Table18[[#This Row],[Join Date]]-Table18[[#This Row],[Request Date]],IF(Table18[[#This Row],[Status]]="Hold / Cancel","Hold/Cancel",0)))</f>
        <v>203.65716620370222</v>
      </c>
      <c r="AQ79" s="16" t="str">
        <f ca="1">IFERROR(VLOOKUP(AP79,Table4[],3,TRUE),"Hold/Cancel")</f>
        <v>above 91 Days</v>
      </c>
      <c r="AR79" s="19">
        <f ca="1">IF(LEN(Table18[[#This Row],[Join Date]])&lt;1, Table18[[#This Row],[Present Day]]-Table18[[#This Row],[Request Date]],"Closed")</f>
        <v>203.65716620370222</v>
      </c>
      <c r="AS79" s="19" t="str">
        <f ca="1">VLOOKUP(Table18[[#This Row],[Actual SLA]],Table3[],3,TRUE)</f>
        <v>&gt;90</v>
      </c>
      <c r="AT79" s="19" t="str">
        <f ca="1">IFERROR(VLOOKUP(AP79,Table4[],4,TRUE),"Hold/Cancel")</f>
        <v>Closed Not Meet SLA</v>
      </c>
      <c r="AU79" s="155">
        <f t="shared" ca="1" si="7"/>
        <v>45965.657166203702</v>
      </c>
      <c r="AV79" s="171"/>
    </row>
    <row r="80" spans="1:48" s="9" customFormat="1" ht="15" customHeight="1" x14ac:dyDescent="0.35">
      <c r="A80" s="13"/>
      <c r="B80" s="13" t="s">
        <v>728</v>
      </c>
      <c r="C80" s="13"/>
      <c r="D80" s="18" t="s">
        <v>159</v>
      </c>
      <c r="E80" s="18" t="s">
        <v>164</v>
      </c>
      <c r="F80" s="18"/>
      <c r="G80" s="177" t="s">
        <v>828</v>
      </c>
      <c r="H80" s="18"/>
      <c r="I80" s="18"/>
      <c r="J80" s="18"/>
      <c r="K80" s="18" t="s">
        <v>827</v>
      </c>
      <c r="L80" s="18"/>
      <c r="M80" s="18" t="s">
        <v>731</v>
      </c>
      <c r="N80" s="18"/>
      <c r="O80" s="18"/>
      <c r="P80" s="18"/>
      <c r="Q80" s="18">
        <v>1</v>
      </c>
      <c r="R80" s="18" t="s">
        <v>128</v>
      </c>
      <c r="S80" s="13" t="str">
        <f>VLOOKUP(Table18[[#This Row],[Progress]],'Reference Table'!$F$2:$G$11,2,FALSE)</f>
        <v>Open</v>
      </c>
      <c r="T80" s="20">
        <v>45762</v>
      </c>
      <c r="U80" s="20" t="str">
        <f>IF(LEN(Table18[[#This Row],[Request Date]])&gt;=1, TEXT(Table18[[#This Row],[Request Date]], "mmm"), "ongoing")</f>
        <v>Apr</v>
      </c>
      <c r="V80" s="18"/>
      <c r="W80" s="18"/>
      <c r="X80" s="18"/>
      <c r="Y80" s="18"/>
      <c r="Z80" s="18"/>
      <c r="AA80" s="18"/>
      <c r="AB80" s="18"/>
      <c r="AC80" s="18"/>
      <c r="AD80" s="18"/>
      <c r="AE80" s="18"/>
      <c r="AF80" s="18"/>
      <c r="AG80" s="18"/>
      <c r="AH80" s="18"/>
      <c r="AI80" s="174"/>
      <c r="AJ80" s="20"/>
      <c r="AK80" s="20"/>
      <c r="AL80" s="20"/>
      <c r="AM80" s="13"/>
      <c r="AN80" s="18"/>
      <c r="AO80" s="19"/>
      <c r="AP80" s="19">
        <f ca="1">IF(Table18[[#This Row],[Status]]="Open",Table18[[#This Row],[Ongoing Vacancies Day]],IF(Table18[[#This Row],[Status]]="Closed",Table18[[#This Row],[Join Date]]-Table18[[#This Row],[Request Date]],IF(Table18[[#This Row],[Status]]="Hold / Cancel","Hold/Cancel",0)))</f>
        <v>203.65716620370222</v>
      </c>
      <c r="AQ80" s="16" t="str">
        <f ca="1">IFERROR(VLOOKUP(AP80,Table4[],3,TRUE),"Hold/Cancel")</f>
        <v>above 91 Days</v>
      </c>
      <c r="AR80" s="19">
        <f ca="1">IF(LEN(Table18[[#This Row],[Join Date]])&lt;1, Table18[[#This Row],[Present Day]]-Table18[[#This Row],[Request Date]],"Closed")</f>
        <v>203.65716620370222</v>
      </c>
      <c r="AS80" s="19" t="str">
        <f ca="1">VLOOKUP(Table18[[#This Row],[Actual SLA]],Table3[],3,TRUE)</f>
        <v>&gt;90</v>
      </c>
      <c r="AT80" s="19" t="str">
        <f ca="1">IFERROR(VLOOKUP(AP80,Table4[],4,TRUE),"Hold/Cancel")</f>
        <v>Closed Not Meet SLA</v>
      </c>
      <c r="AU80" s="155">
        <f t="shared" ca="1" si="7"/>
        <v>45965.657166203702</v>
      </c>
      <c r="AV80" s="171"/>
    </row>
    <row r="81" spans="1:48" s="9" customFormat="1" ht="15" customHeight="1" x14ac:dyDescent="0.35">
      <c r="A81" s="13"/>
      <c r="B81" s="13" t="s">
        <v>736</v>
      </c>
      <c r="C81" s="13"/>
      <c r="D81" s="18" t="s">
        <v>156</v>
      </c>
      <c r="E81" s="18" t="s">
        <v>164</v>
      </c>
      <c r="F81" s="18"/>
      <c r="G81" s="177" t="s">
        <v>826</v>
      </c>
      <c r="H81" s="18"/>
      <c r="I81" s="18"/>
      <c r="J81" s="18"/>
      <c r="K81" s="18"/>
      <c r="L81" s="18"/>
      <c r="M81" s="18" t="s">
        <v>737</v>
      </c>
      <c r="N81" s="18" t="s">
        <v>122</v>
      </c>
      <c r="O81" s="18"/>
      <c r="P81" s="18"/>
      <c r="Q81" s="18">
        <v>1</v>
      </c>
      <c r="R81" s="18" t="s">
        <v>129</v>
      </c>
      <c r="S81" s="13" t="str">
        <f>VLOOKUP(Table18[[#This Row],[Progress]],'Reference Table'!$F$2:$G$11,2,FALSE)</f>
        <v>Open</v>
      </c>
      <c r="T81" s="20">
        <v>45762</v>
      </c>
      <c r="U81" s="20" t="str">
        <f>IF(LEN(Table18[[#This Row],[Request Date]])&gt;=1, TEXT(Table18[[#This Row],[Request Date]], "mmm"), "ongoing")</f>
        <v>Apr</v>
      </c>
      <c r="V81" s="20"/>
      <c r="W81" s="18"/>
      <c r="X81" s="18">
        <v>1</v>
      </c>
      <c r="Y81" s="18"/>
      <c r="Z81" s="18"/>
      <c r="AA81" s="18"/>
      <c r="AB81" s="18"/>
      <c r="AC81" s="18"/>
      <c r="AD81" s="18"/>
      <c r="AE81" s="18"/>
      <c r="AF81" s="18"/>
      <c r="AG81" s="18"/>
      <c r="AH81" s="18"/>
      <c r="AI81" s="36" t="s">
        <v>839</v>
      </c>
      <c r="AJ81" s="20"/>
      <c r="AK81" s="20"/>
      <c r="AL81" s="20"/>
      <c r="AM81" s="13"/>
      <c r="AN81" s="18"/>
      <c r="AO81" s="19"/>
      <c r="AP81" s="19">
        <f ca="1">IF(Table18[[#This Row],[Status]]="Open",Table18[[#This Row],[Ongoing Vacancies Day]],IF(Table18[[#This Row],[Status]]="Closed",Table18[[#This Row],[Join Date]]-Table18[[#This Row],[Request Date]],IF(Table18[[#This Row],[Status]]="Hold / Cancel","Hold/Cancel",0)))</f>
        <v>203.65716620370222</v>
      </c>
      <c r="AQ81" s="16" t="str">
        <f ca="1">IFERROR(VLOOKUP(AP81,Table4[],3,TRUE),"Hold/Cancel")</f>
        <v>above 91 Days</v>
      </c>
      <c r="AR81" s="19">
        <f ca="1">IF(LEN(Table18[[#This Row],[Join Date]])&lt;1, Table18[[#This Row],[Present Day]]-Table18[[#This Row],[Request Date]],"Closed")</f>
        <v>203.65716620370222</v>
      </c>
      <c r="AS81" s="19" t="str">
        <f ca="1">VLOOKUP(Table18[[#This Row],[Actual SLA]],Table3[],3,TRUE)</f>
        <v>&gt;90</v>
      </c>
      <c r="AT81" s="19" t="str">
        <f ca="1">IFERROR(VLOOKUP(AP81,Table4[],4,TRUE),"Hold/Cancel")</f>
        <v>Closed Not Meet SLA</v>
      </c>
      <c r="AU81" s="155">
        <f t="shared" ca="1" si="7"/>
        <v>45965.657166203702</v>
      </c>
      <c r="AV81" s="171"/>
    </row>
    <row r="82" spans="1:48" s="9" customFormat="1" ht="15" customHeight="1" x14ac:dyDescent="0.35">
      <c r="A82" s="13"/>
      <c r="B82" s="13" t="s">
        <v>736</v>
      </c>
      <c r="C82" s="13"/>
      <c r="D82" s="18" t="s">
        <v>156</v>
      </c>
      <c r="E82" s="18" t="s">
        <v>164</v>
      </c>
      <c r="F82" s="18"/>
      <c r="G82" s="177" t="s">
        <v>826</v>
      </c>
      <c r="H82" s="18"/>
      <c r="I82" s="18"/>
      <c r="J82" s="18"/>
      <c r="K82" s="18"/>
      <c r="L82" s="18"/>
      <c r="M82" s="18" t="s">
        <v>737</v>
      </c>
      <c r="N82" s="18" t="s">
        <v>122</v>
      </c>
      <c r="O82" s="18"/>
      <c r="P82" s="18"/>
      <c r="Q82" s="18">
        <v>1</v>
      </c>
      <c r="R82" s="18" t="s">
        <v>129</v>
      </c>
      <c r="S82" s="13" t="str">
        <f>VLOOKUP(Table18[[#This Row],[Progress]],'Reference Table'!$F$2:$G$11,2,FALSE)</f>
        <v>Open</v>
      </c>
      <c r="T82" s="20">
        <v>45762</v>
      </c>
      <c r="U82" s="20" t="str">
        <f>IF(LEN(Table18[[#This Row],[Request Date]])&gt;=1, TEXT(Table18[[#This Row],[Request Date]], "mmm"), "ongoing")</f>
        <v>Apr</v>
      </c>
      <c r="V82" s="20"/>
      <c r="W82" s="18"/>
      <c r="X82" s="18">
        <v>1</v>
      </c>
      <c r="Y82" s="18"/>
      <c r="Z82" s="18"/>
      <c r="AA82" s="18"/>
      <c r="AB82" s="18"/>
      <c r="AC82" s="18"/>
      <c r="AD82" s="18"/>
      <c r="AE82" s="18"/>
      <c r="AF82" s="18"/>
      <c r="AG82" s="18"/>
      <c r="AH82" s="18"/>
      <c r="AI82" s="174" t="s">
        <v>839</v>
      </c>
      <c r="AJ82" s="20"/>
      <c r="AK82" s="20"/>
      <c r="AL82" s="20"/>
      <c r="AM82" s="13"/>
      <c r="AN82" s="18"/>
      <c r="AO82" s="19"/>
      <c r="AP82" s="19">
        <f ca="1">IF(Table18[[#This Row],[Status]]="Open",Table18[[#This Row],[Ongoing Vacancies Day]],IF(Table18[[#This Row],[Status]]="Closed",Table18[[#This Row],[Join Date]]-Table18[[#This Row],[Request Date]],IF(Table18[[#This Row],[Status]]="Hold / Cancel","Hold/Cancel",0)))</f>
        <v>203.65716620370222</v>
      </c>
      <c r="AQ82" s="16" t="str">
        <f ca="1">IFERROR(VLOOKUP(AP82,Table4[],3,TRUE),"Hold/Cancel")</f>
        <v>above 91 Days</v>
      </c>
      <c r="AR82" s="19">
        <f ca="1">IF(LEN(Table18[[#This Row],[Join Date]])&lt;1, Table18[[#This Row],[Present Day]]-Table18[[#This Row],[Request Date]],"Closed")</f>
        <v>203.65716620370222</v>
      </c>
      <c r="AS82" s="19" t="str">
        <f ca="1">VLOOKUP(Table18[[#This Row],[Actual SLA]],Table3[],3,TRUE)</f>
        <v>&gt;90</v>
      </c>
      <c r="AT82" s="19" t="str">
        <f ca="1">IFERROR(VLOOKUP(AP82,Table4[],4,TRUE),"Hold/Cancel")</f>
        <v>Closed Not Meet SLA</v>
      </c>
      <c r="AU82" s="155">
        <f t="shared" ca="1" si="7"/>
        <v>45965.657166203702</v>
      </c>
      <c r="AV82" s="171"/>
    </row>
    <row r="83" spans="1:48" s="9" customFormat="1" ht="15" customHeight="1" x14ac:dyDescent="0.35">
      <c r="A83" s="13"/>
      <c r="B83" s="13" t="s">
        <v>736</v>
      </c>
      <c r="C83" s="13"/>
      <c r="D83" s="18" t="s">
        <v>156</v>
      </c>
      <c r="E83" s="18" t="s">
        <v>164</v>
      </c>
      <c r="F83" s="18"/>
      <c r="G83" s="177" t="s">
        <v>826</v>
      </c>
      <c r="H83" s="18"/>
      <c r="I83" s="18"/>
      <c r="J83" s="18"/>
      <c r="K83" s="18"/>
      <c r="L83" s="18"/>
      <c r="M83" s="18" t="s">
        <v>737</v>
      </c>
      <c r="N83" s="18" t="s">
        <v>122</v>
      </c>
      <c r="O83" s="18"/>
      <c r="P83" s="18"/>
      <c r="Q83" s="18">
        <v>1</v>
      </c>
      <c r="R83" s="18" t="s">
        <v>128</v>
      </c>
      <c r="S83" s="13" t="str">
        <f>VLOOKUP(Table18[[#This Row],[Progress]],'Reference Table'!$F$2:$G$11,2,FALSE)</f>
        <v>Open</v>
      </c>
      <c r="T83" s="20">
        <v>45762</v>
      </c>
      <c r="U83" s="20" t="str">
        <f>IF(LEN(Table18[[#This Row],[Request Date]])&gt;=1, TEXT(Table18[[#This Row],[Request Date]], "mmm"), "ongoing")</f>
        <v>Apr</v>
      </c>
      <c r="V83" s="20"/>
      <c r="W83" s="18"/>
      <c r="X83" s="18"/>
      <c r="Y83" s="18"/>
      <c r="Z83" s="18"/>
      <c r="AA83" s="18"/>
      <c r="AB83" s="18"/>
      <c r="AC83" s="18"/>
      <c r="AD83" s="18"/>
      <c r="AE83" s="18"/>
      <c r="AF83" s="18"/>
      <c r="AG83" s="18"/>
      <c r="AH83" s="18"/>
      <c r="AI83" s="174"/>
      <c r="AJ83" s="20"/>
      <c r="AK83" s="20"/>
      <c r="AL83" s="20"/>
      <c r="AM83" s="13"/>
      <c r="AN83" s="18"/>
      <c r="AO83" s="19"/>
      <c r="AP83" s="19">
        <f ca="1">IF(Table18[[#This Row],[Status]]="Open",Table18[[#This Row],[Ongoing Vacancies Day]],IF(Table18[[#This Row],[Status]]="Closed",Table18[[#This Row],[Join Date]]-Table18[[#This Row],[Request Date]],IF(Table18[[#This Row],[Status]]="Hold / Cancel","Hold/Cancel",0)))</f>
        <v>203.65716620370222</v>
      </c>
      <c r="AQ83" s="16" t="str">
        <f ca="1">IFERROR(VLOOKUP(AP83,Table4[],3,TRUE),"Hold/Cancel")</f>
        <v>above 91 Days</v>
      </c>
      <c r="AR83" s="19">
        <f ca="1">IF(LEN(Table18[[#This Row],[Join Date]])&lt;1, Table18[[#This Row],[Present Day]]-Table18[[#This Row],[Request Date]],"Closed")</f>
        <v>203.65716620370222</v>
      </c>
      <c r="AS83" s="19" t="str">
        <f ca="1">VLOOKUP(Table18[[#This Row],[Actual SLA]],Table3[],3,TRUE)</f>
        <v>&gt;90</v>
      </c>
      <c r="AT83" s="19" t="str">
        <f ca="1">IFERROR(VLOOKUP(AP83,Table4[],4,TRUE),"Hold/Cancel")</f>
        <v>Closed Not Meet SLA</v>
      </c>
      <c r="AU83" s="155">
        <f t="shared" ca="1" si="7"/>
        <v>45965.657166203702</v>
      </c>
      <c r="AV83" s="171"/>
    </row>
    <row r="84" spans="1:48" s="9" customFormat="1" ht="15" customHeight="1" x14ac:dyDescent="0.35">
      <c r="A84" s="13"/>
      <c r="B84" s="13" t="s">
        <v>736</v>
      </c>
      <c r="C84" s="13"/>
      <c r="D84" s="18" t="s">
        <v>156</v>
      </c>
      <c r="E84" s="18" t="s">
        <v>164</v>
      </c>
      <c r="F84" s="18"/>
      <c r="G84" s="177" t="s">
        <v>826</v>
      </c>
      <c r="H84" s="18"/>
      <c r="I84" s="18"/>
      <c r="J84" s="18"/>
      <c r="K84" s="18"/>
      <c r="L84" s="18"/>
      <c r="M84" s="18" t="s">
        <v>737</v>
      </c>
      <c r="N84" s="18" t="s">
        <v>122</v>
      </c>
      <c r="O84" s="18"/>
      <c r="P84" s="18"/>
      <c r="Q84" s="18">
        <v>1</v>
      </c>
      <c r="R84" s="18" t="s">
        <v>128</v>
      </c>
      <c r="S84" s="13" t="str">
        <f>VLOOKUP(Table18[[#This Row],[Progress]],'Reference Table'!$F$2:$G$11,2,FALSE)</f>
        <v>Open</v>
      </c>
      <c r="T84" s="20">
        <v>45762</v>
      </c>
      <c r="U84" s="20" t="str">
        <f>IF(LEN(Table18[[#This Row],[Request Date]])&gt;=1, TEXT(Table18[[#This Row],[Request Date]], "mmm"), "ongoing")</f>
        <v>Apr</v>
      </c>
      <c r="V84" s="20"/>
      <c r="W84" s="18"/>
      <c r="X84" s="18"/>
      <c r="Y84" s="18"/>
      <c r="Z84" s="18"/>
      <c r="AA84" s="18"/>
      <c r="AB84" s="18"/>
      <c r="AC84" s="18"/>
      <c r="AD84" s="18"/>
      <c r="AE84" s="18"/>
      <c r="AF84" s="18"/>
      <c r="AG84" s="18"/>
      <c r="AH84" s="18"/>
      <c r="AI84" s="174"/>
      <c r="AJ84" s="20"/>
      <c r="AK84" s="20"/>
      <c r="AL84" s="20"/>
      <c r="AM84" s="13"/>
      <c r="AN84" s="18"/>
      <c r="AO84" s="19"/>
      <c r="AP84" s="19">
        <f ca="1">IF(Table18[[#This Row],[Status]]="Open",Table18[[#This Row],[Ongoing Vacancies Day]],IF(Table18[[#This Row],[Status]]="Closed",Table18[[#This Row],[Join Date]]-Table18[[#This Row],[Request Date]],IF(Table18[[#This Row],[Status]]="Hold / Cancel","Hold/Cancel",0)))</f>
        <v>203.65716620370222</v>
      </c>
      <c r="AQ84" s="16" t="str">
        <f ca="1">IFERROR(VLOOKUP(AP84,Table4[],3,TRUE),"Hold/Cancel")</f>
        <v>above 91 Days</v>
      </c>
      <c r="AR84" s="19">
        <f ca="1">IF(LEN(Table18[[#This Row],[Join Date]])&lt;1, Table18[[#This Row],[Present Day]]-Table18[[#This Row],[Request Date]],"Closed")</f>
        <v>203.65716620370222</v>
      </c>
      <c r="AS84" s="19" t="str">
        <f ca="1">VLOOKUP(Table18[[#This Row],[Actual SLA]],Table3[],3,TRUE)</f>
        <v>&gt;90</v>
      </c>
      <c r="AT84" s="19" t="str">
        <f ca="1">IFERROR(VLOOKUP(AP84,Table4[],4,TRUE),"Hold/Cancel")</f>
        <v>Closed Not Meet SLA</v>
      </c>
      <c r="AU84" s="155">
        <f t="shared" ca="1" si="7"/>
        <v>45965.657166203702</v>
      </c>
      <c r="AV84" s="171"/>
    </row>
    <row r="85" spans="1:48" s="9" customFormat="1" ht="15" customHeight="1" x14ac:dyDescent="0.35">
      <c r="A85"/>
      <c r="B85"/>
      <c r="C85"/>
      <c r="D85"/>
      <c r="E85"/>
      <c r="F85"/>
      <c r="K85"/>
      <c r="L85"/>
      <c r="M85"/>
      <c r="N85"/>
      <c r="O85"/>
      <c r="Q85"/>
      <c r="R85"/>
      <c r="AL85" s="117"/>
      <c r="AM85"/>
      <c r="AN85"/>
      <c r="AO85"/>
      <c r="AP85"/>
      <c r="AU85"/>
      <c r="AV85" s="169"/>
    </row>
    <row r="86" spans="1:48" s="9" customFormat="1" ht="15" customHeight="1" x14ac:dyDescent="0.35">
      <c r="A86"/>
      <c r="B86"/>
      <c r="C86"/>
      <c r="D86"/>
      <c r="E86"/>
      <c r="F86"/>
      <c r="K86"/>
      <c r="L86"/>
      <c r="M86"/>
      <c r="N86"/>
      <c r="O86"/>
      <c r="Q86"/>
      <c r="R86"/>
      <c r="AL86" s="117"/>
      <c r="AM86"/>
      <c r="AN86"/>
      <c r="AO86"/>
      <c r="AP86"/>
      <c r="AU86"/>
      <c r="AV86" s="169"/>
    </row>
    <row r="87" spans="1:48" s="9" customFormat="1" ht="15" customHeight="1" x14ac:dyDescent="0.35">
      <c r="A87"/>
      <c r="B87"/>
      <c r="C87"/>
      <c r="D87"/>
      <c r="E87"/>
      <c r="F87"/>
      <c r="K87"/>
      <c r="L87"/>
      <c r="M87"/>
      <c r="N87"/>
      <c r="O87"/>
      <c r="Q87"/>
      <c r="R87"/>
      <c r="AL87" s="117"/>
      <c r="AM87"/>
      <c r="AN87"/>
      <c r="AO87"/>
      <c r="AP87"/>
      <c r="AU87"/>
      <c r="AV87" s="169"/>
    </row>
    <row r="88" spans="1:48" s="9" customFormat="1" ht="15" customHeight="1" x14ac:dyDescent="0.35">
      <c r="A88"/>
      <c r="B88"/>
      <c r="C88"/>
      <c r="D88"/>
      <c r="E88"/>
      <c r="F88"/>
      <c r="K88"/>
      <c r="L88"/>
      <c r="M88"/>
      <c r="N88"/>
      <c r="O88"/>
      <c r="Q88"/>
      <c r="R88"/>
      <c r="AL88" s="117"/>
      <c r="AM88"/>
      <c r="AN88"/>
      <c r="AO88"/>
      <c r="AP88"/>
      <c r="AU88"/>
      <c r="AV88" s="169"/>
    </row>
    <row r="89" spans="1:48" s="9" customFormat="1" ht="15" customHeight="1" x14ac:dyDescent="0.35">
      <c r="A89"/>
      <c r="B89"/>
      <c r="C89"/>
      <c r="D89"/>
      <c r="E89"/>
      <c r="F89"/>
      <c r="K89"/>
      <c r="L89"/>
      <c r="M89"/>
      <c r="N89"/>
      <c r="O89"/>
      <c r="Q89"/>
      <c r="R89"/>
      <c r="AL89" s="117"/>
      <c r="AM89"/>
      <c r="AN89"/>
      <c r="AO89"/>
      <c r="AP89"/>
      <c r="AU89"/>
      <c r="AV89" s="169"/>
    </row>
    <row r="90" spans="1:48" s="9" customFormat="1" ht="15" customHeight="1" x14ac:dyDescent="0.35">
      <c r="A90"/>
      <c r="B90"/>
      <c r="C90"/>
      <c r="D90"/>
      <c r="E90"/>
      <c r="F90"/>
      <c r="K90"/>
      <c r="L90"/>
      <c r="M90"/>
      <c r="N90"/>
      <c r="O90"/>
      <c r="Q90"/>
      <c r="R90"/>
      <c r="AL90" s="117"/>
      <c r="AM90"/>
      <c r="AN90"/>
      <c r="AO90"/>
      <c r="AP90"/>
      <c r="AU90"/>
      <c r="AV90" s="169"/>
    </row>
    <row r="91" spans="1:48" s="9" customFormat="1" ht="15" customHeight="1" x14ac:dyDescent="0.35">
      <c r="A91"/>
      <c r="B91"/>
      <c r="C91"/>
      <c r="D91"/>
      <c r="E91"/>
      <c r="F91"/>
      <c r="K91"/>
      <c r="L91"/>
      <c r="M91"/>
      <c r="N91"/>
      <c r="O91"/>
      <c r="Q91"/>
      <c r="R91"/>
      <c r="AL91" s="117"/>
      <c r="AM91"/>
      <c r="AN91"/>
      <c r="AO91"/>
      <c r="AP91"/>
      <c r="AU91"/>
      <c r="AV91" s="169"/>
    </row>
    <row r="92" spans="1:48" s="9" customFormat="1" ht="15" customHeight="1" x14ac:dyDescent="0.35">
      <c r="A92"/>
      <c r="B92"/>
      <c r="C92"/>
      <c r="D92"/>
      <c r="E92"/>
      <c r="F92"/>
      <c r="K92"/>
      <c r="L92"/>
      <c r="M92"/>
      <c r="N92"/>
      <c r="O92"/>
      <c r="Q92"/>
      <c r="R92"/>
      <c r="AL92" s="117"/>
      <c r="AM92"/>
      <c r="AN92"/>
      <c r="AO92"/>
      <c r="AP92"/>
      <c r="AU92"/>
      <c r="AV92" s="169"/>
    </row>
    <row r="93" spans="1:48" s="9" customFormat="1" ht="15" customHeight="1" x14ac:dyDescent="0.35">
      <c r="A93"/>
      <c r="B93"/>
      <c r="C93"/>
      <c r="D93"/>
      <c r="E93"/>
      <c r="F93"/>
      <c r="K93"/>
      <c r="L93"/>
      <c r="M93"/>
      <c r="N93"/>
      <c r="O93"/>
      <c r="Q93"/>
      <c r="R93"/>
      <c r="AL93" s="117"/>
      <c r="AM93"/>
      <c r="AN93"/>
      <c r="AO93"/>
      <c r="AP93"/>
      <c r="AU93"/>
      <c r="AV93" s="169"/>
    </row>
    <row r="94" spans="1:48" s="9" customFormat="1" ht="15" customHeight="1" x14ac:dyDescent="0.35">
      <c r="A94"/>
      <c r="B94"/>
      <c r="C94"/>
      <c r="D94"/>
      <c r="E94"/>
      <c r="F94"/>
      <c r="K94"/>
      <c r="L94"/>
      <c r="M94"/>
      <c r="N94"/>
      <c r="O94"/>
      <c r="Q94"/>
      <c r="R94"/>
      <c r="AL94" s="117"/>
      <c r="AM94"/>
      <c r="AN94"/>
      <c r="AO94"/>
      <c r="AP94"/>
      <c r="AU94"/>
      <c r="AV94" s="169"/>
    </row>
    <row r="95" spans="1:48" s="9" customFormat="1" ht="15" customHeight="1" x14ac:dyDescent="0.35">
      <c r="A95"/>
      <c r="B95"/>
      <c r="C95"/>
      <c r="D95"/>
      <c r="E95"/>
      <c r="F95"/>
      <c r="K95"/>
      <c r="L95"/>
      <c r="M95"/>
      <c r="N95"/>
      <c r="O95"/>
      <c r="Q95"/>
      <c r="R95"/>
      <c r="AL95" s="117"/>
      <c r="AM95"/>
      <c r="AN95"/>
      <c r="AO95"/>
      <c r="AP95"/>
      <c r="AU95"/>
      <c r="AV95" s="169"/>
    </row>
    <row r="96" spans="1:48" s="9" customFormat="1" ht="15" customHeight="1" x14ac:dyDescent="0.35">
      <c r="A96"/>
      <c r="B96"/>
      <c r="C96"/>
      <c r="D96"/>
      <c r="E96"/>
      <c r="F96"/>
      <c r="K96"/>
      <c r="L96"/>
      <c r="M96"/>
      <c r="N96"/>
      <c r="O96"/>
      <c r="Q96"/>
      <c r="R96"/>
      <c r="AL96" s="117"/>
      <c r="AM96"/>
      <c r="AN96"/>
      <c r="AO96"/>
      <c r="AP96"/>
      <c r="AU96"/>
      <c r="AV96" s="169"/>
    </row>
    <row r="97" spans="1:48" s="9" customFormat="1" ht="15" customHeight="1" x14ac:dyDescent="0.35">
      <c r="A97"/>
      <c r="B97"/>
      <c r="C97"/>
      <c r="D97"/>
      <c r="E97"/>
      <c r="F97"/>
      <c r="K97"/>
      <c r="L97"/>
      <c r="M97"/>
      <c r="N97"/>
      <c r="O97"/>
      <c r="Q97"/>
      <c r="R97"/>
      <c r="AL97" s="117"/>
      <c r="AM97"/>
      <c r="AN97"/>
      <c r="AO97"/>
      <c r="AP97"/>
      <c r="AU97"/>
      <c r="AV97" s="169"/>
    </row>
    <row r="98" spans="1:48" s="9" customFormat="1" ht="15" customHeight="1" x14ac:dyDescent="0.35">
      <c r="A98"/>
      <c r="B98"/>
      <c r="C98"/>
      <c r="D98"/>
      <c r="E98"/>
      <c r="F98"/>
      <c r="K98"/>
      <c r="L98"/>
      <c r="M98"/>
      <c r="N98"/>
      <c r="O98"/>
      <c r="Q98"/>
      <c r="R98"/>
      <c r="AL98" s="117"/>
      <c r="AM98"/>
      <c r="AN98"/>
      <c r="AO98"/>
      <c r="AP98"/>
      <c r="AU98"/>
      <c r="AV98" s="169"/>
    </row>
    <row r="99" spans="1:48" s="9" customFormat="1" ht="15" customHeight="1" x14ac:dyDescent="0.35">
      <c r="A99"/>
      <c r="B99"/>
      <c r="C99"/>
      <c r="D99"/>
      <c r="E99"/>
      <c r="F99"/>
      <c r="K99"/>
      <c r="L99"/>
      <c r="M99"/>
      <c r="N99"/>
      <c r="O99"/>
      <c r="Q99"/>
      <c r="R99"/>
      <c r="AL99" s="117"/>
      <c r="AM99"/>
      <c r="AN99"/>
      <c r="AO99"/>
      <c r="AP99"/>
      <c r="AU99"/>
      <c r="AV99" s="169"/>
    </row>
    <row r="100" spans="1:48" s="9" customFormat="1" ht="15" customHeight="1" x14ac:dyDescent="0.35">
      <c r="A100"/>
      <c r="B100"/>
      <c r="C100"/>
      <c r="D100"/>
      <c r="E100"/>
      <c r="F100"/>
      <c r="K100"/>
      <c r="L100"/>
      <c r="M100"/>
      <c r="N100"/>
      <c r="O100"/>
      <c r="Q100"/>
      <c r="R100"/>
      <c r="AL100" s="117"/>
      <c r="AM100"/>
      <c r="AN100"/>
      <c r="AO100"/>
      <c r="AP100"/>
      <c r="AU100"/>
      <c r="AV100" s="169"/>
    </row>
    <row r="101" spans="1:48" s="9" customFormat="1" ht="15" customHeight="1" x14ac:dyDescent="0.35">
      <c r="A101"/>
      <c r="B101"/>
      <c r="C101"/>
      <c r="D101"/>
      <c r="E101"/>
      <c r="F101"/>
      <c r="K101"/>
      <c r="L101"/>
      <c r="M101"/>
      <c r="N101"/>
      <c r="O101"/>
      <c r="Q101"/>
      <c r="R101"/>
      <c r="AL101" s="117"/>
      <c r="AM101"/>
      <c r="AN101"/>
      <c r="AO101"/>
      <c r="AP101"/>
      <c r="AU101"/>
      <c r="AV101" s="169"/>
    </row>
    <row r="102" spans="1:48" s="9" customFormat="1" ht="15" customHeight="1" x14ac:dyDescent="0.35">
      <c r="A102"/>
      <c r="B102"/>
      <c r="C102"/>
      <c r="D102"/>
      <c r="E102"/>
      <c r="F102"/>
      <c r="K102"/>
      <c r="L102"/>
      <c r="M102"/>
      <c r="N102"/>
      <c r="O102"/>
      <c r="Q102"/>
      <c r="R102"/>
      <c r="AL102" s="117"/>
      <c r="AM102"/>
      <c r="AN102"/>
      <c r="AO102"/>
      <c r="AP102"/>
      <c r="AU102"/>
      <c r="AV102" s="169"/>
    </row>
    <row r="103" spans="1:48" s="9" customFormat="1" ht="15" customHeight="1" x14ac:dyDescent="0.35">
      <c r="A103"/>
      <c r="B103"/>
      <c r="C103"/>
      <c r="D103"/>
      <c r="E103"/>
      <c r="F103"/>
      <c r="K103"/>
      <c r="L103"/>
      <c r="M103"/>
      <c r="N103"/>
      <c r="O103"/>
      <c r="Q103"/>
      <c r="R103"/>
      <c r="AL103" s="117"/>
      <c r="AM103"/>
      <c r="AN103"/>
      <c r="AO103"/>
      <c r="AP103"/>
      <c r="AU103"/>
      <c r="AV103" s="169"/>
    </row>
    <row r="104" spans="1:48" s="9" customFormat="1" ht="15" customHeight="1" x14ac:dyDescent="0.35">
      <c r="A104"/>
      <c r="B104"/>
      <c r="C104"/>
      <c r="D104"/>
      <c r="E104"/>
      <c r="F104"/>
      <c r="K104"/>
      <c r="L104"/>
      <c r="M104"/>
      <c r="N104"/>
      <c r="O104"/>
      <c r="Q104"/>
      <c r="R104"/>
      <c r="AL104" s="117"/>
      <c r="AM104"/>
      <c r="AN104"/>
      <c r="AO104"/>
      <c r="AP104"/>
      <c r="AU104"/>
      <c r="AV104" s="169"/>
    </row>
    <row r="105" spans="1:48" s="9" customFormat="1" ht="15" customHeight="1" x14ac:dyDescent="0.35">
      <c r="A105"/>
      <c r="B105"/>
      <c r="C105"/>
      <c r="D105"/>
      <c r="E105"/>
      <c r="F105"/>
      <c r="K105"/>
      <c r="L105"/>
      <c r="M105"/>
      <c r="N105"/>
      <c r="O105"/>
      <c r="Q105"/>
      <c r="R105"/>
      <c r="AL105" s="117"/>
      <c r="AM105"/>
      <c r="AN105"/>
      <c r="AO105"/>
      <c r="AP105"/>
      <c r="AU105"/>
      <c r="AV105" s="169"/>
    </row>
    <row r="106" spans="1:48" s="9" customFormat="1" ht="15" customHeight="1" x14ac:dyDescent="0.35">
      <c r="A106"/>
      <c r="B106"/>
      <c r="C106"/>
      <c r="D106"/>
      <c r="E106"/>
      <c r="F106"/>
      <c r="K106"/>
      <c r="L106"/>
      <c r="M106"/>
      <c r="N106"/>
      <c r="O106"/>
      <c r="Q106"/>
      <c r="R106"/>
      <c r="AL106" s="117"/>
      <c r="AM106"/>
      <c r="AN106"/>
      <c r="AO106"/>
      <c r="AP106"/>
      <c r="AU106"/>
      <c r="AV106" s="169"/>
    </row>
    <row r="107" spans="1:48" s="9" customFormat="1" ht="15" customHeight="1" x14ac:dyDescent="0.35">
      <c r="A107"/>
      <c r="B107"/>
      <c r="C107"/>
      <c r="D107"/>
      <c r="E107"/>
      <c r="F107"/>
      <c r="K107"/>
      <c r="L107"/>
      <c r="M107"/>
      <c r="N107"/>
      <c r="O107"/>
      <c r="Q107"/>
      <c r="R107"/>
      <c r="AL107" s="117"/>
      <c r="AM107"/>
      <c r="AN107"/>
      <c r="AO107"/>
      <c r="AP107"/>
      <c r="AU107"/>
      <c r="AV107" s="169"/>
    </row>
    <row r="108" spans="1:48" s="9" customFormat="1" ht="15" customHeight="1" x14ac:dyDescent="0.35">
      <c r="A108"/>
      <c r="B108"/>
      <c r="C108"/>
      <c r="D108"/>
      <c r="E108"/>
      <c r="F108"/>
      <c r="K108"/>
      <c r="L108"/>
      <c r="M108"/>
      <c r="N108"/>
      <c r="O108"/>
      <c r="Q108"/>
      <c r="R108"/>
      <c r="AL108" s="117"/>
      <c r="AM108"/>
      <c r="AN108"/>
      <c r="AO108"/>
      <c r="AP108"/>
      <c r="AU108"/>
      <c r="AV108" s="169"/>
    </row>
    <row r="109" spans="1:48" s="9" customFormat="1" ht="15" customHeight="1" x14ac:dyDescent="0.35">
      <c r="A109"/>
      <c r="B109"/>
      <c r="C109"/>
      <c r="D109"/>
      <c r="E109"/>
      <c r="F109"/>
      <c r="K109"/>
      <c r="L109"/>
      <c r="M109"/>
      <c r="N109"/>
      <c r="O109"/>
      <c r="Q109"/>
      <c r="R109"/>
      <c r="AL109" s="117"/>
      <c r="AM109"/>
      <c r="AN109"/>
      <c r="AO109"/>
      <c r="AP109"/>
      <c r="AU109"/>
      <c r="AV109" s="169"/>
    </row>
    <row r="110" spans="1:48" s="9" customFormat="1" ht="15" customHeight="1" x14ac:dyDescent="0.35">
      <c r="A110"/>
      <c r="B110"/>
      <c r="C110"/>
      <c r="D110"/>
      <c r="E110"/>
      <c r="F110"/>
      <c r="K110"/>
      <c r="L110"/>
      <c r="M110"/>
      <c r="N110"/>
      <c r="O110"/>
      <c r="Q110"/>
      <c r="R110"/>
      <c r="AL110" s="117"/>
      <c r="AM110"/>
      <c r="AN110"/>
      <c r="AO110"/>
      <c r="AP110"/>
      <c r="AU110"/>
      <c r="AV110" s="169"/>
    </row>
    <row r="111" spans="1:48" s="9" customFormat="1" ht="15" customHeight="1" x14ac:dyDescent="0.35">
      <c r="A111"/>
      <c r="B111"/>
      <c r="C111"/>
      <c r="D111"/>
      <c r="E111"/>
      <c r="F111"/>
      <c r="K111"/>
      <c r="L111"/>
      <c r="M111"/>
      <c r="N111"/>
      <c r="O111"/>
      <c r="Q111"/>
      <c r="R111"/>
      <c r="AL111" s="117"/>
      <c r="AM111"/>
      <c r="AN111"/>
      <c r="AO111"/>
      <c r="AP111"/>
      <c r="AU111"/>
      <c r="AV111" s="169"/>
    </row>
    <row r="112" spans="1:48" s="9" customFormat="1" ht="15" customHeight="1" x14ac:dyDescent="0.35">
      <c r="A112"/>
      <c r="B112"/>
      <c r="C112"/>
      <c r="D112"/>
      <c r="E112"/>
      <c r="F112"/>
      <c r="K112"/>
      <c r="L112"/>
      <c r="M112"/>
      <c r="N112"/>
      <c r="O112"/>
      <c r="Q112"/>
      <c r="R112"/>
      <c r="AL112" s="117"/>
      <c r="AM112"/>
      <c r="AN112"/>
      <c r="AO112"/>
      <c r="AP112"/>
      <c r="AU112"/>
      <c r="AV112" s="169"/>
    </row>
    <row r="113" spans="1:48" s="9" customFormat="1" ht="15" customHeight="1" x14ac:dyDescent="0.35">
      <c r="A113"/>
      <c r="B113"/>
      <c r="C113"/>
      <c r="D113"/>
      <c r="E113"/>
      <c r="F113"/>
      <c r="K113"/>
      <c r="L113"/>
      <c r="M113"/>
      <c r="N113"/>
      <c r="O113"/>
      <c r="Q113"/>
      <c r="R113"/>
      <c r="AL113" s="117"/>
      <c r="AM113"/>
      <c r="AN113"/>
      <c r="AO113"/>
      <c r="AP113"/>
      <c r="AU113"/>
      <c r="AV113" s="169"/>
    </row>
    <row r="114" spans="1:48" s="9" customFormat="1" ht="15" customHeight="1" x14ac:dyDescent="0.35">
      <c r="A114"/>
      <c r="B114"/>
      <c r="C114"/>
      <c r="D114"/>
      <c r="E114"/>
      <c r="F114"/>
      <c r="K114"/>
      <c r="L114"/>
      <c r="M114"/>
      <c r="N114"/>
      <c r="O114"/>
      <c r="Q114"/>
      <c r="R114"/>
      <c r="AL114" s="117"/>
      <c r="AM114"/>
      <c r="AN114"/>
      <c r="AO114"/>
      <c r="AP114"/>
      <c r="AU114"/>
      <c r="AV114" s="169"/>
    </row>
    <row r="115" spans="1:48" s="9" customFormat="1" ht="15" customHeight="1" x14ac:dyDescent="0.35">
      <c r="A115"/>
      <c r="B115"/>
      <c r="C115"/>
      <c r="D115"/>
      <c r="E115"/>
      <c r="F115"/>
      <c r="K115"/>
      <c r="L115"/>
      <c r="M115"/>
      <c r="N115"/>
      <c r="O115"/>
      <c r="Q115"/>
      <c r="R115"/>
      <c r="AL115" s="117"/>
      <c r="AM115"/>
      <c r="AN115"/>
      <c r="AO115"/>
      <c r="AP115"/>
      <c r="AU115"/>
      <c r="AV115" s="169"/>
    </row>
    <row r="116" spans="1:48" s="9" customFormat="1" ht="15" customHeight="1" x14ac:dyDescent="0.35">
      <c r="A116"/>
      <c r="B116"/>
      <c r="C116"/>
      <c r="D116"/>
      <c r="E116"/>
      <c r="F116"/>
      <c r="K116"/>
      <c r="L116"/>
      <c r="M116"/>
      <c r="N116"/>
      <c r="O116"/>
      <c r="Q116"/>
      <c r="R116"/>
      <c r="AL116" s="117"/>
      <c r="AM116"/>
      <c r="AN116"/>
      <c r="AO116"/>
      <c r="AP116"/>
      <c r="AU116"/>
      <c r="AV116" s="169"/>
    </row>
    <row r="117" spans="1:48" s="9" customFormat="1" ht="15" customHeight="1" x14ac:dyDescent="0.35">
      <c r="A117"/>
      <c r="B117"/>
      <c r="C117"/>
      <c r="D117"/>
      <c r="E117"/>
      <c r="F117"/>
      <c r="K117"/>
      <c r="L117"/>
      <c r="M117"/>
      <c r="N117"/>
      <c r="O117"/>
      <c r="Q117"/>
      <c r="R117"/>
      <c r="AL117" s="117"/>
      <c r="AM117"/>
      <c r="AN117"/>
      <c r="AO117"/>
      <c r="AP117"/>
      <c r="AU117"/>
      <c r="AV117" s="169"/>
    </row>
    <row r="118" spans="1:48" s="9" customFormat="1" ht="15" customHeight="1" x14ac:dyDescent="0.35">
      <c r="A118"/>
      <c r="B118"/>
      <c r="C118"/>
      <c r="D118"/>
      <c r="E118"/>
      <c r="F118"/>
      <c r="K118"/>
      <c r="L118"/>
      <c r="M118"/>
      <c r="N118"/>
      <c r="O118"/>
      <c r="Q118"/>
      <c r="R118"/>
      <c r="AL118" s="117"/>
      <c r="AM118"/>
      <c r="AN118"/>
      <c r="AO118"/>
      <c r="AP118"/>
      <c r="AU118"/>
      <c r="AV118" s="169"/>
    </row>
    <row r="119" spans="1:48" s="9" customFormat="1" ht="15" customHeight="1" x14ac:dyDescent="0.35">
      <c r="A119"/>
      <c r="B119"/>
      <c r="C119"/>
      <c r="D119"/>
      <c r="E119"/>
      <c r="F119"/>
      <c r="K119"/>
      <c r="L119"/>
      <c r="M119"/>
      <c r="N119"/>
      <c r="O119"/>
      <c r="Q119"/>
      <c r="R119"/>
      <c r="AL119" s="117"/>
      <c r="AM119"/>
      <c r="AN119"/>
      <c r="AO119"/>
      <c r="AP119"/>
      <c r="AU119"/>
      <c r="AV119" s="169"/>
    </row>
    <row r="120" spans="1:48" s="9" customFormat="1" ht="15" customHeight="1" x14ac:dyDescent="0.35">
      <c r="A120"/>
      <c r="B120"/>
      <c r="C120"/>
      <c r="D120"/>
      <c r="E120"/>
      <c r="F120"/>
      <c r="K120"/>
      <c r="L120"/>
      <c r="M120"/>
      <c r="N120"/>
      <c r="O120"/>
      <c r="Q120"/>
      <c r="R120"/>
      <c r="AL120" s="117"/>
      <c r="AM120"/>
      <c r="AN120"/>
      <c r="AO120"/>
      <c r="AP120"/>
      <c r="AU120"/>
      <c r="AV120" s="169"/>
    </row>
    <row r="121" spans="1:48" s="9" customFormat="1" ht="15" customHeight="1" x14ac:dyDescent="0.35">
      <c r="A121"/>
      <c r="B121"/>
      <c r="C121"/>
      <c r="D121"/>
      <c r="E121"/>
      <c r="F121"/>
      <c r="K121"/>
      <c r="L121"/>
      <c r="M121"/>
      <c r="N121"/>
      <c r="O121"/>
      <c r="Q121"/>
      <c r="R121"/>
      <c r="AL121" s="117"/>
      <c r="AM121"/>
      <c r="AN121"/>
      <c r="AO121"/>
      <c r="AP121"/>
      <c r="AU121"/>
      <c r="AV121" s="169"/>
    </row>
    <row r="122" spans="1:48" s="9" customFormat="1" ht="15" customHeight="1" x14ac:dyDescent="0.35">
      <c r="A122"/>
      <c r="B122"/>
      <c r="C122"/>
      <c r="D122"/>
      <c r="E122"/>
      <c r="F122"/>
      <c r="K122"/>
      <c r="L122"/>
      <c r="M122"/>
      <c r="N122"/>
      <c r="O122"/>
      <c r="Q122"/>
      <c r="R122"/>
      <c r="AL122" s="117"/>
      <c r="AM122"/>
      <c r="AN122"/>
      <c r="AO122"/>
      <c r="AP122"/>
      <c r="AU122"/>
      <c r="AV122" s="169"/>
    </row>
    <row r="123" spans="1:48" s="9" customFormat="1" ht="15" customHeight="1" x14ac:dyDescent="0.35">
      <c r="A123"/>
      <c r="B123"/>
      <c r="C123"/>
      <c r="D123"/>
      <c r="E123"/>
      <c r="F123"/>
      <c r="K123"/>
      <c r="L123"/>
      <c r="M123"/>
      <c r="N123"/>
      <c r="O123"/>
      <c r="Q123"/>
      <c r="R123"/>
      <c r="AL123" s="117"/>
      <c r="AM123"/>
      <c r="AN123"/>
      <c r="AO123"/>
      <c r="AP123"/>
      <c r="AU123"/>
      <c r="AV123" s="169"/>
    </row>
    <row r="124" spans="1:48" s="9" customFormat="1" ht="15" customHeight="1" x14ac:dyDescent="0.35">
      <c r="A124"/>
      <c r="B124"/>
      <c r="C124"/>
      <c r="D124"/>
      <c r="E124"/>
      <c r="F124"/>
      <c r="K124"/>
      <c r="L124"/>
      <c r="M124"/>
      <c r="N124"/>
      <c r="O124"/>
      <c r="Q124"/>
      <c r="R124"/>
      <c r="AL124" s="117"/>
      <c r="AM124"/>
      <c r="AN124"/>
      <c r="AO124"/>
      <c r="AP124"/>
      <c r="AU124"/>
      <c r="AV124" s="169"/>
    </row>
    <row r="125" spans="1:48" s="9" customFormat="1" ht="15" customHeight="1" x14ac:dyDescent="0.35">
      <c r="A125"/>
      <c r="B125"/>
      <c r="C125"/>
      <c r="D125"/>
      <c r="E125"/>
      <c r="F125"/>
      <c r="K125"/>
      <c r="L125"/>
      <c r="M125"/>
      <c r="N125"/>
      <c r="O125"/>
      <c r="Q125"/>
      <c r="R125"/>
      <c r="AL125" s="117"/>
      <c r="AM125"/>
      <c r="AN125"/>
      <c r="AO125"/>
      <c r="AP125"/>
      <c r="AU125"/>
      <c r="AV125" s="169"/>
    </row>
    <row r="126" spans="1:48" s="9" customFormat="1" ht="15" customHeight="1" x14ac:dyDescent="0.35">
      <c r="A126"/>
      <c r="B126"/>
      <c r="C126"/>
      <c r="D126"/>
      <c r="E126"/>
      <c r="F126"/>
      <c r="K126"/>
      <c r="L126"/>
      <c r="M126"/>
      <c r="N126"/>
      <c r="O126"/>
      <c r="Q126"/>
      <c r="R126"/>
      <c r="AL126" s="117"/>
      <c r="AM126"/>
      <c r="AN126"/>
      <c r="AO126"/>
      <c r="AP126"/>
      <c r="AU126"/>
      <c r="AV126" s="169"/>
    </row>
    <row r="127" spans="1:48" s="9" customFormat="1" ht="15" customHeight="1" x14ac:dyDescent="0.35">
      <c r="A127"/>
      <c r="B127"/>
      <c r="C127"/>
      <c r="D127"/>
      <c r="E127"/>
      <c r="F127"/>
      <c r="K127"/>
      <c r="L127"/>
      <c r="M127"/>
      <c r="N127"/>
      <c r="O127"/>
      <c r="Q127"/>
      <c r="R127"/>
      <c r="AL127" s="117"/>
      <c r="AM127"/>
      <c r="AN127"/>
      <c r="AO127"/>
      <c r="AP127"/>
      <c r="AU127"/>
      <c r="AV127" s="169"/>
    </row>
    <row r="128" spans="1:48" s="9" customFormat="1" ht="15" customHeight="1" x14ac:dyDescent="0.35">
      <c r="A128"/>
      <c r="B128"/>
      <c r="C128"/>
      <c r="D128"/>
      <c r="E128"/>
      <c r="F128"/>
      <c r="K128"/>
      <c r="L128"/>
      <c r="M128"/>
      <c r="N128"/>
      <c r="O128"/>
      <c r="Q128"/>
      <c r="R128"/>
      <c r="AL128" s="117"/>
      <c r="AM128"/>
      <c r="AN128"/>
      <c r="AO128"/>
      <c r="AP128"/>
      <c r="AU128"/>
      <c r="AV128" s="169"/>
    </row>
    <row r="129" spans="1:48" s="9" customFormat="1" ht="15" customHeight="1" x14ac:dyDescent="0.35">
      <c r="A129"/>
      <c r="B129"/>
      <c r="C129"/>
      <c r="D129"/>
      <c r="E129"/>
      <c r="F129"/>
      <c r="K129"/>
      <c r="L129"/>
      <c r="M129"/>
      <c r="N129"/>
      <c r="O129"/>
      <c r="Q129"/>
      <c r="R129"/>
      <c r="AL129" s="117"/>
      <c r="AM129"/>
      <c r="AN129"/>
      <c r="AO129"/>
      <c r="AP129"/>
      <c r="AU129"/>
      <c r="AV129" s="169"/>
    </row>
    <row r="130" spans="1:48" s="9" customFormat="1" ht="15" customHeight="1" x14ac:dyDescent="0.35">
      <c r="A130"/>
      <c r="B130"/>
      <c r="C130"/>
      <c r="D130"/>
      <c r="E130"/>
      <c r="F130"/>
      <c r="K130"/>
      <c r="L130"/>
      <c r="M130"/>
      <c r="N130"/>
      <c r="O130"/>
      <c r="Q130"/>
      <c r="R130"/>
      <c r="AL130" s="117"/>
      <c r="AM130"/>
      <c r="AN130"/>
      <c r="AO130"/>
      <c r="AP130"/>
      <c r="AU130"/>
      <c r="AV130" s="169"/>
    </row>
    <row r="131" spans="1:48" s="9" customFormat="1" ht="15" customHeight="1" x14ac:dyDescent="0.35">
      <c r="A131"/>
      <c r="B131"/>
      <c r="C131"/>
      <c r="D131"/>
      <c r="E131"/>
      <c r="F131"/>
      <c r="K131"/>
      <c r="L131"/>
      <c r="M131"/>
      <c r="N131"/>
      <c r="O131"/>
      <c r="Q131"/>
      <c r="R131"/>
      <c r="AL131" s="117"/>
      <c r="AM131"/>
      <c r="AN131"/>
      <c r="AO131"/>
      <c r="AP131"/>
      <c r="AU131"/>
      <c r="AV131" s="169"/>
    </row>
    <row r="132" spans="1:48" s="9" customFormat="1" ht="15" customHeight="1" x14ac:dyDescent="0.35">
      <c r="A132"/>
      <c r="B132"/>
      <c r="C132"/>
      <c r="D132"/>
      <c r="E132"/>
      <c r="F132"/>
      <c r="K132"/>
      <c r="L132"/>
      <c r="M132"/>
      <c r="N132"/>
      <c r="O132"/>
      <c r="Q132"/>
      <c r="R132"/>
      <c r="AL132" s="117"/>
      <c r="AM132"/>
      <c r="AN132"/>
      <c r="AO132"/>
      <c r="AP132"/>
      <c r="AU132"/>
      <c r="AV132" s="169"/>
    </row>
    <row r="133" spans="1:48" s="9" customFormat="1" ht="15" customHeight="1" x14ac:dyDescent="0.35">
      <c r="A133"/>
      <c r="B133"/>
      <c r="C133"/>
      <c r="D133"/>
      <c r="E133"/>
      <c r="F133"/>
      <c r="K133"/>
      <c r="L133"/>
      <c r="M133"/>
      <c r="N133"/>
      <c r="O133"/>
      <c r="Q133"/>
      <c r="R133"/>
      <c r="AL133" s="117"/>
      <c r="AM133"/>
      <c r="AN133"/>
      <c r="AO133"/>
      <c r="AP133"/>
      <c r="AU133"/>
      <c r="AV133" s="169"/>
    </row>
    <row r="134" spans="1:48" s="9" customFormat="1" ht="15" customHeight="1" x14ac:dyDescent="0.35">
      <c r="A134"/>
      <c r="B134"/>
      <c r="C134"/>
      <c r="D134"/>
      <c r="E134"/>
      <c r="F134"/>
      <c r="K134"/>
      <c r="L134"/>
      <c r="M134"/>
      <c r="N134"/>
      <c r="O134"/>
      <c r="Q134"/>
      <c r="R134"/>
      <c r="AL134" s="117"/>
      <c r="AM134"/>
      <c r="AN134"/>
      <c r="AO134"/>
      <c r="AP134"/>
      <c r="AU134"/>
      <c r="AV134" s="169"/>
    </row>
    <row r="135" spans="1:48" s="9" customFormat="1" ht="15" customHeight="1" x14ac:dyDescent="0.35">
      <c r="A135"/>
      <c r="B135"/>
      <c r="C135"/>
      <c r="D135"/>
      <c r="E135"/>
      <c r="F135"/>
      <c r="K135"/>
      <c r="L135"/>
      <c r="M135"/>
      <c r="N135"/>
      <c r="O135"/>
      <c r="Q135"/>
      <c r="R135"/>
      <c r="AL135" s="117"/>
      <c r="AM135"/>
      <c r="AN135"/>
      <c r="AO135"/>
      <c r="AP135"/>
      <c r="AU135"/>
      <c r="AV135" s="169"/>
    </row>
    <row r="136" spans="1:48" s="9" customFormat="1" ht="15" customHeight="1" x14ac:dyDescent="0.35">
      <c r="A136"/>
      <c r="B136"/>
      <c r="C136"/>
      <c r="D136"/>
      <c r="E136"/>
      <c r="F136"/>
      <c r="K136"/>
      <c r="L136"/>
      <c r="M136"/>
      <c r="N136"/>
      <c r="O136"/>
      <c r="Q136"/>
      <c r="R136"/>
      <c r="AL136" s="117"/>
      <c r="AM136"/>
      <c r="AN136"/>
      <c r="AO136"/>
      <c r="AP136"/>
      <c r="AU136"/>
      <c r="AV136" s="169"/>
    </row>
    <row r="137" spans="1:48" s="9" customFormat="1" ht="15" customHeight="1" x14ac:dyDescent="0.35">
      <c r="A137"/>
      <c r="B137"/>
      <c r="C137"/>
      <c r="D137"/>
      <c r="E137"/>
      <c r="F137"/>
      <c r="K137"/>
      <c r="L137"/>
      <c r="M137"/>
      <c r="N137"/>
      <c r="O137"/>
      <c r="Q137"/>
      <c r="R137"/>
      <c r="AL137" s="117"/>
      <c r="AM137"/>
      <c r="AN137"/>
      <c r="AO137"/>
      <c r="AP137"/>
      <c r="AU137"/>
      <c r="AV137" s="169"/>
    </row>
    <row r="138" spans="1:48" s="9" customFormat="1" ht="15" customHeight="1" x14ac:dyDescent="0.35">
      <c r="A138"/>
      <c r="B138"/>
      <c r="C138"/>
      <c r="D138"/>
      <c r="E138"/>
      <c r="F138"/>
      <c r="K138"/>
      <c r="L138"/>
      <c r="M138"/>
      <c r="N138"/>
      <c r="O138"/>
      <c r="Q138"/>
      <c r="R138"/>
      <c r="AL138" s="117"/>
      <c r="AM138"/>
      <c r="AN138"/>
      <c r="AO138"/>
      <c r="AP138"/>
      <c r="AU138"/>
      <c r="AV138" s="169"/>
    </row>
    <row r="139" spans="1:48" s="9" customFormat="1" ht="15" customHeight="1" x14ac:dyDescent="0.35">
      <c r="A139"/>
      <c r="B139"/>
      <c r="C139"/>
      <c r="D139"/>
      <c r="E139"/>
      <c r="F139"/>
      <c r="K139"/>
      <c r="L139"/>
      <c r="M139"/>
      <c r="N139"/>
      <c r="O139"/>
      <c r="Q139"/>
      <c r="R139"/>
      <c r="AL139" s="117"/>
      <c r="AM139"/>
      <c r="AN139"/>
      <c r="AO139"/>
      <c r="AP139"/>
      <c r="AU139"/>
      <c r="AV139" s="169"/>
    </row>
    <row r="140" spans="1:48" s="9" customFormat="1" ht="15" customHeight="1" x14ac:dyDescent="0.35">
      <c r="A140"/>
      <c r="B140"/>
      <c r="C140"/>
      <c r="D140"/>
      <c r="E140"/>
      <c r="F140"/>
      <c r="K140"/>
      <c r="L140"/>
      <c r="M140"/>
      <c r="N140"/>
      <c r="O140"/>
      <c r="Q140"/>
      <c r="R140"/>
      <c r="AL140" s="117"/>
      <c r="AM140"/>
      <c r="AN140"/>
      <c r="AO140"/>
      <c r="AP140"/>
      <c r="AU140"/>
      <c r="AV140" s="169"/>
    </row>
    <row r="141" spans="1:48" s="9" customFormat="1" ht="15" customHeight="1" x14ac:dyDescent="0.35">
      <c r="A141"/>
      <c r="B141"/>
      <c r="C141"/>
      <c r="D141"/>
      <c r="E141"/>
      <c r="F141"/>
      <c r="K141"/>
      <c r="L141"/>
      <c r="M141"/>
      <c r="N141"/>
      <c r="O141"/>
      <c r="Q141"/>
      <c r="R141"/>
      <c r="AL141" s="117"/>
      <c r="AM141"/>
      <c r="AN141"/>
      <c r="AO141"/>
      <c r="AP141"/>
      <c r="AU141"/>
      <c r="AV141" s="169"/>
    </row>
    <row r="142" spans="1:48" s="9" customFormat="1" ht="15" customHeight="1" x14ac:dyDescent="0.35">
      <c r="A142"/>
      <c r="B142"/>
      <c r="C142"/>
      <c r="D142"/>
      <c r="E142"/>
      <c r="F142"/>
      <c r="K142"/>
      <c r="L142"/>
      <c r="M142"/>
      <c r="N142"/>
      <c r="O142"/>
      <c r="Q142"/>
      <c r="R142"/>
      <c r="AL142" s="117"/>
      <c r="AM142"/>
      <c r="AN142"/>
      <c r="AO142"/>
      <c r="AP142"/>
      <c r="AU142"/>
      <c r="AV142" s="169"/>
    </row>
    <row r="143" spans="1:48" s="9" customFormat="1" ht="15" customHeight="1" x14ac:dyDescent="0.35">
      <c r="A143"/>
      <c r="B143"/>
      <c r="C143"/>
      <c r="D143"/>
      <c r="E143"/>
      <c r="F143"/>
      <c r="K143"/>
      <c r="L143"/>
      <c r="M143"/>
      <c r="N143"/>
      <c r="O143"/>
      <c r="Q143"/>
      <c r="R143"/>
      <c r="AL143" s="117"/>
      <c r="AM143"/>
      <c r="AN143"/>
      <c r="AO143"/>
      <c r="AP143"/>
      <c r="AU143"/>
      <c r="AV143" s="169"/>
    </row>
    <row r="144" spans="1:48" s="9" customFormat="1" ht="15" customHeight="1" x14ac:dyDescent="0.35">
      <c r="A144"/>
      <c r="B144"/>
      <c r="C144"/>
      <c r="D144"/>
      <c r="E144"/>
      <c r="F144"/>
      <c r="K144"/>
      <c r="L144"/>
      <c r="M144"/>
      <c r="N144"/>
      <c r="O144"/>
      <c r="Q144"/>
      <c r="R144"/>
      <c r="AL144" s="117"/>
      <c r="AM144"/>
      <c r="AN144"/>
      <c r="AO144"/>
      <c r="AP144"/>
      <c r="AU144"/>
      <c r="AV144" s="169"/>
    </row>
    <row r="145" spans="1:48" s="9" customFormat="1" ht="15" customHeight="1" x14ac:dyDescent="0.35">
      <c r="A145"/>
      <c r="B145"/>
      <c r="C145"/>
      <c r="D145"/>
      <c r="E145"/>
      <c r="F145"/>
      <c r="K145"/>
      <c r="L145"/>
      <c r="M145"/>
      <c r="N145"/>
      <c r="O145"/>
      <c r="Q145"/>
      <c r="R145"/>
      <c r="AL145" s="117"/>
      <c r="AM145"/>
      <c r="AN145"/>
      <c r="AO145"/>
      <c r="AP145"/>
      <c r="AU145"/>
      <c r="AV145" s="169"/>
    </row>
    <row r="146" spans="1:48" s="9" customFormat="1" ht="15" customHeight="1" x14ac:dyDescent="0.35">
      <c r="A146"/>
      <c r="B146"/>
      <c r="C146"/>
      <c r="D146"/>
      <c r="E146"/>
      <c r="F146"/>
      <c r="K146"/>
      <c r="L146"/>
      <c r="M146"/>
      <c r="N146"/>
      <c r="O146"/>
      <c r="Q146"/>
      <c r="R146"/>
      <c r="AL146" s="117"/>
      <c r="AM146"/>
      <c r="AN146"/>
      <c r="AO146"/>
      <c r="AP146"/>
      <c r="AU146"/>
      <c r="AV146" s="169"/>
    </row>
    <row r="147" spans="1:48" s="9" customFormat="1" ht="15" customHeight="1" x14ac:dyDescent="0.35">
      <c r="A147"/>
      <c r="B147"/>
      <c r="C147"/>
      <c r="D147"/>
      <c r="E147"/>
      <c r="F147"/>
      <c r="K147"/>
      <c r="L147"/>
      <c r="M147"/>
      <c r="N147"/>
      <c r="O147"/>
      <c r="Q147"/>
      <c r="R147"/>
      <c r="AL147" s="117"/>
      <c r="AM147"/>
      <c r="AN147"/>
      <c r="AO147"/>
      <c r="AP147"/>
      <c r="AU147"/>
      <c r="AV147" s="169"/>
    </row>
    <row r="148" spans="1:48" s="9" customFormat="1" ht="15" customHeight="1" x14ac:dyDescent="0.35">
      <c r="A148"/>
      <c r="B148"/>
      <c r="C148"/>
      <c r="D148"/>
      <c r="E148"/>
      <c r="F148"/>
      <c r="K148"/>
      <c r="L148"/>
      <c r="M148"/>
      <c r="N148"/>
      <c r="O148"/>
      <c r="Q148"/>
      <c r="R148"/>
      <c r="AL148" s="117"/>
      <c r="AM148"/>
      <c r="AN148"/>
      <c r="AO148"/>
      <c r="AP148"/>
      <c r="AU148"/>
      <c r="AV148" s="169"/>
    </row>
    <row r="149" spans="1:48" s="9" customFormat="1" ht="15" customHeight="1" x14ac:dyDescent="0.35">
      <c r="A149"/>
      <c r="B149"/>
      <c r="C149"/>
      <c r="D149"/>
      <c r="E149"/>
      <c r="F149"/>
      <c r="K149"/>
      <c r="L149"/>
      <c r="M149"/>
      <c r="N149"/>
      <c r="O149"/>
      <c r="Q149"/>
      <c r="R149"/>
      <c r="AL149" s="117"/>
      <c r="AM149"/>
      <c r="AN149"/>
      <c r="AO149"/>
      <c r="AP149"/>
      <c r="AU149"/>
      <c r="AV149" s="169"/>
    </row>
    <row r="150" spans="1:48" s="9" customFormat="1" ht="15" customHeight="1" x14ac:dyDescent="0.35">
      <c r="A150"/>
      <c r="B150"/>
      <c r="C150"/>
      <c r="D150"/>
      <c r="E150"/>
      <c r="F150"/>
      <c r="K150"/>
      <c r="L150"/>
      <c r="M150"/>
      <c r="N150"/>
      <c r="O150"/>
      <c r="Q150"/>
      <c r="R150"/>
      <c r="AL150" s="117"/>
      <c r="AM150"/>
      <c r="AN150"/>
      <c r="AO150"/>
      <c r="AP150"/>
      <c r="AU150"/>
      <c r="AV150" s="169"/>
    </row>
    <row r="151" spans="1:48" s="9" customFormat="1" ht="15" customHeight="1" x14ac:dyDescent="0.35">
      <c r="A151"/>
      <c r="B151"/>
      <c r="C151"/>
      <c r="D151"/>
      <c r="E151"/>
      <c r="F151"/>
      <c r="K151"/>
      <c r="L151"/>
      <c r="M151"/>
      <c r="N151"/>
      <c r="O151"/>
      <c r="Q151"/>
      <c r="R151"/>
      <c r="AL151" s="117"/>
      <c r="AM151"/>
      <c r="AN151"/>
      <c r="AO151"/>
      <c r="AP151"/>
      <c r="AU151"/>
      <c r="AV151" s="169"/>
    </row>
    <row r="152" spans="1:48" s="9" customFormat="1" ht="15" customHeight="1" x14ac:dyDescent="0.35">
      <c r="A152"/>
      <c r="B152"/>
      <c r="C152"/>
      <c r="D152"/>
      <c r="E152"/>
      <c r="F152"/>
      <c r="K152"/>
      <c r="L152"/>
      <c r="M152"/>
      <c r="N152"/>
      <c r="O152"/>
      <c r="Q152"/>
      <c r="R152"/>
      <c r="AL152" s="117"/>
      <c r="AM152"/>
      <c r="AN152"/>
      <c r="AO152"/>
      <c r="AP152"/>
      <c r="AU152"/>
      <c r="AV152" s="169"/>
    </row>
    <row r="153" spans="1:48" s="9" customFormat="1" ht="15" customHeight="1" x14ac:dyDescent="0.35">
      <c r="A153"/>
      <c r="B153"/>
      <c r="C153"/>
      <c r="D153"/>
      <c r="E153"/>
      <c r="F153"/>
      <c r="K153"/>
      <c r="L153"/>
      <c r="M153"/>
      <c r="N153"/>
      <c r="O153"/>
      <c r="Q153"/>
      <c r="R153"/>
      <c r="AL153" s="117"/>
      <c r="AM153"/>
      <c r="AN153"/>
      <c r="AO153"/>
      <c r="AP153"/>
      <c r="AU153"/>
      <c r="AV153" s="169"/>
    </row>
    <row r="154" spans="1:48" s="9" customFormat="1" ht="15" customHeight="1" x14ac:dyDescent="0.35">
      <c r="A154"/>
      <c r="B154"/>
      <c r="C154"/>
      <c r="D154"/>
      <c r="E154"/>
      <c r="F154"/>
      <c r="K154"/>
      <c r="L154"/>
      <c r="M154"/>
      <c r="N154"/>
      <c r="O154"/>
      <c r="Q154"/>
      <c r="R154"/>
      <c r="AL154" s="117"/>
      <c r="AM154"/>
      <c r="AN154"/>
      <c r="AO154"/>
      <c r="AP154"/>
      <c r="AU154"/>
      <c r="AV154" s="169"/>
    </row>
    <row r="155" spans="1:48" s="9" customFormat="1" ht="15" customHeight="1" x14ac:dyDescent="0.35">
      <c r="A155"/>
      <c r="B155"/>
      <c r="C155"/>
      <c r="D155"/>
      <c r="E155"/>
      <c r="F155"/>
      <c r="K155"/>
      <c r="L155"/>
      <c r="M155"/>
      <c r="N155"/>
      <c r="O155"/>
      <c r="Q155"/>
      <c r="R155"/>
      <c r="AL155" s="117"/>
      <c r="AM155"/>
      <c r="AN155"/>
      <c r="AO155"/>
      <c r="AP155"/>
      <c r="AU155"/>
      <c r="AV155" s="169"/>
    </row>
    <row r="156" spans="1:48" s="9" customFormat="1" ht="15" customHeight="1" x14ac:dyDescent="0.35">
      <c r="A156"/>
      <c r="B156"/>
      <c r="C156"/>
      <c r="D156"/>
      <c r="E156"/>
      <c r="F156"/>
      <c r="K156"/>
      <c r="L156"/>
      <c r="M156"/>
      <c r="N156"/>
      <c r="O156"/>
      <c r="Q156"/>
      <c r="R156"/>
      <c r="AL156" s="117"/>
      <c r="AM156"/>
      <c r="AN156"/>
      <c r="AO156"/>
      <c r="AP156"/>
      <c r="AU156"/>
      <c r="AV156" s="169"/>
    </row>
    <row r="157" spans="1:48" s="9" customFormat="1" ht="15" customHeight="1" x14ac:dyDescent="0.35">
      <c r="A157"/>
      <c r="B157"/>
      <c r="C157"/>
      <c r="D157"/>
      <c r="E157"/>
      <c r="F157"/>
      <c r="K157"/>
      <c r="L157"/>
      <c r="M157"/>
      <c r="N157"/>
      <c r="O157"/>
      <c r="Q157"/>
      <c r="R157"/>
      <c r="AL157" s="117"/>
      <c r="AM157"/>
      <c r="AN157"/>
      <c r="AO157"/>
      <c r="AP157"/>
      <c r="AU157"/>
      <c r="AV157" s="169"/>
    </row>
    <row r="158" spans="1:48" s="9" customFormat="1" ht="15" customHeight="1" x14ac:dyDescent="0.35">
      <c r="A158"/>
      <c r="B158"/>
      <c r="C158"/>
      <c r="D158"/>
      <c r="E158"/>
      <c r="F158"/>
      <c r="K158"/>
      <c r="L158"/>
      <c r="M158"/>
      <c r="N158"/>
      <c r="O158"/>
      <c r="Q158"/>
      <c r="R158"/>
      <c r="AL158" s="117"/>
      <c r="AM158"/>
      <c r="AN158"/>
      <c r="AO158"/>
      <c r="AP158"/>
      <c r="AU158"/>
      <c r="AV158" s="169"/>
    </row>
    <row r="159" spans="1:48" s="9" customFormat="1" ht="15" customHeight="1" x14ac:dyDescent="0.35">
      <c r="A159"/>
      <c r="B159"/>
      <c r="C159"/>
      <c r="D159"/>
      <c r="E159"/>
      <c r="F159"/>
      <c r="K159"/>
      <c r="L159"/>
      <c r="M159"/>
      <c r="N159"/>
      <c r="O159"/>
      <c r="Q159"/>
      <c r="R159"/>
      <c r="AL159" s="117"/>
      <c r="AM159"/>
      <c r="AN159"/>
      <c r="AO159"/>
      <c r="AP159"/>
      <c r="AU159"/>
      <c r="AV159" s="169"/>
    </row>
    <row r="160" spans="1:48" s="9" customFormat="1" ht="15" customHeight="1" x14ac:dyDescent="0.35">
      <c r="A160"/>
      <c r="B160"/>
      <c r="C160"/>
      <c r="D160"/>
      <c r="E160"/>
      <c r="F160"/>
      <c r="K160"/>
      <c r="L160"/>
      <c r="M160"/>
      <c r="N160"/>
      <c r="O160"/>
      <c r="Q160"/>
      <c r="R160"/>
      <c r="AL160" s="117"/>
      <c r="AM160"/>
      <c r="AN160"/>
      <c r="AO160"/>
      <c r="AP160"/>
      <c r="AU160"/>
      <c r="AV160" s="169"/>
    </row>
    <row r="161" spans="1:48" s="9" customFormat="1" ht="15" customHeight="1" x14ac:dyDescent="0.35">
      <c r="A161"/>
      <c r="B161"/>
      <c r="C161"/>
      <c r="D161"/>
      <c r="E161"/>
      <c r="F161"/>
      <c r="K161"/>
      <c r="L161"/>
      <c r="M161"/>
      <c r="N161"/>
      <c r="O161"/>
      <c r="Q161"/>
      <c r="R161"/>
      <c r="AL161" s="117"/>
      <c r="AM161"/>
      <c r="AN161"/>
      <c r="AO161"/>
      <c r="AP161"/>
      <c r="AU161"/>
      <c r="AV161" s="169"/>
    </row>
    <row r="162" spans="1:48" s="9" customFormat="1" ht="15" customHeight="1" x14ac:dyDescent="0.35">
      <c r="A162"/>
      <c r="B162"/>
      <c r="C162"/>
      <c r="D162"/>
      <c r="E162"/>
      <c r="F162"/>
      <c r="K162"/>
      <c r="L162"/>
      <c r="M162"/>
      <c r="N162"/>
      <c r="O162"/>
      <c r="Q162"/>
      <c r="R162"/>
      <c r="AL162" s="117"/>
      <c r="AM162"/>
      <c r="AN162"/>
      <c r="AO162"/>
      <c r="AP162"/>
      <c r="AU162"/>
      <c r="AV162" s="169"/>
    </row>
    <row r="163" spans="1:48" s="9" customFormat="1" ht="15" customHeight="1" x14ac:dyDescent="0.35">
      <c r="A163"/>
      <c r="B163"/>
      <c r="C163"/>
      <c r="D163"/>
      <c r="E163"/>
      <c r="F163"/>
      <c r="K163"/>
      <c r="L163"/>
      <c r="M163"/>
      <c r="N163"/>
      <c r="O163"/>
      <c r="Q163"/>
      <c r="R163"/>
      <c r="AL163" s="117"/>
      <c r="AM163"/>
      <c r="AN163"/>
      <c r="AO163"/>
      <c r="AP163"/>
      <c r="AU163"/>
      <c r="AV163" s="169"/>
    </row>
    <row r="164" spans="1:48" s="9" customFormat="1" ht="15" customHeight="1" x14ac:dyDescent="0.35">
      <c r="A164"/>
      <c r="B164"/>
      <c r="C164"/>
      <c r="D164"/>
      <c r="E164"/>
      <c r="F164"/>
      <c r="K164"/>
      <c r="L164"/>
      <c r="M164"/>
      <c r="N164"/>
      <c r="O164"/>
      <c r="Q164"/>
      <c r="R164"/>
      <c r="AL164" s="117"/>
      <c r="AM164"/>
      <c r="AN164"/>
      <c r="AO164"/>
      <c r="AP164"/>
      <c r="AU164"/>
      <c r="AV164" s="169"/>
    </row>
    <row r="165" spans="1:48" s="9" customFormat="1" ht="15" customHeight="1" x14ac:dyDescent="0.35">
      <c r="A165"/>
      <c r="B165"/>
      <c r="C165"/>
      <c r="D165"/>
      <c r="E165"/>
      <c r="F165"/>
      <c r="K165"/>
      <c r="L165"/>
      <c r="M165"/>
      <c r="N165"/>
      <c r="O165"/>
      <c r="Q165"/>
      <c r="R165"/>
      <c r="AL165" s="117"/>
      <c r="AM165"/>
      <c r="AN165"/>
      <c r="AO165"/>
      <c r="AP165"/>
      <c r="AU165"/>
      <c r="AV165" s="169"/>
    </row>
    <row r="166" spans="1:48" s="9" customFormat="1" ht="15" customHeight="1" x14ac:dyDescent="0.35">
      <c r="A166"/>
      <c r="B166"/>
      <c r="C166"/>
      <c r="D166"/>
      <c r="E166"/>
      <c r="F166"/>
      <c r="K166"/>
      <c r="L166"/>
      <c r="M166"/>
      <c r="N166"/>
      <c r="O166"/>
      <c r="Q166"/>
      <c r="R166"/>
      <c r="AL166" s="117"/>
      <c r="AM166"/>
      <c r="AN166"/>
      <c r="AO166"/>
      <c r="AP166"/>
      <c r="AU166"/>
      <c r="AV166" s="169"/>
    </row>
    <row r="167" spans="1:48" s="9" customFormat="1" ht="15" customHeight="1" x14ac:dyDescent="0.35">
      <c r="A167"/>
      <c r="B167"/>
      <c r="C167"/>
      <c r="D167"/>
      <c r="E167"/>
      <c r="F167"/>
      <c r="K167"/>
      <c r="L167"/>
      <c r="M167"/>
      <c r="N167"/>
      <c r="O167"/>
      <c r="Q167"/>
      <c r="R167"/>
      <c r="AL167" s="117"/>
      <c r="AM167"/>
      <c r="AN167"/>
      <c r="AO167"/>
      <c r="AP167"/>
      <c r="AU167"/>
      <c r="AV167" s="169"/>
    </row>
    <row r="168" spans="1:48" s="9" customFormat="1" ht="15" customHeight="1" x14ac:dyDescent="0.35">
      <c r="A168"/>
      <c r="B168"/>
      <c r="C168"/>
      <c r="D168"/>
      <c r="E168"/>
      <c r="F168"/>
      <c r="K168"/>
      <c r="L168"/>
      <c r="M168"/>
      <c r="N168"/>
      <c r="O168"/>
      <c r="Q168"/>
      <c r="R168"/>
      <c r="AL168" s="117"/>
      <c r="AM168"/>
      <c r="AN168"/>
      <c r="AO168"/>
      <c r="AP168"/>
      <c r="AU168"/>
      <c r="AV168" s="169"/>
    </row>
    <row r="169" spans="1:48" s="9" customFormat="1" ht="15" customHeight="1" x14ac:dyDescent="0.35">
      <c r="A169"/>
      <c r="B169"/>
      <c r="C169"/>
      <c r="D169"/>
      <c r="E169"/>
      <c r="F169"/>
      <c r="K169"/>
      <c r="L169"/>
      <c r="M169"/>
      <c r="N169"/>
      <c r="O169"/>
      <c r="Q169"/>
      <c r="R169"/>
      <c r="AL169" s="117"/>
      <c r="AM169"/>
      <c r="AN169"/>
      <c r="AO169"/>
      <c r="AP169"/>
      <c r="AU169"/>
      <c r="AV169" s="169"/>
    </row>
    <row r="170" spans="1:48" s="9" customFormat="1" ht="15" customHeight="1" x14ac:dyDescent="0.35">
      <c r="A170"/>
      <c r="B170"/>
      <c r="C170"/>
      <c r="D170"/>
      <c r="E170"/>
      <c r="F170"/>
      <c r="K170"/>
      <c r="L170"/>
      <c r="M170"/>
      <c r="N170"/>
      <c r="O170"/>
      <c r="Q170"/>
      <c r="R170"/>
      <c r="AL170" s="117"/>
      <c r="AM170"/>
      <c r="AN170"/>
      <c r="AO170"/>
      <c r="AP170"/>
      <c r="AU170"/>
      <c r="AV170" s="169"/>
    </row>
    <row r="171" spans="1:48" s="9" customFormat="1" ht="15" customHeight="1" x14ac:dyDescent="0.35">
      <c r="A171"/>
      <c r="B171"/>
      <c r="C171"/>
      <c r="D171"/>
      <c r="E171"/>
      <c r="F171"/>
      <c r="K171"/>
      <c r="L171"/>
      <c r="M171"/>
      <c r="N171"/>
      <c r="O171"/>
      <c r="Q171"/>
      <c r="R171"/>
      <c r="AL171" s="117"/>
      <c r="AM171"/>
      <c r="AN171"/>
      <c r="AO171"/>
      <c r="AP171"/>
      <c r="AU171"/>
      <c r="AV171" s="169"/>
    </row>
    <row r="172" spans="1:48" s="9" customFormat="1" ht="15" customHeight="1" x14ac:dyDescent="0.35">
      <c r="A172"/>
      <c r="B172"/>
      <c r="C172"/>
      <c r="D172"/>
      <c r="E172"/>
      <c r="F172"/>
      <c r="K172"/>
      <c r="L172"/>
      <c r="M172"/>
      <c r="N172"/>
      <c r="O172"/>
      <c r="Q172"/>
      <c r="R172"/>
      <c r="AL172" s="117"/>
      <c r="AM172"/>
      <c r="AN172"/>
      <c r="AO172"/>
      <c r="AP172"/>
      <c r="AU172"/>
      <c r="AV172" s="169"/>
    </row>
    <row r="173" spans="1:48" s="9" customFormat="1" ht="15" customHeight="1" x14ac:dyDescent="0.35">
      <c r="A173"/>
      <c r="B173"/>
      <c r="C173"/>
      <c r="D173"/>
      <c r="E173"/>
      <c r="F173"/>
      <c r="K173"/>
      <c r="L173"/>
      <c r="M173"/>
      <c r="N173"/>
      <c r="O173"/>
      <c r="Q173"/>
      <c r="R173"/>
      <c r="AL173" s="117"/>
      <c r="AM173"/>
      <c r="AN173"/>
      <c r="AO173"/>
      <c r="AP173"/>
      <c r="AU173"/>
      <c r="AV173" s="169"/>
    </row>
    <row r="174" spans="1:48" s="9" customFormat="1" ht="15" customHeight="1" x14ac:dyDescent="0.35">
      <c r="A174"/>
      <c r="B174"/>
      <c r="C174"/>
      <c r="D174"/>
      <c r="E174"/>
      <c r="F174"/>
      <c r="K174"/>
      <c r="L174"/>
      <c r="M174"/>
      <c r="N174"/>
      <c r="O174"/>
      <c r="Q174"/>
      <c r="R174"/>
      <c r="AL174" s="117"/>
      <c r="AM174"/>
      <c r="AN174"/>
      <c r="AO174"/>
      <c r="AP174"/>
      <c r="AU174"/>
      <c r="AV174" s="169"/>
    </row>
    <row r="175" spans="1:48" s="9" customFormat="1" ht="15" customHeight="1" x14ac:dyDescent="0.35">
      <c r="A175"/>
      <c r="B175"/>
      <c r="C175"/>
      <c r="D175"/>
      <c r="E175"/>
      <c r="F175"/>
      <c r="K175"/>
      <c r="L175"/>
      <c r="M175"/>
      <c r="N175"/>
      <c r="O175"/>
      <c r="Q175"/>
      <c r="R175"/>
      <c r="AL175" s="117"/>
      <c r="AM175"/>
      <c r="AN175"/>
      <c r="AO175"/>
      <c r="AP175"/>
      <c r="AU175"/>
      <c r="AV175" s="169"/>
    </row>
    <row r="176" spans="1:48" s="9" customFormat="1" ht="15" customHeight="1" x14ac:dyDescent="0.35">
      <c r="A176"/>
      <c r="B176"/>
      <c r="C176"/>
      <c r="D176"/>
      <c r="E176"/>
      <c r="F176"/>
      <c r="K176"/>
      <c r="L176"/>
      <c r="M176"/>
      <c r="N176"/>
      <c r="O176"/>
      <c r="Q176"/>
      <c r="R176"/>
      <c r="AL176" s="117"/>
      <c r="AM176"/>
      <c r="AN176"/>
      <c r="AO176"/>
      <c r="AP176"/>
      <c r="AU176"/>
      <c r="AV176" s="169"/>
    </row>
    <row r="177" spans="1:48" s="9" customFormat="1" ht="15" customHeight="1" x14ac:dyDescent="0.35">
      <c r="A177"/>
      <c r="B177"/>
      <c r="C177"/>
      <c r="D177"/>
      <c r="E177"/>
      <c r="F177"/>
      <c r="K177"/>
      <c r="L177"/>
      <c r="M177"/>
      <c r="N177"/>
      <c r="O177"/>
      <c r="Q177"/>
      <c r="R177"/>
      <c r="AL177" s="117"/>
      <c r="AM177"/>
      <c r="AN177"/>
      <c r="AO177"/>
      <c r="AP177"/>
      <c r="AU177"/>
      <c r="AV177" s="169"/>
    </row>
    <row r="178" spans="1:48" s="9" customFormat="1" ht="15" customHeight="1" x14ac:dyDescent="0.35">
      <c r="A178"/>
      <c r="B178"/>
      <c r="C178"/>
      <c r="D178"/>
      <c r="E178"/>
      <c r="F178"/>
      <c r="K178"/>
      <c r="L178"/>
      <c r="M178"/>
      <c r="N178"/>
      <c r="O178"/>
      <c r="Q178"/>
      <c r="R178"/>
      <c r="AL178" s="117"/>
      <c r="AM178"/>
      <c r="AN178"/>
      <c r="AO178"/>
      <c r="AP178"/>
      <c r="AU178"/>
      <c r="AV178" s="169"/>
    </row>
    <row r="179" spans="1:48" s="9" customFormat="1" ht="15" customHeight="1" x14ac:dyDescent="0.35">
      <c r="A179"/>
      <c r="B179"/>
      <c r="C179"/>
      <c r="D179"/>
      <c r="E179"/>
      <c r="F179"/>
      <c r="K179"/>
      <c r="L179"/>
      <c r="M179"/>
      <c r="N179"/>
      <c r="O179"/>
      <c r="Q179"/>
      <c r="R179"/>
      <c r="AL179" s="117"/>
      <c r="AM179"/>
      <c r="AN179"/>
      <c r="AO179"/>
      <c r="AP179"/>
      <c r="AU179"/>
      <c r="AV179" s="169"/>
    </row>
    <row r="180" spans="1:48" s="9" customFormat="1" ht="15" customHeight="1" x14ac:dyDescent="0.35">
      <c r="A180"/>
      <c r="B180"/>
      <c r="C180"/>
      <c r="D180"/>
      <c r="E180"/>
      <c r="F180"/>
      <c r="K180"/>
      <c r="L180"/>
      <c r="M180"/>
      <c r="N180"/>
      <c r="O180"/>
      <c r="Q180"/>
      <c r="R180"/>
      <c r="AL180" s="117"/>
      <c r="AM180"/>
      <c r="AN180"/>
      <c r="AO180"/>
      <c r="AP180"/>
      <c r="AU180"/>
      <c r="AV180" s="169"/>
    </row>
    <row r="181" spans="1:48" s="9" customFormat="1" ht="15" customHeight="1" x14ac:dyDescent="0.35">
      <c r="A181"/>
      <c r="B181"/>
      <c r="C181"/>
      <c r="D181"/>
      <c r="E181"/>
      <c r="F181"/>
      <c r="K181"/>
      <c r="L181"/>
      <c r="M181"/>
      <c r="N181"/>
      <c r="O181"/>
      <c r="Q181"/>
      <c r="R181"/>
      <c r="AL181" s="117"/>
      <c r="AM181"/>
      <c r="AN181"/>
      <c r="AO181"/>
      <c r="AP181"/>
      <c r="AU181"/>
      <c r="AV181" s="169"/>
    </row>
    <row r="182" spans="1:48" s="9" customFormat="1" ht="15" customHeight="1" x14ac:dyDescent="0.35">
      <c r="A182"/>
      <c r="B182"/>
      <c r="C182"/>
      <c r="D182"/>
      <c r="E182"/>
      <c r="F182"/>
      <c r="K182"/>
      <c r="L182"/>
      <c r="M182"/>
      <c r="N182"/>
      <c r="O182"/>
      <c r="Q182"/>
      <c r="R182"/>
      <c r="AL182" s="117"/>
      <c r="AM182"/>
      <c r="AN182"/>
      <c r="AO182"/>
      <c r="AP182"/>
      <c r="AU182"/>
      <c r="AV182" s="169"/>
    </row>
    <row r="183" spans="1:48" s="9" customFormat="1" ht="15" customHeight="1" x14ac:dyDescent="0.35">
      <c r="A183"/>
      <c r="B183"/>
      <c r="C183"/>
      <c r="D183"/>
      <c r="E183"/>
      <c r="F183"/>
      <c r="K183"/>
      <c r="L183"/>
      <c r="M183"/>
      <c r="N183"/>
      <c r="O183"/>
      <c r="Q183"/>
      <c r="R183"/>
      <c r="AL183" s="117"/>
      <c r="AM183"/>
      <c r="AN183"/>
      <c r="AO183"/>
      <c r="AP183"/>
      <c r="AU183"/>
      <c r="AV183" s="169"/>
    </row>
    <row r="184" spans="1:48" s="9" customFormat="1" ht="15" customHeight="1" x14ac:dyDescent="0.35">
      <c r="A184"/>
      <c r="B184"/>
      <c r="C184"/>
      <c r="D184"/>
      <c r="E184"/>
      <c r="F184"/>
      <c r="K184"/>
      <c r="L184"/>
      <c r="M184"/>
      <c r="N184"/>
      <c r="O184"/>
      <c r="Q184"/>
      <c r="R184"/>
      <c r="AL184" s="117"/>
      <c r="AM184"/>
      <c r="AN184"/>
      <c r="AO184"/>
      <c r="AP184"/>
      <c r="AU184"/>
      <c r="AV184" s="169"/>
    </row>
    <row r="185" spans="1:48" s="9" customFormat="1" ht="15" customHeight="1" x14ac:dyDescent="0.35">
      <c r="A185"/>
      <c r="B185"/>
      <c r="C185"/>
      <c r="D185"/>
      <c r="E185"/>
      <c r="F185"/>
      <c r="K185"/>
      <c r="L185"/>
      <c r="M185"/>
      <c r="N185"/>
      <c r="O185"/>
      <c r="Q185"/>
      <c r="R185"/>
      <c r="AL185" s="117"/>
      <c r="AM185"/>
      <c r="AN185"/>
      <c r="AO185"/>
      <c r="AP185"/>
      <c r="AU185"/>
      <c r="AV185" s="169"/>
    </row>
    <row r="186" spans="1:48" s="9" customFormat="1" ht="15" customHeight="1" x14ac:dyDescent="0.35">
      <c r="A186"/>
      <c r="B186"/>
      <c r="C186"/>
      <c r="D186"/>
      <c r="E186"/>
      <c r="F186"/>
      <c r="K186"/>
      <c r="L186"/>
      <c r="M186"/>
      <c r="N186"/>
      <c r="O186"/>
      <c r="Q186"/>
      <c r="R186"/>
      <c r="AL186" s="117"/>
      <c r="AM186"/>
      <c r="AN186"/>
      <c r="AO186"/>
      <c r="AP186"/>
      <c r="AU186"/>
      <c r="AV186" s="169"/>
    </row>
    <row r="187" spans="1:48" s="9" customFormat="1" ht="15" customHeight="1" x14ac:dyDescent="0.35">
      <c r="A187"/>
      <c r="B187"/>
      <c r="C187"/>
      <c r="D187"/>
      <c r="E187"/>
      <c r="F187"/>
      <c r="K187"/>
      <c r="L187"/>
      <c r="M187"/>
      <c r="N187"/>
      <c r="O187"/>
      <c r="Q187"/>
      <c r="R187"/>
      <c r="AL187" s="117"/>
      <c r="AM187"/>
      <c r="AN187"/>
      <c r="AO187"/>
      <c r="AP187"/>
      <c r="AU187"/>
      <c r="AV187" s="169"/>
    </row>
    <row r="188" spans="1:48" s="9" customFormat="1" ht="15" customHeight="1" x14ac:dyDescent="0.35">
      <c r="A188"/>
      <c r="B188"/>
      <c r="C188"/>
      <c r="D188"/>
      <c r="E188"/>
      <c r="F188"/>
      <c r="K188"/>
      <c r="L188"/>
      <c r="M188"/>
      <c r="N188"/>
      <c r="O188"/>
      <c r="Q188"/>
      <c r="R188"/>
      <c r="AL188" s="117"/>
      <c r="AM188"/>
      <c r="AN188"/>
      <c r="AO188"/>
      <c r="AP188"/>
      <c r="AU188"/>
      <c r="AV188" s="169"/>
    </row>
    <row r="189" spans="1:48" s="9" customFormat="1" ht="15" customHeight="1" x14ac:dyDescent="0.35">
      <c r="A189"/>
      <c r="B189"/>
      <c r="C189"/>
      <c r="D189"/>
      <c r="E189"/>
      <c r="F189"/>
      <c r="K189"/>
      <c r="L189"/>
      <c r="M189"/>
      <c r="N189"/>
      <c r="O189"/>
      <c r="Q189"/>
      <c r="R189"/>
      <c r="AL189" s="117"/>
      <c r="AM189"/>
      <c r="AN189"/>
      <c r="AO189"/>
      <c r="AP189"/>
      <c r="AU189"/>
      <c r="AV189" s="169"/>
    </row>
    <row r="190" spans="1:48" s="9" customFormat="1" ht="15" customHeight="1" x14ac:dyDescent="0.35">
      <c r="A190"/>
      <c r="B190"/>
      <c r="C190"/>
      <c r="D190"/>
      <c r="E190"/>
      <c r="F190"/>
      <c r="K190"/>
      <c r="L190"/>
      <c r="M190"/>
      <c r="N190"/>
      <c r="O190"/>
      <c r="Q190"/>
      <c r="R190"/>
      <c r="AL190" s="117"/>
      <c r="AM190"/>
      <c r="AN190"/>
      <c r="AO190"/>
      <c r="AP190"/>
      <c r="AU190"/>
      <c r="AV190" s="169"/>
    </row>
    <row r="191" spans="1:48" s="9" customFormat="1" ht="15" customHeight="1" x14ac:dyDescent="0.35">
      <c r="A191"/>
      <c r="B191"/>
      <c r="C191"/>
      <c r="D191"/>
      <c r="E191"/>
      <c r="F191"/>
      <c r="K191"/>
      <c r="L191"/>
      <c r="M191"/>
      <c r="N191"/>
      <c r="O191"/>
      <c r="Q191"/>
      <c r="R191"/>
      <c r="AL191" s="117"/>
      <c r="AM191"/>
      <c r="AN191"/>
      <c r="AO191"/>
      <c r="AP191"/>
      <c r="AU191"/>
      <c r="AV191" s="169"/>
    </row>
    <row r="192" spans="1:48" s="9" customFormat="1" ht="15" customHeight="1" x14ac:dyDescent="0.35">
      <c r="A192"/>
      <c r="B192"/>
      <c r="C192"/>
      <c r="D192"/>
      <c r="E192"/>
      <c r="F192"/>
      <c r="K192"/>
      <c r="L192"/>
      <c r="M192"/>
      <c r="N192"/>
      <c r="O192"/>
      <c r="Q192"/>
      <c r="R192"/>
      <c r="AL192" s="117"/>
      <c r="AM192"/>
      <c r="AN192"/>
      <c r="AO192"/>
      <c r="AP192"/>
      <c r="AU192"/>
      <c r="AV192" s="169"/>
    </row>
    <row r="193" spans="1:48" s="9" customFormat="1" ht="15" customHeight="1" x14ac:dyDescent="0.35">
      <c r="A193"/>
      <c r="B193"/>
      <c r="C193"/>
      <c r="D193"/>
      <c r="E193"/>
      <c r="F193"/>
      <c r="K193"/>
      <c r="L193"/>
      <c r="M193"/>
      <c r="N193"/>
      <c r="O193"/>
      <c r="Q193"/>
      <c r="R193"/>
      <c r="AL193" s="117"/>
      <c r="AM193"/>
      <c r="AN193"/>
      <c r="AO193"/>
      <c r="AP193"/>
      <c r="AU193"/>
      <c r="AV193" s="169"/>
    </row>
    <row r="194" spans="1:48" s="9" customFormat="1" ht="15" customHeight="1" x14ac:dyDescent="0.35">
      <c r="A194"/>
      <c r="B194"/>
      <c r="C194"/>
      <c r="D194"/>
      <c r="E194"/>
      <c r="F194"/>
      <c r="K194"/>
      <c r="L194"/>
      <c r="M194"/>
      <c r="N194"/>
      <c r="O194"/>
      <c r="Q194"/>
      <c r="R194"/>
      <c r="AL194" s="117"/>
      <c r="AM194"/>
      <c r="AN194"/>
      <c r="AO194"/>
      <c r="AP194"/>
      <c r="AU194"/>
      <c r="AV194" s="169"/>
    </row>
    <row r="195" spans="1:48" s="9" customFormat="1" ht="15" customHeight="1" x14ac:dyDescent="0.35">
      <c r="A195"/>
      <c r="B195"/>
      <c r="C195"/>
      <c r="D195"/>
      <c r="E195"/>
      <c r="F195"/>
      <c r="K195"/>
      <c r="L195"/>
      <c r="M195"/>
      <c r="N195"/>
      <c r="O195"/>
      <c r="Q195"/>
      <c r="R195"/>
      <c r="AL195" s="117"/>
      <c r="AM195"/>
      <c r="AN195"/>
      <c r="AO195"/>
      <c r="AP195"/>
      <c r="AU195"/>
      <c r="AV195" s="169"/>
    </row>
    <row r="196" spans="1:48" s="9" customFormat="1" ht="15" customHeight="1" x14ac:dyDescent="0.35">
      <c r="A196"/>
      <c r="B196"/>
      <c r="C196"/>
      <c r="D196"/>
      <c r="E196"/>
      <c r="F196"/>
      <c r="K196"/>
      <c r="L196"/>
      <c r="M196"/>
      <c r="N196"/>
      <c r="O196"/>
      <c r="Q196"/>
      <c r="R196"/>
      <c r="AL196" s="117"/>
      <c r="AM196"/>
      <c r="AN196"/>
      <c r="AO196"/>
      <c r="AP196"/>
      <c r="AU196"/>
      <c r="AV196" s="169"/>
    </row>
    <row r="197" spans="1:48" s="9" customFormat="1" ht="15" customHeight="1" x14ac:dyDescent="0.35">
      <c r="A197"/>
      <c r="B197"/>
      <c r="C197"/>
      <c r="D197"/>
      <c r="E197"/>
      <c r="F197"/>
      <c r="K197"/>
      <c r="L197"/>
      <c r="M197"/>
      <c r="N197"/>
      <c r="O197"/>
      <c r="Q197"/>
      <c r="R197"/>
      <c r="AL197" s="117"/>
      <c r="AM197"/>
      <c r="AN197"/>
      <c r="AO197"/>
      <c r="AP197"/>
      <c r="AU197"/>
      <c r="AV197" s="169"/>
    </row>
    <row r="198" spans="1:48" s="9" customFormat="1" ht="15" customHeight="1" x14ac:dyDescent="0.35">
      <c r="A198"/>
      <c r="B198"/>
      <c r="C198"/>
      <c r="D198"/>
      <c r="E198"/>
      <c r="F198"/>
      <c r="K198"/>
      <c r="L198"/>
      <c r="M198"/>
      <c r="N198"/>
      <c r="O198"/>
      <c r="Q198"/>
      <c r="R198"/>
      <c r="AL198" s="117"/>
      <c r="AM198"/>
      <c r="AN198"/>
      <c r="AO198"/>
      <c r="AP198"/>
      <c r="AU198"/>
      <c r="AV198" s="169"/>
    </row>
    <row r="199" spans="1:48" s="9" customFormat="1" ht="15" customHeight="1" x14ac:dyDescent="0.35">
      <c r="A199"/>
      <c r="B199"/>
      <c r="C199"/>
      <c r="D199"/>
      <c r="E199"/>
      <c r="F199"/>
      <c r="K199"/>
      <c r="L199"/>
      <c r="M199"/>
      <c r="N199"/>
      <c r="O199"/>
      <c r="Q199"/>
      <c r="R199"/>
      <c r="AL199" s="117"/>
      <c r="AM199"/>
      <c r="AN199"/>
      <c r="AO199"/>
      <c r="AP199"/>
      <c r="AU199"/>
      <c r="AV199" s="169"/>
    </row>
    <row r="200" spans="1:48" s="9" customFormat="1" ht="15" customHeight="1" x14ac:dyDescent="0.35">
      <c r="A200"/>
      <c r="B200"/>
      <c r="C200"/>
      <c r="D200"/>
      <c r="E200"/>
      <c r="F200"/>
      <c r="K200"/>
      <c r="L200"/>
      <c r="M200"/>
      <c r="N200"/>
      <c r="O200"/>
      <c r="Q200"/>
      <c r="R200"/>
      <c r="AL200" s="117"/>
      <c r="AM200"/>
      <c r="AN200"/>
      <c r="AO200"/>
      <c r="AP200"/>
      <c r="AU200"/>
      <c r="AV200" s="169"/>
    </row>
    <row r="201" spans="1:48" s="9" customFormat="1" ht="15" customHeight="1" x14ac:dyDescent="0.35">
      <c r="A201"/>
      <c r="B201"/>
      <c r="C201"/>
      <c r="D201"/>
      <c r="E201"/>
      <c r="F201"/>
      <c r="K201"/>
      <c r="L201"/>
      <c r="M201"/>
      <c r="N201"/>
      <c r="O201"/>
      <c r="Q201"/>
      <c r="R201"/>
      <c r="AL201" s="117"/>
      <c r="AM201"/>
      <c r="AN201"/>
      <c r="AO201"/>
      <c r="AP201"/>
      <c r="AU201"/>
      <c r="AV201" s="169"/>
    </row>
    <row r="202" spans="1:48" s="9" customFormat="1" ht="15" customHeight="1" x14ac:dyDescent="0.35">
      <c r="A202"/>
      <c r="B202"/>
      <c r="C202"/>
      <c r="D202"/>
      <c r="E202"/>
      <c r="F202"/>
      <c r="K202"/>
      <c r="L202"/>
      <c r="M202"/>
      <c r="N202"/>
      <c r="O202"/>
      <c r="Q202"/>
      <c r="R202"/>
      <c r="AL202" s="117"/>
      <c r="AM202"/>
      <c r="AN202"/>
      <c r="AO202"/>
      <c r="AP202"/>
      <c r="AU202"/>
      <c r="AV202" s="169"/>
    </row>
    <row r="203" spans="1:48" s="9" customFormat="1" ht="15" customHeight="1" x14ac:dyDescent="0.35">
      <c r="A203"/>
      <c r="B203"/>
      <c r="C203"/>
      <c r="D203"/>
      <c r="E203"/>
      <c r="F203"/>
      <c r="K203"/>
      <c r="L203"/>
      <c r="M203"/>
      <c r="N203"/>
      <c r="O203"/>
      <c r="Q203"/>
      <c r="R203"/>
      <c r="AL203" s="117"/>
      <c r="AM203"/>
      <c r="AN203"/>
      <c r="AO203"/>
      <c r="AP203"/>
      <c r="AU203"/>
      <c r="AV203" s="169"/>
    </row>
    <row r="204" spans="1:48" s="9" customFormat="1" ht="15" customHeight="1" x14ac:dyDescent="0.35">
      <c r="A204"/>
      <c r="B204"/>
      <c r="C204"/>
      <c r="D204"/>
      <c r="E204"/>
      <c r="F204"/>
      <c r="K204"/>
      <c r="L204"/>
      <c r="M204"/>
      <c r="N204"/>
      <c r="O204"/>
      <c r="Q204"/>
      <c r="R204"/>
      <c r="AL204" s="117"/>
      <c r="AM204"/>
      <c r="AN204"/>
      <c r="AO204"/>
      <c r="AP204"/>
      <c r="AU204"/>
      <c r="AV204" s="169"/>
    </row>
    <row r="205" spans="1:48" s="9" customFormat="1" ht="15" customHeight="1" x14ac:dyDescent="0.35">
      <c r="A205"/>
      <c r="B205"/>
      <c r="C205"/>
      <c r="D205"/>
      <c r="E205"/>
      <c r="F205"/>
      <c r="K205"/>
      <c r="L205"/>
      <c r="M205"/>
      <c r="N205"/>
      <c r="O205"/>
      <c r="Q205"/>
      <c r="R205"/>
      <c r="AL205" s="117"/>
      <c r="AM205"/>
      <c r="AN205"/>
      <c r="AO205"/>
      <c r="AP205"/>
      <c r="AU205"/>
      <c r="AV205" s="169"/>
    </row>
    <row r="206" spans="1:48" s="9" customFormat="1" ht="15" customHeight="1" x14ac:dyDescent="0.35">
      <c r="A206"/>
      <c r="B206"/>
      <c r="C206"/>
      <c r="D206"/>
      <c r="E206"/>
      <c r="F206"/>
      <c r="K206"/>
      <c r="L206"/>
      <c r="M206"/>
      <c r="N206"/>
      <c r="O206"/>
      <c r="Q206"/>
      <c r="R206"/>
      <c r="AL206" s="117"/>
      <c r="AM206"/>
      <c r="AN206"/>
      <c r="AO206"/>
      <c r="AP206"/>
      <c r="AU206"/>
      <c r="AV206" s="169"/>
    </row>
    <row r="207" spans="1:48" s="9" customFormat="1" ht="15" customHeight="1" x14ac:dyDescent="0.35">
      <c r="A207"/>
      <c r="B207"/>
      <c r="C207"/>
      <c r="D207"/>
      <c r="E207"/>
      <c r="F207"/>
      <c r="K207"/>
      <c r="L207"/>
      <c r="M207"/>
      <c r="N207"/>
      <c r="O207"/>
      <c r="Q207"/>
      <c r="R207"/>
      <c r="AL207" s="117"/>
      <c r="AM207"/>
      <c r="AN207"/>
      <c r="AO207"/>
      <c r="AP207"/>
      <c r="AU207"/>
      <c r="AV207" s="169"/>
    </row>
    <row r="208" spans="1:48" s="9" customFormat="1" ht="15" customHeight="1" x14ac:dyDescent="0.35">
      <c r="A208"/>
      <c r="B208"/>
      <c r="C208"/>
      <c r="D208"/>
      <c r="E208"/>
      <c r="F208"/>
      <c r="K208"/>
      <c r="L208"/>
      <c r="M208"/>
      <c r="N208"/>
      <c r="O208"/>
      <c r="Q208"/>
      <c r="R208"/>
      <c r="AL208" s="117"/>
      <c r="AM208"/>
      <c r="AN208"/>
      <c r="AO208"/>
      <c r="AP208"/>
      <c r="AU208"/>
      <c r="AV208" s="169"/>
    </row>
    <row r="209" spans="1:48" s="9" customFormat="1" ht="15" customHeight="1" x14ac:dyDescent="0.35">
      <c r="A209"/>
      <c r="B209"/>
      <c r="C209"/>
      <c r="D209"/>
      <c r="E209"/>
      <c r="F209"/>
      <c r="K209"/>
      <c r="L209"/>
      <c r="M209"/>
      <c r="N209"/>
      <c r="O209"/>
      <c r="Q209"/>
      <c r="R209"/>
      <c r="AL209" s="117"/>
      <c r="AM209"/>
      <c r="AN209"/>
      <c r="AO209"/>
      <c r="AP209"/>
      <c r="AU209"/>
      <c r="AV209" s="169"/>
    </row>
    <row r="210" spans="1:48" s="9" customFormat="1" ht="15" customHeight="1" x14ac:dyDescent="0.35">
      <c r="A210"/>
      <c r="B210"/>
      <c r="C210"/>
      <c r="D210"/>
      <c r="E210"/>
      <c r="F210"/>
      <c r="K210"/>
      <c r="L210"/>
      <c r="M210"/>
      <c r="N210"/>
      <c r="O210"/>
      <c r="Q210"/>
      <c r="R210"/>
      <c r="AL210" s="117"/>
      <c r="AM210"/>
      <c r="AN210"/>
      <c r="AO210"/>
      <c r="AP210"/>
      <c r="AU210"/>
      <c r="AV210" s="169"/>
    </row>
    <row r="211" spans="1:48" s="9" customFormat="1" ht="15" customHeight="1" x14ac:dyDescent="0.35">
      <c r="A211"/>
      <c r="B211"/>
      <c r="C211"/>
      <c r="D211"/>
      <c r="E211"/>
      <c r="F211"/>
      <c r="K211"/>
      <c r="L211"/>
      <c r="M211"/>
      <c r="N211"/>
      <c r="O211"/>
      <c r="Q211"/>
      <c r="R211"/>
      <c r="AL211" s="117"/>
      <c r="AM211"/>
      <c r="AN211"/>
      <c r="AO211"/>
      <c r="AP211"/>
      <c r="AU211"/>
      <c r="AV211" s="169"/>
    </row>
    <row r="212" spans="1:48" s="9" customFormat="1" ht="15" customHeight="1" x14ac:dyDescent="0.35">
      <c r="A212"/>
      <c r="B212"/>
      <c r="C212"/>
      <c r="D212"/>
      <c r="E212"/>
      <c r="F212"/>
      <c r="K212"/>
      <c r="L212"/>
      <c r="M212"/>
      <c r="N212"/>
      <c r="O212"/>
      <c r="Q212"/>
      <c r="R212"/>
      <c r="AL212" s="117"/>
      <c r="AM212"/>
      <c r="AN212"/>
      <c r="AO212"/>
      <c r="AP212"/>
      <c r="AU212"/>
      <c r="AV212" s="169"/>
    </row>
    <row r="213" spans="1:48" s="9" customFormat="1" ht="15" customHeight="1" x14ac:dyDescent="0.35">
      <c r="A213"/>
      <c r="B213"/>
      <c r="C213"/>
      <c r="D213"/>
      <c r="E213"/>
      <c r="F213"/>
      <c r="K213"/>
      <c r="L213"/>
      <c r="M213"/>
      <c r="N213"/>
      <c r="O213"/>
      <c r="Q213"/>
      <c r="R213"/>
      <c r="AL213" s="117"/>
      <c r="AM213"/>
      <c r="AN213"/>
      <c r="AO213"/>
      <c r="AP213"/>
      <c r="AU213"/>
      <c r="AV213" s="169"/>
    </row>
    <row r="214" spans="1:48" s="9" customFormat="1" ht="15" customHeight="1" x14ac:dyDescent="0.35">
      <c r="A214"/>
      <c r="B214"/>
      <c r="C214"/>
      <c r="D214"/>
      <c r="E214"/>
      <c r="F214"/>
      <c r="K214"/>
      <c r="L214"/>
      <c r="M214"/>
      <c r="N214"/>
      <c r="O214"/>
      <c r="Q214"/>
      <c r="R214"/>
      <c r="AL214" s="117"/>
      <c r="AM214"/>
      <c r="AN214"/>
      <c r="AO214"/>
      <c r="AP214"/>
      <c r="AU214"/>
      <c r="AV214" s="169"/>
    </row>
    <row r="215" spans="1:48" s="9" customFormat="1" ht="15" customHeight="1" x14ac:dyDescent="0.35">
      <c r="A215"/>
      <c r="B215"/>
      <c r="C215"/>
      <c r="D215"/>
      <c r="E215"/>
      <c r="F215"/>
      <c r="K215"/>
      <c r="L215"/>
      <c r="M215"/>
      <c r="N215"/>
      <c r="O215"/>
      <c r="Q215"/>
      <c r="R215"/>
      <c r="AL215" s="117"/>
      <c r="AM215"/>
      <c r="AN215"/>
      <c r="AO215"/>
      <c r="AP215"/>
      <c r="AU215"/>
      <c r="AV215" s="169"/>
    </row>
    <row r="216" spans="1:48" s="9" customFormat="1" ht="15" customHeight="1" x14ac:dyDescent="0.35">
      <c r="A216"/>
      <c r="B216"/>
      <c r="C216"/>
      <c r="D216"/>
      <c r="E216"/>
      <c r="F216"/>
      <c r="K216"/>
      <c r="L216"/>
      <c r="M216"/>
      <c r="N216"/>
      <c r="O216"/>
      <c r="Q216"/>
      <c r="R216"/>
      <c r="AL216" s="117"/>
      <c r="AM216"/>
      <c r="AN216"/>
      <c r="AO216"/>
      <c r="AP216"/>
      <c r="AU216"/>
      <c r="AV216" s="169"/>
    </row>
    <row r="217" spans="1:48" s="9" customFormat="1" ht="15" customHeight="1" x14ac:dyDescent="0.35">
      <c r="A217"/>
      <c r="B217"/>
      <c r="C217"/>
      <c r="D217"/>
      <c r="E217"/>
      <c r="F217"/>
      <c r="K217"/>
      <c r="L217"/>
      <c r="M217"/>
      <c r="N217"/>
      <c r="O217"/>
      <c r="Q217"/>
      <c r="R217"/>
      <c r="AL217" s="117"/>
      <c r="AM217"/>
      <c r="AN217"/>
      <c r="AO217"/>
      <c r="AP217"/>
      <c r="AU217"/>
      <c r="AV217" s="169"/>
    </row>
    <row r="218" spans="1:48" s="9" customFormat="1" ht="15" customHeight="1" x14ac:dyDescent="0.35">
      <c r="A218"/>
      <c r="B218"/>
      <c r="C218"/>
      <c r="D218"/>
      <c r="E218"/>
      <c r="F218"/>
      <c r="K218"/>
      <c r="L218"/>
      <c r="M218"/>
      <c r="N218"/>
      <c r="O218"/>
      <c r="Q218"/>
      <c r="R218"/>
      <c r="AL218" s="117"/>
      <c r="AM218"/>
      <c r="AN218"/>
      <c r="AO218"/>
      <c r="AP218"/>
      <c r="AU218"/>
      <c r="AV218" s="169"/>
    </row>
    <row r="219" spans="1:48" s="9" customFormat="1" ht="15" customHeight="1" x14ac:dyDescent="0.35">
      <c r="A219"/>
      <c r="B219"/>
      <c r="C219"/>
      <c r="D219"/>
      <c r="E219"/>
      <c r="F219"/>
      <c r="K219"/>
      <c r="L219"/>
      <c r="M219"/>
      <c r="N219"/>
      <c r="O219"/>
      <c r="Q219"/>
      <c r="R219"/>
      <c r="AL219" s="117"/>
      <c r="AM219"/>
      <c r="AN219"/>
      <c r="AO219"/>
      <c r="AP219"/>
      <c r="AU219"/>
      <c r="AV219" s="169"/>
    </row>
    <row r="220" spans="1:48" s="9" customFormat="1" ht="15" customHeight="1" x14ac:dyDescent="0.35">
      <c r="A220"/>
      <c r="B220"/>
      <c r="C220"/>
      <c r="D220"/>
      <c r="E220"/>
      <c r="F220"/>
      <c r="K220"/>
      <c r="L220"/>
      <c r="M220"/>
      <c r="N220"/>
      <c r="O220"/>
      <c r="Q220"/>
      <c r="R220"/>
      <c r="AL220" s="117"/>
      <c r="AM220"/>
      <c r="AN220"/>
      <c r="AO220"/>
      <c r="AP220"/>
      <c r="AU220"/>
      <c r="AV220" s="169"/>
    </row>
    <row r="221" spans="1:48" s="9" customFormat="1" ht="15" customHeight="1" x14ac:dyDescent="0.35">
      <c r="A221"/>
      <c r="B221"/>
      <c r="C221"/>
      <c r="D221"/>
      <c r="E221"/>
      <c r="F221"/>
      <c r="K221"/>
      <c r="L221"/>
      <c r="M221"/>
      <c r="N221"/>
      <c r="O221"/>
      <c r="Q221"/>
      <c r="R221"/>
      <c r="AL221" s="117"/>
      <c r="AM221"/>
      <c r="AN221"/>
      <c r="AO221"/>
      <c r="AP221"/>
      <c r="AU221"/>
      <c r="AV221" s="169"/>
    </row>
    <row r="222" spans="1:48" s="9" customFormat="1" ht="15" customHeight="1" x14ac:dyDescent="0.35">
      <c r="A222"/>
      <c r="B222"/>
      <c r="C222"/>
      <c r="D222"/>
      <c r="E222"/>
      <c r="F222"/>
      <c r="K222"/>
      <c r="L222"/>
      <c r="M222"/>
      <c r="N222"/>
      <c r="O222"/>
      <c r="Q222"/>
      <c r="R222"/>
      <c r="AL222" s="117"/>
      <c r="AM222"/>
      <c r="AN222"/>
      <c r="AO222"/>
      <c r="AP222"/>
      <c r="AU222"/>
      <c r="AV222" s="169"/>
    </row>
    <row r="223" spans="1:48" s="9" customFormat="1" ht="15" customHeight="1" x14ac:dyDescent="0.35">
      <c r="A223"/>
      <c r="B223"/>
      <c r="C223"/>
      <c r="D223"/>
      <c r="E223"/>
      <c r="F223"/>
      <c r="K223"/>
      <c r="L223"/>
      <c r="M223"/>
      <c r="N223"/>
      <c r="O223"/>
      <c r="Q223"/>
      <c r="R223"/>
      <c r="AL223" s="117"/>
      <c r="AM223"/>
      <c r="AN223"/>
      <c r="AO223"/>
      <c r="AP223"/>
      <c r="AU223"/>
      <c r="AV223" s="169"/>
    </row>
    <row r="224" spans="1:48" s="9" customFormat="1" ht="15" customHeight="1" x14ac:dyDescent="0.35">
      <c r="A224"/>
      <c r="B224"/>
      <c r="C224"/>
      <c r="D224"/>
      <c r="E224"/>
      <c r="F224"/>
      <c r="K224"/>
      <c r="L224"/>
      <c r="M224"/>
      <c r="N224"/>
      <c r="O224"/>
      <c r="Q224"/>
      <c r="R224"/>
      <c r="AL224" s="117"/>
      <c r="AM224"/>
      <c r="AN224"/>
      <c r="AO224"/>
      <c r="AP224"/>
      <c r="AU224"/>
      <c r="AV224" s="169"/>
    </row>
    <row r="225" spans="1:48" s="9" customFormat="1" ht="15" customHeight="1" x14ac:dyDescent="0.35">
      <c r="A225"/>
      <c r="B225"/>
      <c r="C225"/>
      <c r="D225"/>
      <c r="E225"/>
      <c r="F225"/>
      <c r="K225"/>
      <c r="L225"/>
      <c r="M225"/>
      <c r="N225"/>
      <c r="O225"/>
      <c r="Q225"/>
      <c r="R225"/>
      <c r="AL225" s="117"/>
      <c r="AM225"/>
      <c r="AN225"/>
      <c r="AO225"/>
      <c r="AP225"/>
      <c r="AU225"/>
      <c r="AV225" s="169"/>
    </row>
    <row r="226" spans="1:48" s="9" customFormat="1" ht="15" customHeight="1" x14ac:dyDescent="0.35">
      <c r="A226"/>
      <c r="B226"/>
      <c r="C226"/>
      <c r="D226"/>
      <c r="E226"/>
      <c r="F226"/>
      <c r="K226"/>
      <c r="L226"/>
      <c r="M226"/>
      <c r="N226"/>
      <c r="O226"/>
      <c r="Q226"/>
      <c r="R226"/>
      <c r="AL226" s="117"/>
      <c r="AM226"/>
      <c r="AN226"/>
      <c r="AO226"/>
      <c r="AP226"/>
      <c r="AU226"/>
      <c r="AV226" s="169"/>
    </row>
    <row r="227" spans="1:48" s="9" customFormat="1" ht="15" customHeight="1" x14ac:dyDescent="0.35">
      <c r="A227"/>
      <c r="B227"/>
      <c r="C227"/>
      <c r="D227"/>
      <c r="E227"/>
      <c r="F227"/>
      <c r="K227"/>
      <c r="L227"/>
      <c r="M227"/>
      <c r="N227"/>
      <c r="O227"/>
      <c r="Q227"/>
      <c r="R227"/>
      <c r="AL227" s="117"/>
      <c r="AM227"/>
      <c r="AN227"/>
      <c r="AO227"/>
      <c r="AP227"/>
      <c r="AU227"/>
      <c r="AV227" s="169"/>
    </row>
    <row r="228" spans="1:48" s="9" customFormat="1" ht="15" customHeight="1" x14ac:dyDescent="0.35">
      <c r="A228"/>
      <c r="B228"/>
      <c r="C228"/>
      <c r="D228"/>
      <c r="E228"/>
      <c r="F228"/>
      <c r="K228"/>
      <c r="L228"/>
      <c r="M228"/>
      <c r="N228"/>
      <c r="O228"/>
      <c r="Q228"/>
      <c r="R228"/>
      <c r="AL228" s="117"/>
      <c r="AM228"/>
      <c r="AN228"/>
      <c r="AO228"/>
      <c r="AP228"/>
      <c r="AU228"/>
      <c r="AV228" s="169"/>
    </row>
    <row r="229" spans="1:48" s="9" customFormat="1" ht="15" customHeight="1" x14ac:dyDescent="0.35">
      <c r="A229"/>
      <c r="B229"/>
      <c r="C229"/>
      <c r="D229"/>
      <c r="E229"/>
      <c r="F229"/>
      <c r="K229"/>
      <c r="L229"/>
      <c r="M229"/>
      <c r="N229"/>
      <c r="O229"/>
      <c r="Q229"/>
      <c r="R229"/>
      <c r="AL229" s="117"/>
      <c r="AM229"/>
      <c r="AN229"/>
      <c r="AO229"/>
      <c r="AP229"/>
      <c r="AU229"/>
      <c r="AV229" s="169"/>
    </row>
    <row r="230" spans="1:48" s="9" customFormat="1" ht="15" customHeight="1" x14ac:dyDescent="0.35">
      <c r="A230"/>
      <c r="B230"/>
      <c r="C230"/>
      <c r="D230"/>
      <c r="E230"/>
      <c r="F230"/>
      <c r="K230"/>
      <c r="L230"/>
      <c r="M230"/>
      <c r="N230"/>
      <c r="O230"/>
      <c r="Q230"/>
      <c r="R230"/>
      <c r="AL230" s="117"/>
      <c r="AM230"/>
      <c r="AN230"/>
      <c r="AO230"/>
      <c r="AP230"/>
      <c r="AU230"/>
      <c r="AV230" s="169"/>
    </row>
    <row r="231" spans="1:48" s="9" customFormat="1" ht="15" customHeight="1" x14ac:dyDescent="0.35">
      <c r="A231"/>
      <c r="B231"/>
      <c r="C231"/>
      <c r="D231"/>
      <c r="E231"/>
      <c r="F231"/>
      <c r="K231"/>
      <c r="L231"/>
      <c r="M231"/>
      <c r="N231"/>
      <c r="O231"/>
      <c r="Q231"/>
      <c r="R231"/>
      <c r="AL231" s="117"/>
      <c r="AM231"/>
      <c r="AN231"/>
      <c r="AO231"/>
      <c r="AP231"/>
      <c r="AU231"/>
      <c r="AV231" s="169"/>
    </row>
    <row r="232" spans="1:48" s="9" customFormat="1" ht="15" customHeight="1" x14ac:dyDescent="0.35">
      <c r="A232"/>
      <c r="B232"/>
      <c r="C232"/>
      <c r="D232"/>
      <c r="E232"/>
      <c r="F232"/>
      <c r="K232"/>
      <c r="L232"/>
      <c r="M232"/>
      <c r="N232"/>
      <c r="O232"/>
      <c r="Q232"/>
      <c r="R232"/>
      <c r="AL232" s="117"/>
      <c r="AM232"/>
      <c r="AN232"/>
      <c r="AO232"/>
      <c r="AP232"/>
      <c r="AU232"/>
      <c r="AV232" s="169"/>
    </row>
    <row r="233" spans="1:48" s="9" customFormat="1" ht="15" customHeight="1" x14ac:dyDescent="0.35">
      <c r="A233"/>
      <c r="B233"/>
      <c r="C233"/>
      <c r="D233"/>
      <c r="E233"/>
      <c r="F233"/>
      <c r="K233"/>
      <c r="L233"/>
      <c r="M233"/>
      <c r="N233"/>
      <c r="O233"/>
      <c r="Q233"/>
      <c r="R233"/>
      <c r="AL233" s="117"/>
      <c r="AM233"/>
      <c r="AN233"/>
      <c r="AO233"/>
      <c r="AP233"/>
      <c r="AU233"/>
      <c r="AV233" s="169"/>
    </row>
    <row r="234" spans="1:48" s="9" customFormat="1" ht="15" customHeight="1" x14ac:dyDescent="0.35">
      <c r="A234"/>
      <c r="B234"/>
      <c r="C234"/>
      <c r="D234"/>
      <c r="E234"/>
      <c r="F234"/>
      <c r="K234"/>
      <c r="L234"/>
      <c r="M234"/>
      <c r="N234"/>
      <c r="O234"/>
      <c r="Q234"/>
      <c r="R234"/>
      <c r="AL234" s="117"/>
      <c r="AM234"/>
      <c r="AN234"/>
      <c r="AO234"/>
      <c r="AP234"/>
      <c r="AU234"/>
      <c r="AV234" s="169"/>
    </row>
    <row r="235" spans="1:48" s="9" customFormat="1" ht="15" customHeight="1" x14ac:dyDescent="0.35">
      <c r="A235"/>
      <c r="B235"/>
      <c r="C235"/>
      <c r="D235"/>
      <c r="E235"/>
      <c r="F235"/>
      <c r="K235"/>
      <c r="L235"/>
      <c r="M235"/>
      <c r="N235"/>
      <c r="O235"/>
      <c r="Q235"/>
      <c r="R235"/>
      <c r="AL235" s="117"/>
      <c r="AM235"/>
      <c r="AN235"/>
      <c r="AO235"/>
      <c r="AP235"/>
      <c r="AU235"/>
      <c r="AV235" s="169"/>
    </row>
    <row r="236" spans="1:48" s="9" customFormat="1" ht="15" customHeight="1" x14ac:dyDescent="0.35">
      <c r="A236"/>
      <c r="B236"/>
      <c r="C236"/>
      <c r="D236"/>
      <c r="E236"/>
      <c r="F236"/>
      <c r="K236"/>
      <c r="L236"/>
      <c r="M236"/>
      <c r="N236"/>
      <c r="O236"/>
      <c r="Q236"/>
      <c r="R236"/>
      <c r="AL236" s="117"/>
      <c r="AM236"/>
      <c r="AN236"/>
      <c r="AO236"/>
      <c r="AP236"/>
      <c r="AU236"/>
      <c r="AV236" s="169"/>
    </row>
    <row r="237" spans="1:48" s="9" customFormat="1" ht="15" customHeight="1" x14ac:dyDescent="0.35">
      <c r="A237"/>
      <c r="B237"/>
      <c r="C237"/>
      <c r="D237"/>
      <c r="E237"/>
      <c r="F237"/>
      <c r="K237"/>
      <c r="L237"/>
      <c r="M237"/>
      <c r="N237"/>
      <c r="O237"/>
      <c r="Q237"/>
      <c r="R237"/>
      <c r="AL237" s="117"/>
      <c r="AM237"/>
      <c r="AN237"/>
      <c r="AO237"/>
      <c r="AP237"/>
      <c r="AU237"/>
      <c r="AV237" s="169"/>
    </row>
    <row r="238" spans="1:48" s="9" customFormat="1" ht="15" customHeight="1" x14ac:dyDescent="0.35">
      <c r="A238"/>
      <c r="B238"/>
      <c r="C238"/>
      <c r="D238"/>
      <c r="E238"/>
      <c r="F238"/>
      <c r="K238"/>
      <c r="L238"/>
      <c r="M238"/>
      <c r="N238"/>
      <c r="O238"/>
      <c r="Q238"/>
      <c r="R238"/>
      <c r="AL238" s="117"/>
      <c r="AM238"/>
      <c r="AN238"/>
      <c r="AO238"/>
      <c r="AP238"/>
      <c r="AU238"/>
      <c r="AV238" s="169"/>
    </row>
    <row r="239" spans="1:48" s="9" customFormat="1" ht="15" customHeight="1" x14ac:dyDescent="0.35">
      <c r="A239"/>
      <c r="B239"/>
      <c r="C239"/>
      <c r="D239"/>
      <c r="E239"/>
      <c r="F239"/>
      <c r="K239"/>
      <c r="L239"/>
      <c r="M239"/>
      <c r="N239"/>
      <c r="O239"/>
      <c r="Q239"/>
      <c r="R239"/>
      <c r="AL239" s="117"/>
      <c r="AM239"/>
      <c r="AN239"/>
      <c r="AO239"/>
      <c r="AP239"/>
      <c r="AU239"/>
      <c r="AV239" s="169"/>
    </row>
    <row r="240" spans="1:48" s="9" customFormat="1" ht="15" customHeight="1" x14ac:dyDescent="0.35">
      <c r="A240"/>
      <c r="B240"/>
      <c r="C240"/>
      <c r="D240"/>
      <c r="E240"/>
      <c r="F240"/>
      <c r="K240"/>
      <c r="L240"/>
      <c r="M240"/>
      <c r="N240"/>
      <c r="O240"/>
      <c r="Q240"/>
      <c r="R240"/>
      <c r="AL240" s="117"/>
      <c r="AM240"/>
      <c r="AN240"/>
      <c r="AO240"/>
      <c r="AP240"/>
      <c r="AU240"/>
      <c r="AV240" s="169"/>
    </row>
    <row r="241" spans="1:48" s="9" customFormat="1" ht="15" customHeight="1" x14ac:dyDescent="0.35">
      <c r="A241"/>
      <c r="B241"/>
      <c r="C241"/>
      <c r="D241"/>
      <c r="E241"/>
      <c r="F241"/>
      <c r="K241"/>
      <c r="L241"/>
      <c r="M241"/>
      <c r="N241"/>
      <c r="O241"/>
      <c r="Q241"/>
      <c r="R241"/>
      <c r="AL241" s="117"/>
      <c r="AM241"/>
      <c r="AN241"/>
      <c r="AO241"/>
      <c r="AP241"/>
      <c r="AU241"/>
      <c r="AV241" s="169"/>
    </row>
    <row r="242" spans="1:48" s="9" customFormat="1" ht="15" customHeight="1" x14ac:dyDescent="0.35">
      <c r="A242"/>
      <c r="B242"/>
      <c r="C242"/>
      <c r="D242"/>
      <c r="E242"/>
      <c r="F242"/>
      <c r="K242"/>
      <c r="L242"/>
      <c r="M242"/>
      <c r="N242"/>
      <c r="O242"/>
      <c r="Q242"/>
      <c r="R242"/>
      <c r="AL242" s="117"/>
      <c r="AM242"/>
      <c r="AN242"/>
      <c r="AO242"/>
      <c r="AP242"/>
      <c r="AU242"/>
      <c r="AV242" s="169"/>
    </row>
    <row r="243" spans="1:48" s="9" customFormat="1" ht="15" customHeight="1" x14ac:dyDescent="0.35">
      <c r="A243"/>
      <c r="B243"/>
      <c r="C243"/>
      <c r="D243"/>
      <c r="E243"/>
      <c r="F243"/>
      <c r="K243"/>
      <c r="L243"/>
      <c r="M243"/>
      <c r="N243"/>
      <c r="O243"/>
      <c r="Q243"/>
      <c r="R243"/>
      <c r="AL243" s="117"/>
      <c r="AM243"/>
      <c r="AN243"/>
      <c r="AO243"/>
      <c r="AP243"/>
      <c r="AU243"/>
      <c r="AV243" s="169"/>
    </row>
    <row r="244" spans="1:48" s="9" customFormat="1" ht="15" customHeight="1" x14ac:dyDescent="0.35">
      <c r="A244"/>
      <c r="B244"/>
      <c r="C244"/>
      <c r="D244"/>
      <c r="E244"/>
      <c r="F244"/>
      <c r="K244"/>
      <c r="L244"/>
      <c r="M244"/>
      <c r="N244"/>
      <c r="O244"/>
      <c r="Q244"/>
      <c r="R244"/>
      <c r="AL244" s="117"/>
      <c r="AM244"/>
      <c r="AN244"/>
      <c r="AO244"/>
      <c r="AP244"/>
      <c r="AU244"/>
      <c r="AV244" s="169"/>
    </row>
    <row r="245" spans="1:48" s="9" customFormat="1" ht="15" customHeight="1" x14ac:dyDescent="0.35">
      <c r="A245"/>
      <c r="B245"/>
      <c r="C245"/>
      <c r="D245"/>
      <c r="E245"/>
      <c r="F245"/>
      <c r="K245"/>
      <c r="L245"/>
      <c r="M245"/>
      <c r="N245"/>
      <c r="O245"/>
      <c r="Q245"/>
      <c r="R245"/>
      <c r="AL245" s="117"/>
      <c r="AM245"/>
      <c r="AN245"/>
      <c r="AO245"/>
      <c r="AP245"/>
      <c r="AU245"/>
      <c r="AV245" s="169"/>
    </row>
    <row r="246" spans="1:48" s="9" customFormat="1" ht="15" customHeight="1" x14ac:dyDescent="0.35">
      <c r="A246"/>
      <c r="B246"/>
      <c r="C246"/>
      <c r="D246"/>
      <c r="E246"/>
      <c r="F246"/>
      <c r="K246"/>
      <c r="L246"/>
      <c r="M246"/>
      <c r="N246"/>
      <c r="O246"/>
      <c r="Q246"/>
      <c r="R246"/>
      <c r="AL246" s="117"/>
      <c r="AM246"/>
      <c r="AN246"/>
      <c r="AO246"/>
      <c r="AP246"/>
      <c r="AU246"/>
      <c r="AV246" s="169"/>
    </row>
    <row r="247" spans="1:48" s="9" customFormat="1" ht="15" customHeight="1" x14ac:dyDescent="0.35">
      <c r="A247"/>
      <c r="B247"/>
      <c r="C247"/>
      <c r="D247"/>
      <c r="E247"/>
      <c r="F247"/>
      <c r="K247"/>
      <c r="L247"/>
      <c r="M247"/>
      <c r="N247"/>
      <c r="O247"/>
      <c r="Q247"/>
      <c r="R247"/>
      <c r="AL247" s="117"/>
      <c r="AM247"/>
      <c r="AN247"/>
      <c r="AO247"/>
      <c r="AP247"/>
      <c r="AU247"/>
      <c r="AV247" s="169"/>
    </row>
    <row r="248" spans="1:48" s="9" customFormat="1" ht="15" customHeight="1" x14ac:dyDescent="0.35">
      <c r="A248"/>
      <c r="B248"/>
      <c r="C248"/>
      <c r="D248"/>
      <c r="E248"/>
      <c r="F248"/>
      <c r="K248"/>
      <c r="L248"/>
      <c r="M248"/>
      <c r="N248"/>
      <c r="O248"/>
      <c r="Q248"/>
      <c r="R248"/>
      <c r="AL248" s="117"/>
      <c r="AM248"/>
      <c r="AN248"/>
      <c r="AO248"/>
      <c r="AP248"/>
      <c r="AU248"/>
      <c r="AV248" s="169"/>
    </row>
    <row r="249" spans="1:48" s="9" customFormat="1" ht="15" customHeight="1" x14ac:dyDescent="0.35">
      <c r="A249"/>
      <c r="B249"/>
      <c r="C249"/>
      <c r="D249"/>
      <c r="E249"/>
      <c r="F249"/>
      <c r="K249"/>
      <c r="L249"/>
      <c r="M249"/>
      <c r="N249"/>
      <c r="O249"/>
      <c r="Q249"/>
      <c r="R249"/>
      <c r="AL249" s="117"/>
      <c r="AM249"/>
      <c r="AN249"/>
      <c r="AO249"/>
      <c r="AP249"/>
      <c r="AU249"/>
      <c r="AV249" s="169"/>
    </row>
    <row r="250" spans="1:48" s="9" customFormat="1" ht="15" customHeight="1" x14ac:dyDescent="0.35">
      <c r="A250"/>
      <c r="B250"/>
      <c r="C250"/>
      <c r="D250"/>
      <c r="E250"/>
      <c r="F250"/>
      <c r="K250"/>
      <c r="L250"/>
      <c r="M250"/>
      <c r="N250"/>
      <c r="O250"/>
      <c r="Q250"/>
      <c r="R250"/>
      <c r="AL250" s="117"/>
      <c r="AM250"/>
      <c r="AN250"/>
      <c r="AO250"/>
      <c r="AP250"/>
      <c r="AU250"/>
      <c r="AV250" s="169"/>
    </row>
    <row r="251" spans="1:48" s="9" customFormat="1" ht="15" customHeight="1" x14ac:dyDescent="0.35">
      <c r="A251"/>
      <c r="B251"/>
      <c r="C251"/>
      <c r="D251"/>
      <c r="E251"/>
      <c r="F251"/>
      <c r="K251"/>
      <c r="L251"/>
      <c r="M251"/>
      <c r="N251"/>
      <c r="O251"/>
      <c r="Q251"/>
      <c r="R251"/>
      <c r="AL251" s="117"/>
      <c r="AM251"/>
      <c r="AN251"/>
      <c r="AO251"/>
      <c r="AP251"/>
      <c r="AU251"/>
      <c r="AV251" s="169"/>
    </row>
    <row r="252" spans="1:48" s="9" customFormat="1" ht="15" customHeight="1" x14ac:dyDescent="0.35">
      <c r="A252"/>
      <c r="B252"/>
      <c r="C252"/>
      <c r="D252"/>
      <c r="E252"/>
      <c r="F252"/>
      <c r="K252"/>
      <c r="L252"/>
      <c r="M252"/>
      <c r="N252"/>
      <c r="O252"/>
      <c r="Q252"/>
      <c r="R252"/>
      <c r="AL252" s="117"/>
      <c r="AM252"/>
      <c r="AN252"/>
      <c r="AO252"/>
      <c r="AP252"/>
      <c r="AU252"/>
      <c r="AV252" s="169"/>
    </row>
    <row r="253" spans="1:48" s="9" customFormat="1" ht="15" customHeight="1" x14ac:dyDescent="0.35">
      <c r="A253"/>
      <c r="B253"/>
      <c r="C253"/>
      <c r="D253"/>
      <c r="E253"/>
      <c r="F253"/>
      <c r="K253"/>
      <c r="L253"/>
      <c r="M253"/>
      <c r="N253"/>
      <c r="O253"/>
      <c r="Q253"/>
      <c r="R253"/>
      <c r="AL253" s="117"/>
      <c r="AM253"/>
      <c r="AN253"/>
      <c r="AO253"/>
      <c r="AP253"/>
      <c r="AU253"/>
      <c r="AV253" s="169"/>
    </row>
    <row r="254" spans="1:48" s="9" customFormat="1" ht="15" customHeight="1" x14ac:dyDescent="0.35">
      <c r="A254"/>
      <c r="B254"/>
      <c r="C254"/>
      <c r="D254"/>
      <c r="E254"/>
      <c r="F254"/>
      <c r="K254"/>
      <c r="L254"/>
      <c r="M254"/>
      <c r="N254"/>
      <c r="O254"/>
      <c r="Q254"/>
      <c r="R254"/>
      <c r="AL254" s="117"/>
      <c r="AM254"/>
      <c r="AN254"/>
      <c r="AO254"/>
      <c r="AP254"/>
      <c r="AU254"/>
      <c r="AV254" s="169"/>
    </row>
    <row r="255" spans="1:48" s="9" customFormat="1" ht="15" customHeight="1" x14ac:dyDescent="0.35">
      <c r="A255"/>
      <c r="B255"/>
      <c r="C255"/>
      <c r="D255"/>
      <c r="E255"/>
      <c r="F255"/>
      <c r="K255"/>
      <c r="L255"/>
      <c r="M255"/>
      <c r="N255"/>
      <c r="O255"/>
      <c r="Q255"/>
      <c r="R255"/>
      <c r="AL255" s="117"/>
      <c r="AM255"/>
      <c r="AN255"/>
      <c r="AO255"/>
      <c r="AP255"/>
      <c r="AU255"/>
      <c r="AV255" s="169"/>
    </row>
    <row r="256" spans="1:48" s="9" customFormat="1" ht="15" customHeight="1" x14ac:dyDescent="0.35">
      <c r="A256"/>
      <c r="B256"/>
      <c r="C256"/>
      <c r="D256"/>
      <c r="E256"/>
      <c r="F256"/>
      <c r="K256"/>
      <c r="L256"/>
      <c r="M256"/>
      <c r="N256"/>
      <c r="O256"/>
      <c r="Q256"/>
      <c r="R256"/>
      <c r="AL256" s="117"/>
      <c r="AM256"/>
      <c r="AN256"/>
      <c r="AO256"/>
      <c r="AP256"/>
      <c r="AU256"/>
      <c r="AV256" s="169"/>
    </row>
    <row r="257" spans="1:48" s="9" customFormat="1" ht="15" customHeight="1" x14ac:dyDescent="0.35">
      <c r="A257"/>
      <c r="B257"/>
      <c r="C257"/>
      <c r="D257"/>
      <c r="E257"/>
      <c r="F257"/>
      <c r="K257"/>
      <c r="L257"/>
      <c r="M257"/>
      <c r="N257"/>
      <c r="O257"/>
      <c r="Q257"/>
      <c r="R257"/>
      <c r="AL257" s="117"/>
      <c r="AM257"/>
      <c r="AN257"/>
      <c r="AO257"/>
      <c r="AP257"/>
      <c r="AU257"/>
      <c r="AV257" s="169"/>
    </row>
    <row r="258" spans="1:48" s="9" customFormat="1" ht="15" customHeight="1" x14ac:dyDescent="0.35">
      <c r="A258"/>
      <c r="B258"/>
      <c r="C258"/>
      <c r="D258"/>
      <c r="E258"/>
      <c r="F258"/>
      <c r="K258"/>
      <c r="L258"/>
      <c r="M258"/>
      <c r="N258"/>
      <c r="O258"/>
      <c r="Q258"/>
      <c r="R258"/>
      <c r="AL258" s="117"/>
      <c r="AM258"/>
      <c r="AN258"/>
      <c r="AO258"/>
      <c r="AP258"/>
      <c r="AU258"/>
      <c r="AV258" s="169"/>
    </row>
    <row r="259" spans="1:48" s="9" customFormat="1" ht="15" customHeight="1" x14ac:dyDescent="0.35">
      <c r="A259"/>
      <c r="B259"/>
      <c r="C259"/>
      <c r="D259"/>
      <c r="E259"/>
      <c r="F259"/>
      <c r="K259"/>
      <c r="L259"/>
      <c r="M259"/>
      <c r="N259"/>
      <c r="O259"/>
      <c r="Q259"/>
      <c r="R259"/>
      <c r="AL259" s="117"/>
      <c r="AM259"/>
      <c r="AN259"/>
      <c r="AO259"/>
      <c r="AP259"/>
      <c r="AU259"/>
      <c r="AV259" s="169"/>
    </row>
    <row r="260" spans="1:48" s="9" customFormat="1" ht="15" customHeight="1" x14ac:dyDescent="0.35">
      <c r="A260"/>
      <c r="B260"/>
      <c r="C260"/>
      <c r="D260"/>
      <c r="E260"/>
      <c r="F260"/>
      <c r="K260"/>
      <c r="L260"/>
      <c r="M260"/>
      <c r="N260"/>
      <c r="O260"/>
      <c r="Q260"/>
      <c r="R260"/>
      <c r="AL260" s="117"/>
      <c r="AM260"/>
      <c r="AN260"/>
      <c r="AO260"/>
      <c r="AP260"/>
      <c r="AU260"/>
      <c r="AV260" s="169"/>
    </row>
    <row r="261" spans="1:48" s="9" customFormat="1" ht="15" customHeight="1" x14ac:dyDescent="0.35">
      <c r="A261"/>
      <c r="B261"/>
      <c r="C261"/>
      <c r="D261"/>
      <c r="E261"/>
      <c r="F261"/>
      <c r="K261"/>
      <c r="L261"/>
      <c r="M261"/>
      <c r="N261"/>
      <c r="O261"/>
      <c r="Q261"/>
      <c r="R261"/>
      <c r="AL261" s="117"/>
      <c r="AM261"/>
      <c r="AN261"/>
      <c r="AO261"/>
      <c r="AP261"/>
      <c r="AU261"/>
      <c r="AV261" s="169"/>
    </row>
    <row r="262" spans="1:48" s="9" customFormat="1" ht="15" customHeight="1" x14ac:dyDescent="0.35">
      <c r="A262"/>
      <c r="B262"/>
      <c r="C262"/>
      <c r="D262"/>
      <c r="E262"/>
      <c r="F262"/>
      <c r="K262"/>
      <c r="L262"/>
      <c r="M262"/>
      <c r="N262"/>
      <c r="O262"/>
      <c r="Q262"/>
      <c r="R262"/>
      <c r="AL262" s="117"/>
      <c r="AM262"/>
      <c r="AN262"/>
      <c r="AO262"/>
      <c r="AP262"/>
      <c r="AU262"/>
      <c r="AV262" s="169"/>
    </row>
    <row r="263" spans="1:48" s="9" customFormat="1" ht="15" customHeight="1" x14ac:dyDescent="0.35">
      <c r="A263"/>
      <c r="B263"/>
      <c r="C263"/>
      <c r="D263"/>
      <c r="E263"/>
      <c r="F263"/>
      <c r="K263"/>
      <c r="L263"/>
      <c r="M263"/>
      <c r="N263"/>
      <c r="O263"/>
      <c r="Q263"/>
      <c r="R263"/>
      <c r="AL263" s="117"/>
      <c r="AM263"/>
      <c r="AN263"/>
      <c r="AO263"/>
      <c r="AP263"/>
      <c r="AU263"/>
      <c r="AV263" s="169"/>
    </row>
    <row r="264" spans="1:48" s="9" customFormat="1" ht="15" customHeight="1" x14ac:dyDescent="0.35">
      <c r="A264"/>
      <c r="B264"/>
      <c r="C264"/>
      <c r="D264"/>
      <c r="E264"/>
      <c r="F264"/>
      <c r="K264"/>
      <c r="L264"/>
      <c r="M264"/>
      <c r="N264"/>
      <c r="O264"/>
      <c r="Q264"/>
      <c r="R264"/>
      <c r="AL264" s="117"/>
      <c r="AM264"/>
      <c r="AN264"/>
      <c r="AO264"/>
      <c r="AP264"/>
      <c r="AU264"/>
      <c r="AV264" s="169"/>
    </row>
    <row r="265" spans="1:48" s="9" customFormat="1" ht="15" customHeight="1" x14ac:dyDescent="0.35">
      <c r="A265"/>
      <c r="B265"/>
      <c r="C265"/>
      <c r="D265"/>
      <c r="E265"/>
      <c r="F265"/>
      <c r="K265"/>
      <c r="L265"/>
      <c r="M265"/>
      <c r="N265"/>
      <c r="O265"/>
      <c r="Q265"/>
      <c r="R265"/>
      <c r="AL265" s="117"/>
      <c r="AM265"/>
      <c r="AN265"/>
      <c r="AO265"/>
      <c r="AP265"/>
      <c r="AU265"/>
      <c r="AV265" s="169"/>
    </row>
    <row r="266" spans="1:48" s="9" customFormat="1" ht="15" customHeight="1" x14ac:dyDescent="0.35">
      <c r="A266"/>
      <c r="B266"/>
      <c r="C266"/>
      <c r="D266"/>
      <c r="E266"/>
      <c r="F266"/>
      <c r="K266"/>
      <c r="L266"/>
      <c r="M266"/>
      <c r="N266"/>
      <c r="O266"/>
      <c r="Q266"/>
      <c r="R266"/>
      <c r="AL266" s="117"/>
      <c r="AM266"/>
      <c r="AN266"/>
      <c r="AO266"/>
      <c r="AP266"/>
      <c r="AU266"/>
      <c r="AV266" s="169"/>
    </row>
    <row r="267" spans="1:48" s="9" customFormat="1" ht="15" customHeight="1" x14ac:dyDescent="0.35">
      <c r="A267"/>
      <c r="B267"/>
      <c r="C267"/>
      <c r="D267"/>
      <c r="E267"/>
      <c r="F267"/>
      <c r="K267"/>
      <c r="L267"/>
      <c r="M267"/>
      <c r="N267"/>
      <c r="O267"/>
      <c r="Q267"/>
      <c r="R267"/>
      <c r="AL267" s="117"/>
      <c r="AM267"/>
      <c r="AN267"/>
      <c r="AO267"/>
      <c r="AP267"/>
      <c r="AU267"/>
      <c r="AV267" s="169"/>
    </row>
    <row r="268" spans="1:48" s="9" customFormat="1" ht="15" customHeight="1" x14ac:dyDescent="0.35">
      <c r="A268"/>
      <c r="B268"/>
      <c r="C268"/>
      <c r="D268"/>
      <c r="E268"/>
      <c r="F268"/>
      <c r="K268"/>
      <c r="L268"/>
      <c r="M268"/>
      <c r="N268"/>
      <c r="O268"/>
      <c r="Q268"/>
      <c r="R268"/>
      <c r="AL268" s="117"/>
      <c r="AM268"/>
      <c r="AN268"/>
      <c r="AO268"/>
      <c r="AP268"/>
      <c r="AU268"/>
      <c r="AV268" s="169"/>
    </row>
    <row r="269" spans="1:48" s="9" customFormat="1" ht="15" customHeight="1" x14ac:dyDescent="0.35">
      <c r="A269"/>
      <c r="B269"/>
      <c r="C269"/>
      <c r="D269"/>
      <c r="E269"/>
      <c r="F269"/>
      <c r="K269"/>
      <c r="L269"/>
      <c r="M269"/>
      <c r="N269"/>
      <c r="O269"/>
      <c r="Q269"/>
      <c r="R269"/>
      <c r="AL269" s="117"/>
      <c r="AM269"/>
      <c r="AN269"/>
      <c r="AO269"/>
      <c r="AP269"/>
      <c r="AU269"/>
      <c r="AV269" s="169"/>
    </row>
    <row r="270" spans="1:48" s="9" customFormat="1" ht="15" customHeight="1" x14ac:dyDescent="0.35">
      <c r="A270"/>
      <c r="B270"/>
      <c r="C270"/>
      <c r="D270"/>
      <c r="E270"/>
      <c r="F270"/>
      <c r="K270"/>
      <c r="L270"/>
      <c r="M270"/>
      <c r="N270"/>
      <c r="O270"/>
      <c r="Q270"/>
      <c r="R270"/>
      <c r="AL270" s="117"/>
      <c r="AM270"/>
      <c r="AN270"/>
      <c r="AO270"/>
      <c r="AP270"/>
      <c r="AU270"/>
      <c r="AV270" s="169"/>
    </row>
    <row r="271" spans="1:48" s="9" customFormat="1" ht="15" customHeight="1" x14ac:dyDescent="0.35">
      <c r="A271"/>
      <c r="B271"/>
      <c r="C271"/>
      <c r="D271"/>
      <c r="E271"/>
      <c r="F271"/>
      <c r="K271"/>
      <c r="L271"/>
      <c r="M271"/>
      <c r="N271"/>
      <c r="O271"/>
      <c r="Q271"/>
      <c r="R271"/>
      <c r="AL271" s="117"/>
      <c r="AM271"/>
      <c r="AN271"/>
      <c r="AO271"/>
      <c r="AP271"/>
      <c r="AU271"/>
      <c r="AV271" s="169"/>
    </row>
    <row r="272" spans="1:48" s="9" customFormat="1" ht="15" customHeight="1" x14ac:dyDescent="0.35">
      <c r="A272"/>
      <c r="B272"/>
      <c r="C272"/>
      <c r="D272"/>
      <c r="E272"/>
      <c r="F272"/>
      <c r="K272"/>
      <c r="L272"/>
      <c r="M272"/>
      <c r="N272"/>
      <c r="O272"/>
      <c r="Q272"/>
      <c r="R272"/>
      <c r="AL272" s="117"/>
      <c r="AM272"/>
      <c r="AN272"/>
      <c r="AO272"/>
      <c r="AP272"/>
      <c r="AU272"/>
      <c r="AV272" s="169"/>
    </row>
    <row r="273" spans="1:48" s="9" customFormat="1" ht="15" customHeight="1" x14ac:dyDescent="0.35">
      <c r="A273"/>
      <c r="B273"/>
      <c r="C273"/>
      <c r="D273"/>
      <c r="E273"/>
      <c r="F273"/>
      <c r="K273"/>
      <c r="L273"/>
      <c r="M273"/>
      <c r="N273"/>
      <c r="O273"/>
      <c r="Q273"/>
      <c r="R273"/>
      <c r="AL273" s="117"/>
      <c r="AM273"/>
      <c r="AN273"/>
      <c r="AO273"/>
      <c r="AP273"/>
      <c r="AU273"/>
      <c r="AV273" s="169"/>
    </row>
    <row r="274" spans="1:48" s="9" customFormat="1" ht="15" customHeight="1" x14ac:dyDescent="0.35">
      <c r="A274"/>
      <c r="B274"/>
      <c r="C274"/>
      <c r="D274"/>
      <c r="E274"/>
      <c r="F274"/>
      <c r="K274"/>
      <c r="L274"/>
      <c r="M274"/>
      <c r="N274"/>
      <c r="O274"/>
      <c r="Q274"/>
      <c r="R274"/>
      <c r="AL274" s="117"/>
      <c r="AM274"/>
      <c r="AN274"/>
      <c r="AO274"/>
      <c r="AP274"/>
      <c r="AU274"/>
      <c r="AV274" s="169"/>
    </row>
    <row r="275" spans="1:48" s="9" customFormat="1" ht="15" customHeight="1" x14ac:dyDescent="0.35">
      <c r="A275"/>
      <c r="B275"/>
      <c r="C275"/>
      <c r="D275"/>
      <c r="E275"/>
      <c r="F275"/>
      <c r="K275"/>
      <c r="L275"/>
      <c r="M275"/>
      <c r="N275"/>
      <c r="O275"/>
      <c r="Q275"/>
      <c r="R275"/>
      <c r="AL275" s="117"/>
      <c r="AM275"/>
      <c r="AN275"/>
      <c r="AO275"/>
      <c r="AP275"/>
      <c r="AU275"/>
      <c r="AV275" s="169"/>
    </row>
    <row r="276" spans="1:48" s="9" customFormat="1" ht="15" customHeight="1" x14ac:dyDescent="0.35">
      <c r="A276"/>
      <c r="B276"/>
      <c r="C276"/>
      <c r="D276"/>
      <c r="E276"/>
      <c r="F276"/>
      <c r="K276"/>
      <c r="L276"/>
      <c r="M276"/>
      <c r="N276"/>
      <c r="O276"/>
      <c r="Q276"/>
      <c r="R276"/>
      <c r="AL276" s="117"/>
      <c r="AM276"/>
      <c r="AN276"/>
      <c r="AO276"/>
      <c r="AP276"/>
      <c r="AU276"/>
      <c r="AV276" s="169"/>
    </row>
    <row r="277" spans="1:48" s="9" customFormat="1" ht="15" customHeight="1" x14ac:dyDescent="0.35">
      <c r="A277"/>
      <c r="B277"/>
      <c r="C277"/>
      <c r="D277"/>
      <c r="E277"/>
      <c r="F277"/>
      <c r="K277"/>
      <c r="L277"/>
      <c r="M277"/>
      <c r="N277"/>
      <c r="O277"/>
      <c r="Q277"/>
      <c r="R277"/>
      <c r="AL277" s="117"/>
      <c r="AM277"/>
      <c r="AN277"/>
      <c r="AO277"/>
      <c r="AP277"/>
      <c r="AU277"/>
      <c r="AV277" s="169"/>
    </row>
    <row r="278" spans="1:48" s="9" customFormat="1" ht="15" customHeight="1" x14ac:dyDescent="0.35">
      <c r="A278"/>
      <c r="B278"/>
      <c r="C278"/>
      <c r="D278"/>
      <c r="E278"/>
      <c r="F278"/>
      <c r="K278"/>
      <c r="L278"/>
      <c r="M278"/>
      <c r="N278"/>
      <c r="O278"/>
      <c r="Q278"/>
      <c r="R278"/>
      <c r="AL278" s="117"/>
      <c r="AM278"/>
      <c r="AN278"/>
      <c r="AO278"/>
      <c r="AP278"/>
      <c r="AU278"/>
      <c r="AV278" s="169"/>
    </row>
    <row r="279" spans="1:48" s="9" customFormat="1" ht="15" customHeight="1" x14ac:dyDescent="0.35">
      <c r="A279"/>
      <c r="B279"/>
      <c r="C279"/>
      <c r="D279"/>
      <c r="E279"/>
      <c r="F279"/>
      <c r="K279"/>
      <c r="L279"/>
      <c r="M279"/>
      <c r="N279"/>
      <c r="O279"/>
      <c r="Q279"/>
      <c r="R279"/>
      <c r="AL279" s="117"/>
      <c r="AM279"/>
      <c r="AN279"/>
      <c r="AO279"/>
      <c r="AP279"/>
      <c r="AU279"/>
      <c r="AV279" s="169"/>
    </row>
    <row r="280" spans="1:48" s="9" customFormat="1" ht="15" customHeight="1" x14ac:dyDescent="0.35">
      <c r="A280"/>
      <c r="B280"/>
      <c r="C280"/>
      <c r="D280"/>
      <c r="E280"/>
      <c r="F280"/>
      <c r="K280"/>
      <c r="L280"/>
      <c r="M280"/>
      <c r="N280"/>
      <c r="O280"/>
      <c r="Q280"/>
      <c r="R280"/>
      <c r="AL280" s="117"/>
      <c r="AM280"/>
      <c r="AN280"/>
      <c r="AO280"/>
      <c r="AP280"/>
      <c r="AU280"/>
      <c r="AV280" s="169"/>
    </row>
    <row r="281" spans="1:48" s="9" customFormat="1" ht="15" customHeight="1" x14ac:dyDescent="0.35">
      <c r="A281"/>
      <c r="B281"/>
      <c r="C281"/>
      <c r="D281"/>
      <c r="E281"/>
      <c r="F281"/>
      <c r="K281"/>
      <c r="L281"/>
      <c r="M281"/>
      <c r="N281"/>
      <c r="O281"/>
      <c r="Q281"/>
      <c r="R281"/>
      <c r="AL281" s="117"/>
      <c r="AM281"/>
      <c r="AN281"/>
      <c r="AO281"/>
      <c r="AP281"/>
      <c r="AU281"/>
      <c r="AV281" s="169"/>
    </row>
    <row r="282" spans="1:48" s="9" customFormat="1" ht="15" customHeight="1" x14ac:dyDescent="0.35">
      <c r="A282"/>
      <c r="B282"/>
      <c r="C282"/>
      <c r="D282"/>
      <c r="E282"/>
      <c r="F282"/>
      <c r="K282"/>
      <c r="L282"/>
      <c r="M282"/>
      <c r="N282"/>
      <c r="O282"/>
      <c r="Q282"/>
      <c r="R282"/>
      <c r="AL282" s="117"/>
      <c r="AM282"/>
      <c r="AN282"/>
      <c r="AO282"/>
      <c r="AP282"/>
      <c r="AU282"/>
      <c r="AV282" s="169"/>
    </row>
    <row r="283" spans="1:48" s="9" customFormat="1" ht="15" customHeight="1" x14ac:dyDescent="0.35">
      <c r="A283"/>
      <c r="B283"/>
      <c r="C283"/>
      <c r="D283"/>
      <c r="E283"/>
      <c r="F283"/>
      <c r="K283"/>
      <c r="L283"/>
      <c r="M283"/>
      <c r="N283"/>
      <c r="O283"/>
      <c r="Q283"/>
      <c r="R283"/>
      <c r="AL283" s="117"/>
      <c r="AM283"/>
      <c r="AN283"/>
      <c r="AO283"/>
      <c r="AP283"/>
      <c r="AU283"/>
      <c r="AV283" s="169"/>
    </row>
    <row r="284" spans="1:48" s="9" customFormat="1" ht="15" customHeight="1" x14ac:dyDescent="0.35">
      <c r="A284"/>
      <c r="B284"/>
      <c r="C284"/>
      <c r="D284"/>
      <c r="E284"/>
      <c r="F284"/>
      <c r="K284"/>
      <c r="L284"/>
      <c r="M284"/>
      <c r="N284"/>
      <c r="O284"/>
      <c r="Q284"/>
      <c r="R284"/>
      <c r="AL284" s="117"/>
      <c r="AM284"/>
      <c r="AN284"/>
      <c r="AO284"/>
      <c r="AP284"/>
      <c r="AU284"/>
      <c r="AV284" s="169"/>
    </row>
    <row r="285" spans="1:48" s="9" customFormat="1" ht="15" customHeight="1" x14ac:dyDescent="0.35">
      <c r="A285"/>
      <c r="B285"/>
      <c r="C285"/>
      <c r="D285"/>
      <c r="E285"/>
      <c r="F285"/>
      <c r="K285"/>
      <c r="L285"/>
      <c r="M285"/>
      <c r="N285"/>
      <c r="O285"/>
      <c r="Q285"/>
      <c r="R285"/>
      <c r="AL285" s="117"/>
      <c r="AM285"/>
      <c r="AN285"/>
      <c r="AO285"/>
      <c r="AP285"/>
      <c r="AU285"/>
      <c r="AV285" s="169"/>
    </row>
    <row r="286" spans="1:48" s="9" customFormat="1" ht="15" customHeight="1" x14ac:dyDescent="0.35">
      <c r="A286"/>
      <c r="B286"/>
      <c r="C286"/>
      <c r="D286"/>
      <c r="E286"/>
      <c r="F286"/>
      <c r="K286"/>
      <c r="L286"/>
      <c r="M286"/>
      <c r="N286"/>
      <c r="O286"/>
      <c r="Q286"/>
      <c r="R286"/>
      <c r="AL286" s="117"/>
      <c r="AM286"/>
      <c r="AN286"/>
      <c r="AO286"/>
      <c r="AP286"/>
      <c r="AU286"/>
      <c r="AV286" s="169"/>
    </row>
    <row r="287" spans="1:48" s="9" customFormat="1" ht="15" customHeight="1" x14ac:dyDescent="0.35">
      <c r="A287"/>
      <c r="B287"/>
      <c r="C287"/>
      <c r="D287"/>
      <c r="E287"/>
      <c r="F287"/>
      <c r="K287"/>
      <c r="L287"/>
      <c r="M287"/>
      <c r="N287"/>
      <c r="O287"/>
      <c r="Q287"/>
      <c r="R287"/>
      <c r="AL287" s="117"/>
      <c r="AM287"/>
      <c r="AN287"/>
      <c r="AO287"/>
      <c r="AP287"/>
      <c r="AU287"/>
      <c r="AV287" s="169"/>
    </row>
    <row r="288" spans="1:48" s="9" customFormat="1" ht="15" customHeight="1" x14ac:dyDescent="0.35">
      <c r="A288"/>
      <c r="B288"/>
      <c r="C288"/>
      <c r="D288"/>
      <c r="E288"/>
      <c r="F288"/>
      <c r="K288"/>
      <c r="L288"/>
      <c r="M288"/>
      <c r="N288"/>
      <c r="O288"/>
      <c r="Q288"/>
      <c r="R288"/>
      <c r="AL288" s="117"/>
      <c r="AM288"/>
      <c r="AN288"/>
      <c r="AO288"/>
      <c r="AP288"/>
      <c r="AU288"/>
      <c r="AV288" s="169"/>
    </row>
    <row r="289" spans="1:48" s="9" customFormat="1" ht="15" customHeight="1" x14ac:dyDescent="0.35">
      <c r="A289"/>
      <c r="B289"/>
      <c r="C289"/>
      <c r="D289"/>
      <c r="E289"/>
      <c r="F289"/>
      <c r="K289"/>
      <c r="L289"/>
      <c r="M289"/>
      <c r="N289"/>
      <c r="O289"/>
      <c r="Q289"/>
      <c r="R289"/>
      <c r="AL289" s="117"/>
      <c r="AM289"/>
      <c r="AN289"/>
      <c r="AO289"/>
      <c r="AP289"/>
      <c r="AU289"/>
      <c r="AV289" s="169"/>
    </row>
    <row r="290" spans="1:48" s="9" customFormat="1" ht="15" customHeight="1" x14ac:dyDescent="0.35">
      <c r="A290"/>
      <c r="B290"/>
      <c r="C290"/>
      <c r="D290"/>
      <c r="E290"/>
      <c r="F290"/>
      <c r="K290"/>
      <c r="L290"/>
      <c r="M290"/>
      <c r="N290"/>
      <c r="O290"/>
      <c r="Q290"/>
      <c r="R290"/>
      <c r="AL290" s="117"/>
      <c r="AM290"/>
      <c r="AN290"/>
      <c r="AO290"/>
      <c r="AP290"/>
      <c r="AU290"/>
      <c r="AV290" s="169"/>
    </row>
    <row r="291" spans="1:48" s="9" customFormat="1" ht="15" customHeight="1" x14ac:dyDescent="0.35">
      <c r="A291"/>
      <c r="B291"/>
      <c r="C291"/>
      <c r="D291"/>
      <c r="E291"/>
      <c r="F291"/>
      <c r="K291"/>
      <c r="L291"/>
      <c r="M291"/>
      <c r="N291"/>
      <c r="O291"/>
      <c r="Q291"/>
      <c r="R291"/>
      <c r="AL291" s="117"/>
      <c r="AM291"/>
      <c r="AN291"/>
      <c r="AO291"/>
      <c r="AP291"/>
      <c r="AU291"/>
      <c r="AV291" s="169"/>
    </row>
    <row r="292" spans="1:48" s="9" customFormat="1" ht="15" customHeight="1" x14ac:dyDescent="0.35">
      <c r="A292"/>
      <c r="B292"/>
      <c r="C292"/>
      <c r="D292"/>
      <c r="E292"/>
      <c r="F292"/>
      <c r="K292"/>
      <c r="L292"/>
      <c r="M292"/>
      <c r="N292"/>
      <c r="O292"/>
      <c r="Q292"/>
      <c r="R292"/>
      <c r="AL292" s="117"/>
      <c r="AM292"/>
      <c r="AN292"/>
      <c r="AO292"/>
      <c r="AP292"/>
      <c r="AU292"/>
      <c r="AV292" s="169"/>
    </row>
    <row r="293" spans="1:48" s="9" customFormat="1" ht="15" customHeight="1" x14ac:dyDescent="0.35">
      <c r="A293"/>
      <c r="B293"/>
      <c r="C293"/>
      <c r="D293"/>
      <c r="E293"/>
      <c r="F293"/>
      <c r="K293"/>
      <c r="L293"/>
      <c r="M293"/>
      <c r="N293"/>
      <c r="O293"/>
      <c r="Q293"/>
      <c r="R293"/>
      <c r="AL293" s="117"/>
      <c r="AM293"/>
      <c r="AN293"/>
      <c r="AO293"/>
      <c r="AP293"/>
      <c r="AU293"/>
      <c r="AV293" s="169"/>
    </row>
    <row r="294" spans="1:48" s="9" customFormat="1" ht="15" customHeight="1" x14ac:dyDescent="0.35">
      <c r="A294"/>
      <c r="B294"/>
      <c r="C294"/>
      <c r="D294"/>
      <c r="E294"/>
      <c r="F294"/>
      <c r="K294"/>
      <c r="L294"/>
      <c r="M294"/>
      <c r="N294"/>
      <c r="O294"/>
      <c r="Q294"/>
      <c r="R294"/>
      <c r="AL294" s="117"/>
      <c r="AM294"/>
      <c r="AN294"/>
      <c r="AO294"/>
      <c r="AP294"/>
      <c r="AU294"/>
      <c r="AV294" s="169"/>
    </row>
    <row r="295" spans="1:48" s="9" customFormat="1" ht="15" customHeight="1" x14ac:dyDescent="0.35">
      <c r="A295"/>
      <c r="B295"/>
      <c r="C295"/>
      <c r="D295"/>
      <c r="E295"/>
      <c r="F295"/>
      <c r="K295"/>
      <c r="L295"/>
      <c r="M295"/>
      <c r="N295"/>
      <c r="O295"/>
      <c r="Q295"/>
      <c r="R295"/>
      <c r="AL295" s="117"/>
      <c r="AM295"/>
      <c r="AN295"/>
      <c r="AO295"/>
      <c r="AP295"/>
      <c r="AU295"/>
      <c r="AV295" s="169"/>
    </row>
    <row r="296" spans="1:48" s="9" customFormat="1" ht="15" customHeight="1" x14ac:dyDescent="0.35">
      <c r="A296"/>
      <c r="B296"/>
      <c r="C296"/>
      <c r="D296"/>
      <c r="E296"/>
      <c r="F296"/>
      <c r="K296"/>
      <c r="L296"/>
      <c r="M296"/>
      <c r="N296"/>
      <c r="O296"/>
      <c r="Q296"/>
      <c r="R296"/>
      <c r="AL296" s="117"/>
      <c r="AM296"/>
      <c r="AN296"/>
      <c r="AO296"/>
      <c r="AP296"/>
      <c r="AU296"/>
      <c r="AV296" s="169"/>
    </row>
    <row r="297" spans="1:48" s="9" customFormat="1" ht="15" customHeight="1" x14ac:dyDescent="0.35">
      <c r="A297"/>
      <c r="B297"/>
      <c r="C297"/>
      <c r="D297"/>
      <c r="E297"/>
      <c r="F297"/>
      <c r="K297"/>
      <c r="L297"/>
      <c r="M297"/>
      <c r="N297"/>
      <c r="O297"/>
      <c r="Q297"/>
      <c r="R297"/>
      <c r="AL297" s="117"/>
      <c r="AM297"/>
      <c r="AN297"/>
      <c r="AO297"/>
      <c r="AP297"/>
      <c r="AU297"/>
      <c r="AV297" s="169"/>
    </row>
    <row r="298" spans="1:48" s="9" customFormat="1" ht="15" customHeight="1" x14ac:dyDescent="0.35">
      <c r="A298"/>
      <c r="B298"/>
      <c r="C298"/>
      <c r="D298"/>
      <c r="E298"/>
      <c r="F298"/>
      <c r="K298"/>
      <c r="L298"/>
      <c r="M298"/>
      <c r="N298"/>
      <c r="O298"/>
      <c r="Q298"/>
      <c r="R298"/>
      <c r="AL298" s="117"/>
      <c r="AM298"/>
      <c r="AN298"/>
      <c r="AO298"/>
      <c r="AP298"/>
      <c r="AU298"/>
      <c r="AV298" s="169"/>
    </row>
    <row r="299" spans="1:48" s="9" customFormat="1" ht="15" customHeight="1" x14ac:dyDescent="0.35">
      <c r="A299"/>
      <c r="B299"/>
      <c r="C299"/>
      <c r="D299"/>
      <c r="E299"/>
      <c r="F299"/>
      <c r="K299"/>
      <c r="L299"/>
      <c r="M299"/>
      <c r="N299"/>
      <c r="O299"/>
      <c r="Q299"/>
      <c r="R299"/>
      <c r="AL299" s="117"/>
      <c r="AM299"/>
      <c r="AN299"/>
      <c r="AO299"/>
      <c r="AP299"/>
      <c r="AU299"/>
      <c r="AV299" s="169"/>
    </row>
    <row r="300" spans="1:48" s="9" customFormat="1" ht="15" customHeight="1" x14ac:dyDescent="0.35">
      <c r="A300"/>
      <c r="B300"/>
      <c r="C300"/>
      <c r="D300"/>
      <c r="E300"/>
      <c r="F300"/>
      <c r="K300"/>
      <c r="L300"/>
      <c r="M300"/>
      <c r="N300"/>
      <c r="O300"/>
      <c r="Q300"/>
      <c r="R300"/>
      <c r="AL300" s="117"/>
      <c r="AM300"/>
      <c r="AN300"/>
      <c r="AO300"/>
      <c r="AP300"/>
      <c r="AU300"/>
      <c r="AV300" s="169"/>
    </row>
    <row r="301" spans="1:48" s="9" customFormat="1" ht="15" customHeight="1" x14ac:dyDescent="0.35">
      <c r="A301"/>
      <c r="B301"/>
      <c r="C301"/>
      <c r="D301"/>
      <c r="E301"/>
      <c r="F301"/>
      <c r="K301"/>
      <c r="L301"/>
      <c r="M301"/>
      <c r="N301"/>
      <c r="O301"/>
      <c r="Q301"/>
      <c r="R301"/>
      <c r="AL301" s="117"/>
      <c r="AM301"/>
      <c r="AN301"/>
      <c r="AO301"/>
      <c r="AP301"/>
      <c r="AU301"/>
      <c r="AV301" s="169"/>
    </row>
    <row r="302" spans="1:48" s="9" customFormat="1" ht="15" customHeight="1" x14ac:dyDescent="0.35">
      <c r="A302"/>
      <c r="B302"/>
      <c r="C302"/>
      <c r="D302"/>
      <c r="E302"/>
      <c r="F302"/>
      <c r="K302"/>
      <c r="L302"/>
      <c r="M302"/>
      <c r="N302"/>
      <c r="O302"/>
      <c r="Q302"/>
      <c r="R302"/>
      <c r="AL302" s="117"/>
      <c r="AM302"/>
      <c r="AN302"/>
      <c r="AO302"/>
      <c r="AP302"/>
      <c r="AU302"/>
      <c r="AV302" s="169"/>
    </row>
    <row r="303" spans="1:48" s="9" customFormat="1" ht="15" customHeight="1" x14ac:dyDescent="0.35">
      <c r="A303"/>
      <c r="B303"/>
      <c r="C303"/>
      <c r="D303"/>
      <c r="E303"/>
      <c r="F303"/>
      <c r="K303"/>
      <c r="L303"/>
      <c r="M303"/>
      <c r="N303"/>
      <c r="O303"/>
      <c r="Q303"/>
      <c r="R303"/>
      <c r="AL303" s="117"/>
      <c r="AM303"/>
      <c r="AN303"/>
      <c r="AO303"/>
      <c r="AP303"/>
      <c r="AU303"/>
      <c r="AV303" s="169"/>
    </row>
    <row r="304" spans="1:48" s="9" customFormat="1" ht="15" customHeight="1" x14ac:dyDescent="0.35">
      <c r="A304"/>
      <c r="B304"/>
      <c r="C304"/>
      <c r="D304"/>
      <c r="E304"/>
      <c r="F304"/>
      <c r="K304"/>
      <c r="L304"/>
      <c r="M304"/>
      <c r="N304"/>
      <c r="O304"/>
      <c r="Q304"/>
      <c r="R304"/>
      <c r="AL304" s="117"/>
      <c r="AM304"/>
      <c r="AN304"/>
      <c r="AO304"/>
      <c r="AP304"/>
      <c r="AU304"/>
      <c r="AV304" s="169"/>
    </row>
    <row r="305" spans="1:48" s="9" customFormat="1" ht="15" customHeight="1" x14ac:dyDescent="0.35">
      <c r="A305"/>
      <c r="B305"/>
      <c r="C305"/>
      <c r="D305"/>
      <c r="E305"/>
      <c r="F305"/>
      <c r="K305"/>
      <c r="L305"/>
      <c r="M305"/>
      <c r="N305"/>
      <c r="O305"/>
      <c r="Q305"/>
      <c r="R305"/>
      <c r="AL305" s="117"/>
      <c r="AM305"/>
      <c r="AN305"/>
      <c r="AO305"/>
      <c r="AP305"/>
      <c r="AU305"/>
      <c r="AV305" s="169"/>
    </row>
    <row r="306" spans="1:48" s="9" customFormat="1" ht="15" customHeight="1" x14ac:dyDescent="0.35">
      <c r="A306"/>
      <c r="B306"/>
      <c r="C306"/>
      <c r="D306"/>
      <c r="E306"/>
      <c r="F306"/>
      <c r="K306"/>
      <c r="L306"/>
      <c r="M306"/>
      <c r="N306"/>
      <c r="O306"/>
      <c r="Q306"/>
      <c r="R306"/>
      <c r="AL306" s="117"/>
      <c r="AM306"/>
      <c r="AN306"/>
      <c r="AO306"/>
      <c r="AP306"/>
      <c r="AU306"/>
      <c r="AV306" s="169"/>
    </row>
    <row r="307" spans="1:48" s="9" customFormat="1" ht="15" customHeight="1" x14ac:dyDescent="0.35">
      <c r="A307"/>
      <c r="B307"/>
      <c r="C307"/>
      <c r="D307"/>
      <c r="E307"/>
      <c r="F307"/>
      <c r="K307"/>
      <c r="L307"/>
      <c r="M307"/>
      <c r="N307"/>
      <c r="O307"/>
      <c r="Q307"/>
      <c r="R307"/>
      <c r="AL307" s="117"/>
      <c r="AM307"/>
      <c r="AN307"/>
      <c r="AO307"/>
      <c r="AP307"/>
      <c r="AU307"/>
      <c r="AV307" s="169"/>
    </row>
    <row r="308" spans="1:48" s="9" customFormat="1" ht="15" customHeight="1" x14ac:dyDescent="0.35">
      <c r="A308"/>
      <c r="B308"/>
      <c r="C308"/>
      <c r="D308"/>
      <c r="E308"/>
      <c r="F308"/>
      <c r="K308"/>
      <c r="L308"/>
      <c r="M308"/>
      <c r="N308"/>
      <c r="O308"/>
      <c r="Q308"/>
      <c r="R308"/>
      <c r="AL308" s="117"/>
      <c r="AM308"/>
      <c r="AN308"/>
      <c r="AO308"/>
      <c r="AP308"/>
      <c r="AU308"/>
      <c r="AV308" s="169"/>
    </row>
    <row r="309" spans="1:48" s="9" customFormat="1" ht="15" customHeight="1" x14ac:dyDescent="0.35">
      <c r="A309"/>
      <c r="B309"/>
      <c r="C309"/>
      <c r="D309"/>
      <c r="E309"/>
      <c r="F309"/>
      <c r="K309"/>
      <c r="L309"/>
      <c r="M309"/>
      <c r="N309"/>
      <c r="O309"/>
      <c r="Q309"/>
      <c r="R309"/>
      <c r="AL309" s="117"/>
      <c r="AM309"/>
      <c r="AN309"/>
      <c r="AO309"/>
      <c r="AP309"/>
      <c r="AU309"/>
      <c r="AV309" s="169"/>
    </row>
    <row r="310" spans="1:48" s="9" customFormat="1" ht="15" customHeight="1" x14ac:dyDescent="0.35">
      <c r="A310"/>
      <c r="B310"/>
      <c r="C310"/>
      <c r="D310"/>
      <c r="E310"/>
      <c r="F310"/>
      <c r="K310"/>
      <c r="L310"/>
      <c r="M310"/>
      <c r="N310"/>
      <c r="O310"/>
      <c r="Q310"/>
      <c r="R310"/>
      <c r="AL310" s="117"/>
      <c r="AM310"/>
      <c r="AN310"/>
      <c r="AO310"/>
      <c r="AP310"/>
      <c r="AU310"/>
      <c r="AV310" s="169"/>
    </row>
    <row r="311" spans="1:48" s="9" customFormat="1" ht="15" customHeight="1" x14ac:dyDescent="0.35">
      <c r="A311"/>
      <c r="B311"/>
      <c r="C311"/>
      <c r="D311"/>
      <c r="E311"/>
      <c r="F311"/>
      <c r="K311"/>
      <c r="L311"/>
      <c r="M311"/>
      <c r="N311"/>
      <c r="O311"/>
      <c r="Q311"/>
      <c r="R311"/>
      <c r="AL311" s="117"/>
      <c r="AM311"/>
      <c r="AN311"/>
      <c r="AO311"/>
      <c r="AP311"/>
      <c r="AU311"/>
      <c r="AV311" s="169"/>
    </row>
    <row r="312" spans="1:48" s="9" customFormat="1" ht="15" customHeight="1" x14ac:dyDescent="0.35">
      <c r="A312"/>
      <c r="B312"/>
      <c r="C312"/>
      <c r="D312"/>
      <c r="E312"/>
      <c r="F312"/>
      <c r="K312"/>
      <c r="L312"/>
      <c r="M312"/>
      <c r="N312"/>
      <c r="O312"/>
      <c r="Q312"/>
      <c r="R312"/>
      <c r="AL312" s="117"/>
      <c r="AM312"/>
      <c r="AN312"/>
      <c r="AO312"/>
      <c r="AP312"/>
      <c r="AU312"/>
      <c r="AV312" s="169"/>
    </row>
    <row r="313" spans="1:48" s="9" customFormat="1" ht="15" customHeight="1" x14ac:dyDescent="0.35">
      <c r="A313"/>
      <c r="B313"/>
      <c r="C313"/>
      <c r="D313"/>
      <c r="E313"/>
      <c r="F313"/>
      <c r="K313"/>
      <c r="L313"/>
      <c r="M313"/>
      <c r="N313"/>
      <c r="O313"/>
      <c r="Q313"/>
      <c r="R313"/>
      <c r="AL313" s="117"/>
      <c r="AM313"/>
      <c r="AN313"/>
      <c r="AO313"/>
      <c r="AP313"/>
      <c r="AU313"/>
      <c r="AV313" s="169"/>
    </row>
    <row r="314" spans="1:48" s="9" customFormat="1" ht="15" customHeight="1" x14ac:dyDescent="0.35">
      <c r="A314"/>
      <c r="B314"/>
      <c r="C314"/>
      <c r="D314"/>
      <c r="E314"/>
      <c r="F314"/>
      <c r="K314"/>
      <c r="L314"/>
      <c r="M314"/>
      <c r="N314"/>
      <c r="O314"/>
      <c r="Q314"/>
      <c r="R314"/>
      <c r="AL314" s="117"/>
      <c r="AM314"/>
      <c r="AN314"/>
      <c r="AO314"/>
      <c r="AP314"/>
      <c r="AU314"/>
      <c r="AV314" s="169"/>
    </row>
    <row r="315" spans="1:48" s="9" customFormat="1" ht="15" customHeight="1" x14ac:dyDescent="0.35">
      <c r="A315"/>
      <c r="B315"/>
      <c r="C315"/>
      <c r="D315"/>
      <c r="E315"/>
      <c r="F315"/>
      <c r="K315"/>
      <c r="L315"/>
      <c r="M315"/>
      <c r="N315"/>
      <c r="O315"/>
      <c r="Q315"/>
      <c r="R315"/>
      <c r="AL315" s="117"/>
      <c r="AM315"/>
      <c r="AN315"/>
      <c r="AO315"/>
      <c r="AP315"/>
      <c r="AU315"/>
      <c r="AV315" s="169"/>
    </row>
    <row r="316" spans="1:48" s="9" customFormat="1" ht="15" customHeight="1" x14ac:dyDescent="0.35">
      <c r="A316"/>
      <c r="B316"/>
      <c r="C316"/>
      <c r="D316"/>
      <c r="E316"/>
      <c r="F316"/>
      <c r="K316"/>
      <c r="L316"/>
      <c r="M316"/>
      <c r="N316"/>
      <c r="O316"/>
      <c r="Q316"/>
      <c r="R316"/>
      <c r="AL316" s="117"/>
      <c r="AM316"/>
      <c r="AN316"/>
      <c r="AO316"/>
      <c r="AP316"/>
      <c r="AU316"/>
      <c r="AV316" s="169"/>
    </row>
    <row r="317" spans="1:48" s="9" customFormat="1" ht="15" customHeight="1" x14ac:dyDescent="0.35">
      <c r="A317"/>
      <c r="B317"/>
      <c r="C317"/>
      <c r="D317"/>
      <c r="E317"/>
      <c r="F317"/>
      <c r="K317"/>
      <c r="L317"/>
      <c r="M317"/>
      <c r="N317"/>
      <c r="O317"/>
      <c r="Q317"/>
      <c r="R317"/>
      <c r="AL317" s="117"/>
      <c r="AM317"/>
      <c r="AN317"/>
      <c r="AO317"/>
      <c r="AP317"/>
      <c r="AU317"/>
      <c r="AV317" s="169"/>
    </row>
    <row r="318" spans="1:48" s="9" customFormat="1" ht="15" customHeight="1" x14ac:dyDescent="0.35">
      <c r="A318"/>
      <c r="B318"/>
      <c r="C318"/>
      <c r="D318"/>
      <c r="E318"/>
      <c r="F318"/>
      <c r="K318"/>
      <c r="L318"/>
      <c r="M318"/>
      <c r="N318"/>
      <c r="O318"/>
      <c r="Q318"/>
      <c r="R318"/>
      <c r="AL318" s="117"/>
      <c r="AM318"/>
      <c r="AN318"/>
      <c r="AO318"/>
      <c r="AP318"/>
      <c r="AU318"/>
      <c r="AV318" s="169"/>
    </row>
    <row r="319" spans="1:48" s="9" customFormat="1" ht="15" customHeight="1" x14ac:dyDescent="0.35">
      <c r="A319"/>
      <c r="B319"/>
      <c r="C319"/>
      <c r="D319"/>
      <c r="E319"/>
      <c r="F319"/>
      <c r="K319"/>
      <c r="L319"/>
      <c r="M319"/>
      <c r="N319"/>
      <c r="O319"/>
      <c r="Q319"/>
      <c r="R319"/>
      <c r="AL319" s="117"/>
      <c r="AM319"/>
      <c r="AN319"/>
      <c r="AO319"/>
      <c r="AP319"/>
      <c r="AU319"/>
      <c r="AV319" s="169"/>
    </row>
    <row r="320" spans="1:48" s="9" customFormat="1" ht="15" customHeight="1" x14ac:dyDescent="0.35">
      <c r="A320"/>
      <c r="B320"/>
      <c r="C320"/>
      <c r="D320"/>
      <c r="E320"/>
      <c r="F320"/>
      <c r="K320"/>
      <c r="L320"/>
      <c r="M320"/>
      <c r="N320"/>
      <c r="O320"/>
      <c r="Q320"/>
      <c r="R320"/>
      <c r="AL320" s="117"/>
      <c r="AM320"/>
      <c r="AN320"/>
      <c r="AO320"/>
      <c r="AP320"/>
      <c r="AU320"/>
      <c r="AV320" s="169"/>
    </row>
    <row r="321" spans="1:48" s="9" customFormat="1" ht="15" customHeight="1" x14ac:dyDescent="0.35">
      <c r="A321"/>
      <c r="B321"/>
      <c r="C321"/>
      <c r="D321"/>
      <c r="E321"/>
      <c r="F321"/>
      <c r="K321"/>
      <c r="L321"/>
      <c r="M321"/>
      <c r="N321"/>
      <c r="O321"/>
      <c r="Q321"/>
      <c r="R321"/>
      <c r="AL321" s="117"/>
      <c r="AM321"/>
      <c r="AN321"/>
      <c r="AO321"/>
      <c r="AP321"/>
      <c r="AU321"/>
      <c r="AV321" s="169"/>
    </row>
    <row r="322" spans="1:48" s="9" customFormat="1" ht="15" customHeight="1" x14ac:dyDescent="0.35">
      <c r="A322"/>
      <c r="B322"/>
      <c r="C322"/>
      <c r="D322"/>
      <c r="E322"/>
      <c r="F322"/>
      <c r="K322"/>
      <c r="L322"/>
      <c r="M322"/>
      <c r="N322"/>
      <c r="O322"/>
      <c r="Q322"/>
      <c r="R322"/>
      <c r="AL322" s="117"/>
      <c r="AM322"/>
      <c r="AN322"/>
      <c r="AO322"/>
      <c r="AP322"/>
      <c r="AU322"/>
      <c r="AV322" s="169"/>
    </row>
    <row r="323" spans="1:48" s="9" customFormat="1" ht="15" customHeight="1" x14ac:dyDescent="0.35">
      <c r="A323"/>
      <c r="B323"/>
      <c r="C323"/>
      <c r="D323"/>
      <c r="E323"/>
      <c r="F323"/>
      <c r="K323"/>
      <c r="L323"/>
      <c r="M323"/>
      <c r="N323"/>
      <c r="O323"/>
      <c r="Q323"/>
      <c r="R323"/>
      <c r="AL323" s="117"/>
      <c r="AM323"/>
      <c r="AN323"/>
      <c r="AO323"/>
      <c r="AP323"/>
      <c r="AU323"/>
      <c r="AV323" s="169"/>
    </row>
    <row r="324" spans="1:48" s="9" customFormat="1" ht="15" customHeight="1" x14ac:dyDescent="0.35">
      <c r="A324"/>
      <c r="B324"/>
      <c r="C324"/>
      <c r="D324"/>
      <c r="E324"/>
      <c r="F324"/>
      <c r="K324"/>
      <c r="L324"/>
      <c r="M324"/>
      <c r="N324"/>
      <c r="O324"/>
      <c r="Q324"/>
      <c r="R324"/>
      <c r="AL324" s="117"/>
      <c r="AM324"/>
      <c r="AN324"/>
      <c r="AO324"/>
      <c r="AP324"/>
      <c r="AU324"/>
      <c r="AV324" s="169"/>
    </row>
    <row r="325" spans="1:48" s="9" customFormat="1" ht="15" customHeight="1" x14ac:dyDescent="0.35">
      <c r="A325"/>
      <c r="B325"/>
      <c r="C325"/>
      <c r="D325"/>
      <c r="E325"/>
      <c r="F325"/>
      <c r="K325"/>
      <c r="L325"/>
      <c r="M325"/>
      <c r="N325"/>
      <c r="O325"/>
      <c r="Q325"/>
      <c r="R325"/>
      <c r="AL325" s="117"/>
      <c r="AM325"/>
      <c r="AN325"/>
      <c r="AO325"/>
      <c r="AP325"/>
      <c r="AU325"/>
      <c r="AV325" s="169"/>
    </row>
    <row r="326" spans="1:48" s="9" customFormat="1" ht="15" customHeight="1" x14ac:dyDescent="0.35">
      <c r="A326"/>
      <c r="B326"/>
      <c r="C326"/>
      <c r="D326"/>
      <c r="E326"/>
      <c r="F326"/>
      <c r="K326"/>
      <c r="L326"/>
      <c r="M326"/>
      <c r="N326"/>
      <c r="O326"/>
      <c r="Q326"/>
      <c r="R326"/>
      <c r="AL326" s="117"/>
      <c r="AM326"/>
      <c r="AN326"/>
      <c r="AO326"/>
      <c r="AP326"/>
      <c r="AU326"/>
      <c r="AV326" s="169"/>
    </row>
    <row r="327" spans="1:48" s="9" customFormat="1" ht="15" customHeight="1" x14ac:dyDescent="0.35">
      <c r="A327"/>
      <c r="B327"/>
      <c r="C327"/>
      <c r="D327"/>
      <c r="E327"/>
      <c r="F327"/>
      <c r="K327"/>
      <c r="L327"/>
      <c r="M327"/>
      <c r="N327"/>
      <c r="O327"/>
      <c r="Q327"/>
      <c r="R327"/>
      <c r="AL327" s="117"/>
      <c r="AM327"/>
      <c r="AN327"/>
      <c r="AO327"/>
      <c r="AP327"/>
      <c r="AU327"/>
      <c r="AV327" s="169"/>
    </row>
    <row r="328" spans="1:48" s="9" customFormat="1" ht="15" customHeight="1" x14ac:dyDescent="0.35">
      <c r="A328"/>
      <c r="B328"/>
      <c r="C328"/>
      <c r="D328"/>
      <c r="E328"/>
      <c r="F328"/>
      <c r="K328"/>
      <c r="L328"/>
      <c r="M328"/>
      <c r="N328"/>
      <c r="O328"/>
      <c r="Q328"/>
      <c r="R328"/>
      <c r="AL328" s="117"/>
      <c r="AM328"/>
      <c r="AN328"/>
      <c r="AO328"/>
      <c r="AP328"/>
      <c r="AU328"/>
      <c r="AV328" s="169"/>
    </row>
    <row r="329" spans="1:48" s="9" customFormat="1" ht="15" customHeight="1" x14ac:dyDescent="0.35">
      <c r="A329"/>
      <c r="B329"/>
      <c r="C329"/>
      <c r="D329"/>
      <c r="E329"/>
      <c r="F329"/>
      <c r="K329"/>
      <c r="L329"/>
      <c r="M329"/>
      <c r="N329"/>
      <c r="O329"/>
      <c r="Q329"/>
      <c r="R329"/>
      <c r="AL329" s="117"/>
      <c r="AM329"/>
      <c r="AN329"/>
      <c r="AO329"/>
      <c r="AP329"/>
      <c r="AU329"/>
      <c r="AV329" s="169"/>
    </row>
    <row r="330" spans="1:48" s="9" customFormat="1" ht="15" customHeight="1" x14ac:dyDescent="0.35">
      <c r="A330"/>
      <c r="B330"/>
      <c r="C330"/>
      <c r="D330"/>
      <c r="E330"/>
      <c r="F330"/>
      <c r="K330"/>
      <c r="L330"/>
      <c r="M330"/>
      <c r="N330"/>
      <c r="O330"/>
      <c r="Q330"/>
      <c r="R330"/>
      <c r="AL330" s="117"/>
      <c r="AM330"/>
      <c r="AN330"/>
      <c r="AO330"/>
      <c r="AP330"/>
      <c r="AU330"/>
      <c r="AV330" s="169"/>
    </row>
    <row r="331" spans="1:48" s="9" customFormat="1" ht="15" customHeight="1" x14ac:dyDescent="0.35">
      <c r="A331"/>
      <c r="B331"/>
      <c r="C331"/>
      <c r="D331"/>
      <c r="E331"/>
      <c r="F331"/>
      <c r="K331"/>
      <c r="L331"/>
      <c r="M331"/>
      <c r="N331"/>
      <c r="O331"/>
      <c r="Q331"/>
      <c r="R331"/>
      <c r="AL331" s="117"/>
      <c r="AM331"/>
      <c r="AN331"/>
      <c r="AO331"/>
      <c r="AP331"/>
      <c r="AU331"/>
      <c r="AV331" s="169"/>
    </row>
    <row r="332" spans="1:48" s="9" customFormat="1" ht="15" customHeight="1" x14ac:dyDescent="0.35">
      <c r="A332"/>
      <c r="B332"/>
      <c r="C332"/>
      <c r="D332"/>
      <c r="E332"/>
      <c r="F332"/>
      <c r="K332"/>
      <c r="L332"/>
      <c r="M332"/>
      <c r="N332"/>
      <c r="O332"/>
      <c r="Q332"/>
      <c r="R332"/>
      <c r="AL332" s="117"/>
      <c r="AM332"/>
      <c r="AN332"/>
      <c r="AO332"/>
      <c r="AP332"/>
      <c r="AU332"/>
      <c r="AV332" s="169"/>
    </row>
    <row r="333" spans="1:48" s="9" customFormat="1" ht="15" customHeight="1" x14ac:dyDescent="0.35">
      <c r="A333"/>
      <c r="B333"/>
      <c r="C333"/>
      <c r="D333"/>
      <c r="E333"/>
      <c r="F333"/>
      <c r="K333"/>
      <c r="L333"/>
      <c r="M333"/>
      <c r="N333"/>
      <c r="O333"/>
      <c r="Q333"/>
      <c r="R333"/>
      <c r="AL333" s="117"/>
      <c r="AM333"/>
      <c r="AN333"/>
      <c r="AO333"/>
      <c r="AP333"/>
      <c r="AU333"/>
      <c r="AV333" s="169"/>
    </row>
    <row r="334" spans="1:48" s="9" customFormat="1" ht="15" customHeight="1" x14ac:dyDescent="0.35">
      <c r="A334"/>
      <c r="B334"/>
      <c r="C334"/>
      <c r="D334"/>
      <c r="E334"/>
      <c r="F334"/>
      <c r="K334"/>
      <c r="L334"/>
      <c r="M334"/>
      <c r="N334"/>
      <c r="O334"/>
      <c r="Q334"/>
      <c r="R334"/>
      <c r="AL334" s="117"/>
      <c r="AM334"/>
      <c r="AN334"/>
      <c r="AO334"/>
      <c r="AP334"/>
      <c r="AU334"/>
      <c r="AV334" s="169"/>
    </row>
    <row r="335" spans="1:48" s="9" customFormat="1" ht="15" customHeight="1" x14ac:dyDescent="0.35">
      <c r="A335"/>
      <c r="B335"/>
      <c r="C335"/>
      <c r="D335"/>
      <c r="E335"/>
      <c r="F335"/>
      <c r="K335"/>
      <c r="L335"/>
      <c r="M335"/>
      <c r="N335"/>
      <c r="O335"/>
      <c r="Q335"/>
      <c r="R335"/>
      <c r="AL335" s="117"/>
      <c r="AM335"/>
      <c r="AN335"/>
      <c r="AO335"/>
      <c r="AP335"/>
      <c r="AU335"/>
      <c r="AV335" s="169"/>
    </row>
    <row r="336" spans="1:48" s="9" customFormat="1" ht="15" customHeight="1" x14ac:dyDescent="0.35">
      <c r="A336"/>
      <c r="B336"/>
      <c r="C336"/>
      <c r="D336"/>
      <c r="E336"/>
      <c r="F336"/>
      <c r="K336"/>
      <c r="L336"/>
      <c r="M336"/>
      <c r="N336"/>
      <c r="O336"/>
      <c r="Q336"/>
      <c r="R336"/>
      <c r="AL336" s="117"/>
      <c r="AM336"/>
      <c r="AN336"/>
      <c r="AO336"/>
      <c r="AP336"/>
      <c r="AU336"/>
      <c r="AV336" s="169"/>
    </row>
    <row r="337" spans="1:48" s="9" customFormat="1" ht="15" customHeight="1" x14ac:dyDescent="0.35">
      <c r="A337"/>
      <c r="B337"/>
      <c r="C337"/>
      <c r="D337"/>
      <c r="E337"/>
      <c r="F337"/>
      <c r="K337"/>
      <c r="L337"/>
      <c r="M337"/>
      <c r="N337"/>
      <c r="O337"/>
      <c r="Q337"/>
      <c r="R337"/>
      <c r="AL337" s="117"/>
      <c r="AM337"/>
      <c r="AN337"/>
      <c r="AO337"/>
      <c r="AP337"/>
      <c r="AU337"/>
      <c r="AV337" s="169"/>
    </row>
    <row r="338" spans="1:48" s="9" customFormat="1" ht="15" customHeight="1" x14ac:dyDescent="0.35">
      <c r="A338"/>
      <c r="B338"/>
      <c r="C338"/>
      <c r="D338"/>
      <c r="E338"/>
      <c r="F338"/>
      <c r="K338"/>
      <c r="L338"/>
      <c r="M338"/>
      <c r="N338"/>
      <c r="O338"/>
      <c r="Q338"/>
      <c r="R338"/>
      <c r="AL338" s="117"/>
      <c r="AM338"/>
      <c r="AN338"/>
      <c r="AO338"/>
      <c r="AP338"/>
      <c r="AU338"/>
      <c r="AV338" s="169"/>
    </row>
    <row r="339" spans="1:48" s="9" customFormat="1" ht="15" customHeight="1" x14ac:dyDescent="0.35">
      <c r="A339"/>
      <c r="B339"/>
      <c r="C339"/>
      <c r="D339"/>
      <c r="E339"/>
      <c r="F339"/>
      <c r="K339"/>
      <c r="L339"/>
      <c r="M339"/>
      <c r="N339"/>
      <c r="O339"/>
      <c r="Q339"/>
      <c r="R339"/>
      <c r="AL339" s="117"/>
      <c r="AM339"/>
      <c r="AN339"/>
      <c r="AO339"/>
      <c r="AP339"/>
      <c r="AU339"/>
      <c r="AV339" s="169"/>
    </row>
    <row r="340" spans="1:48" s="9" customFormat="1" ht="15" customHeight="1" x14ac:dyDescent="0.35">
      <c r="A340"/>
      <c r="B340"/>
      <c r="C340"/>
      <c r="D340"/>
      <c r="E340"/>
      <c r="F340"/>
      <c r="K340"/>
      <c r="L340"/>
      <c r="M340"/>
      <c r="N340"/>
      <c r="O340"/>
      <c r="Q340"/>
      <c r="R340"/>
      <c r="AL340" s="117"/>
      <c r="AM340"/>
      <c r="AN340"/>
      <c r="AO340"/>
      <c r="AP340"/>
      <c r="AU340"/>
      <c r="AV340" s="169"/>
    </row>
    <row r="341" spans="1:48" s="9" customFormat="1" ht="15" customHeight="1" x14ac:dyDescent="0.35">
      <c r="A341"/>
      <c r="B341"/>
      <c r="C341"/>
      <c r="D341"/>
      <c r="E341"/>
      <c r="F341"/>
      <c r="K341"/>
      <c r="L341"/>
      <c r="M341"/>
      <c r="N341"/>
      <c r="O341"/>
      <c r="Q341"/>
      <c r="R341"/>
      <c r="AL341" s="117"/>
      <c r="AM341"/>
      <c r="AN341"/>
      <c r="AO341"/>
      <c r="AP341"/>
      <c r="AU341"/>
      <c r="AV341" s="169"/>
    </row>
    <row r="342" spans="1:48" s="9" customFormat="1" ht="15" customHeight="1" x14ac:dyDescent="0.35">
      <c r="A342"/>
      <c r="B342"/>
      <c r="C342"/>
      <c r="D342"/>
      <c r="E342"/>
      <c r="F342"/>
      <c r="K342"/>
      <c r="L342"/>
      <c r="M342"/>
      <c r="N342"/>
      <c r="O342"/>
      <c r="Q342"/>
      <c r="R342"/>
      <c r="AL342" s="117"/>
      <c r="AM342"/>
      <c r="AN342"/>
      <c r="AO342"/>
      <c r="AP342"/>
      <c r="AU342"/>
      <c r="AV342" s="169"/>
    </row>
    <row r="343" spans="1:48" s="9" customFormat="1" ht="15" customHeight="1" x14ac:dyDescent="0.35">
      <c r="A343"/>
      <c r="B343"/>
      <c r="C343"/>
      <c r="D343"/>
      <c r="E343"/>
      <c r="F343"/>
      <c r="K343"/>
      <c r="L343"/>
      <c r="M343"/>
      <c r="N343"/>
      <c r="O343"/>
      <c r="Q343"/>
      <c r="R343"/>
      <c r="AL343" s="117"/>
      <c r="AM343"/>
      <c r="AN343"/>
      <c r="AO343"/>
      <c r="AP343"/>
      <c r="AU343"/>
      <c r="AV343" s="169"/>
    </row>
    <row r="344" spans="1:48" s="9" customFormat="1" ht="15" customHeight="1" x14ac:dyDescent="0.35">
      <c r="A344"/>
      <c r="B344"/>
      <c r="C344"/>
      <c r="D344"/>
      <c r="E344"/>
      <c r="F344"/>
      <c r="K344"/>
      <c r="L344"/>
      <c r="M344"/>
      <c r="N344"/>
      <c r="O344"/>
      <c r="Q344"/>
      <c r="R344"/>
      <c r="AL344" s="117"/>
      <c r="AM344"/>
      <c r="AN344"/>
      <c r="AO344"/>
      <c r="AP344"/>
      <c r="AU344"/>
      <c r="AV344" s="169"/>
    </row>
    <row r="345" spans="1:48" s="9" customFormat="1" ht="15" customHeight="1" x14ac:dyDescent="0.35">
      <c r="A345"/>
      <c r="B345"/>
      <c r="C345"/>
      <c r="D345"/>
      <c r="E345"/>
      <c r="F345"/>
      <c r="K345"/>
      <c r="L345"/>
      <c r="M345"/>
      <c r="N345"/>
      <c r="O345"/>
      <c r="Q345"/>
      <c r="R345"/>
      <c r="AL345" s="117"/>
      <c r="AM345"/>
      <c r="AN345"/>
      <c r="AO345"/>
      <c r="AP345"/>
      <c r="AU345"/>
      <c r="AV345" s="169"/>
    </row>
    <row r="346" spans="1:48" s="9" customFormat="1" ht="15" customHeight="1" x14ac:dyDescent="0.35">
      <c r="A346"/>
      <c r="B346"/>
      <c r="C346"/>
      <c r="D346"/>
      <c r="E346"/>
      <c r="F346"/>
      <c r="K346"/>
      <c r="L346"/>
      <c r="M346"/>
      <c r="N346"/>
      <c r="O346"/>
      <c r="Q346"/>
      <c r="R346"/>
      <c r="AL346" s="117"/>
      <c r="AM346"/>
      <c r="AN346"/>
      <c r="AO346"/>
      <c r="AP346"/>
      <c r="AU346"/>
      <c r="AV346" s="169"/>
    </row>
    <row r="347" spans="1:48" s="9" customFormat="1" ht="15" customHeight="1" x14ac:dyDescent="0.35">
      <c r="A347"/>
      <c r="B347"/>
      <c r="C347"/>
      <c r="D347"/>
      <c r="E347"/>
      <c r="F347"/>
      <c r="K347"/>
      <c r="L347"/>
      <c r="M347"/>
      <c r="N347"/>
      <c r="O347"/>
      <c r="Q347"/>
      <c r="R347"/>
      <c r="AL347" s="117"/>
      <c r="AM347"/>
      <c r="AN347"/>
      <c r="AO347"/>
      <c r="AP347"/>
      <c r="AU347"/>
      <c r="AV347" s="169"/>
    </row>
    <row r="348" spans="1:48" s="9" customFormat="1" ht="15" customHeight="1" x14ac:dyDescent="0.35">
      <c r="A348"/>
      <c r="B348"/>
      <c r="C348"/>
      <c r="D348"/>
      <c r="E348"/>
      <c r="F348"/>
      <c r="K348"/>
      <c r="L348"/>
      <c r="M348"/>
      <c r="N348"/>
      <c r="O348"/>
      <c r="Q348"/>
      <c r="R348"/>
      <c r="AL348" s="117"/>
      <c r="AM348"/>
      <c r="AN348"/>
      <c r="AO348"/>
      <c r="AP348"/>
      <c r="AU348"/>
      <c r="AV348" s="169"/>
    </row>
    <row r="349" spans="1:48" s="9" customFormat="1" ht="15" customHeight="1" x14ac:dyDescent="0.35">
      <c r="A349"/>
      <c r="B349"/>
      <c r="C349"/>
      <c r="D349"/>
      <c r="E349"/>
      <c r="F349"/>
      <c r="K349"/>
      <c r="L349"/>
      <c r="M349"/>
      <c r="N349"/>
      <c r="O349"/>
      <c r="Q349"/>
      <c r="R349"/>
      <c r="AL349" s="117"/>
      <c r="AM349"/>
      <c r="AN349"/>
      <c r="AO349"/>
      <c r="AP349"/>
      <c r="AU349"/>
      <c r="AV349" s="169"/>
    </row>
    <row r="350" spans="1:48" s="9" customFormat="1" ht="15" customHeight="1" x14ac:dyDescent="0.35">
      <c r="A350"/>
      <c r="B350"/>
      <c r="C350"/>
      <c r="D350"/>
      <c r="E350"/>
      <c r="F350"/>
      <c r="K350"/>
      <c r="L350"/>
      <c r="M350"/>
      <c r="N350"/>
      <c r="O350"/>
      <c r="Q350"/>
      <c r="R350"/>
      <c r="AL350" s="117"/>
      <c r="AM350"/>
      <c r="AN350"/>
      <c r="AO350"/>
      <c r="AP350"/>
      <c r="AU350"/>
      <c r="AV350" s="169"/>
    </row>
    <row r="351" spans="1:48" s="9" customFormat="1" ht="15" customHeight="1" x14ac:dyDescent="0.35">
      <c r="A351"/>
      <c r="B351"/>
      <c r="C351"/>
      <c r="D351"/>
      <c r="E351"/>
      <c r="F351"/>
      <c r="K351"/>
      <c r="L351"/>
      <c r="M351"/>
      <c r="N351"/>
      <c r="O351"/>
      <c r="Q351"/>
      <c r="R351"/>
      <c r="AL351" s="117"/>
      <c r="AM351"/>
      <c r="AN351"/>
      <c r="AO351"/>
      <c r="AP351"/>
      <c r="AU351"/>
      <c r="AV351" s="169"/>
    </row>
    <row r="352" spans="1:48" s="9" customFormat="1" ht="15" customHeight="1" x14ac:dyDescent="0.35">
      <c r="A352"/>
      <c r="B352"/>
      <c r="C352"/>
      <c r="D352"/>
      <c r="E352"/>
      <c r="F352"/>
      <c r="K352"/>
      <c r="L352"/>
      <c r="M352"/>
      <c r="N352"/>
      <c r="O352"/>
      <c r="Q352"/>
      <c r="R352"/>
      <c r="AL352" s="117"/>
      <c r="AM352"/>
      <c r="AN352"/>
      <c r="AO352"/>
      <c r="AP352"/>
      <c r="AU352"/>
      <c r="AV352" s="169"/>
    </row>
    <row r="353" spans="1:48" s="9" customFormat="1" ht="15" customHeight="1" x14ac:dyDescent="0.35">
      <c r="A353"/>
      <c r="B353"/>
      <c r="C353"/>
      <c r="D353"/>
      <c r="E353"/>
      <c r="F353"/>
      <c r="K353"/>
      <c r="L353"/>
      <c r="M353"/>
      <c r="N353"/>
      <c r="O353"/>
      <c r="Q353"/>
      <c r="R353"/>
      <c r="AL353" s="117"/>
      <c r="AM353"/>
      <c r="AN353"/>
      <c r="AO353"/>
      <c r="AP353"/>
      <c r="AU353"/>
      <c r="AV353" s="169"/>
    </row>
    <row r="354" spans="1:48" s="9" customFormat="1" ht="15" customHeight="1" x14ac:dyDescent="0.35">
      <c r="A354"/>
      <c r="B354"/>
      <c r="C354"/>
      <c r="D354"/>
      <c r="E354"/>
      <c r="F354"/>
      <c r="K354"/>
      <c r="L354"/>
      <c r="M354"/>
      <c r="N354"/>
      <c r="O354"/>
      <c r="Q354"/>
      <c r="R354"/>
      <c r="AL354" s="117"/>
      <c r="AM354"/>
      <c r="AN354"/>
      <c r="AO354"/>
      <c r="AP354"/>
      <c r="AU354"/>
      <c r="AV354" s="169"/>
    </row>
    <row r="355" spans="1:48" s="9" customFormat="1" ht="15" customHeight="1" x14ac:dyDescent="0.35">
      <c r="A355"/>
      <c r="B355"/>
      <c r="C355"/>
      <c r="D355"/>
      <c r="E355"/>
      <c r="F355"/>
      <c r="K355"/>
      <c r="L355"/>
      <c r="M355"/>
      <c r="N355"/>
      <c r="O355"/>
      <c r="Q355"/>
      <c r="R355"/>
      <c r="AL355" s="117"/>
      <c r="AM355"/>
      <c r="AN355"/>
      <c r="AO355"/>
      <c r="AP355"/>
      <c r="AU355"/>
      <c r="AV355" s="169"/>
    </row>
    <row r="356" spans="1:48" s="9" customFormat="1" ht="15" customHeight="1" x14ac:dyDescent="0.35">
      <c r="A356"/>
      <c r="B356"/>
      <c r="C356"/>
      <c r="D356"/>
      <c r="E356"/>
      <c r="F356"/>
      <c r="K356"/>
      <c r="L356"/>
      <c r="M356"/>
      <c r="N356"/>
      <c r="O356"/>
      <c r="Q356"/>
      <c r="R356"/>
      <c r="AL356" s="117"/>
      <c r="AM356"/>
      <c r="AN356"/>
      <c r="AO356"/>
      <c r="AP356"/>
      <c r="AU356"/>
      <c r="AV356" s="169"/>
    </row>
    <row r="357" spans="1:48" s="9" customFormat="1" ht="15" customHeight="1" x14ac:dyDescent="0.35">
      <c r="A357"/>
      <c r="B357"/>
      <c r="C357"/>
      <c r="D357"/>
      <c r="E357"/>
      <c r="F357"/>
      <c r="K357"/>
      <c r="L357"/>
      <c r="M357"/>
      <c r="N357"/>
      <c r="O357"/>
      <c r="Q357"/>
      <c r="R357"/>
      <c r="AL357" s="117"/>
      <c r="AM357"/>
      <c r="AN357"/>
      <c r="AO357"/>
      <c r="AP357"/>
      <c r="AU357"/>
      <c r="AV357" s="169"/>
    </row>
    <row r="358" spans="1:48" s="9" customFormat="1" ht="15" customHeight="1" x14ac:dyDescent="0.35">
      <c r="A358"/>
      <c r="B358"/>
      <c r="C358"/>
      <c r="D358"/>
      <c r="E358"/>
      <c r="F358"/>
      <c r="K358"/>
      <c r="L358"/>
      <c r="M358"/>
      <c r="N358"/>
      <c r="O358"/>
      <c r="Q358"/>
      <c r="R358"/>
      <c r="AL358" s="117"/>
      <c r="AM358"/>
      <c r="AN358"/>
      <c r="AO358"/>
      <c r="AP358"/>
      <c r="AU358"/>
      <c r="AV358" s="169"/>
    </row>
    <row r="359" spans="1:48" s="9" customFormat="1" ht="15" customHeight="1" x14ac:dyDescent="0.35">
      <c r="A359"/>
      <c r="B359"/>
      <c r="C359"/>
      <c r="D359"/>
      <c r="E359"/>
      <c r="F359"/>
      <c r="K359"/>
      <c r="L359"/>
      <c r="M359"/>
      <c r="N359"/>
      <c r="O359"/>
      <c r="Q359"/>
      <c r="R359"/>
      <c r="AL359" s="117"/>
      <c r="AM359"/>
      <c r="AN359"/>
      <c r="AO359"/>
      <c r="AP359"/>
      <c r="AU359"/>
      <c r="AV359" s="169"/>
    </row>
    <row r="360" spans="1:48" s="9" customFormat="1" ht="15" customHeight="1" x14ac:dyDescent="0.35">
      <c r="A360"/>
      <c r="B360"/>
      <c r="C360"/>
      <c r="D360"/>
      <c r="E360"/>
      <c r="F360"/>
      <c r="K360"/>
      <c r="L360"/>
      <c r="M360"/>
      <c r="N360"/>
      <c r="O360"/>
      <c r="Q360"/>
      <c r="R360"/>
      <c r="AL360" s="117"/>
      <c r="AM360"/>
      <c r="AN360"/>
      <c r="AO360"/>
      <c r="AP360"/>
      <c r="AU360"/>
      <c r="AV360" s="169"/>
    </row>
    <row r="361" spans="1:48" s="9" customFormat="1" ht="15" customHeight="1" x14ac:dyDescent="0.35">
      <c r="A361"/>
      <c r="B361"/>
      <c r="C361"/>
      <c r="D361"/>
      <c r="E361"/>
      <c r="F361"/>
      <c r="K361"/>
      <c r="L361"/>
      <c r="M361"/>
      <c r="N361"/>
      <c r="O361"/>
      <c r="Q361"/>
      <c r="R361"/>
      <c r="AL361" s="117"/>
      <c r="AM361"/>
      <c r="AN361"/>
      <c r="AO361"/>
      <c r="AP361"/>
      <c r="AU361"/>
      <c r="AV361" s="169"/>
    </row>
    <row r="362" spans="1:48" s="9" customFormat="1" ht="15" customHeight="1" x14ac:dyDescent="0.35">
      <c r="A362"/>
      <c r="B362"/>
      <c r="C362"/>
      <c r="D362"/>
      <c r="E362"/>
      <c r="F362"/>
      <c r="K362"/>
      <c r="L362"/>
      <c r="M362"/>
      <c r="N362"/>
      <c r="O362"/>
      <c r="Q362"/>
      <c r="R362"/>
      <c r="AL362" s="117"/>
      <c r="AM362"/>
      <c r="AN362"/>
      <c r="AO362"/>
      <c r="AP362"/>
      <c r="AU362"/>
      <c r="AV362" s="169"/>
    </row>
    <row r="363" spans="1:48" s="9" customFormat="1" ht="15" customHeight="1" x14ac:dyDescent="0.35">
      <c r="A363"/>
      <c r="B363"/>
      <c r="C363"/>
      <c r="D363"/>
      <c r="E363"/>
      <c r="F363"/>
      <c r="K363"/>
      <c r="L363"/>
      <c r="M363"/>
      <c r="N363"/>
      <c r="O363"/>
      <c r="Q363"/>
      <c r="R363"/>
      <c r="AL363" s="117"/>
      <c r="AM363"/>
      <c r="AN363"/>
      <c r="AO363"/>
      <c r="AP363"/>
      <c r="AU363"/>
      <c r="AV363" s="169"/>
    </row>
    <row r="364" spans="1:48" s="9" customFormat="1" ht="15" customHeight="1" x14ac:dyDescent="0.35">
      <c r="A364"/>
      <c r="B364"/>
      <c r="C364"/>
      <c r="D364"/>
      <c r="E364"/>
      <c r="F364"/>
      <c r="K364"/>
      <c r="L364"/>
      <c r="M364"/>
      <c r="N364"/>
      <c r="O364"/>
      <c r="Q364"/>
      <c r="R364"/>
      <c r="AL364" s="117"/>
      <c r="AM364"/>
      <c r="AN364"/>
      <c r="AO364"/>
      <c r="AP364"/>
      <c r="AU364"/>
      <c r="AV364" s="169"/>
    </row>
    <row r="365" spans="1:48" s="9" customFormat="1" ht="15" customHeight="1" x14ac:dyDescent="0.35">
      <c r="A365"/>
      <c r="B365"/>
      <c r="C365"/>
      <c r="D365"/>
      <c r="E365"/>
      <c r="F365"/>
      <c r="K365"/>
      <c r="L365"/>
      <c r="M365"/>
      <c r="N365"/>
      <c r="O365"/>
      <c r="Q365"/>
      <c r="R365"/>
      <c r="AL365" s="117"/>
      <c r="AM365"/>
      <c r="AN365"/>
      <c r="AO365"/>
      <c r="AP365"/>
      <c r="AU365"/>
      <c r="AV365" s="169"/>
    </row>
    <row r="366" spans="1:48" s="9" customFormat="1" ht="15" customHeight="1" x14ac:dyDescent="0.35">
      <c r="A366"/>
      <c r="B366"/>
      <c r="C366"/>
      <c r="D366"/>
      <c r="E366"/>
      <c r="F366"/>
      <c r="K366"/>
      <c r="L366"/>
      <c r="M366"/>
      <c r="N366"/>
      <c r="O366"/>
      <c r="Q366"/>
      <c r="R366"/>
      <c r="AL366" s="117"/>
      <c r="AM366"/>
      <c r="AN366"/>
      <c r="AO366"/>
      <c r="AP366"/>
      <c r="AU366"/>
      <c r="AV366" s="169"/>
    </row>
    <row r="367" spans="1:48" s="9" customFormat="1" ht="15" customHeight="1" x14ac:dyDescent="0.35">
      <c r="A367"/>
      <c r="B367"/>
      <c r="C367"/>
      <c r="D367"/>
      <c r="E367"/>
      <c r="F367"/>
      <c r="K367"/>
      <c r="L367"/>
      <c r="M367"/>
      <c r="N367"/>
      <c r="O367"/>
      <c r="Q367"/>
      <c r="R367"/>
      <c r="AL367" s="117"/>
      <c r="AM367"/>
      <c r="AN367"/>
      <c r="AO367"/>
      <c r="AP367"/>
      <c r="AU367"/>
      <c r="AV367" s="169"/>
    </row>
    <row r="368" spans="1:48" s="9" customFormat="1" ht="15" customHeight="1" x14ac:dyDescent="0.35">
      <c r="A368"/>
      <c r="B368"/>
      <c r="C368"/>
      <c r="D368"/>
      <c r="E368"/>
      <c r="F368"/>
      <c r="K368"/>
      <c r="L368"/>
      <c r="M368"/>
      <c r="N368"/>
      <c r="O368"/>
      <c r="Q368"/>
      <c r="R368"/>
      <c r="AL368" s="117"/>
      <c r="AM368"/>
      <c r="AN368"/>
      <c r="AO368"/>
      <c r="AP368"/>
      <c r="AU368"/>
      <c r="AV368" s="169"/>
    </row>
    <row r="369" spans="1:48" s="9" customFormat="1" ht="15" customHeight="1" x14ac:dyDescent="0.35">
      <c r="A369"/>
      <c r="B369"/>
      <c r="C369"/>
      <c r="D369"/>
      <c r="E369"/>
      <c r="F369"/>
      <c r="K369"/>
      <c r="L369"/>
      <c r="M369"/>
      <c r="N369"/>
      <c r="O369"/>
      <c r="Q369"/>
      <c r="R369"/>
      <c r="AL369" s="117"/>
      <c r="AM369"/>
      <c r="AN369"/>
      <c r="AO369"/>
      <c r="AP369"/>
      <c r="AU369"/>
      <c r="AV369" s="169"/>
    </row>
    <row r="370" spans="1:48" s="9" customFormat="1" ht="15" customHeight="1" x14ac:dyDescent="0.35">
      <c r="A370"/>
      <c r="B370"/>
      <c r="C370"/>
      <c r="D370"/>
      <c r="E370"/>
      <c r="F370"/>
      <c r="K370"/>
      <c r="L370"/>
      <c r="M370"/>
      <c r="N370"/>
      <c r="O370"/>
      <c r="Q370"/>
      <c r="R370"/>
      <c r="AL370" s="117"/>
      <c r="AM370"/>
      <c r="AN370"/>
      <c r="AO370"/>
      <c r="AP370"/>
      <c r="AU370"/>
      <c r="AV370" s="169"/>
    </row>
    <row r="371" spans="1:48" s="9" customFormat="1" ht="15" customHeight="1" x14ac:dyDescent="0.35">
      <c r="A371"/>
      <c r="B371"/>
      <c r="C371"/>
      <c r="D371"/>
      <c r="E371"/>
      <c r="F371"/>
      <c r="K371"/>
      <c r="L371"/>
      <c r="M371"/>
      <c r="N371"/>
      <c r="O371"/>
      <c r="Q371"/>
      <c r="R371"/>
      <c r="AL371" s="117"/>
      <c r="AM371"/>
      <c r="AN371"/>
      <c r="AO371"/>
      <c r="AP371"/>
      <c r="AU371"/>
      <c r="AV371" s="169"/>
    </row>
    <row r="372" spans="1:48" s="9" customFormat="1" ht="15" customHeight="1" x14ac:dyDescent="0.35">
      <c r="A372"/>
      <c r="B372"/>
      <c r="C372"/>
      <c r="D372"/>
      <c r="E372"/>
      <c r="F372"/>
      <c r="K372"/>
      <c r="L372"/>
      <c r="M372"/>
      <c r="N372"/>
      <c r="O372"/>
      <c r="Q372"/>
      <c r="R372"/>
      <c r="AL372" s="117"/>
      <c r="AM372"/>
      <c r="AN372"/>
      <c r="AO372"/>
      <c r="AP372"/>
      <c r="AU372"/>
      <c r="AV372" s="169"/>
    </row>
    <row r="373" spans="1:48" s="9" customFormat="1" ht="15" customHeight="1" x14ac:dyDescent="0.35">
      <c r="A373"/>
      <c r="B373"/>
      <c r="C373"/>
      <c r="D373"/>
      <c r="E373"/>
      <c r="F373"/>
      <c r="K373"/>
      <c r="L373"/>
      <c r="M373"/>
      <c r="N373"/>
      <c r="O373"/>
      <c r="Q373"/>
      <c r="R373"/>
      <c r="AL373" s="117"/>
      <c r="AM373"/>
      <c r="AN373"/>
      <c r="AO373"/>
      <c r="AP373"/>
      <c r="AU373"/>
      <c r="AV373" s="169"/>
    </row>
    <row r="374" spans="1:48" s="9" customFormat="1" ht="15" customHeight="1" x14ac:dyDescent="0.35">
      <c r="A374"/>
      <c r="B374"/>
      <c r="C374"/>
      <c r="D374"/>
      <c r="E374"/>
      <c r="F374"/>
      <c r="K374"/>
      <c r="L374"/>
      <c r="M374"/>
      <c r="N374"/>
      <c r="O374"/>
      <c r="Q374"/>
      <c r="R374"/>
      <c r="AL374" s="117"/>
      <c r="AM374"/>
      <c r="AN374"/>
      <c r="AO374"/>
      <c r="AP374"/>
      <c r="AU374"/>
      <c r="AV374" s="169"/>
    </row>
    <row r="375" spans="1:48" s="9" customFormat="1" ht="15" customHeight="1" x14ac:dyDescent="0.35">
      <c r="A375"/>
      <c r="B375"/>
      <c r="C375"/>
      <c r="D375"/>
      <c r="E375"/>
      <c r="F375"/>
      <c r="K375"/>
      <c r="L375"/>
      <c r="M375"/>
      <c r="N375"/>
      <c r="O375"/>
      <c r="Q375"/>
      <c r="R375"/>
      <c r="AL375" s="117"/>
      <c r="AM375"/>
      <c r="AN375"/>
      <c r="AO375"/>
      <c r="AP375"/>
      <c r="AU375"/>
      <c r="AV375" s="169"/>
    </row>
    <row r="376" spans="1:48" s="9" customFormat="1" ht="15" customHeight="1" x14ac:dyDescent="0.35">
      <c r="A376"/>
      <c r="B376"/>
      <c r="C376"/>
      <c r="D376"/>
      <c r="E376"/>
      <c r="F376"/>
      <c r="K376"/>
      <c r="L376"/>
      <c r="M376"/>
      <c r="N376"/>
      <c r="O376"/>
      <c r="Q376"/>
      <c r="R376"/>
      <c r="AL376" s="117"/>
      <c r="AM376"/>
      <c r="AN376"/>
      <c r="AO376"/>
      <c r="AP376"/>
      <c r="AU376"/>
      <c r="AV376" s="169"/>
    </row>
    <row r="377" spans="1:48" s="9" customFormat="1" ht="15" customHeight="1" x14ac:dyDescent="0.35">
      <c r="A377"/>
      <c r="B377"/>
      <c r="C377"/>
      <c r="D377"/>
      <c r="E377"/>
      <c r="F377"/>
      <c r="K377"/>
      <c r="L377"/>
      <c r="M377"/>
      <c r="N377"/>
      <c r="O377"/>
      <c r="Q377"/>
      <c r="R377"/>
      <c r="AL377" s="117"/>
      <c r="AM377"/>
      <c r="AN377"/>
      <c r="AO377"/>
      <c r="AP377"/>
      <c r="AU377"/>
      <c r="AV377" s="169"/>
    </row>
    <row r="378" spans="1:48" s="9" customFormat="1" ht="15" customHeight="1" x14ac:dyDescent="0.35">
      <c r="A378"/>
      <c r="B378"/>
      <c r="C378"/>
      <c r="D378"/>
      <c r="E378"/>
      <c r="F378"/>
      <c r="K378"/>
      <c r="L378"/>
      <c r="M378"/>
      <c r="N378"/>
      <c r="O378"/>
      <c r="Q378"/>
      <c r="R378"/>
      <c r="AL378" s="117"/>
      <c r="AM378"/>
      <c r="AN378"/>
      <c r="AO378"/>
      <c r="AP378"/>
      <c r="AU378"/>
      <c r="AV378" s="169"/>
    </row>
    <row r="379" spans="1:48" s="9" customFormat="1" ht="15" customHeight="1" x14ac:dyDescent="0.35">
      <c r="A379"/>
      <c r="B379"/>
      <c r="C379"/>
      <c r="D379"/>
      <c r="E379"/>
      <c r="F379"/>
      <c r="K379"/>
      <c r="L379"/>
      <c r="M379"/>
      <c r="N379"/>
      <c r="O379"/>
      <c r="Q379"/>
      <c r="R379"/>
      <c r="AL379" s="117"/>
      <c r="AM379"/>
      <c r="AN379"/>
      <c r="AO379"/>
      <c r="AP379"/>
      <c r="AU379"/>
      <c r="AV379" s="169"/>
    </row>
    <row r="380" spans="1:48" s="9" customFormat="1" ht="15" customHeight="1" x14ac:dyDescent="0.35">
      <c r="A380"/>
      <c r="B380"/>
      <c r="C380"/>
      <c r="D380"/>
      <c r="E380"/>
      <c r="F380"/>
      <c r="K380"/>
      <c r="L380"/>
      <c r="M380"/>
      <c r="N380"/>
      <c r="O380"/>
      <c r="Q380"/>
      <c r="R380"/>
      <c r="AL380" s="117"/>
      <c r="AM380"/>
      <c r="AN380"/>
      <c r="AO380"/>
      <c r="AP380"/>
      <c r="AU380"/>
      <c r="AV380" s="169"/>
    </row>
    <row r="381" spans="1:48" s="9" customFormat="1" ht="15" customHeight="1" x14ac:dyDescent="0.35">
      <c r="A381"/>
      <c r="B381"/>
      <c r="C381"/>
      <c r="D381"/>
      <c r="E381"/>
      <c r="F381"/>
      <c r="K381"/>
      <c r="L381"/>
      <c r="M381"/>
      <c r="N381"/>
      <c r="O381"/>
      <c r="Q381"/>
      <c r="R381"/>
      <c r="AL381" s="117"/>
      <c r="AM381"/>
      <c r="AN381"/>
      <c r="AO381"/>
      <c r="AP381"/>
      <c r="AU381"/>
      <c r="AV381" s="169"/>
    </row>
    <row r="382" spans="1:48" s="9" customFormat="1" ht="15" customHeight="1" x14ac:dyDescent="0.35">
      <c r="A382"/>
      <c r="B382"/>
      <c r="C382"/>
      <c r="D382"/>
      <c r="E382"/>
      <c r="F382"/>
      <c r="K382"/>
      <c r="L382"/>
      <c r="M382"/>
      <c r="N382"/>
      <c r="O382"/>
      <c r="Q382"/>
      <c r="R382"/>
      <c r="AL382" s="117"/>
      <c r="AM382"/>
      <c r="AN382"/>
      <c r="AO382"/>
      <c r="AP382"/>
      <c r="AU382"/>
      <c r="AV382" s="169"/>
    </row>
    <row r="383" spans="1:48" s="9" customFormat="1" ht="15" customHeight="1" x14ac:dyDescent="0.35">
      <c r="A383"/>
      <c r="B383"/>
      <c r="C383"/>
      <c r="D383"/>
      <c r="E383"/>
      <c r="F383"/>
      <c r="K383"/>
      <c r="L383"/>
      <c r="M383"/>
      <c r="N383"/>
      <c r="O383"/>
      <c r="Q383"/>
      <c r="R383"/>
      <c r="AL383" s="117"/>
      <c r="AM383"/>
      <c r="AN383"/>
      <c r="AO383"/>
      <c r="AP383"/>
      <c r="AU383"/>
      <c r="AV383" s="169"/>
    </row>
    <row r="384" spans="1:48" s="9" customFormat="1" ht="15" customHeight="1" x14ac:dyDescent="0.35">
      <c r="A384"/>
      <c r="B384"/>
      <c r="C384"/>
      <c r="D384"/>
      <c r="E384"/>
      <c r="F384"/>
      <c r="K384"/>
      <c r="L384"/>
      <c r="M384"/>
      <c r="N384"/>
      <c r="O384"/>
      <c r="Q384"/>
      <c r="R384"/>
      <c r="AL384" s="117"/>
      <c r="AM384"/>
      <c r="AN384"/>
      <c r="AO384"/>
      <c r="AP384"/>
      <c r="AU384"/>
      <c r="AV384" s="169"/>
    </row>
    <row r="385" spans="1:48" s="9" customFormat="1" ht="15" customHeight="1" x14ac:dyDescent="0.35">
      <c r="A385"/>
      <c r="B385"/>
      <c r="C385"/>
      <c r="D385"/>
      <c r="E385"/>
      <c r="F385"/>
      <c r="K385"/>
      <c r="L385"/>
      <c r="M385"/>
      <c r="N385"/>
      <c r="O385"/>
      <c r="Q385"/>
      <c r="R385"/>
      <c r="AL385" s="117"/>
      <c r="AM385"/>
      <c r="AN385"/>
      <c r="AO385"/>
      <c r="AP385"/>
      <c r="AU385"/>
      <c r="AV385" s="169"/>
    </row>
    <row r="386" spans="1:48" s="9" customFormat="1" ht="15" customHeight="1" x14ac:dyDescent="0.35">
      <c r="A386"/>
      <c r="B386"/>
      <c r="C386"/>
      <c r="D386"/>
      <c r="E386"/>
      <c r="F386"/>
      <c r="K386"/>
      <c r="L386"/>
      <c r="M386"/>
      <c r="N386"/>
      <c r="O386"/>
      <c r="Q386"/>
      <c r="R386"/>
      <c r="AL386" s="117"/>
      <c r="AM386"/>
      <c r="AN386"/>
      <c r="AO386"/>
      <c r="AP386"/>
      <c r="AU386"/>
      <c r="AV386" s="169"/>
    </row>
    <row r="387" spans="1:48" s="9" customFormat="1" ht="15" customHeight="1" x14ac:dyDescent="0.35">
      <c r="A387"/>
      <c r="B387"/>
      <c r="C387"/>
      <c r="D387"/>
      <c r="E387"/>
      <c r="F387"/>
      <c r="K387"/>
      <c r="L387"/>
      <c r="M387"/>
      <c r="N387"/>
      <c r="O387"/>
      <c r="Q387"/>
      <c r="R387"/>
      <c r="AL387" s="117"/>
      <c r="AM387"/>
      <c r="AN387"/>
      <c r="AO387"/>
      <c r="AP387"/>
      <c r="AU387"/>
      <c r="AV387" s="169"/>
    </row>
    <row r="388" spans="1:48" s="9" customFormat="1" ht="15" customHeight="1" x14ac:dyDescent="0.35">
      <c r="A388"/>
      <c r="B388"/>
      <c r="C388"/>
      <c r="D388"/>
      <c r="E388"/>
      <c r="F388"/>
      <c r="K388"/>
      <c r="L388"/>
      <c r="M388"/>
      <c r="N388"/>
      <c r="O388"/>
      <c r="Q388"/>
      <c r="R388"/>
      <c r="AL388" s="117"/>
      <c r="AM388"/>
      <c r="AN388"/>
      <c r="AO388"/>
      <c r="AP388"/>
      <c r="AU388"/>
      <c r="AV388" s="169"/>
    </row>
    <row r="389" spans="1:48" s="9" customFormat="1" ht="15" customHeight="1" x14ac:dyDescent="0.35">
      <c r="A389"/>
      <c r="B389"/>
      <c r="C389"/>
      <c r="D389"/>
      <c r="E389"/>
      <c r="F389"/>
      <c r="K389"/>
      <c r="L389"/>
      <c r="M389"/>
      <c r="N389"/>
      <c r="O389"/>
      <c r="Q389"/>
      <c r="R389"/>
      <c r="AL389" s="117"/>
      <c r="AM389"/>
      <c r="AN389"/>
      <c r="AO389"/>
      <c r="AP389"/>
      <c r="AU389"/>
      <c r="AV389" s="169"/>
    </row>
    <row r="390" spans="1:48" s="9" customFormat="1" ht="15" customHeight="1" x14ac:dyDescent="0.35">
      <c r="A390"/>
      <c r="B390"/>
      <c r="C390"/>
      <c r="D390"/>
      <c r="E390"/>
      <c r="F390"/>
      <c r="K390"/>
      <c r="L390"/>
      <c r="M390"/>
      <c r="N390"/>
      <c r="O390"/>
      <c r="Q390"/>
      <c r="R390"/>
      <c r="AL390" s="117"/>
      <c r="AM390"/>
      <c r="AN390"/>
      <c r="AO390"/>
      <c r="AP390"/>
      <c r="AU390"/>
      <c r="AV390" s="169"/>
    </row>
    <row r="391" spans="1:48" s="9" customFormat="1" ht="15" customHeight="1" x14ac:dyDescent="0.35">
      <c r="A391"/>
      <c r="B391"/>
      <c r="C391"/>
      <c r="D391"/>
      <c r="E391"/>
      <c r="F391"/>
      <c r="K391"/>
      <c r="L391"/>
      <c r="M391"/>
      <c r="N391"/>
      <c r="O391"/>
      <c r="Q391"/>
      <c r="R391"/>
      <c r="AL391" s="117"/>
      <c r="AM391"/>
      <c r="AN391"/>
      <c r="AO391"/>
      <c r="AP391"/>
      <c r="AU391"/>
      <c r="AV391" s="169"/>
    </row>
    <row r="392" spans="1:48" s="9" customFormat="1" ht="15" customHeight="1" x14ac:dyDescent="0.35">
      <c r="A392"/>
      <c r="B392"/>
      <c r="C392"/>
      <c r="D392"/>
      <c r="E392"/>
      <c r="F392"/>
      <c r="K392"/>
      <c r="L392"/>
      <c r="M392"/>
      <c r="N392"/>
      <c r="O392"/>
      <c r="Q392"/>
      <c r="R392"/>
      <c r="AL392" s="117"/>
      <c r="AM392"/>
      <c r="AN392"/>
      <c r="AO392"/>
      <c r="AP392"/>
      <c r="AU392"/>
      <c r="AV392" s="169"/>
    </row>
    <row r="393" spans="1:48" s="9" customFormat="1" ht="15" customHeight="1" x14ac:dyDescent="0.35">
      <c r="A393"/>
      <c r="B393"/>
      <c r="C393"/>
      <c r="D393"/>
      <c r="E393"/>
      <c r="F393"/>
      <c r="K393"/>
      <c r="L393"/>
      <c r="M393"/>
      <c r="N393"/>
      <c r="O393"/>
      <c r="Q393"/>
      <c r="R393"/>
      <c r="AL393" s="117"/>
      <c r="AM393"/>
      <c r="AN393"/>
      <c r="AO393"/>
      <c r="AP393"/>
      <c r="AU393"/>
      <c r="AV393" s="169"/>
    </row>
    <row r="394" spans="1:48" s="9" customFormat="1" ht="15" customHeight="1" x14ac:dyDescent="0.35">
      <c r="A394"/>
      <c r="B394"/>
      <c r="C394"/>
      <c r="D394"/>
      <c r="E394"/>
      <c r="F394"/>
      <c r="K394"/>
      <c r="L394"/>
      <c r="M394"/>
      <c r="N394"/>
      <c r="O394"/>
      <c r="Q394"/>
      <c r="R394"/>
      <c r="AL394" s="117"/>
      <c r="AM394"/>
      <c r="AN394"/>
      <c r="AO394"/>
      <c r="AP394"/>
      <c r="AU394"/>
      <c r="AV394" s="169"/>
    </row>
    <row r="395" spans="1:48" s="9" customFormat="1" ht="15" customHeight="1" x14ac:dyDescent="0.35">
      <c r="A395"/>
      <c r="B395"/>
      <c r="C395"/>
      <c r="D395"/>
      <c r="E395"/>
      <c r="F395"/>
      <c r="K395"/>
      <c r="L395"/>
      <c r="M395"/>
      <c r="N395"/>
      <c r="O395"/>
      <c r="Q395"/>
      <c r="R395"/>
      <c r="AL395" s="117"/>
      <c r="AM395"/>
      <c r="AN395"/>
      <c r="AO395"/>
      <c r="AP395"/>
      <c r="AU395"/>
      <c r="AV395" s="169"/>
    </row>
    <row r="396" spans="1:48" s="9" customFormat="1" ht="15" customHeight="1" x14ac:dyDescent="0.35">
      <c r="A396"/>
      <c r="B396"/>
      <c r="C396"/>
      <c r="D396"/>
      <c r="E396"/>
      <c r="F396"/>
      <c r="K396"/>
      <c r="L396"/>
      <c r="M396"/>
      <c r="N396"/>
      <c r="O396"/>
      <c r="Q396"/>
      <c r="R396"/>
      <c r="AL396" s="117"/>
      <c r="AM396"/>
      <c r="AN396"/>
      <c r="AO396"/>
      <c r="AP396"/>
      <c r="AU396"/>
      <c r="AV396" s="169"/>
    </row>
    <row r="397" spans="1:48" s="9" customFormat="1" ht="15" customHeight="1" x14ac:dyDescent="0.35">
      <c r="A397"/>
      <c r="B397"/>
      <c r="C397"/>
      <c r="D397"/>
      <c r="E397"/>
      <c r="F397"/>
      <c r="K397"/>
      <c r="L397"/>
      <c r="M397"/>
      <c r="N397"/>
      <c r="O397"/>
      <c r="Q397"/>
      <c r="R397"/>
      <c r="AL397" s="117"/>
      <c r="AM397"/>
      <c r="AN397"/>
      <c r="AO397"/>
      <c r="AP397"/>
      <c r="AU397"/>
      <c r="AV397" s="169"/>
    </row>
    <row r="398" spans="1:48" s="9" customFormat="1" ht="15" customHeight="1" x14ac:dyDescent="0.35">
      <c r="A398"/>
      <c r="B398"/>
      <c r="C398"/>
      <c r="D398"/>
      <c r="E398"/>
      <c r="F398"/>
      <c r="K398"/>
      <c r="L398"/>
      <c r="M398"/>
      <c r="N398"/>
      <c r="O398"/>
      <c r="Q398"/>
      <c r="R398"/>
      <c r="AL398" s="117"/>
      <c r="AM398"/>
      <c r="AN398"/>
      <c r="AO398"/>
      <c r="AP398"/>
      <c r="AU398"/>
      <c r="AV398" s="169"/>
    </row>
    <row r="399" spans="1:48" s="9" customFormat="1" ht="15" customHeight="1" x14ac:dyDescent="0.35">
      <c r="A399"/>
      <c r="B399"/>
      <c r="C399"/>
      <c r="D399"/>
      <c r="E399"/>
      <c r="F399"/>
      <c r="K399"/>
      <c r="L399"/>
      <c r="M399"/>
      <c r="N399"/>
      <c r="O399"/>
      <c r="Q399"/>
      <c r="R399"/>
      <c r="AL399" s="117"/>
      <c r="AM399"/>
      <c r="AN399"/>
      <c r="AO399"/>
      <c r="AP399"/>
      <c r="AU399"/>
      <c r="AV399" s="169"/>
    </row>
    <row r="400" spans="1:48" s="9" customFormat="1" ht="15" customHeight="1" x14ac:dyDescent="0.35">
      <c r="A400"/>
      <c r="B400"/>
      <c r="C400"/>
      <c r="D400"/>
      <c r="E400"/>
      <c r="F400"/>
      <c r="K400"/>
      <c r="L400"/>
      <c r="M400"/>
      <c r="N400"/>
      <c r="O400"/>
      <c r="Q400"/>
      <c r="R400"/>
      <c r="AL400" s="117"/>
      <c r="AM400"/>
      <c r="AN400"/>
      <c r="AO400"/>
      <c r="AP400"/>
      <c r="AU400"/>
      <c r="AV400" s="169"/>
    </row>
    <row r="401" spans="1:48" s="9" customFormat="1" ht="15" customHeight="1" x14ac:dyDescent="0.35">
      <c r="A401"/>
      <c r="B401"/>
      <c r="C401"/>
      <c r="D401"/>
      <c r="E401"/>
      <c r="F401"/>
      <c r="K401"/>
      <c r="L401"/>
      <c r="M401"/>
      <c r="N401"/>
      <c r="O401"/>
      <c r="Q401"/>
      <c r="R401"/>
      <c r="AL401" s="117"/>
      <c r="AM401"/>
      <c r="AN401"/>
      <c r="AO401"/>
      <c r="AP401"/>
      <c r="AU401"/>
      <c r="AV401" s="169"/>
    </row>
    <row r="402" spans="1:48" s="9" customFormat="1" ht="15" customHeight="1" x14ac:dyDescent="0.35">
      <c r="A402"/>
      <c r="B402"/>
      <c r="C402"/>
      <c r="D402"/>
      <c r="E402"/>
      <c r="F402"/>
      <c r="K402"/>
      <c r="L402"/>
      <c r="M402"/>
      <c r="N402"/>
      <c r="O402"/>
      <c r="Q402"/>
      <c r="R402"/>
      <c r="AL402" s="117"/>
      <c r="AM402"/>
      <c r="AN402"/>
      <c r="AO402"/>
      <c r="AP402"/>
      <c r="AU402"/>
      <c r="AV402" s="169"/>
    </row>
    <row r="403" spans="1:48" s="9" customFormat="1" ht="15" customHeight="1" x14ac:dyDescent="0.35">
      <c r="A403"/>
      <c r="B403"/>
      <c r="C403"/>
      <c r="D403"/>
      <c r="E403"/>
      <c r="F403"/>
      <c r="K403"/>
      <c r="L403"/>
      <c r="M403"/>
      <c r="N403"/>
      <c r="O403"/>
      <c r="Q403"/>
      <c r="R403"/>
      <c r="AL403" s="117"/>
      <c r="AM403"/>
      <c r="AN403"/>
      <c r="AO403"/>
      <c r="AP403"/>
      <c r="AU403"/>
      <c r="AV403" s="169"/>
    </row>
    <row r="404" spans="1:48" s="9" customFormat="1" ht="15" customHeight="1" x14ac:dyDescent="0.35">
      <c r="A404"/>
      <c r="B404"/>
      <c r="C404"/>
      <c r="D404"/>
      <c r="E404"/>
      <c r="F404"/>
      <c r="K404"/>
      <c r="L404"/>
      <c r="M404"/>
      <c r="N404"/>
      <c r="O404"/>
      <c r="Q404"/>
      <c r="R404"/>
      <c r="AL404" s="117"/>
      <c r="AM404"/>
      <c r="AN404"/>
      <c r="AO404"/>
      <c r="AP404"/>
      <c r="AU404"/>
      <c r="AV404" s="169"/>
    </row>
    <row r="405" spans="1:48" s="9" customFormat="1" ht="15" customHeight="1" x14ac:dyDescent="0.35">
      <c r="A405"/>
      <c r="B405"/>
      <c r="C405"/>
      <c r="D405"/>
      <c r="E405"/>
      <c r="F405"/>
      <c r="K405"/>
      <c r="L405"/>
      <c r="M405"/>
      <c r="N405"/>
      <c r="O405"/>
      <c r="Q405"/>
      <c r="R405"/>
      <c r="AL405" s="117"/>
      <c r="AM405"/>
      <c r="AN405"/>
      <c r="AO405"/>
      <c r="AP405"/>
      <c r="AU405"/>
      <c r="AV405" s="169"/>
    </row>
    <row r="406" spans="1:48" s="9" customFormat="1" ht="15" customHeight="1" x14ac:dyDescent="0.35">
      <c r="A406"/>
      <c r="B406"/>
      <c r="C406"/>
      <c r="D406"/>
      <c r="E406"/>
      <c r="F406"/>
      <c r="K406"/>
      <c r="L406"/>
      <c r="M406"/>
      <c r="N406"/>
      <c r="O406"/>
      <c r="Q406"/>
      <c r="R406"/>
      <c r="AL406" s="117"/>
      <c r="AM406"/>
      <c r="AN406"/>
      <c r="AO406"/>
      <c r="AP406"/>
      <c r="AU406"/>
      <c r="AV406" s="169"/>
    </row>
    <row r="407" spans="1:48" s="9" customFormat="1" ht="15" customHeight="1" x14ac:dyDescent="0.35">
      <c r="A407"/>
      <c r="B407"/>
      <c r="C407"/>
      <c r="D407"/>
      <c r="E407"/>
      <c r="F407"/>
      <c r="K407"/>
      <c r="L407"/>
      <c r="M407"/>
      <c r="N407"/>
      <c r="O407"/>
      <c r="Q407"/>
      <c r="R407"/>
      <c r="AL407" s="117"/>
      <c r="AM407"/>
      <c r="AN407"/>
      <c r="AO407"/>
      <c r="AP407"/>
      <c r="AU407"/>
      <c r="AV407" s="169"/>
    </row>
    <row r="408" spans="1:48" s="9" customFormat="1" ht="15" customHeight="1" x14ac:dyDescent="0.35">
      <c r="A408"/>
      <c r="B408"/>
      <c r="C408"/>
      <c r="D408"/>
      <c r="E408"/>
      <c r="F408"/>
      <c r="K408"/>
      <c r="L408"/>
      <c r="M408"/>
      <c r="N408"/>
      <c r="O408"/>
      <c r="Q408"/>
      <c r="R408"/>
      <c r="AL408" s="117"/>
      <c r="AM408"/>
      <c r="AN408"/>
      <c r="AO408"/>
      <c r="AP408"/>
      <c r="AU408"/>
      <c r="AV408" s="169"/>
    </row>
    <row r="409" spans="1:48" s="9" customFormat="1" ht="15" customHeight="1" x14ac:dyDescent="0.35">
      <c r="A409"/>
      <c r="B409"/>
      <c r="C409"/>
      <c r="D409"/>
      <c r="E409"/>
      <c r="F409"/>
      <c r="K409"/>
      <c r="L409"/>
      <c r="M409"/>
      <c r="N409"/>
      <c r="O409"/>
      <c r="Q409"/>
      <c r="R409"/>
      <c r="AL409" s="117"/>
      <c r="AM409"/>
      <c r="AN409"/>
      <c r="AO409"/>
      <c r="AP409"/>
      <c r="AU409"/>
      <c r="AV409" s="169"/>
    </row>
    <row r="410" spans="1:48" s="9" customFormat="1" ht="15" customHeight="1" x14ac:dyDescent="0.35">
      <c r="A410"/>
      <c r="B410"/>
      <c r="C410"/>
      <c r="D410"/>
      <c r="E410"/>
      <c r="F410"/>
      <c r="K410"/>
      <c r="L410"/>
      <c r="M410"/>
      <c r="N410"/>
      <c r="O410"/>
      <c r="Q410"/>
      <c r="R410"/>
      <c r="AL410" s="117"/>
      <c r="AM410"/>
      <c r="AN410"/>
      <c r="AO410"/>
      <c r="AP410"/>
      <c r="AU410"/>
      <c r="AV410" s="169"/>
    </row>
    <row r="411" spans="1:48" s="9" customFormat="1" ht="15" customHeight="1" x14ac:dyDescent="0.35">
      <c r="A411"/>
      <c r="B411"/>
      <c r="C411"/>
      <c r="D411"/>
      <c r="E411"/>
      <c r="F411"/>
      <c r="K411"/>
      <c r="L411"/>
      <c r="M411"/>
      <c r="N411"/>
      <c r="O411"/>
      <c r="Q411"/>
      <c r="R411"/>
      <c r="AL411" s="117"/>
      <c r="AM411"/>
      <c r="AN411"/>
      <c r="AO411"/>
      <c r="AP411"/>
      <c r="AU411"/>
      <c r="AV411" s="169"/>
    </row>
    <row r="412" spans="1:48" s="9" customFormat="1" ht="15" customHeight="1" x14ac:dyDescent="0.35">
      <c r="A412"/>
      <c r="B412"/>
      <c r="C412"/>
      <c r="D412"/>
      <c r="E412"/>
      <c r="F412"/>
      <c r="K412"/>
      <c r="L412"/>
      <c r="M412"/>
      <c r="N412"/>
      <c r="O412"/>
      <c r="Q412"/>
      <c r="R412"/>
      <c r="AL412" s="117"/>
      <c r="AM412"/>
      <c r="AN412"/>
      <c r="AO412"/>
      <c r="AP412"/>
      <c r="AU412"/>
      <c r="AV412" s="169"/>
    </row>
    <row r="413" spans="1:48" s="9" customFormat="1" ht="15" customHeight="1" x14ac:dyDescent="0.35">
      <c r="A413"/>
      <c r="B413"/>
      <c r="C413"/>
      <c r="D413"/>
      <c r="E413"/>
      <c r="F413"/>
      <c r="K413"/>
      <c r="L413"/>
      <c r="M413"/>
      <c r="N413"/>
      <c r="O413"/>
      <c r="Q413"/>
      <c r="R413"/>
      <c r="AL413" s="117"/>
      <c r="AM413"/>
      <c r="AN413"/>
      <c r="AO413"/>
      <c r="AP413"/>
      <c r="AU413"/>
      <c r="AV413" s="169"/>
    </row>
    <row r="414" spans="1:48" s="9" customFormat="1" ht="15" customHeight="1" x14ac:dyDescent="0.35">
      <c r="A414"/>
      <c r="B414"/>
      <c r="C414"/>
      <c r="D414"/>
      <c r="E414"/>
      <c r="F414"/>
      <c r="K414"/>
      <c r="L414"/>
      <c r="M414"/>
      <c r="N414"/>
      <c r="O414"/>
      <c r="Q414"/>
      <c r="R414"/>
      <c r="AL414" s="117"/>
      <c r="AM414"/>
      <c r="AN414"/>
      <c r="AO414"/>
      <c r="AP414"/>
      <c r="AU414"/>
      <c r="AV414" s="169"/>
    </row>
    <row r="415" spans="1:48" s="9" customFormat="1" ht="15" customHeight="1" x14ac:dyDescent="0.35">
      <c r="A415"/>
      <c r="B415"/>
      <c r="C415"/>
      <c r="D415"/>
      <c r="E415"/>
      <c r="F415"/>
      <c r="K415"/>
      <c r="L415"/>
      <c r="M415"/>
      <c r="N415"/>
      <c r="O415"/>
      <c r="Q415"/>
      <c r="R415"/>
      <c r="AL415" s="117"/>
      <c r="AM415"/>
      <c r="AN415"/>
      <c r="AO415"/>
      <c r="AP415"/>
      <c r="AU415"/>
      <c r="AV415" s="169"/>
    </row>
    <row r="416" spans="1:48" s="9" customFormat="1" ht="15" customHeight="1" x14ac:dyDescent="0.35">
      <c r="A416"/>
      <c r="B416"/>
      <c r="C416"/>
      <c r="D416"/>
      <c r="E416"/>
      <c r="F416"/>
      <c r="K416"/>
      <c r="L416"/>
      <c r="M416"/>
      <c r="N416"/>
      <c r="O416"/>
      <c r="Q416"/>
      <c r="R416"/>
      <c r="AL416" s="117"/>
      <c r="AM416"/>
      <c r="AN416"/>
      <c r="AO416"/>
      <c r="AP416"/>
      <c r="AU416"/>
      <c r="AV416" s="169"/>
    </row>
    <row r="417" spans="1:48" s="9" customFormat="1" ht="15" customHeight="1" x14ac:dyDescent="0.35">
      <c r="A417"/>
      <c r="B417"/>
      <c r="C417"/>
      <c r="D417"/>
      <c r="E417"/>
      <c r="F417"/>
      <c r="K417"/>
      <c r="L417"/>
      <c r="M417"/>
      <c r="N417"/>
      <c r="O417"/>
      <c r="Q417"/>
      <c r="R417"/>
      <c r="AL417" s="117"/>
      <c r="AM417"/>
      <c r="AN417"/>
      <c r="AO417"/>
      <c r="AP417"/>
      <c r="AU417"/>
      <c r="AV417" s="169"/>
    </row>
    <row r="418" spans="1:48" s="9" customFormat="1" ht="15" customHeight="1" x14ac:dyDescent="0.35">
      <c r="A418"/>
      <c r="B418"/>
      <c r="C418"/>
      <c r="D418"/>
      <c r="E418"/>
      <c r="F418"/>
      <c r="K418"/>
      <c r="L418"/>
      <c r="M418"/>
      <c r="N418"/>
      <c r="O418"/>
      <c r="Q418"/>
      <c r="R418"/>
      <c r="AL418" s="117"/>
      <c r="AM418"/>
      <c r="AN418"/>
      <c r="AO418"/>
      <c r="AP418"/>
      <c r="AU418"/>
      <c r="AV418" s="169"/>
    </row>
    <row r="419" spans="1:48" s="9" customFormat="1" ht="15" customHeight="1" x14ac:dyDescent="0.35">
      <c r="A419"/>
      <c r="B419"/>
      <c r="C419"/>
      <c r="D419"/>
      <c r="E419"/>
      <c r="F419"/>
      <c r="K419"/>
      <c r="L419"/>
      <c r="M419"/>
      <c r="N419"/>
      <c r="O419"/>
      <c r="Q419"/>
      <c r="R419"/>
      <c r="AL419" s="117"/>
      <c r="AM419"/>
      <c r="AN419"/>
      <c r="AO419"/>
      <c r="AP419"/>
      <c r="AU419"/>
      <c r="AV419" s="169"/>
    </row>
    <row r="420" spans="1:48" s="9" customFormat="1" ht="15" customHeight="1" x14ac:dyDescent="0.35">
      <c r="A420"/>
      <c r="B420"/>
      <c r="C420"/>
      <c r="D420"/>
      <c r="E420"/>
      <c r="F420"/>
      <c r="K420"/>
      <c r="L420"/>
      <c r="M420"/>
      <c r="N420"/>
      <c r="O420"/>
      <c r="Q420"/>
      <c r="R420"/>
      <c r="AL420" s="117"/>
      <c r="AM420"/>
      <c r="AN420"/>
      <c r="AO420"/>
      <c r="AP420"/>
      <c r="AU420"/>
      <c r="AV420" s="169"/>
    </row>
    <row r="421" spans="1:48" s="9" customFormat="1" ht="15" customHeight="1" x14ac:dyDescent="0.35">
      <c r="A421"/>
      <c r="B421"/>
      <c r="C421"/>
      <c r="D421"/>
      <c r="E421"/>
      <c r="F421"/>
      <c r="K421"/>
      <c r="L421"/>
      <c r="M421"/>
      <c r="N421"/>
      <c r="O421"/>
      <c r="Q421"/>
      <c r="R421"/>
      <c r="AL421" s="117"/>
      <c r="AM421"/>
      <c r="AN421"/>
      <c r="AO421"/>
      <c r="AP421"/>
      <c r="AU421"/>
      <c r="AV421" s="169"/>
    </row>
    <row r="422" spans="1:48" s="9" customFormat="1" ht="15" customHeight="1" x14ac:dyDescent="0.35">
      <c r="A422"/>
      <c r="B422"/>
      <c r="C422"/>
      <c r="D422"/>
      <c r="E422"/>
      <c r="F422"/>
      <c r="K422"/>
      <c r="L422"/>
      <c r="M422"/>
      <c r="N422"/>
      <c r="O422"/>
      <c r="Q422"/>
      <c r="R422"/>
      <c r="AL422" s="117"/>
      <c r="AM422"/>
      <c r="AN422"/>
      <c r="AO422"/>
      <c r="AP422"/>
      <c r="AU422"/>
      <c r="AV422" s="169"/>
    </row>
    <row r="423" spans="1:48" s="9" customFormat="1" ht="15" customHeight="1" x14ac:dyDescent="0.35">
      <c r="A423"/>
      <c r="B423"/>
      <c r="C423"/>
      <c r="D423"/>
      <c r="E423"/>
      <c r="F423"/>
      <c r="K423"/>
      <c r="L423"/>
      <c r="M423"/>
      <c r="N423"/>
      <c r="O423"/>
      <c r="Q423"/>
      <c r="R423"/>
      <c r="AL423" s="117"/>
      <c r="AM423"/>
      <c r="AN423"/>
      <c r="AO423"/>
      <c r="AP423"/>
      <c r="AU423"/>
      <c r="AV423" s="169"/>
    </row>
    <row r="424" spans="1:48" s="9" customFormat="1" ht="15" customHeight="1" x14ac:dyDescent="0.35">
      <c r="A424"/>
      <c r="B424"/>
      <c r="C424"/>
      <c r="D424"/>
      <c r="E424"/>
      <c r="F424"/>
      <c r="K424"/>
      <c r="L424"/>
      <c r="M424"/>
      <c r="N424"/>
      <c r="O424"/>
      <c r="Q424"/>
      <c r="R424"/>
      <c r="AL424" s="117"/>
      <c r="AM424"/>
      <c r="AN424"/>
      <c r="AO424"/>
      <c r="AP424"/>
      <c r="AU424"/>
      <c r="AV424" s="169"/>
    </row>
    <row r="425" spans="1:48" s="9" customFormat="1" ht="15" customHeight="1" x14ac:dyDescent="0.35">
      <c r="A425"/>
      <c r="B425"/>
      <c r="C425"/>
      <c r="D425"/>
      <c r="E425"/>
      <c r="F425"/>
      <c r="K425"/>
      <c r="L425"/>
      <c r="M425"/>
      <c r="N425"/>
      <c r="O425"/>
      <c r="Q425"/>
      <c r="R425"/>
      <c r="AL425" s="117"/>
      <c r="AM425"/>
      <c r="AN425"/>
      <c r="AO425"/>
      <c r="AP425"/>
      <c r="AU425"/>
      <c r="AV425" s="169"/>
    </row>
    <row r="426" spans="1:48" s="9" customFormat="1" ht="15" customHeight="1" x14ac:dyDescent="0.35">
      <c r="A426"/>
      <c r="B426"/>
      <c r="C426"/>
      <c r="D426"/>
      <c r="E426"/>
      <c r="F426"/>
      <c r="K426"/>
      <c r="L426"/>
      <c r="M426"/>
      <c r="N426"/>
      <c r="O426"/>
      <c r="Q426"/>
      <c r="R426"/>
      <c r="AL426" s="117"/>
      <c r="AM426"/>
      <c r="AN426"/>
      <c r="AO426"/>
      <c r="AP426"/>
      <c r="AU426"/>
      <c r="AV426" s="169"/>
    </row>
    <row r="427" spans="1:48" s="9" customFormat="1" ht="15" customHeight="1" x14ac:dyDescent="0.35">
      <c r="A427"/>
      <c r="B427"/>
      <c r="C427"/>
      <c r="D427"/>
      <c r="E427"/>
      <c r="F427"/>
      <c r="K427"/>
      <c r="L427"/>
      <c r="M427"/>
      <c r="N427"/>
      <c r="O427"/>
      <c r="Q427"/>
      <c r="R427"/>
      <c r="AL427" s="117"/>
      <c r="AM427"/>
      <c r="AN427"/>
      <c r="AO427"/>
      <c r="AP427"/>
      <c r="AU427"/>
      <c r="AV427" s="169"/>
    </row>
    <row r="428" spans="1:48" s="9" customFormat="1" ht="15" customHeight="1" x14ac:dyDescent="0.35">
      <c r="A428"/>
      <c r="B428"/>
      <c r="C428"/>
      <c r="D428"/>
      <c r="E428"/>
      <c r="F428"/>
      <c r="K428"/>
      <c r="L428"/>
      <c r="M428"/>
      <c r="N428"/>
      <c r="O428"/>
      <c r="Q428"/>
      <c r="R428"/>
      <c r="AL428" s="117"/>
      <c r="AM428"/>
      <c r="AN428"/>
      <c r="AO428"/>
      <c r="AP428"/>
      <c r="AU428"/>
      <c r="AV428" s="169"/>
    </row>
    <row r="429" spans="1:48" s="9" customFormat="1" ht="15" customHeight="1" x14ac:dyDescent="0.35">
      <c r="A429"/>
      <c r="B429"/>
      <c r="C429"/>
      <c r="D429"/>
      <c r="E429"/>
      <c r="F429"/>
      <c r="K429"/>
      <c r="L429"/>
      <c r="M429"/>
      <c r="N429"/>
      <c r="O429"/>
      <c r="Q429"/>
      <c r="R429"/>
      <c r="AL429" s="117"/>
      <c r="AM429"/>
      <c r="AN429"/>
      <c r="AO429"/>
      <c r="AP429"/>
      <c r="AU429"/>
      <c r="AV429" s="169"/>
    </row>
    <row r="430" spans="1:48" s="9" customFormat="1" ht="15" customHeight="1" x14ac:dyDescent="0.35">
      <c r="A430"/>
      <c r="B430"/>
      <c r="C430"/>
      <c r="D430"/>
      <c r="E430"/>
      <c r="F430"/>
      <c r="K430"/>
      <c r="L430"/>
      <c r="M430"/>
      <c r="N430"/>
      <c r="O430"/>
      <c r="Q430"/>
      <c r="R430"/>
      <c r="AL430" s="117"/>
      <c r="AM430"/>
      <c r="AN430"/>
      <c r="AO430"/>
      <c r="AP430"/>
      <c r="AU430"/>
      <c r="AV430" s="169"/>
    </row>
    <row r="431" spans="1:48" s="9" customFormat="1" ht="15" customHeight="1" x14ac:dyDescent="0.35">
      <c r="A431"/>
      <c r="B431"/>
      <c r="C431"/>
      <c r="D431"/>
      <c r="E431"/>
      <c r="F431"/>
      <c r="K431"/>
      <c r="L431"/>
      <c r="M431"/>
      <c r="N431"/>
      <c r="O431"/>
      <c r="Q431"/>
      <c r="R431"/>
      <c r="AL431" s="117"/>
      <c r="AM431"/>
      <c r="AN431"/>
      <c r="AO431"/>
      <c r="AP431"/>
      <c r="AU431"/>
      <c r="AV431" s="169"/>
    </row>
    <row r="432" spans="1:48" s="9" customFormat="1" ht="15" customHeight="1" x14ac:dyDescent="0.35">
      <c r="A432"/>
      <c r="B432"/>
      <c r="C432"/>
      <c r="D432"/>
      <c r="E432"/>
      <c r="F432"/>
      <c r="K432"/>
      <c r="L432"/>
      <c r="M432"/>
      <c r="N432"/>
      <c r="O432"/>
      <c r="Q432"/>
      <c r="R432"/>
      <c r="AL432" s="117"/>
      <c r="AM432"/>
      <c r="AN432"/>
      <c r="AO432"/>
      <c r="AP432"/>
      <c r="AU432"/>
      <c r="AV432" s="169"/>
    </row>
    <row r="433" spans="1:48" s="9" customFormat="1" ht="15" customHeight="1" x14ac:dyDescent="0.35">
      <c r="A433"/>
      <c r="B433"/>
      <c r="C433"/>
      <c r="D433"/>
      <c r="E433"/>
      <c r="F433"/>
      <c r="K433"/>
      <c r="L433"/>
      <c r="M433"/>
      <c r="N433"/>
      <c r="O433"/>
      <c r="Q433"/>
      <c r="R433"/>
      <c r="AL433" s="117"/>
      <c r="AM433"/>
      <c r="AN433"/>
      <c r="AO433"/>
      <c r="AP433"/>
      <c r="AU433"/>
      <c r="AV433" s="169"/>
    </row>
    <row r="434" spans="1:48" s="9" customFormat="1" ht="15" customHeight="1" x14ac:dyDescent="0.35">
      <c r="A434"/>
      <c r="B434"/>
      <c r="C434"/>
      <c r="D434"/>
      <c r="E434"/>
      <c r="F434"/>
      <c r="K434"/>
      <c r="L434"/>
      <c r="M434"/>
      <c r="N434"/>
      <c r="O434"/>
      <c r="Q434"/>
      <c r="R434"/>
      <c r="AL434" s="117"/>
      <c r="AM434"/>
      <c r="AN434"/>
      <c r="AO434"/>
      <c r="AP434"/>
      <c r="AU434"/>
      <c r="AV434" s="169"/>
    </row>
    <row r="435" spans="1:48" s="9" customFormat="1" ht="15" customHeight="1" x14ac:dyDescent="0.35">
      <c r="A435"/>
      <c r="B435"/>
      <c r="C435"/>
      <c r="D435"/>
      <c r="E435"/>
      <c r="F435"/>
      <c r="K435"/>
      <c r="L435"/>
      <c r="M435"/>
      <c r="N435"/>
      <c r="O435"/>
      <c r="Q435"/>
      <c r="R435"/>
      <c r="AL435" s="117"/>
      <c r="AM435"/>
      <c r="AN435"/>
      <c r="AO435"/>
      <c r="AP435"/>
      <c r="AU435"/>
      <c r="AV435" s="169"/>
    </row>
    <row r="436" spans="1:48" s="9" customFormat="1" ht="15" customHeight="1" x14ac:dyDescent="0.35">
      <c r="A436"/>
      <c r="B436"/>
      <c r="C436"/>
      <c r="D436"/>
      <c r="E436"/>
      <c r="F436"/>
      <c r="K436"/>
      <c r="L436"/>
      <c r="M436"/>
      <c r="N436"/>
      <c r="O436"/>
      <c r="Q436"/>
      <c r="R436"/>
      <c r="AL436" s="117"/>
      <c r="AM436"/>
      <c r="AN436"/>
      <c r="AO436"/>
      <c r="AP436"/>
      <c r="AU436"/>
      <c r="AV436" s="169"/>
    </row>
    <row r="437" spans="1:48" s="9" customFormat="1" ht="15" customHeight="1" x14ac:dyDescent="0.35">
      <c r="A437"/>
      <c r="B437"/>
      <c r="C437"/>
      <c r="D437"/>
      <c r="E437"/>
      <c r="F437"/>
      <c r="K437"/>
      <c r="L437"/>
      <c r="M437"/>
      <c r="N437"/>
      <c r="O437"/>
      <c r="Q437"/>
      <c r="R437"/>
      <c r="AL437" s="117"/>
      <c r="AM437"/>
      <c r="AN437"/>
      <c r="AO437"/>
      <c r="AP437"/>
      <c r="AU437"/>
      <c r="AV437" s="169"/>
    </row>
    <row r="438" spans="1:48" s="9" customFormat="1" ht="15" customHeight="1" x14ac:dyDescent="0.35">
      <c r="A438"/>
      <c r="B438"/>
      <c r="C438"/>
      <c r="D438"/>
      <c r="E438"/>
      <c r="F438"/>
      <c r="K438"/>
      <c r="L438"/>
      <c r="M438"/>
      <c r="N438"/>
      <c r="O438"/>
      <c r="Q438"/>
      <c r="R438"/>
      <c r="AL438" s="117"/>
      <c r="AM438"/>
      <c r="AN438"/>
      <c r="AO438"/>
      <c r="AP438"/>
      <c r="AU438"/>
      <c r="AV438" s="169"/>
    </row>
    <row r="439" spans="1:48" s="9" customFormat="1" ht="15" customHeight="1" x14ac:dyDescent="0.35">
      <c r="A439"/>
      <c r="B439"/>
      <c r="C439"/>
      <c r="D439"/>
      <c r="E439"/>
      <c r="F439"/>
      <c r="K439"/>
      <c r="L439"/>
      <c r="M439"/>
      <c r="N439"/>
      <c r="O439"/>
      <c r="Q439"/>
      <c r="R439"/>
      <c r="AL439" s="117"/>
      <c r="AM439"/>
      <c r="AN439"/>
      <c r="AO439"/>
      <c r="AP439"/>
      <c r="AU439"/>
      <c r="AV439" s="169"/>
    </row>
    <row r="440" spans="1:48" s="9" customFormat="1" ht="15" customHeight="1" x14ac:dyDescent="0.35">
      <c r="A440"/>
      <c r="B440"/>
      <c r="C440"/>
      <c r="D440"/>
      <c r="E440"/>
      <c r="F440"/>
      <c r="K440"/>
      <c r="L440"/>
      <c r="M440"/>
      <c r="N440"/>
      <c r="O440"/>
      <c r="Q440"/>
      <c r="R440"/>
      <c r="AL440" s="117"/>
      <c r="AM440"/>
      <c r="AN440"/>
      <c r="AO440"/>
      <c r="AP440"/>
      <c r="AU440"/>
      <c r="AV440" s="169"/>
    </row>
    <row r="441" spans="1:48" s="9" customFormat="1" ht="15" customHeight="1" x14ac:dyDescent="0.35">
      <c r="A441"/>
      <c r="B441"/>
      <c r="C441"/>
      <c r="D441"/>
      <c r="E441"/>
      <c r="F441"/>
      <c r="K441"/>
      <c r="L441"/>
      <c r="M441"/>
      <c r="N441"/>
      <c r="O441"/>
      <c r="Q441"/>
      <c r="R441"/>
      <c r="AL441" s="117"/>
      <c r="AM441"/>
      <c r="AN441"/>
      <c r="AO441"/>
      <c r="AP441"/>
      <c r="AU441"/>
      <c r="AV441" s="169"/>
    </row>
    <row r="442" spans="1:48" s="9" customFormat="1" ht="15" customHeight="1" x14ac:dyDescent="0.35">
      <c r="A442"/>
      <c r="B442"/>
      <c r="C442"/>
      <c r="D442"/>
      <c r="E442"/>
      <c r="F442"/>
      <c r="K442"/>
      <c r="L442"/>
      <c r="M442"/>
      <c r="N442"/>
      <c r="O442"/>
      <c r="Q442"/>
      <c r="R442"/>
      <c r="AL442" s="117"/>
      <c r="AM442"/>
      <c r="AN442"/>
      <c r="AO442"/>
      <c r="AP442"/>
      <c r="AU442"/>
      <c r="AV442" s="169"/>
    </row>
    <row r="443" spans="1:48" s="9" customFormat="1" ht="15" customHeight="1" x14ac:dyDescent="0.35">
      <c r="A443"/>
      <c r="B443"/>
      <c r="C443"/>
      <c r="D443"/>
      <c r="E443"/>
      <c r="F443"/>
      <c r="K443"/>
      <c r="L443"/>
      <c r="M443"/>
      <c r="N443"/>
      <c r="O443"/>
      <c r="Q443"/>
      <c r="R443"/>
      <c r="AL443" s="117"/>
      <c r="AM443"/>
      <c r="AN443"/>
      <c r="AO443"/>
      <c r="AP443"/>
      <c r="AU443"/>
      <c r="AV443" s="169"/>
    </row>
    <row r="444" spans="1:48" s="9" customFormat="1" ht="15" customHeight="1" x14ac:dyDescent="0.35">
      <c r="A444"/>
      <c r="B444"/>
      <c r="C444"/>
      <c r="D444"/>
      <c r="E444"/>
      <c r="F444"/>
      <c r="K444"/>
      <c r="L444"/>
      <c r="M444"/>
      <c r="N444"/>
      <c r="O444"/>
      <c r="Q444"/>
      <c r="R444"/>
      <c r="AL444" s="117"/>
      <c r="AM444"/>
      <c r="AN444"/>
      <c r="AO444"/>
      <c r="AP444"/>
      <c r="AU444"/>
      <c r="AV444" s="169"/>
    </row>
    <row r="445" spans="1:48" s="9" customFormat="1" ht="15" customHeight="1" x14ac:dyDescent="0.35">
      <c r="A445"/>
      <c r="B445"/>
      <c r="C445"/>
      <c r="D445"/>
      <c r="E445"/>
      <c r="F445"/>
      <c r="K445"/>
      <c r="L445"/>
      <c r="M445"/>
      <c r="N445"/>
      <c r="O445"/>
      <c r="Q445"/>
      <c r="R445"/>
      <c r="AL445" s="117"/>
      <c r="AM445"/>
      <c r="AN445"/>
      <c r="AO445"/>
      <c r="AP445"/>
      <c r="AU445"/>
      <c r="AV445" s="169"/>
    </row>
    <row r="446" spans="1:48" s="9" customFormat="1" ht="15" customHeight="1" x14ac:dyDescent="0.35">
      <c r="A446"/>
      <c r="B446"/>
      <c r="C446"/>
      <c r="D446"/>
      <c r="E446"/>
      <c r="F446"/>
      <c r="K446"/>
      <c r="L446"/>
      <c r="M446"/>
      <c r="N446"/>
      <c r="O446"/>
      <c r="Q446"/>
      <c r="R446"/>
      <c r="AL446" s="117"/>
      <c r="AM446"/>
      <c r="AN446"/>
      <c r="AO446"/>
      <c r="AP446"/>
      <c r="AU446"/>
      <c r="AV446" s="169"/>
    </row>
    <row r="447" spans="1:48" s="9" customFormat="1" ht="15" customHeight="1" x14ac:dyDescent="0.35">
      <c r="A447"/>
      <c r="B447"/>
      <c r="C447"/>
      <c r="D447"/>
      <c r="E447"/>
      <c r="F447"/>
      <c r="K447"/>
      <c r="L447"/>
      <c r="M447"/>
      <c r="N447"/>
      <c r="O447"/>
      <c r="Q447"/>
      <c r="R447"/>
      <c r="AL447" s="117"/>
      <c r="AM447"/>
      <c r="AN447"/>
      <c r="AO447"/>
      <c r="AP447"/>
      <c r="AU447"/>
      <c r="AV447" s="169"/>
    </row>
    <row r="448" spans="1:48" s="9" customFormat="1" ht="15" customHeight="1" x14ac:dyDescent="0.35">
      <c r="A448"/>
      <c r="B448"/>
      <c r="C448"/>
      <c r="D448"/>
      <c r="E448"/>
      <c r="F448"/>
      <c r="K448"/>
      <c r="L448"/>
      <c r="M448"/>
      <c r="N448"/>
      <c r="O448"/>
      <c r="Q448"/>
      <c r="R448"/>
      <c r="AL448" s="117"/>
      <c r="AM448"/>
      <c r="AN448"/>
      <c r="AO448"/>
      <c r="AP448"/>
      <c r="AU448"/>
      <c r="AV448" s="169"/>
    </row>
    <row r="449" spans="1:48" s="9" customFormat="1" ht="15" customHeight="1" x14ac:dyDescent="0.35">
      <c r="A449"/>
      <c r="B449"/>
      <c r="C449"/>
      <c r="D449"/>
      <c r="E449"/>
      <c r="F449"/>
      <c r="K449"/>
      <c r="L449"/>
      <c r="M449"/>
      <c r="N449"/>
      <c r="O449"/>
      <c r="Q449"/>
      <c r="R449"/>
      <c r="AL449" s="117"/>
      <c r="AM449"/>
      <c r="AN449"/>
      <c r="AO449"/>
      <c r="AP449"/>
      <c r="AU449"/>
      <c r="AV449" s="169"/>
    </row>
    <row r="450" spans="1:48" s="9" customFormat="1" ht="15" customHeight="1" x14ac:dyDescent="0.35">
      <c r="A450"/>
      <c r="B450"/>
      <c r="C450"/>
      <c r="D450"/>
      <c r="E450"/>
      <c r="F450"/>
      <c r="K450"/>
      <c r="L450"/>
      <c r="M450"/>
      <c r="N450"/>
      <c r="O450"/>
      <c r="Q450"/>
      <c r="R450"/>
      <c r="AL450" s="117"/>
      <c r="AM450"/>
      <c r="AN450"/>
      <c r="AO450"/>
      <c r="AP450"/>
      <c r="AU450"/>
      <c r="AV450" s="169"/>
    </row>
    <row r="451" spans="1:48" s="9" customFormat="1" ht="15" customHeight="1" x14ac:dyDescent="0.35">
      <c r="A451"/>
      <c r="B451"/>
      <c r="C451"/>
      <c r="D451"/>
      <c r="E451"/>
      <c r="F451"/>
      <c r="K451"/>
      <c r="L451"/>
      <c r="M451"/>
      <c r="N451"/>
      <c r="O451"/>
      <c r="Q451"/>
      <c r="R451"/>
      <c r="AL451" s="117"/>
      <c r="AM451"/>
      <c r="AN451"/>
      <c r="AO451"/>
      <c r="AP451"/>
      <c r="AU451"/>
      <c r="AV451" s="169"/>
    </row>
    <row r="452" spans="1:48" s="9" customFormat="1" ht="15" customHeight="1" x14ac:dyDescent="0.35">
      <c r="A452"/>
      <c r="B452"/>
      <c r="C452"/>
      <c r="D452"/>
      <c r="E452"/>
      <c r="F452"/>
      <c r="K452"/>
      <c r="L452"/>
      <c r="M452"/>
      <c r="N452"/>
      <c r="O452"/>
      <c r="Q452"/>
      <c r="R452"/>
      <c r="AL452" s="117"/>
      <c r="AM452"/>
      <c r="AN452"/>
      <c r="AO452"/>
      <c r="AP452"/>
      <c r="AU452"/>
      <c r="AV452" s="169"/>
    </row>
    <row r="453" spans="1:48" s="9" customFormat="1" ht="15" customHeight="1" x14ac:dyDescent="0.35">
      <c r="A453"/>
      <c r="B453"/>
      <c r="C453"/>
      <c r="D453"/>
      <c r="E453"/>
      <c r="F453"/>
      <c r="K453"/>
      <c r="L453"/>
      <c r="M453"/>
      <c r="N453"/>
      <c r="O453"/>
      <c r="Q453"/>
      <c r="R453"/>
      <c r="AL453" s="117"/>
      <c r="AM453"/>
      <c r="AN453"/>
      <c r="AO453"/>
      <c r="AP453"/>
      <c r="AU453"/>
      <c r="AV453" s="169"/>
    </row>
    <row r="454" spans="1:48" s="9" customFormat="1" ht="15" customHeight="1" x14ac:dyDescent="0.35">
      <c r="A454"/>
      <c r="B454"/>
      <c r="C454"/>
      <c r="D454"/>
      <c r="E454"/>
      <c r="F454"/>
      <c r="K454"/>
      <c r="L454"/>
      <c r="M454"/>
      <c r="N454"/>
      <c r="O454"/>
      <c r="Q454"/>
      <c r="R454"/>
      <c r="AL454" s="117"/>
      <c r="AM454"/>
      <c r="AN454"/>
      <c r="AO454"/>
      <c r="AP454"/>
      <c r="AU454"/>
      <c r="AV454" s="169"/>
    </row>
    <row r="455" spans="1:48" s="9" customFormat="1" ht="15" customHeight="1" x14ac:dyDescent="0.35">
      <c r="A455"/>
      <c r="B455"/>
      <c r="C455"/>
      <c r="D455"/>
      <c r="E455"/>
      <c r="F455"/>
      <c r="K455"/>
      <c r="L455"/>
      <c r="M455"/>
      <c r="N455"/>
      <c r="O455"/>
      <c r="Q455"/>
      <c r="R455"/>
      <c r="AL455" s="117"/>
      <c r="AM455"/>
      <c r="AN455"/>
      <c r="AO455"/>
      <c r="AP455"/>
      <c r="AU455"/>
      <c r="AV455" s="169"/>
    </row>
    <row r="456" spans="1:48" s="9" customFormat="1" ht="15" customHeight="1" x14ac:dyDescent="0.35">
      <c r="A456"/>
      <c r="B456"/>
      <c r="C456"/>
      <c r="D456"/>
      <c r="E456"/>
      <c r="F456"/>
      <c r="K456"/>
      <c r="L456"/>
      <c r="M456"/>
      <c r="N456"/>
      <c r="O456"/>
      <c r="Q456"/>
      <c r="R456"/>
      <c r="AL456" s="117"/>
      <c r="AM456"/>
      <c r="AN456"/>
      <c r="AO456"/>
      <c r="AP456"/>
      <c r="AU456"/>
      <c r="AV456" s="169"/>
    </row>
    <row r="457" spans="1:48" s="9" customFormat="1" ht="15" customHeight="1" x14ac:dyDescent="0.35">
      <c r="A457"/>
      <c r="B457"/>
      <c r="C457"/>
      <c r="D457"/>
      <c r="E457"/>
      <c r="F457"/>
      <c r="K457"/>
      <c r="L457"/>
      <c r="M457"/>
      <c r="N457"/>
      <c r="O457"/>
      <c r="Q457"/>
      <c r="R457"/>
      <c r="AL457" s="117"/>
      <c r="AM457"/>
      <c r="AN457"/>
      <c r="AO457"/>
      <c r="AP457"/>
      <c r="AU457"/>
      <c r="AV457" s="169"/>
    </row>
    <row r="458" spans="1:48" s="9" customFormat="1" ht="15" customHeight="1" x14ac:dyDescent="0.35">
      <c r="A458"/>
      <c r="B458"/>
      <c r="C458"/>
      <c r="D458"/>
      <c r="E458"/>
      <c r="F458"/>
      <c r="K458"/>
      <c r="L458"/>
      <c r="M458"/>
      <c r="N458"/>
      <c r="O458"/>
      <c r="Q458"/>
      <c r="R458"/>
      <c r="AL458" s="117"/>
      <c r="AM458"/>
      <c r="AN458"/>
      <c r="AO458"/>
      <c r="AP458"/>
      <c r="AU458"/>
      <c r="AV458" s="169"/>
    </row>
    <row r="459" spans="1:48" s="9" customFormat="1" ht="15" customHeight="1" x14ac:dyDescent="0.35">
      <c r="A459"/>
      <c r="B459"/>
      <c r="C459"/>
      <c r="D459"/>
      <c r="E459"/>
      <c r="F459"/>
      <c r="K459"/>
      <c r="L459"/>
      <c r="M459"/>
      <c r="N459"/>
      <c r="O459"/>
      <c r="Q459"/>
      <c r="R459"/>
      <c r="AL459" s="117"/>
      <c r="AM459"/>
      <c r="AN459"/>
      <c r="AO459"/>
      <c r="AP459"/>
      <c r="AU459"/>
      <c r="AV459" s="169"/>
    </row>
    <row r="460" spans="1:48" s="9" customFormat="1" ht="15" customHeight="1" x14ac:dyDescent="0.35">
      <c r="A460"/>
      <c r="B460"/>
      <c r="C460"/>
      <c r="D460"/>
      <c r="E460"/>
      <c r="F460"/>
      <c r="K460"/>
      <c r="L460"/>
      <c r="M460"/>
      <c r="N460"/>
      <c r="O460"/>
      <c r="Q460"/>
      <c r="R460"/>
      <c r="AL460" s="117"/>
      <c r="AM460"/>
      <c r="AN460"/>
      <c r="AO460"/>
      <c r="AP460"/>
      <c r="AU460"/>
      <c r="AV460" s="169"/>
    </row>
    <row r="461" spans="1:48" s="9" customFormat="1" ht="15" customHeight="1" x14ac:dyDescent="0.35">
      <c r="A461"/>
      <c r="B461"/>
      <c r="C461"/>
      <c r="D461"/>
      <c r="E461"/>
      <c r="F461"/>
      <c r="K461"/>
      <c r="L461"/>
      <c r="M461"/>
      <c r="N461"/>
      <c r="O461"/>
      <c r="Q461"/>
      <c r="R461"/>
      <c r="AL461" s="117"/>
      <c r="AM461"/>
      <c r="AN461"/>
      <c r="AO461"/>
      <c r="AP461"/>
      <c r="AU461"/>
      <c r="AV461" s="169"/>
    </row>
    <row r="462" spans="1:48" s="9" customFormat="1" ht="15" customHeight="1" x14ac:dyDescent="0.35">
      <c r="A462"/>
      <c r="B462"/>
      <c r="C462"/>
      <c r="D462"/>
      <c r="E462"/>
      <c r="F462"/>
      <c r="K462"/>
      <c r="L462"/>
      <c r="M462"/>
      <c r="N462"/>
      <c r="O462"/>
      <c r="Q462"/>
      <c r="R462"/>
      <c r="AL462" s="117"/>
      <c r="AM462"/>
      <c r="AN462"/>
      <c r="AO462"/>
      <c r="AP462"/>
      <c r="AU462"/>
      <c r="AV462" s="169"/>
    </row>
    <row r="463" spans="1:48" s="9" customFormat="1" ht="15" customHeight="1" x14ac:dyDescent="0.35">
      <c r="A463"/>
      <c r="B463"/>
      <c r="C463"/>
      <c r="D463"/>
      <c r="E463"/>
      <c r="F463"/>
      <c r="K463"/>
      <c r="L463"/>
      <c r="M463"/>
      <c r="N463"/>
      <c r="O463"/>
      <c r="Q463"/>
      <c r="R463"/>
      <c r="AL463" s="117"/>
      <c r="AM463"/>
      <c r="AN463"/>
      <c r="AO463"/>
      <c r="AP463"/>
      <c r="AU463"/>
      <c r="AV463" s="169"/>
    </row>
    <row r="464" spans="1:48" s="9" customFormat="1" ht="15" customHeight="1" x14ac:dyDescent="0.35">
      <c r="A464"/>
      <c r="B464"/>
      <c r="C464"/>
      <c r="D464"/>
      <c r="E464"/>
      <c r="F464"/>
      <c r="K464"/>
      <c r="L464"/>
      <c r="M464"/>
      <c r="N464"/>
      <c r="O464"/>
      <c r="Q464"/>
      <c r="R464"/>
      <c r="AL464" s="117"/>
      <c r="AM464"/>
      <c r="AN464"/>
      <c r="AO464"/>
      <c r="AP464"/>
      <c r="AU464"/>
      <c r="AV464" s="169"/>
    </row>
    <row r="465" spans="1:48" s="9" customFormat="1" ht="15" customHeight="1" x14ac:dyDescent="0.35">
      <c r="A465"/>
      <c r="B465"/>
      <c r="C465"/>
      <c r="D465"/>
      <c r="E465"/>
      <c r="F465"/>
      <c r="K465"/>
      <c r="L465"/>
      <c r="M465"/>
      <c r="N465"/>
      <c r="O465"/>
      <c r="Q465"/>
      <c r="R465"/>
      <c r="AL465" s="117"/>
      <c r="AM465"/>
      <c r="AN465"/>
      <c r="AO465"/>
      <c r="AP465"/>
      <c r="AU465"/>
      <c r="AV465" s="169"/>
    </row>
    <row r="466" spans="1:48" s="9" customFormat="1" ht="15" customHeight="1" x14ac:dyDescent="0.35">
      <c r="A466"/>
      <c r="B466"/>
      <c r="C466"/>
      <c r="D466"/>
      <c r="E466"/>
      <c r="F466"/>
      <c r="K466"/>
      <c r="L466"/>
      <c r="M466"/>
      <c r="N466"/>
      <c r="O466"/>
      <c r="Q466"/>
      <c r="R466"/>
      <c r="AL466" s="117"/>
      <c r="AM466"/>
      <c r="AN466"/>
      <c r="AO466"/>
      <c r="AP466"/>
      <c r="AU466"/>
      <c r="AV466" s="169"/>
    </row>
    <row r="467" spans="1:48" s="9" customFormat="1" ht="15" customHeight="1" x14ac:dyDescent="0.35">
      <c r="A467"/>
      <c r="B467"/>
      <c r="C467"/>
      <c r="D467"/>
      <c r="E467"/>
      <c r="F467"/>
      <c r="K467"/>
      <c r="L467"/>
      <c r="M467"/>
      <c r="N467"/>
      <c r="O467"/>
      <c r="Q467"/>
      <c r="R467"/>
      <c r="AL467" s="117"/>
      <c r="AM467"/>
      <c r="AN467"/>
      <c r="AO467"/>
      <c r="AP467"/>
      <c r="AU467"/>
      <c r="AV467" s="169"/>
    </row>
    <row r="468" spans="1:48" s="9" customFormat="1" ht="15" customHeight="1" x14ac:dyDescent="0.35">
      <c r="A468"/>
      <c r="B468"/>
      <c r="C468"/>
      <c r="D468"/>
      <c r="E468"/>
      <c r="F468"/>
      <c r="K468"/>
      <c r="L468"/>
      <c r="M468"/>
      <c r="N468"/>
      <c r="O468"/>
      <c r="Q468"/>
      <c r="R468"/>
      <c r="AL468" s="117"/>
      <c r="AM468"/>
      <c r="AN468"/>
      <c r="AO468"/>
      <c r="AP468"/>
      <c r="AU468"/>
      <c r="AV468" s="169"/>
    </row>
    <row r="469" spans="1:48" s="9" customFormat="1" ht="15" customHeight="1" x14ac:dyDescent="0.35">
      <c r="A469"/>
      <c r="B469"/>
      <c r="C469"/>
      <c r="D469"/>
      <c r="E469"/>
      <c r="F469"/>
      <c r="K469"/>
      <c r="L469"/>
      <c r="M469"/>
      <c r="N469"/>
      <c r="O469"/>
      <c r="Q469"/>
      <c r="R469"/>
      <c r="AL469" s="117"/>
      <c r="AM469"/>
      <c r="AN469"/>
      <c r="AO469"/>
      <c r="AP469"/>
      <c r="AU469"/>
      <c r="AV469" s="169"/>
    </row>
    <row r="470" spans="1:48" s="9" customFormat="1" ht="15" customHeight="1" x14ac:dyDescent="0.35">
      <c r="A470"/>
      <c r="B470"/>
      <c r="C470"/>
      <c r="D470"/>
      <c r="E470"/>
      <c r="F470"/>
      <c r="K470"/>
      <c r="L470"/>
      <c r="M470"/>
      <c r="N470"/>
      <c r="O470"/>
      <c r="Q470"/>
      <c r="R470"/>
      <c r="AL470" s="117"/>
      <c r="AM470"/>
      <c r="AN470"/>
      <c r="AO470"/>
      <c r="AP470"/>
      <c r="AU470"/>
      <c r="AV470" s="169"/>
    </row>
    <row r="471" spans="1:48" s="9" customFormat="1" ht="15" customHeight="1" x14ac:dyDescent="0.35">
      <c r="A471"/>
      <c r="B471"/>
      <c r="C471"/>
      <c r="D471"/>
      <c r="E471"/>
      <c r="F471"/>
      <c r="K471"/>
      <c r="L471"/>
      <c r="M471"/>
      <c r="N471"/>
      <c r="O471"/>
      <c r="Q471"/>
      <c r="R471"/>
      <c r="AL471" s="117"/>
      <c r="AM471"/>
      <c r="AN471"/>
      <c r="AO471"/>
      <c r="AP471"/>
      <c r="AU471"/>
      <c r="AV471" s="169"/>
    </row>
    <row r="472" spans="1:48" s="9" customFormat="1" ht="15" customHeight="1" x14ac:dyDescent="0.35">
      <c r="A472"/>
      <c r="B472"/>
      <c r="C472"/>
      <c r="D472"/>
      <c r="E472"/>
      <c r="F472"/>
      <c r="K472"/>
      <c r="L472"/>
      <c r="M472"/>
      <c r="N472"/>
      <c r="O472"/>
      <c r="Q472"/>
      <c r="R472"/>
      <c r="AL472" s="117"/>
      <c r="AM472"/>
      <c r="AN472"/>
      <c r="AO472"/>
      <c r="AP472"/>
      <c r="AU472"/>
      <c r="AV472" s="169"/>
    </row>
    <row r="473" spans="1:48" s="9" customFormat="1" ht="15" customHeight="1" x14ac:dyDescent="0.35">
      <c r="A473"/>
      <c r="B473"/>
      <c r="C473"/>
      <c r="D473"/>
      <c r="E473"/>
      <c r="F473"/>
      <c r="K473"/>
      <c r="L473"/>
      <c r="M473"/>
      <c r="N473"/>
      <c r="O473"/>
      <c r="Q473"/>
      <c r="R473"/>
      <c r="AL473" s="117"/>
      <c r="AM473"/>
      <c r="AN473"/>
      <c r="AO473"/>
      <c r="AP473"/>
      <c r="AU473"/>
      <c r="AV473" s="169"/>
    </row>
    <row r="474" spans="1:48" s="9" customFormat="1" ht="15" customHeight="1" x14ac:dyDescent="0.35">
      <c r="A474"/>
      <c r="B474"/>
      <c r="C474"/>
      <c r="D474"/>
      <c r="E474"/>
      <c r="F474"/>
      <c r="K474"/>
      <c r="L474"/>
      <c r="M474"/>
      <c r="N474"/>
      <c r="O474"/>
      <c r="Q474"/>
      <c r="R474"/>
      <c r="AL474" s="117"/>
      <c r="AM474"/>
      <c r="AN474"/>
      <c r="AO474"/>
      <c r="AP474"/>
      <c r="AU474"/>
      <c r="AV474" s="169"/>
    </row>
    <row r="475" spans="1:48" s="9" customFormat="1" ht="15" customHeight="1" x14ac:dyDescent="0.35">
      <c r="A475"/>
      <c r="B475"/>
      <c r="C475"/>
      <c r="D475"/>
      <c r="E475"/>
      <c r="F475"/>
      <c r="K475"/>
      <c r="L475"/>
      <c r="M475"/>
      <c r="N475"/>
      <c r="O475"/>
      <c r="Q475"/>
      <c r="R475"/>
      <c r="AL475" s="117"/>
      <c r="AM475"/>
      <c r="AN475"/>
      <c r="AO475"/>
      <c r="AP475"/>
      <c r="AU475"/>
      <c r="AV475" s="169"/>
    </row>
    <row r="476" spans="1:48" s="9" customFormat="1" ht="15" customHeight="1" x14ac:dyDescent="0.35">
      <c r="A476"/>
      <c r="B476"/>
      <c r="C476"/>
      <c r="D476"/>
      <c r="E476"/>
      <c r="F476"/>
      <c r="K476"/>
      <c r="L476"/>
      <c r="M476"/>
      <c r="N476"/>
      <c r="O476"/>
      <c r="Q476"/>
      <c r="R476"/>
      <c r="AL476" s="117"/>
      <c r="AM476"/>
      <c r="AN476"/>
      <c r="AO476"/>
      <c r="AP476"/>
      <c r="AU476"/>
      <c r="AV476" s="169"/>
    </row>
    <row r="477" spans="1:48" s="9" customFormat="1" ht="15" customHeight="1" x14ac:dyDescent="0.35">
      <c r="A477"/>
      <c r="B477"/>
      <c r="C477"/>
      <c r="D477"/>
      <c r="E477"/>
      <c r="F477"/>
      <c r="K477"/>
      <c r="L477"/>
      <c r="M477"/>
      <c r="N477"/>
      <c r="O477"/>
      <c r="Q477"/>
      <c r="R477"/>
      <c r="AL477" s="117"/>
      <c r="AM477"/>
      <c r="AN477"/>
      <c r="AO477"/>
      <c r="AP477"/>
      <c r="AU477"/>
      <c r="AV477" s="169"/>
    </row>
    <row r="478" spans="1:48" s="9" customFormat="1" ht="15" customHeight="1" x14ac:dyDescent="0.35">
      <c r="A478"/>
      <c r="B478"/>
      <c r="C478"/>
      <c r="D478"/>
      <c r="E478"/>
      <c r="F478"/>
      <c r="K478"/>
      <c r="L478"/>
      <c r="M478"/>
      <c r="N478"/>
      <c r="O478"/>
      <c r="Q478"/>
      <c r="R478"/>
      <c r="AL478" s="117"/>
      <c r="AM478"/>
      <c r="AN478"/>
      <c r="AO478"/>
      <c r="AP478"/>
      <c r="AU478"/>
      <c r="AV478" s="169"/>
    </row>
    <row r="479" spans="1:48" s="9" customFormat="1" ht="15" customHeight="1" x14ac:dyDescent="0.35">
      <c r="A479"/>
      <c r="B479"/>
      <c r="C479"/>
      <c r="D479"/>
      <c r="E479"/>
      <c r="F479"/>
      <c r="K479"/>
      <c r="L479"/>
      <c r="M479"/>
      <c r="N479"/>
      <c r="O479"/>
      <c r="Q479"/>
      <c r="R479"/>
      <c r="AL479" s="117"/>
      <c r="AM479"/>
      <c r="AN479"/>
      <c r="AO479"/>
      <c r="AP479"/>
      <c r="AU479"/>
      <c r="AV479" s="169"/>
    </row>
    <row r="480" spans="1:48" s="9" customFormat="1" ht="15" customHeight="1" x14ac:dyDescent="0.35">
      <c r="A480"/>
      <c r="B480"/>
      <c r="C480"/>
      <c r="D480"/>
      <c r="E480"/>
      <c r="F480"/>
      <c r="K480"/>
      <c r="L480"/>
      <c r="M480"/>
      <c r="N480"/>
      <c r="O480"/>
      <c r="Q480"/>
      <c r="R480"/>
      <c r="AL480" s="117"/>
      <c r="AM480"/>
      <c r="AN480"/>
      <c r="AO480"/>
      <c r="AP480"/>
      <c r="AU480"/>
      <c r="AV480" s="169"/>
    </row>
    <row r="481" spans="1:48" s="9" customFormat="1" ht="15" customHeight="1" x14ac:dyDescent="0.35">
      <c r="A481"/>
      <c r="B481"/>
      <c r="C481"/>
      <c r="D481"/>
      <c r="E481"/>
      <c r="F481"/>
      <c r="K481"/>
      <c r="L481"/>
      <c r="M481"/>
      <c r="N481"/>
      <c r="O481"/>
      <c r="Q481"/>
      <c r="R481"/>
      <c r="AL481" s="117"/>
      <c r="AM481"/>
      <c r="AN481"/>
      <c r="AO481"/>
      <c r="AP481"/>
      <c r="AU481"/>
      <c r="AV481" s="169"/>
    </row>
    <row r="482" spans="1:48" s="9" customFormat="1" ht="15" customHeight="1" x14ac:dyDescent="0.35">
      <c r="A482"/>
      <c r="B482"/>
      <c r="C482"/>
      <c r="D482"/>
      <c r="E482"/>
      <c r="F482"/>
      <c r="K482"/>
      <c r="L482"/>
      <c r="M482"/>
      <c r="N482"/>
      <c r="O482"/>
      <c r="Q482"/>
      <c r="R482"/>
      <c r="AL482" s="117"/>
      <c r="AM482"/>
      <c r="AN482"/>
      <c r="AO482"/>
      <c r="AP482"/>
      <c r="AU482"/>
      <c r="AV482" s="169"/>
    </row>
    <row r="483" spans="1:48" s="9" customFormat="1" ht="15" customHeight="1" x14ac:dyDescent="0.35">
      <c r="A483"/>
      <c r="B483"/>
      <c r="C483"/>
      <c r="D483"/>
      <c r="E483"/>
      <c r="F483"/>
      <c r="K483"/>
      <c r="L483"/>
      <c r="M483"/>
      <c r="N483"/>
      <c r="O483"/>
      <c r="Q483"/>
      <c r="R483"/>
      <c r="AL483" s="117"/>
      <c r="AM483"/>
      <c r="AN483"/>
      <c r="AO483"/>
      <c r="AP483"/>
      <c r="AU483"/>
      <c r="AV483" s="169"/>
    </row>
    <row r="484" spans="1:48" s="9" customFormat="1" ht="15" customHeight="1" x14ac:dyDescent="0.35">
      <c r="A484"/>
      <c r="B484"/>
      <c r="C484"/>
      <c r="D484"/>
      <c r="E484"/>
      <c r="F484"/>
      <c r="K484"/>
      <c r="L484"/>
      <c r="M484"/>
      <c r="N484"/>
      <c r="O484"/>
      <c r="Q484"/>
      <c r="R484"/>
      <c r="AL484" s="117"/>
      <c r="AM484"/>
      <c r="AN484"/>
      <c r="AO484"/>
      <c r="AP484"/>
      <c r="AU484"/>
      <c r="AV484" s="169"/>
    </row>
    <row r="485" spans="1:48" s="9" customFormat="1" ht="15" customHeight="1" x14ac:dyDescent="0.35">
      <c r="A485"/>
      <c r="B485"/>
      <c r="C485"/>
      <c r="D485"/>
      <c r="E485"/>
      <c r="F485"/>
      <c r="K485"/>
      <c r="L485"/>
      <c r="M485"/>
      <c r="N485"/>
      <c r="O485"/>
      <c r="Q485"/>
      <c r="R485"/>
      <c r="AL485" s="117"/>
      <c r="AM485"/>
      <c r="AN485"/>
      <c r="AO485"/>
      <c r="AP485"/>
      <c r="AU485"/>
      <c r="AV485" s="169"/>
    </row>
    <row r="486" spans="1:48" s="9" customFormat="1" ht="15" customHeight="1" x14ac:dyDescent="0.35">
      <c r="A486"/>
      <c r="B486"/>
      <c r="C486"/>
      <c r="D486"/>
      <c r="E486"/>
      <c r="F486"/>
      <c r="K486"/>
      <c r="L486"/>
      <c r="M486"/>
      <c r="N486"/>
      <c r="O486"/>
      <c r="Q486"/>
      <c r="R486"/>
      <c r="AL486" s="117"/>
      <c r="AM486"/>
      <c r="AN486"/>
      <c r="AO486"/>
      <c r="AP486"/>
      <c r="AU486"/>
      <c r="AV486" s="169"/>
    </row>
    <row r="487" spans="1:48" s="9" customFormat="1" ht="15" customHeight="1" x14ac:dyDescent="0.35">
      <c r="A487"/>
      <c r="B487"/>
      <c r="C487"/>
      <c r="D487"/>
      <c r="E487"/>
      <c r="F487"/>
      <c r="K487"/>
      <c r="L487"/>
      <c r="M487"/>
      <c r="N487"/>
      <c r="O487"/>
      <c r="Q487"/>
      <c r="R487"/>
      <c r="AL487" s="117"/>
      <c r="AM487"/>
      <c r="AN487"/>
      <c r="AO487"/>
      <c r="AP487"/>
      <c r="AU487"/>
      <c r="AV487" s="169"/>
    </row>
    <row r="488" spans="1:48" s="9" customFormat="1" ht="15" customHeight="1" x14ac:dyDescent="0.35">
      <c r="A488"/>
      <c r="B488"/>
      <c r="C488"/>
      <c r="D488"/>
      <c r="E488"/>
      <c r="F488"/>
      <c r="K488"/>
      <c r="L488"/>
      <c r="M488"/>
      <c r="N488"/>
      <c r="O488"/>
      <c r="Q488"/>
      <c r="R488"/>
      <c r="AL488" s="117"/>
      <c r="AM488"/>
      <c r="AN488"/>
      <c r="AO488"/>
      <c r="AP488"/>
      <c r="AU488"/>
      <c r="AV488" s="169"/>
    </row>
    <row r="489" spans="1:48" s="9" customFormat="1" ht="15" customHeight="1" x14ac:dyDescent="0.35">
      <c r="A489"/>
      <c r="B489"/>
      <c r="C489"/>
      <c r="D489"/>
      <c r="E489"/>
      <c r="F489"/>
      <c r="K489"/>
      <c r="L489"/>
      <c r="M489"/>
      <c r="N489"/>
      <c r="O489"/>
      <c r="Q489"/>
      <c r="R489"/>
      <c r="AL489" s="117"/>
      <c r="AM489"/>
      <c r="AN489"/>
      <c r="AO489"/>
      <c r="AP489"/>
      <c r="AU489"/>
      <c r="AV489" s="169"/>
    </row>
    <row r="490" spans="1:48" s="9" customFormat="1" ht="15" customHeight="1" x14ac:dyDescent="0.35">
      <c r="A490"/>
      <c r="B490"/>
      <c r="C490"/>
      <c r="D490"/>
      <c r="E490"/>
      <c r="F490"/>
      <c r="K490"/>
      <c r="L490"/>
      <c r="M490"/>
      <c r="N490"/>
      <c r="O490"/>
      <c r="Q490"/>
      <c r="R490"/>
      <c r="AL490" s="117"/>
      <c r="AM490"/>
      <c r="AN490"/>
      <c r="AO490"/>
      <c r="AP490"/>
      <c r="AU490"/>
      <c r="AV490" s="169"/>
    </row>
    <row r="491" spans="1:48" s="9" customFormat="1" ht="15" customHeight="1" x14ac:dyDescent="0.35">
      <c r="A491"/>
      <c r="B491"/>
      <c r="C491"/>
      <c r="D491"/>
      <c r="E491"/>
      <c r="F491"/>
      <c r="K491"/>
      <c r="L491"/>
      <c r="M491"/>
      <c r="N491"/>
      <c r="O491"/>
      <c r="Q491"/>
      <c r="R491"/>
      <c r="AL491" s="117"/>
      <c r="AM491"/>
      <c r="AN491"/>
      <c r="AO491"/>
      <c r="AP491"/>
      <c r="AU491"/>
      <c r="AV491" s="169"/>
    </row>
    <row r="492" spans="1:48" s="9" customFormat="1" ht="15" customHeight="1" x14ac:dyDescent="0.35">
      <c r="A492"/>
      <c r="B492"/>
      <c r="C492"/>
      <c r="D492"/>
      <c r="E492"/>
      <c r="F492"/>
      <c r="K492"/>
      <c r="L492"/>
      <c r="M492"/>
      <c r="N492"/>
      <c r="O492"/>
      <c r="Q492"/>
      <c r="R492"/>
      <c r="AL492" s="117"/>
      <c r="AM492"/>
      <c r="AN492"/>
      <c r="AO492"/>
      <c r="AP492"/>
      <c r="AU492"/>
      <c r="AV492" s="169"/>
    </row>
    <row r="493" spans="1:48" s="9" customFormat="1" ht="15" customHeight="1" x14ac:dyDescent="0.35">
      <c r="A493"/>
      <c r="B493"/>
      <c r="C493"/>
      <c r="D493"/>
      <c r="E493"/>
      <c r="F493"/>
      <c r="K493"/>
      <c r="L493"/>
      <c r="M493"/>
      <c r="N493"/>
      <c r="O493"/>
      <c r="Q493"/>
      <c r="R493"/>
      <c r="AL493" s="117"/>
      <c r="AM493"/>
      <c r="AN493"/>
      <c r="AO493"/>
      <c r="AP493"/>
      <c r="AU493"/>
      <c r="AV493" s="169"/>
    </row>
    <row r="494" spans="1:48" s="9" customFormat="1" ht="15" customHeight="1" x14ac:dyDescent="0.35">
      <c r="A494"/>
      <c r="B494"/>
      <c r="C494"/>
      <c r="D494"/>
      <c r="E494"/>
      <c r="F494"/>
      <c r="K494"/>
      <c r="L494"/>
      <c r="M494"/>
      <c r="N494"/>
      <c r="O494"/>
      <c r="Q494"/>
      <c r="R494"/>
      <c r="AL494" s="117"/>
      <c r="AM494"/>
      <c r="AN494"/>
      <c r="AO494"/>
      <c r="AP494"/>
      <c r="AU494"/>
      <c r="AV494" s="169"/>
    </row>
    <row r="495" spans="1:48" s="9" customFormat="1" ht="15" customHeight="1" x14ac:dyDescent="0.35">
      <c r="A495"/>
      <c r="B495"/>
      <c r="C495"/>
      <c r="D495"/>
      <c r="E495"/>
      <c r="F495"/>
      <c r="K495"/>
      <c r="L495"/>
      <c r="M495"/>
      <c r="N495"/>
      <c r="O495"/>
      <c r="Q495"/>
      <c r="R495"/>
      <c r="AL495" s="117"/>
      <c r="AM495"/>
      <c r="AN495"/>
      <c r="AO495"/>
      <c r="AP495"/>
      <c r="AU495"/>
      <c r="AV495" s="169"/>
    </row>
    <row r="496" spans="1:48" s="9" customFormat="1" ht="15" customHeight="1" x14ac:dyDescent="0.35">
      <c r="A496"/>
      <c r="B496"/>
      <c r="C496"/>
      <c r="D496"/>
      <c r="E496"/>
      <c r="F496"/>
      <c r="K496"/>
      <c r="L496"/>
      <c r="M496"/>
      <c r="N496"/>
      <c r="O496"/>
      <c r="Q496"/>
      <c r="R496"/>
      <c r="AL496" s="117"/>
      <c r="AM496"/>
      <c r="AN496"/>
      <c r="AO496"/>
      <c r="AP496"/>
      <c r="AU496"/>
      <c r="AV496" s="169"/>
    </row>
    <row r="497" spans="1:48" s="9" customFormat="1" ht="15" customHeight="1" x14ac:dyDescent="0.35">
      <c r="A497"/>
      <c r="B497"/>
      <c r="C497"/>
      <c r="D497"/>
      <c r="E497"/>
      <c r="F497"/>
      <c r="K497"/>
      <c r="L497"/>
      <c r="M497"/>
      <c r="N497"/>
      <c r="O497"/>
      <c r="Q497"/>
      <c r="R497"/>
      <c r="AL497" s="117"/>
      <c r="AM497"/>
      <c r="AN497"/>
      <c r="AO497"/>
      <c r="AP497"/>
      <c r="AU497"/>
      <c r="AV497" s="169"/>
    </row>
    <row r="498" spans="1:48" s="9" customFormat="1" ht="15" customHeight="1" x14ac:dyDescent="0.35">
      <c r="A498"/>
      <c r="B498"/>
      <c r="C498"/>
      <c r="D498"/>
      <c r="E498"/>
      <c r="F498"/>
      <c r="K498"/>
      <c r="L498"/>
      <c r="M498"/>
      <c r="N498"/>
      <c r="O498"/>
      <c r="Q498"/>
      <c r="R498"/>
      <c r="AL498" s="117"/>
      <c r="AM498"/>
      <c r="AN498"/>
      <c r="AO498"/>
      <c r="AP498"/>
      <c r="AU498"/>
      <c r="AV498" s="169"/>
    </row>
    <row r="499" spans="1:48" s="9" customFormat="1" ht="15" customHeight="1" x14ac:dyDescent="0.35">
      <c r="A499"/>
      <c r="B499"/>
      <c r="C499"/>
      <c r="D499"/>
      <c r="E499"/>
      <c r="F499"/>
      <c r="K499"/>
      <c r="L499"/>
      <c r="M499"/>
      <c r="N499"/>
      <c r="O499"/>
      <c r="Q499"/>
      <c r="R499"/>
      <c r="AL499" s="117"/>
      <c r="AM499"/>
      <c r="AN499"/>
      <c r="AO499"/>
      <c r="AP499"/>
      <c r="AU499"/>
      <c r="AV499" s="169"/>
    </row>
    <row r="500" spans="1:48" s="9" customFormat="1" ht="15" customHeight="1" x14ac:dyDescent="0.35">
      <c r="A500"/>
      <c r="B500"/>
      <c r="C500"/>
      <c r="D500"/>
      <c r="E500"/>
      <c r="F500"/>
      <c r="K500"/>
      <c r="L500"/>
      <c r="M500"/>
      <c r="N500"/>
      <c r="O500"/>
      <c r="Q500"/>
      <c r="R500"/>
      <c r="AL500" s="117"/>
      <c r="AM500"/>
      <c r="AN500"/>
      <c r="AO500"/>
      <c r="AP500"/>
      <c r="AU500"/>
      <c r="AV500" s="169"/>
    </row>
    <row r="501" spans="1:48" s="9" customFormat="1" ht="15" customHeight="1" x14ac:dyDescent="0.35">
      <c r="A501"/>
      <c r="B501"/>
      <c r="C501"/>
      <c r="D501"/>
      <c r="E501"/>
      <c r="F501"/>
      <c r="K501"/>
      <c r="L501"/>
      <c r="M501"/>
      <c r="N501"/>
      <c r="O501"/>
      <c r="Q501"/>
      <c r="R501"/>
      <c r="AL501" s="117"/>
      <c r="AM501"/>
      <c r="AN501"/>
      <c r="AO501"/>
      <c r="AP501"/>
      <c r="AU501"/>
      <c r="AV501" s="169"/>
    </row>
    <row r="502" spans="1:48" s="9" customFormat="1" ht="15" customHeight="1" x14ac:dyDescent="0.35">
      <c r="A502"/>
      <c r="B502"/>
      <c r="C502"/>
      <c r="D502"/>
      <c r="E502"/>
      <c r="F502"/>
      <c r="K502"/>
      <c r="L502"/>
      <c r="M502"/>
      <c r="N502"/>
      <c r="O502"/>
      <c r="Q502"/>
      <c r="R502"/>
      <c r="AL502" s="117"/>
      <c r="AM502"/>
      <c r="AN502"/>
      <c r="AO502"/>
      <c r="AP502"/>
      <c r="AU502"/>
      <c r="AV502" s="169"/>
    </row>
    <row r="503" spans="1:48" s="9" customFormat="1" ht="15" customHeight="1" x14ac:dyDescent="0.35">
      <c r="A503"/>
      <c r="B503"/>
      <c r="C503"/>
      <c r="D503"/>
      <c r="E503"/>
      <c r="F503"/>
      <c r="K503"/>
      <c r="L503"/>
      <c r="M503"/>
      <c r="N503"/>
      <c r="O503"/>
      <c r="Q503"/>
      <c r="R503"/>
      <c r="AL503" s="117"/>
      <c r="AM503"/>
      <c r="AN503"/>
      <c r="AO503"/>
      <c r="AP503"/>
      <c r="AU503"/>
      <c r="AV503" s="169"/>
    </row>
    <row r="504" spans="1:48" s="9" customFormat="1" ht="15" customHeight="1" x14ac:dyDescent="0.35">
      <c r="A504"/>
      <c r="B504"/>
      <c r="C504"/>
      <c r="D504"/>
      <c r="E504"/>
      <c r="F504"/>
      <c r="K504"/>
      <c r="L504"/>
      <c r="M504"/>
      <c r="N504"/>
      <c r="O504"/>
      <c r="Q504"/>
      <c r="R504"/>
      <c r="AL504" s="117"/>
      <c r="AM504"/>
      <c r="AN504"/>
      <c r="AO504"/>
      <c r="AP504"/>
      <c r="AU504"/>
      <c r="AV504" s="169"/>
    </row>
    <row r="505" spans="1:48" s="9" customFormat="1" ht="15" customHeight="1" x14ac:dyDescent="0.35">
      <c r="A505"/>
      <c r="B505"/>
      <c r="C505"/>
      <c r="D505"/>
      <c r="E505"/>
      <c r="F505"/>
      <c r="K505"/>
      <c r="L505"/>
      <c r="M505"/>
      <c r="N505"/>
      <c r="O505"/>
      <c r="Q505"/>
      <c r="R505"/>
      <c r="AL505" s="117"/>
      <c r="AM505"/>
      <c r="AN505"/>
      <c r="AO505"/>
      <c r="AP505"/>
      <c r="AU505"/>
      <c r="AV505" s="169"/>
    </row>
    <row r="506" spans="1:48" s="9" customFormat="1" ht="15" customHeight="1" x14ac:dyDescent="0.35">
      <c r="A506"/>
      <c r="B506"/>
      <c r="C506"/>
      <c r="D506"/>
      <c r="E506"/>
      <c r="F506"/>
      <c r="K506"/>
      <c r="L506"/>
      <c r="M506"/>
      <c r="N506"/>
      <c r="O506"/>
      <c r="Q506"/>
      <c r="R506"/>
      <c r="AL506" s="117"/>
      <c r="AM506"/>
      <c r="AN506"/>
      <c r="AO506"/>
      <c r="AP506"/>
      <c r="AU506"/>
      <c r="AV506" s="169"/>
    </row>
    <row r="507" spans="1:48" s="9" customFormat="1" ht="15" customHeight="1" x14ac:dyDescent="0.35">
      <c r="A507"/>
      <c r="B507"/>
      <c r="C507"/>
      <c r="D507"/>
      <c r="E507"/>
      <c r="F507"/>
      <c r="K507"/>
      <c r="L507"/>
      <c r="M507"/>
      <c r="N507"/>
      <c r="O507"/>
      <c r="Q507"/>
      <c r="R507"/>
      <c r="AL507" s="117"/>
      <c r="AM507"/>
      <c r="AN507"/>
      <c r="AO507"/>
      <c r="AP507"/>
      <c r="AU507"/>
      <c r="AV507" s="169"/>
    </row>
    <row r="508" spans="1:48" s="9" customFormat="1" ht="15" customHeight="1" x14ac:dyDescent="0.35">
      <c r="A508"/>
      <c r="B508"/>
      <c r="C508"/>
      <c r="D508"/>
      <c r="E508"/>
      <c r="F508"/>
      <c r="K508"/>
      <c r="L508"/>
      <c r="M508"/>
      <c r="N508"/>
      <c r="O508"/>
      <c r="Q508"/>
      <c r="R508"/>
      <c r="AL508" s="117"/>
      <c r="AM508"/>
      <c r="AN508"/>
      <c r="AO508"/>
      <c r="AP508"/>
      <c r="AU508"/>
      <c r="AV508" s="169"/>
    </row>
    <row r="509" spans="1:48" s="9" customFormat="1" ht="15" customHeight="1" x14ac:dyDescent="0.35">
      <c r="A509"/>
      <c r="B509"/>
      <c r="C509"/>
      <c r="D509"/>
      <c r="E509"/>
      <c r="F509"/>
      <c r="K509"/>
      <c r="L509"/>
      <c r="M509"/>
      <c r="N509"/>
      <c r="O509"/>
      <c r="Q509"/>
      <c r="R509"/>
      <c r="AL509" s="117"/>
      <c r="AM509"/>
      <c r="AN509"/>
      <c r="AO509"/>
      <c r="AP509"/>
      <c r="AU509"/>
      <c r="AV509" s="169"/>
    </row>
    <row r="510" spans="1:48" s="9" customFormat="1" ht="15" customHeight="1" x14ac:dyDescent="0.35">
      <c r="A510"/>
      <c r="B510"/>
      <c r="C510"/>
      <c r="D510"/>
      <c r="E510"/>
      <c r="F510"/>
      <c r="K510"/>
      <c r="L510"/>
      <c r="M510"/>
      <c r="N510"/>
      <c r="O510"/>
      <c r="Q510"/>
      <c r="R510"/>
      <c r="AL510" s="117"/>
      <c r="AM510"/>
      <c r="AN510"/>
      <c r="AO510"/>
      <c r="AP510"/>
      <c r="AU510"/>
      <c r="AV510" s="169"/>
    </row>
    <row r="511" spans="1:48" s="9" customFormat="1" ht="15" customHeight="1" x14ac:dyDescent="0.35">
      <c r="A511"/>
      <c r="B511"/>
      <c r="C511"/>
      <c r="D511"/>
      <c r="E511"/>
      <c r="F511"/>
      <c r="K511"/>
      <c r="L511"/>
      <c r="M511"/>
      <c r="N511"/>
      <c r="O511"/>
      <c r="Q511"/>
      <c r="R511"/>
      <c r="AL511" s="117"/>
      <c r="AM511"/>
      <c r="AN511"/>
      <c r="AO511"/>
      <c r="AP511"/>
      <c r="AU511"/>
      <c r="AV511" s="169"/>
    </row>
    <row r="512" spans="1:48" s="9" customFormat="1" ht="15" customHeight="1" x14ac:dyDescent="0.35">
      <c r="A512"/>
      <c r="B512"/>
      <c r="C512"/>
      <c r="D512"/>
      <c r="E512"/>
      <c r="F512"/>
      <c r="K512"/>
      <c r="L512"/>
      <c r="M512"/>
      <c r="N512"/>
      <c r="O512"/>
      <c r="Q512"/>
      <c r="R512"/>
      <c r="AL512" s="117"/>
      <c r="AM512"/>
      <c r="AN512"/>
      <c r="AO512"/>
      <c r="AP512"/>
      <c r="AU512"/>
      <c r="AV512" s="169"/>
    </row>
    <row r="513" spans="1:48" s="9" customFormat="1" ht="15" customHeight="1" x14ac:dyDescent="0.35">
      <c r="A513"/>
      <c r="B513"/>
      <c r="C513"/>
      <c r="D513"/>
      <c r="E513"/>
      <c r="F513"/>
      <c r="K513"/>
      <c r="L513"/>
      <c r="M513"/>
      <c r="N513"/>
      <c r="O513"/>
      <c r="Q513"/>
      <c r="R513"/>
      <c r="AL513" s="117"/>
      <c r="AM513"/>
      <c r="AN513"/>
      <c r="AO513"/>
      <c r="AP513"/>
      <c r="AU513"/>
      <c r="AV513" s="169"/>
    </row>
    <row r="514" spans="1:48" s="9" customFormat="1" ht="15" customHeight="1" x14ac:dyDescent="0.35">
      <c r="A514"/>
      <c r="B514"/>
      <c r="C514"/>
      <c r="D514"/>
      <c r="E514"/>
      <c r="F514"/>
      <c r="K514"/>
      <c r="L514"/>
      <c r="M514"/>
      <c r="N514"/>
      <c r="O514"/>
      <c r="Q514"/>
      <c r="R514"/>
      <c r="AL514" s="117"/>
      <c r="AM514"/>
      <c r="AN514"/>
      <c r="AO514"/>
      <c r="AP514"/>
      <c r="AU514"/>
      <c r="AV514" s="169"/>
    </row>
    <row r="515" spans="1:48" s="9" customFormat="1" ht="15" customHeight="1" x14ac:dyDescent="0.35">
      <c r="A515"/>
      <c r="B515"/>
      <c r="C515"/>
      <c r="D515"/>
      <c r="E515"/>
      <c r="F515"/>
      <c r="K515"/>
      <c r="L515"/>
      <c r="M515"/>
      <c r="N515"/>
      <c r="O515"/>
      <c r="Q515"/>
      <c r="R515"/>
      <c r="AL515" s="117"/>
      <c r="AM515"/>
      <c r="AN515"/>
      <c r="AO515"/>
      <c r="AP515"/>
      <c r="AU515"/>
      <c r="AV515" s="169"/>
    </row>
    <row r="516" spans="1:48" s="9" customFormat="1" ht="15" customHeight="1" x14ac:dyDescent="0.35">
      <c r="A516"/>
      <c r="B516"/>
      <c r="C516"/>
      <c r="D516"/>
      <c r="E516"/>
      <c r="F516"/>
      <c r="K516"/>
      <c r="L516"/>
      <c r="M516"/>
      <c r="N516"/>
      <c r="O516"/>
      <c r="Q516"/>
      <c r="R516"/>
      <c r="AL516" s="117"/>
      <c r="AM516"/>
      <c r="AN516"/>
      <c r="AO516"/>
      <c r="AP516"/>
      <c r="AU516"/>
      <c r="AV516" s="169"/>
    </row>
    <row r="517" spans="1:48" s="9" customFormat="1" ht="15" customHeight="1" x14ac:dyDescent="0.35">
      <c r="A517"/>
      <c r="B517"/>
      <c r="C517"/>
      <c r="D517"/>
      <c r="E517"/>
      <c r="F517"/>
      <c r="K517"/>
      <c r="L517"/>
      <c r="M517"/>
      <c r="N517"/>
      <c r="O517"/>
      <c r="Q517"/>
      <c r="R517"/>
      <c r="AL517" s="117"/>
      <c r="AM517"/>
      <c r="AN517"/>
      <c r="AO517"/>
      <c r="AP517"/>
      <c r="AU517"/>
      <c r="AV517" s="169"/>
    </row>
    <row r="518" spans="1:48" s="9" customFormat="1" ht="15" customHeight="1" x14ac:dyDescent="0.35">
      <c r="A518"/>
      <c r="B518"/>
      <c r="C518"/>
      <c r="D518"/>
      <c r="E518"/>
      <c r="F518"/>
      <c r="K518"/>
      <c r="L518"/>
      <c r="M518"/>
      <c r="N518"/>
      <c r="O518"/>
      <c r="Q518"/>
      <c r="R518"/>
      <c r="AL518" s="117"/>
      <c r="AM518"/>
      <c r="AN518"/>
      <c r="AO518"/>
      <c r="AP518"/>
      <c r="AU518"/>
      <c r="AV518" s="169"/>
    </row>
    <row r="519" spans="1:48" s="9" customFormat="1" ht="15" customHeight="1" x14ac:dyDescent="0.35">
      <c r="A519"/>
      <c r="B519"/>
      <c r="C519"/>
      <c r="D519"/>
      <c r="E519"/>
      <c r="F519"/>
      <c r="K519"/>
      <c r="L519"/>
      <c r="M519"/>
      <c r="N519"/>
      <c r="O519"/>
      <c r="Q519"/>
      <c r="R519"/>
      <c r="AL519" s="117"/>
      <c r="AM519"/>
      <c r="AN519"/>
      <c r="AO519"/>
      <c r="AP519"/>
      <c r="AU519"/>
      <c r="AV519" s="169"/>
    </row>
    <row r="520" spans="1:48" s="9" customFormat="1" ht="15" customHeight="1" x14ac:dyDescent="0.35">
      <c r="A520"/>
      <c r="B520"/>
      <c r="C520"/>
      <c r="D520"/>
      <c r="E520"/>
      <c r="F520"/>
      <c r="K520"/>
      <c r="L520"/>
      <c r="M520"/>
      <c r="N520"/>
      <c r="O520"/>
      <c r="Q520"/>
      <c r="R520"/>
      <c r="AL520" s="117"/>
      <c r="AM520"/>
      <c r="AN520"/>
      <c r="AO520"/>
      <c r="AP520"/>
      <c r="AU520"/>
      <c r="AV520" s="169"/>
    </row>
    <row r="521" spans="1:48" s="9" customFormat="1" ht="15" customHeight="1" x14ac:dyDescent="0.35">
      <c r="A521"/>
      <c r="B521"/>
      <c r="C521"/>
      <c r="D521"/>
      <c r="E521"/>
      <c r="F521"/>
      <c r="K521"/>
      <c r="L521"/>
      <c r="M521"/>
      <c r="N521"/>
      <c r="O521"/>
      <c r="Q521"/>
      <c r="R521"/>
      <c r="AL521" s="117"/>
      <c r="AM521"/>
      <c r="AN521"/>
      <c r="AO521"/>
      <c r="AP521"/>
      <c r="AU521"/>
      <c r="AV521" s="169"/>
    </row>
    <row r="522" spans="1:48" s="9" customFormat="1" ht="15" customHeight="1" x14ac:dyDescent="0.35">
      <c r="A522"/>
      <c r="B522"/>
      <c r="C522"/>
      <c r="D522"/>
      <c r="E522"/>
      <c r="F522"/>
      <c r="K522"/>
      <c r="L522"/>
      <c r="M522"/>
      <c r="N522"/>
      <c r="O522"/>
      <c r="Q522"/>
      <c r="R522"/>
      <c r="AL522" s="117"/>
      <c r="AM522"/>
      <c r="AN522"/>
      <c r="AO522"/>
      <c r="AP522"/>
      <c r="AU522"/>
      <c r="AV522" s="169"/>
    </row>
    <row r="523" spans="1:48" s="9" customFormat="1" ht="15" customHeight="1" x14ac:dyDescent="0.35">
      <c r="A523"/>
      <c r="B523"/>
      <c r="C523"/>
      <c r="D523"/>
      <c r="E523"/>
      <c r="F523"/>
      <c r="K523"/>
      <c r="L523"/>
      <c r="M523"/>
      <c r="N523"/>
      <c r="O523"/>
      <c r="Q523"/>
      <c r="R523"/>
      <c r="AL523" s="117"/>
      <c r="AM523"/>
      <c r="AN523"/>
      <c r="AO523"/>
      <c r="AP523"/>
      <c r="AU523"/>
      <c r="AV523" s="169"/>
    </row>
    <row r="524" spans="1:48" s="9" customFormat="1" ht="15" customHeight="1" x14ac:dyDescent="0.35">
      <c r="A524"/>
      <c r="B524"/>
      <c r="C524"/>
      <c r="D524"/>
      <c r="E524"/>
      <c r="F524"/>
      <c r="K524"/>
      <c r="L524"/>
      <c r="M524"/>
      <c r="N524"/>
      <c r="O524"/>
      <c r="Q524"/>
      <c r="R524"/>
      <c r="AL524" s="117"/>
      <c r="AM524"/>
      <c r="AN524"/>
      <c r="AO524"/>
      <c r="AP524"/>
      <c r="AU524"/>
      <c r="AV524" s="169"/>
    </row>
    <row r="525" spans="1:48" s="9" customFormat="1" ht="15" customHeight="1" x14ac:dyDescent="0.35">
      <c r="A525"/>
      <c r="B525"/>
      <c r="C525"/>
      <c r="D525"/>
      <c r="E525"/>
      <c r="F525"/>
      <c r="K525"/>
      <c r="L525"/>
      <c r="M525"/>
      <c r="N525"/>
      <c r="O525"/>
      <c r="Q525"/>
      <c r="R525"/>
      <c r="AL525" s="117"/>
      <c r="AM525"/>
      <c r="AN525"/>
      <c r="AO525"/>
      <c r="AP525"/>
      <c r="AU525"/>
      <c r="AV525" s="169"/>
    </row>
    <row r="526" spans="1:48" s="9" customFormat="1" ht="15" customHeight="1" x14ac:dyDescent="0.35">
      <c r="A526"/>
      <c r="B526"/>
      <c r="C526"/>
      <c r="D526"/>
      <c r="E526"/>
      <c r="F526"/>
      <c r="K526"/>
      <c r="L526"/>
      <c r="M526"/>
      <c r="N526"/>
      <c r="O526"/>
      <c r="Q526"/>
      <c r="R526"/>
      <c r="AL526" s="117"/>
      <c r="AM526"/>
      <c r="AN526"/>
      <c r="AO526"/>
      <c r="AP526"/>
      <c r="AU526"/>
      <c r="AV526" s="169"/>
    </row>
    <row r="527" spans="1:48" s="9" customFormat="1" ht="15" customHeight="1" x14ac:dyDescent="0.35">
      <c r="A527"/>
      <c r="B527"/>
      <c r="C527"/>
      <c r="D527"/>
      <c r="E527"/>
      <c r="F527"/>
      <c r="K527"/>
      <c r="L527"/>
      <c r="M527"/>
      <c r="N527"/>
      <c r="O527"/>
      <c r="Q527"/>
      <c r="R527"/>
      <c r="AL527" s="117"/>
      <c r="AM527"/>
      <c r="AN527"/>
      <c r="AO527"/>
      <c r="AP527"/>
      <c r="AU527"/>
      <c r="AV527" s="169"/>
    </row>
    <row r="528" spans="1:48" s="9" customFormat="1" ht="15" customHeight="1" x14ac:dyDescent="0.35">
      <c r="A528"/>
      <c r="B528"/>
      <c r="C528"/>
      <c r="D528"/>
      <c r="E528"/>
      <c r="F528"/>
      <c r="K528"/>
      <c r="L528"/>
      <c r="M528"/>
      <c r="N528"/>
      <c r="O528"/>
      <c r="Q528"/>
      <c r="R528"/>
      <c r="AL528" s="117"/>
      <c r="AM528"/>
      <c r="AN528"/>
      <c r="AO528"/>
      <c r="AP528"/>
      <c r="AU528"/>
      <c r="AV528" s="169"/>
    </row>
    <row r="529" spans="1:48" s="9" customFormat="1" ht="15" customHeight="1" x14ac:dyDescent="0.35">
      <c r="A529"/>
      <c r="B529"/>
      <c r="C529"/>
      <c r="D529"/>
      <c r="E529"/>
      <c r="F529"/>
      <c r="K529"/>
      <c r="L529"/>
      <c r="M529"/>
      <c r="N529"/>
      <c r="O529"/>
      <c r="Q529"/>
      <c r="R529"/>
      <c r="AL529" s="117"/>
      <c r="AM529"/>
      <c r="AN529"/>
      <c r="AO529"/>
      <c r="AP529"/>
      <c r="AU529"/>
      <c r="AV529" s="169"/>
    </row>
    <row r="530" spans="1:48" s="9" customFormat="1" ht="15" customHeight="1" x14ac:dyDescent="0.35">
      <c r="A530"/>
      <c r="B530"/>
      <c r="C530"/>
      <c r="D530"/>
      <c r="E530"/>
      <c r="F530"/>
      <c r="K530"/>
      <c r="L530"/>
      <c r="M530"/>
      <c r="N530"/>
      <c r="O530"/>
      <c r="Q530"/>
      <c r="R530"/>
      <c r="AL530" s="117"/>
      <c r="AM530"/>
      <c r="AN530"/>
      <c r="AO530"/>
      <c r="AP530"/>
      <c r="AU530"/>
      <c r="AV530" s="169"/>
    </row>
    <row r="531" spans="1:48" s="9" customFormat="1" ht="15" customHeight="1" x14ac:dyDescent="0.35">
      <c r="A531"/>
      <c r="B531"/>
      <c r="C531"/>
      <c r="D531"/>
      <c r="E531"/>
      <c r="F531"/>
      <c r="K531"/>
      <c r="L531"/>
      <c r="M531"/>
      <c r="N531"/>
      <c r="O531"/>
      <c r="Q531"/>
      <c r="R531"/>
      <c r="AL531" s="117"/>
      <c r="AM531"/>
      <c r="AN531"/>
      <c r="AO531"/>
      <c r="AP531"/>
      <c r="AU531"/>
      <c r="AV531" s="169"/>
    </row>
    <row r="532" spans="1:48" s="9" customFormat="1" ht="15" customHeight="1" x14ac:dyDescent="0.35">
      <c r="A532"/>
      <c r="B532"/>
      <c r="C532"/>
      <c r="D532"/>
      <c r="E532"/>
      <c r="F532"/>
      <c r="K532"/>
      <c r="L532"/>
      <c r="M532"/>
      <c r="N532"/>
      <c r="O532"/>
      <c r="Q532"/>
      <c r="R532"/>
      <c r="AL532" s="117"/>
      <c r="AM532"/>
      <c r="AN532"/>
      <c r="AO532"/>
      <c r="AP532"/>
      <c r="AU532"/>
      <c r="AV532" s="169"/>
    </row>
    <row r="533" spans="1:48" s="9" customFormat="1" ht="15" customHeight="1" x14ac:dyDescent="0.35">
      <c r="A533"/>
      <c r="B533"/>
      <c r="C533"/>
      <c r="D533"/>
      <c r="E533"/>
      <c r="F533"/>
      <c r="K533"/>
      <c r="L533"/>
      <c r="M533"/>
      <c r="N533"/>
      <c r="O533"/>
      <c r="Q533"/>
      <c r="R533"/>
      <c r="AL533" s="117"/>
      <c r="AM533"/>
      <c r="AN533"/>
      <c r="AO533"/>
      <c r="AP533"/>
      <c r="AU533"/>
      <c r="AV533" s="169"/>
    </row>
    <row r="534" spans="1:48" s="9" customFormat="1" ht="15" customHeight="1" x14ac:dyDescent="0.35">
      <c r="A534"/>
      <c r="B534"/>
      <c r="C534"/>
      <c r="D534"/>
      <c r="E534"/>
      <c r="F534"/>
      <c r="K534"/>
      <c r="L534"/>
      <c r="M534"/>
      <c r="N534"/>
      <c r="O534"/>
      <c r="Q534"/>
      <c r="R534"/>
      <c r="AL534" s="117"/>
      <c r="AM534"/>
      <c r="AN534"/>
      <c r="AO534"/>
      <c r="AP534"/>
      <c r="AU534"/>
      <c r="AV534" s="169"/>
    </row>
    <row r="535" spans="1:48" s="9" customFormat="1" ht="15" customHeight="1" x14ac:dyDescent="0.35">
      <c r="A535"/>
      <c r="B535"/>
      <c r="C535"/>
      <c r="D535"/>
      <c r="E535"/>
      <c r="F535"/>
      <c r="K535"/>
      <c r="L535"/>
      <c r="M535"/>
      <c r="N535"/>
      <c r="O535"/>
      <c r="Q535"/>
      <c r="R535"/>
      <c r="AL535" s="117"/>
      <c r="AM535"/>
      <c r="AN535"/>
      <c r="AO535"/>
      <c r="AP535"/>
      <c r="AU535"/>
      <c r="AV535" s="169"/>
    </row>
    <row r="536" spans="1:48" s="9" customFormat="1" ht="15" customHeight="1" x14ac:dyDescent="0.35">
      <c r="A536"/>
      <c r="B536"/>
      <c r="C536"/>
      <c r="D536"/>
      <c r="E536"/>
      <c r="F536"/>
      <c r="K536"/>
      <c r="L536"/>
      <c r="M536"/>
      <c r="N536"/>
      <c r="O536"/>
      <c r="Q536"/>
      <c r="R536"/>
      <c r="AL536" s="117"/>
      <c r="AM536"/>
      <c r="AN536"/>
      <c r="AO536"/>
      <c r="AP536"/>
      <c r="AU536"/>
      <c r="AV536" s="169"/>
    </row>
    <row r="537" spans="1:48" s="9" customFormat="1" ht="15" customHeight="1" x14ac:dyDescent="0.35">
      <c r="A537"/>
      <c r="B537"/>
      <c r="C537"/>
      <c r="D537"/>
      <c r="E537"/>
      <c r="F537"/>
      <c r="K537"/>
      <c r="L537"/>
      <c r="M537"/>
      <c r="N537"/>
      <c r="O537"/>
      <c r="Q537"/>
      <c r="R537"/>
      <c r="AL537" s="117"/>
      <c r="AM537"/>
      <c r="AN537"/>
      <c r="AO537"/>
      <c r="AP537"/>
      <c r="AU537"/>
      <c r="AV537" s="169"/>
    </row>
    <row r="538" spans="1:48" s="9" customFormat="1" ht="15" customHeight="1" x14ac:dyDescent="0.35">
      <c r="A538"/>
      <c r="B538"/>
      <c r="C538"/>
      <c r="D538"/>
      <c r="E538"/>
      <c r="F538"/>
      <c r="K538"/>
      <c r="L538"/>
      <c r="M538"/>
      <c r="N538"/>
      <c r="O538"/>
      <c r="Q538"/>
      <c r="R538"/>
      <c r="AL538" s="117"/>
      <c r="AM538"/>
      <c r="AN538"/>
      <c r="AO538"/>
      <c r="AP538"/>
      <c r="AU538"/>
      <c r="AV538" s="169"/>
    </row>
    <row r="539" spans="1:48" s="9" customFormat="1" ht="15" customHeight="1" x14ac:dyDescent="0.35">
      <c r="A539"/>
      <c r="B539"/>
      <c r="C539"/>
      <c r="D539"/>
      <c r="E539"/>
      <c r="F539"/>
      <c r="K539"/>
      <c r="L539"/>
      <c r="M539"/>
      <c r="N539"/>
      <c r="O539"/>
      <c r="Q539"/>
      <c r="R539"/>
      <c r="AL539" s="117"/>
      <c r="AM539"/>
      <c r="AN539"/>
      <c r="AO539"/>
      <c r="AP539"/>
      <c r="AU539"/>
      <c r="AV539" s="169"/>
    </row>
    <row r="540" spans="1:48" s="9" customFormat="1" ht="15" customHeight="1" x14ac:dyDescent="0.35">
      <c r="A540"/>
      <c r="B540"/>
      <c r="C540"/>
      <c r="D540"/>
      <c r="E540"/>
      <c r="F540"/>
      <c r="K540"/>
      <c r="L540"/>
      <c r="M540"/>
      <c r="N540"/>
      <c r="O540"/>
      <c r="Q540"/>
      <c r="R540"/>
      <c r="AL540" s="117"/>
      <c r="AM540"/>
      <c r="AN540"/>
      <c r="AO540"/>
      <c r="AP540"/>
      <c r="AU540"/>
      <c r="AV540" s="169"/>
    </row>
    <row r="541" spans="1:48" s="9" customFormat="1" ht="15" customHeight="1" x14ac:dyDescent="0.35">
      <c r="A541"/>
      <c r="B541"/>
      <c r="C541"/>
      <c r="D541"/>
      <c r="E541"/>
      <c r="F541"/>
      <c r="K541"/>
      <c r="L541"/>
      <c r="M541"/>
      <c r="N541"/>
      <c r="O541"/>
      <c r="Q541"/>
      <c r="R541"/>
      <c r="AL541" s="117"/>
      <c r="AM541"/>
      <c r="AN541"/>
      <c r="AO541"/>
      <c r="AP541"/>
      <c r="AU541"/>
      <c r="AV541" s="169"/>
    </row>
    <row r="542" spans="1:48" s="9" customFormat="1" ht="15" customHeight="1" x14ac:dyDescent="0.35">
      <c r="A542"/>
      <c r="B542"/>
      <c r="C542"/>
      <c r="D542"/>
      <c r="E542"/>
      <c r="F542"/>
      <c r="K542"/>
      <c r="L542"/>
      <c r="M542"/>
      <c r="N542"/>
      <c r="O542"/>
      <c r="Q542"/>
      <c r="R542"/>
      <c r="AL542" s="117"/>
      <c r="AM542"/>
      <c r="AN542"/>
      <c r="AO542"/>
      <c r="AP542"/>
      <c r="AU542"/>
      <c r="AV542" s="169"/>
    </row>
    <row r="543" spans="1:48" s="9" customFormat="1" ht="15" customHeight="1" x14ac:dyDescent="0.35">
      <c r="A543"/>
      <c r="B543"/>
      <c r="C543"/>
      <c r="D543"/>
      <c r="E543"/>
      <c r="F543"/>
      <c r="K543"/>
      <c r="L543"/>
      <c r="M543"/>
      <c r="N543"/>
      <c r="O543"/>
      <c r="Q543"/>
      <c r="R543"/>
      <c r="AL543" s="117"/>
      <c r="AM543"/>
      <c r="AN543"/>
      <c r="AO543"/>
      <c r="AP543"/>
      <c r="AU543"/>
      <c r="AV543" s="169"/>
    </row>
    <row r="544" spans="1:48" s="9" customFormat="1" ht="15" customHeight="1" x14ac:dyDescent="0.35">
      <c r="A544"/>
      <c r="B544"/>
      <c r="C544"/>
      <c r="D544"/>
      <c r="E544"/>
      <c r="F544"/>
      <c r="K544"/>
      <c r="L544"/>
      <c r="M544"/>
      <c r="N544"/>
      <c r="O544"/>
      <c r="Q544"/>
      <c r="R544"/>
      <c r="AL544" s="117"/>
      <c r="AM544"/>
      <c r="AN544"/>
      <c r="AO544"/>
      <c r="AP544"/>
      <c r="AU544"/>
      <c r="AV544" s="169"/>
    </row>
    <row r="545" spans="1:48" s="9" customFormat="1" ht="15" customHeight="1" x14ac:dyDescent="0.35">
      <c r="A545"/>
      <c r="B545"/>
      <c r="C545"/>
      <c r="D545"/>
      <c r="E545"/>
      <c r="F545"/>
      <c r="K545"/>
      <c r="L545"/>
      <c r="M545"/>
      <c r="N545"/>
      <c r="O545"/>
      <c r="Q545"/>
      <c r="R545"/>
      <c r="AL545" s="117"/>
      <c r="AM545"/>
      <c r="AN545"/>
      <c r="AO545"/>
      <c r="AP545"/>
      <c r="AU545"/>
      <c r="AV545" s="169"/>
    </row>
    <row r="546" spans="1:48" s="9" customFormat="1" ht="15" customHeight="1" x14ac:dyDescent="0.35">
      <c r="A546"/>
      <c r="B546"/>
      <c r="C546"/>
      <c r="D546"/>
      <c r="E546"/>
      <c r="F546"/>
      <c r="K546"/>
      <c r="L546"/>
      <c r="M546"/>
      <c r="N546"/>
      <c r="O546"/>
      <c r="Q546"/>
      <c r="R546"/>
      <c r="AL546" s="117"/>
      <c r="AM546"/>
      <c r="AN546"/>
      <c r="AO546"/>
      <c r="AP546"/>
      <c r="AU546"/>
      <c r="AV546" s="169"/>
    </row>
    <row r="547" spans="1:48" s="9" customFormat="1" ht="15" customHeight="1" x14ac:dyDescent="0.35">
      <c r="A547"/>
      <c r="B547"/>
      <c r="C547"/>
      <c r="D547"/>
      <c r="E547"/>
      <c r="F547"/>
      <c r="K547"/>
      <c r="L547"/>
      <c r="M547"/>
      <c r="N547"/>
      <c r="O547"/>
      <c r="Q547"/>
      <c r="R547"/>
      <c r="AL547" s="117"/>
      <c r="AM547"/>
      <c r="AN547"/>
      <c r="AO547"/>
      <c r="AP547"/>
      <c r="AU547"/>
      <c r="AV547" s="169"/>
    </row>
    <row r="548" spans="1:48" s="9" customFormat="1" ht="15" customHeight="1" x14ac:dyDescent="0.35">
      <c r="A548"/>
      <c r="B548"/>
      <c r="C548"/>
      <c r="D548"/>
      <c r="E548"/>
      <c r="F548"/>
      <c r="K548"/>
      <c r="L548"/>
      <c r="M548"/>
      <c r="N548"/>
      <c r="O548"/>
      <c r="Q548"/>
      <c r="R548"/>
      <c r="AL548" s="117"/>
      <c r="AM548"/>
      <c r="AN548"/>
      <c r="AO548"/>
      <c r="AP548"/>
      <c r="AU548"/>
      <c r="AV548" s="169"/>
    </row>
    <row r="549" spans="1:48" s="9" customFormat="1" ht="15" customHeight="1" x14ac:dyDescent="0.35">
      <c r="A549"/>
      <c r="B549"/>
      <c r="C549"/>
      <c r="D549"/>
      <c r="E549"/>
      <c r="F549"/>
      <c r="K549"/>
      <c r="L549"/>
      <c r="M549"/>
      <c r="N549"/>
      <c r="O549"/>
      <c r="Q549"/>
      <c r="R549"/>
      <c r="AL549" s="117"/>
      <c r="AM549"/>
      <c r="AN549"/>
      <c r="AO549"/>
      <c r="AP549"/>
      <c r="AU549"/>
      <c r="AV549" s="169"/>
    </row>
    <row r="550" spans="1:48" s="9" customFormat="1" ht="15" customHeight="1" x14ac:dyDescent="0.35">
      <c r="A550"/>
      <c r="B550"/>
      <c r="C550"/>
      <c r="D550"/>
      <c r="E550"/>
      <c r="F550"/>
      <c r="K550"/>
      <c r="L550"/>
      <c r="M550"/>
      <c r="N550"/>
      <c r="O550"/>
      <c r="Q550"/>
      <c r="R550"/>
      <c r="AL550" s="117"/>
      <c r="AM550"/>
      <c r="AN550"/>
      <c r="AO550"/>
      <c r="AP550"/>
      <c r="AU550"/>
      <c r="AV550" s="169"/>
    </row>
    <row r="551" spans="1:48" s="9" customFormat="1" ht="15" customHeight="1" x14ac:dyDescent="0.35">
      <c r="A551"/>
      <c r="B551"/>
      <c r="C551"/>
      <c r="D551"/>
      <c r="E551"/>
      <c r="F551"/>
      <c r="K551"/>
      <c r="L551"/>
      <c r="M551"/>
      <c r="N551"/>
      <c r="O551"/>
      <c r="Q551"/>
      <c r="R551"/>
      <c r="AL551" s="117"/>
      <c r="AM551"/>
      <c r="AN551"/>
      <c r="AO551"/>
      <c r="AP551"/>
      <c r="AU551"/>
      <c r="AV551" s="169"/>
    </row>
    <row r="552" spans="1:48" s="9" customFormat="1" ht="15" customHeight="1" x14ac:dyDescent="0.35">
      <c r="A552"/>
      <c r="B552"/>
      <c r="C552"/>
      <c r="D552"/>
      <c r="E552"/>
      <c r="F552"/>
      <c r="K552"/>
      <c r="L552"/>
      <c r="M552"/>
      <c r="N552"/>
      <c r="O552"/>
      <c r="Q552"/>
      <c r="R552"/>
      <c r="AL552" s="117"/>
      <c r="AM552"/>
      <c r="AN552"/>
      <c r="AO552"/>
      <c r="AP552"/>
      <c r="AU552"/>
      <c r="AV552" s="169"/>
    </row>
    <row r="553" spans="1:48" s="9" customFormat="1" ht="15" customHeight="1" x14ac:dyDescent="0.35">
      <c r="A553"/>
      <c r="B553"/>
      <c r="C553"/>
      <c r="D553"/>
      <c r="E553"/>
      <c r="F553"/>
      <c r="K553"/>
      <c r="L553"/>
      <c r="M553"/>
      <c r="N553"/>
      <c r="O553"/>
      <c r="Q553"/>
      <c r="R553"/>
      <c r="AL553" s="117"/>
      <c r="AM553"/>
      <c r="AN553"/>
      <c r="AO553"/>
      <c r="AP553"/>
      <c r="AU553"/>
      <c r="AV553" s="169"/>
    </row>
    <row r="554" spans="1:48" s="9" customFormat="1" ht="15" customHeight="1" x14ac:dyDescent="0.35">
      <c r="A554"/>
      <c r="B554"/>
      <c r="C554"/>
      <c r="D554"/>
      <c r="E554"/>
      <c r="F554"/>
      <c r="K554"/>
      <c r="L554"/>
      <c r="M554"/>
      <c r="N554"/>
      <c r="O554"/>
      <c r="Q554"/>
      <c r="R554"/>
      <c r="AL554" s="117"/>
      <c r="AM554"/>
      <c r="AN554"/>
      <c r="AO554"/>
      <c r="AP554"/>
      <c r="AU554"/>
      <c r="AV554" s="169"/>
    </row>
    <row r="555" spans="1:48" s="9" customFormat="1" ht="15" customHeight="1" x14ac:dyDescent="0.35">
      <c r="A555"/>
      <c r="B555"/>
      <c r="C555"/>
      <c r="D555"/>
      <c r="E555"/>
      <c r="F555"/>
      <c r="K555"/>
      <c r="L555"/>
      <c r="M555"/>
      <c r="N555"/>
      <c r="O555"/>
      <c r="Q555"/>
      <c r="R555"/>
      <c r="AL555" s="117"/>
      <c r="AM555"/>
      <c r="AN555"/>
      <c r="AO555"/>
      <c r="AP555"/>
      <c r="AU555"/>
      <c r="AV555" s="169"/>
    </row>
    <row r="556" spans="1:48" s="9" customFormat="1" ht="15" customHeight="1" x14ac:dyDescent="0.35">
      <c r="A556"/>
      <c r="B556"/>
      <c r="C556"/>
      <c r="D556"/>
      <c r="E556"/>
      <c r="F556"/>
      <c r="K556"/>
      <c r="L556"/>
      <c r="M556"/>
      <c r="N556"/>
      <c r="O556"/>
      <c r="Q556"/>
      <c r="R556"/>
      <c r="AL556" s="117"/>
      <c r="AM556"/>
      <c r="AN556"/>
      <c r="AO556"/>
      <c r="AP556"/>
      <c r="AU556"/>
      <c r="AV556" s="169"/>
    </row>
    <row r="557" spans="1:48" s="9" customFormat="1" ht="15" customHeight="1" x14ac:dyDescent="0.35">
      <c r="A557"/>
      <c r="B557"/>
      <c r="C557"/>
      <c r="D557"/>
      <c r="E557"/>
      <c r="F557"/>
      <c r="K557"/>
      <c r="L557"/>
      <c r="M557"/>
      <c r="N557"/>
      <c r="O557"/>
      <c r="Q557"/>
      <c r="R557"/>
      <c r="AL557" s="117"/>
      <c r="AM557"/>
      <c r="AN557"/>
      <c r="AO557"/>
      <c r="AP557"/>
      <c r="AU557"/>
      <c r="AV557" s="169"/>
    </row>
    <row r="558" spans="1:48" s="9" customFormat="1" ht="15" customHeight="1" x14ac:dyDescent="0.35">
      <c r="A558"/>
      <c r="B558"/>
      <c r="C558"/>
      <c r="D558"/>
      <c r="E558"/>
      <c r="F558"/>
      <c r="K558"/>
      <c r="L558"/>
      <c r="M558"/>
      <c r="N558"/>
      <c r="O558"/>
      <c r="Q558"/>
      <c r="R558"/>
      <c r="AL558" s="117"/>
      <c r="AM558"/>
      <c r="AN558"/>
      <c r="AO558"/>
      <c r="AP558"/>
      <c r="AU558"/>
      <c r="AV558" s="169"/>
    </row>
    <row r="559" spans="1:48" s="9" customFormat="1" ht="15" customHeight="1" x14ac:dyDescent="0.35">
      <c r="A559"/>
      <c r="B559"/>
      <c r="C559"/>
      <c r="D559"/>
      <c r="E559"/>
      <c r="F559"/>
      <c r="K559"/>
      <c r="L559"/>
      <c r="M559"/>
      <c r="N559"/>
      <c r="O559"/>
      <c r="Q559"/>
      <c r="R559"/>
      <c r="AL559" s="117"/>
      <c r="AM559"/>
      <c r="AN559"/>
      <c r="AO559"/>
      <c r="AP559"/>
      <c r="AU559"/>
      <c r="AV559" s="169"/>
    </row>
    <row r="560" spans="1:48" s="9" customFormat="1" ht="15" customHeight="1" x14ac:dyDescent="0.35">
      <c r="A560"/>
      <c r="B560"/>
      <c r="C560"/>
      <c r="D560"/>
      <c r="E560"/>
      <c r="F560"/>
      <c r="K560"/>
      <c r="L560"/>
      <c r="M560"/>
      <c r="N560"/>
      <c r="O560"/>
      <c r="Q560"/>
      <c r="R560"/>
      <c r="AL560" s="117"/>
      <c r="AM560"/>
      <c r="AN560"/>
      <c r="AO560"/>
      <c r="AP560"/>
      <c r="AU560"/>
      <c r="AV560" s="169"/>
    </row>
    <row r="561" spans="1:48" s="9" customFormat="1" ht="15" customHeight="1" x14ac:dyDescent="0.35">
      <c r="A561"/>
      <c r="B561"/>
      <c r="C561"/>
      <c r="D561"/>
      <c r="E561"/>
      <c r="F561"/>
      <c r="K561"/>
      <c r="L561"/>
      <c r="M561"/>
      <c r="N561"/>
      <c r="O561"/>
      <c r="Q561"/>
      <c r="R561"/>
      <c r="AL561" s="117"/>
      <c r="AM561"/>
      <c r="AN561"/>
      <c r="AO561"/>
      <c r="AP561"/>
      <c r="AU561"/>
      <c r="AV561" s="169"/>
    </row>
    <row r="562" spans="1:48" s="9" customFormat="1" ht="15" customHeight="1" x14ac:dyDescent="0.35">
      <c r="A562"/>
      <c r="B562"/>
      <c r="C562"/>
      <c r="D562"/>
      <c r="E562"/>
      <c r="F562"/>
      <c r="K562"/>
      <c r="L562"/>
      <c r="M562"/>
      <c r="N562"/>
      <c r="O562"/>
      <c r="Q562"/>
      <c r="R562"/>
      <c r="AL562" s="117"/>
      <c r="AM562"/>
      <c r="AN562"/>
      <c r="AO562"/>
      <c r="AP562"/>
      <c r="AU562"/>
      <c r="AV562" s="169"/>
    </row>
    <row r="563" spans="1:48" s="9" customFormat="1" ht="15" customHeight="1" x14ac:dyDescent="0.35">
      <c r="A563"/>
      <c r="B563"/>
      <c r="C563"/>
      <c r="D563"/>
      <c r="E563"/>
      <c r="F563"/>
      <c r="K563"/>
      <c r="L563"/>
      <c r="M563"/>
      <c r="N563"/>
      <c r="O563"/>
      <c r="Q563"/>
      <c r="R563"/>
      <c r="AL563" s="117"/>
      <c r="AM563"/>
      <c r="AN563"/>
      <c r="AO563"/>
      <c r="AP563"/>
      <c r="AU563"/>
      <c r="AV563" s="169"/>
    </row>
    <row r="564" spans="1:48" s="9" customFormat="1" ht="15" customHeight="1" x14ac:dyDescent="0.35">
      <c r="A564"/>
      <c r="B564"/>
      <c r="C564"/>
      <c r="D564"/>
      <c r="E564"/>
      <c r="F564"/>
      <c r="K564"/>
      <c r="L564"/>
      <c r="M564"/>
      <c r="N564"/>
      <c r="O564"/>
      <c r="Q564"/>
      <c r="R564"/>
      <c r="AL564" s="117"/>
      <c r="AM564"/>
      <c r="AN564"/>
      <c r="AO564"/>
      <c r="AP564"/>
      <c r="AU564"/>
      <c r="AV564" s="169"/>
    </row>
    <row r="565" spans="1:48" s="9" customFormat="1" ht="15" customHeight="1" x14ac:dyDescent="0.35">
      <c r="A565"/>
      <c r="B565"/>
      <c r="C565"/>
      <c r="D565"/>
      <c r="E565"/>
      <c r="F565"/>
      <c r="K565"/>
      <c r="L565"/>
      <c r="M565"/>
      <c r="N565"/>
      <c r="O565"/>
      <c r="Q565"/>
      <c r="R565"/>
      <c r="AL565" s="117"/>
      <c r="AM565"/>
      <c r="AN565"/>
      <c r="AO565"/>
      <c r="AP565"/>
      <c r="AU565"/>
      <c r="AV565" s="169"/>
    </row>
    <row r="566" spans="1:48" s="9" customFormat="1" ht="15" customHeight="1" x14ac:dyDescent="0.35">
      <c r="A566"/>
      <c r="B566"/>
      <c r="C566"/>
      <c r="D566"/>
      <c r="E566"/>
      <c r="F566"/>
      <c r="K566"/>
      <c r="L566"/>
      <c r="M566"/>
      <c r="N566"/>
      <c r="O566"/>
      <c r="Q566"/>
      <c r="R566"/>
      <c r="AL566" s="117"/>
      <c r="AM566"/>
      <c r="AN566"/>
      <c r="AO566"/>
      <c r="AP566"/>
      <c r="AU566"/>
      <c r="AV566" s="169"/>
    </row>
    <row r="567" spans="1:48" s="9" customFormat="1" ht="15" customHeight="1" x14ac:dyDescent="0.35">
      <c r="A567"/>
      <c r="B567"/>
      <c r="C567"/>
      <c r="D567"/>
      <c r="E567"/>
      <c r="F567"/>
      <c r="K567"/>
      <c r="L567"/>
      <c r="M567"/>
      <c r="N567"/>
      <c r="O567"/>
      <c r="Q567"/>
      <c r="R567"/>
      <c r="AL567" s="117"/>
      <c r="AM567"/>
      <c r="AN567"/>
      <c r="AO567"/>
      <c r="AP567"/>
      <c r="AU567"/>
      <c r="AV567" s="169"/>
    </row>
    <row r="568" spans="1:48" s="9" customFormat="1" ht="15" customHeight="1" x14ac:dyDescent="0.35">
      <c r="A568"/>
      <c r="B568"/>
      <c r="C568"/>
      <c r="D568"/>
      <c r="E568"/>
      <c r="F568"/>
      <c r="K568"/>
      <c r="L568"/>
      <c r="M568"/>
      <c r="N568"/>
      <c r="O568"/>
      <c r="Q568"/>
      <c r="R568"/>
      <c r="AL568" s="117"/>
      <c r="AM568"/>
      <c r="AN568"/>
      <c r="AO568"/>
      <c r="AP568"/>
      <c r="AU568"/>
      <c r="AV568" s="169"/>
    </row>
    <row r="569" spans="1:48" s="9" customFormat="1" ht="15" customHeight="1" x14ac:dyDescent="0.35">
      <c r="A569"/>
      <c r="B569"/>
      <c r="C569"/>
      <c r="D569"/>
      <c r="E569"/>
      <c r="F569"/>
      <c r="K569"/>
      <c r="L569"/>
      <c r="M569"/>
      <c r="N569"/>
      <c r="O569"/>
      <c r="Q569"/>
      <c r="R569"/>
      <c r="AL569" s="117"/>
      <c r="AM569"/>
      <c r="AN569"/>
      <c r="AO569"/>
      <c r="AP569"/>
      <c r="AU569"/>
      <c r="AV569" s="169"/>
    </row>
    <row r="570" spans="1:48" s="9" customFormat="1" ht="15" customHeight="1" x14ac:dyDescent="0.35">
      <c r="A570"/>
      <c r="B570"/>
      <c r="C570"/>
      <c r="D570"/>
      <c r="E570"/>
      <c r="F570"/>
      <c r="K570"/>
      <c r="L570"/>
      <c r="M570"/>
      <c r="N570"/>
      <c r="O570"/>
      <c r="Q570"/>
      <c r="R570"/>
      <c r="AL570" s="117"/>
      <c r="AM570"/>
      <c r="AN570"/>
      <c r="AO570"/>
      <c r="AP570"/>
      <c r="AU570"/>
      <c r="AV570" s="169"/>
    </row>
    <row r="571" spans="1:48" s="9" customFormat="1" ht="15" customHeight="1" x14ac:dyDescent="0.35">
      <c r="A571"/>
      <c r="B571"/>
      <c r="C571"/>
      <c r="D571"/>
      <c r="E571"/>
      <c r="F571"/>
      <c r="K571"/>
      <c r="L571"/>
      <c r="M571"/>
      <c r="N571"/>
      <c r="O571"/>
      <c r="Q571"/>
      <c r="R571"/>
      <c r="AL571" s="117"/>
      <c r="AM571"/>
      <c r="AN571"/>
      <c r="AO571"/>
      <c r="AP571"/>
      <c r="AU571"/>
      <c r="AV571" s="169"/>
    </row>
    <row r="572" spans="1:48" s="9" customFormat="1" ht="15" customHeight="1" x14ac:dyDescent="0.35">
      <c r="A572"/>
      <c r="B572"/>
      <c r="C572"/>
      <c r="D572"/>
      <c r="E572"/>
      <c r="F572"/>
      <c r="K572"/>
      <c r="L572"/>
      <c r="M572"/>
      <c r="N572"/>
      <c r="O572"/>
      <c r="Q572"/>
      <c r="R572"/>
      <c r="AL572" s="117"/>
      <c r="AM572"/>
      <c r="AN572"/>
      <c r="AO572"/>
      <c r="AP572"/>
      <c r="AU572"/>
      <c r="AV572" s="169"/>
    </row>
    <row r="573" spans="1:48" s="9" customFormat="1" ht="15" customHeight="1" x14ac:dyDescent="0.35">
      <c r="A573"/>
      <c r="B573"/>
      <c r="C573"/>
      <c r="D573"/>
      <c r="E573"/>
      <c r="F573"/>
      <c r="K573"/>
      <c r="L573"/>
      <c r="M573"/>
      <c r="N573"/>
      <c r="O573"/>
      <c r="Q573"/>
      <c r="R573"/>
      <c r="AL573" s="117"/>
      <c r="AM573"/>
      <c r="AN573"/>
      <c r="AO573"/>
      <c r="AP573"/>
      <c r="AU573"/>
      <c r="AV573" s="169"/>
    </row>
    <row r="574" spans="1:48" s="9" customFormat="1" ht="15" customHeight="1" x14ac:dyDescent="0.35">
      <c r="A574"/>
      <c r="B574"/>
      <c r="C574"/>
      <c r="D574"/>
      <c r="E574"/>
      <c r="F574"/>
      <c r="K574"/>
      <c r="L574"/>
      <c r="M574"/>
      <c r="N574"/>
      <c r="O574"/>
      <c r="Q574"/>
      <c r="R574"/>
      <c r="AL574" s="117"/>
      <c r="AM574"/>
      <c r="AN574"/>
      <c r="AO574"/>
      <c r="AP574"/>
      <c r="AU574"/>
      <c r="AV574" s="169"/>
    </row>
    <row r="575" spans="1:48" s="9" customFormat="1" ht="15" customHeight="1" x14ac:dyDescent="0.35">
      <c r="A575"/>
      <c r="B575"/>
      <c r="C575"/>
      <c r="D575"/>
      <c r="E575"/>
      <c r="F575"/>
      <c r="K575"/>
      <c r="L575"/>
      <c r="M575"/>
      <c r="N575"/>
      <c r="O575"/>
      <c r="Q575"/>
      <c r="R575"/>
      <c r="AL575" s="117"/>
      <c r="AM575"/>
      <c r="AN575"/>
      <c r="AO575"/>
      <c r="AP575"/>
      <c r="AU575"/>
      <c r="AV575" s="169"/>
    </row>
    <row r="576" spans="1:48" s="9" customFormat="1" ht="15" customHeight="1" x14ac:dyDescent="0.35">
      <c r="A576"/>
      <c r="B576"/>
      <c r="C576"/>
      <c r="D576"/>
      <c r="E576"/>
      <c r="F576"/>
      <c r="K576"/>
      <c r="L576"/>
      <c r="M576"/>
      <c r="N576"/>
      <c r="O576"/>
      <c r="Q576"/>
      <c r="R576"/>
      <c r="AL576" s="117"/>
      <c r="AM576"/>
      <c r="AN576"/>
      <c r="AO576"/>
      <c r="AP576"/>
      <c r="AU576"/>
      <c r="AV576" s="169"/>
    </row>
    <row r="577" spans="1:48" s="9" customFormat="1" ht="15" customHeight="1" x14ac:dyDescent="0.35">
      <c r="A577"/>
      <c r="B577"/>
      <c r="C577"/>
      <c r="D577"/>
      <c r="E577"/>
      <c r="F577"/>
      <c r="K577"/>
      <c r="L577"/>
      <c r="M577"/>
      <c r="N577"/>
      <c r="O577"/>
      <c r="Q577"/>
      <c r="R577"/>
      <c r="AL577" s="117"/>
      <c r="AM577"/>
      <c r="AN577"/>
      <c r="AO577"/>
      <c r="AP577"/>
      <c r="AU577"/>
      <c r="AV577" s="169"/>
    </row>
    <row r="578" spans="1:48" s="9" customFormat="1" ht="15" customHeight="1" x14ac:dyDescent="0.35">
      <c r="A578"/>
      <c r="B578"/>
      <c r="C578"/>
      <c r="D578"/>
      <c r="E578"/>
      <c r="F578"/>
      <c r="K578"/>
      <c r="L578"/>
      <c r="M578"/>
      <c r="N578"/>
      <c r="O578"/>
      <c r="Q578"/>
      <c r="R578"/>
      <c r="AL578" s="117"/>
      <c r="AM578"/>
      <c r="AN578"/>
      <c r="AO578"/>
      <c r="AP578"/>
      <c r="AU578"/>
      <c r="AV578" s="169"/>
    </row>
    <row r="579" spans="1:48" s="9" customFormat="1" ht="15" customHeight="1" x14ac:dyDescent="0.35">
      <c r="A579"/>
      <c r="B579"/>
      <c r="C579"/>
      <c r="D579"/>
      <c r="E579"/>
      <c r="F579"/>
      <c r="K579"/>
      <c r="L579"/>
      <c r="M579"/>
      <c r="N579"/>
      <c r="O579"/>
      <c r="Q579"/>
      <c r="R579"/>
      <c r="AL579" s="117"/>
      <c r="AM579"/>
      <c r="AN579"/>
      <c r="AO579"/>
      <c r="AP579"/>
      <c r="AU579"/>
      <c r="AV579" s="169"/>
    </row>
    <row r="580" spans="1:48" s="9" customFormat="1" ht="15" customHeight="1" x14ac:dyDescent="0.35">
      <c r="A580"/>
      <c r="B580"/>
      <c r="C580"/>
      <c r="D580"/>
      <c r="E580"/>
      <c r="F580"/>
      <c r="K580"/>
      <c r="L580"/>
      <c r="M580"/>
      <c r="N580"/>
      <c r="O580"/>
      <c r="Q580"/>
      <c r="R580"/>
      <c r="AL580" s="117"/>
      <c r="AM580"/>
      <c r="AN580"/>
      <c r="AO580"/>
      <c r="AP580"/>
      <c r="AU580"/>
      <c r="AV580" s="169"/>
    </row>
    <row r="581" spans="1:48" s="9" customFormat="1" ht="15" customHeight="1" x14ac:dyDescent="0.35">
      <c r="A581"/>
      <c r="B581"/>
      <c r="C581"/>
      <c r="D581"/>
      <c r="E581"/>
      <c r="F581"/>
      <c r="K581"/>
      <c r="L581"/>
      <c r="M581"/>
      <c r="N581"/>
      <c r="O581"/>
      <c r="Q581"/>
      <c r="R581"/>
      <c r="AL581" s="117"/>
      <c r="AM581"/>
      <c r="AN581"/>
      <c r="AO581"/>
      <c r="AP581"/>
      <c r="AU581"/>
      <c r="AV581" s="169"/>
    </row>
    <row r="582" spans="1:48" s="9" customFormat="1" ht="15" customHeight="1" x14ac:dyDescent="0.35">
      <c r="A582"/>
      <c r="B582"/>
      <c r="C582"/>
      <c r="D582"/>
      <c r="E582"/>
      <c r="F582"/>
      <c r="K582"/>
      <c r="L582"/>
      <c r="M582"/>
      <c r="N582"/>
      <c r="O582"/>
      <c r="Q582"/>
      <c r="R582"/>
      <c r="AL582" s="117"/>
      <c r="AM582"/>
      <c r="AN582"/>
      <c r="AO582"/>
      <c r="AP582"/>
      <c r="AU582"/>
      <c r="AV582" s="169"/>
    </row>
    <row r="583" spans="1:48" s="9" customFormat="1" ht="15" customHeight="1" x14ac:dyDescent="0.35">
      <c r="A583"/>
      <c r="B583"/>
      <c r="C583"/>
      <c r="D583"/>
      <c r="E583"/>
      <c r="F583"/>
      <c r="K583"/>
      <c r="L583"/>
      <c r="M583"/>
      <c r="N583"/>
      <c r="O583"/>
      <c r="Q583"/>
      <c r="R583"/>
      <c r="AL583" s="117"/>
      <c r="AM583"/>
      <c r="AN583"/>
      <c r="AO583"/>
      <c r="AP583"/>
      <c r="AU583"/>
      <c r="AV583" s="169"/>
    </row>
    <row r="584" spans="1:48" s="9" customFormat="1" ht="15" customHeight="1" x14ac:dyDescent="0.35">
      <c r="A584"/>
      <c r="B584"/>
      <c r="C584"/>
      <c r="D584"/>
      <c r="E584"/>
      <c r="F584"/>
      <c r="K584"/>
      <c r="L584"/>
      <c r="M584"/>
      <c r="N584"/>
      <c r="O584"/>
      <c r="Q584"/>
      <c r="R584"/>
      <c r="AL584" s="117"/>
      <c r="AM584"/>
      <c r="AN584"/>
      <c r="AO584"/>
      <c r="AP584"/>
      <c r="AU584"/>
      <c r="AV584" s="169"/>
    </row>
    <row r="585" spans="1:48" s="9" customFormat="1" ht="15" customHeight="1" x14ac:dyDescent="0.35">
      <c r="A585"/>
      <c r="B585"/>
      <c r="C585"/>
      <c r="D585"/>
      <c r="E585"/>
      <c r="F585"/>
      <c r="K585"/>
      <c r="L585"/>
      <c r="M585"/>
      <c r="N585"/>
      <c r="O585"/>
      <c r="Q585"/>
      <c r="R585"/>
      <c r="AL585" s="117"/>
      <c r="AM585"/>
      <c r="AN585"/>
      <c r="AO585"/>
      <c r="AP585"/>
      <c r="AU585"/>
      <c r="AV585" s="169"/>
    </row>
    <row r="586" spans="1:48" s="9" customFormat="1" ht="15" customHeight="1" x14ac:dyDescent="0.35">
      <c r="A586"/>
      <c r="B586"/>
      <c r="C586"/>
      <c r="D586"/>
      <c r="E586"/>
      <c r="F586"/>
      <c r="K586"/>
      <c r="L586"/>
      <c r="M586"/>
      <c r="N586"/>
      <c r="O586"/>
      <c r="Q586"/>
      <c r="R586"/>
      <c r="AL586" s="117"/>
      <c r="AM586"/>
      <c r="AN586"/>
      <c r="AO586"/>
      <c r="AP586"/>
      <c r="AU586"/>
      <c r="AV586" s="169"/>
    </row>
    <row r="587" spans="1:48" s="9" customFormat="1" ht="15" customHeight="1" x14ac:dyDescent="0.35">
      <c r="A587"/>
      <c r="B587"/>
      <c r="C587"/>
      <c r="D587"/>
      <c r="E587"/>
      <c r="F587"/>
      <c r="K587"/>
      <c r="L587"/>
      <c r="M587"/>
      <c r="N587"/>
      <c r="O587"/>
      <c r="Q587"/>
      <c r="R587"/>
      <c r="AL587" s="117"/>
      <c r="AM587"/>
      <c r="AN587"/>
      <c r="AO587"/>
      <c r="AP587"/>
      <c r="AU587"/>
      <c r="AV587" s="169"/>
    </row>
    <row r="588" spans="1:48" s="9" customFormat="1" ht="15" customHeight="1" x14ac:dyDescent="0.35">
      <c r="A588"/>
      <c r="B588"/>
      <c r="C588"/>
      <c r="D588"/>
      <c r="E588"/>
      <c r="F588"/>
      <c r="K588"/>
      <c r="L588"/>
      <c r="M588"/>
      <c r="N588"/>
      <c r="O588"/>
      <c r="Q588"/>
      <c r="R588"/>
      <c r="AL588" s="117"/>
      <c r="AM588"/>
      <c r="AN588"/>
      <c r="AO588"/>
      <c r="AP588"/>
      <c r="AU588"/>
      <c r="AV588" s="169"/>
    </row>
    <row r="589" spans="1:48" s="9" customFormat="1" ht="15" customHeight="1" x14ac:dyDescent="0.35">
      <c r="A589"/>
      <c r="B589"/>
      <c r="C589"/>
      <c r="D589"/>
      <c r="E589"/>
      <c r="F589"/>
      <c r="K589"/>
      <c r="L589"/>
      <c r="M589"/>
      <c r="N589"/>
      <c r="O589"/>
      <c r="Q589"/>
      <c r="R589"/>
      <c r="AL589" s="117"/>
      <c r="AM589"/>
      <c r="AN589"/>
      <c r="AO589"/>
      <c r="AP589"/>
      <c r="AU589"/>
      <c r="AV589" s="169"/>
    </row>
    <row r="590" spans="1:48" s="9" customFormat="1" ht="15" customHeight="1" x14ac:dyDescent="0.35">
      <c r="A590"/>
      <c r="B590"/>
      <c r="C590"/>
      <c r="D590"/>
      <c r="E590"/>
      <c r="F590"/>
      <c r="K590"/>
      <c r="L590"/>
      <c r="M590"/>
      <c r="N590"/>
      <c r="O590"/>
      <c r="Q590"/>
      <c r="R590"/>
      <c r="AL590" s="117"/>
      <c r="AM590"/>
      <c r="AN590"/>
      <c r="AO590"/>
      <c r="AP590"/>
      <c r="AU590"/>
      <c r="AV590" s="169"/>
    </row>
    <row r="591" spans="1:48" s="9" customFormat="1" ht="15" customHeight="1" x14ac:dyDescent="0.35">
      <c r="A591"/>
      <c r="B591"/>
      <c r="C591"/>
      <c r="D591"/>
      <c r="E591"/>
      <c r="F591"/>
      <c r="K591"/>
      <c r="L591"/>
      <c r="M591"/>
      <c r="N591"/>
      <c r="O591"/>
      <c r="Q591"/>
      <c r="R591"/>
      <c r="AL591" s="117"/>
      <c r="AM591"/>
      <c r="AN591"/>
      <c r="AO591"/>
      <c r="AP591"/>
      <c r="AU591"/>
      <c r="AV591" s="169"/>
    </row>
    <row r="592" spans="1:48" s="9" customFormat="1" ht="15" customHeight="1" x14ac:dyDescent="0.35">
      <c r="A592"/>
      <c r="B592"/>
      <c r="C592"/>
      <c r="D592"/>
      <c r="E592"/>
      <c r="F592"/>
      <c r="K592"/>
      <c r="L592"/>
      <c r="M592"/>
      <c r="N592"/>
      <c r="O592"/>
      <c r="Q592"/>
      <c r="R592"/>
      <c r="AL592" s="117"/>
      <c r="AM592"/>
      <c r="AN592"/>
      <c r="AO592"/>
      <c r="AP592"/>
      <c r="AU592"/>
      <c r="AV592" s="169"/>
    </row>
    <row r="593" spans="1:48" s="9" customFormat="1" ht="15" customHeight="1" x14ac:dyDescent="0.35">
      <c r="A593"/>
      <c r="B593"/>
      <c r="C593"/>
      <c r="D593"/>
      <c r="E593"/>
      <c r="F593"/>
      <c r="K593"/>
      <c r="L593"/>
      <c r="M593"/>
      <c r="N593"/>
      <c r="O593"/>
      <c r="Q593"/>
      <c r="R593"/>
      <c r="AL593" s="117"/>
      <c r="AM593"/>
      <c r="AN593"/>
      <c r="AO593"/>
      <c r="AP593"/>
      <c r="AU593"/>
      <c r="AV593" s="169"/>
    </row>
    <row r="594" spans="1:48" s="9" customFormat="1" ht="15" customHeight="1" x14ac:dyDescent="0.35">
      <c r="A594"/>
      <c r="B594"/>
      <c r="C594"/>
      <c r="D594"/>
      <c r="E594"/>
      <c r="F594"/>
      <c r="K594"/>
      <c r="L594"/>
      <c r="M594"/>
      <c r="N594"/>
      <c r="O594"/>
      <c r="Q594"/>
      <c r="R594"/>
      <c r="AL594" s="117"/>
      <c r="AM594"/>
      <c r="AN594"/>
      <c r="AO594"/>
      <c r="AP594"/>
      <c r="AU594"/>
      <c r="AV594" s="169"/>
    </row>
    <row r="595" spans="1:48" s="9" customFormat="1" ht="15" customHeight="1" x14ac:dyDescent="0.35">
      <c r="A595"/>
      <c r="B595"/>
      <c r="C595"/>
      <c r="D595"/>
      <c r="E595"/>
      <c r="F595"/>
      <c r="K595"/>
      <c r="L595"/>
      <c r="M595"/>
      <c r="N595"/>
      <c r="O595"/>
      <c r="Q595"/>
      <c r="R595"/>
      <c r="AL595" s="117"/>
      <c r="AM595"/>
      <c r="AN595"/>
      <c r="AO595"/>
      <c r="AP595"/>
      <c r="AU595"/>
      <c r="AV595" s="169"/>
    </row>
    <row r="596" spans="1:48" s="9" customFormat="1" ht="15" customHeight="1" x14ac:dyDescent="0.35">
      <c r="A596"/>
      <c r="B596"/>
      <c r="C596"/>
      <c r="D596"/>
      <c r="E596"/>
      <c r="F596"/>
      <c r="K596"/>
      <c r="L596"/>
      <c r="M596"/>
      <c r="N596"/>
      <c r="O596"/>
      <c r="Q596"/>
      <c r="R596"/>
      <c r="AL596" s="117"/>
      <c r="AM596"/>
      <c r="AN596"/>
      <c r="AO596"/>
      <c r="AP596"/>
      <c r="AU596"/>
      <c r="AV596" s="169"/>
    </row>
    <row r="597" spans="1:48" s="9" customFormat="1" ht="15" customHeight="1" x14ac:dyDescent="0.35">
      <c r="A597"/>
      <c r="B597"/>
      <c r="C597"/>
      <c r="D597"/>
      <c r="E597"/>
      <c r="F597"/>
      <c r="K597"/>
      <c r="L597"/>
      <c r="M597"/>
      <c r="N597"/>
      <c r="O597"/>
      <c r="Q597"/>
      <c r="R597"/>
      <c r="AL597" s="117"/>
      <c r="AM597"/>
      <c r="AN597"/>
      <c r="AO597"/>
      <c r="AP597"/>
      <c r="AU597"/>
      <c r="AV597" s="169"/>
    </row>
    <row r="598" spans="1:48" s="9" customFormat="1" ht="15" customHeight="1" x14ac:dyDescent="0.35">
      <c r="A598"/>
      <c r="B598"/>
      <c r="C598"/>
      <c r="D598"/>
      <c r="E598"/>
      <c r="F598"/>
      <c r="K598"/>
      <c r="L598"/>
      <c r="M598"/>
      <c r="N598"/>
      <c r="O598"/>
      <c r="Q598"/>
      <c r="R598"/>
      <c r="AL598" s="117"/>
      <c r="AM598"/>
      <c r="AN598"/>
      <c r="AO598"/>
      <c r="AP598"/>
      <c r="AU598"/>
      <c r="AV598" s="169"/>
    </row>
    <row r="599" spans="1:48" s="9" customFormat="1" ht="15" customHeight="1" x14ac:dyDescent="0.35">
      <c r="A599"/>
      <c r="B599"/>
      <c r="C599"/>
      <c r="D599"/>
      <c r="E599"/>
      <c r="F599"/>
      <c r="K599"/>
      <c r="L599"/>
      <c r="M599"/>
      <c r="N599"/>
      <c r="O599"/>
      <c r="Q599"/>
      <c r="R599"/>
      <c r="AL599" s="117"/>
      <c r="AM599"/>
      <c r="AN599"/>
      <c r="AO599"/>
      <c r="AP599"/>
      <c r="AU599"/>
      <c r="AV599" s="169"/>
    </row>
    <row r="600" spans="1:48" s="9" customFormat="1" ht="15" customHeight="1" x14ac:dyDescent="0.35">
      <c r="A600"/>
      <c r="B600"/>
      <c r="C600"/>
      <c r="D600"/>
      <c r="E600"/>
      <c r="F600"/>
      <c r="K600"/>
      <c r="L600"/>
      <c r="M600"/>
      <c r="N600"/>
      <c r="O600"/>
      <c r="Q600"/>
      <c r="R600"/>
      <c r="AL600" s="117"/>
      <c r="AM600"/>
      <c r="AN600"/>
      <c r="AO600"/>
      <c r="AP600"/>
      <c r="AU600"/>
      <c r="AV600" s="169"/>
    </row>
    <row r="601" spans="1:48" s="9" customFormat="1" ht="15" customHeight="1" x14ac:dyDescent="0.35">
      <c r="A601"/>
      <c r="B601"/>
      <c r="C601"/>
      <c r="D601"/>
      <c r="E601"/>
      <c r="F601"/>
      <c r="K601"/>
      <c r="L601"/>
      <c r="M601"/>
      <c r="N601"/>
      <c r="O601"/>
      <c r="Q601"/>
      <c r="R601"/>
      <c r="AL601" s="117"/>
      <c r="AM601"/>
      <c r="AN601"/>
      <c r="AO601"/>
      <c r="AP601"/>
      <c r="AU601"/>
      <c r="AV601" s="169"/>
    </row>
    <row r="602" spans="1:48" s="9" customFormat="1" ht="15" customHeight="1" x14ac:dyDescent="0.35">
      <c r="A602"/>
      <c r="B602"/>
      <c r="C602"/>
      <c r="D602"/>
      <c r="E602"/>
      <c r="F602"/>
      <c r="K602"/>
      <c r="L602"/>
      <c r="M602"/>
      <c r="N602"/>
      <c r="O602"/>
      <c r="Q602"/>
      <c r="R602"/>
      <c r="AL602" s="117"/>
      <c r="AM602"/>
      <c r="AN602"/>
      <c r="AO602"/>
      <c r="AP602"/>
      <c r="AU602"/>
      <c r="AV602" s="169"/>
    </row>
    <row r="603" spans="1:48" s="9" customFormat="1" ht="15" customHeight="1" x14ac:dyDescent="0.35">
      <c r="A603"/>
      <c r="B603"/>
      <c r="C603"/>
      <c r="D603"/>
      <c r="E603"/>
      <c r="F603"/>
      <c r="K603"/>
      <c r="L603"/>
      <c r="M603"/>
      <c r="N603"/>
      <c r="O603"/>
      <c r="Q603"/>
      <c r="R603"/>
      <c r="AL603" s="117"/>
      <c r="AM603"/>
      <c r="AN603"/>
      <c r="AO603"/>
      <c r="AP603"/>
      <c r="AU603"/>
      <c r="AV603" s="169"/>
    </row>
    <row r="604" spans="1:48" s="9" customFormat="1" ht="15" customHeight="1" x14ac:dyDescent="0.35">
      <c r="A604"/>
      <c r="B604"/>
      <c r="C604"/>
      <c r="D604"/>
      <c r="E604"/>
      <c r="F604"/>
      <c r="K604"/>
      <c r="L604"/>
      <c r="M604"/>
      <c r="N604"/>
      <c r="O604"/>
      <c r="Q604"/>
      <c r="R604"/>
      <c r="AL604" s="117"/>
      <c r="AM604"/>
      <c r="AN604"/>
      <c r="AO604"/>
      <c r="AP604"/>
      <c r="AU604"/>
      <c r="AV604" s="169"/>
    </row>
    <row r="605" spans="1:48" s="9" customFormat="1" ht="15" customHeight="1" x14ac:dyDescent="0.35">
      <c r="A605"/>
      <c r="B605"/>
      <c r="C605"/>
      <c r="D605"/>
      <c r="E605"/>
      <c r="F605"/>
      <c r="K605"/>
      <c r="L605"/>
      <c r="M605"/>
      <c r="N605"/>
      <c r="O605"/>
      <c r="Q605"/>
      <c r="R605"/>
      <c r="AL605" s="117"/>
      <c r="AM605"/>
      <c r="AN605"/>
      <c r="AO605"/>
      <c r="AP605"/>
      <c r="AU605"/>
      <c r="AV605" s="169"/>
    </row>
    <row r="606" spans="1:48" s="9" customFormat="1" ht="15" customHeight="1" x14ac:dyDescent="0.35">
      <c r="A606"/>
      <c r="B606"/>
      <c r="C606"/>
      <c r="D606"/>
      <c r="E606"/>
      <c r="F606"/>
      <c r="K606"/>
      <c r="L606"/>
      <c r="M606"/>
      <c r="N606"/>
      <c r="O606"/>
      <c r="Q606"/>
      <c r="R606"/>
      <c r="AL606" s="117"/>
      <c r="AM606"/>
      <c r="AN606"/>
      <c r="AO606"/>
      <c r="AP606"/>
      <c r="AU606"/>
      <c r="AV606" s="169"/>
    </row>
    <row r="607" spans="1:48" s="9" customFormat="1" ht="15" customHeight="1" x14ac:dyDescent="0.35">
      <c r="A607"/>
      <c r="B607"/>
      <c r="C607"/>
      <c r="D607"/>
      <c r="E607"/>
      <c r="F607"/>
      <c r="K607"/>
      <c r="L607"/>
      <c r="M607"/>
      <c r="N607"/>
      <c r="O607"/>
      <c r="Q607"/>
      <c r="R607"/>
      <c r="AL607" s="117"/>
      <c r="AM607"/>
      <c r="AN607"/>
      <c r="AO607"/>
      <c r="AP607"/>
      <c r="AU607"/>
      <c r="AV607" s="169"/>
    </row>
    <row r="608" spans="1:48" s="9" customFormat="1" ht="15" customHeight="1" x14ac:dyDescent="0.35">
      <c r="A608"/>
      <c r="B608"/>
      <c r="C608"/>
      <c r="D608"/>
      <c r="E608"/>
      <c r="F608"/>
      <c r="K608"/>
      <c r="L608"/>
      <c r="M608"/>
      <c r="N608"/>
      <c r="O608"/>
      <c r="Q608"/>
      <c r="R608"/>
      <c r="AL608" s="117"/>
      <c r="AM608"/>
      <c r="AN608"/>
      <c r="AO608"/>
      <c r="AP608"/>
      <c r="AU608"/>
      <c r="AV608" s="169"/>
    </row>
    <row r="609" spans="1:48" s="9" customFormat="1" ht="15" customHeight="1" x14ac:dyDescent="0.35">
      <c r="A609"/>
      <c r="B609"/>
      <c r="C609"/>
      <c r="D609"/>
      <c r="E609"/>
      <c r="F609"/>
      <c r="K609"/>
      <c r="L609"/>
      <c r="M609"/>
      <c r="N609"/>
      <c r="O609"/>
      <c r="Q609"/>
      <c r="R609"/>
      <c r="AL609" s="117"/>
      <c r="AM609"/>
      <c r="AN609"/>
      <c r="AO609"/>
      <c r="AP609"/>
      <c r="AU609"/>
      <c r="AV609" s="169"/>
    </row>
    <row r="610" spans="1:48" s="9" customFormat="1" ht="15" customHeight="1" x14ac:dyDescent="0.35">
      <c r="A610"/>
      <c r="B610"/>
      <c r="C610"/>
      <c r="D610"/>
      <c r="E610"/>
      <c r="F610"/>
      <c r="K610"/>
      <c r="L610"/>
      <c r="M610"/>
      <c r="N610"/>
      <c r="O610"/>
      <c r="Q610"/>
      <c r="R610"/>
      <c r="AL610" s="117"/>
      <c r="AM610"/>
      <c r="AN610"/>
      <c r="AO610"/>
      <c r="AP610"/>
      <c r="AU610"/>
      <c r="AV610" s="169"/>
    </row>
    <row r="611" spans="1:48" s="9" customFormat="1" ht="15" customHeight="1" x14ac:dyDescent="0.35">
      <c r="A611"/>
      <c r="B611"/>
      <c r="C611"/>
      <c r="D611"/>
      <c r="E611"/>
      <c r="F611"/>
      <c r="K611"/>
      <c r="L611"/>
      <c r="M611"/>
      <c r="N611"/>
      <c r="O611"/>
      <c r="Q611"/>
      <c r="R611"/>
      <c r="AL611" s="117"/>
      <c r="AM611"/>
      <c r="AN611"/>
      <c r="AO611"/>
      <c r="AP611"/>
      <c r="AU611"/>
      <c r="AV611" s="169"/>
    </row>
    <row r="612" spans="1:48" s="9" customFormat="1" ht="15" customHeight="1" x14ac:dyDescent="0.35">
      <c r="A612"/>
      <c r="B612"/>
      <c r="C612"/>
      <c r="D612"/>
      <c r="E612"/>
      <c r="F612"/>
      <c r="K612"/>
      <c r="L612"/>
      <c r="M612"/>
      <c r="N612"/>
      <c r="O612"/>
      <c r="Q612"/>
      <c r="R612"/>
      <c r="AL612" s="117"/>
      <c r="AM612"/>
      <c r="AN612"/>
      <c r="AO612"/>
      <c r="AP612"/>
      <c r="AU612"/>
      <c r="AV612" s="169"/>
    </row>
    <row r="613" spans="1:48" s="9" customFormat="1" ht="15" customHeight="1" x14ac:dyDescent="0.35">
      <c r="A613"/>
      <c r="B613"/>
      <c r="C613"/>
      <c r="D613"/>
      <c r="E613"/>
      <c r="F613"/>
      <c r="K613"/>
      <c r="L613"/>
      <c r="M613"/>
      <c r="N613"/>
      <c r="O613"/>
      <c r="Q613"/>
      <c r="R613"/>
      <c r="AL613" s="117"/>
      <c r="AM613"/>
      <c r="AN613"/>
      <c r="AO613"/>
      <c r="AP613"/>
      <c r="AU613"/>
      <c r="AV613" s="169"/>
    </row>
    <row r="614" spans="1:48" s="9" customFormat="1" ht="15" customHeight="1" x14ac:dyDescent="0.35">
      <c r="A614"/>
      <c r="B614"/>
      <c r="C614"/>
      <c r="D614"/>
      <c r="E614"/>
      <c r="F614"/>
      <c r="K614"/>
      <c r="L614"/>
      <c r="M614"/>
      <c r="N614"/>
      <c r="O614"/>
      <c r="Q614"/>
      <c r="R614"/>
      <c r="AL614" s="117"/>
      <c r="AM614"/>
      <c r="AN614"/>
      <c r="AO614"/>
      <c r="AP614"/>
      <c r="AU614"/>
      <c r="AV614" s="169"/>
    </row>
    <row r="615" spans="1:48" s="9" customFormat="1" ht="15" customHeight="1" x14ac:dyDescent="0.35">
      <c r="A615"/>
      <c r="B615"/>
      <c r="C615"/>
      <c r="D615"/>
      <c r="E615"/>
      <c r="F615"/>
      <c r="K615"/>
      <c r="L615"/>
      <c r="M615"/>
      <c r="N615"/>
      <c r="O615"/>
      <c r="Q615"/>
      <c r="R615"/>
      <c r="AL615" s="117"/>
      <c r="AM615"/>
      <c r="AN615"/>
      <c r="AO615"/>
      <c r="AP615"/>
      <c r="AU615"/>
      <c r="AV615" s="169"/>
    </row>
    <row r="616" spans="1:48" s="9" customFormat="1" ht="15" customHeight="1" x14ac:dyDescent="0.35">
      <c r="A616"/>
      <c r="B616"/>
      <c r="C616"/>
      <c r="D616"/>
      <c r="E616"/>
      <c r="F616"/>
      <c r="K616"/>
      <c r="L616"/>
      <c r="M616"/>
      <c r="N616"/>
      <c r="O616"/>
      <c r="Q616"/>
      <c r="R616"/>
      <c r="AL616" s="117"/>
      <c r="AM616"/>
      <c r="AN616"/>
      <c r="AO616"/>
      <c r="AP616"/>
      <c r="AU616"/>
      <c r="AV616" s="169"/>
    </row>
    <row r="617" spans="1:48" s="9" customFormat="1" ht="15" customHeight="1" x14ac:dyDescent="0.35">
      <c r="A617"/>
      <c r="B617"/>
      <c r="C617"/>
      <c r="D617"/>
      <c r="E617"/>
      <c r="F617"/>
      <c r="K617"/>
      <c r="L617"/>
      <c r="M617"/>
      <c r="N617"/>
      <c r="O617"/>
      <c r="Q617"/>
      <c r="R617"/>
      <c r="AL617" s="117"/>
      <c r="AM617"/>
      <c r="AN617"/>
      <c r="AO617"/>
      <c r="AP617"/>
      <c r="AU617"/>
      <c r="AV617" s="169"/>
    </row>
    <row r="618" spans="1:48" s="9" customFormat="1" ht="15" customHeight="1" x14ac:dyDescent="0.35">
      <c r="A618"/>
      <c r="B618"/>
      <c r="C618"/>
      <c r="D618"/>
      <c r="E618"/>
      <c r="F618"/>
      <c r="K618"/>
      <c r="L618"/>
      <c r="M618"/>
      <c r="N618"/>
      <c r="O618"/>
      <c r="Q618"/>
      <c r="R618"/>
      <c r="AL618" s="117"/>
      <c r="AM618"/>
      <c r="AN618"/>
      <c r="AO618"/>
      <c r="AP618"/>
      <c r="AU618"/>
      <c r="AV618" s="169"/>
    </row>
    <row r="619" spans="1:48" s="9" customFormat="1" ht="15" customHeight="1" x14ac:dyDescent="0.35">
      <c r="A619"/>
      <c r="B619"/>
      <c r="C619"/>
      <c r="D619"/>
      <c r="E619"/>
      <c r="F619"/>
      <c r="K619"/>
      <c r="L619"/>
      <c r="M619"/>
      <c r="N619"/>
      <c r="O619"/>
      <c r="Q619"/>
      <c r="R619"/>
      <c r="AL619" s="117"/>
      <c r="AM619"/>
      <c r="AN619"/>
      <c r="AO619"/>
      <c r="AP619"/>
      <c r="AU619"/>
      <c r="AV619" s="169"/>
    </row>
    <row r="620" spans="1:48" s="9" customFormat="1" ht="15" customHeight="1" x14ac:dyDescent="0.35">
      <c r="A620"/>
      <c r="B620"/>
      <c r="C620"/>
      <c r="D620"/>
      <c r="E620"/>
      <c r="F620"/>
      <c r="K620"/>
      <c r="L620"/>
      <c r="M620"/>
      <c r="N620"/>
      <c r="O620"/>
      <c r="Q620"/>
      <c r="R620"/>
      <c r="AL620" s="117"/>
      <c r="AM620"/>
      <c r="AN620"/>
      <c r="AO620"/>
      <c r="AP620"/>
      <c r="AU620"/>
      <c r="AV620" s="169"/>
    </row>
    <row r="621" spans="1:48" s="9" customFormat="1" ht="15" customHeight="1" x14ac:dyDescent="0.35">
      <c r="A621"/>
      <c r="B621"/>
      <c r="C621"/>
      <c r="D621"/>
      <c r="E621"/>
      <c r="F621"/>
      <c r="K621"/>
      <c r="L621"/>
      <c r="M621"/>
      <c r="N621"/>
      <c r="O621"/>
      <c r="Q621"/>
      <c r="R621"/>
      <c r="AL621" s="117"/>
      <c r="AM621"/>
      <c r="AN621"/>
      <c r="AO621"/>
      <c r="AP621"/>
      <c r="AU621"/>
      <c r="AV621" s="169"/>
    </row>
    <row r="622" spans="1:48" s="9" customFormat="1" ht="15" customHeight="1" x14ac:dyDescent="0.35">
      <c r="A622"/>
      <c r="B622"/>
      <c r="C622"/>
      <c r="D622"/>
      <c r="E622"/>
      <c r="F622"/>
      <c r="K622"/>
      <c r="L622"/>
      <c r="M622"/>
      <c r="N622"/>
      <c r="O622"/>
      <c r="Q622"/>
      <c r="R622"/>
      <c r="AL622" s="117"/>
      <c r="AM622"/>
      <c r="AN622"/>
      <c r="AO622"/>
      <c r="AP622"/>
      <c r="AU622"/>
      <c r="AV622" s="169"/>
    </row>
    <row r="623" spans="1:48" s="9" customFormat="1" ht="15" customHeight="1" x14ac:dyDescent="0.35">
      <c r="A623"/>
      <c r="B623"/>
      <c r="C623"/>
      <c r="D623"/>
      <c r="E623"/>
      <c r="F623"/>
      <c r="K623"/>
      <c r="L623"/>
      <c r="M623"/>
      <c r="N623"/>
      <c r="O623"/>
      <c r="Q623"/>
      <c r="R623"/>
      <c r="AL623" s="117"/>
      <c r="AM623"/>
      <c r="AN623"/>
      <c r="AO623"/>
      <c r="AP623"/>
      <c r="AU623"/>
      <c r="AV623" s="169"/>
    </row>
    <row r="624" spans="1:48" s="9" customFormat="1" ht="15" customHeight="1" x14ac:dyDescent="0.35">
      <c r="A624"/>
      <c r="B624"/>
      <c r="C624"/>
      <c r="D624"/>
      <c r="E624"/>
      <c r="F624"/>
      <c r="K624"/>
      <c r="L624"/>
      <c r="M624"/>
      <c r="N624"/>
      <c r="O624"/>
      <c r="Q624"/>
      <c r="R624"/>
      <c r="AL624" s="117"/>
      <c r="AM624"/>
      <c r="AN624"/>
      <c r="AO624"/>
      <c r="AP624"/>
      <c r="AU624"/>
      <c r="AV624" s="169"/>
    </row>
    <row r="625" spans="1:48" s="9" customFormat="1" ht="15" customHeight="1" x14ac:dyDescent="0.35">
      <c r="A625"/>
      <c r="B625"/>
      <c r="C625"/>
      <c r="D625"/>
      <c r="E625"/>
      <c r="F625"/>
      <c r="K625"/>
      <c r="L625"/>
      <c r="M625"/>
      <c r="N625"/>
      <c r="O625"/>
      <c r="Q625"/>
      <c r="R625"/>
      <c r="AL625" s="117"/>
      <c r="AM625"/>
      <c r="AN625"/>
      <c r="AO625"/>
      <c r="AP625"/>
      <c r="AU625"/>
      <c r="AV625" s="169"/>
    </row>
    <row r="626" spans="1:48" s="9" customFormat="1" ht="15" customHeight="1" x14ac:dyDescent="0.35">
      <c r="A626"/>
      <c r="B626"/>
      <c r="C626"/>
      <c r="D626"/>
      <c r="E626"/>
      <c r="F626"/>
      <c r="K626"/>
      <c r="L626"/>
      <c r="M626"/>
      <c r="N626"/>
      <c r="O626"/>
      <c r="Q626"/>
      <c r="R626"/>
      <c r="AL626" s="117"/>
      <c r="AM626"/>
      <c r="AN626"/>
      <c r="AO626"/>
      <c r="AP626"/>
      <c r="AU626"/>
      <c r="AV626" s="169"/>
    </row>
    <row r="627" spans="1:48" s="9" customFormat="1" ht="15" customHeight="1" x14ac:dyDescent="0.35">
      <c r="A627"/>
      <c r="B627"/>
      <c r="C627"/>
      <c r="D627"/>
      <c r="E627"/>
      <c r="F627"/>
      <c r="K627"/>
      <c r="L627"/>
      <c r="M627"/>
      <c r="N627"/>
      <c r="O627"/>
      <c r="Q627"/>
      <c r="R627"/>
      <c r="AL627" s="117"/>
      <c r="AM627"/>
      <c r="AN627"/>
      <c r="AO627"/>
      <c r="AP627"/>
      <c r="AU627"/>
      <c r="AV627" s="169"/>
    </row>
    <row r="628" spans="1:48" s="9" customFormat="1" ht="15" customHeight="1" x14ac:dyDescent="0.35">
      <c r="A628"/>
      <c r="B628"/>
      <c r="C628"/>
      <c r="D628"/>
      <c r="E628"/>
      <c r="F628"/>
      <c r="K628"/>
      <c r="L628"/>
      <c r="M628"/>
      <c r="N628"/>
      <c r="O628"/>
      <c r="Q628"/>
      <c r="R628"/>
      <c r="AL628" s="117"/>
      <c r="AM628"/>
      <c r="AN628"/>
      <c r="AO628"/>
      <c r="AP628"/>
      <c r="AU628"/>
      <c r="AV628" s="169"/>
    </row>
    <row r="629" spans="1:48" s="9" customFormat="1" ht="15" customHeight="1" x14ac:dyDescent="0.35">
      <c r="A629"/>
      <c r="B629"/>
      <c r="C629"/>
      <c r="D629"/>
      <c r="E629"/>
      <c r="F629"/>
      <c r="K629"/>
      <c r="L629"/>
      <c r="M629"/>
      <c r="N629"/>
      <c r="O629"/>
      <c r="Q629"/>
      <c r="R629"/>
      <c r="AL629" s="117"/>
      <c r="AM629"/>
      <c r="AN629"/>
      <c r="AO629"/>
      <c r="AP629"/>
      <c r="AU629"/>
      <c r="AV629" s="169"/>
    </row>
    <row r="630" spans="1:48" s="9" customFormat="1" ht="15" customHeight="1" x14ac:dyDescent="0.35">
      <c r="A630"/>
      <c r="B630"/>
      <c r="C630"/>
      <c r="D630"/>
      <c r="E630"/>
      <c r="F630"/>
      <c r="K630"/>
      <c r="L630"/>
      <c r="M630"/>
      <c r="N630"/>
      <c r="O630"/>
      <c r="Q630"/>
      <c r="R630"/>
      <c r="AL630" s="117"/>
      <c r="AM630"/>
      <c r="AN630"/>
      <c r="AO630"/>
      <c r="AP630"/>
      <c r="AU630"/>
      <c r="AV630" s="169"/>
    </row>
    <row r="631" spans="1:48" s="9" customFormat="1" ht="15" customHeight="1" x14ac:dyDescent="0.35">
      <c r="A631"/>
      <c r="B631"/>
      <c r="C631"/>
      <c r="D631"/>
      <c r="E631"/>
      <c r="F631"/>
      <c r="K631"/>
      <c r="L631"/>
      <c r="M631"/>
      <c r="N631"/>
      <c r="O631"/>
      <c r="Q631"/>
      <c r="R631"/>
      <c r="AL631" s="117"/>
      <c r="AM631"/>
      <c r="AN631"/>
      <c r="AO631"/>
      <c r="AP631"/>
      <c r="AU631"/>
      <c r="AV631" s="169"/>
    </row>
    <row r="632" spans="1:48" s="9" customFormat="1" ht="15" customHeight="1" x14ac:dyDescent="0.35">
      <c r="A632"/>
      <c r="B632"/>
      <c r="C632"/>
      <c r="D632"/>
      <c r="E632"/>
      <c r="F632"/>
      <c r="K632"/>
      <c r="L632"/>
      <c r="M632"/>
      <c r="N632"/>
      <c r="O632"/>
      <c r="Q632"/>
      <c r="R632"/>
      <c r="AL632" s="117"/>
      <c r="AM632"/>
      <c r="AN632"/>
      <c r="AO632"/>
      <c r="AP632"/>
      <c r="AU632"/>
      <c r="AV632" s="169"/>
    </row>
    <row r="633" spans="1:48" s="9" customFormat="1" ht="15" customHeight="1" x14ac:dyDescent="0.35">
      <c r="A633"/>
      <c r="B633"/>
      <c r="C633"/>
      <c r="D633"/>
      <c r="E633"/>
      <c r="F633"/>
      <c r="K633"/>
      <c r="L633"/>
      <c r="M633"/>
      <c r="N633"/>
      <c r="O633"/>
      <c r="Q633"/>
      <c r="R633"/>
      <c r="AL633" s="117"/>
      <c r="AM633"/>
      <c r="AN633"/>
      <c r="AO633"/>
      <c r="AP633"/>
      <c r="AU633"/>
      <c r="AV633" s="169"/>
    </row>
    <row r="634" spans="1:48" s="9" customFormat="1" ht="15" customHeight="1" x14ac:dyDescent="0.35">
      <c r="A634"/>
      <c r="B634"/>
      <c r="C634"/>
      <c r="D634"/>
      <c r="E634"/>
      <c r="F634"/>
      <c r="K634"/>
      <c r="L634"/>
      <c r="M634"/>
      <c r="N634"/>
      <c r="O634"/>
      <c r="Q634"/>
      <c r="R634"/>
      <c r="AL634" s="117"/>
      <c r="AM634"/>
      <c r="AN634"/>
      <c r="AO634"/>
      <c r="AP634"/>
      <c r="AU634"/>
      <c r="AV634" s="169"/>
    </row>
    <row r="635" spans="1:48" s="9" customFormat="1" ht="15" customHeight="1" x14ac:dyDescent="0.35">
      <c r="A635"/>
      <c r="B635"/>
      <c r="C635"/>
      <c r="D635"/>
      <c r="E635"/>
      <c r="F635"/>
      <c r="K635"/>
      <c r="L635"/>
      <c r="M635"/>
      <c r="N635"/>
      <c r="O635"/>
      <c r="Q635"/>
      <c r="R635"/>
      <c r="AL635" s="117"/>
      <c r="AM635"/>
      <c r="AN635"/>
      <c r="AO635"/>
      <c r="AP635"/>
      <c r="AU635"/>
      <c r="AV635" s="169"/>
    </row>
    <row r="636" spans="1:48" s="9" customFormat="1" ht="15" customHeight="1" x14ac:dyDescent="0.35">
      <c r="A636"/>
      <c r="B636"/>
      <c r="C636"/>
      <c r="D636"/>
      <c r="E636"/>
      <c r="F636"/>
      <c r="K636"/>
      <c r="L636"/>
      <c r="M636"/>
      <c r="N636"/>
      <c r="O636"/>
      <c r="Q636"/>
      <c r="R636"/>
      <c r="AL636" s="117"/>
      <c r="AM636"/>
      <c r="AN636"/>
      <c r="AO636"/>
      <c r="AP636"/>
      <c r="AU636"/>
      <c r="AV636" s="169"/>
    </row>
    <row r="637" spans="1:48" s="9" customFormat="1" ht="15" customHeight="1" x14ac:dyDescent="0.35">
      <c r="A637"/>
      <c r="B637"/>
      <c r="C637"/>
      <c r="D637"/>
      <c r="E637"/>
      <c r="F637"/>
      <c r="K637"/>
      <c r="L637"/>
      <c r="M637"/>
      <c r="N637"/>
      <c r="O637"/>
      <c r="Q637"/>
      <c r="R637"/>
      <c r="AL637" s="117"/>
      <c r="AM637"/>
      <c r="AN637"/>
      <c r="AO637"/>
      <c r="AP637"/>
      <c r="AU637"/>
      <c r="AV637" s="169"/>
    </row>
    <row r="638" spans="1:48" s="9" customFormat="1" ht="15" customHeight="1" x14ac:dyDescent="0.35">
      <c r="A638"/>
      <c r="B638"/>
      <c r="C638"/>
      <c r="D638"/>
      <c r="E638"/>
      <c r="F638"/>
      <c r="K638"/>
      <c r="L638"/>
      <c r="M638"/>
      <c r="N638"/>
      <c r="O638"/>
      <c r="Q638"/>
      <c r="R638"/>
      <c r="AL638" s="117"/>
      <c r="AM638"/>
      <c r="AN638"/>
      <c r="AO638"/>
      <c r="AP638"/>
      <c r="AU638"/>
      <c r="AV638" s="169"/>
    </row>
    <row r="639" spans="1:48" s="9" customFormat="1" ht="15" customHeight="1" x14ac:dyDescent="0.35">
      <c r="A639"/>
      <c r="B639"/>
      <c r="C639"/>
      <c r="D639"/>
      <c r="E639"/>
      <c r="F639"/>
      <c r="K639"/>
      <c r="L639"/>
      <c r="M639"/>
      <c r="N639"/>
      <c r="O639"/>
      <c r="Q639"/>
      <c r="R639"/>
      <c r="AL639" s="117"/>
      <c r="AM639"/>
      <c r="AN639"/>
      <c r="AO639"/>
      <c r="AP639"/>
      <c r="AU639"/>
      <c r="AV639" s="169"/>
    </row>
    <row r="640" spans="1:48" s="9" customFormat="1" ht="15" customHeight="1" x14ac:dyDescent="0.35">
      <c r="A640"/>
      <c r="B640"/>
      <c r="C640"/>
      <c r="D640"/>
      <c r="E640"/>
      <c r="F640"/>
      <c r="K640"/>
      <c r="L640"/>
      <c r="M640"/>
      <c r="N640"/>
      <c r="O640"/>
      <c r="Q640"/>
      <c r="R640"/>
      <c r="AL640" s="117"/>
      <c r="AM640"/>
      <c r="AN640"/>
      <c r="AO640"/>
      <c r="AP640"/>
      <c r="AU640"/>
      <c r="AV640" s="169"/>
    </row>
    <row r="641" spans="1:48" s="9" customFormat="1" ht="15" customHeight="1" x14ac:dyDescent="0.35">
      <c r="A641"/>
      <c r="B641"/>
      <c r="C641"/>
      <c r="D641"/>
      <c r="E641"/>
      <c r="F641"/>
      <c r="K641"/>
      <c r="L641"/>
      <c r="M641"/>
      <c r="N641"/>
      <c r="O641"/>
      <c r="Q641"/>
      <c r="R641"/>
      <c r="AL641" s="117"/>
      <c r="AM641"/>
      <c r="AN641"/>
      <c r="AO641"/>
      <c r="AP641"/>
      <c r="AU641"/>
      <c r="AV641" s="169"/>
    </row>
    <row r="642" spans="1:48" s="9" customFormat="1" ht="15" customHeight="1" x14ac:dyDescent="0.35">
      <c r="A642"/>
      <c r="B642"/>
      <c r="C642"/>
      <c r="D642"/>
      <c r="E642"/>
      <c r="F642"/>
      <c r="K642"/>
      <c r="L642"/>
      <c r="M642"/>
      <c r="N642"/>
      <c r="O642"/>
      <c r="Q642"/>
      <c r="R642"/>
      <c r="AL642" s="117"/>
      <c r="AM642"/>
      <c r="AN642"/>
      <c r="AO642"/>
      <c r="AP642"/>
      <c r="AU642"/>
      <c r="AV642" s="169"/>
    </row>
    <row r="643" spans="1:48" s="9" customFormat="1" ht="15" customHeight="1" x14ac:dyDescent="0.35">
      <c r="A643"/>
      <c r="B643"/>
      <c r="C643"/>
      <c r="D643"/>
      <c r="E643"/>
      <c r="F643"/>
      <c r="K643"/>
      <c r="L643"/>
      <c r="M643"/>
      <c r="N643"/>
      <c r="O643"/>
      <c r="Q643"/>
      <c r="R643"/>
      <c r="AL643" s="117"/>
      <c r="AM643"/>
      <c r="AN643"/>
      <c r="AO643"/>
      <c r="AP643"/>
      <c r="AU643"/>
      <c r="AV643" s="169"/>
    </row>
    <row r="644" spans="1:48" s="9" customFormat="1" ht="15" customHeight="1" x14ac:dyDescent="0.35">
      <c r="A644"/>
      <c r="B644"/>
      <c r="C644"/>
      <c r="D644"/>
      <c r="E644"/>
      <c r="F644"/>
      <c r="K644"/>
      <c r="L644"/>
      <c r="M644"/>
      <c r="N644"/>
      <c r="O644"/>
      <c r="Q644"/>
      <c r="R644"/>
      <c r="AL644" s="117"/>
      <c r="AM644"/>
      <c r="AN644"/>
      <c r="AO644"/>
      <c r="AP644"/>
      <c r="AU644"/>
      <c r="AV644" s="169"/>
    </row>
    <row r="645" spans="1:48" s="9" customFormat="1" ht="15" customHeight="1" x14ac:dyDescent="0.35">
      <c r="A645"/>
      <c r="B645"/>
      <c r="C645"/>
      <c r="D645"/>
      <c r="E645"/>
      <c r="F645"/>
      <c r="K645"/>
      <c r="L645"/>
      <c r="M645"/>
      <c r="N645"/>
      <c r="O645"/>
      <c r="Q645"/>
      <c r="R645"/>
      <c r="AL645" s="117"/>
      <c r="AM645"/>
      <c r="AN645"/>
      <c r="AO645"/>
      <c r="AP645"/>
      <c r="AU645"/>
      <c r="AV645" s="169"/>
    </row>
    <row r="646" spans="1:48" s="9" customFormat="1" ht="15" customHeight="1" x14ac:dyDescent="0.35">
      <c r="A646"/>
      <c r="B646"/>
      <c r="C646"/>
      <c r="D646"/>
      <c r="E646"/>
      <c r="F646"/>
      <c r="K646"/>
      <c r="L646"/>
      <c r="M646"/>
      <c r="N646"/>
      <c r="O646"/>
      <c r="Q646"/>
      <c r="R646"/>
      <c r="AL646" s="117"/>
      <c r="AM646"/>
      <c r="AN646"/>
      <c r="AO646"/>
      <c r="AP646"/>
      <c r="AU646"/>
      <c r="AV646" s="169"/>
    </row>
    <row r="647" spans="1:48" s="9" customFormat="1" ht="15" customHeight="1" x14ac:dyDescent="0.35">
      <c r="A647"/>
      <c r="B647"/>
      <c r="C647"/>
      <c r="D647"/>
      <c r="E647"/>
      <c r="F647"/>
      <c r="K647"/>
      <c r="L647"/>
      <c r="M647"/>
      <c r="N647"/>
      <c r="O647"/>
      <c r="Q647"/>
      <c r="R647"/>
      <c r="AL647" s="117"/>
      <c r="AM647"/>
      <c r="AN647"/>
      <c r="AO647"/>
      <c r="AP647"/>
      <c r="AU647"/>
      <c r="AV647" s="169"/>
    </row>
    <row r="648" spans="1:48" s="9" customFormat="1" ht="15" customHeight="1" x14ac:dyDescent="0.35">
      <c r="A648"/>
      <c r="B648"/>
      <c r="C648"/>
      <c r="D648"/>
      <c r="E648"/>
      <c r="F648"/>
      <c r="K648"/>
      <c r="L648"/>
      <c r="M648"/>
      <c r="N648"/>
      <c r="O648"/>
      <c r="Q648"/>
      <c r="R648"/>
      <c r="AL648" s="117"/>
      <c r="AM648"/>
      <c r="AN648"/>
      <c r="AO648"/>
      <c r="AP648"/>
      <c r="AU648"/>
      <c r="AV648" s="169"/>
    </row>
    <row r="649" spans="1:48" s="9" customFormat="1" ht="15" customHeight="1" x14ac:dyDescent="0.35">
      <c r="A649"/>
      <c r="B649"/>
      <c r="C649"/>
      <c r="D649"/>
      <c r="E649"/>
      <c r="F649"/>
      <c r="K649"/>
      <c r="L649"/>
      <c r="M649"/>
      <c r="N649"/>
      <c r="O649"/>
      <c r="Q649"/>
      <c r="R649"/>
      <c r="AL649" s="117"/>
      <c r="AM649"/>
      <c r="AN649"/>
      <c r="AO649"/>
      <c r="AP649"/>
      <c r="AU649"/>
      <c r="AV649" s="169"/>
    </row>
    <row r="650" spans="1:48" s="9" customFormat="1" ht="15" customHeight="1" x14ac:dyDescent="0.35">
      <c r="A650"/>
      <c r="B650"/>
      <c r="C650"/>
      <c r="D650"/>
      <c r="E650"/>
      <c r="F650"/>
      <c r="K650"/>
      <c r="L650"/>
      <c r="M650"/>
      <c r="N650"/>
      <c r="O650"/>
      <c r="Q650"/>
      <c r="R650"/>
      <c r="AL650" s="117"/>
      <c r="AM650"/>
      <c r="AN650"/>
      <c r="AO650"/>
      <c r="AP650"/>
      <c r="AU650"/>
      <c r="AV650" s="169"/>
    </row>
    <row r="651" spans="1:48" s="9" customFormat="1" ht="15" customHeight="1" x14ac:dyDescent="0.35">
      <c r="A651"/>
      <c r="B651"/>
      <c r="C651"/>
      <c r="D651"/>
      <c r="E651"/>
      <c r="F651"/>
      <c r="K651"/>
      <c r="L651"/>
      <c r="M651"/>
      <c r="N651"/>
      <c r="O651"/>
      <c r="Q651"/>
      <c r="R651"/>
      <c r="AL651" s="117"/>
      <c r="AM651"/>
      <c r="AN651"/>
      <c r="AO651"/>
      <c r="AP651"/>
      <c r="AU651"/>
      <c r="AV651" s="169"/>
    </row>
    <row r="652" spans="1:48" s="9" customFormat="1" ht="15" customHeight="1" x14ac:dyDescent="0.35">
      <c r="A652"/>
      <c r="B652"/>
      <c r="C652"/>
      <c r="D652"/>
      <c r="E652"/>
      <c r="F652"/>
      <c r="K652"/>
      <c r="L652"/>
      <c r="M652"/>
      <c r="N652"/>
      <c r="O652"/>
      <c r="Q652"/>
      <c r="R652"/>
      <c r="AL652" s="117"/>
      <c r="AM652"/>
      <c r="AN652"/>
      <c r="AO652"/>
      <c r="AP652"/>
      <c r="AU652"/>
      <c r="AV652" s="169"/>
    </row>
    <row r="653" spans="1:48" s="9" customFormat="1" ht="15" customHeight="1" x14ac:dyDescent="0.35">
      <c r="A653"/>
      <c r="B653"/>
      <c r="C653"/>
      <c r="D653"/>
      <c r="E653"/>
      <c r="F653"/>
      <c r="K653"/>
      <c r="L653"/>
      <c r="M653"/>
      <c r="N653"/>
      <c r="O653"/>
      <c r="Q653"/>
      <c r="R653"/>
      <c r="AL653" s="117"/>
      <c r="AM653"/>
      <c r="AN653"/>
      <c r="AO653"/>
      <c r="AP653"/>
      <c r="AU653"/>
      <c r="AV653" s="169"/>
    </row>
    <row r="654" spans="1:48" s="9" customFormat="1" ht="15" customHeight="1" x14ac:dyDescent="0.35">
      <c r="A654"/>
      <c r="B654"/>
      <c r="C654"/>
      <c r="D654"/>
      <c r="E654"/>
      <c r="F654"/>
      <c r="K654"/>
      <c r="L654"/>
      <c r="M654"/>
      <c r="N654"/>
      <c r="O654"/>
      <c r="Q654"/>
      <c r="R654"/>
      <c r="AL654" s="117"/>
      <c r="AM654"/>
      <c r="AN654"/>
      <c r="AO654"/>
      <c r="AP654"/>
      <c r="AU654"/>
      <c r="AV654" s="169"/>
    </row>
    <row r="655" spans="1:48" s="9" customFormat="1" ht="15" customHeight="1" x14ac:dyDescent="0.35">
      <c r="A655"/>
      <c r="B655"/>
      <c r="C655"/>
      <c r="D655"/>
      <c r="E655"/>
      <c r="F655"/>
      <c r="K655"/>
      <c r="L655"/>
      <c r="M655"/>
      <c r="N655"/>
      <c r="O655"/>
      <c r="Q655"/>
      <c r="R655"/>
      <c r="AL655" s="117"/>
      <c r="AM655"/>
      <c r="AN655"/>
      <c r="AO655"/>
      <c r="AP655"/>
      <c r="AU655"/>
      <c r="AV655" s="169"/>
    </row>
    <row r="656" spans="1:48" s="9" customFormat="1" ht="15" customHeight="1" x14ac:dyDescent="0.35">
      <c r="A656"/>
      <c r="B656"/>
      <c r="C656"/>
      <c r="D656"/>
      <c r="E656"/>
      <c r="F656"/>
      <c r="K656"/>
      <c r="L656"/>
      <c r="M656"/>
      <c r="N656"/>
      <c r="O656"/>
      <c r="Q656"/>
      <c r="R656"/>
      <c r="AL656" s="117"/>
      <c r="AM656"/>
      <c r="AN656"/>
      <c r="AO656"/>
      <c r="AP656"/>
      <c r="AU656"/>
      <c r="AV656" s="169"/>
    </row>
    <row r="657" spans="1:48" s="9" customFormat="1" ht="15" customHeight="1" x14ac:dyDescent="0.35">
      <c r="A657"/>
      <c r="B657"/>
      <c r="C657"/>
      <c r="D657"/>
      <c r="E657"/>
      <c r="F657"/>
      <c r="K657"/>
      <c r="L657"/>
      <c r="M657"/>
      <c r="N657"/>
      <c r="O657"/>
      <c r="Q657"/>
      <c r="R657"/>
      <c r="AL657" s="117"/>
      <c r="AM657"/>
      <c r="AN657"/>
      <c r="AO657"/>
      <c r="AP657"/>
      <c r="AU657"/>
      <c r="AV657" s="169"/>
    </row>
    <row r="658" spans="1:48" s="9" customFormat="1" ht="15" customHeight="1" x14ac:dyDescent="0.35">
      <c r="A658"/>
      <c r="B658"/>
      <c r="C658"/>
      <c r="D658"/>
      <c r="E658"/>
      <c r="F658"/>
      <c r="K658"/>
      <c r="L658"/>
      <c r="M658"/>
      <c r="N658"/>
      <c r="O658"/>
      <c r="Q658"/>
      <c r="R658"/>
      <c r="AL658" s="117"/>
      <c r="AM658"/>
      <c r="AN658"/>
      <c r="AO658"/>
      <c r="AP658"/>
      <c r="AU658"/>
      <c r="AV658" s="169"/>
    </row>
    <row r="659" spans="1:48" s="9" customFormat="1" ht="15" customHeight="1" x14ac:dyDescent="0.35">
      <c r="A659"/>
      <c r="B659"/>
      <c r="C659"/>
      <c r="D659"/>
      <c r="E659"/>
      <c r="F659"/>
      <c r="K659"/>
      <c r="L659"/>
      <c r="M659"/>
      <c r="N659"/>
      <c r="O659"/>
      <c r="Q659"/>
      <c r="R659"/>
      <c r="AL659" s="117"/>
      <c r="AM659"/>
      <c r="AN659"/>
      <c r="AO659"/>
      <c r="AP659"/>
      <c r="AU659"/>
      <c r="AV659" s="169"/>
    </row>
    <row r="660" spans="1:48" s="9" customFormat="1" ht="15" customHeight="1" x14ac:dyDescent="0.35">
      <c r="A660"/>
      <c r="B660"/>
      <c r="C660"/>
      <c r="D660"/>
      <c r="E660"/>
      <c r="F660"/>
      <c r="K660"/>
      <c r="L660"/>
      <c r="M660"/>
      <c r="N660"/>
      <c r="O660"/>
      <c r="Q660"/>
      <c r="R660"/>
      <c r="AL660" s="117"/>
      <c r="AM660"/>
      <c r="AN660"/>
      <c r="AO660"/>
      <c r="AP660"/>
      <c r="AU660"/>
      <c r="AV660" s="169"/>
    </row>
    <row r="661" spans="1:48" s="9" customFormat="1" ht="15" customHeight="1" x14ac:dyDescent="0.35">
      <c r="A661"/>
      <c r="B661"/>
      <c r="C661"/>
      <c r="D661"/>
      <c r="E661"/>
      <c r="F661"/>
      <c r="K661"/>
      <c r="L661"/>
      <c r="M661"/>
      <c r="N661"/>
      <c r="O661"/>
      <c r="Q661"/>
      <c r="R661"/>
      <c r="AL661" s="117"/>
      <c r="AM661"/>
      <c r="AN661"/>
      <c r="AO661"/>
      <c r="AP661"/>
      <c r="AU661"/>
      <c r="AV661" s="169"/>
    </row>
    <row r="662" spans="1:48" s="9" customFormat="1" ht="15" customHeight="1" x14ac:dyDescent="0.35">
      <c r="A662"/>
      <c r="B662"/>
      <c r="C662"/>
      <c r="D662"/>
      <c r="E662"/>
      <c r="F662"/>
      <c r="K662"/>
      <c r="L662"/>
      <c r="M662"/>
      <c r="N662"/>
      <c r="O662"/>
      <c r="Q662"/>
      <c r="R662"/>
      <c r="AL662" s="117"/>
      <c r="AM662"/>
      <c r="AN662"/>
      <c r="AO662"/>
      <c r="AP662"/>
      <c r="AU662"/>
      <c r="AV662" s="169"/>
    </row>
    <row r="663" spans="1:48" s="9" customFormat="1" ht="15" customHeight="1" x14ac:dyDescent="0.35">
      <c r="A663"/>
      <c r="B663"/>
      <c r="C663"/>
      <c r="D663"/>
      <c r="E663"/>
      <c r="F663"/>
      <c r="K663"/>
      <c r="L663"/>
      <c r="M663"/>
      <c r="N663"/>
      <c r="O663"/>
      <c r="Q663"/>
      <c r="R663"/>
      <c r="AL663" s="117"/>
      <c r="AM663"/>
      <c r="AN663"/>
      <c r="AO663"/>
      <c r="AP663"/>
      <c r="AU663"/>
      <c r="AV663" s="169"/>
    </row>
    <row r="664" spans="1:48" s="9" customFormat="1" ht="15" customHeight="1" x14ac:dyDescent="0.35">
      <c r="A664"/>
      <c r="B664"/>
      <c r="C664"/>
      <c r="D664"/>
      <c r="E664"/>
      <c r="F664"/>
      <c r="K664"/>
      <c r="L664"/>
      <c r="M664"/>
      <c r="N664"/>
      <c r="O664"/>
      <c r="Q664"/>
      <c r="R664"/>
      <c r="AL664" s="117"/>
      <c r="AM664"/>
      <c r="AN664"/>
      <c r="AO664"/>
      <c r="AP664"/>
      <c r="AU664"/>
      <c r="AV664" s="169"/>
    </row>
    <row r="665" spans="1:48" s="9" customFormat="1" ht="15" customHeight="1" x14ac:dyDescent="0.35">
      <c r="A665"/>
      <c r="B665"/>
      <c r="C665"/>
      <c r="D665"/>
      <c r="E665"/>
      <c r="F665"/>
      <c r="K665"/>
      <c r="L665"/>
      <c r="M665"/>
      <c r="N665"/>
      <c r="O665"/>
      <c r="Q665"/>
      <c r="R665"/>
      <c r="AL665" s="117"/>
      <c r="AM665"/>
      <c r="AN665"/>
      <c r="AO665"/>
      <c r="AP665"/>
      <c r="AU665"/>
      <c r="AV665" s="169"/>
    </row>
    <row r="666" spans="1:48" s="9" customFormat="1" ht="15" customHeight="1" x14ac:dyDescent="0.35">
      <c r="A666"/>
      <c r="B666"/>
      <c r="C666"/>
      <c r="D666"/>
      <c r="E666"/>
      <c r="F666"/>
      <c r="K666"/>
      <c r="L666"/>
      <c r="M666"/>
      <c r="N666"/>
      <c r="O666"/>
      <c r="Q666"/>
      <c r="R666"/>
      <c r="AL666" s="117"/>
      <c r="AM666"/>
      <c r="AN666"/>
      <c r="AO666"/>
      <c r="AP666"/>
      <c r="AU666"/>
      <c r="AV666" s="169"/>
    </row>
    <row r="667" spans="1:48" s="9" customFormat="1" ht="15" customHeight="1" x14ac:dyDescent="0.35">
      <c r="A667"/>
      <c r="B667"/>
      <c r="C667"/>
      <c r="D667"/>
      <c r="E667"/>
      <c r="F667"/>
      <c r="K667"/>
      <c r="L667"/>
      <c r="M667"/>
      <c r="N667"/>
      <c r="O667"/>
      <c r="Q667"/>
      <c r="R667"/>
      <c r="AL667" s="117"/>
      <c r="AM667"/>
      <c r="AN667"/>
      <c r="AO667"/>
      <c r="AP667"/>
      <c r="AU667"/>
      <c r="AV667" s="169"/>
    </row>
    <row r="668" spans="1:48" s="9" customFormat="1" ht="15" customHeight="1" x14ac:dyDescent="0.35">
      <c r="A668"/>
      <c r="B668"/>
      <c r="C668"/>
      <c r="D668"/>
      <c r="E668"/>
      <c r="F668"/>
      <c r="K668"/>
      <c r="L668"/>
      <c r="M668"/>
      <c r="N668"/>
      <c r="O668"/>
      <c r="Q668"/>
      <c r="R668"/>
      <c r="AL668" s="117"/>
      <c r="AM668"/>
      <c r="AN668"/>
      <c r="AO668"/>
      <c r="AP668"/>
      <c r="AU668"/>
      <c r="AV668" s="169"/>
    </row>
    <row r="669" spans="1:48" s="9" customFormat="1" ht="15" customHeight="1" x14ac:dyDescent="0.35">
      <c r="A669"/>
      <c r="B669"/>
      <c r="C669"/>
      <c r="D669"/>
      <c r="E669"/>
      <c r="F669"/>
      <c r="K669"/>
      <c r="L669"/>
      <c r="M669"/>
      <c r="N669"/>
      <c r="O669"/>
      <c r="Q669"/>
      <c r="R669"/>
      <c r="AL669" s="117"/>
      <c r="AM669"/>
      <c r="AN669"/>
      <c r="AO669"/>
      <c r="AP669"/>
      <c r="AU669"/>
      <c r="AV669" s="169"/>
    </row>
    <row r="670" spans="1:48" s="9" customFormat="1" ht="15" customHeight="1" x14ac:dyDescent="0.35">
      <c r="A670"/>
      <c r="B670"/>
      <c r="C670"/>
      <c r="D670"/>
      <c r="E670"/>
      <c r="F670"/>
      <c r="K670"/>
      <c r="L670"/>
      <c r="M670"/>
      <c r="N670"/>
      <c r="O670"/>
      <c r="Q670"/>
      <c r="R670"/>
      <c r="AL670" s="117"/>
      <c r="AM670"/>
      <c r="AN670"/>
      <c r="AO670"/>
      <c r="AP670"/>
      <c r="AU670"/>
      <c r="AV670" s="169"/>
    </row>
    <row r="671" spans="1:48" s="9" customFormat="1" ht="15" customHeight="1" x14ac:dyDescent="0.35">
      <c r="A671"/>
      <c r="B671"/>
      <c r="C671"/>
      <c r="D671"/>
      <c r="E671"/>
      <c r="F671"/>
      <c r="K671"/>
      <c r="L671"/>
      <c r="M671"/>
      <c r="N671"/>
      <c r="O671"/>
      <c r="Q671"/>
      <c r="R671"/>
      <c r="AL671" s="117"/>
      <c r="AM671"/>
      <c r="AN671"/>
      <c r="AO671"/>
      <c r="AP671"/>
      <c r="AU671"/>
      <c r="AV671" s="169"/>
    </row>
    <row r="672" spans="1:48" s="9" customFormat="1" ht="15" customHeight="1" x14ac:dyDescent="0.35">
      <c r="A672"/>
      <c r="B672"/>
      <c r="C672"/>
      <c r="D672"/>
      <c r="E672"/>
      <c r="F672"/>
      <c r="K672"/>
      <c r="L672"/>
      <c r="M672"/>
      <c r="N672"/>
      <c r="O672"/>
      <c r="Q672"/>
      <c r="R672"/>
      <c r="AL672" s="117"/>
      <c r="AM672"/>
      <c r="AN672"/>
      <c r="AO672"/>
      <c r="AP672"/>
      <c r="AU672"/>
      <c r="AV672" s="169"/>
    </row>
    <row r="673" spans="1:48" s="9" customFormat="1" ht="15" customHeight="1" x14ac:dyDescent="0.35">
      <c r="A673"/>
      <c r="B673"/>
      <c r="C673"/>
      <c r="D673"/>
      <c r="E673"/>
      <c r="F673"/>
      <c r="K673"/>
      <c r="L673"/>
      <c r="M673"/>
      <c r="N673"/>
      <c r="O673"/>
      <c r="Q673"/>
      <c r="R673"/>
      <c r="AL673" s="117"/>
      <c r="AM673"/>
      <c r="AN673"/>
      <c r="AO673"/>
      <c r="AP673"/>
      <c r="AU673"/>
      <c r="AV673" s="169"/>
    </row>
    <row r="674" spans="1:48" s="9" customFormat="1" ht="15" customHeight="1" x14ac:dyDescent="0.35">
      <c r="A674"/>
      <c r="B674"/>
      <c r="C674"/>
      <c r="D674"/>
      <c r="E674"/>
      <c r="F674"/>
      <c r="K674"/>
      <c r="L674"/>
      <c r="M674"/>
      <c r="N674"/>
      <c r="O674"/>
      <c r="Q674"/>
      <c r="R674"/>
      <c r="AL674" s="117"/>
      <c r="AM674"/>
      <c r="AN674"/>
      <c r="AO674"/>
      <c r="AP674"/>
      <c r="AU674"/>
      <c r="AV674" s="169"/>
    </row>
    <row r="675" spans="1:48" s="9" customFormat="1" ht="15" customHeight="1" x14ac:dyDescent="0.35">
      <c r="A675"/>
      <c r="B675"/>
      <c r="C675"/>
      <c r="D675"/>
      <c r="E675"/>
      <c r="F675"/>
      <c r="K675"/>
      <c r="L675"/>
      <c r="M675"/>
      <c r="N675"/>
      <c r="O675"/>
      <c r="Q675"/>
      <c r="R675"/>
      <c r="AL675" s="117"/>
      <c r="AM675"/>
      <c r="AN675"/>
      <c r="AO675"/>
      <c r="AP675"/>
      <c r="AU675"/>
      <c r="AV675" s="169"/>
    </row>
    <row r="676" spans="1:48" s="9" customFormat="1" ht="15" customHeight="1" x14ac:dyDescent="0.35">
      <c r="A676"/>
      <c r="B676"/>
      <c r="C676"/>
      <c r="D676"/>
      <c r="E676"/>
      <c r="F676"/>
      <c r="K676"/>
      <c r="L676"/>
      <c r="M676"/>
      <c r="N676"/>
      <c r="O676"/>
      <c r="Q676"/>
      <c r="R676"/>
      <c r="AL676" s="117"/>
      <c r="AM676"/>
      <c r="AN676"/>
      <c r="AO676"/>
      <c r="AP676"/>
      <c r="AU676"/>
      <c r="AV676" s="169"/>
    </row>
    <row r="677" spans="1:48" s="9" customFormat="1" ht="15" customHeight="1" x14ac:dyDescent="0.35">
      <c r="A677"/>
      <c r="B677"/>
      <c r="C677"/>
      <c r="D677"/>
      <c r="E677"/>
      <c r="F677"/>
      <c r="K677"/>
      <c r="L677"/>
      <c r="M677"/>
      <c r="N677"/>
      <c r="O677"/>
      <c r="Q677"/>
      <c r="R677"/>
      <c r="AL677" s="117"/>
      <c r="AM677"/>
      <c r="AN677"/>
      <c r="AO677"/>
      <c r="AP677"/>
      <c r="AU677"/>
      <c r="AV677" s="169"/>
    </row>
    <row r="678" spans="1:48" s="9" customFormat="1" ht="15" customHeight="1" x14ac:dyDescent="0.35">
      <c r="A678"/>
      <c r="B678"/>
      <c r="C678"/>
      <c r="D678"/>
      <c r="E678"/>
      <c r="F678"/>
      <c r="K678"/>
      <c r="L678"/>
      <c r="M678"/>
      <c r="N678"/>
      <c r="O678"/>
      <c r="Q678"/>
      <c r="R678"/>
      <c r="AL678" s="117"/>
      <c r="AM678"/>
      <c r="AN678"/>
      <c r="AO678"/>
      <c r="AP678"/>
      <c r="AU678"/>
      <c r="AV678" s="169"/>
    </row>
    <row r="679" spans="1:48" s="9" customFormat="1" ht="15" customHeight="1" x14ac:dyDescent="0.35">
      <c r="A679"/>
      <c r="B679"/>
      <c r="C679"/>
      <c r="D679"/>
      <c r="E679"/>
      <c r="F679"/>
      <c r="K679"/>
      <c r="L679"/>
      <c r="M679"/>
      <c r="N679"/>
      <c r="O679"/>
      <c r="Q679"/>
      <c r="R679"/>
      <c r="AL679" s="117"/>
      <c r="AM679"/>
      <c r="AN679"/>
      <c r="AO679"/>
      <c r="AP679"/>
      <c r="AU679"/>
      <c r="AV679" s="169"/>
    </row>
    <row r="680" spans="1:48" s="9" customFormat="1" ht="15" customHeight="1" x14ac:dyDescent="0.35">
      <c r="A680"/>
      <c r="B680"/>
      <c r="C680"/>
      <c r="D680"/>
      <c r="E680"/>
      <c r="F680"/>
      <c r="K680"/>
      <c r="L680"/>
      <c r="M680"/>
      <c r="N680"/>
      <c r="O680"/>
      <c r="Q680"/>
      <c r="R680"/>
      <c r="AL680" s="117"/>
      <c r="AM680"/>
      <c r="AN680"/>
      <c r="AO680"/>
      <c r="AP680"/>
      <c r="AU680"/>
      <c r="AV680" s="169"/>
    </row>
    <row r="681" spans="1:48" s="9" customFormat="1" ht="15" customHeight="1" x14ac:dyDescent="0.35">
      <c r="A681"/>
      <c r="B681"/>
      <c r="C681"/>
      <c r="D681"/>
      <c r="E681"/>
      <c r="F681"/>
      <c r="K681"/>
      <c r="L681"/>
      <c r="M681"/>
      <c r="N681"/>
      <c r="O681"/>
      <c r="Q681"/>
      <c r="R681"/>
      <c r="AL681" s="117"/>
      <c r="AM681"/>
      <c r="AN681"/>
      <c r="AO681"/>
      <c r="AP681"/>
      <c r="AU681"/>
      <c r="AV681" s="169"/>
    </row>
    <row r="682" spans="1:48" s="9" customFormat="1" ht="15" customHeight="1" x14ac:dyDescent="0.35">
      <c r="A682"/>
      <c r="B682"/>
      <c r="C682"/>
      <c r="D682"/>
      <c r="E682"/>
      <c r="F682"/>
      <c r="K682"/>
      <c r="L682"/>
      <c r="M682"/>
      <c r="N682"/>
      <c r="O682"/>
      <c r="Q682"/>
      <c r="R682"/>
      <c r="AL682" s="117"/>
      <c r="AM682"/>
      <c r="AN682"/>
      <c r="AO682"/>
      <c r="AP682"/>
      <c r="AU682"/>
      <c r="AV682" s="169"/>
    </row>
    <row r="683" spans="1:48" s="9" customFormat="1" ht="15" customHeight="1" x14ac:dyDescent="0.35">
      <c r="A683"/>
      <c r="B683"/>
      <c r="C683"/>
      <c r="D683"/>
      <c r="E683"/>
      <c r="F683"/>
      <c r="K683"/>
      <c r="L683"/>
      <c r="M683"/>
      <c r="N683"/>
      <c r="O683"/>
      <c r="Q683"/>
      <c r="R683"/>
      <c r="AL683" s="117"/>
      <c r="AM683"/>
      <c r="AN683"/>
      <c r="AO683"/>
      <c r="AP683"/>
      <c r="AU683"/>
      <c r="AV683" s="169"/>
    </row>
    <row r="684" spans="1:48" s="9" customFormat="1" ht="15" customHeight="1" x14ac:dyDescent="0.35">
      <c r="A684"/>
      <c r="B684"/>
      <c r="C684"/>
      <c r="D684"/>
      <c r="E684"/>
      <c r="F684"/>
      <c r="K684"/>
      <c r="L684"/>
      <c r="M684"/>
      <c r="N684"/>
      <c r="O684"/>
      <c r="Q684"/>
      <c r="R684"/>
      <c r="AL684" s="117"/>
      <c r="AM684"/>
      <c r="AN684"/>
      <c r="AO684"/>
      <c r="AP684"/>
      <c r="AU684"/>
      <c r="AV684" s="169"/>
    </row>
    <row r="685" spans="1:48" s="9" customFormat="1" ht="15" customHeight="1" x14ac:dyDescent="0.35">
      <c r="A685"/>
      <c r="B685"/>
      <c r="C685"/>
      <c r="D685"/>
      <c r="E685"/>
      <c r="F685"/>
      <c r="K685"/>
      <c r="L685"/>
      <c r="M685"/>
      <c r="N685"/>
      <c r="O685"/>
      <c r="Q685"/>
      <c r="R685"/>
      <c r="AL685" s="117"/>
      <c r="AM685"/>
      <c r="AN685"/>
      <c r="AO685"/>
      <c r="AP685"/>
      <c r="AU685"/>
      <c r="AV685" s="169"/>
    </row>
    <row r="686" spans="1:48" s="9" customFormat="1" ht="15" customHeight="1" x14ac:dyDescent="0.35">
      <c r="A686"/>
      <c r="B686"/>
      <c r="C686"/>
      <c r="D686"/>
      <c r="E686"/>
      <c r="F686"/>
      <c r="K686"/>
      <c r="L686"/>
      <c r="M686"/>
      <c r="N686"/>
      <c r="O686"/>
      <c r="Q686"/>
      <c r="R686"/>
      <c r="AL686" s="117"/>
      <c r="AM686"/>
      <c r="AN686"/>
      <c r="AO686"/>
      <c r="AP686"/>
      <c r="AU686"/>
      <c r="AV686" s="169"/>
    </row>
    <row r="687" spans="1:48" s="9" customFormat="1" ht="15" customHeight="1" x14ac:dyDescent="0.35">
      <c r="A687"/>
      <c r="B687"/>
      <c r="C687"/>
      <c r="D687"/>
      <c r="E687"/>
      <c r="F687"/>
      <c r="K687"/>
      <c r="L687"/>
      <c r="M687"/>
      <c r="N687"/>
      <c r="O687"/>
      <c r="Q687"/>
      <c r="R687"/>
      <c r="AL687" s="117"/>
      <c r="AM687"/>
      <c r="AN687"/>
      <c r="AO687"/>
      <c r="AP687"/>
      <c r="AU687"/>
      <c r="AV687" s="169"/>
    </row>
    <row r="688" spans="1:48" s="9" customFormat="1" ht="15" customHeight="1" x14ac:dyDescent="0.35">
      <c r="A688"/>
      <c r="B688"/>
      <c r="C688"/>
      <c r="D688"/>
      <c r="E688"/>
      <c r="F688"/>
      <c r="K688"/>
      <c r="L688"/>
      <c r="M688"/>
      <c r="N688"/>
      <c r="O688"/>
      <c r="Q688"/>
      <c r="R688"/>
      <c r="AL688" s="117"/>
      <c r="AM688"/>
      <c r="AN688"/>
      <c r="AO688"/>
      <c r="AP688"/>
      <c r="AU688"/>
      <c r="AV688" s="169"/>
    </row>
    <row r="689" spans="1:48" s="9" customFormat="1" ht="15" customHeight="1" x14ac:dyDescent="0.35">
      <c r="A689"/>
      <c r="B689"/>
      <c r="C689"/>
      <c r="D689"/>
      <c r="E689"/>
      <c r="F689"/>
      <c r="K689"/>
      <c r="L689"/>
      <c r="M689"/>
      <c r="N689"/>
      <c r="O689"/>
      <c r="Q689"/>
      <c r="R689"/>
      <c r="AL689" s="117"/>
      <c r="AM689"/>
      <c r="AN689"/>
      <c r="AO689"/>
      <c r="AP689"/>
      <c r="AU689"/>
      <c r="AV689" s="169"/>
    </row>
    <row r="690" spans="1:48" s="9" customFormat="1" ht="15" customHeight="1" x14ac:dyDescent="0.35">
      <c r="A690"/>
      <c r="B690"/>
      <c r="C690"/>
      <c r="D690"/>
      <c r="E690"/>
      <c r="F690"/>
      <c r="K690"/>
      <c r="L690"/>
      <c r="M690"/>
      <c r="N690"/>
      <c r="O690"/>
      <c r="Q690"/>
      <c r="R690"/>
      <c r="AL690" s="117"/>
      <c r="AM690"/>
      <c r="AN690"/>
      <c r="AO690"/>
      <c r="AP690"/>
      <c r="AU690"/>
      <c r="AV690" s="169"/>
    </row>
    <row r="691" spans="1:48" s="9" customFormat="1" ht="15" customHeight="1" x14ac:dyDescent="0.35">
      <c r="A691"/>
      <c r="B691"/>
      <c r="C691"/>
      <c r="D691"/>
      <c r="E691"/>
      <c r="F691"/>
      <c r="K691"/>
      <c r="L691"/>
      <c r="M691"/>
      <c r="N691"/>
      <c r="O691"/>
      <c r="Q691"/>
      <c r="R691"/>
      <c r="AL691" s="117"/>
      <c r="AM691"/>
      <c r="AN691"/>
      <c r="AO691"/>
      <c r="AP691"/>
      <c r="AU691"/>
      <c r="AV691" s="169"/>
    </row>
    <row r="692" spans="1:48" s="9" customFormat="1" ht="15" customHeight="1" x14ac:dyDescent="0.35">
      <c r="A692"/>
      <c r="B692"/>
      <c r="C692"/>
      <c r="D692"/>
      <c r="E692"/>
      <c r="F692"/>
      <c r="K692"/>
      <c r="L692"/>
      <c r="M692"/>
      <c r="N692"/>
      <c r="O692"/>
      <c r="Q692"/>
      <c r="R692"/>
      <c r="AL692" s="117"/>
      <c r="AM692"/>
      <c r="AN692"/>
      <c r="AO692"/>
      <c r="AP692"/>
      <c r="AU692"/>
      <c r="AV692" s="169"/>
    </row>
    <row r="693" spans="1:48" s="9" customFormat="1" ht="15" customHeight="1" x14ac:dyDescent="0.35">
      <c r="A693"/>
      <c r="B693"/>
      <c r="C693"/>
      <c r="D693"/>
      <c r="E693"/>
      <c r="F693"/>
      <c r="K693"/>
      <c r="L693"/>
      <c r="M693"/>
      <c r="N693"/>
      <c r="O693"/>
      <c r="Q693"/>
      <c r="R693"/>
      <c r="AL693" s="117"/>
      <c r="AM693"/>
      <c r="AN693"/>
      <c r="AO693"/>
      <c r="AP693"/>
      <c r="AU693"/>
      <c r="AV693" s="169"/>
    </row>
    <row r="694" spans="1:48" s="9" customFormat="1" ht="15" customHeight="1" x14ac:dyDescent="0.35">
      <c r="A694"/>
      <c r="B694"/>
      <c r="C694"/>
      <c r="D694"/>
      <c r="E694"/>
      <c r="F694"/>
      <c r="K694"/>
      <c r="L694"/>
      <c r="M694"/>
      <c r="N694"/>
      <c r="O694"/>
      <c r="Q694"/>
      <c r="R694"/>
      <c r="AL694" s="117"/>
      <c r="AM694"/>
      <c r="AN694"/>
      <c r="AO694"/>
      <c r="AP694"/>
      <c r="AU694"/>
      <c r="AV694" s="169"/>
    </row>
    <row r="695" spans="1:48" s="9" customFormat="1" ht="15" customHeight="1" x14ac:dyDescent="0.35">
      <c r="A695"/>
      <c r="B695"/>
      <c r="C695"/>
      <c r="D695"/>
      <c r="E695"/>
      <c r="F695"/>
      <c r="K695"/>
      <c r="L695"/>
      <c r="M695"/>
      <c r="N695"/>
      <c r="O695"/>
      <c r="Q695"/>
      <c r="R695"/>
      <c r="AL695" s="117"/>
      <c r="AM695"/>
      <c r="AN695"/>
      <c r="AO695"/>
      <c r="AP695"/>
      <c r="AU695"/>
      <c r="AV695" s="169"/>
    </row>
    <row r="696" spans="1:48" s="9" customFormat="1" ht="15" customHeight="1" x14ac:dyDescent="0.35">
      <c r="A696"/>
      <c r="B696"/>
      <c r="C696"/>
      <c r="D696"/>
      <c r="E696"/>
      <c r="F696"/>
      <c r="K696"/>
      <c r="L696"/>
      <c r="M696"/>
      <c r="N696"/>
      <c r="O696"/>
      <c r="Q696"/>
      <c r="R696"/>
      <c r="AL696" s="117"/>
      <c r="AM696"/>
      <c r="AN696"/>
      <c r="AO696"/>
      <c r="AP696"/>
      <c r="AU696"/>
      <c r="AV696" s="169"/>
    </row>
    <row r="697" spans="1:48" s="9" customFormat="1" ht="15" customHeight="1" x14ac:dyDescent="0.35">
      <c r="A697"/>
      <c r="B697"/>
      <c r="C697"/>
      <c r="D697"/>
      <c r="E697"/>
      <c r="F697"/>
      <c r="K697"/>
      <c r="L697"/>
      <c r="M697"/>
      <c r="N697"/>
      <c r="O697"/>
      <c r="Q697"/>
      <c r="R697"/>
      <c r="AL697" s="117"/>
      <c r="AM697"/>
      <c r="AN697"/>
      <c r="AO697"/>
      <c r="AP697"/>
      <c r="AU697"/>
      <c r="AV697" s="169"/>
    </row>
    <row r="698" spans="1:48" s="9" customFormat="1" ht="15" customHeight="1" x14ac:dyDescent="0.35">
      <c r="A698"/>
      <c r="B698"/>
      <c r="C698"/>
      <c r="D698"/>
      <c r="E698"/>
      <c r="F698"/>
      <c r="K698"/>
      <c r="L698"/>
      <c r="M698"/>
      <c r="N698"/>
      <c r="O698"/>
      <c r="Q698"/>
      <c r="R698"/>
      <c r="AL698" s="117"/>
      <c r="AM698"/>
      <c r="AN698"/>
      <c r="AO698"/>
      <c r="AP698"/>
      <c r="AU698"/>
      <c r="AV698" s="169"/>
    </row>
    <row r="699" spans="1:48" s="9" customFormat="1" ht="15" customHeight="1" x14ac:dyDescent="0.35">
      <c r="A699"/>
      <c r="B699"/>
      <c r="C699"/>
      <c r="D699"/>
      <c r="E699"/>
      <c r="F699"/>
      <c r="K699"/>
      <c r="L699"/>
      <c r="M699"/>
      <c r="N699"/>
      <c r="O699"/>
      <c r="Q699"/>
      <c r="R699"/>
      <c r="AL699" s="117"/>
      <c r="AM699"/>
      <c r="AN699"/>
      <c r="AO699"/>
      <c r="AP699"/>
      <c r="AU699"/>
      <c r="AV699" s="169"/>
    </row>
    <row r="700" spans="1:48" s="9" customFormat="1" ht="15" customHeight="1" x14ac:dyDescent="0.35">
      <c r="A700"/>
      <c r="B700"/>
      <c r="C700"/>
      <c r="D700"/>
      <c r="E700"/>
      <c r="F700"/>
      <c r="K700"/>
      <c r="L700"/>
      <c r="M700"/>
      <c r="N700"/>
      <c r="O700"/>
      <c r="Q700"/>
      <c r="R700"/>
      <c r="AL700" s="117"/>
      <c r="AM700"/>
      <c r="AN700"/>
      <c r="AO700"/>
      <c r="AP700"/>
      <c r="AU700"/>
      <c r="AV700" s="169"/>
    </row>
    <row r="701" spans="1:48" s="9" customFormat="1" ht="15" customHeight="1" x14ac:dyDescent="0.35">
      <c r="A701"/>
      <c r="B701"/>
      <c r="C701"/>
      <c r="D701"/>
      <c r="E701"/>
      <c r="F701"/>
      <c r="K701"/>
      <c r="L701"/>
      <c r="M701"/>
      <c r="N701"/>
      <c r="O701"/>
      <c r="Q701"/>
      <c r="R701"/>
      <c r="AL701" s="117"/>
      <c r="AM701"/>
      <c r="AN701"/>
      <c r="AO701"/>
      <c r="AP701"/>
      <c r="AU701"/>
      <c r="AV701" s="169"/>
    </row>
    <row r="702" spans="1:48" s="9" customFormat="1" ht="15" customHeight="1" x14ac:dyDescent="0.35">
      <c r="A702"/>
      <c r="B702"/>
      <c r="C702"/>
      <c r="D702"/>
      <c r="E702"/>
      <c r="F702"/>
      <c r="K702"/>
      <c r="L702"/>
      <c r="M702"/>
      <c r="N702"/>
      <c r="O702"/>
      <c r="Q702"/>
      <c r="R702"/>
      <c r="AL702" s="117"/>
      <c r="AM702"/>
      <c r="AN702"/>
      <c r="AO702"/>
      <c r="AP702"/>
      <c r="AU702"/>
      <c r="AV702" s="169"/>
    </row>
    <row r="703" spans="1:48" s="9" customFormat="1" ht="15" customHeight="1" x14ac:dyDescent="0.35">
      <c r="A703"/>
      <c r="B703"/>
      <c r="C703"/>
      <c r="D703"/>
      <c r="E703"/>
      <c r="F703"/>
      <c r="K703"/>
      <c r="L703"/>
      <c r="M703"/>
      <c r="N703"/>
      <c r="O703"/>
      <c r="Q703"/>
      <c r="R703"/>
      <c r="AL703" s="117"/>
      <c r="AM703"/>
      <c r="AN703"/>
      <c r="AO703"/>
      <c r="AP703"/>
      <c r="AU703"/>
      <c r="AV703" s="169"/>
    </row>
    <row r="704" spans="1:48" s="9" customFormat="1" ht="15" customHeight="1" x14ac:dyDescent="0.35">
      <c r="A704"/>
      <c r="B704"/>
      <c r="C704"/>
      <c r="D704"/>
      <c r="E704"/>
      <c r="F704"/>
      <c r="K704"/>
      <c r="L704"/>
      <c r="M704"/>
      <c r="N704"/>
      <c r="O704"/>
      <c r="Q704"/>
      <c r="R704"/>
      <c r="AL704" s="117"/>
      <c r="AM704"/>
      <c r="AN704"/>
      <c r="AO704"/>
      <c r="AP704"/>
      <c r="AU704"/>
      <c r="AV704" s="169"/>
    </row>
    <row r="705" spans="1:48" s="9" customFormat="1" ht="15" customHeight="1" x14ac:dyDescent="0.35">
      <c r="A705"/>
      <c r="B705"/>
      <c r="C705"/>
      <c r="D705"/>
      <c r="E705"/>
      <c r="F705"/>
      <c r="K705"/>
      <c r="L705"/>
      <c r="M705"/>
      <c r="N705"/>
      <c r="O705"/>
      <c r="Q705"/>
      <c r="R705"/>
      <c r="AL705" s="117"/>
      <c r="AM705"/>
      <c r="AN705"/>
      <c r="AO705"/>
      <c r="AP705"/>
      <c r="AU705"/>
      <c r="AV705" s="169"/>
    </row>
    <row r="706" spans="1:48" s="9" customFormat="1" ht="15" customHeight="1" x14ac:dyDescent="0.35">
      <c r="A706"/>
      <c r="B706"/>
      <c r="C706"/>
      <c r="D706"/>
      <c r="E706"/>
      <c r="F706"/>
      <c r="K706"/>
      <c r="L706"/>
      <c r="M706"/>
      <c r="N706"/>
      <c r="O706"/>
      <c r="Q706"/>
      <c r="R706"/>
      <c r="AL706" s="117"/>
      <c r="AM706"/>
      <c r="AN706"/>
      <c r="AO706"/>
      <c r="AP706"/>
      <c r="AU706"/>
      <c r="AV706" s="169"/>
    </row>
    <row r="707" spans="1:48" s="9" customFormat="1" ht="15" customHeight="1" x14ac:dyDescent="0.35">
      <c r="A707"/>
      <c r="B707"/>
      <c r="C707"/>
      <c r="D707"/>
      <c r="E707"/>
      <c r="F707"/>
      <c r="K707"/>
      <c r="L707"/>
      <c r="M707"/>
      <c r="N707"/>
      <c r="O707"/>
      <c r="Q707"/>
      <c r="R707"/>
      <c r="AL707" s="117"/>
      <c r="AM707"/>
      <c r="AN707"/>
      <c r="AO707"/>
      <c r="AP707"/>
      <c r="AU707"/>
      <c r="AV707" s="169"/>
    </row>
    <row r="708" spans="1:48" s="9" customFormat="1" ht="15" customHeight="1" x14ac:dyDescent="0.35">
      <c r="A708"/>
      <c r="B708"/>
      <c r="C708"/>
      <c r="D708"/>
      <c r="E708"/>
      <c r="F708"/>
      <c r="K708"/>
      <c r="L708"/>
      <c r="M708"/>
      <c r="N708"/>
      <c r="O708"/>
      <c r="Q708"/>
      <c r="R708"/>
      <c r="AL708" s="117"/>
      <c r="AM708"/>
      <c r="AN708"/>
      <c r="AO708"/>
      <c r="AP708"/>
      <c r="AU708"/>
      <c r="AV708" s="169"/>
    </row>
    <row r="709" spans="1:48" s="9" customFormat="1" ht="15" customHeight="1" x14ac:dyDescent="0.35">
      <c r="A709"/>
      <c r="B709"/>
      <c r="C709"/>
      <c r="D709"/>
      <c r="E709"/>
      <c r="F709"/>
      <c r="K709"/>
      <c r="L709"/>
      <c r="M709"/>
      <c r="N709"/>
      <c r="O709"/>
      <c r="Q709"/>
      <c r="R709"/>
      <c r="AL709" s="117"/>
      <c r="AM709"/>
      <c r="AN709"/>
      <c r="AO709"/>
      <c r="AP709"/>
      <c r="AU709"/>
      <c r="AV709" s="169"/>
    </row>
    <row r="710" spans="1:48" s="9" customFormat="1" ht="15" customHeight="1" x14ac:dyDescent="0.35">
      <c r="A710"/>
      <c r="B710"/>
      <c r="C710"/>
      <c r="D710"/>
      <c r="E710"/>
      <c r="F710"/>
      <c r="K710"/>
      <c r="L710"/>
      <c r="M710"/>
      <c r="N710"/>
      <c r="O710"/>
      <c r="Q710"/>
      <c r="R710"/>
      <c r="AL710" s="117"/>
      <c r="AM710"/>
      <c r="AN710"/>
      <c r="AO710"/>
      <c r="AP710"/>
      <c r="AU710"/>
      <c r="AV710" s="169"/>
    </row>
    <row r="711" spans="1:48" s="9" customFormat="1" ht="15" customHeight="1" x14ac:dyDescent="0.35">
      <c r="A711"/>
      <c r="B711"/>
      <c r="C711"/>
      <c r="D711"/>
      <c r="E711"/>
      <c r="F711"/>
      <c r="K711"/>
      <c r="L711"/>
      <c r="M711"/>
      <c r="N711"/>
      <c r="O711"/>
      <c r="Q711"/>
      <c r="R711"/>
      <c r="AL711" s="117"/>
      <c r="AM711"/>
      <c r="AN711"/>
      <c r="AO711"/>
      <c r="AP711"/>
      <c r="AU711"/>
      <c r="AV711" s="169"/>
    </row>
    <row r="712" spans="1:48" s="9" customFormat="1" ht="15" customHeight="1" x14ac:dyDescent="0.35">
      <c r="A712"/>
      <c r="B712"/>
      <c r="C712"/>
      <c r="D712"/>
      <c r="E712"/>
      <c r="F712"/>
      <c r="K712"/>
      <c r="L712"/>
      <c r="M712"/>
      <c r="N712"/>
      <c r="O712"/>
      <c r="Q712"/>
      <c r="R712"/>
      <c r="AL712" s="117"/>
      <c r="AM712"/>
      <c r="AN712"/>
      <c r="AO712"/>
      <c r="AP712"/>
      <c r="AU712"/>
      <c r="AV712" s="169"/>
    </row>
    <row r="713" spans="1:48" s="9" customFormat="1" ht="15" customHeight="1" x14ac:dyDescent="0.35">
      <c r="A713"/>
      <c r="B713"/>
      <c r="C713"/>
      <c r="D713"/>
      <c r="E713"/>
      <c r="F713"/>
      <c r="K713"/>
      <c r="L713"/>
      <c r="M713"/>
      <c r="N713"/>
      <c r="O713"/>
      <c r="Q713"/>
      <c r="R713"/>
      <c r="AL713" s="117"/>
      <c r="AM713"/>
      <c r="AN713"/>
      <c r="AO713"/>
      <c r="AP713"/>
      <c r="AU713"/>
      <c r="AV713" s="169"/>
    </row>
    <row r="714" spans="1:48" s="9" customFormat="1" ht="15" customHeight="1" x14ac:dyDescent="0.35">
      <c r="A714"/>
      <c r="B714"/>
      <c r="C714"/>
      <c r="D714"/>
      <c r="E714"/>
      <c r="F714"/>
      <c r="K714"/>
      <c r="L714"/>
      <c r="M714"/>
      <c r="N714"/>
      <c r="O714"/>
      <c r="Q714"/>
      <c r="R714"/>
      <c r="AL714" s="117"/>
      <c r="AM714"/>
      <c r="AN714"/>
      <c r="AO714"/>
      <c r="AP714"/>
      <c r="AU714"/>
      <c r="AV714" s="169"/>
    </row>
    <row r="715" spans="1:48" s="9" customFormat="1" ht="15" customHeight="1" x14ac:dyDescent="0.35">
      <c r="A715"/>
      <c r="B715"/>
      <c r="C715"/>
      <c r="D715"/>
      <c r="E715"/>
      <c r="F715"/>
      <c r="K715"/>
      <c r="L715"/>
      <c r="M715"/>
      <c r="N715"/>
      <c r="O715"/>
      <c r="Q715"/>
      <c r="R715"/>
      <c r="AL715" s="117"/>
      <c r="AM715"/>
      <c r="AN715"/>
      <c r="AO715"/>
      <c r="AP715"/>
      <c r="AU715"/>
      <c r="AV715" s="169"/>
    </row>
    <row r="716" spans="1:48" s="9" customFormat="1" ht="15" customHeight="1" x14ac:dyDescent="0.35">
      <c r="A716"/>
      <c r="B716"/>
      <c r="C716"/>
      <c r="D716"/>
      <c r="E716"/>
      <c r="F716"/>
      <c r="K716"/>
      <c r="L716"/>
      <c r="M716"/>
      <c r="N716"/>
      <c r="O716"/>
      <c r="Q716"/>
      <c r="R716"/>
      <c r="AL716" s="117"/>
      <c r="AM716"/>
      <c r="AN716"/>
      <c r="AO716"/>
      <c r="AP716"/>
      <c r="AU716"/>
      <c r="AV716" s="169"/>
    </row>
    <row r="717" spans="1:48" s="9" customFormat="1" ht="15" customHeight="1" x14ac:dyDescent="0.35">
      <c r="A717"/>
      <c r="B717"/>
      <c r="C717"/>
      <c r="D717"/>
      <c r="E717"/>
      <c r="F717"/>
      <c r="K717"/>
      <c r="L717"/>
      <c r="M717"/>
      <c r="N717"/>
      <c r="O717"/>
      <c r="Q717"/>
      <c r="R717"/>
      <c r="AL717" s="117"/>
      <c r="AM717"/>
      <c r="AN717"/>
      <c r="AO717"/>
      <c r="AP717"/>
      <c r="AU717"/>
      <c r="AV717" s="169"/>
    </row>
    <row r="718" spans="1:48" s="9" customFormat="1" ht="15" customHeight="1" x14ac:dyDescent="0.35">
      <c r="A718"/>
      <c r="B718"/>
      <c r="C718"/>
      <c r="D718"/>
      <c r="E718"/>
      <c r="F718"/>
      <c r="K718"/>
      <c r="L718"/>
      <c r="M718"/>
      <c r="N718"/>
      <c r="O718"/>
      <c r="Q718"/>
      <c r="R718"/>
      <c r="AL718" s="117"/>
      <c r="AM718"/>
      <c r="AN718"/>
      <c r="AO718"/>
      <c r="AP718"/>
      <c r="AU718"/>
      <c r="AV718" s="169"/>
    </row>
    <row r="719" spans="1:48" s="9" customFormat="1" ht="15" customHeight="1" x14ac:dyDescent="0.35">
      <c r="A719"/>
      <c r="B719"/>
      <c r="C719"/>
      <c r="D719"/>
      <c r="E719"/>
      <c r="F719"/>
      <c r="K719"/>
      <c r="L719"/>
      <c r="M719"/>
      <c r="N719"/>
      <c r="O719"/>
      <c r="Q719"/>
      <c r="R719"/>
      <c r="AL719" s="117"/>
      <c r="AM719"/>
      <c r="AN719"/>
      <c r="AO719"/>
      <c r="AP719"/>
      <c r="AU719"/>
      <c r="AV719" s="169"/>
    </row>
    <row r="720" spans="1:48" s="9" customFormat="1" ht="15" customHeight="1" x14ac:dyDescent="0.35">
      <c r="A720"/>
      <c r="B720"/>
      <c r="C720"/>
      <c r="D720"/>
      <c r="E720"/>
      <c r="F720"/>
      <c r="K720"/>
      <c r="L720"/>
      <c r="M720"/>
      <c r="N720"/>
      <c r="O720"/>
      <c r="Q720"/>
      <c r="R720"/>
      <c r="AL720" s="117"/>
      <c r="AM720"/>
      <c r="AN720"/>
      <c r="AO720"/>
      <c r="AP720"/>
      <c r="AU720"/>
      <c r="AV720" s="169"/>
    </row>
    <row r="721" spans="1:48" s="9" customFormat="1" ht="15" customHeight="1" x14ac:dyDescent="0.35">
      <c r="A721"/>
      <c r="B721"/>
      <c r="C721"/>
      <c r="D721"/>
      <c r="E721"/>
      <c r="F721"/>
      <c r="K721"/>
      <c r="L721"/>
      <c r="M721"/>
      <c r="N721"/>
      <c r="O721"/>
      <c r="Q721"/>
      <c r="R721"/>
      <c r="AL721" s="117"/>
      <c r="AM721"/>
      <c r="AN721"/>
      <c r="AO721"/>
      <c r="AP721"/>
      <c r="AU721"/>
      <c r="AV721" s="169"/>
    </row>
    <row r="722" spans="1:48" s="9" customFormat="1" ht="15" customHeight="1" x14ac:dyDescent="0.35">
      <c r="A722"/>
      <c r="B722"/>
      <c r="C722"/>
      <c r="D722"/>
      <c r="E722"/>
      <c r="F722"/>
      <c r="K722"/>
      <c r="L722"/>
      <c r="M722"/>
      <c r="N722"/>
      <c r="O722"/>
      <c r="Q722"/>
      <c r="R722"/>
      <c r="AL722" s="117"/>
      <c r="AM722"/>
      <c r="AN722"/>
      <c r="AO722"/>
      <c r="AP722"/>
      <c r="AU722"/>
      <c r="AV722" s="169"/>
    </row>
    <row r="723" spans="1:48" s="9" customFormat="1" ht="15" customHeight="1" x14ac:dyDescent="0.35">
      <c r="A723"/>
      <c r="B723"/>
      <c r="C723"/>
      <c r="D723"/>
      <c r="E723"/>
      <c r="F723"/>
      <c r="K723"/>
      <c r="L723"/>
      <c r="M723"/>
      <c r="N723"/>
      <c r="O723"/>
      <c r="Q723"/>
      <c r="R723"/>
      <c r="AL723" s="117"/>
      <c r="AM723"/>
      <c r="AN723"/>
      <c r="AO723"/>
      <c r="AP723"/>
      <c r="AU723"/>
      <c r="AV723" s="169"/>
    </row>
    <row r="724" spans="1:48" s="9" customFormat="1" ht="15" customHeight="1" x14ac:dyDescent="0.35">
      <c r="A724"/>
      <c r="B724"/>
      <c r="C724"/>
      <c r="D724"/>
      <c r="E724"/>
      <c r="F724"/>
      <c r="K724"/>
      <c r="L724"/>
      <c r="M724"/>
      <c r="N724"/>
      <c r="O724"/>
      <c r="Q724"/>
      <c r="R724"/>
      <c r="AL724" s="117"/>
      <c r="AM724"/>
      <c r="AN724"/>
      <c r="AO724"/>
      <c r="AP724"/>
      <c r="AU724"/>
      <c r="AV724" s="169"/>
    </row>
    <row r="725" spans="1:48" s="9" customFormat="1" ht="15" customHeight="1" x14ac:dyDescent="0.35">
      <c r="A725"/>
      <c r="B725"/>
      <c r="C725"/>
      <c r="D725"/>
      <c r="E725"/>
      <c r="F725"/>
      <c r="K725"/>
      <c r="L725"/>
      <c r="M725"/>
      <c r="N725"/>
      <c r="O725"/>
      <c r="Q725"/>
      <c r="R725"/>
      <c r="AL725" s="117"/>
      <c r="AM725"/>
      <c r="AN725"/>
      <c r="AO725"/>
      <c r="AP725"/>
      <c r="AU725"/>
      <c r="AV725" s="169"/>
    </row>
    <row r="726" spans="1:48" s="9" customFormat="1" ht="15" customHeight="1" x14ac:dyDescent="0.35">
      <c r="A726"/>
      <c r="B726"/>
      <c r="C726"/>
      <c r="D726"/>
      <c r="E726"/>
      <c r="F726"/>
      <c r="K726"/>
      <c r="L726"/>
      <c r="M726"/>
      <c r="N726"/>
      <c r="O726"/>
      <c r="Q726"/>
      <c r="R726"/>
      <c r="AL726" s="117"/>
      <c r="AM726"/>
      <c r="AN726"/>
      <c r="AO726"/>
      <c r="AP726"/>
      <c r="AU726"/>
      <c r="AV726" s="169"/>
    </row>
    <row r="727" spans="1:48" s="9" customFormat="1" ht="15" customHeight="1" x14ac:dyDescent="0.35">
      <c r="A727"/>
      <c r="B727"/>
      <c r="C727"/>
      <c r="D727"/>
      <c r="E727"/>
      <c r="F727"/>
      <c r="K727"/>
      <c r="L727"/>
      <c r="M727"/>
      <c r="N727"/>
      <c r="O727"/>
      <c r="Q727"/>
      <c r="R727"/>
      <c r="AL727" s="117"/>
      <c r="AM727"/>
      <c r="AN727"/>
      <c r="AO727"/>
      <c r="AP727"/>
      <c r="AU727"/>
      <c r="AV727" s="169"/>
    </row>
    <row r="728" spans="1:48" s="9" customFormat="1" ht="15" customHeight="1" x14ac:dyDescent="0.35">
      <c r="A728"/>
      <c r="B728"/>
      <c r="C728"/>
      <c r="D728"/>
      <c r="E728"/>
      <c r="F728"/>
      <c r="K728"/>
      <c r="L728"/>
      <c r="M728"/>
      <c r="N728"/>
      <c r="O728"/>
      <c r="Q728"/>
      <c r="R728"/>
      <c r="AL728" s="117"/>
      <c r="AM728"/>
      <c r="AN728"/>
      <c r="AO728"/>
      <c r="AP728"/>
      <c r="AU728"/>
      <c r="AV728" s="169"/>
    </row>
    <row r="729" spans="1:48" s="9" customFormat="1" ht="15" customHeight="1" x14ac:dyDescent="0.35">
      <c r="A729"/>
      <c r="B729"/>
      <c r="C729"/>
      <c r="D729"/>
      <c r="E729"/>
      <c r="F729"/>
      <c r="K729"/>
      <c r="L729"/>
      <c r="M729"/>
      <c r="N729"/>
      <c r="O729"/>
      <c r="Q729"/>
      <c r="R729"/>
      <c r="AL729" s="117"/>
      <c r="AM729"/>
      <c r="AN729"/>
      <c r="AO729"/>
      <c r="AP729"/>
      <c r="AU729"/>
      <c r="AV729" s="169"/>
    </row>
    <row r="730" spans="1:48" s="9" customFormat="1" ht="15" customHeight="1" x14ac:dyDescent="0.35">
      <c r="A730"/>
      <c r="B730"/>
      <c r="C730"/>
      <c r="D730"/>
      <c r="E730"/>
      <c r="F730"/>
      <c r="K730"/>
      <c r="L730"/>
      <c r="M730"/>
      <c r="N730"/>
      <c r="O730"/>
      <c r="Q730"/>
      <c r="R730"/>
      <c r="AL730" s="117"/>
      <c r="AM730"/>
      <c r="AN730"/>
      <c r="AO730"/>
      <c r="AP730"/>
      <c r="AU730"/>
      <c r="AV730" s="169"/>
    </row>
    <row r="731" spans="1:48" s="9" customFormat="1" ht="15" customHeight="1" x14ac:dyDescent="0.35">
      <c r="A731"/>
      <c r="B731"/>
      <c r="C731"/>
      <c r="D731"/>
      <c r="E731"/>
      <c r="F731"/>
      <c r="K731"/>
      <c r="L731"/>
      <c r="M731"/>
      <c r="N731"/>
      <c r="O731"/>
      <c r="Q731"/>
      <c r="R731"/>
      <c r="AL731" s="117"/>
      <c r="AM731"/>
      <c r="AN731"/>
      <c r="AO731"/>
      <c r="AP731"/>
      <c r="AU731"/>
      <c r="AV731" s="169"/>
    </row>
    <row r="732" spans="1:48" s="9" customFormat="1" ht="15" customHeight="1" x14ac:dyDescent="0.35">
      <c r="A732"/>
      <c r="B732"/>
      <c r="C732"/>
      <c r="D732"/>
      <c r="E732"/>
      <c r="F732"/>
      <c r="K732"/>
      <c r="L732"/>
      <c r="M732"/>
      <c r="N732"/>
      <c r="O732"/>
      <c r="Q732"/>
      <c r="R732"/>
      <c r="AL732" s="117"/>
      <c r="AM732"/>
      <c r="AN732"/>
      <c r="AO732"/>
      <c r="AP732"/>
      <c r="AU732"/>
      <c r="AV732" s="169"/>
    </row>
    <row r="733" spans="1:48" s="9" customFormat="1" ht="15" customHeight="1" x14ac:dyDescent="0.35">
      <c r="A733"/>
      <c r="B733"/>
      <c r="C733"/>
      <c r="D733"/>
      <c r="E733"/>
      <c r="F733"/>
      <c r="K733"/>
      <c r="L733"/>
      <c r="M733"/>
      <c r="N733"/>
      <c r="O733"/>
      <c r="Q733"/>
      <c r="R733"/>
      <c r="AL733" s="117"/>
      <c r="AM733"/>
      <c r="AN733"/>
      <c r="AO733"/>
      <c r="AP733"/>
      <c r="AU733"/>
      <c r="AV733" s="169"/>
    </row>
    <row r="734" spans="1:48" s="9" customFormat="1" ht="15" customHeight="1" x14ac:dyDescent="0.35">
      <c r="A734"/>
      <c r="B734"/>
      <c r="C734"/>
      <c r="D734"/>
      <c r="E734"/>
      <c r="F734"/>
      <c r="K734"/>
      <c r="L734"/>
      <c r="M734"/>
      <c r="N734"/>
      <c r="O734"/>
      <c r="Q734"/>
      <c r="R734"/>
      <c r="AL734" s="117"/>
      <c r="AM734"/>
      <c r="AN734"/>
      <c r="AO734"/>
      <c r="AP734"/>
      <c r="AU734"/>
      <c r="AV734" s="169"/>
    </row>
    <row r="735" spans="1:48" s="9" customFormat="1" ht="15" customHeight="1" x14ac:dyDescent="0.35">
      <c r="A735"/>
      <c r="B735"/>
      <c r="C735"/>
      <c r="D735"/>
      <c r="E735"/>
      <c r="F735"/>
      <c r="K735"/>
      <c r="L735"/>
      <c r="M735"/>
      <c r="N735"/>
      <c r="O735"/>
      <c r="Q735"/>
      <c r="R735"/>
      <c r="AL735" s="117"/>
      <c r="AM735"/>
      <c r="AN735"/>
      <c r="AO735"/>
      <c r="AP735"/>
      <c r="AU735"/>
      <c r="AV735" s="169"/>
    </row>
    <row r="736" spans="1:48" s="9" customFormat="1" ht="15" customHeight="1" x14ac:dyDescent="0.35">
      <c r="A736"/>
      <c r="B736"/>
      <c r="C736"/>
      <c r="D736"/>
      <c r="E736"/>
      <c r="F736"/>
      <c r="K736"/>
      <c r="L736"/>
      <c r="M736"/>
      <c r="N736"/>
      <c r="O736"/>
      <c r="Q736"/>
      <c r="R736"/>
      <c r="AL736" s="117"/>
      <c r="AM736"/>
      <c r="AN736"/>
      <c r="AO736"/>
      <c r="AP736"/>
      <c r="AU736"/>
      <c r="AV736" s="169"/>
    </row>
    <row r="737" spans="1:48" s="9" customFormat="1" ht="15" customHeight="1" x14ac:dyDescent="0.35">
      <c r="A737"/>
      <c r="B737"/>
      <c r="C737"/>
      <c r="D737"/>
      <c r="E737"/>
      <c r="F737"/>
      <c r="K737"/>
      <c r="L737"/>
      <c r="M737"/>
      <c r="N737"/>
      <c r="O737"/>
      <c r="Q737"/>
      <c r="R737"/>
      <c r="AL737" s="117"/>
      <c r="AM737"/>
      <c r="AN737"/>
      <c r="AO737"/>
      <c r="AP737"/>
      <c r="AU737"/>
      <c r="AV737" s="169"/>
    </row>
    <row r="738" spans="1:48" s="9" customFormat="1" ht="15" customHeight="1" x14ac:dyDescent="0.35">
      <c r="A738"/>
      <c r="B738"/>
      <c r="C738"/>
      <c r="D738"/>
      <c r="E738"/>
      <c r="F738"/>
      <c r="K738"/>
      <c r="L738"/>
      <c r="M738"/>
      <c r="N738"/>
      <c r="O738"/>
      <c r="Q738"/>
      <c r="R738"/>
      <c r="AL738" s="117"/>
      <c r="AM738"/>
      <c r="AN738"/>
      <c r="AO738"/>
      <c r="AP738"/>
      <c r="AU738"/>
      <c r="AV738" s="169"/>
    </row>
    <row r="739" spans="1:48" s="9" customFormat="1" ht="15" customHeight="1" x14ac:dyDescent="0.35">
      <c r="A739"/>
      <c r="B739"/>
      <c r="C739"/>
      <c r="D739"/>
      <c r="E739"/>
      <c r="F739"/>
      <c r="K739"/>
      <c r="L739"/>
      <c r="M739"/>
      <c r="N739"/>
      <c r="O739"/>
      <c r="Q739"/>
      <c r="R739"/>
      <c r="AL739" s="117"/>
      <c r="AM739"/>
      <c r="AN739"/>
      <c r="AO739"/>
      <c r="AP739"/>
      <c r="AU739"/>
      <c r="AV739" s="169"/>
    </row>
    <row r="740" spans="1:48" s="9" customFormat="1" ht="15" customHeight="1" x14ac:dyDescent="0.35">
      <c r="A740"/>
      <c r="B740"/>
      <c r="C740"/>
      <c r="D740"/>
      <c r="E740"/>
      <c r="F740"/>
      <c r="K740"/>
      <c r="L740"/>
      <c r="M740"/>
      <c r="N740"/>
      <c r="O740"/>
      <c r="Q740"/>
      <c r="R740"/>
      <c r="AL740" s="117"/>
      <c r="AM740"/>
      <c r="AN740"/>
      <c r="AO740"/>
      <c r="AP740"/>
      <c r="AU740"/>
      <c r="AV740" s="169"/>
    </row>
    <row r="741" spans="1:48" s="9" customFormat="1" ht="15" customHeight="1" x14ac:dyDescent="0.35">
      <c r="A741"/>
      <c r="B741"/>
      <c r="C741"/>
      <c r="D741"/>
      <c r="E741"/>
      <c r="F741"/>
      <c r="K741"/>
      <c r="L741"/>
      <c r="M741"/>
      <c r="N741"/>
      <c r="O741"/>
      <c r="Q741"/>
      <c r="R741"/>
      <c r="AL741" s="117"/>
      <c r="AM741"/>
      <c r="AN741"/>
      <c r="AO741"/>
      <c r="AP741"/>
      <c r="AU741"/>
      <c r="AV741" s="169"/>
    </row>
    <row r="742" spans="1:48" s="9" customFormat="1" ht="15" customHeight="1" x14ac:dyDescent="0.35">
      <c r="A742"/>
      <c r="B742"/>
      <c r="C742"/>
      <c r="D742"/>
      <c r="E742"/>
      <c r="F742"/>
      <c r="K742"/>
      <c r="L742"/>
      <c r="M742"/>
      <c r="N742"/>
      <c r="O742"/>
      <c r="Q742"/>
      <c r="R742"/>
      <c r="AL742" s="117"/>
      <c r="AM742"/>
      <c r="AN742"/>
      <c r="AO742"/>
      <c r="AP742"/>
      <c r="AU742"/>
      <c r="AV742" s="169"/>
    </row>
    <row r="743" spans="1:48" s="9" customFormat="1" ht="15" customHeight="1" x14ac:dyDescent="0.35">
      <c r="A743"/>
      <c r="B743"/>
      <c r="C743"/>
      <c r="D743"/>
      <c r="E743"/>
      <c r="F743"/>
      <c r="K743"/>
      <c r="L743"/>
      <c r="M743"/>
      <c r="N743"/>
      <c r="O743"/>
      <c r="Q743"/>
      <c r="R743"/>
      <c r="AL743" s="117"/>
      <c r="AM743"/>
      <c r="AN743"/>
      <c r="AO743"/>
      <c r="AP743"/>
      <c r="AU743"/>
      <c r="AV743" s="169"/>
    </row>
    <row r="744" spans="1:48" s="9" customFormat="1" ht="15" customHeight="1" x14ac:dyDescent="0.35">
      <c r="A744"/>
      <c r="B744"/>
      <c r="C744"/>
      <c r="D744"/>
      <c r="E744"/>
      <c r="F744"/>
      <c r="K744"/>
      <c r="L744"/>
      <c r="M744"/>
      <c r="N744"/>
      <c r="O744"/>
      <c r="Q744"/>
      <c r="R744"/>
      <c r="AL744" s="117"/>
      <c r="AM744"/>
      <c r="AN744"/>
      <c r="AO744"/>
      <c r="AP744"/>
      <c r="AU744"/>
      <c r="AV744" s="169"/>
    </row>
    <row r="745" spans="1:48" s="9" customFormat="1" ht="15" customHeight="1" x14ac:dyDescent="0.35">
      <c r="A745"/>
      <c r="B745"/>
      <c r="C745"/>
      <c r="D745"/>
      <c r="E745"/>
      <c r="F745"/>
      <c r="K745"/>
      <c r="L745"/>
      <c r="M745"/>
      <c r="N745"/>
      <c r="O745"/>
      <c r="Q745"/>
      <c r="R745"/>
      <c r="AL745" s="117"/>
      <c r="AM745"/>
      <c r="AN745"/>
      <c r="AO745"/>
      <c r="AP745"/>
      <c r="AU745"/>
      <c r="AV745" s="169"/>
    </row>
    <row r="746" spans="1:48" s="9" customFormat="1" ht="15" customHeight="1" x14ac:dyDescent="0.35">
      <c r="A746"/>
      <c r="B746"/>
      <c r="C746"/>
      <c r="D746"/>
      <c r="E746"/>
      <c r="F746"/>
      <c r="K746"/>
      <c r="L746"/>
      <c r="M746"/>
      <c r="N746"/>
      <c r="O746"/>
      <c r="Q746"/>
      <c r="R746"/>
      <c r="AL746" s="117"/>
      <c r="AM746"/>
      <c r="AN746"/>
      <c r="AO746"/>
      <c r="AP746"/>
      <c r="AU746"/>
      <c r="AV746" s="169"/>
    </row>
    <row r="747" spans="1:48" s="9" customFormat="1" ht="15" customHeight="1" x14ac:dyDescent="0.35">
      <c r="A747"/>
      <c r="B747"/>
      <c r="C747"/>
      <c r="D747"/>
      <c r="E747"/>
      <c r="F747"/>
      <c r="K747"/>
      <c r="L747"/>
      <c r="M747"/>
      <c r="N747"/>
      <c r="O747"/>
      <c r="Q747"/>
      <c r="R747"/>
      <c r="AL747" s="117"/>
      <c r="AM747"/>
      <c r="AN747"/>
      <c r="AO747"/>
      <c r="AP747"/>
      <c r="AU747"/>
      <c r="AV747" s="169"/>
    </row>
    <row r="748" spans="1:48" s="9" customFormat="1" ht="15" customHeight="1" x14ac:dyDescent="0.35">
      <c r="A748"/>
      <c r="B748"/>
      <c r="C748"/>
      <c r="D748"/>
      <c r="E748"/>
      <c r="F748"/>
      <c r="K748"/>
      <c r="L748"/>
      <c r="M748"/>
      <c r="N748"/>
      <c r="O748"/>
      <c r="Q748"/>
      <c r="R748"/>
      <c r="AL748" s="117"/>
      <c r="AM748"/>
      <c r="AN748"/>
      <c r="AO748"/>
      <c r="AP748"/>
      <c r="AU748"/>
      <c r="AV748" s="169"/>
    </row>
    <row r="749" spans="1:48" s="9" customFormat="1" ht="15" customHeight="1" x14ac:dyDescent="0.35">
      <c r="A749"/>
      <c r="B749"/>
      <c r="C749"/>
      <c r="D749"/>
      <c r="E749"/>
      <c r="F749"/>
      <c r="K749"/>
      <c r="L749"/>
      <c r="M749"/>
      <c r="N749"/>
      <c r="O749"/>
      <c r="Q749"/>
      <c r="R749"/>
      <c r="AL749" s="117"/>
      <c r="AM749"/>
      <c r="AN749"/>
      <c r="AO749"/>
      <c r="AP749"/>
      <c r="AU749"/>
      <c r="AV749" s="169"/>
    </row>
    <row r="750" spans="1:48" s="9" customFormat="1" ht="15" customHeight="1" x14ac:dyDescent="0.35">
      <c r="A750"/>
      <c r="B750"/>
      <c r="C750"/>
      <c r="D750"/>
      <c r="E750"/>
      <c r="F750"/>
      <c r="K750"/>
      <c r="L750"/>
      <c r="M750"/>
      <c r="N750"/>
      <c r="O750"/>
      <c r="Q750"/>
      <c r="R750"/>
      <c r="AL750" s="117"/>
      <c r="AM750"/>
      <c r="AN750"/>
      <c r="AO750"/>
      <c r="AP750"/>
      <c r="AU750"/>
      <c r="AV750" s="169"/>
    </row>
    <row r="751" spans="1:48" s="9" customFormat="1" ht="15" customHeight="1" x14ac:dyDescent="0.35">
      <c r="A751"/>
      <c r="B751"/>
      <c r="C751"/>
      <c r="D751"/>
      <c r="E751"/>
      <c r="F751"/>
      <c r="K751"/>
      <c r="L751"/>
      <c r="M751"/>
      <c r="N751"/>
      <c r="O751"/>
      <c r="Q751"/>
      <c r="R751"/>
      <c r="AL751" s="117"/>
      <c r="AM751"/>
      <c r="AN751"/>
      <c r="AO751"/>
      <c r="AP751"/>
      <c r="AU751"/>
      <c r="AV751" s="169"/>
    </row>
    <row r="752" spans="1:48" s="9" customFormat="1" ht="15" customHeight="1" x14ac:dyDescent="0.35">
      <c r="A752"/>
      <c r="B752"/>
      <c r="C752"/>
      <c r="D752"/>
      <c r="E752"/>
      <c r="F752"/>
      <c r="K752"/>
      <c r="L752"/>
      <c r="M752"/>
      <c r="N752"/>
      <c r="O752"/>
      <c r="Q752"/>
      <c r="R752"/>
      <c r="AL752" s="117"/>
      <c r="AM752"/>
      <c r="AN752"/>
      <c r="AO752"/>
      <c r="AP752"/>
      <c r="AU752"/>
      <c r="AV752" s="169"/>
    </row>
    <row r="753" spans="1:48" s="9" customFormat="1" ht="15" customHeight="1" x14ac:dyDescent="0.35">
      <c r="A753"/>
      <c r="B753"/>
      <c r="C753"/>
      <c r="D753"/>
      <c r="E753"/>
      <c r="F753"/>
      <c r="K753"/>
      <c r="L753"/>
      <c r="M753"/>
      <c r="N753"/>
      <c r="O753"/>
      <c r="Q753"/>
      <c r="R753"/>
      <c r="AL753" s="117"/>
      <c r="AM753"/>
      <c r="AN753"/>
      <c r="AO753"/>
      <c r="AP753"/>
      <c r="AU753"/>
      <c r="AV753" s="169"/>
    </row>
    <row r="754" spans="1:48" s="9" customFormat="1" ht="15" customHeight="1" x14ac:dyDescent="0.35">
      <c r="A754"/>
      <c r="B754"/>
      <c r="C754"/>
      <c r="D754"/>
      <c r="E754"/>
      <c r="F754"/>
      <c r="K754"/>
      <c r="L754"/>
      <c r="M754"/>
      <c r="N754"/>
      <c r="O754"/>
      <c r="Q754"/>
      <c r="R754"/>
      <c r="AL754" s="117"/>
      <c r="AM754"/>
      <c r="AN754"/>
      <c r="AO754"/>
      <c r="AP754"/>
      <c r="AU754"/>
      <c r="AV754" s="169"/>
    </row>
    <row r="755" spans="1:48" s="9" customFormat="1" ht="15" customHeight="1" x14ac:dyDescent="0.35">
      <c r="A755"/>
      <c r="B755"/>
      <c r="C755"/>
      <c r="D755"/>
      <c r="E755"/>
      <c r="F755"/>
      <c r="K755"/>
      <c r="L755"/>
      <c r="M755"/>
      <c r="N755"/>
      <c r="O755"/>
      <c r="Q755"/>
      <c r="R755"/>
      <c r="AL755" s="117"/>
      <c r="AM755"/>
      <c r="AN755"/>
      <c r="AO755"/>
      <c r="AP755"/>
      <c r="AU755"/>
      <c r="AV755" s="169"/>
    </row>
    <row r="756" spans="1:48" s="9" customFormat="1" ht="15" customHeight="1" x14ac:dyDescent="0.35">
      <c r="A756"/>
      <c r="B756"/>
      <c r="C756"/>
      <c r="D756"/>
      <c r="E756"/>
      <c r="F756"/>
      <c r="K756"/>
      <c r="L756"/>
      <c r="M756"/>
      <c r="N756"/>
      <c r="O756"/>
      <c r="Q756"/>
      <c r="R756"/>
      <c r="AL756" s="117"/>
      <c r="AM756"/>
      <c r="AN756"/>
      <c r="AO756"/>
      <c r="AP756"/>
      <c r="AU756"/>
      <c r="AV756" s="169"/>
    </row>
    <row r="757" spans="1:48" s="9" customFormat="1" ht="15" customHeight="1" x14ac:dyDescent="0.35">
      <c r="A757"/>
      <c r="B757"/>
      <c r="C757"/>
      <c r="D757"/>
      <c r="E757"/>
      <c r="F757"/>
      <c r="K757"/>
      <c r="L757"/>
      <c r="M757"/>
      <c r="N757"/>
      <c r="O757"/>
      <c r="Q757"/>
      <c r="R757"/>
      <c r="AL757" s="117"/>
      <c r="AM757"/>
      <c r="AN757"/>
      <c r="AO757"/>
      <c r="AP757"/>
      <c r="AU757"/>
      <c r="AV757" s="169"/>
    </row>
    <row r="758" spans="1:48" s="9" customFormat="1" ht="15" customHeight="1" x14ac:dyDescent="0.35">
      <c r="A758"/>
      <c r="B758"/>
      <c r="C758"/>
      <c r="D758"/>
      <c r="E758"/>
      <c r="F758"/>
      <c r="K758"/>
      <c r="L758"/>
      <c r="M758"/>
      <c r="N758"/>
      <c r="O758"/>
      <c r="Q758"/>
      <c r="R758"/>
      <c r="AL758" s="117"/>
      <c r="AM758"/>
      <c r="AN758"/>
      <c r="AO758"/>
      <c r="AP758"/>
      <c r="AU758"/>
      <c r="AV758" s="169"/>
    </row>
    <row r="759" spans="1:48" s="9" customFormat="1" ht="15" customHeight="1" x14ac:dyDescent="0.35">
      <c r="A759"/>
      <c r="B759"/>
      <c r="C759"/>
      <c r="D759"/>
      <c r="E759"/>
      <c r="F759"/>
      <c r="K759"/>
      <c r="L759"/>
      <c r="M759"/>
      <c r="N759"/>
      <c r="O759"/>
      <c r="Q759"/>
      <c r="R759"/>
      <c r="AL759" s="117"/>
      <c r="AM759"/>
      <c r="AN759"/>
      <c r="AO759"/>
      <c r="AP759"/>
      <c r="AU759"/>
      <c r="AV759" s="169"/>
    </row>
    <row r="760" spans="1:48" s="9" customFormat="1" ht="15" customHeight="1" x14ac:dyDescent="0.35">
      <c r="A760"/>
      <c r="B760"/>
      <c r="C760"/>
      <c r="D760"/>
      <c r="E760"/>
      <c r="F760"/>
      <c r="K760"/>
      <c r="L760"/>
      <c r="M760"/>
      <c r="N760"/>
      <c r="O760"/>
      <c r="Q760"/>
      <c r="R760"/>
      <c r="AL760" s="117"/>
      <c r="AM760"/>
      <c r="AN760"/>
      <c r="AO760"/>
      <c r="AP760"/>
      <c r="AU760"/>
      <c r="AV760" s="169"/>
    </row>
    <row r="761" spans="1:48" s="9" customFormat="1" ht="15" customHeight="1" x14ac:dyDescent="0.35">
      <c r="A761"/>
      <c r="B761"/>
      <c r="C761"/>
      <c r="D761"/>
      <c r="E761"/>
      <c r="F761"/>
      <c r="K761"/>
      <c r="L761"/>
      <c r="M761"/>
      <c r="N761"/>
      <c r="O761"/>
      <c r="Q761"/>
      <c r="R761"/>
      <c r="AL761" s="117"/>
      <c r="AM761"/>
      <c r="AN761"/>
      <c r="AO761"/>
      <c r="AP761"/>
      <c r="AU761"/>
      <c r="AV761" s="169"/>
    </row>
    <row r="762" spans="1:48" s="9" customFormat="1" ht="15" customHeight="1" x14ac:dyDescent="0.35">
      <c r="A762"/>
      <c r="B762"/>
      <c r="C762"/>
      <c r="D762"/>
      <c r="E762"/>
      <c r="F762"/>
      <c r="K762"/>
      <c r="L762"/>
      <c r="M762"/>
      <c r="N762"/>
      <c r="O762"/>
      <c r="Q762"/>
      <c r="R762"/>
      <c r="AL762" s="117"/>
      <c r="AM762"/>
      <c r="AN762"/>
      <c r="AO762"/>
      <c r="AP762"/>
      <c r="AU762"/>
      <c r="AV762" s="169"/>
    </row>
    <row r="763" spans="1:48" s="9" customFormat="1" ht="15" customHeight="1" x14ac:dyDescent="0.35">
      <c r="A763"/>
      <c r="B763"/>
      <c r="C763"/>
      <c r="D763"/>
      <c r="E763"/>
      <c r="F763"/>
      <c r="K763"/>
      <c r="L763"/>
      <c r="M763"/>
      <c r="N763"/>
      <c r="O763"/>
      <c r="Q763"/>
      <c r="R763"/>
      <c r="AL763" s="117"/>
      <c r="AM763"/>
      <c r="AN763"/>
      <c r="AO763"/>
      <c r="AP763"/>
      <c r="AU763"/>
      <c r="AV763" s="169"/>
    </row>
    <row r="764" spans="1:48" s="9" customFormat="1" ht="15" customHeight="1" x14ac:dyDescent="0.35">
      <c r="A764"/>
      <c r="B764"/>
      <c r="C764"/>
      <c r="D764"/>
      <c r="E764"/>
      <c r="F764"/>
      <c r="K764"/>
      <c r="L764"/>
      <c r="M764"/>
      <c r="N764"/>
      <c r="O764"/>
      <c r="Q764"/>
      <c r="R764"/>
      <c r="AL764" s="117"/>
      <c r="AM764"/>
      <c r="AN764"/>
      <c r="AO764"/>
      <c r="AP764"/>
      <c r="AU764"/>
      <c r="AV764" s="169"/>
    </row>
    <row r="765" spans="1:48" s="9" customFormat="1" ht="15" customHeight="1" x14ac:dyDescent="0.35">
      <c r="A765"/>
      <c r="B765"/>
      <c r="C765"/>
      <c r="D765"/>
      <c r="E765"/>
      <c r="F765"/>
      <c r="K765"/>
      <c r="L765"/>
      <c r="M765"/>
      <c r="N765"/>
      <c r="O765"/>
      <c r="Q765"/>
      <c r="R765"/>
      <c r="AL765" s="117"/>
      <c r="AM765"/>
      <c r="AN765"/>
      <c r="AO765"/>
      <c r="AP765"/>
      <c r="AU765"/>
      <c r="AV765" s="169"/>
    </row>
    <row r="766" spans="1:48" s="9" customFormat="1" ht="15" customHeight="1" x14ac:dyDescent="0.35">
      <c r="A766"/>
      <c r="B766"/>
      <c r="C766"/>
      <c r="D766"/>
      <c r="E766"/>
      <c r="F766"/>
      <c r="K766"/>
      <c r="L766"/>
      <c r="M766"/>
      <c r="N766"/>
      <c r="O766"/>
      <c r="Q766"/>
      <c r="R766"/>
      <c r="AL766" s="117"/>
      <c r="AM766"/>
      <c r="AN766"/>
      <c r="AO766"/>
      <c r="AP766"/>
      <c r="AU766"/>
      <c r="AV766" s="169"/>
    </row>
    <row r="767" spans="1:48" s="9" customFormat="1" ht="15" customHeight="1" x14ac:dyDescent="0.35">
      <c r="A767"/>
      <c r="B767"/>
      <c r="C767"/>
      <c r="D767"/>
      <c r="E767"/>
      <c r="F767"/>
      <c r="K767"/>
      <c r="L767"/>
      <c r="M767"/>
      <c r="N767"/>
      <c r="O767"/>
      <c r="Q767"/>
      <c r="R767"/>
      <c r="AL767" s="117"/>
      <c r="AM767"/>
      <c r="AN767"/>
      <c r="AO767"/>
      <c r="AP767"/>
      <c r="AU767"/>
      <c r="AV767" s="169"/>
    </row>
    <row r="768" spans="1:48" s="9" customFormat="1" ht="15" customHeight="1" x14ac:dyDescent="0.35">
      <c r="A768"/>
      <c r="B768"/>
      <c r="C768"/>
      <c r="D768"/>
      <c r="E768"/>
      <c r="F768"/>
      <c r="K768"/>
      <c r="L768"/>
      <c r="M768"/>
      <c r="N768"/>
      <c r="O768"/>
      <c r="Q768"/>
      <c r="R768"/>
      <c r="AL768" s="117"/>
      <c r="AM768"/>
      <c r="AN768"/>
      <c r="AO768"/>
      <c r="AP768"/>
      <c r="AU768"/>
      <c r="AV768" s="169"/>
    </row>
    <row r="769" spans="1:48" s="9" customFormat="1" ht="15" customHeight="1" x14ac:dyDescent="0.35">
      <c r="A769"/>
      <c r="B769"/>
      <c r="C769"/>
      <c r="D769"/>
      <c r="E769"/>
      <c r="F769"/>
      <c r="K769"/>
      <c r="L769"/>
      <c r="M769"/>
      <c r="N769"/>
      <c r="O769"/>
      <c r="Q769"/>
      <c r="R769"/>
      <c r="AL769" s="117"/>
      <c r="AM769"/>
      <c r="AN769"/>
      <c r="AO769"/>
      <c r="AP769"/>
      <c r="AU769"/>
      <c r="AV769" s="169"/>
    </row>
    <row r="770" spans="1:48" s="9" customFormat="1" ht="15" customHeight="1" x14ac:dyDescent="0.35">
      <c r="A770"/>
      <c r="B770"/>
      <c r="C770"/>
      <c r="D770"/>
      <c r="E770"/>
      <c r="F770"/>
      <c r="K770"/>
      <c r="L770"/>
      <c r="M770"/>
      <c r="N770"/>
      <c r="O770"/>
      <c r="Q770"/>
      <c r="R770"/>
      <c r="AL770" s="117"/>
      <c r="AM770"/>
      <c r="AN770"/>
      <c r="AO770"/>
      <c r="AP770"/>
      <c r="AU770"/>
      <c r="AV770" s="169"/>
    </row>
    <row r="771" spans="1:48" s="9" customFormat="1" ht="15" customHeight="1" x14ac:dyDescent="0.35">
      <c r="A771"/>
      <c r="B771"/>
      <c r="C771"/>
      <c r="D771"/>
      <c r="E771"/>
      <c r="F771"/>
      <c r="K771"/>
      <c r="L771"/>
      <c r="M771"/>
      <c r="N771"/>
      <c r="O771"/>
      <c r="Q771"/>
      <c r="R771"/>
      <c r="AL771" s="117"/>
      <c r="AM771"/>
      <c r="AN771"/>
      <c r="AO771"/>
      <c r="AP771"/>
      <c r="AU771"/>
      <c r="AV771" s="169"/>
    </row>
    <row r="772" spans="1:48" s="9" customFormat="1" ht="15" customHeight="1" x14ac:dyDescent="0.35">
      <c r="A772"/>
      <c r="B772"/>
      <c r="C772"/>
      <c r="D772"/>
      <c r="E772"/>
      <c r="F772"/>
      <c r="K772"/>
      <c r="L772"/>
      <c r="M772"/>
      <c r="N772"/>
      <c r="O772"/>
      <c r="Q772"/>
      <c r="R772"/>
      <c r="AL772" s="117"/>
      <c r="AM772"/>
      <c r="AN772"/>
      <c r="AO772"/>
      <c r="AP772"/>
      <c r="AU772"/>
      <c r="AV772" s="169"/>
    </row>
    <row r="773" spans="1:48" s="9" customFormat="1" ht="15" customHeight="1" x14ac:dyDescent="0.35">
      <c r="A773"/>
      <c r="B773"/>
      <c r="C773"/>
      <c r="D773"/>
      <c r="E773"/>
      <c r="F773"/>
      <c r="K773"/>
      <c r="L773"/>
      <c r="M773"/>
      <c r="N773"/>
      <c r="O773"/>
      <c r="Q773"/>
      <c r="R773"/>
      <c r="AL773" s="117"/>
      <c r="AM773"/>
      <c r="AN773"/>
      <c r="AO773"/>
      <c r="AP773"/>
      <c r="AU773"/>
      <c r="AV773" s="169"/>
    </row>
    <row r="774" spans="1:48" s="9" customFormat="1" ht="15" customHeight="1" x14ac:dyDescent="0.35">
      <c r="A774"/>
      <c r="B774"/>
      <c r="C774"/>
      <c r="D774"/>
      <c r="E774"/>
      <c r="F774"/>
      <c r="K774"/>
      <c r="L774"/>
      <c r="M774"/>
      <c r="N774"/>
      <c r="O774"/>
      <c r="Q774"/>
      <c r="R774"/>
      <c r="AL774" s="117"/>
      <c r="AM774"/>
      <c r="AN774"/>
      <c r="AO774"/>
      <c r="AP774"/>
      <c r="AU774"/>
      <c r="AV774" s="169"/>
    </row>
    <row r="775" spans="1:48" s="9" customFormat="1" ht="15" customHeight="1" x14ac:dyDescent="0.35">
      <c r="A775"/>
      <c r="B775"/>
      <c r="C775"/>
      <c r="D775"/>
      <c r="E775"/>
      <c r="F775"/>
      <c r="K775"/>
      <c r="L775"/>
      <c r="M775"/>
      <c r="N775"/>
      <c r="O775"/>
      <c r="Q775"/>
      <c r="R775"/>
      <c r="AL775" s="117"/>
      <c r="AM775"/>
      <c r="AN775"/>
      <c r="AO775"/>
      <c r="AP775"/>
      <c r="AU775"/>
      <c r="AV775" s="169"/>
    </row>
    <row r="776" spans="1:48" s="9" customFormat="1" ht="15" customHeight="1" x14ac:dyDescent="0.35">
      <c r="A776"/>
      <c r="B776"/>
      <c r="C776"/>
      <c r="D776"/>
      <c r="E776"/>
      <c r="F776"/>
      <c r="K776"/>
      <c r="L776"/>
      <c r="M776"/>
      <c r="N776"/>
      <c r="O776"/>
      <c r="Q776"/>
      <c r="R776"/>
      <c r="AL776" s="117"/>
      <c r="AM776"/>
      <c r="AN776"/>
      <c r="AO776"/>
      <c r="AP776"/>
      <c r="AU776"/>
      <c r="AV776" s="169"/>
    </row>
    <row r="777" spans="1:48" s="9" customFormat="1" ht="15" customHeight="1" x14ac:dyDescent="0.35">
      <c r="A777"/>
      <c r="B777"/>
      <c r="C777"/>
      <c r="D777"/>
      <c r="E777"/>
      <c r="F777"/>
      <c r="K777"/>
      <c r="L777"/>
      <c r="M777"/>
      <c r="N777"/>
      <c r="O777"/>
      <c r="Q777"/>
      <c r="R777"/>
      <c r="AL777" s="117"/>
      <c r="AM777"/>
      <c r="AN777"/>
      <c r="AO777"/>
      <c r="AP777"/>
      <c r="AU777"/>
      <c r="AV777" s="169"/>
    </row>
    <row r="778" spans="1:48" s="9" customFormat="1" ht="15" customHeight="1" x14ac:dyDescent="0.35">
      <c r="A778"/>
      <c r="B778"/>
      <c r="C778"/>
      <c r="D778"/>
      <c r="E778"/>
      <c r="F778"/>
      <c r="K778"/>
      <c r="L778"/>
      <c r="M778"/>
      <c r="N778"/>
      <c r="O778"/>
      <c r="Q778"/>
      <c r="R778"/>
      <c r="AL778" s="117"/>
      <c r="AM778"/>
      <c r="AN778"/>
      <c r="AO778"/>
      <c r="AP778"/>
      <c r="AU778"/>
      <c r="AV778" s="169"/>
    </row>
    <row r="779" spans="1:48" s="9" customFormat="1" ht="15" customHeight="1" x14ac:dyDescent="0.35">
      <c r="A779"/>
      <c r="B779"/>
      <c r="C779"/>
      <c r="D779"/>
      <c r="E779"/>
      <c r="F779"/>
      <c r="K779"/>
      <c r="L779"/>
      <c r="M779"/>
      <c r="N779"/>
      <c r="O779"/>
      <c r="Q779"/>
      <c r="R779"/>
      <c r="AL779" s="117"/>
      <c r="AM779"/>
      <c r="AN779"/>
      <c r="AO779"/>
      <c r="AP779"/>
      <c r="AU779"/>
      <c r="AV779" s="169"/>
    </row>
    <row r="780" spans="1:48" s="9" customFormat="1" ht="15" customHeight="1" x14ac:dyDescent="0.35">
      <c r="A780"/>
      <c r="B780"/>
      <c r="C780"/>
      <c r="D780"/>
      <c r="E780"/>
      <c r="F780"/>
      <c r="K780"/>
      <c r="L780"/>
      <c r="M780"/>
      <c r="N780"/>
      <c r="O780"/>
      <c r="Q780"/>
      <c r="R780"/>
      <c r="AL780" s="117"/>
      <c r="AM780"/>
      <c r="AN780"/>
      <c r="AO780"/>
      <c r="AP780"/>
      <c r="AU780"/>
      <c r="AV780" s="169"/>
    </row>
    <row r="781" spans="1:48" s="9" customFormat="1" ht="15" customHeight="1" x14ac:dyDescent="0.35">
      <c r="A781"/>
      <c r="B781"/>
      <c r="C781"/>
      <c r="D781"/>
      <c r="E781"/>
      <c r="F781"/>
      <c r="K781"/>
      <c r="L781"/>
      <c r="M781"/>
      <c r="N781"/>
      <c r="O781"/>
      <c r="Q781"/>
      <c r="R781"/>
      <c r="AL781" s="117"/>
      <c r="AM781"/>
      <c r="AN781"/>
      <c r="AO781"/>
      <c r="AP781"/>
      <c r="AU781"/>
      <c r="AV781" s="169"/>
    </row>
    <row r="782" spans="1:48" s="9" customFormat="1" ht="15" customHeight="1" x14ac:dyDescent="0.35">
      <c r="A782"/>
      <c r="B782"/>
      <c r="C782"/>
      <c r="D782"/>
      <c r="E782"/>
      <c r="F782"/>
      <c r="K782"/>
      <c r="L782"/>
      <c r="M782"/>
      <c r="N782"/>
      <c r="O782"/>
      <c r="Q782"/>
      <c r="R782"/>
      <c r="AL782" s="117"/>
      <c r="AM782"/>
      <c r="AN782"/>
      <c r="AO782"/>
      <c r="AP782"/>
      <c r="AU782"/>
      <c r="AV782" s="169"/>
    </row>
    <row r="783" spans="1:48" s="9" customFormat="1" ht="15" customHeight="1" x14ac:dyDescent="0.35">
      <c r="A783"/>
      <c r="B783"/>
      <c r="C783"/>
      <c r="D783"/>
      <c r="E783"/>
      <c r="F783"/>
      <c r="K783"/>
      <c r="L783"/>
      <c r="M783"/>
      <c r="N783"/>
      <c r="O783"/>
      <c r="Q783"/>
      <c r="R783"/>
      <c r="AL783" s="117"/>
      <c r="AM783"/>
      <c r="AN783"/>
      <c r="AO783"/>
      <c r="AP783"/>
      <c r="AU783"/>
      <c r="AV783" s="169"/>
    </row>
    <row r="784" spans="1:48" s="9" customFormat="1" ht="15" customHeight="1" x14ac:dyDescent="0.35">
      <c r="A784"/>
      <c r="B784"/>
      <c r="C784"/>
      <c r="D784"/>
      <c r="E784"/>
      <c r="F784"/>
      <c r="K784"/>
      <c r="L784"/>
      <c r="M784"/>
      <c r="N784"/>
      <c r="O784"/>
      <c r="Q784"/>
      <c r="R784"/>
      <c r="AL784" s="117"/>
      <c r="AM784"/>
      <c r="AN784"/>
      <c r="AO784"/>
      <c r="AP784"/>
      <c r="AU784"/>
      <c r="AV784" s="169"/>
    </row>
    <row r="785" spans="1:48" s="9" customFormat="1" ht="15" customHeight="1" x14ac:dyDescent="0.35">
      <c r="A785"/>
      <c r="B785"/>
      <c r="C785"/>
      <c r="D785"/>
      <c r="E785"/>
      <c r="F785"/>
      <c r="K785"/>
      <c r="L785"/>
      <c r="M785"/>
      <c r="N785"/>
      <c r="O785"/>
      <c r="Q785"/>
      <c r="R785"/>
      <c r="AL785" s="117"/>
      <c r="AM785"/>
      <c r="AN785"/>
      <c r="AO785"/>
      <c r="AP785"/>
      <c r="AU785"/>
      <c r="AV785" s="169"/>
    </row>
    <row r="786" spans="1:48" s="9" customFormat="1" ht="15" customHeight="1" x14ac:dyDescent="0.35">
      <c r="A786"/>
      <c r="B786"/>
      <c r="C786"/>
      <c r="D786"/>
      <c r="E786"/>
      <c r="F786"/>
      <c r="K786"/>
      <c r="L786"/>
      <c r="M786"/>
      <c r="N786"/>
      <c r="O786"/>
      <c r="Q786"/>
      <c r="R786"/>
      <c r="AL786" s="117"/>
      <c r="AM786"/>
      <c r="AN786"/>
      <c r="AO786"/>
      <c r="AP786"/>
      <c r="AU786"/>
      <c r="AV786" s="169"/>
    </row>
    <row r="787" spans="1:48" s="9" customFormat="1" ht="15" customHeight="1" x14ac:dyDescent="0.35">
      <c r="A787"/>
      <c r="B787"/>
      <c r="C787"/>
      <c r="D787"/>
      <c r="E787"/>
      <c r="F787"/>
      <c r="K787"/>
      <c r="L787"/>
      <c r="M787"/>
      <c r="N787"/>
      <c r="O787"/>
      <c r="Q787"/>
      <c r="R787"/>
      <c r="AL787" s="117"/>
      <c r="AM787"/>
      <c r="AN787"/>
      <c r="AO787"/>
      <c r="AP787"/>
      <c r="AU787"/>
      <c r="AV787" s="169"/>
    </row>
    <row r="788" spans="1:48" s="9" customFormat="1" ht="15" customHeight="1" x14ac:dyDescent="0.35">
      <c r="A788"/>
      <c r="B788"/>
      <c r="C788"/>
      <c r="D788"/>
      <c r="E788"/>
      <c r="F788"/>
      <c r="K788"/>
      <c r="L788"/>
      <c r="M788"/>
      <c r="N788"/>
      <c r="O788"/>
      <c r="Q788"/>
      <c r="R788"/>
      <c r="AL788" s="117"/>
      <c r="AM788"/>
      <c r="AN788"/>
      <c r="AO788"/>
      <c r="AP788"/>
      <c r="AU788"/>
      <c r="AV788" s="169"/>
    </row>
    <row r="789" spans="1:48" s="9" customFormat="1" ht="15" customHeight="1" x14ac:dyDescent="0.35">
      <c r="A789"/>
      <c r="B789"/>
      <c r="C789"/>
      <c r="D789"/>
      <c r="E789"/>
      <c r="F789"/>
      <c r="K789"/>
      <c r="L789"/>
      <c r="M789"/>
      <c r="N789"/>
      <c r="O789"/>
      <c r="Q789"/>
      <c r="R789"/>
      <c r="AL789" s="117"/>
      <c r="AM789"/>
      <c r="AN789"/>
      <c r="AO789"/>
      <c r="AP789"/>
      <c r="AU789"/>
      <c r="AV789" s="169"/>
    </row>
    <row r="790" spans="1:48" s="9" customFormat="1" ht="15" customHeight="1" x14ac:dyDescent="0.35">
      <c r="A790"/>
      <c r="B790"/>
      <c r="C790"/>
      <c r="D790"/>
      <c r="E790"/>
      <c r="F790"/>
      <c r="K790"/>
      <c r="L790"/>
      <c r="M790"/>
      <c r="N790"/>
      <c r="O790"/>
      <c r="Q790"/>
      <c r="R790"/>
      <c r="AL790" s="117"/>
      <c r="AM790"/>
      <c r="AN790"/>
      <c r="AO790"/>
      <c r="AP790"/>
      <c r="AU790"/>
      <c r="AV790" s="169"/>
    </row>
    <row r="791" spans="1:48" s="9" customFormat="1" ht="15" customHeight="1" x14ac:dyDescent="0.35">
      <c r="A791"/>
      <c r="B791"/>
      <c r="C791"/>
      <c r="D791"/>
      <c r="E791"/>
      <c r="F791"/>
      <c r="K791"/>
      <c r="L791"/>
      <c r="M791"/>
      <c r="N791"/>
      <c r="O791"/>
      <c r="Q791"/>
      <c r="R791"/>
      <c r="AL791" s="117"/>
      <c r="AM791"/>
      <c r="AN791"/>
      <c r="AO791"/>
      <c r="AP791"/>
      <c r="AU791"/>
      <c r="AV791" s="169"/>
    </row>
    <row r="792" spans="1:48" s="9" customFormat="1" ht="15" customHeight="1" x14ac:dyDescent="0.35">
      <c r="A792"/>
      <c r="B792"/>
      <c r="C792"/>
      <c r="D792"/>
      <c r="E792"/>
      <c r="F792"/>
      <c r="K792"/>
      <c r="L792"/>
      <c r="M792"/>
      <c r="N792"/>
      <c r="O792"/>
      <c r="Q792"/>
      <c r="R792"/>
      <c r="AL792" s="117"/>
      <c r="AM792"/>
      <c r="AN792"/>
      <c r="AO792"/>
      <c r="AP792"/>
      <c r="AU792"/>
      <c r="AV792" s="169"/>
    </row>
    <row r="793" spans="1:48" s="9" customFormat="1" ht="15" customHeight="1" x14ac:dyDescent="0.35">
      <c r="A793"/>
      <c r="B793"/>
      <c r="C793"/>
      <c r="D793"/>
      <c r="E793"/>
      <c r="F793"/>
      <c r="K793"/>
      <c r="L793"/>
      <c r="M793"/>
      <c r="N793"/>
      <c r="O793"/>
      <c r="Q793"/>
      <c r="R793"/>
      <c r="AL793" s="117"/>
      <c r="AM793"/>
      <c r="AN793"/>
      <c r="AO793"/>
      <c r="AP793"/>
      <c r="AU793"/>
      <c r="AV793" s="169"/>
    </row>
    <row r="794" spans="1:48" s="9" customFormat="1" ht="15" customHeight="1" x14ac:dyDescent="0.35">
      <c r="A794"/>
      <c r="B794"/>
      <c r="C794"/>
      <c r="D794"/>
      <c r="E794"/>
      <c r="F794"/>
      <c r="K794"/>
      <c r="L794"/>
      <c r="M794"/>
      <c r="N794"/>
      <c r="O794"/>
      <c r="Q794"/>
      <c r="R794"/>
      <c r="AL794" s="117"/>
      <c r="AM794"/>
      <c r="AN794"/>
      <c r="AO794"/>
      <c r="AP794"/>
      <c r="AU794"/>
      <c r="AV794" s="169"/>
    </row>
    <row r="795" spans="1:48" s="9" customFormat="1" ht="15" customHeight="1" x14ac:dyDescent="0.35">
      <c r="A795"/>
      <c r="B795"/>
      <c r="C795"/>
      <c r="D795"/>
      <c r="E795"/>
      <c r="F795"/>
      <c r="K795"/>
      <c r="L795"/>
      <c r="M795"/>
      <c r="N795"/>
      <c r="O795"/>
      <c r="Q795"/>
      <c r="R795"/>
      <c r="AL795" s="117"/>
      <c r="AM795"/>
      <c r="AN795"/>
      <c r="AO795"/>
      <c r="AP795"/>
      <c r="AU795"/>
      <c r="AV795" s="169"/>
    </row>
    <row r="796" spans="1:48" s="9" customFormat="1" ht="15" customHeight="1" x14ac:dyDescent="0.35">
      <c r="A796"/>
      <c r="B796"/>
      <c r="C796"/>
      <c r="D796"/>
      <c r="E796"/>
      <c r="F796"/>
      <c r="K796"/>
      <c r="L796"/>
      <c r="M796"/>
      <c r="N796"/>
      <c r="O796"/>
      <c r="Q796"/>
      <c r="R796"/>
      <c r="AL796" s="117"/>
      <c r="AM796"/>
      <c r="AN796"/>
      <c r="AO796"/>
      <c r="AP796"/>
      <c r="AU796"/>
      <c r="AV796" s="169"/>
    </row>
    <row r="797" spans="1:48" s="9" customFormat="1" ht="15" customHeight="1" x14ac:dyDescent="0.35">
      <c r="A797"/>
      <c r="B797"/>
      <c r="C797"/>
      <c r="D797"/>
      <c r="E797"/>
      <c r="F797"/>
      <c r="K797"/>
      <c r="L797"/>
      <c r="M797"/>
      <c r="N797"/>
      <c r="O797"/>
      <c r="Q797"/>
      <c r="R797"/>
      <c r="AL797" s="117"/>
      <c r="AM797"/>
      <c r="AN797"/>
      <c r="AO797"/>
      <c r="AP797"/>
      <c r="AU797"/>
      <c r="AV797" s="169"/>
    </row>
    <row r="798" spans="1:48" s="9" customFormat="1" ht="15" customHeight="1" x14ac:dyDescent="0.35">
      <c r="A798"/>
      <c r="B798"/>
      <c r="C798"/>
      <c r="D798"/>
      <c r="E798"/>
      <c r="F798"/>
      <c r="K798"/>
      <c r="L798"/>
      <c r="M798"/>
      <c r="N798"/>
      <c r="O798"/>
      <c r="Q798"/>
      <c r="R798"/>
      <c r="AL798" s="117"/>
      <c r="AM798"/>
      <c r="AN798"/>
      <c r="AO798"/>
      <c r="AP798"/>
      <c r="AU798"/>
      <c r="AV798" s="169"/>
    </row>
    <row r="799" spans="1:48" s="9" customFormat="1" ht="15" customHeight="1" x14ac:dyDescent="0.35">
      <c r="A799"/>
      <c r="B799"/>
      <c r="C799"/>
      <c r="D799"/>
      <c r="E799"/>
      <c r="F799"/>
      <c r="K799"/>
      <c r="L799"/>
      <c r="M799"/>
      <c r="N799"/>
      <c r="O799"/>
      <c r="Q799"/>
      <c r="R799"/>
      <c r="AL799" s="117"/>
      <c r="AM799"/>
      <c r="AN799"/>
      <c r="AO799"/>
      <c r="AP799"/>
      <c r="AU799"/>
      <c r="AV799" s="169"/>
    </row>
    <row r="800" spans="1:48" s="9" customFormat="1" ht="15" customHeight="1" x14ac:dyDescent="0.35">
      <c r="A800"/>
      <c r="B800"/>
      <c r="C800"/>
      <c r="D800"/>
      <c r="E800"/>
      <c r="F800"/>
      <c r="K800"/>
      <c r="L800"/>
      <c r="M800"/>
      <c r="N800"/>
      <c r="O800"/>
      <c r="Q800"/>
      <c r="R800"/>
      <c r="AL800" s="117"/>
      <c r="AM800"/>
      <c r="AN800"/>
      <c r="AO800"/>
      <c r="AP800"/>
      <c r="AU800"/>
      <c r="AV800" s="169"/>
    </row>
    <row r="801" spans="1:48" s="9" customFormat="1" ht="15" customHeight="1" x14ac:dyDescent="0.35">
      <c r="A801"/>
      <c r="B801"/>
      <c r="C801"/>
      <c r="D801"/>
      <c r="E801"/>
      <c r="F801"/>
      <c r="K801"/>
      <c r="L801"/>
      <c r="M801"/>
      <c r="N801"/>
      <c r="O801"/>
      <c r="Q801"/>
      <c r="R801"/>
      <c r="AL801" s="117"/>
      <c r="AM801"/>
      <c r="AN801"/>
      <c r="AO801"/>
      <c r="AP801"/>
      <c r="AU801"/>
      <c r="AV801" s="169"/>
    </row>
    <row r="802" spans="1:48" s="9" customFormat="1" ht="15" customHeight="1" x14ac:dyDescent="0.35">
      <c r="A802"/>
      <c r="B802"/>
      <c r="C802"/>
      <c r="D802"/>
      <c r="E802"/>
      <c r="F802"/>
      <c r="K802"/>
      <c r="L802"/>
      <c r="M802"/>
      <c r="N802"/>
      <c r="O802"/>
      <c r="Q802"/>
      <c r="R802"/>
      <c r="AL802" s="117"/>
      <c r="AM802"/>
      <c r="AN802"/>
      <c r="AO802"/>
      <c r="AP802"/>
      <c r="AU802"/>
      <c r="AV802" s="169"/>
    </row>
    <row r="803" spans="1:48" s="9" customFormat="1" ht="15" customHeight="1" x14ac:dyDescent="0.35">
      <c r="A803"/>
      <c r="B803"/>
      <c r="C803"/>
      <c r="D803"/>
      <c r="E803"/>
      <c r="F803"/>
      <c r="K803"/>
      <c r="L803"/>
      <c r="M803"/>
      <c r="N803"/>
      <c r="O803"/>
      <c r="Q803"/>
      <c r="R803"/>
      <c r="AL803" s="117"/>
      <c r="AM803"/>
      <c r="AN803"/>
      <c r="AO803"/>
      <c r="AP803"/>
      <c r="AU803"/>
      <c r="AV803" s="169"/>
    </row>
    <row r="804" spans="1:48" s="9" customFormat="1" ht="15" customHeight="1" x14ac:dyDescent="0.35">
      <c r="A804"/>
      <c r="B804"/>
      <c r="C804"/>
      <c r="D804"/>
      <c r="E804"/>
      <c r="F804"/>
      <c r="K804"/>
      <c r="L804"/>
      <c r="M804"/>
      <c r="N804"/>
      <c r="O804"/>
      <c r="Q804"/>
      <c r="R804"/>
      <c r="AL804" s="117"/>
      <c r="AM804"/>
      <c r="AN804"/>
      <c r="AO804"/>
      <c r="AP804"/>
      <c r="AU804"/>
      <c r="AV804" s="169"/>
    </row>
    <row r="805" spans="1:48" s="9" customFormat="1" ht="15" customHeight="1" x14ac:dyDescent="0.35">
      <c r="A805"/>
      <c r="B805"/>
      <c r="C805"/>
      <c r="D805"/>
      <c r="E805"/>
      <c r="F805"/>
      <c r="K805"/>
      <c r="L805"/>
      <c r="M805"/>
      <c r="N805"/>
      <c r="O805"/>
      <c r="Q805"/>
      <c r="R805"/>
      <c r="AL805" s="117"/>
      <c r="AM805"/>
      <c r="AN805"/>
      <c r="AO805"/>
      <c r="AP805"/>
      <c r="AU805"/>
      <c r="AV805" s="169"/>
    </row>
    <row r="806" spans="1:48" s="9" customFormat="1" ht="15" customHeight="1" x14ac:dyDescent="0.35">
      <c r="A806"/>
      <c r="B806"/>
      <c r="C806"/>
      <c r="D806"/>
      <c r="E806"/>
      <c r="F806"/>
      <c r="K806"/>
      <c r="L806"/>
      <c r="M806"/>
      <c r="N806"/>
      <c r="O806"/>
      <c r="Q806"/>
      <c r="R806"/>
      <c r="AL806" s="117"/>
      <c r="AM806"/>
      <c r="AN806"/>
      <c r="AO806"/>
      <c r="AP806"/>
      <c r="AU806"/>
      <c r="AV806" s="169"/>
    </row>
    <row r="807" spans="1:48" s="9" customFormat="1" ht="15" customHeight="1" x14ac:dyDescent="0.35">
      <c r="A807"/>
      <c r="B807"/>
      <c r="C807"/>
      <c r="D807"/>
      <c r="E807"/>
      <c r="F807"/>
      <c r="K807"/>
      <c r="L807"/>
      <c r="M807"/>
      <c r="N807"/>
      <c r="O807"/>
      <c r="Q807"/>
      <c r="R807"/>
      <c r="AL807" s="117"/>
      <c r="AM807"/>
      <c r="AN807"/>
      <c r="AO807"/>
      <c r="AP807"/>
      <c r="AU807"/>
      <c r="AV807" s="169"/>
    </row>
    <row r="808" spans="1:48" s="9" customFormat="1" ht="15" customHeight="1" x14ac:dyDescent="0.35">
      <c r="A808"/>
      <c r="B808"/>
      <c r="C808"/>
      <c r="D808"/>
      <c r="E808"/>
      <c r="F808"/>
      <c r="K808"/>
      <c r="L808"/>
      <c r="M808"/>
      <c r="N808"/>
      <c r="O808"/>
      <c r="Q808"/>
      <c r="R808"/>
      <c r="AL808" s="117"/>
      <c r="AM808"/>
      <c r="AN808"/>
      <c r="AO808"/>
      <c r="AP808"/>
      <c r="AU808"/>
      <c r="AV808" s="169"/>
    </row>
    <row r="809" spans="1:48" s="9" customFormat="1" ht="15" customHeight="1" x14ac:dyDescent="0.35">
      <c r="A809"/>
      <c r="B809"/>
      <c r="C809"/>
      <c r="D809"/>
      <c r="E809"/>
      <c r="F809"/>
      <c r="K809"/>
      <c r="L809"/>
      <c r="M809"/>
      <c r="N809"/>
      <c r="O809"/>
      <c r="Q809"/>
      <c r="R809"/>
      <c r="AL809" s="117"/>
      <c r="AM809"/>
      <c r="AN809"/>
      <c r="AO809"/>
      <c r="AP809"/>
      <c r="AU809"/>
      <c r="AV809" s="169"/>
    </row>
    <row r="810" spans="1:48" s="9" customFormat="1" ht="15" customHeight="1" x14ac:dyDescent="0.35">
      <c r="A810"/>
      <c r="B810"/>
      <c r="C810"/>
      <c r="D810"/>
      <c r="E810"/>
      <c r="F810"/>
      <c r="K810"/>
      <c r="L810"/>
      <c r="M810"/>
      <c r="N810"/>
      <c r="O810"/>
      <c r="Q810"/>
      <c r="R810"/>
      <c r="AL810" s="117"/>
      <c r="AM810"/>
      <c r="AN810"/>
      <c r="AO810"/>
      <c r="AP810"/>
      <c r="AU810"/>
      <c r="AV810" s="169"/>
    </row>
    <row r="811" spans="1:48" s="9" customFormat="1" ht="15" customHeight="1" x14ac:dyDescent="0.35">
      <c r="A811"/>
      <c r="B811"/>
      <c r="C811"/>
      <c r="D811"/>
      <c r="E811"/>
      <c r="F811"/>
      <c r="K811"/>
      <c r="L811"/>
      <c r="M811"/>
      <c r="N811"/>
      <c r="O811"/>
      <c r="Q811"/>
      <c r="R811"/>
      <c r="AL811" s="117"/>
      <c r="AM811"/>
      <c r="AN811"/>
      <c r="AO811"/>
      <c r="AP811"/>
      <c r="AU811"/>
      <c r="AV811" s="169"/>
    </row>
    <row r="812" spans="1:48" s="9" customFormat="1" ht="15" customHeight="1" x14ac:dyDescent="0.35">
      <c r="A812"/>
      <c r="B812"/>
      <c r="C812"/>
      <c r="D812"/>
      <c r="E812"/>
      <c r="F812"/>
      <c r="K812"/>
      <c r="L812"/>
      <c r="M812"/>
      <c r="N812"/>
      <c r="O812"/>
      <c r="Q812"/>
      <c r="R812"/>
      <c r="AL812" s="117"/>
      <c r="AM812"/>
      <c r="AN812"/>
      <c r="AO812"/>
      <c r="AP812"/>
      <c r="AU812"/>
      <c r="AV812" s="169"/>
    </row>
    <row r="813" spans="1:48" s="9" customFormat="1" ht="15" customHeight="1" x14ac:dyDescent="0.35">
      <c r="A813"/>
      <c r="B813"/>
      <c r="C813"/>
      <c r="D813"/>
      <c r="E813"/>
      <c r="F813"/>
      <c r="K813"/>
      <c r="L813"/>
      <c r="M813"/>
      <c r="N813"/>
      <c r="O813"/>
      <c r="Q813"/>
      <c r="R813"/>
      <c r="AL813" s="117"/>
      <c r="AM813"/>
      <c r="AN813"/>
      <c r="AO813"/>
      <c r="AP813"/>
      <c r="AU813"/>
      <c r="AV813" s="169"/>
    </row>
    <row r="814" spans="1:48" s="9" customFormat="1" ht="15" customHeight="1" x14ac:dyDescent="0.35">
      <c r="A814"/>
      <c r="B814"/>
      <c r="C814"/>
      <c r="D814"/>
      <c r="E814"/>
      <c r="F814"/>
      <c r="K814"/>
      <c r="L814"/>
      <c r="M814"/>
      <c r="N814"/>
      <c r="O814"/>
      <c r="Q814"/>
      <c r="R814"/>
      <c r="AL814" s="117"/>
      <c r="AM814"/>
      <c r="AN814"/>
      <c r="AO814"/>
      <c r="AP814"/>
      <c r="AU814"/>
      <c r="AV814" s="169"/>
    </row>
    <row r="815" spans="1:48" s="9" customFormat="1" ht="15" customHeight="1" x14ac:dyDescent="0.35">
      <c r="A815"/>
      <c r="B815"/>
      <c r="C815"/>
      <c r="D815"/>
      <c r="E815"/>
      <c r="F815"/>
      <c r="K815"/>
      <c r="L815"/>
      <c r="M815"/>
      <c r="N815"/>
      <c r="O815"/>
      <c r="Q815"/>
      <c r="R815"/>
      <c r="AL815" s="117"/>
      <c r="AM815"/>
      <c r="AN815"/>
      <c r="AO815"/>
      <c r="AP815"/>
      <c r="AU815"/>
      <c r="AV815" s="169"/>
    </row>
    <row r="816" spans="1:48" s="9" customFormat="1" ht="15" customHeight="1" x14ac:dyDescent="0.35">
      <c r="A816"/>
      <c r="B816"/>
      <c r="C816"/>
      <c r="D816"/>
      <c r="E816"/>
      <c r="F816"/>
      <c r="K816"/>
      <c r="L816"/>
      <c r="M816"/>
      <c r="N816"/>
      <c r="O816"/>
      <c r="Q816"/>
      <c r="R816"/>
      <c r="AL816" s="117"/>
      <c r="AM816"/>
      <c r="AN816"/>
      <c r="AO816"/>
      <c r="AP816"/>
      <c r="AU816"/>
      <c r="AV816" s="169"/>
    </row>
    <row r="817" spans="1:48" s="9" customFormat="1" ht="15" customHeight="1" x14ac:dyDescent="0.35">
      <c r="A817"/>
      <c r="B817"/>
      <c r="C817"/>
      <c r="D817"/>
      <c r="E817"/>
      <c r="F817"/>
      <c r="K817"/>
      <c r="L817"/>
      <c r="M817"/>
      <c r="N817"/>
      <c r="O817"/>
      <c r="Q817"/>
      <c r="R817"/>
      <c r="AL817" s="117"/>
      <c r="AM817"/>
      <c r="AN817"/>
      <c r="AO817"/>
      <c r="AP817"/>
      <c r="AU817"/>
      <c r="AV817" s="169"/>
    </row>
    <row r="818" spans="1:48" s="9" customFormat="1" ht="15" customHeight="1" x14ac:dyDescent="0.35">
      <c r="A818"/>
      <c r="B818"/>
      <c r="C818"/>
      <c r="D818"/>
      <c r="E818"/>
      <c r="F818"/>
      <c r="K818"/>
      <c r="L818"/>
      <c r="M818"/>
      <c r="N818"/>
      <c r="O818"/>
      <c r="Q818"/>
      <c r="R818"/>
      <c r="AL818" s="117"/>
      <c r="AM818"/>
      <c r="AN818"/>
      <c r="AO818"/>
      <c r="AP818"/>
      <c r="AU818"/>
      <c r="AV818" s="169"/>
    </row>
    <row r="819" spans="1:48" s="9" customFormat="1" ht="15" customHeight="1" x14ac:dyDescent="0.35">
      <c r="A819"/>
      <c r="B819"/>
      <c r="C819"/>
      <c r="D819"/>
      <c r="E819"/>
      <c r="F819"/>
      <c r="K819"/>
      <c r="L819"/>
      <c r="M819"/>
      <c r="N819"/>
      <c r="O819"/>
      <c r="Q819"/>
      <c r="R819"/>
      <c r="AL819" s="117"/>
      <c r="AM819"/>
      <c r="AN819"/>
      <c r="AO819"/>
      <c r="AP819"/>
      <c r="AU819"/>
      <c r="AV819" s="169"/>
    </row>
    <row r="820" spans="1:48" s="9" customFormat="1" ht="15" customHeight="1" x14ac:dyDescent="0.35">
      <c r="A820"/>
      <c r="B820"/>
      <c r="C820"/>
      <c r="D820"/>
      <c r="E820"/>
      <c r="F820"/>
      <c r="K820"/>
      <c r="L820"/>
      <c r="M820"/>
      <c r="N820"/>
      <c r="O820"/>
      <c r="Q820"/>
      <c r="R820"/>
      <c r="AL820" s="117"/>
      <c r="AM820"/>
      <c r="AN820"/>
      <c r="AO820"/>
      <c r="AP820"/>
      <c r="AU820"/>
      <c r="AV820" s="169"/>
    </row>
    <row r="821" spans="1:48" s="9" customFormat="1" ht="15" customHeight="1" x14ac:dyDescent="0.35">
      <c r="A821"/>
      <c r="B821"/>
      <c r="C821"/>
      <c r="D821"/>
      <c r="E821"/>
      <c r="F821"/>
      <c r="K821"/>
      <c r="L821"/>
      <c r="M821"/>
      <c r="N821"/>
      <c r="O821"/>
      <c r="Q821"/>
      <c r="R821"/>
      <c r="AL821" s="117"/>
      <c r="AM821"/>
      <c r="AN821"/>
      <c r="AO821"/>
      <c r="AP821"/>
      <c r="AU821"/>
      <c r="AV821" s="169"/>
    </row>
    <row r="822" spans="1:48" s="9" customFormat="1" ht="15" customHeight="1" x14ac:dyDescent="0.35">
      <c r="A822"/>
      <c r="B822"/>
      <c r="C822"/>
      <c r="D822"/>
      <c r="E822"/>
      <c r="F822"/>
      <c r="K822"/>
      <c r="L822"/>
      <c r="M822"/>
      <c r="N822"/>
      <c r="O822"/>
      <c r="Q822"/>
      <c r="R822"/>
      <c r="AL822" s="117"/>
      <c r="AM822"/>
      <c r="AN822"/>
      <c r="AO822"/>
      <c r="AP822"/>
      <c r="AU822"/>
      <c r="AV822" s="169"/>
    </row>
    <row r="823" spans="1:48" s="9" customFormat="1" ht="15" customHeight="1" x14ac:dyDescent="0.35">
      <c r="A823"/>
      <c r="B823"/>
      <c r="C823"/>
      <c r="D823"/>
      <c r="E823"/>
      <c r="F823"/>
      <c r="K823"/>
      <c r="L823"/>
      <c r="M823"/>
      <c r="N823"/>
      <c r="O823"/>
      <c r="Q823"/>
      <c r="R823"/>
      <c r="AL823" s="117"/>
      <c r="AM823"/>
      <c r="AN823"/>
      <c r="AO823"/>
      <c r="AP823"/>
      <c r="AU823"/>
      <c r="AV823" s="169"/>
    </row>
    <row r="824" spans="1:48" s="9" customFormat="1" ht="15" customHeight="1" x14ac:dyDescent="0.35">
      <c r="A824"/>
      <c r="B824"/>
      <c r="C824"/>
      <c r="D824"/>
      <c r="E824"/>
      <c r="F824"/>
      <c r="K824"/>
      <c r="L824"/>
      <c r="M824"/>
      <c r="N824"/>
      <c r="O824"/>
      <c r="Q824"/>
      <c r="R824"/>
      <c r="AL824" s="117"/>
      <c r="AM824"/>
      <c r="AN824"/>
      <c r="AO824"/>
      <c r="AP824"/>
      <c r="AU824"/>
      <c r="AV824" s="169"/>
    </row>
    <row r="825" spans="1:48" s="9" customFormat="1" ht="15" customHeight="1" x14ac:dyDescent="0.35">
      <c r="A825"/>
      <c r="B825"/>
      <c r="C825"/>
      <c r="D825"/>
      <c r="E825"/>
      <c r="F825"/>
      <c r="K825"/>
      <c r="L825"/>
      <c r="M825"/>
      <c r="N825"/>
      <c r="O825"/>
      <c r="Q825"/>
      <c r="R825"/>
      <c r="AL825" s="117"/>
      <c r="AM825"/>
      <c r="AN825"/>
      <c r="AO825"/>
      <c r="AP825"/>
      <c r="AU825"/>
      <c r="AV825" s="169"/>
    </row>
    <row r="826" spans="1:48" s="9" customFormat="1" ht="15" customHeight="1" x14ac:dyDescent="0.35">
      <c r="A826"/>
      <c r="B826"/>
      <c r="C826"/>
      <c r="D826"/>
      <c r="E826"/>
      <c r="F826"/>
      <c r="K826"/>
      <c r="L826"/>
      <c r="M826"/>
      <c r="N826"/>
      <c r="O826"/>
      <c r="Q826"/>
      <c r="R826"/>
      <c r="AL826" s="117"/>
      <c r="AM826"/>
      <c r="AN826"/>
      <c r="AO826"/>
      <c r="AP826"/>
      <c r="AU826"/>
      <c r="AV826" s="169"/>
    </row>
    <row r="827" spans="1:48" s="9" customFormat="1" ht="15" customHeight="1" x14ac:dyDescent="0.35">
      <c r="A827"/>
      <c r="B827"/>
      <c r="C827"/>
      <c r="D827"/>
      <c r="E827"/>
      <c r="F827"/>
      <c r="K827"/>
      <c r="L827"/>
      <c r="M827"/>
      <c r="N827"/>
      <c r="O827"/>
      <c r="Q827"/>
      <c r="R827"/>
      <c r="AL827" s="117"/>
      <c r="AM827"/>
      <c r="AN827"/>
      <c r="AO827"/>
      <c r="AP827"/>
      <c r="AU827"/>
      <c r="AV827" s="169"/>
    </row>
    <row r="828" spans="1:48" s="9" customFormat="1" ht="15" customHeight="1" x14ac:dyDescent="0.35">
      <c r="A828"/>
      <c r="B828"/>
      <c r="C828"/>
      <c r="D828"/>
      <c r="E828"/>
      <c r="F828"/>
      <c r="K828"/>
      <c r="L828"/>
      <c r="M828"/>
      <c r="N828"/>
      <c r="O828"/>
      <c r="Q828"/>
      <c r="R828"/>
      <c r="AL828" s="117"/>
      <c r="AM828"/>
      <c r="AN828"/>
      <c r="AO828"/>
      <c r="AP828"/>
      <c r="AU828"/>
      <c r="AV828" s="169"/>
    </row>
    <row r="829" spans="1:48" s="9" customFormat="1" ht="15" customHeight="1" x14ac:dyDescent="0.35">
      <c r="A829"/>
      <c r="B829"/>
      <c r="C829"/>
      <c r="D829"/>
      <c r="E829"/>
      <c r="F829"/>
      <c r="K829"/>
      <c r="L829"/>
      <c r="M829"/>
      <c r="N829"/>
      <c r="O829"/>
      <c r="Q829"/>
      <c r="R829"/>
      <c r="AL829" s="117"/>
      <c r="AM829"/>
      <c r="AN829"/>
      <c r="AO829"/>
      <c r="AP829"/>
      <c r="AU829"/>
      <c r="AV829" s="169"/>
    </row>
    <row r="830" spans="1:48" s="9" customFormat="1" ht="15" customHeight="1" x14ac:dyDescent="0.35">
      <c r="A830"/>
      <c r="B830"/>
      <c r="C830"/>
      <c r="D830"/>
      <c r="E830"/>
      <c r="F830"/>
      <c r="K830"/>
      <c r="L830"/>
      <c r="M830"/>
      <c r="N830"/>
      <c r="O830"/>
      <c r="Q830"/>
      <c r="R830"/>
      <c r="AL830" s="117"/>
      <c r="AM830"/>
      <c r="AN830"/>
      <c r="AO830"/>
      <c r="AP830"/>
      <c r="AU830"/>
      <c r="AV830" s="169"/>
    </row>
    <row r="831" spans="1:48" s="9" customFormat="1" ht="15" customHeight="1" x14ac:dyDescent="0.35">
      <c r="A831"/>
      <c r="B831"/>
      <c r="C831"/>
      <c r="D831"/>
      <c r="E831"/>
      <c r="F831"/>
      <c r="K831"/>
      <c r="L831"/>
      <c r="M831"/>
      <c r="N831"/>
      <c r="O831"/>
      <c r="Q831"/>
      <c r="R831"/>
      <c r="AL831" s="117"/>
      <c r="AM831"/>
      <c r="AN831"/>
      <c r="AO831"/>
      <c r="AP831"/>
      <c r="AU831"/>
      <c r="AV831" s="169"/>
    </row>
    <row r="832" spans="1:48" s="9" customFormat="1" ht="15" customHeight="1" x14ac:dyDescent="0.35">
      <c r="A832"/>
      <c r="B832"/>
      <c r="C832"/>
      <c r="D832"/>
      <c r="E832"/>
      <c r="F832"/>
      <c r="K832"/>
      <c r="L832"/>
      <c r="M832"/>
      <c r="N832"/>
      <c r="O832"/>
      <c r="Q832"/>
      <c r="R832"/>
      <c r="AL832" s="117"/>
      <c r="AM832"/>
      <c r="AN832"/>
      <c r="AO832"/>
      <c r="AP832"/>
      <c r="AU832"/>
      <c r="AV832" s="169"/>
    </row>
    <row r="833" spans="1:48" s="9" customFormat="1" ht="15" customHeight="1" x14ac:dyDescent="0.35">
      <c r="A833"/>
      <c r="B833"/>
      <c r="C833"/>
      <c r="D833"/>
      <c r="E833"/>
      <c r="F833"/>
      <c r="K833"/>
      <c r="L833"/>
      <c r="M833"/>
      <c r="N833"/>
      <c r="O833"/>
      <c r="Q833"/>
      <c r="R833"/>
      <c r="AL833" s="117"/>
      <c r="AM833"/>
      <c r="AN833"/>
      <c r="AO833"/>
      <c r="AP833"/>
      <c r="AU833"/>
      <c r="AV833" s="169"/>
    </row>
    <row r="834" spans="1:48" s="9" customFormat="1" ht="15" customHeight="1" x14ac:dyDescent="0.35">
      <c r="A834"/>
      <c r="B834"/>
      <c r="C834"/>
      <c r="D834"/>
      <c r="E834"/>
      <c r="F834"/>
      <c r="K834"/>
      <c r="L834"/>
      <c r="M834"/>
      <c r="N834"/>
      <c r="O834"/>
      <c r="Q834"/>
      <c r="R834"/>
      <c r="AL834" s="117"/>
      <c r="AM834"/>
      <c r="AN834"/>
      <c r="AO834"/>
      <c r="AP834"/>
      <c r="AU834"/>
      <c r="AV834" s="169"/>
    </row>
    <row r="835" spans="1:48" s="9" customFormat="1" ht="15" customHeight="1" x14ac:dyDescent="0.35">
      <c r="A835"/>
      <c r="B835"/>
      <c r="C835"/>
      <c r="D835"/>
      <c r="E835"/>
      <c r="F835"/>
      <c r="K835"/>
      <c r="L835"/>
      <c r="M835"/>
      <c r="N835"/>
      <c r="O835"/>
      <c r="Q835"/>
      <c r="R835"/>
      <c r="AL835" s="117"/>
      <c r="AM835"/>
      <c r="AN835"/>
      <c r="AO835"/>
      <c r="AP835"/>
      <c r="AU835"/>
      <c r="AV835" s="169"/>
    </row>
    <row r="836" spans="1:48" s="9" customFormat="1" ht="15" customHeight="1" x14ac:dyDescent="0.35">
      <c r="A836"/>
      <c r="B836"/>
      <c r="C836"/>
      <c r="D836"/>
      <c r="E836"/>
      <c r="F836"/>
      <c r="K836"/>
      <c r="L836"/>
      <c r="M836"/>
      <c r="N836"/>
      <c r="O836"/>
      <c r="Q836"/>
      <c r="R836"/>
      <c r="AL836" s="117"/>
      <c r="AM836"/>
      <c r="AN836"/>
      <c r="AO836"/>
      <c r="AP836"/>
      <c r="AU836"/>
      <c r="AV836" s="169"/>
    </row>
    <row r="837" spans="1:48" s="9" customFormat="1" ht="15" customHeight="1" x14ac:dyDescent="0.35">
      <c r="A837"/>
      <c r="B837"/>
      <c r="C837"/>
      <c r="D837"/>
      <c r="E837"/>
      <c r="F837"/>
      <c r="K837"/>
      <c r="L837"/>
      <c r="M837"/>
      <c r="N837"/>
      <c r="O837"/>
      <c r="Q837"/>
      <c r="R837"/>
      <c r="AL837" s="117"/>
      <c r="AM837"/>
      <c r="AN837"/>
      <c r="AO837"/>
      <c r="AP837"/>
      <c r="AU837"/>
      <c r="AV837" s="169"/>
    </row>
    <row r="838" spans="1:48" s="9" customFormat="1" ht="15" customHeight="1" x14ac:dyDescent="0.35">
      <c r="A838"/>
      <c r="B838"/>
      <c r="C838"/>
      <c r="D838"/>
      <c r="E838"/>
      <c r="F838"/>
      <c r="K838"/>
      <c r="L838"/>
      <c r="M838"/>
      <c r="N838"/>
      <c r="O838"/>
      <c r="Q838"/>
      <c r="R838"/>
      <c r="AL838" s="117"/>
      <c r="AM838"/>
      <c r="AN838"/>
      <c r="AO838"/>
      <c r="AP838"/>
      <c r="AU838"/>
      <c r="AV838" s="169"/>
    </row>
    <row r="839" spans="1:48" s="9" customFormat="1" ht="15" customHeight="1" x14ac:dyDescent="0.35">
      <c r="A839"/>
      <c r="B839"/>
      <c r="C839"/>
      <c r="D839"/>
      <c r="E839"/>
      <c r="F839"/>
      <c r="K839"/>
      <c r="L839"/>
      <c r="M839"/>
      <c r="N839"/>
      <c r="O839"/>
      <c r="Q839"/>
      <c r="R839"/>
      <c r="AL839" s="117"/>
      <c r="AM839"/>
      <c r="AN839"/>
      <c r="AO839"/>
      <c r="AP839"/>
      <c r="AU839"/>
      <c r="AV839" s="169"/>
    </row>
    <row r="840" spans="1:48" s="9" customFormat="1" ht="15" customHeight="1" x14ac:dyDescent="0.35">
      <c r="A840"/>
      <c r="B840"/>
      <c r="C840"/>
      <c r="D840"/>
      <c r="E840"/>
      <c r="F840"/>
      <c r="K840"/>
      <c r="L840"/>
      <c r="M840"/>
      <c r="N840"/>
      <c r="O840"/>
      <c r="Q840"/>
      <c r="R840"/>
      <c r="AL840" s="117"/>
      <c r="AM840"/>
      <c r="AN840"/>
      <c r="AO840"/>
      <c r="AP840"/>
      <c r="AU840"/>
      <c r="AV840" s="169"/>
    </row>
    <row r="841" spans="1:48" s="9" customFormat="1" ht="15" customHeight="1" x14ac:dyDescent="0.35">
      <c r="A841"/>
      <c r="B841"/>
      <c r="C841"/>
      <c r="D841"/>
      <c r="E841"/>
      <c r="F841"/>
      <c r="K841"/>
      <c r="L841"/>
      <c r="M841"/>
      <c r="N841"/>
      <c r="O841"/>
      <c r="Q841"/>
      <c r="R841"/>
      <c r="AL841" s="117"/>
      <c r="AM841"/>
      <c r="AN841"/>
      <c r="AO841"/>
      <c r="AP841"/>
      <c r="AU841"/>
      <c r="AV841" s="169"/>
    </row>
    <row r="842" spans="1:48" s="9" customFormat="1" ht="15" customHeight="1" x14ac:dyDescent="0.35">
      <c r="A842"/>
      <c r="B842"/>
      <c r="C842"/>
      <c r="D842"/>
      <c r="E842"/>
      <c r="F842"/>
      <c r="K842"/>
      <c r="L842"/>
      <c r="M842"/>
      <c r="N842"/>
      <c r="O842"/>
      <c r="Q842"/>
      <c r="R842"/>
      <c r="AL842" s="117"/>
      <c r="AM842"/>
      <c r="AN842"/>
      <c r="AO842"/>
      <c r="AP842"/>
      <c r="AU842"/>
      <c r="AV842" s="169"/>
    </row>
    <row r="843" spans="1:48" s="9" customFormat="1" ht="15" customHeight="1" x14ac:dyDescent="0.35">
      <c r="A843"/>
      <c r="B843"/>
      <c r="C843"/>
      <c r="D843"/>
      <c r="E843"/>
      <c r="F843"/>
      <c r="K843"/>
      <c r="L843"/>
      <c r="M843"/>
      <c r="N843"/>
      <c r="O843"/>
      <c r="Q843"/>
      <c r="R843"/>
      <c r="AL843" s="117"/>
      <c r="AM843"/>
      <c r="AN843"/>
      <c r="AO843"/>
      <c r="AP843"/>
      <c r="AU843"/>
      <c r="AV843" s="169"/>
    </row>
    <row r="844" spans="1:48" s="9" customFormat="1" ht="15" customHeight="1" x14ac:dyDescent="0.35">
      <c r="A844"/>
      <c r="B844"/>
      <c r="C844"/>
      <c r="D844"/>
      <c r="E844"/>
      <c r="F844"/>
      <c r="K844"/>
      <c r="L844"/>
      <c r="M844"/>
      <c r="N844"/>
      <c r="O844"/>
      <c r="Q844"/>
      <c r="R844"/>
      <c r="AL844" s="117"/>
      <c r="AM844"/>
      <c r="AN844"/>
      <c r="AO844"/>
      <c r="AP844"/>
      <c r="AU844"/>
      <c r="AV844" s="169"/>
    </row>
    <row r="845" spans="1:48" s="9" customFormat="1" ht="15" customHeight="1" x14ac:dyDescent="0.35">
      <c r="A845"/>
      <c r="B845"/>
      <c r="C845"/>
      <c r="D845"/>
      <c r="E845"/>
      <c r="F845"/>
      <c r="K845"/>
      <c r="L845"/>
      <c r="M845"/>
      <c r="N845"/>
      <c r="O845"/>
      <c r="Q845"/>
      <c r="R845"/>
      <c r="AL845" s="117"/>
      <c r="AM845"/>
      <c r="AN845"/>
      <c r="AO845"/>
      <c r="AP845"/>
      <c r="AU845"/>
      <c r="AV845" s="169"/>
    </row>
    <row r="846" spans="1:48" s="9" customFormat="1" ht="15" customHeight="1" x14ac:dyDescent="0.35">
      <c r="A846"/>
      <c r="B846"/>
      <c r="C846"/>
      <c r="D846"/>
      <c r="E846"/>
      <c r="F846"/>
      <c r="K846"/>
      <c r="L846"/>
      <c r="M846"/>
      <c r="N846"/>
      <c r="O846"/>
      <c r="Q846"/>
      <c r="R846"/>
      <c r="AL846" s="117"/>
      <c r="AM846"/>
      <c r="AN846"/>
      <c r="AO846"/>
      <c r="AP846"/>
      <c r="AU846"/>
      <c r="AV846" s="169"/>
    </row>
    <row r="847" spans="1:48" s="9" customFormat="1" ht="15" customHeight="1" x14ac:dyDescent="0.35">
      <c r="A847"/>
      <c r="B847"/>
      <c r="C847"/>
      <c r="D847"/>
      <c r="E847"/>
      <c r="F847"/>
      <c r="K847"/>
      <c r="L847"/>
      <c r="M847"/>
      <c r="N847"/>
      <c r="O847"/>
      <c r="Q847"/>
      <c r="R847"/>
      <c r="AL847" s="117"/>
      <c r="AM847"/>
      <c r="AN847"/>
      <c r="AO847"/>
      <c r="AP847"/>
      <c r="AU847"/>
      <c r="AV847" s="169"/>
    </row>
    <row r="848" spans="1:48" s="9" customFormat="1" ht="15" customHeight="1" x14ac:dyDescent="0.35">
      <c r="A848"/>
      <c r="B848"/>
      <c r="C848"/>
      <c r="D848"/>
      <c r="E848"/>
      <c r="F848"/>
      <c r="K848"/>
      <c r="L848"/>
      <c r="M848"/>
      <c r="N848"/>
      <c r="O848"/>
      <c r="Q848"/>
      <c r="R848"/>
      <c r="AL848" s="117"/>
      <c r="AM848"/>
      <c r="AN848"/>
      <c r="AO848"/>
      <c r="AP848"/>
      <c r="AU848"/>
      <c r="AV848" s="169"/>
    </row>
    <row r="849" spans="1:48" s="9" customFormat="1" ht="15" customHeight="1" x14ac:dyDescent="0.35">
      <c r="A849"/>
      <c r="B849"/>
      <c r="C849"/>
      <c r="D849"/>
      <c r="E849"/>
      <c r="F849"/>
      <c r="K849"/>
      <c r="L849"/>
      <c r="M849"/>
      <c r="N849"/>
      <c r="O849"/>
      <c r="Q849"/>
      <c r="R849"/>
      <c r="AL849" s="117"/>
      <c r="AM849"/>
      <c r="AN849"/>
      <c r="AO849"/>
      <c r="AP849"/>
      <c r="AU849"/>
      <c r="AV849" s="169"/>
    </row>
    <row r="850" spans="1:48" s="9" customFormat="1" ht="15" customHeight="1" x14ac:dyDescent="0.35">
      <c r="A850"/>
      <c r="B850"/>
      <c r="C850"/>
      <c r="D850"/>
      <c r="E850"/>
      <c r="F850"/>
      <c r="K850"/>
      <c r="L850"/>
      <c r="M850"/>
      <c r="N850"/>
      <c r="O850"/>
      <c r="Q850"/>
      <c r="R850"/>
      <c r="AL850" s="117"/>
      <c r="AM850"/>
      <c r="AN850"/>
      <c r="AO850"/>
      <c r="AP850"/>
      <c r="AU850"/>
      <c r="AV850" s="169"/>
    </row>
    <row r="851" spans="1:48" s="9" customFormat="1" ht="15" customHeight="1" x14ac:dyDescent="0.35">
      <c r="A851"/>
      <c r="B851"/>
      <c r="C851"/>
      <c r="D851"/>
      <c r="E851"/>
      <c r="F851"/>
      <c r="K851"/>
      <c r="L851"/>
      <c r="M851"/>
      <c r="N851"/>
      <c r="O851"/>
      <c r="Q851"/>
      <c r="R851"/>
      <c r="AL851" s="117"/>
      <c r="AM851"/>
      <c r="AN851"/>
      <c r="AO851"/>
      <c r="AP851"/>
      <c r="AU851"/>
      <c r="AV851" s="169"/>
    </row>
    <row r="852" spans="1:48" s="9" customFormat="1" ht="15" customHeight="1" x14ac:dyDescent="0.35">
      <c r="A852"/>
      <c r="B852"/>
      <c r="C852"/>
      <c r="D852"/>
      <c r="E852"/>
      <c r="F852"/>
      <c r="K852"/>
      <c r="L852"/>
      <c r="M852"/>
      <c r="N852"/>
      <c r="O852"/>
      <c r="Q852"/>
      <c r="R852"/>
      <c r="AL852" s="117"/>
      <c r="AM852"/>
      <c r="AN852"/>
      <c r="AO852"/>
      <c r="AP852"/>
      <c r="AU852"/>
      <c r="AV852" s="169"/>
    </row>
    <row r="853" spans="1:48" s="9" customFormat="1" ht="15" customHeight="1" x14ac:dyDescent="0.35">
      <c r="A853"/>
      <c r="B853"/>
      <c r="C853"/>
      <c r="D853"/>
      <c r="E853"/>
      <c r="F853"/>
      <c r="K853"/>
      <c r="L853"/>
      <c r="M853"/>
      <c r="N853"/>
      <c r="O853"/>
      <c r="Q853"/>
      <c r="R853"/>
      <c r="AL853" s="117"/>
      <c r="AM853"/>
      <c r="AN853"/>
      <c r="AO853"/>
      <c r="AP853"/>
      <c r="AU853"/>
      <c r="AV853" s="169"/>
    </row>
    <row r="854" spans="1:48" s="9" customFormat="1" ht="15" customHeight="1" x14ac:dyDescent="0.35">
      <c r="A854"/>
      <c r="B854"/>
      <c r="C854"/>
      <c r="D854"/>
      <c r="E854"/>
      <c r="F854"/>
      <c r="K854"/>
      <c r="L854"/>
      <c r="M854"/>
      <c r="N854"/>
      <c r="O854"/>
      <c r="Q854"/>
      <c r="R854"/>
      <c r="AL854" s="117"/>
      <c r="AM854"/>
      <c r="AN854"/>
      <c r="AO854"/>
      <c r="AP854"/>
      <c r="AU854"/>
      <c r="AV854" s="169"/>
    </row>
    <row r="855" spans="1:48" s="9" customFormat="1" ht="15" customHeight="1" x14ac:dyDescent="0.35">
      <c r="A855"/>
      <c r="B855"/>
      <c r="C855"/>
      <c r="D855"/>
      <c r="E855"/>
      <c r="F855"/>
      <c r="K855"/>
      <c r="L855"/>
      <c r="M855"/>
      <c r="N855"/>
      <c r="O855"/>
      <c r="Q855"/>
      <c r="R855"/>
      <c r="AL855" s="117"/>
      <c r="AM855"/>
      <c r="AN855"/>
      <c r="AO855"/>
      <c r="AP855"/>
      <c r="AU855"/>
      <c r="AV855" s="169"/>
    </row>
    <row r="856" spans="1:48" s="9" customFormat="1" ht="15" customHeight="1" x14ac:dyDescent="0.35">
      <c r="A856"/>
      <c r="B856"/>
      <c r="C856"/>
      <c r="D856"/>
      <c r="E856"/>
      <c r="F856"/>
      <c r="K856"/>
      <c r="L856"/>
      <c r="M856"/>
      <c r="N856"/>
      <c r="O856"/>
      <c r="Q856"/>
      <c r="R856"/>
      <c r="AL856" s="117"/>
      <c r="AM856"/>
      <c r="AN856"/>
      <c r="AO856"/>
      <c r="AP856"/>
      <c r="AU856"/>
      <c r="AV856" s="169"/>
    </row>
    <row r="857" spans="1:48" s="9" customFormat="1" ht="15" customHeight="1" x14ac:dyDescent="0.35">
      <c r="A857"/>
      <c r="B857"/>
      <c r="C857"/>
      <c r="D857"/>
      <c r="E857"/>
      <c r="F857"/>
      <c r="K857"/>
      <c r="L857"/>
      <c r="M857"/>
      <c r="N857"/>
      <c r="O857"/>
      <c r="Q857"/>
      <c r="R857"/>
      <c r="AL857" s="117"/>
      <c r="AM857"/>
      <c r="AN857"/>
      <c r="AO857"/>
      <c r="AP857"/>
      <c r="AU857"/>
      <c r="AV857" s="169"/>
    </row>
    <row r="858" spans="1:48" s="9" customFormat="1" ht="15" customHeight="1" x14ac:dyDescent="0.35">
      <c r="A858"/>
      <c r="B858"/>
      <c r="C858"/>
      <c r="D858"/>
      <c r="E858"/>
      <c r="F858"/>
      <c r="K858"/>
      <c r="L858"/>
      <c r="M858"/>
      <c r="N858"/>
      <c r="O858"/>
      <c r="Q858"/>
      <c r="R858"/>
      <c r="AL858" s="117"/>
      <c r="AM858"/>
      <c r="AN858"/>
      <c r="AO858"/>
      <c r="AP858"/>
      <c r="AU858"/>
      <c r="AV858" s="169"/>
    </row>
    <row r="859" spans="1:48" s="9" customFormat="1" ht="15" customHeight="1" x14ac:dyDescent="0.35">
      <c r="A859"/>
      <c r="B859"/>
      <c r="C859"/>
      <c r="D859"/>
      <c r="E859"/>
      <c r="F859"/>
      <c r="K859"/>
      <c r="L859"/>
      <c r="M859"/>
      <c r="N859"/>
      <c r="O859"/>
      <c r="Q859"/>
      <c r="R859"/>
      <c r="AL859" s="117"/>
      <c r="AM859"/>
      <c r="AN859"/>
      <c r="AO859"/>
      <c r="AP859"/>
      <c r="AU859"/>
      <c r="AV859" s="169"/>
    </row>
    <row r="860" spans="1:48" s="9" customFormat="1" ht="15" customHeight="1" x14ac:dyDescent="0.35">
      <c r="A860"/>
      <c r="B860"/>
      <c r="C860"/>
      <c r="D860"/>
      <c r="E860"/>
      <c r="F860"/>
      <c r="K860"/>
      <c r="L860"/>
      <c r="M860"/>
      <c r="N860"/>
      <c r="O860"/>
      <c r="Q860"/>
      <c r="R860"/>
      <c r="AL860" s="117"/>
      <c r="AM860"/>
      <c r="AN860"/>
      <c r="AO860"/>
      <c r="AP860"/>
      <c r="AU860"/>
      <c r="AV860" s="169"/>
    </row>
    <row r="861" spans="1:48" s="9" customFormat="1" ht="15" customHeight="1" x14ac:dyDescent="0.35">
      <c r="A861"/>
      <c r="B861"/>
      <c r="C861"/>
      <c r="D861"/>
      <c r="E861"/>
      <c r="F861"/>
      <c r="K861"/>
      <c r="L861"/>
      <c r="M861"/>
      <c r="N861"/>
      <c r="O861"/>
      <c r="Q861"/>
      <c r="R861"/>
      <c r="AL861" s="117"/>
      <c r="AM861"/>
      <c r="AN861"/>
      <c r="AO861"/>
      <c r="AP861"/>
      <c r="AU861"/>
      <c r="AV861" s="169"/>
    </row>
    <row r="862" spans="1:48" s="9" customFormat="1" ht="15" customHeight="1" x14ac:dyDescent="0.35">
      <c r="A862"/>
      <c r="B862"/>
      <c r="C862"/>
      <c r="D862"/>
      <c r="E862"/>
      <c r="F862"/>
      <c r="K862"/>
      <c r="L862"/>
      <c r="M862"/>
      <c r="N862"/>
      <c r="O862"/>
      <c r="Q862"/>
      <c r="R862"/>
      <c r="AL862" s="117"/>
      <c r="AM862"/>
      <c r="AN862"/>
      <c r="AO862"/>
      <c r="AP862"/>
      <c r="AU862"/>
      <c r="AV862" s="169"/>
    </row>
    <row r="863" spans="1:48" s="9" customFormat="1" ht="15" customHeight="1" x14ac:dyDescent="0.35">
      <c r="A863"/>
      <c r="B863"/>
      <c r="C863"/>
      <c r="D863"/>
      <c r="E863"/>
      <c r="F863"/>
      <c r="K863"/>
      <c r="L863"/>
      <c r="M863"/>
      <c r="N863"/>
      <c r="O863"/>
      <c r="Q863"/>
      <c r="R863"/>
      <c r="AL863" s="117"/>
      <c r="AM863"/>
      <c r="AN863"/>
      <c r="AO863"/>
      <c r="AP863"/>
      <c r="AU863"/>
      <c r="AV863" s="169"/>
    </row>
    <row r="864" spans="1:48" s="9" customFormat="1" ht="15" customHeight="1" x14ac:dyDescent="0.35">
      <c r="A864"/>
      <c r="B864"/>
      <c r="C864"/>
      <c r="D864"/>
      <c r="E864"/>
      <c r="F864"/>
      <c r="K864"/>
      <c r="L864"/>
      <c r="M864"/>
      <c r="N864"/>
      <c r="O864"/>
      <c r="Q864"/>
      <c r="R864"/>
      <c r="AL864" s="117"/>
      <c r="AM864"/>
      <c r="AN864"/>
      <c r="AO864"/>
      <c r="AP864"/>
      <c r="AU864"/>
      <c r="AV864" s="169"/>
    </row>
    <row r="865" spans="1:48" s="9" customFormat="1" ht="15" customHeight="1" x14ac:dyDescent="0.35">
      <c r="A865"/>
      <c r="B865"/>
      <c r="C865"/>
      <c r="D865"/>
      <c r="E865"/>
      <c r="F865"/>
      <c r="K865"/>
      <c r="L865"/>
      <c r="M865"/>
      <c r="N865"/>
      <c r="O865"/>
      <c r="Q865"/>
      <c r="R865"/>
      <c r="AL865" s="117"/>
      <c r="AM865"/>
      <c r="AN865"/>
      <c r="AO865"/>
      <c r="AP865"/>
      <c r="AU865"/>
      <c r="AV865" s="169"/>
    </row>
    <row r="866" spans="1:48" s="9" customFormat="1" ht="15" customHeight="1" x14ac:dyDescent="0.35">
      <c r="A866"/>
      <c r="B866"/>
      <c r="C866"/>
      <c r="D866"/>
      <c r="E866"/>
      <c r="F866"/>
      <c r="K866"/>
      <c r="L866"/>
      <c r="M866"/>
      <c r="N866"/>
      <c r="O866"/>
      <c r="Q866"/>
      <c r="R866"/>
      <c r="AL866" s="117"/>
      <c r="AM866"/>
      <c r="AN866"/>
      <c r="AO866"/>
      <c r="AP866"/>
      <c r="AU866"/>
      <c r="AV866" s="169"/>
    </row>
    <row r="867" spans="1:48" s="9" customFormat="1" ht="15" customHeight="1" x14ac:dyDescent="0.35">
      <c r="A867"/>
      <c r="B867"/>
      <c r="C867"/>
      <c r="D867"/>
      <c r="E867"/>
      <c r="F867"/>
      <c r="K867"/>
      <c r="L867"/>
      <c r="M867"/>
      <c r="N867"/>
      <c r="O867"/>
      <c r="Q867"/>
      <c r="R867"/>
      <c r="AL867" s="117"/>
      <c r="AM867"/>
      <c r="AN867"/>
      <c r="AO867"/>
      <c r="AP867"/>
      <c r="AU867"/>
      <c r="AV867" s="169"/>
    </row>
    <row r="868" spans="1:48" s="9" customFormat="1" ht="15" customHeight="1" x14ac:dyDescent="0.35">
      <c r="A868"/>
      <c r="B868"/>
      <c r="C868"/>
      <c r="D868"/>
      <c r="E868"/>
      <c r="F868"/>
      <c r="K868"/>
      <c r="L868"/>
      <c r="M868"/>
      <c r="N868"/>
      <c r="O868"/>
      <c r="Q868"/>
      <c r="R868"/>
      <c r="AL868" s="117"/>
      <c r="AM868"/>
      <c r="AN868"/>
      <c r="AO868"/>
      <c r="AP868"/>
      <c r="AU868"/>
      <c r="AV868" s="169"/>
    </row>
    <row r="869" spans="1:48" s="9" customFormat="1" ht="15" customHeight="1" x14ac:dyDescent="0.35">
      <c r="A869"/>
      <c r="B869"/>
      <c r="C869"/>
      <c r="D869"/>
      <c r="E869"/>
      <c r="F869"/>
      <c r="K869"/>
      <c r="L869"/>
      <c r="M869"/>
      <c r="N869"/>
      <c r="O869"/>
      <c r="Q869"/>
      <c r="R869"/>
      <c r="AL869" s="117"/>
      <c r="AM869"/>
      <c r="AN869"/>
      <c r="AO869"/>
      <c r="AP869"/>
      <c r="AU869"/>
      <c r="AV869" s="169"/>
    </row>
    <row r="870" spans="1:48" s="9" customFormat="1" ht="15" customHeight="1" x14ac:dyDescent="0.35">
      <c r="A870"/>
      <c r="B870"/>
      <c r="C870"/>
      <c r="D870"/>
      <c r="E870"/>
      <c r="F870"/>
      <c r="K870"/>
      <c r="L870"/>
      <c r="M870"/>
      <c r="N870"/>
      <c r="O870"/>
      <c r="Q870"/>
      <c r="R870"/>
      <c r="AL870" s="117"/>
      <c r="AM870"/>
      <c r="AN870"/>
      <c r="AO870"/>
      <c r="AP870"/>
      <c r="AU870"/>
      <c r="AV870" s="169"/>
    </row>
    <row r="871" spans="1:48" s="9" customFormat="1" ht="15" customHeight="1" x14ac:dyDescent="0.35">
      <c r="A871"/>
      <c r="B871"/>
      <c r="C871"/>
      <c r="D871"/>
      <c r="E871"/>
      <c r="F871"/>
      <c r="K871"/>
      <c r="L871"/>
      <c r="M871"/>
      <c r="N871"/>
      <c r="O871"/>
      <c r="Q871"/>
      <c r="R871"/>
      <c r="AL871" s="117"/>
      <c r="AM871"/>
      <c r="AN871"/>
      <c r="AO871"/>
      <c r="AP871"/>
      <c r="AU871"/>
      <c r="AV871" s="169"/>
    </row>
    <row r="872" spans="1:48" s="9" customFormat="1" ht="15" customHeight="1" x14ac:dyDescent="0.35">
      <c r="A872"/>
      <c r="B872"/>
      <c r="C872"/>
      <c r="D872"/>
      <c r="E872"/>
      <c r="F872"/>
      <c r="K872"/>
      <c r="L872"/>
      <c r="M872"/>
      <c r="N872"/>
      <c r="O872"/>
      <c r="Q872"/>
      <c r="R872"/>
      <c r="AL872" s="117"/>
      <c r="AM872"/>
      <c r="AN872"/>
      <c r="AO872"/>
      <c r="AP872"/>
      <c r="AU872"/>
      <c r="AV872" s="169"/>
    </row>
    <row r="873" spans="1:48" s="9" customFormat="1" ht="15" customHeight="1" x14ac:dyDescent="0.35">
      <c r="A873"/>
      <c r="B873"/>
      <c r="C873"/>
      <c r="D873"/>
      <c r="E873"/>
      <c r="F873"/>
      <c r="K873"/>
      <c r="L873"/>
      <c r="M873"/>
      <c r="N873"/>
      <c r="O873"/>
      <c r="Q873"/>
      <c r="R873"/>
      <c r="AL873" s="117"/>
      <c r="AM873"/>
      <c r="AN873"/>
      <c r="AO873"/>
      <c r="AP873"/>
      <c r="AU873"/>
      <c r="AV873" s="169"/>
    </row>
    <row r="874" spans="1:48" s="9" customFormat="1" ht="15" customHeight="1" x14ac:dyDescent="0.35">
      <c r="A874"/>
      <c r="B874"/>
      <c r="C874"/>
      <c r="D874"/>
      <c r="E874"/>
      <c r="F874"/>
      <c r="K874"/>
      <c r="L874"/>
      <c r="M874"/>
      <c r="N874"/>
      <c r="O874"/>
      <c r="Q874"/>
      <c r="R874"/>
      <c r="AL874" s="117"/>
      <c r="AM874"/>
      <c r="AN874"/>
      <c r="AO874"/>
      <c r="AP874"/>
      <c r="AU874"/>
      <c r="AV874" s="169"/>
    </row>
    <row r="875" spans="1:48" s="9" customFormat="1" ht="15" customHeight="1" x14ac:dyDescent="0.35">
      <c r="A875"/>
      <c r="B875"/>
      <c r="C875"/>
      <c r="D875"/>
      <c r="E875"/>
      <c r="F875"/>
      <c r="K875"/>
      <c r="L875"/>
      <c r="M875"/>
      <c r="N875"/>
      <c r="O875"/>
      <c r="Q875"/>
      <c r="R875"/>
      <c r="AL875" s="117"/>
      <c r="AM875"/>
      <c r="AN875"/>
      <c r="AO875"/>
      <c r="AP875"/>
      <c r="AU875"/>
      <c r="AV875" s="169"/>
    </row>
    <row r="876" spans="1:48" s="9" customFormat="1" ht="15" customHeight="1" x14ac:dyDescent="0.35">
      <c r="A876"/>
      <c r="B876"/>
      <c r="C876"/>
      <c r="D876"/>
      <c r="E876"/>
      <c r="F876"/>
      <c r="K876"/>
      <c r="L876"/>
      <c r="M876"/>
      <c r="N876"/>
      <c r="O876"/>
      <c r="Q876"/>
      <c r="R876"/>
      <c r="AL876" s="117"/>
      <c r="AM876"/>
      <c r="AN876"/>
      <c r="AO876"/>
      <c r="AP876"/>
      <c r="AU876"/>
      <c r="AV876" s="169"/>
    </row>
    <row r="877" spans="1:48" s="9" customFormat="1" ht="15" customHeight="1" x14ac:dyDescent="0.35">
      <c r="A877"/>
      <c r="B877"/>
      <c r="C877"/>
      <c r="D877"/>
      <c r="E877"/>
      <c r="F877"/>
      <c r="K877"/>
      <c r="L877"/>
      <c r="M877"/>
      <c r="N877"/>
      <c r="O877"/>
      <c r="Q877"/>
      <c r="R877"/>
      <c r="AL877" s="117"/>
      <c r="AM877"/>
      <c r="AN877"/>
      <c r="AO877"/>
      <c r="AP877"/>
      <c r="AU877"/>
      <c r="AV877" s="169"/>
    </row>
    <row r="878" spans="1:48" s="9" customFormat="1" ht="15" customHeight="1" x14ac:dyDescent="0.35">
      <c r="A878"/>
      <c r="B878"/>
      <c r="C878"/>
      <c r="D878"/>
      <c r="E878"/>
      <c r="F878"/>
      <c r="K878"/>
      <c r="L878"/>
      <c r="M878"/>
      <c r="N878"/>
      <c r="O878"/>
      <c r="Q878"/>
      <c r="R878"/>
      <c r="AL878" s="117"/>
      <c r="AM878"/>
      <c r="AN878"/>
      <c r="AO878"/>
      <c r="AP878"/>
      <c r="AU878"/>
      <c r="AV878" s="169"/>
    </row>
    <row r="879" spans="1:48" s="9" customFormat="1" ht="15" customHeight="1" x14ac:dyDescent="0.35">
      <c r="A879"/>
      <c r="B879"/>
      <c r="C879"/>
      <c r="D879"/>
      <c r="E879"/>
      <c r="F879"/>
      <c r="K879"/>
      <c r="L879"/>
      <c r="M879"/>
      <c r="N879"/>
      <c r="O879"/>
      <c r="Q879"/>
      <c r="R879"/>
      <c r="AL879" s="117"/>
      <c r="AM879"/>
      <c r="AN879"/>
      <c r="AO879"/>
      <c r="AP879"/>
      <c r="AU879"/>
      <c r="AV879" s="169"/>
    </row>
    <row r="880" spans="1:48" s="9" customFormat="1" ht="15" customHeight="1" x14ac:dyDescent="0.35">
      <c r="A880"/>
      <c r="B880"/>
      <c r="C880"/>
      <c r="D880"/>
      <c r="E880"/>
      <c r="F880"/>
      <c r="K880"/>
      <c r="L880"/>
      <c r="M880"/>
      <c r="N880"/>
      <c r="O880"/>
      <c r="Q880"/>
      <c r="R880"/>
      <c r="AL880" s="117"/>
      <c r="AM880"/>
      <c r="AN880"/>
      <c r="AO880"/>
      <c r="AP880"/>
      <c r="AU880"/>
      <c r="AV880" s="169"/>
    </row>
    <row r="881" spans="1:48" s="9" customFormat="1" ht="15" customHeight="1" x14ac:dyDescent="0.35">
      <c r="A881"/>
      <c r="B881"/>
      <c r="C881"/>
      <c r="D881"/>
      <c r="E881"/>
      <c r="F881"/>
      <c r="K881"/>
      <c r="L881"/>
      <c r="M881"/>
      <c r="N881"/>
      <c r="O881"/>
      <c r="Q881"/>
      <c r="R881"/>
      <c r="AL881" s="117"/>
      <c r="AM881"/>
      <c r="AN881"/>
      <c r="AO881"/>
      <c r="AP881"/>
      <c r="AU881"/>
      <c r="AV881" s="169"/>
    </row>
    <row r="882" spans="1:48" s="9" customFormat="1" ht="15" customHeight="1" x14ac:dyDescent="0.35">
      <c r="A882"/>
      <c r="B882"/>
      <c r="C882"/>
      <c r="D882"/>
      <c r="E882"/>
      <c r="F882"/>
      <c r="K882"/>
      <c r="L882"/>
      <c r="M882"/>
      <c r="N882"/>
      <c r="O882"/>
      <c r="Q882"/>
      <c r="R882"/>
      <c r="AL882" s="117"/>
      <c r="AM882"/>
      <c r="AN882"/>
      <c r="AO882"/>
      <c r="AP882"/>
      <c r="AU882"/>
      <c r="AV882" s="169"/>
    </row>
    <row r="883" spans="1:48" s="9" customFormat="1" ht="15" customHeight="1" x14ac:dyDescent="0.35">
      <c r="A883"/>
      <c r="B883"/>
      <c r="C883"/>
      <c r="D883"/>
      <c r="E883"/>
      <c r="F883"/>
      <c r="K883"/>
      <c r="L883"/>
      <c r="M883"/>
      <c r="N883"/>
      <c r="O883"/>
      <c r="Q883"/>
      <c r="R883"/>
      <c r="AL883" s="117"/>
      <c r="AM883"/>
      <c r="AN883"/>
      <c r="AO883"/>
      <c r="AP883"/>
      <c r="AU883"/>
      <c r="AV883" s="169"/>
    </row>
    <row r="884" spans="1:48" s="9" customFormat="1" ht="15" customHeight="1" x14ac:dyDescent="0.35">
      <c r="A884"/>
      <c r="B884"/>
      <c r="C884"/>
      <c r="D884"/>
      <c r="E884"/>
      <c r="F884"/>
      <c r="K884"/>
      <c r="L884"/>
      <c r="M884"/>
      <c r="N884"/>
      <c r="O884"/>
      <c r="Q884"/>
      <c r="R884"/>
      <c r="AL884" s="117"/>
      <c r="AM884"/>
      <c r="AN884"/>
      <c r="AO884"/>
      <c r="AP884"/>
      <c r="AU884"/>
      <c r="AV884" s="169"/>
    </row>
    <row r="885" spans="1:48" s="9" customFormat="1" ht="15" customHeight="1" x14ac:dyDescent="0.35">
      <c r="A885"/>
      <c r="B885"/>
      <c r="C885"/>
      <c r="D885"/>
      <c r="E885"/>
      <c r="F885"/>
      <c r="K885"/>
      <c r="L885"/>
      <c r="M885"/>
      <c r="N885"/>
      <c r="O885"/>
      <c r="Q885"/>
      <c r="R885"/>
      <c r="AL885" s="117"/>
      <c r="AM885"/>
      <c r="AN885"/>
      <c r="AO885"/>
      <c r="AP885"/>
      <c r="AU885"/>
      <c r="AV885" s="169"/>
    </row>
    <row r="886" spans="1:48" s="9" customFormat="1" ht="15" customHeight="1" x14ac:dyDescent="0.35">
      <c r="A886"/>
      <c r="B886"/>
      <c r="C886"/>
      <c r="D886"/>
      <c r="E886"/>
      <c r="F886"/>
      <c r="K886"/>
      <c r="L886"/>
      <c r="M886"/>
      <c r="N886"/>
      <c r="O886"/>
      <c r="Q886"/>
      <c r="R886"/>
      <c r="AL886" s="117"/>
      <c r="AM886"/>
      <c r="AN886"/>
      <c r="AO886"/>
      <c r="AP886"/>
      <c r="AU886"/>
      <c r="AV886" s="169"/>
    </row>
    <row r="887" spans="1:48" s="9" customFormat="1" ht="15" customHeight="1" x14ac:dyDescent="0.35">
      <c r="A887"/>
      <c r="B887"/>
      <c r="C887"/>
      <c r="D887"/>
      <c r="E887"/>
      <c r="F887"/>
      <c r="K887"/>
      <c r="L887"/>
      <c r="M887"/>
      <c r="N887"/>
      <c r="O887"/>
      <c r="Q887"/>
      <c r="R887"/>
      <c r="AL887" s="117"/>
      <c r="AM887"/>
      <c r="AN887"/>
      <c r="AO887"/>
      <c r="AP887"/>
      <c r="AU887"/>
      <c r="AV887" s="169"/>
    </row>
    <row r="888" spans="1:48" s="9" customFormat="1" ht="15" customHeight="1" x14ac:dyDescent="0.35">
      <c r="A888"/>
      <c r="B888"/>
      <c r="C888"/>
      <c r="D888"/>
      <c r="E888"/>
      <c r="F888"/>
      <c r="K888"/>
      <c r="L888"/>
      <c r="M888"/>
      <c r="N888"/>
      <c r="O888"/>
      <c r="Q888"/>
      <c r="R888"/>
      <c r="AL888" s="117"/>
      <c r="AM888"/>
      <c r="AN888"/>
      <c r="AO888"/>
      <c r="AP888"/>
      <c r="AU888"/>
      <c r="AV888" s="169"/>
    </row>
    <row r="889" spans="1:48" s="9" customFormat="1" ht="15" customHeight="1" x14ac:dyDescent="0.35">
      <c r="A889"/>
      <c r="B889"/>
      <c r="C889"/>
      <c r="D889"/>
      <c r="E889"/>
      <c r="F889"/>
      <c r="K889"/>
      <c r="L889"/>
      <c r="M889"/>
      <c r="N889"/>
      <c r="O889"/>
      <c r="Q889"/>
      <c r="R889"/>
      <c r="AL889" s="117"/>
      <c r="AM889"/>
      <c r="AN889"/>
      <c r="AO889"/>
      <c r="AP889"/>
      <c r="AU889"/>
      <c r="AV889" s="169"/>
    </row>
    <row r="890" spans="1:48" s="9" customFormat="1" ht="15" customHeight="1" x14ac:dyDescent="0.35">
      <c r="A890"/>
      <c r="B890"/>
      <c r="C890"/>
      <c r="D890"/>
      <c r="E890"/>
      <c r="F890"/>
      <c r="K890"/>
      <c r="L890"/>
      <c r="M890"/>
      <c r="N890"/>
      <c r="O890"/>
      <c r="Q890"/>
      <c r="R890"/>
      <c r="AL890" s="117"/>
      <c r="AM890"/>
      <c r="AN890"/>
      <c r="AO890"/>
      <c r="AP890"/>
      <c r="AU890"/>
      <c r="AV890" s="169"/>
    </row>
    <row r="891" spans="1:48" s="9" customFormat="1" ht="15" customHeight="1" x14ac:dyDescent="0.35">
      <c r="A891"/>
      <c r="B891"/>
      <c r="C891"/>
      <c r="D891"/>
      <c r="E891"/>
      <c r="F891"/>
      <c r="K891"/>
      <c r="L891"/>
      <c r="M891"/>
      <c r="N891"/>
      <c r="O891"/>
      <c r="Q891"/>
      <c r="R891"/>
      <c r="AL891" s="117"/>
      <c r="AM891"/>
      <c r="AN891"/>
      <c r="AO891"/>
      <c r="AP891"/>
      <c r="AU891"/>
      <c r="AV891" s="169"/>
    </row>
    <row r="892" spans="1:48" s="9" customFormat="1" ht="15" customHeight="1" x14ac:dyDescent="0.35">
      <c r="A892"/>
      <c r="B892"/>
      <c r="C892"/>
      <c r="D892"/>
      <c r="E892"/>
      <c r="F892"/>
      <c r="K892"/>
      <c r="L892"/>
      <c r="M892"/>
      <c r="N892"/>
      <c r="O892"/>
      <c r="Q892"/>
      <c r="R892"/>
      <c r="AL892" s="117"/>
      <c r="AM892"/>
      <c r="AN892"/>
      <c r="AO892"/>
      <c r="AP892"/>
      <c r="AU892"/>
      <c r="AV892" s="169"/>
    </row>
    <row r="893" spans="1:48" s="9" customFormat="1" ht="15" customHeight="1" x14ac:dyDescent="0.35">
      <c r="A893"/>
      <c r="B893"/>
      <c r="C893"/>
      <c r="D893"/>
      <c r="E893"/>
      <c r="F893"/>
      <c r="K893"/>
      <c r="L893"/>
      <c r="M893"/>
      <c r="N893"/>
      <c r="O893"/>
      <c r="Q893"/>
      <c r="R893"/>
      <c r="AL893" s="117"/>
      <c r="AM893"/>
      <c r="AN893"/>
      <c r="AO893"/>
      <c r="AP893"/>
      <c r="AU893"/>
      <c r="AV893" s="169"/>
    </row>
    <row r="894" spans="1:48" s="9" customFormat="1" ht="15" customHeight="1" x14ac:dyDescent="0.35">
      <c r="A894"/>
      <c r="B894"/>
      <c r="C894"/>
      <c r="D894"/>
      <c r="E894"/>
      <c r="F894"/>
      <c r="K894"/>
      <c r="L894"/>
      <c r="M894"/>
      <c r="N894"/>
      <c r="O894"/>
      <c r="Q894"/>
      <c r="R894"/>
      <c r="AL894" s="117"/>
      <c r="AM894"/>
      <c r="AN894"/>
      <c r="AO894"/>
      <c r="AP894"/>
      <c r="AU894"/>
      <c r="AV894" s="169"/>
    </row>
    <row r="895" spans="1:48" s="9" customFormat="1" ht="15" customHeight="1" x14ac:dyDescent="0.35">
      <c r="A895"/>
      <c r="B895"/>
      <c r="C895"/>
      <c r="D895"/>
      <c r="E895"/>
      <c r="F895"/>
      <c r="K895"/>
      <c r="L895"/>
      <c r="M895"/>
      <c r="N895"/>
      <c r="O895"/>
      <c r="Q895"/>
      <c r="R895"/>
      <c r="AL895" s="117"/>
      <c r="AM895"/>
      <c r="AN895"/>
      <c r="AO895"/>
      <c r="AP895"/>
      <c r="AU895"/>
      <c r="AV895" s="169"/>
    </row>
    <row r="896" spans="1:48" s="9" customFormat="1" ht="15" customHeight="1" x14ac:dyDescent="0.35">
      <c r="A896"/>
      <c r="B896"/>
      <c r="C896"/>
      <c r="D896"/>
      <c r="E896"/>
      <c r="F896"/>
      <c r="K896"/>
      <c r="L896"/>
      <c r="M896"/>
      <c r="N896"/>
      <c r="O896"/>
      <c r="Q896"/>
      <c r="R896"/>
      <c r="AL896" s="117"/>
      <c r="AM896"/>
      <c r="AN896"/>
      <c r="AO896"/>
      <c r="AP896"/>
      <c r="AU896"/>
      <c r="AV896" s="169"/>
    </row>
    <row r="897" spans="1:48" s="9" customFormat="1" ht="15" customHeight="1" x14ac:dyDescent="0.35">
      <c r="A897"/>
      <c r="B897"/>
      <c r="C897"/>
      <c r="D897"/>
      <c r="E897"/>
      <c r="F897"/>
      <c r="K897"/>
      <c r="L897"/>
      <c r="M897"/>
      <c r="N897"/>
      <c r="O897"/>
      <c r="Q897"/>
      <c r="R897"/>
      <c r="AL897" s="117"/>
      <c r="AM897"/>
      <c r="AN897"/>
      <c r="AO897"/>
      <c r="AP897"/>
      <c r="AU897"/>
      <c r="AV897" s="169"/>
    </row>
    <row r="898" spans="1:48" s="9" customFormat="1" ht="15" customHeight="1" x14ac:dyDescent="0.35">
      <c r="A898"/>
      <c r="B898"/>
      <c r="C898"/>
      <c r="D898"/>
      <c r="E898"/>
      <c r="F898"/>
      <c r="K898"/>
      <c r="L898"/>
      <c r="M898"/>
      <c r="N898"/>
      <c r="O898"/>
      <c r="Q898"/>
      <c r="R898"/>
      <c r="AL898" s="117"/>
      <c r="AM898"/>
      <c r="AN898"/>
      <c r="AO898"/>
      <c r="AP898"/>
      <c r="AU898"/>
      <c r="AV898" s="169"/>
    </row>
    <row r="899" spans="1:48" s="9" customFormat="1" ht="15" customHeight="1" x14ac:dyDescent="0.35">
      <c r="A899"/>
      <c r="B899"/>
      <c r="C899"/>
      <c r="D899"/>
      <c r="E899"/>
      <c r="F899"/>
      <c r="K899"/>
      <c r="L899"/>
      <c r="M899"/>
      <c r="N899"/>
      <c r="O899"/>
      <c r="Q899"/>
      <c r="R899"/>
      <c r="AL899" s="117"/>
      <c r="AM899"/>
      <c r="AN899"/>
      <c r="AO899"/>
      <c r="AP899"/>
      <c r="AU899"/>
      <c r="AV899" s="169"/>
    </row>
    <row r="900" spans="1:48" s="9" customFormat="1" ht="15" customHeight="1" x14ac:dyDescent="0.35">
      <c r="A900"/>
      <c r="B900"/>
      <c r="C900"/>
      <c r="D900"/>
      <c r="E900"/>
      <c r="F900"/>
      <c r="K900"/>
      <c r="L900"/>
      <c r="M900"/>
      <c r="N900"/>
      <c r="O900"/>
      <c r="Q900"/>
      <c r="R900"/>
      <c r="AL900" s="117"/>
      <c r="AM900"/>
      <c r="AN900"/>
      <c r="AO900"/>
      <c r="AP900"/>
      <c r="AU900"/>
      <c r="AV900" s="169"/>
    </row>
    <row r="901" spans="1:48" s="9" customFormat="1" ht="15" customHeight="1" x14ac:dyDescent="0.35">
      <c r="A901"/>
      <c r="B901"/>
      <c r="C901"/>
      <c r="D901"/>
      <c r="E901"/>
      <c r="F901"/>
      <c r="K901"/>
      <c r="L901"/>
      <c r="M901"/>
      <c r="N901"/>
      <c r="O901"/>
      <c r="Q901"/>
      <c r="R901"/>
      <c r="AL901" s="117"/>
      <c r="AM901"/>
      <c r="AN901"/>
      <c r="AO901"/>
      <c r="AP901"/>
      <c r="AU901"/>
      <c r="AV901" s="169"/>
    </row>
    <row r="902" spans="1:48" s="9" customFormat="1" ht="15" customHeight="1" x14ac:dyDescent="0.35">
      <c r="A902"/>
      <c r="B902"/>
      <c r="C902"/>
      <c r="D902"/>
      <c r="E902"/>
      <c r="F902"/>
      <c r="K902"/>
      <c r="L902"/>
      <c r="M902"/>
      <c r="N902"/>
      <c r="O902"/>
      <c r="Q902"/>
      <c r="R902"/>
      <c r="AL902" s="117"/>
      <c r="AM902"/>
      <c r="AN902"/>
      <c r="AO902"/>
      <c r="AP902"/>
      <c r="AU902"/>
      <c r="AV902" s="169"/>
    </row>
    <row r="903" spans="1:48" s="9" customFormat="1" ht="15" customHeight="1" x14ac:dyDescent="0.35">
      <c r="A903"/>
      <c r="B903"/>
      <c r="C903"/>
      <c r="D903"/>
      <c r="E903"/>
      <c r="F903"/>
      <c r="K903"/>
      <c r="L903"/>
      <c r="M903"/>
      <c r="N903"/>
      <c r="O903"/>
      <c r="Q903"/>
      <c r="R903"/>
      <c r="AL903" s="117"/>
      <c r="AM903"/>
      <c r="AN903"/>
      <c r="AO903"/>
      <c r="AP903"/>
      <c r="AU903"/>
      <c r="AV903" s="169"/>
    </row>
    <row r="904" spans="1:48" s="9" customFormat="1" ht="15" customHeight="1" x14ac:dyDescent="0.35">
      <c r="A904"/>
      <c r="B904"/>
      <c r="C904"/>
      <c r="D904"/>
      <c r="E904"/>
      <c r="F904"/>
      <c r="K904"/>
      <c r="L904"/>
      <c r="M904"/>
      <c r="N904"/>
      <c r="O904"/>
      <c r="Q904"/>
      <c r="R904"/>
      <c r="AL904" s="117"/>
      <c r="AM904"/>
      <c r="AN904"/>
      <c r="AO904"/>
      <c r="AP904"/>
      <c r="AU904"/>
      <c r="AV904" s="169"/>
    </row>
    <row r="905" spans="1:48" s="9" customFormat="1" ht="15" customHeight="1" x14ac:dyDescent="0.35">
      <c r="A905"/>
      <c r="B905"/>
      <c r="C905"/>
      <c r="D905"/>
      <c r="E905"/>
      <c r="F905"/>
      <c r="K905"/>
      <c r="L905"/>
      <c r="M905"/>
      <c r="N905"/>
      <c r="O905"/>
      <c r="Q905"/>
      <c r="R905"/>
      <c r="AL905" s="117"/>
      <c r="AM905"/>
      <c r="AN905"/>
      <c r="AO905"/>
      <c r="AP905"/>
      <c r="AU905"/>
      <c r="AV905" s="169"/>
    </row>
    <row r="906" spans="1:48" s="9" customFormat="1" ht="15" customHeight="1" x14ac:dyDescent="0.35">
      <c r="A906"/>
      <c r="B906"/>
      <c r="C906"/>
      <c r="D906"/>
      <c r="E906"/>
      <c r="F906"/>
      <c r="K906"/>
      <c r="L906"/>
      <c r="M906"/>
      <c r="N906"/>
      <c r="O906"/>
      <c r="Q906"/>
      <c r="R906"/>
      <c r="AL906" s="117"/>
      <c r="AM906"/>
      <c r="AN906"/>
      <c r="AO906"/>
      <c r="AP906"/>
      <c r="AU906"/>
      <c r="AV906" s="169"/>
    </row>
    <row r="907" spans="1:48" s="9" customFormat="1" ht="15" customHeight="1" x14ac:dyDescent="0.35">
      <c r="A907"/>
      <c r="B907"/>
      <c r="C907"/>
      <c r="D907"/>
      <c r="E907"/>
      <c r="F907"/>
      <c r="K907"/>
      <c r="L907"/>
      <c r="M907"/>
      <c r="N907"/>
      <c r="O907"/>
      <c r="Q907"/>
      <c r="R907"/>
      <c r="AL907" s="117"/>
      <c r="AM907"/>
      <c r="AN907"/>
      <c r="AO907"/>
      <c r="AP907"/>
      <c r="AU907"/>
      <c r="AV907" s="169"/>
    </row>
    <row r="908" spans="1:48" s="9" customFormat="1" ht="15" customHeight="1" x14ac:dyDescent="0.35">
      <c r="A908"/>
      <c r="B908"/>
      <c r="C908"/>
      <c r="D908"/>
      <c r="E908"/>
      <c r="F908"/>
      <c r="K908"/>
      <c r="L908"/>
      <c r="M908"/>
      <c r="N908"/>
      <c r="O908"/>
      <c r="Q908"/>
      <c r="R908"/>
      <c r="AL908" s="117"/>
      <c r="AM908"/>
      <c r="AN908"/>
      <c r="AO908"/>
      <c r="AP908"/>
      <c r="AU908"/>
      <c r="AV908" s="169"/>
    </row>
    <row r="909" spans="1:48" s="9" customFormat="1" ht="15" customHeight="1" x14ac:dyDescent="0.35">
      <c r="A909"/>
      <c r="B909"/>
      <c r="C909"/>
      <c r="D909"/>
      <c r="E909"/>
      <c r="F909"/>
      <c r="K909"/>
      <c r="L909"/>
      <c r="M909"/>
      <c r="N909"/>
      <c r="O909"/>
      <c r="Q909"/>
      <c r="R909"/>
      <c r="AL909" s="117"/>
      <c r="AM909"/>
      <c r="AN909"/>
      <c r="AO909"/>
      <c r="AP909"/>
      <c r="AU909"/>
      <c r="AV909" s="169"/>
    </row>
    <row r="910" spans="1:48" s="9" customFormat="1" ht="15" customHeight="1" x14ac:dyDescent="0.35">
      <c r="A910"/>
      <c r="B910"/>
      <c r="C910"/>
      <c r="D910"/>
      <c r="E910"/>
      <c r="F910"/>
      <c r="K910"/>
      <c r="L910"/>
      <c r="M910"/>
      <c r="N910"/>
      <c r="O910"/>
      <c r="Q910"/>
      <c r="R910"/>
      <c r="AL910" s="117"/>
      <c r="AM910"/>
      <c r="AN910"/>
      <c r="AO910"/>
      <c r="AP910"/>
      <c r="AU910"/>
      <c r="AV910" s="169"/>
    </row>
    <row r="911" spans="1:48" s="9" customFormat="1" ht="15" customHeight="1" x14ac:dyDescent="0.35">
      <c r="A911"/>
      <c r="B911"/>
      <c r="C911"/>
      <c r="D911"/>
      <c r="E911"/>
      <c r="F911"/>
      <c r="K911"/>
      <c r="L911"/>
      <c r="M911"/>
      <c r="N911"/>
      <c r="O911"/>
      <c r="Q911"/>
      <c r="R911"/>
      <c r="AL911" s="117"/>
      <c r="AM911"/>
      <c r="AN911"/>
      <c r="AO911"/>
      <c r="AP911"/>
      <c r="AU911"/>
      <c r="AV911" s="169"/>
    </row>
    <row r="912" spans="1:48" s="9" customFormat="1" ht="15" customHeight="1" x14ac:dyDescent="0.35">
      <c r="A912"/>
      <c r="B912"/>
      <c r="C912"/>
      <c r="D912"/>
      <c r="E912"/>
      <c r="F912"/>
      <c r="K912"/>
      <c r="L912"/>
      <c r="M912"/>
      <c r="N912"/>
      <c r="O912"/>
      <c r="Q912"/>
      <c r="R912"/>
      <c r="AL912" s="117"/>
      <c r="AM912"/>
      <c r="AN912"/>
      <c r="AO912"/>
      <c r="AP912"/>
      <c r="AU912"/>
      <c r="AV912" s="169"/>
    </row>
    <row r="913" spans="1:48" s="9" customFormat="1" ht="15" customHeight="1" x14ac:dyDescent="0.35">
      <c r="A913"/>
      <c r="B913"/>
      <c r="C913"/>
      <c r="D913"/>
      <c r="E913"/>
      <c r="F913"/>
      <c r="K913"/>
      <c r="L913"/>
      <c r="M913"/>
      <c r="N913"/>
      <c r="O913"/>
      <c r="Q913"/>
      <c r="R913"/>
      <c r="AL913" s="117"/>
      <c r="AM913"/>
      <c r="AN913"/>
      <c r="AO913"/>
      <c r="AP913"/>
      <c r="AU913"/>
      <c r="AV913" s="169"/>
    </row>
    <row r="914" spans="1:48" s="9" customFormat="1" ht="15" customHeight="1" x14ac:dyDescent="0.35">
      <c r="A914"/>
      <c r="B914"/>
      <c r="C914"/>
      <c r="D914"/>
      <c r="E914"/>
      <c r="F914"/>
      <c r="K914"/>
      <c r="L914"/>
      <c r="M914"/>
      <c r="N914"/>
      <c r="O914"/>
      <c r="Q914"/>
      <c r="R914"/>
      <c r="AL914" s="117"/>
      <c r="AM914"/>
      <c r="AN914"/>
      <c r="AO914"/>
      <c r="AP914"/>
      <c r="AU914"/>
      <c r="AV914" s="169"/>
    </row>
    <row r="915" spans="1:48" s="9" customFormat="1" ht="15" customHeight="1" x14ac:dyDescent="0.35">
      <c r="A915"/>
      <c r="B915"/>
      <c r="C915"/>
      <c r="D915"/>
      <c r="E915"/>
      <c r="F915"/>
      <c r="K915"/>
      <c r="L915"/>
      <c r="M915"/>
      <c r="N915"/>
      <c r="O915"/>
      <c r="Q915"/>
      <c r="R915"/>
      <c r="AL915" s="117"/>
      <c r="AM915"/>
      <c r="AN915"/>
      <c r="AO915"/>
      <c r="AP915"/>
      <c r="AU915"/>
      <c r="AV915" s="169"/>
    </row>
    <row r="916" spans="1:48" s="9" customFormat="1" ht="15" customHeight="1" x14ac:dyDescent="0.35">
      <c r="A916"/>
      <c r="B916"/>
      <c r="C916"/>
      <c r="D916"/>
      <c r="E916"/>
      <c r="F916"/>
      <c r="K916"/>
      <c r="L916"/>
      <c r="M916"/>
      <c r="N916"/>
      <c r="O916"/>
      <c r="Q916"/>
      <c r="R916"/>
      <c r="AL916" s="117"/>
      <c r="AM916"/>
      <c r="AN916"/>
      <c r="AO916"/>
      <c r="AP916"/>
      <c r="AU916"/>
      <c r="AV916" s="169"/>
    </row>
    <row r="917" spans="1:48" s="9" customFormat="1" ht="15" customHeight="1" x14ac:dyDescent="0.35">
      <c r="A917"/>
      <c r="B917"/>
      <c r="C917"/>
      <c r="D917"/>
      <c r="E917"/>
      <c r="F917"/>
      <c r="K917"/>
      <c r="L917"/>
      <c r="M917"/>
      <c r="N917"/>
      <c r="O917"/>
      <c r="Q917"/>
      <c r="R917"/>
      <c r="AL917" s="117"/>
      <c r="AM917"/>
      <c r="AN917"/>
      <c r="AO917"/>
      <c r="AP917"/>
      <c r="AU917"/>
      <c r="AV917" s="169"/>
    </row>
    <row r="918" spans="1:48" s="9" customFormat="1" ht="15" customHeight="1" x14ac:dyDescent="0.35">
      <c r="A918"/>
      <c r="B918"/>
      <c r="C918"/>
      <c r="D918"/>
      <c r="E918"/>
      <c r="F918"/>
      <c r="K918"/>
      <c r="L918"/>
      <c r="M918"/>
      <c r="N918"/>
      <c r="O918"/>
      <c r="Q918"/>
      <c r="R918"/>
      <c r="AL918" s="117"/>
      <c r="AM918"/>
      <c r="AN918"/>
      <c r="AO918"/>
      <c r="AP918"/>
      <c r="AU918"/>
      <c r="AV918" s="169"/>
    </row>
    <row r="919" spans="1:48" s="9" customFormat="1" ht="15" customHeight="1" x14ac:dyDescent="0.35">
      <c r="A919"/>
      <c r="B919"/>
      <c r="C919"/>
      <c r="D919"/>
      <c r="E919"/>
      <c r="F919"/>
      <c r="K919"/>
      <c r="L919"/>
      <c r="M919"/>
      <c r="N919"/>
      <c r="O919"/>
      <c r="Q919"/>
      <c r="R919"/>
      <c r="AL919" s="117"/>
      <c r="AM919"/>
      <c r="AN919"/>
      <c r="AO919"/>
      <c r="AP919"/>
      <c r="AU919"/>
      <c r="AV919" s="169"/>
    </row>
    <row r="920" spans="1:48" s="9" customFormat="1" ht="15" customHeight="1" x14ac:dyDescent="0.35">
      <c r="A920"/>
      <c r="B920"/>
      <c r="C920"/>
      <c r="D920"/>
      <c r="E920"/>
      <c r="F920"/>
      <c r="K920"/>
      <c r="L920"/>
      <c r="M920"/>
      <c r="N920"/>
      <c r="O920"/>
      <c r="Q920"/>
      <c r="R920"/>
      <c r="AL920" s="117"/>
      <c r="AM920"/>
      <c r="AN920"/>
      <c r="AO920"/>
      <c r="AP920"/>
      <c r="AU920"/>
      <c r="AV920" s="169"/>
    </row>
    <row r="921" spans="1:48" s="9" customFormat="1" ht="15" customHeight="1" x14ac:dyDescent="0.35">
      <c r="A921"/>
      <c r="B921"/>
      <c r="C921"/>
      <c r="D921"/>
      <c r="E921"/>
      <c r="F921"/>
      <c r="K921"/>
      <c r="L921"/>
      <c r="M921"/>
      <c r="N921"/>
      <c r="O921"/>
      <c r="Q921"/>
      <c r="R921"/>
      <c r="AL921" s="117"/>
      <c r="AM921"/>
      <c r="AN921"/>
      <c r="AO921"/>
      <c r="AP921"/>
      <c r="AU921"/>
      <c r="AV921" s="169"/>
    </row>
    <row r="922" spans="1:48" s="9" customFormat="1" ht="15" customHeight="1" x14ac:dyDescent="0.35">
      <c r="A922"/>
      <c r="B922"/>
      <c r="C922"/>
      <c r="D922"/>
      <c r="E922"/>
      <c r="F922"/>
      <c r="K922"/>
      <c r="L922"/>
      <c r="M922"/>
      <c r="N922"/>
      <c r="O922"/>
      <c r="Q922"/>
      <c r="R922"/>
      <c r="AL922" s="117"/>
      <c r="AM922"/>
      <c r="AN922"/>
      <c r="AO922"/>
      <c r="AP922"/>
      <c r="AU922"/>
      <c r="AV922" s="169"/>
    </row>
    <row r="923" spans="1:48" s="9" customFormat="1" ht="15" customHeight="1" x14ac:dyDescent="0.35">
      <c r="A923"/>
      <c r="B923"/>
      <c r="C923"/>
      <c r="D923"/>
      <c r="E923"/>
      <c r="F923"/>
      <c r="K923"/>
      <c r="L923"/>
      <c r="M923"/>
      <c r="N923"/>
      <c r="O923"/>
      <c r="Q923"/>
      <c r="R923"/>
      <c r="AL923" s="117"/>
      <c r="AM923"/>
      <c r="AN923"/>
      <c r="AO923"/>
      <c r="AP923"/>
      <c r="AU923"/>
      <c r="AV923" s="169"/>
    </row>
    <row r="924" spans="1:48" s="9" customFormat="1" ht="15" customHeight="1" x14ac:dyDescent="0.35">
      <c r="A924"/>
      <c r="B924"/>
      <c r="C924"/>
      <c r="D924"/>
      <c r="E924"/>
      <c r="F924"/>
      <c r="K924"/>
      <c r="L924"/>
      <c r="M924"/>
      <c r="N924"/>
      <c r="O924"/>
      <c r="Q924"/>
      <c r="R924"/>
      <c r="AL924" s="117"/>
      <c r="AM924"/>
      <c r="AN924"/>
      <c r="AO924"/>
      <c r="AP924"/>
      <c r="AU924"/>
      <c r="AV924" s="169"/>
    </row>
    <row r="925" spans="1:48" s="9" customFormat="1" ht="15" customHeight="1" x14ac:dyDescent="0.35">
      <c r="A925"/>
      <c r="B925"/>
      <c r="C925"/>
      <c r="D925"/>
      <c r="E925"/>
      <c r="F925"/>
      <c r="K925"/>
      <c r="L925"/>
      <c r="M925"/>
      <c r="N925"/>
      <c r="O925"/>
      <c r="Q925"/>
      <c r="R925"/>
      <c r="AL925" s="117"/>
      <c r="AM925"/>
      <c r="AN925"/>
      <c r="AO925"/>
      <c r="AP925"/>
      <c r="AU925"/>
      <c r="AV925" s="169"/>
    </row>
    <row r="926" spans="1:48" s="9" customFormat="1" ht="15" customHeight="1" x14ac:dyDescent="0.35">
      <c r="A926"/>
      <c r="B926"/>
      <c r="C926"/>
      <c r="D926"/>
      <c r="E926"/>
      <c r="F926"/>
      <c r="K926"/>
      <c r="L926"/>
      <c r="M926"/>
      <c r="N926"/>
      <c r="O926"/>
      <c r="Q926"/>
      <c r="R926"/>
      <c r="AL926" s="117"/>
      <c r="AM926"/>
      <c r="AN926"/>
      <c r="AO926"/>
      <c r="AP926"/>
      <c r="AU926"/>
      <c r="AV926" s="169"/>
    </row>
    <row r="927" spans="1:48" s="9" customFormat="1" ht="15" customHeight="1" x14ac:dyDescent="0.35">
      <c r="A927"/>
      <c r="B927"/>
      <c r="C927"/>
      <c r="D927"/>
      <c r="E927"/>
      <c r="F927"/>
      <c r="K927"/>
      <c r="L927"/>
      <c r="M927"/>
      <c r="N927"/>
      <c r="O927"/>
      <c r="Q927"/>
      <c r="R927"/>
      <c r="AL927" s="117"/>
      <c r="AM927"/>
      <c r="AN927"/>
      <c r="AO927"/>
      <c r="AP927"/>
      <c r="AU927"/>
      <c r="AV927" s="169"/>
    </row>
    <row r="928" spans="1:48" s="9" customFormat="1" ht="15" customHeight="1" x14ac:dyDescent="0.35">
      <c r="A928"/>
      <c r="B928"/>
      <c r="C928"/>
      <c r="D928"/>
      <c r="E928"/>
      <c r="F928"/>
      <c r="K928"/>
      <c r="L928"/>
      <c r="M928"/>
      <c r="N928"/>
      <c r="O928"/>
      <c r="Q928"/>
      <c r="R928"/>
      <c r="AL928" s="117"/>
      <c r="AM928"/>
      <c r="AN928"/>
      <c r="AO928"/>
      <c r="AP928"/>
      <c r="AU928"/>
      <c r="AV928" s="169"/>
    </row>
    <row r="929" spans="1:48" s="9" customFormat="1" ht="15" customHeight="1" x14ac:dyDescent="0.35">
      <c r="A929"/>
      <c r="B929"/>
      <c r="C929"/>
      <c r="D929"/>
      <c r="E929"/>
      <c r="F929"/>
      <c r="K929"/>
      <c r="L929"/>
      <c r="M929"/>
      <c r="N929"/>
      <c r="O929"/>
      <c r="Q929"/>
      <c r="R929"/>
      <c r="AL929" s="117"/>
      <c r="AM929"/>
      <c r="AN929"/>
      <c r="AO929"/>
      <c r="AP929"/>
      <c r="AU929"/>
      <c r="AV929" s="169"/>
    </row>
    <row r="930" spans="1:48" s="9" customFormat="1" ht="15" customHeight="1" x14ac:dyDescent="0.35">
      <c r="A930"/>
      <c r="B930"/>
      <c r="C930"/>
      <c r="D930"/>
      <c r="E930"/>
      <c r="F930"/>
      <c r="K930"/>
      <c r="L930"/>
      <c r="M930"/>
      <c r="N930"/>
      <c r="O930"/>
      <c r="Q930"/>
      <c r="R930"/>
      <c r="AL930" s="117"/>
      <c r="AM930"/>
      <c r="AN930"/>
      <c r="AO930"/>
      <c r="AP930"/>
      <c r="AU930"/>
      <c r="AV930" s="169"/>
    </row>
    <row r="931" spans="1:48" s="9" customFormat="1" ht="15" customHeight="1" x14ac:dyDescent="0.35">
      <c r="A931"/>
      <c r="B931"/>
      <c r="C931"/>
      <c r="D931"/>
      <c r="E931"/>
      <c r="F931"/>
      <c r="K931"/>
      <c r="L931"/>
      <c r="M931"/>
      <c r="N931"/>
      <c r="O931"/>
      <c r="Q931"/>
      <c r="R931"/>
      <c r="AL931" s="117"/>
      <c r="AM931"/>
      <c r="AN931"/>
      <c r="AO931"/>
      <c r="AP931"/>
      <c r="AU931"/>
      <c r="AV931" s="169"/>
    </row>
    <row r="932" spans="1:48" s="9" customFormat="1" ht="15" customHeight="1" x14ac:dyDescent="0.35">
      <c r="A932"/>
      <c r="B932"/>
      <c r="C932"/>
      <c r="D932"/>
      <c r="E932"/>
      <c r="F932"/>
      <c r="K932"/>
      <c r="L932"/>
      <c r="M932"/>
      <c r="N932"/>
      <c r="O932"/>
      <c r="Q932"/>
      <c r="R932"/>
      <c r="AL932" s="117"/>
      <c r="AM932"/>
      <c r="AN932"/>
      <c r="AO932"/>
      <c r="AP932"/>
      <c r="AU932"/>
      <c r="AV932" s="169"/>
    </row>
    <row r="933" spans="1:48" s="9" customFormat="1" ht="15" customHeight="1" x14ac:dyDescent="0.35">
      <c r="A933"/>
      <c r="B933"/>
      <c r="C933"/>
      <c r="D933"/>
      <c r="E933"/>
      <c r="F933"/>
      <c r="K933"/>
      <c r="L933"/>
      <c r="M933"/>
      <c r="N933"/>
      <c r="O933"/>
      <c r="Q933"/>
      <c r="R933"/>
      <c r="AL933" s="117"/>
      <c r="AM933"/>
      <c r="AN933"/>
      <c r="AO933"/>
      <c r="AP933"/>
      <c r="AU933"/>
      <c r="AV933" s="169"/>
    </row>
    <row r="934" spans="1:48" s="9" customFormat="1" ht="15" customHeight="1" x14ac:dyDescent="0.35">
      <c r="A934"/>
      <c r="B934"/>
      <c r="C934"/>
      <c r="D934"/>
      <c r="E934"/>
      <c r="F934"/>
      <c r="K934"/>
      <c r="L934"/>
      <c r="M934"/>
      <c r="N934"/>
      <c r="O934"/>
      <c r="Q934"/>
      <c r="R934"/>
      <c r="AL934" s="117"/>
      <c r="AM934"/>
      <c r="AN934"/>
      <c r="AO934"/>
      <c r="AP934"/>
      <c r="AU934"/>
      <c r="AV934" s="169"/>
    </row>
    <row r="935" spans="1:48" s="9" customFormat="1" ht="15" customHeight="1" x14ac:dyDescent="0.35">
      <c r="A935"/>
      <c r="B935"/>
      <c r="C935"/>
      <c r="D935"/>
      <c r="E935"/>
      <c r="F935"/>
      <c r="K935"/>
      <c r="L935"/>
      <c r="M935"/>
      <c r="N935"/>
      <c r="O935"/>
      <c r="Q935"/>
      <c r="R935"/>
      <c r="AL935" s="117"/>
      <c r="AM935"/>
      <c r="AN935"/>
      <c r="AO935"/>
      <c r="AP935"/>
      <c r="AU935"/>
      <c r="AV935" s="169"/>
    </row>
    <row r="936" spans="1:48" s="9" customFormat="1" ht="15" customHeight="1" x14ac:dyDescent="0.35">
      <c r="A936"/>
      <c r="B936"/>
      <c r="C936"/>
      <c r="D936"/>
      <c r="E936"/>
      <c r="F936"/>
      <c r="K936"/>
      <c r="L936"/>
      <c r="M936"/>
      <c r="N936"/>
      <c r="O936"/>
      <c r="Q936"/>
      <c r="R936"/>
      <c r="AL936" s="117"/>
      <c r="AM936"/>
      <c r="AN936"/>
      <c r="AO936"/>
      <c r="AP936"/>
      <c r="AU936"/>
      <c r="AV936" s="169"/>
    </row>
    <row r="937" spans="1:48" s="9" customFormat="1" ht="15" customHeight="1" x14ac:dyDescent="0.35">
      <c r="A937"/>
      <c r="B937"/>
      <c r="C937"/>
      <c r="D937"/>
      <c r="E937"/>
      <c r="F937"/>
      <c r="K937"/>
      <c r="L937"/>
      <c r="M937"/>
      <c r="N937"/>
      <c r="O937"/>
      <c r="Q937"/>
      <c r="R937"/>
      <c r="AL937" s="117"/>
      <c r="AM937"/>
      <c r="AN937"/>
      <c r="AO937"/>
      <c r="AP937"/>
      <c r="AU937"/>
      <c r="AV937" s="169"/>
    </row>
    <row r="938" spans="1:48" s="9" customFormat="1" ht="15" customHeight="1" x14ac:dyDescent="0.35">
      <c r="A938"/>
      <c r="B938"/>
      <c r="C938"/>
      <c r="D938"/>
      <c r="E938"/>
      <c r="F938"/>
      <c r="K938"/>
      <c r="L938"/>
      <c r="M938"/>
      <c r="N938"/>
      <c r="O938"/>
      <c r="Q938"/>
      <c r="R938"/>
      <c r="AL938" s="117"/>
      <c r="AM938"/>
      <c r="AN938"/>
      <c r="AO938"/>
      <c r="AP938"/>
      <c r="AU938"/>
      <c r="AV938" s="169"/>
    </row>
    <row r="939" spans="1:48" s="9" customFormat="1" ht="15" customHeight="1" x14ac:dyDescent="0.35">
      <c r="A939"/>
      <c r="B939"/>
      <c r="C939"/>
      <c r="D939"/>
      <c r="E939"/>
      <c r="F939"/>
      <c r="K939"/>
      <c r="L939"/>
      <c r="M939"/>
      <c r="N939"/>
      <c r="O939"/>
      <c r="Q939"/>
      <c r="R939"/>
      <c r="AL939" s="117"/>
      <c r="AM939"/>
      <c r="AN939"/>
      <c r="AO939"/>
      <c r="AP939"/>
      <c r="AU939"/>
      <c r="AV939" s="169"/>
    </row>
    <row r="940" spans="1:48" s="9" customFormat="1" ht="15" customHeight="1" x14ac:dyDescent="0.35">
      <c r="A940"/>
      <c r="B940"/>
      <c r="C940"/>
      <c r="D940"/>
      <c r="E940"/>
      <c r="F940"/>
      <c r="K940"/>
      <c r="L940"/>
      <c r="M940"/>
      <c r="N940"/>
      <c r="O940"/>
      <c r="Q940"/>
      <c r="R940"/>
      <c r="AL940" s="117"/>
      <c r="AM940"/>
      <c r="AN940"/>
      <c r="AO940"/>
      <c r="AP940"/>
      <c r="AU940"/>
      <c r="AV940" s="169"/>
    </row>
    <row r="941" spans="1:48" s="9" customFormat="1" ht="15" customHeight="1" x14ac:dyDescent="0.35">
      <c r="A941"/>
      <c r="B941"/>
      <c r="C941"/>
      <c r="D941"/>
      <c r="E941"/>
      <c r="F941"/>
      <c r="K941"/>
      <c r="L941"/>
      <c r="M941"/>
      <c r="N941"/>
      <c r="O941"/>
      <c r="Q941"/>
      <c r="R941"/>
      <c r="AL941" s="117"/>
      <c r="AM941"/>
      <c r="AN941"/>
      <c r="AO941"/>
      <c r="AP941"/>
      <c r="AU941"/>
      <c r="AV941" s="169"/>
    </row>
    <row r="942" spans="1:48" s="9" customFormat="1" ht="15" customHeight="1" x14ac:dyDescent="0.35">
      <c r="A942"/>
      <c r="B942"/>
      <c r="C942"/>
      <c r="D942"/>
      <c r="E942"/>
      <c r="F942"/>
      <c r="K942"/>
      <c r="L942"/>
      <c r="M942"/>
      <c r="N942"/>
      <c r="O942"/>
      <c r="Q942"/>
      <c r="R942"/>
      <c r="AL942" s="117"/>
      <c r="AM942"/>
      <c r="AN942"/>
      <c r="AO942"/>
      <c r="AP942"/>
      <c r="AU942"/>
      <c r="AV942" s="169"/>
    </row>
    <row r="943" spans="1:48" s="9" customFormat="1" ht="15" customHeight="1" x14ac:dyDescent="0.35">
      <c r="A943"/>
      <c r="B943"/>
      <c r="C943"/>
      <c r="D943"/>
      <c r="E943"/>
      <c r="F943"/>
      <c r="K943"/>
      <c r="L943"/>
      <c r="M943"/>
      <c r="N943"/>
      <c r="O943"/>
      <c r="Q943"/>
      <c r="R943"/>
      <c r="AL943" s="117"/>
      <c r="AM943"/>
      <c r="AN943"/>
      <c r="AO943"/>
      <c r="AP943"/>
      <c r="AU943"/>
      <c r="AV943" s="169"/>
    </row>
    <row r="944" spans="1:48" s="9" customFormat="1" ht="15" customHeight="1" x14ac:dyDescent="0.35">
      <c r="A944"/>
      <c r="B944"/>
      <c r="C944"/>
      <c r="D944"/>
      <c r="E944"/>
      <c r="F944"/>
      <c r="K944"/>
      <c r="L944"/>
      <c r="M944"/>
      <c r="N944"/>
      <c r="O944"/>
      <c r="Q944"/>
      <c r="R944"/>
      <c r="AL944" s="117"/>
      <c r="AM944"/>
      <c r="AN944"/>
      <c r="AO944"/>
      <c r="AP944"/>
      <c r="AU944"/>
      <c r="AV944" s="169"/>
    </row>
    <row r="945" spans="1:48" s="9" customFormat="1" ht="15" customHeight="1" x14ac:dyDescent="0.35">
      <c r="A945"/>
      <c r="B945"/>
      <c r="C945"/>
      <c r="D945"/>
      <c r="E945"/>
      <c r="F945"/>
      <c r="K945"/>
      <c r="L945"/>
      <c r="M945"/>
      <c r="N945"/>
      <c r="O945"/>
      <c r="Q945"/>
      <c r="R945"/>
      <c r="AL945" s="117"/>
      <c r="AM945"/>
      <c r="AN945"/>
      <c r="AO945"/>
      <c r="AP945"/>
      <c r="AU945"/>
      <c r="AV945" s="169"/>
    </row>
    <row r="946" spans="1:48" s="9" customFormat="1" ht="15" customHeight="1" x14ac:dyDescent="0.35">
      <c r="A946"/>
      <c r="B946"/>
      <c r="C946"/>
      <c r="D946"/>
      <c r="E946"/>
      <c r="F946"/>
      <c r="K946"/>
      <c r="L946"/>
      <c r="M946"/>
      <c r="N946"/>
      <c r="O946"/>
      <c r="Q946"/>
      <c r="R946"/>
      <c r="AL946" s="117"/>
      <c r="AM946"/>
      <c r="AN946"/>
      <c r="AO946"/>
      <c r="AP946"/>
      <c r="AU946"/>
      <c r="AV946" s="169"/>
    </row>
    <row r="947" spans="1:48" s="9" customFormat="1" ht="15" customHeight="1" x14ac:dyDescent="0.35">
      <c r="A947"/>
      <c r="B947"/>
      <c r="C947"/>
      <c r="D947"/>
      <c r="E947"/>
      <c r="F947"/>
      <c r="K947"/>
      <c r="L947"/>
      <c r="M947"/>
      <c r="N947"/>
      <c r="O947"/>
      <c r="Q947"/>
      <c r="R947"/>
      <c r="AL947" s="117"/>
      <c r="AM947"/>
      <c r="AN947"/>
      <c r="AO947"/>
      <c r="AP947"/>
      <c r="AU947"/>
      <c r="AV947" s="169"/>
    </row>
    <row r="948" spans="1:48" s="9" customFormat="1" ht="15" customHeight="1" x14ac:dyDescent="0.35">
      <c r="A948"/>
      <c r="B948"/>
      <c r="C948"/>
      <c r="D948"/>
      <c r="E948"/>
      <c r="F948"/>
      <c r="K948"/>
      <c r="L948"/>
      <c r="M948"/>
      <c r="N948"/>
      <c r="O948"/>
      <c r="Q948"/>
      <c r="R948"/>
      <c r="AL948" s="117"/>
      <c r="AM948"/>
      <c r="AN948"/>
      <c r="AO948"/>
      <c r="AP948"/>
      <c r="AU948"/>
      <c r="AV948" s="169"/>
    </row>
    <row r="949" spans="1:48" s="9" customFormat="1" ht="15" customHeight="1" x14ac:dyDescent="0.35">
      <c r="A949"/>
      <c r="B949"/>
      <c r="C949"/>
      <c r="D949"/>
      <c r="E949"/>
      <c r="F949"/>
      <c r="K949"/>
      <c r="L949"/>
      <c r="M949"/>
      <c r="N949"/>
      <c r="O949"/>
      <c r="Q949"/>
      <c r="R949"/>
      <c r="AL949" s="117"/>
      <c r="AM949"/>
      <c r="AN949"/>
      <c r="AO949"/>
      <c r="AP949"/>
      <c r="AU949"/>
      <c r="AV949" s="169"/>
    </row>
    <row r="950" spans="1:48" s="9" customFormat="1" ht="15" customHeight="1" x14ac:dyDescent="0.35">
      <c r="A950"/>
      <c r="B950"/>
      <c r="C950"/>
      <c r="D950"/>
      <c r="E950"/>
      <c r="F950"/>
      <c r="K950"/>
      <c r="L950"/>
      <c r="M950"/>
      <c r="N950"/>
      <c r="O950"/>
      <c r="Q950"/>
      <c r="R950"/>
      <c r="AL950" s="117"/>
      <c r="AM950"/>
      <c r="AN950"/>
      <c r="AO950"/>
      <c r="AP950"/>
      <c r="AU950"/>
      <c r="AV950" s="169"/>
    </row>
    <row r="951" spans="1:48" s="9" customFormat="1" ht="15" customHeight="1" x14ac:dyDescent="0.35">
      <c r="A951"/>
      <c r="B951"/>
      <c r="C951"/>
      <c r="D951"/>
      <c r="E951"/>
      <c r="F951"/>
      <c r="K951"/>
      <c r="L951"/>
      <c r="M951"/>
      <c r="N951"/>
      <c r="O951"/>
      <c r="Q951"/>
      <c r="R951"/>
      <c r="AL951" s="117"/>
      <c r="AM951"/>
      <c r="AN951"/>
      <c r="AO951"/>
      <c r="AP951"/>
      <c r="AU951"/>
      <c r="AV951" s="169"/>
    </row>
    <row r="952" spans="1:48" s="9" customFormat="1" ht="15" customHeight="1" x14ac:dyDescent="0.35">
      <c r="A952"/>
      <c r="B952"/>
      <c r="C952"/>
      <c r="D952"/>
      <c r="E952"/>
      <c r="F952"/>
      <c r="K952"/>
      <c r="L952"/>
      <c r="M952"/>
      <c r="N952"/>
      <c r="O952"/>
      <c r="Q952"/>
      <c r="R952"/>
      <c r="AL952" s="117"/>
      <c r="AM952"/>
      <c r="AN952"/>
      <c r="AO952"/>
      <c r="AP952"/>
      <c r="AU952"/>
      <c r="AV952" s="169"/>
    </row>
    <row r="953" spans="1:48" s="9" customFormat="1" ht="15" customHeight="1" x14ac:dyDescent="0.35">
      <c r="A953"/>
      <c r="B953"/>
      <c r="C953"/>
      <c r="D953"/>
      <c r="E953"/>
      <c r="F953"/>
      <c r="K953"/>
      <c r="L953"/>
      <c r="M953"/>
      <c r="N953"/>
      <c r="O953"/>
      <c r="Q953"/>
      <c r="R953"/>
      <c r="AL953" s="117"/>
      <c r="AM953"/>
      <c r="AN953"/>
      <c r="AO953"/>
      <c r="AP953"/>
      <c r="AU953"/>
      <c r="AV953" s="169"/>
    </row>
    <row r="954" spans="1:48" s="9" customFormat="1" ht="15" customHeight="1" x14ac:dyDescent="0.35">
      <c r="A954"/>
      <c r="B954"/>
      <c r="C954"/>
      <c r="D954"/>
      <c r="E954"/>
      <c r="F954"/>
      <c r="K954"/>
      <c r="L954"/>
      <c r="M954"/>
      <c r="N954"/>
      <c r="O954"/>
      <c r="Q954"/>
      <c r="R954"/>
      <c r="AL954" s="117"/>
      <c r="AM954"/>
      <c r="AN954"/>
      <c r="AO954"/>
      <c r="AP954"/>
      <c r="AU954"/>
      <c r="AV954" s="169"/>
    </row>
    <row r="955" spans="1:48" s="9" customFormat="1" ht="15" customHeight="1" x14ac:dyDescent="0.35">
      <c r="A955"/>
      <c r="B955"/>
      <c r="C955"/>
      <c r="D955"/>
      <c r="E955"/>
      <c r="F955"/>
      <c r="K955"/>
      <c r="L955"/>
      <c r="M955"/>
      <c r="N955"/>
      <c r="O955"/>
      <c r="Q955"/>
      <c r="R955"/>
      <c r="AL955" s="117"/>
      <c r="AM955"/>
      <c r="AN955"/>
      <c r="AO955"/>
      <c r="AP955"/>
      <c r="AU955"/>
      <c r="AV955" s="169"/>
    </row>
    <row r="956" spans="1:48" s="9" customFormat="1" ht="15" customHeight="1" x14ac:dyDescent="0.35">
      <c r="A956"/>
      <c r="B956"/>
      <c r="C956"/>
      <c r="D956"/>
      <c r="E956"/>
      <c r="F956"/>
      <c r="K956"/>
      <c r="L956"/>
      <c r="M956"/>
      <c r="N956"/>
      <c r="O956"/>
      <c r="Q956"/>
      <c r="R956"/>
      <c r="AL956" s="117"/>
      <c r="AM956"/>
      <c r="AN956"/>
      <c r="AO956"/>
      <c r="AP956"/>
      <c r="AU956"/>
      <c r="AV956" s="169"/>
    </row>
    <row r="957" spans="1:48" s="9" customFormat="1" ht="15" customHeight="1" x14ac:dyDescent="0.35">
      <c r="A957"/>
      <c r="B957"/>
      <c r="C957"/>
      <c r="D957"/>
      <c r="E957"/>
      <c r="F957"/>
      <c r="K957"/>
      <c r="L957"/>
      <c r="M957"/>
      <c r="N957"/>
      <c r="O957"/>
      <c r="Q957"/>
      <c r="R957"/>
      <c r="AL957" s="117"/>
      <c r="AM957"/>
      <c r="AN957"/>
      <c r="AO957"/>
      <c r="AP957"/>
      <c r="AU957"/>
      <c r="AV957" s="169"/>
    </row>
    <row r="958" spans="1:48" s="9" customFormat="1" ht="15" customHeight="1" x14ac:dyDescent="0.35">
      <c r="A958"/>
      <c r="B958"/>
      <c r="C958"/>
      <c r="D958"/>
      <c r="E958"/>
      <c r="F958"/>
      <c r="K958"/>
      <c r="L958"/>
      <c r="M958"/>
      <c r="N958"/>
      <c r="O958"/>
      <c r="Q958"/>
      <c r="R958"/>
      <c r="AL958" s="117"/>
      <c r="AM958"/>
      <c r="AN958"/>
      <c r="AO958"/>
      <c r="AP958"/>
      <c r="AU958"/>
      <c r="AV958" s="169"/>
    </row>
    <row r="959" spans="1:48" s="9" customFormat="1" ht="15" customHeight="1" x14ac:dyDescent="0.35">
      <c r="A959"/>
      <c r="B959"/>
      <c r="C959"/>
      <c r="D959"/>
      <c r="E959"/>
      <c r="F959"/>
      <c r="K959"/>
      <c r="L959"/>
      <c r="M959"/>
      <c r="N959"/>
      <c r="O959"/>
      <c r="Q959"/>
      <c r="R959"/>
      <c r="AL959" s="117"/>
      <c r="AM959"/>
      <c r="AN959"/>
      <c r="AO959"/>
      <c r="AP959"/>
      <c r="AU959"/>
      <c r="AV959" s="169"/>
    </row>
    <row r="960" spans="1:48" s="9" customFormat="1" ht="15" customHeight="1" x14ac:dyDescent="0.35">
      <c r="A960"/>
      <c r="B960"/>
      <c r="C960"/>
      <c r="D960"/>
      <c r="E960"/>
      <c r="F960"/>
      <c r="K960"/>
      <c r="L960"/>
      <c r="M960"/>
      <c r="N960"/>
      <c r="O960"/>
      <c r="Q960"/>
      <c r="R960"/>
      <c r="AL960" s="117"/>
      <c r="AM960"/>
      <c r="AN960"/>
      <c r="AO960"/>
      <c r="AP960"/>
      <c r="AU960"/>
      <c r="AV960" s="169"/>
    </row>
    <row r="961" spans="1:48" s="9" customFormat="1" ht="15" customHeight="1" x14ac:dyDescent="0.35">
      <c r="A961"/>
      <c r="B961"/>
      <c r="C961"/>
      <c r="D961"/>
      <c r="E961"/>
      <c r="F961"/>
      <c r="K961"/>
      <c r="L961"/>
      <c r="M961"/>
      <c r="N961"/>
      <c r="O961"/>
      <c r="Q961"/>
      <c r="R961"/>
      <c r="AL961" s="117"/>
      <c r="AM961"/>
      <c r="AN961"/>
      <c r="AO961"/>
      <c r="AP961"/>
      <c r="AU961"/>
      <c r="AV961" s="169"/>
    </row>
    <row r="962" spans="1:48" s="9" customFormat="1" ht="15" customHeight="1" x14ac:dyDescent="0.35">
      <c r="A962"/>
      <c r="B962"/>
      <c r="C962"/>
      <c r="D962"/>
      <c r="E962"/>
      <c r="F962"/>
      <c r="K962"/>
      <c r="L962"/>
      <c r="M962"/>
      <c r="N962"/>
      <c r="O962"/>
      <c r="Q962"/>
      <c r="R962"/>
      <c r="AL962" s="117"/>
      <c r="AM962"/>
      <c r="AN962"/>
      <c r="AO962"/>
      <c r="AP962"/>
      <c r="AU962"/>
      <c r="AV962" s="169"/>
    </row>
    <row r="963" spans="1:48" s="9" customFormat="1" ht="15" customHeight="1" x14ac:dyDescent="0.35">
      <c r="A963"/>
      <c r="B963"/>
      <c r="C963"/>
      <c r="D963"/>
      <c r="E963"/>
      <c r="F963"/>
      <c r="K963"/>
      <c r="L963"/>
      <c r="M963"/>
      <c r="N963"/>
      <c r="O963"/>
      <c r="Q963"/>
      <c r="R963"/>
      <c r="AL963" s="117"/>
      <c r="AM963"/>
      <c r="AN963"/>
      <c r="AO963"/>
      <c r="AP963"/>
      <c r="AU963"/>
      <c r="AV963" s="169"/>
    </row>
    <row r="964" spans="1:48" s="9" customFormat="1" ht="15" customHeight="1" x14ac:dyDescent="0.35">
      <c r="A964"/>
      <c r="B964"/>
      <c r="C964"/>
      <c r="D964"/>
      <c r="E964"/>
      <c r="F964"/>
      <c r="K964"/>
      <c r="L964"/>
      <c r="M964"/>
      <c r="N964"/>
      <c r="O964"/>
      <c r="Q964"/>
      <c r="R964"/>
      <c r="AL964" s="117"/>
      <c r="AM964"/>
      <c r="AN964"/>
      <c r="AO964"/>
      <c r="AP964"/>
      <c r="AU964"/>
      <c r="AV964" s="169"/>
    </row>
    <row r="965" spans="1:48" s="9" customFormat="1" ht="15" customHeight="1" x14ac:dyDescent="0.35">
      <c r="A965"/>
      <c r="B965"/>
      <c r="C965"/>
      <c r="D965"/>
      <c r="E965"/>
      <c r="F965"/>
      <c r="K965"/>
      <c r="L965"/>
      <c r="M965"/>
      <c r="N965"/>
      <c r="O965"/>
      <c r="Q965"/>
      <c r="R965"/>
      <c r="AL965" s="117"/>
      <c r="AM965"/>
      <c r="AN965"/>
      <c r="AO965"/>
      <c r="AP965"/>
      <c r="AU965"/>
      <c r="AV965" s="169"/>
    </row>
    <row r="966" spans="1:48" s="9" customFormat="1" ht="15" customHeight="1" x14ac:dyDescent="0.35">
      <c r="A966"/>
      <c r="B966"/>
      <c r="C966"/>
      <c r="D966"/>
      <c r="E966"/>
      <c r="F966"/>
      <c r="K966"/>
      <c r="L966"/>
      <c r="M966"/>
      <c r="N966"/>
      <c r="O966"/>
      <c r="Q966"/>
      <c r="R966"/>
      <c r="AL966" s="117"/>
      <c r="AM966"/>
      <c r="AN966"/>
      <c r="AO966"/>
      <c r="AP966"/>
      <c r="AU966"/>
      <c r="AV966" s="169"/>
    </row>
    <row r="967" spans="1:48" s="9" customFormat="1" ht="15" customHeight="1" x14ac:dyDescent="0.35">
      <c r="A967"/>
      <c r="B967"/>
      <c r="C967"/>
      <c r="D967"/>
      <c r="E967"/>
      <c r="F967"/>
      <c r="K967"/>
      <c r="L967"/>
      <c r="M967"/>
      <c r="N967"/>
      <c r="O967"/>
      <c r="Q967"/>
      <c r="R967"/>
      <c r="AL967" s="117"/>
      <c r="AM967"/>
      <c r="AN967"/>
      <c r="AO967"/>
      <c r="AP967"/>
      <c r="AU967"/>
      <c r="AV967" s="169"/>
    </row>
    <row r="968" spans="1:48" s="9" customFormat="1" ht="15" customHeight="1" x14ac:dyDescent="0.35">
      <c r="A968"/>
      <c r="B968"/>
      <c r="C968"/>
      <c r="D968"/>
      <c r="E968"/>
      <c r="F968"/>
      <c r="K968"/>
      <c r="L968"/>
      <c r="M968"/>
      <c r="N968"/>
      <c r="O968"/>
      <c r="Q968"/>
      <c r="R968"/>
      <c r="AL968" s="117"/>
      <c r="AM968"/>
      <c r="AN968"/>
      <c r="AO968"/>
      <c r="AP968"/>
      <c r="AU968"/>
      <c r="AV968" s="169"/>
    </row>
    <row r="969" spans="1:48" s="9" customFormat="1" ht="15" customHeight="1" x14ac:dyDescent="0.35">
      <c r="A969"/>
      <c r="B969"/>
      <c r="C969"/>
      <c r="D969"/>
      <c r="E969"/>
      <c r="F969"/>
      <c r="K969"/>
      <c r="L969"/>
      <c r="M969"/>
      <c r="N969"/>
      <c r="O969"/>
      <c r="Q969"/>
      <c r="R969"/>
      <c r="AL969" s="117"/>
      <c r="AM969"/>
      <c r="AN969"/>
      <c r="AO969"/>
      <c r="AP969"/>
      <c r="AU969"/>
      <c r="AV969" s="169"/>
    </row>
    <row r="970" spans="1:48" s="9" customFormat="1" ht="15" customHeight="1" x14ac:dyDescent="0.35">
      <c r="A970"/>
      <c r="B970"/>
      <c r="C970"/>
      <c r="D970"/>
      <c r="E970"/>
      <c r="F970"/>
      <c r="K970"/>
      <c r="L970"/>
      <c r="M970"/>
      <c r="N970"/>
      <c r="O970"/>
      <c r="Q970"/>
      <c r="R970"/>
      <c r="AL970" s="117"/>
      <c r="AM970"/>
      <c r="AN970"/>
      <c r="AO970"/>
      <c r="AP970"/>
      <c r="AU970"/>
      <c r="AV970" s="169"/>
    </row>
    <row r="971" spans="1:48" s="9" customFormat="1" ht="15" customHeight="1" x14ac:dyDescent="0.35">
      <c r="A971"/>
      <c r="B971"/>
      <c r="C971"/>
      <c r="D971"/>
      <c r="E971"/>
      <c r="F971"/>
      <c r="K971"/>
      <c r="L971"/>
      <c r="M971"/>
      <c r="N971"/>
      <c r="O971"/>
      <c r="Q971"/>
      <c r="R971"/>
      <c r="AL971" s="117"/>
      <c r="AM971"/>
      <c r="AN971"/>
      <c r="AO971"/>
      <c r="AP971"/>
      <c r="AU971"/>
      <c r="AV971" s="169"/>
    </row>
    <row r="972" spans="1:48" s="9" customFormat="1" ht="15" customHeight="1" x14ac:dyDescent="0.35">
      <c r="A972"/>
      <c r="B972"/>
      <c r="C972"/>
      <c r="D972"/>
      <c r="E972"/>
      <c r="F972"/>
      <c r="K972"/>
      <c r="L972"/>
      <c r="M972"/>
      <c r="N972"/>
      <c r="O972"/>
      <c r="Q972"/>
      <c r="R972"/>
      <c r="AL972" s="117"/>
      <c r="AM972"/>
      <c r="AN972"/>
      <c r="AO972"/>
      <c r="AP972"/>
      <c r="AU972"/>
      <c r="AV972" s="169"/>
    </row>
    <row r="973" spans="1:48" s="9" customFormat="1" ht="15" customHeight="1" x14ac:dyDescent="0.35">
      <c r="A973"/>
      <c r="B973"/>
      <c r="C973"/>
      <c r="D973"/>
      <c r="E973"/>
      <c r="F973"/>
      <c r="K973"/>
      <c r="L973"/>
      <c r="M973"/>
      <c r="N973"/>
      <c r="O973"/>
      <c r="Q973"/>
      <c r="R973"/>
      <c r="AL973" s="117"/>
      <c r="AM973"/>
      <c r="AN973"/>
      <c r="AO973"/>
      <c r="AP973"/>
      <c r="AU973"/>
      <c r="AV973" s="169"/>
    </row>
    <row r="974" spans="1:48" s="9" customFormat="1" ht="15" customHeight="1" x14ac:dyDescent="0.35">
      <c r="A974"/>
      <c r="B974"/>
      <c r="C974"/>
      <c r="D974"/>
      <c r="E974"/>
      <c r="F974"/>
      <c r="K974"/>
      <c r="L974"/>
      <c r="M974"/>
      <c r="N974"/>
      <c r="O974"/>
      <c r="Q974"/>
      <c r="R974"/>
      <c r="AL974" s="117"/>
      <c r="AM974"/>
      <c r="AN974"/>
      <c r="AO974"/>
      <c r="AP974"/>
      <c r="AU974"/>
      <c r="AV974" s="169"/>
    </row>
    <row r="975" spans="1:48" s="9" customFormat="1" ht="15" customHeight="1" x14ac:dyDescent="0.35">
      <c r="A975"/>
      <c r="B975"/>
      <c r="C975"/>
      <c r="D975"/>
      <c r="E975"/>
      <c r="F975"/>
      <c r="K975"/>
      <c r="L975"/>
      <c r="M975"/>
      <c r="N975"/>
      <c r="O975"/>
      <c r="Q975"/>
      <c r="R975"/>
      <c r="AL975" s="117"/>
      <c r="AM975"/>
      <c r="AN975"/>
      <c r="AO975"/>
      <c r="AP975"/>
      <c r="AU975"/>
      <c r="AV975" s="169"/>
    </row>
    <row r="976" spans="1:48" s="9" customFormat="1" ht="15" customHeight="1" x14ac:dyDescent="0.35">
      <c r="A976"/>
      <c r="B976"/>
      <c r="C976"/>
      <c r="D976"/>
      <c r="E976"/>
      <c r="F976"/>
      <c r="K976"/>
      <c r="L976"/>
      <c r="M976"/>
      <c r="N976"/>
      <c r="O976"/>
      <c r="Q976"/>
      <c r="R976"/>
      <c r="AL976" s="117"/>
      <c r="AM976"/>
      <c r="AN976"/>
      <c r="AO976"/>
      <c r="AP976"/>
      <c r="AU976"/>
      <c r="AV976" s="169"/>
    </row>
    <row r="977" spans="1:48" s="9" customFormat="1" ht="15" customHeight="1" x14ac:dyDescent="0.35">
      <c r="A977"/>
      <c r="B977"/>
      <c r="C977"/>
      <c r="D977"/>
      <c r="E977"/>
      <c r="F977"/>
      <c r="K977"/>
      <c r="L977"/>
      <c r="M977"/>
      <c r="N977"/>
      <c r="O977"/>
      <c r="Q977"/>
      <c r="R977"/>
      <c r="AL977" s="117"/>
      <c r="AM977"/>
      <c r="AN977"/>
      <c r="AO977"/>
      <c r="AP977"/>
      <c r="AU977"/>
      <c r="AV977" s="169"/>
    </row>
    <row r="978" spans="1:48" s="9" customFormat="1" ht="15" customHeight="1" x14ac:dyDescent="0.35">
      <c r="A978"/>
      <c r="B978"/>
      <c r="C978"/>
      <c r="D978"/>
      <c r="E978"/>
      <c r="F978"/>
      <c r="K978"/>
      <c r="L978"/>
      <c r="M978"/>
      <c r="N978"/>
      <c r="O978"/>
      <c r="Q978"/>
      <c r="R978"/>
      <c r="AL978" s="117"/>
      <c r="AM978"/>
      <c r="AN978"/>
      <c r="AO978"/>
      <c r="AP978"/>
      <c r="AU978"/>
      <c r="AV978" s="169"/>
    </row>
    <row r="979" spans="1:48" s="9" customFormat="1" ht="15" customHeight="1" x14ac:dyDescent="0.35">
      <c r="A979"/>
      <c r="B979"/>
      <c r="C979"/>
      <c r="D979"/>
      <c r="E979"/>
      <c r="F979"/>
      <c r="K979"/>
      <c r="L979"/>
      <c r="M979"/>
      <c r="N979"/>
      <c r="O979"/>
      <c r="Q979"/>
      <c r="R979"/>
      <c r="AL979" s="117"/>
      <c r="AM979"/>
      <c r="AN979"/>
      <c r="AO979"/>
      <c r="AP979"/>
      <c r="AU979"/>
      <c r="AV979" s="169"/>
    </row>
    <row r="980" spans="1:48" s="9" customFormat="1" ht="15" customHeight="1" x14ac:dyDescent="0.35">
      <c r="A980"/>
      <c r="B980"/>
      <c r="C980"/>
      <c r="D980"/>
      <c r="E980"/>
      <c r="F980"/>
      <c r="K980"/>
      <c r="L980"/>
      <c r="M980"/>
      <c r="N980"/>
      <c r="O980"/>
      <c r="Q980"/>
      <c r="R980"/>
      <c r="AL980" s="117"/>
      <c r="AM980"/>
      <c r="AN980"/>
      <c r="AO980"/>
      <c r="AP980"/>
      <c r="AU980"/>
      <c r="AV980" s="169"/>
    </row>
    <row r="981" spans="1:48" s="9" customFormat="1" ht="15" customHeight="1" x14ac:dyDescent="0.35">
      <c r="A981"/>
      <c r="B981"/>
      <c r="C981"/>
      <c r="D981"/>
      <c r="E981"/>
      <c r="F981"/>
      <c r="K981"/>
      <c r="L981"/>
      <c r="M981"/>
      <c r="N981"/>
      <c r="O981"/>
      <c r="Q981"/>
      <c r="R981"/>
      <c r="AL981" s="117"/>
      <c r="AM981"/>
      <c r="AN981"/>
      <c r="AO981"/>
      <c r="AP981"/>
      <c r="AU981"/>
      <c r="AV981" s="169"/>
    </row>
    <row r="982" spans="1:48" s="9" customFormat="1" ht="15" customHeight="1" x14ac:dyDescent="0.35">
      <c r="A982"/>
      <c r="B982"/>
      <c r="C982"/>
      <c r="D982"/>
      <c r="E982"/>
      <c r="F982"/>
      <c r="K982"/>
      <c r="L982"/>
      <c r="M982"/>
      <c r="N982"/>
      <c r="O982"/>
      <c r="Q982"/>
      <c r="R982"/>
      <c r="AL982" s="117"/>
      <c r="AM982"/>
      <c r="AN982"/>
      <c r="AO982"/>
      <c r="AP982"/>
      <c r="AU982"/>
      <c r="AV982" s="169"/>
    </row>
    <row r="983" spans="1:48" s="9" customFormat="1" ht="15" customHeight="1" x14ac:dyDescent="0.35">
      <c r="A983"/>
      <c r="B983"/>
      <c r="C983"/>
      <c r="D983"/>
      <c r="E983"/>
      <c r="F983"/>
      <c r="K983"/>
      <c r="L983"/>
      <c r="M983"/>
      <c r="N983"/>
      <c r="O983"/>
      <c r="Q983"/>
      <c r="R983"/>
      <c r="AL983" s="117"/>
      <c r="AM983"/>
      <c r="AN983"/>
      <c r="AO983"/>
      <c r="AP983"/>
      <c r="AU983"/>
      <c r="AV983" s="169"/>
    </row>
    <row r="984" spans="1:48" s="9" customFormat="1" ht="15" customHeight="1" x14ac:dyDescent="0.35">
      <c r="A984"/>
      <c r="B984"/>
      <c r="C984"/>
      <c r="D984"/>
      <c r="E984"/>
      <c r="F984"/>
      <c r="K984"/>
      <c r="L984"/>
      <c r="M984"/>
      <c r="N984"/>
      <c r="O984"/>
      <c r="Q984"/>
      <c r="R984"/>
      <c r="AL984" s="117"/>
      <c r="AM984"/>
      <c r="AN984"/>
      <c r="AO984"/>
      <c r="AP984"/>
      <c r="AU984"/>
      <c r="AV984" s="169"/>
    </row>
    <row r="985" spans="1:48" s="9" customFormat="1" ht="15" customHeight="1" x14ac:dyDescent="0.35">
      <c r="A985"/>
      <c r="B985"/>
      <c r="C985"/>
      <c r="D985"/>
      <c r="E985"/>
      <c r="F985"/>
      <c r="K985"/>
      <c r="L985"/>
      <c r="M985"/>
      <c r="N985"/>
      <c r="O985"/>
      <c r="Q985"/>
      <c r="R985"/>
      <c r="AL985" s="117"/>
      <c r="AM985"/>
      <c r="AN985"/>
      <c r="AO985"/>
      <c r="AP985"/>
      <c r="AU985"/>
      <c r="AV985" s="169"/>
    </row>
    <row r="986" spans="1:48" s="9" customFormat="1" ht="15" customHeight="1" x14ac:dyDescent="0.35">
      <c r="A986"/>
      <c r="B986"/>
      <c r="C986"/>
      <c r="D986"/>
      <c r="E986"/>
      <c r="F986"/>
      <c r="K986"/>
      <c r="L986"/>
      <c r="M986"/>
      <c r="N986"/>
      <c r="O986"/>
      <c r="Q986"/>
      <c r="R986"/>
      <c r="AL986" s="117"/>
      <c r="AM986"/>
      <c r="AN986"/>
      <c r="AO986"/>
      <c r="AP986"/>
      <c r="AU986"/>
      <c r="AV986" s="169"/>
    </row>
    <row r="987" spans="1:48" s="9" customFormat="1" ht="15" customHeight="1" x14ac:dyDescent="0.35">
      <c r="A987"/>
      <c r="B987"/>
      <c r="C987"/>
      <c r="D987"/>
      <c r="E987"/>
      <c r="F987"/>
      <c r="K987"/>
      <c r="L987"/>
      <c r="M987"/>
      <c r="N987"/>
      <c r="O987"/>
      <c r="Q987"/>
      <c r="R987"/>
      <c r="AL987" s="117"/>
      <c r="AM987"/>
      <c r="AN987"/>
      <c r="AO987"/>
      <c r="AP987"/>
      <c r="AU987"/>
      <c r="AV987" s="169"/>
    </row>
    <row r="988" spans="1:48" s="9" customFormat="1" ht="15" customHeight="1" x14ac:dyDescent="0.35">
      <c r="A988"/>
      <c r="B988"/>
      <c r="C988"/>
      <c r="D988"/>
      <c r="E988"/>
      <c r="F988"/>
      <c r="K988"/>
      <c r="L988"/>
      <c r="M988"/>
      <c r="N988"/>
      <c r="O988"/>
      <c r="Q988"/>
      <c r="R988"/>
      <c r="AL988" s="117"/>
      <c r="AM988"/>
      <c r="AN988"/>
      <c r="AO988"/>
      <c r="AP988"/>
      <c r="AU988"/>
      <c r="AV988" s="169"/>
    </row>
    <row r="989" spans="1:48" s="9" customFormat="1" ht="15" customHeight="1" x14ac:dyDescent="0.35">
      <c r="A989"/>
      <c r="B989"/>
      <c r="C989"/>
      <c r="D989"/>
      <c r="E989"/>
      <c r="F989"/>
      <c r="K989"/>
      <c r="L989"/>
      <c r="M989"/>
      <c r="N989"/>
      <c r="O989"/>
      <c r="Q989"/>
      <c r="R989"/>
      <c r="AL989" s="117"/>
      <c r="AM989"/>
      <c r="AN989"/>
      <c r="AO989"/>
      <c r="AP989"/>
      <c r="AU989"/>
      <c r="AV989" s="169"/>
    </row>
    <row r="990" spans="1:48" s="9" customFormat="1" ht="15" customHeight="1" x14ac:dyDescent="0.35">
      <c r="A990"/>
      <c r="B990"/>
      <c r="C990"/>
      <c r="D990"/>
      <c r="E990"/>
      <c r="F990"/>
      <c r="K990"/>
      <c r="L990"/>
      <c r="M990"/>
      <c r="N990"/>
      <c r="O990"/>
      <c r="Q990"/>
      <c r="R990"/>
      <c r="AL990" s="117"/>
      <c r="AM990"/>
      <c r="AN990"/>
      <c r="AO990"/>
      <c r="AP990"/>
      <c r="AU990"/>
      <c r="AV990" s="169"/>
    </row>
    <row r="991" spans="1:48" s="9" customFormat="1" ht="15" customHeight="1" x14ac:dyDescent="0.35">
      <c r="A991"/>
      <c r="B991"/>
      <c r="C991"/>
      <c r="D991"/>
      <c r="E991"/>
      <c r="F991"/>
      <c r="K991"/>
      <c r="L991"/>
      <c r="M991"/>
      <c r="N991"/>
      <c r="O991"/>
      <c r="Q991"/>
      <c r="R991"/>
      <c r="AL991" s="117"/>
      <c r="AM991"/>
      <c r="AN991"/>
      <c r="AO991"/>
      <c r="AP991"/>
      <c r="AU991"/>
      <c r="AV991" s="169"/>
    </row>
    <row r="992" spans="1:48" s="9" customFormat="1" ht="15" customHeight="1" x14ac:dyDescent="0.35">
      <c r="A992"/>
      <c r="B992"/>
      <c r="C992"/>
      <c r="D992"/>
      <c r="E992"/>
      <c r="F992"/>
      <c r="K992"/>
      <c r="L992"/>
      <c r="M992"/>
      <c r="N992"/>
      <c r="O992"/>
      <c r="Q992"/>
      <c r="R992"/>
      <c r="AL992" s="117"/>
      <c r="AM992"/>
      <c r="AN992"/>
      <c r="AO992"/>
      <c r="AP992"/>
      <c r="AU992"/>
      <c r="AV992" s="169"/>
    </row>
    <row r="993" spans="1:48" s="9" customFormat="1" ht="15" customHeight="1" x14ac:dyDescent="0.35">
      <c r="A993"/>
      <c r="B993"/>
      <c r="C993"/>
      <c r="D993"/>
      <c r="E993"/>
      <c r="F993"/>
      <c r="K993"/>
      <c r="L993"/>
      <c r="M993"/>
      <c r="N993"/>
      <c r="O993"/>
      <c r="Q993"/>
      <c r="R993"/>
      <c r="AL993" s="117"/>
      <c r="AM993"/>
      <c r="AN993"/>
      <c r="AO993"/>
      <c r="AP993"/>
      <c r="AU993"/>
      <c r="AV993" s="169"/>
    </row>
    <row r="994" spans="1:48" s="9" customFormat="1" ht="15" customHeight="1" x14ac:dyDescent="0.35">
      <c r="A994"/>
      <c r="B994"/>
      <c r="C994"/>
      <c r="D994"/>
      <c r="E994"/>
      <c r="F994"/>
      <c r="K994"/>
      <c r="L994"/>
      <c r="M994"/>
      <c r="N994"/>
      <c r="O994"/>
      <c r="Q994"/>
      <c r="R994"/>
      <c r="AL994" s="117"/>
      <c r="AM994"/>
      <c r="AN994"/>
      <c r="AO994"/>
      <c r="AP994"/>
      <c r="AU994"/>
      <c r="AV994" s="169"/>
    </row>
    <row r="995" spans="1:48" s="9" customFormat="1" ht="15" customHeight="1" x14ac:dyDescent="0.35">
      <c r="A995"/>
      <c r="B995"/>
      <c r="C995"/>
      <c r="D995"/>
      <c r="E995"/>
      <c r="F995"/>
      <c r="K995"/>
      <c r="L995"/>
      <c r="M995"/>
      <c r="N995"/>
      <c r="O995"/>
      <c r="Q995"/>
      <c r="R995"/>
      <c r="AL995" s="117"/>
      <c r="AM995"/>
      <c r="AN995"/>
      <c r="AO995"/>
      <c r="AP995"/>
      <c r="AU995"/>
      <c r="AV995" s="169"/>
    </row>
    <row r="996" spans="1:48" s="9" customFormat="1" ht="15" customHeight="1" x14ac:dyDescent="0.35">
      <c r="A996"/>
      <c r="B996"/>
      <c r="C996"/>
      <c r="D996"/>
      <c r="E996"/>
      <c r="F996"/>
      <c r="K996"/>
      <c r="L996"/>
      <c r="M996"/>
      <c r="N996"/>
      <c r="O996"/>
      <c r="Q996"/>
      <c r="R996"/>
      <c r="AL996" s="117"/>
      <c r="AM996"/>
      <c r="AN996"/>
      <c r="AO996"/>
      <c r="AP996"/>
      <c r="AU996"/>
      <c r="AV996" s="169"/>
    </row>
    <row r="997" spans="1:48" s="9" customFormat="1" ht="15" customHeight="1" x14ac:dyDescent="0.35">
      <c r="A997"/>
      <c r="B997"/>
      <c r="C997"/>
      <c r="D997"/>
      <c r="E997"/>
      <c r="F997"/>
      <c r="K997"/>
      <c r="L997"/>
      <c r="M997"/>
      <c r="N997"/>
      <c r="O997"/>
      <c r="Q997"/>
      <c r="R997"/>
      <c r="AL997" s="117"/>
      <c r="AM997"/>
      <c r="AN997"/>
      <c r="AO997"/>
      <c r="AP997"/>
      <c r="AU997"/>
      <c r="AV997" s="169"/>
    </row>
    <row r="998" spans="1:48" s="9" customFormat="1" ht="15" customHeight="1" x14ac:dyDescent="0.35">
      <c r="A998"/>
      <c r="B998"/>
      <c r="C998"/>
      <c r="D998"/>
      <c r="E998"/>
      <c r="F998"/>
      <c r="K998"/>
      <c r="L998"/>
      <c r="M998"/>
      <c r="N998"/>
      <c r="O998"/>
      <c r="Q998"/>
      <c r="R998"/>
      <c r="AL998" s="117"/>
      <c r="AM998"/>
      <c r="AN998"/>
      <c r="AO998"/>
      <c r="AP998"/>
      <c r="AU998"/>
      <c r="AV998" s="169"/>
    </row>
    <row r="999" spans="1:48" s="9" customFormat="1" ht="15" customHeight="1" x14ac:dyDescent="0.35">
      <c r="A999"/>
      <c r="B999"/>
      <c r="C999"/>
      <c r="D999"/>
      <c r="E999"/>
      <c r="F999"/>
      <c r="K999"/>
      <c r="L999"/>
      <c r="M999"/>
      <c r="N999"/>
      <c r="O999"/>
      <c r="Q999"/>
      <c r="R999"/>
      <c r="AL999" s="117"/>
      <c r="AM999"/>
      <c r="AN999"/>
      <c r="AO999"/>
      <c r="AP999"/>
      <c r="AU999"/>
      <c r="AV999" s="169"/>
    </row>
    <row r="1000" spans="1:48" s="9" customFormat="1" ht="15" customHeight="1" x14ac:dyDescent="0.35">
      <c r="A1000"/>
      <c r="B1000"/>
      <c r="C1000"/>
      <c r="D1000"/>
      <c r="E1000"/>
      <c r="F1000"/>
      <c r="K1000"/>
      <c r="L1000"/>
      <c r="M1000"/>
      <c r="N1000"/>
      <c r="O1000"/>
      <c r="Q1000"/>
      <c r="R1000"/>
      <c r="AL1000" s="117"/>
      <c r="AM1000"/>
      <c r="AN1000"/>
      <c r="AO1000"/>
      <c r="AP1000"/>
      <c r="AU1000"/>
      <c r="AV1000" s="169"/>
    </row>
    <row r="1001" spans="1:48" s="9" customFormat="1" ht="15" customHeight="1" x14ac:dyDescent="0.35">
      <c r="A1001"/>
      <c r="B1001"/>
      <c r="C1001"/>
      <c r="D1001"/>
      <c r="E1001"/>
      <c r="F1001"/>
      <c r="K1001"/>
      <c r="L1001"/>
      <c r="M1001"/>
      <c r="N1001"/>
      <c r="O1001"/>
      <c r="Q1001"/>
      <c r="R1001"/>
      <c r="AL1001" s="117"/>
      <c r="AM1001"/>
      <c r="AN1001"/>
      <c r="AO1001"/>
      <c r="AP1001"/>
      <c r="AU1001"/>
      <c r="AV1001" s="169"/>
    </row>
    <row r="1002" spans="1:48" s="9" customFormat="1" ht="15" customHeight="1" x14ac:dyDescent="0.35">
      <c r="A1002"/>
      <c r="B1002"/>
      <c r="C1002"/>
      <c r="D1002"/>
      <c r="E1002"/>
      <c r="F1002"/>
      <c r="K1002"/>
      <c r="L1002"/>
      <c r="M1002"/>
      <c r="N1002"/>
      <c r="O1002"/>
      <c r="Q1002"/>
      <c r="R1002"/>
      <c r="AL1002" s="117"/>
      <c r="AM1002"/>
      <c r="AN1002"/>
      <c r="AO1002"/>
      <c r="AP1002"/>
      <c r="AU1002"/>
      <c r="AV1002" s="169"/>
    </row>
    <row r="1003" spans="1:48" s="9" customFormat="1" ht="15" customHeight="1" x14ac:dyDescent="0.35">
      <c r="A1003"/>
      <c r="B1003"/>
      <c r="C1003"/>
      <c r="D1003"/>
      <c r="E1003"/>
      <c r="F1003"/>
      <c r="K1003"/>
      <c r="L1003"/>
      <c r="M1003"/>
      <c r="N1003"/>
      <c r="O1003"/>
      <c r="Q1003"/>
      <c r="R1003"/>
      <c r="AL1003" s="117"/>
      <c r="AM1003"/>
      <c r="AN1003"/>
      <c r="AO1003"/>
      <c r="AP1003"/>
      <c r="AU1003"/>
      <c r="AV1003" s="169"/>
    </row>
    <row r="1004" spans="1:48" s="9" customFormat="1" ht="15" customHeight="1" x14ac:dyDescent="0.35">
      <c r="A1004"/>
      <c r="B1004"/>
      <c r="C1004"/>
      <c r="D1004"/>
      <c r="E1004"/>
      <c r="F1004"/>
      <c r="K1004"/>
      <c r="L1004"/>
      <c r="M1004"/>
      <c r="N1004"/>
      <c r="O1004"/>
      <c r="Q1004"/>
      <c r="R1004"/>
      <c r="AL1004" s="117"/>
      <c r="AM1004"/>
      <c r="AN1004"/>
      <c r="AO1004"/>
      <c r="AP1004"/>
      <c r="AU1004"/>
      <c r="AV1004" s="169"/>
    </row>
    <row r="1005" spans="1:48" s="9" customFormat="1" ht="15" customHeight="1" x14ac:dyDescent="0.35">
      <c r="A1005"/>
      <c r="B1005"/>
      <c r="C1005"/>
      <c r="D1005"/>
      <c r="E1005"/>
      <c r="F1005"/>
      <c r="K1005"/>
      <c r="L1005"/>
      <c r="M1005"/>
      <c r="N1005"/>
      <c r="O1005"/>
      <c r="Q1005"/>
      <c r="R1005"/>
      <c r="AL1005" s="117"/>
      <c r="AM1005"/>
      <c r="AN1005"/>
      <c r="AO1005"/>
      <c r="AP1005"/>
      <c r="AU1005"/>
      <c r="AV1005" s="169"/>
    </row>
    <row r="1006" spans="1:48" s="9" customFormat="1" ht="15" customHeight="1" x14ac:dyDescent="0.35">
      <c r="A1006"/>
      <c r="B1006"/>
      <c r="C1006"/>
      <c r="D1006"/>
      <c r="E1006"/>
      <c r="F1006"/>
      <c r="K1006"/>
      <c r="L1006"/>
      <c r="M1006"/>
      <c r="N1006"/>
      <c r="O1006"/>
      <c r="Q1006"/>
      <c r="R1006"/>
      <c r="AL1006" s="117"/>
      <c r="AM1006"/>
      <c r="AN1006"/>
      <c r="AO1006"/>
      <c r="AP1006"/>
      <c r="AU1006"/>
      <c r="AV1006" s="169"/>
    </row>
    <row r="1007" spans="1:48" s="9" customFormat="1" ht="15" customHeight="1" x14ac:dyDescent="0.35">
      <c r="A1007"/>
      <c r="B1007"/>
      <c r="C1007"/>
      <c r="D1007"/>
      <c r="E1007"/>
      <c r="F1007"/>
      <c r="K1007"/>
      <c r="L1007"/>
      <c r="M1007"/>
      <c r="N1007"/>
      <c r="O1007"/>
      <c r="Q1007"/>
      <c r="R1007"/>
      <c r="AL1007" s="117"/>
      <c r="AM1007"/>
      <c r="AN1007"/>
      <c r="AO1007"/>
      <c r="AP1007"/>
      <c r="AU1007"/>
      <c r="AV1007" s="169"/>
    </row>
    <row r="1008" spans="1:48" s="9" customFormat="1" ht="15" customHeight="1" x14ac:dyDescent="0.35">
      <c r="A1008"/>
      <c r="B1008"/>
      <c r="C1008"/>
      <c r="D1008"/>
      <c r="E1008"/>
      <c r="F1008"/>
      <c r="K1008"/>
      <c r="L1008"/>
      <c r="M1008"/>
      <c r="N1008"/>
      <c r="O1008"/>
      <c r="Q1008"/>
      <c r="R1008"/>
      <c r="AL1008" s="117"/>
      <c r="AM1008"/>
      <c r="AN1008"/>
      <c r="AO1008"/>
      <c r="AP1008"/>
      <c r="AU1008"/>
      <c r="AV1008" s="169"/>
    </row>
    <row r="1009" spans="1:48" s="9" customFormat="1" ht="15" customHeight="1" x14ac:dyDescent="0.35">
      <c r="A1009"/>
      <c r="B1009"/>
      <c r="C1009"/>
      <c r="D1009"/>
      <c r="E1009"/>
      <c r="F1009"/>
      <c r="K1009"/>
      <c r="L1009"/>
      <c r="M1009"/>
      <c r="N1009"/>
      <c r="O1009"/>
      <c r="Q1009"/>
      <c r="R1009"/>
      <c r="AL1009" s="117"/>
      <c r="AM1009"/>
      <c r="AN1009"/>
      <c r="AO1009"/>
      <c r="AP1009"/>
      <c r="AU1009"/>
      <c r="AV1009" s="169"/>
    </row>
    <row r="1010" spans="1:48" s="9" customFormat="1" ht="15" customHeight="1" x14ac:dyDescent="0.35">
      <c r="A1010"/>
      <c r="B1010"/>
      <c r="C1010"/>
      <c r="D1010"/>
      <c r="E1010"/>
      <c r="F1010"/>
      <c r="K1010"/>
      <c r="L1010"/>
      <c r="M1010"/>
      <c r="N1010"/>
      <c r="O1010"/>
      <c r="Q1010"/>
      <c r="R1010"/>
      <c r="AL1010" s="117"/>
      <c r="AM1010"/>
      <c r="AN1010"/>
      <c r="AO1010"/>
      <c r="AP1010"/>
      <c r="AU1010"/>
      <c r="AV1010" s="169"/>
    </row>
    <row r="1011" spans="1:48" s="9" customFormat="1" ht="15" customHeight="1" x14ac:dyDescent="0.35">
      <c r="A1011"/>
      <c r="B1011"/>
      <c r="C1011"/>
      <c r="D1011"/>
      <c r="E1011"/>
      <c r="F1011"/>
      <c r="K1011"/>
      <c r="L1011"/>
      <c r="M1011"/>
      <c r="N1011"/>
      <c r="O1011"/>
      <c r="Q1011"/>
      <c r="R1011"/>
      <c r="AL1011" s="117"/>
      <c r="AM1011"/>
      <c r="AN1011"/>
      <c r="AO1011"/>
      <c r="AP1011"/>
      <c r="AU1011"/>
      <c r="AV1011" s="169"/>
    </row>
    <row r="1012" spans="1:48" s="9" customFormat="1" ht="15" customHeight="1" x14ac:dyDescent="0.35">
      <c r="A1012"/>
      <c r="B1012"/>
      <c r="C1012"/>
      <c r="D1012"/>
      <c r="E1012"/>
      <c r="F1012"/>
      <c r="K1012"/>
      <c r="L1012"/>
      <c r="M1012"/>
      <c r="N1012"/>
      <c r="O1012"/>
      <c r="Q1012"/>
      <c r="R1012"/>
      <c r="AL1012" s="117"/>
      <c r="AM1012"/>
      <c r="AN1012"/>
      <c r="AO1012"/>
      <c r="AP1012"/>
      <c r="AU1012"/>
      <c r="AV1012" s="169"/>
    </row>
    <row r="1013" spans="1:48" s="9" customFormat="1" ht="15" customHeight="1" x14ac:dyDescent="0.35">
      <c r="A1013"/>
      <c r="B1013"/>
      <c r="C1013"/>
      <c r="D1013"/>
      <c r="E1013"/>
      <c r="F1013"/>
      <c r="K1013"/>
      <c r="L1013"/>
      <c r="M1013"/>
      <c r="N1013"/>
      <c r="O1013"/>
      <c r="Q1013"/>
      <c r="R1013"/>
      <c r="AL1013" s="117"/>
      <c r="AM1013"/>
      <c r="AN1013"/>
      <c r="AO1013"/>
      <c r="AP1013"/>
      <c r="AU1013"/>
      <c r="AV1013" s="169"/>
    </row>
    <row r="1014" spans="1:48" s="9" customFormat="1" ht="15" customHeight="1" x14ac:dyDescent="0.35">
      <c r="A1014"/>
      <c r="B1014"/>
      <c r="C1014"/>
      <c r="D1014"/>
      <c r="E1014"/>
      <c r="F1014"/>
      <c r="K1014"/>
      <c r="L1014"/>
      <c r="M1014"/>
      <c r="N1014"/>
      <c r="O1014"/>
      <c r="Q1014"/>
      <c r="R1014"/>
      <c r="AL1014" s="117"/>
      <c r="AM1014"/>
      <c r="AN1014"/>
      <c r="AO1014"/>
      <c r="AP1014"/>
      <c r="AU1014"/>
      <c r="AV1014" s="169"/>
    </row>
    <row r="1015" spans="1:48" s="9" customFormat="1" ht="15" customHeight="1" x14ac:dyDescent="0.35">
      <c r="A1015"/>
      <c r="B1015"/>
      <c r="C1015"/>
      <c r="D1015"/>
      <c r="E1015"/>
      <c r="F1015"/>
      <c r="K1015"/>
      <c r="L1015"/>
      <c r="M1015"/>
      <c r="N1015"/>
      <c r="O1015"/>
      <c r="Q1015"/>
      <c r="R1015"/>
      <c r="AL1015" s="117"/>
      <c r="AM1015"/>
      <c r="AN1015"/>
      <c r="AO1015"/>
      <c r="AP1015"/>
      <c r="AU1015"/>
      <c r="AV1015" s="169"/>
    </row>
    <row r="1016" spans="1:48" s="9" customFormat="1" ht="15" customHeight="1" x14ac:dyDescent="0.35">
      <c r="A1016"/>
      <c r="B1016"/>
      <c r="C1016"/>
      <c r="D1016"/>
      <c r="E1016"/>
      <c r="F1016"/>
      <c r="K1016"/>
      <c r="L1016"/>
      <c r="M1016"/>
      <c r="N1016"/>
      <c r="O1016"/>
      <c r="Q1016"/>
      <c r="R1016"/>
      <c r="AL1016" s="117"/>
      <c r="AM1016"/>
      <c r="AN1016"/>
      <c r="AO1016"/>
      <c r="AP1016"/>
      <c r="AU1016"/>
      <c r="AV1016" s="169"/>
    </row>
    <row r="1017" spans="1:48" s="9" customFormat="1" ht="15" customHeight="1" x14ac:dyDescent="0.35">
      <c r="A1017"/>
      <c r="B1017"/>
      <c r="C1017"/>
      <c r="D1017"/>
      <c r="E1017"/>
      <c r="F1017"/>
      <c r="K1017"/>
      <c r="L1017"/>
      <c r="M1017"/>
      <c r="N1017"/>
      <c r="O1017"/>
      <c r="Q1017"/>
      <c r="R1017"/>
      <c r="AL1017" s="117"/>
      <c r="AM1017"/>
      <c r="AN1017"/>
      <c r="AO1017"/>
      <c r="AP1017"/>
      <c r="AU1017"/>
      <c r="AV1017" s="169"/>
    </row>
    <row r="1018" spans="1:48" s="9" customFormat="1" ht="15" customHeight="1" x14ac:dyDescent="0.35">
      <c r="A1018"/>
      <c r="B1018"/>
      <c r="C1018"/>
      <c r="D1018"/>
      <c r="E1018"/>
      <c r="F1018"/>
      <c r="K1018"/>
      <c r="L1018"/>
      <c r="M1018"/>
      <c r="N1018"/>
      <c r="O1018"/>
      <c r="Q1018"/>
      <c r="R1018"/>
      <c r="AL1018" s="117"/>
      <c r="AM1018"/>
      <c r="AN1018"/>
      <c r="AO1018"/>
      <c r="AP1018"/>
      <c r="AU1018"/>
      <c r="AV1018" s="169"/>
    </row>
    <row r="1019" spans="1:48" s="9" customFormat="1" ht="15" customHeight="1" x14ac:dyDescent="0.35">
      <c r="A1019"/>
      <c r="B1019"/>
      <c r="C1019"/>
      <c r="D1019"/>
      <c r="E1019"/>
      <c r="F1019"/>
      <c r="K1019"/>
      <c r="L1019"/>
      <c r="M1019"/>
      <c r="N1019"/>
      <c r="O1019"/>
      <c r="Q1019"/>
      <c r="R1019"/>
      <c r="AL1019" s="117"/>
      <c r="AM1019"/>
      <c r="AN1019"/>
      <c r="AO1019"/>
      <c r="AP1019"/>
      <c r="AU1019"/>
      <c r="AV1019" s="169"/>
    </row>
    <row r="1020" spans="1:48" s="9" customFormat="1" ht="15" customHeight="1" x14ac:dyDescent="0.35">
      <c r="A1020"/>
      <c r="B1020"/>
      <c r="C1020"/>
      <c r="D1020"/>
      <c r="E1020"/>
      <c r="F1020"/>
      <c r="K1020"/>
      <c r="L1020"/>
      <c r="M1020"/>
      <c r="N1020"/>
      <c r="O1020"/>
      <c r="Q1020"/>
      <c r="R1020"/>
      <c r="AL1020" s="117"/>
      <c r="AM1020"/>
      <c r="AN1020"/>
      <c r="AO1020"/>
      <c r="AP1020"/>
      <c r="AU1020"/>
      <c r="AV1020" s="169"/>
    </row>
    <row r="1021" spans="1:48" s="9" customFormat="1" ht="15" customHeight="1" x14ac:dyDescent="0.35">
      <c r="A1021"/>
      <c r="B1021"/>
      <c r="C1021"/>
      <c r="D1021"/>
      <c r="E1021"/>
      <c r="F1021"/>
      <c r="K1021"/>
      <c r="L1021"/>
      <c r="M1021"/>
      <c r="N1021"/>
      <c r="O1021"/>
      <c r="Q1021"/>
      <c r="R1021"/>
      <c r="AL1021" s="117"/>
      <c r="AM1021"/>
      <c r="AN1021"/>
      <c r="AO1021"/>
      <c r="AP1021"/>
      <c r="AU1021"/>
      <c r="AV1021" s="169"/>
    </row>
    <row r="1022" spans="1:48" s="9" customFormat="1" ht="15" customHeight="1" x14ac:dyDescent="0.35">
      <c r="A1022"/>
      <c r="B1022"/>
      <c r="C1022"/>
      <c r="D1022"/>
      <c r="E1022"/>
      <c r="F1022"/>
      <c r="K1022"/>
      <c r="L1022"/>
      <c r="M1022"/>
      <c r="N1022"/>
      <c r="O1022"/>
      <c r="Q1022"/>
      <c r="R1022"/>
      <c r="AL1022" s="117"/>
      <c r="AM1022"/>
      <c r="AN1022"/>
      <c r="AO1022"/>
      <c r="AP1022"/>
      <c r="AU1022"/>
      <c r="AV1022" s="169"/>
    </row>
    <row r="1023" spans="1:48" s="9" customFormat="1" ht="15" customHeight="1" x14ac:dyDescent="0.35">
      <c r="A1023"/>
      <c r="B1023"/>
      <c r="C1023"/>
      <c r="D1023"/>
      <c r="E1023"/>
      <c r="F1023"/>
      <c r="K1023"/>
      <c r="L1023"/>
      <c r="M1023"/>
      <c r="N1023"/>
      <c r="O1023"/>
      <c r="Q1023"/>
      <c r="R1023"/>
      <c r="AL1023" s="117"/>
      <c r="AM1023"/>
      <c r="AN1023"/>
      <c r="AO1023"/>
      <c r="AP1023"/>
      <c r="AU1023"/>
      <c r="AV1023" s="169"/>
    </row>
    <row r="1024" spans="1:48" s="9" customFormat="1" ht="15" customHeight="1" x14ac:dyDescent="0.35">
      <c r="A1024"/>
      <c r="B1024"/>
      <c r="C1024"/>
      <c r="D1024"/>
      <c r="E1024"/>
      <c r="F1024"/>
      <c r="K1024"/>
      <c r="L1024"/>
      <c r="M1024"/>
      <c r="N1024"/>
      <c r="O1024"/>
      <c r="Q1024"/>
      <c r="R1024"/>
      <c r="AL1024" s="117"/>
      <c r="AM1024"/>
      <c r="AN1024"/>
      <c r="AO1024"/>
      <c r="AP1024"/>
      <c r="AU1024"/>
      <c r="AV1024" s="169"/>
    </row>
    <row r="1025" spans="1:48" s="9" customFormat="1" ht="15" customHeight="1" x14ac:dyDescent="0.35">
      <c r="A1025"/>
      <c r="B1025"/>
      <c r="C1025"/>
      <c r="D1025"/>
      <c r="E1025"/>
      <c r="F1025"/>
      <c r="K1025"/>
      <c r="L1025"/>
      <c r="M1025"/>
      <c r="N1025"/>
      <c r="O1025"/>
      <c r="Q1025"/>
      <c r="R1025"/>
      <c r="AL1025" s="117"/>
      <c r="AM1025"/>
      <c r="AN1025"/>
      <c r="AO1025"/>
      <c r="AP1025"/>
      <c r="AU1025"/>
      <c r="AV1025" s="169"/>
    </row>
    <row r="1026" spans="1:48" s="9" customFormat="1" ht="15" customHeight="1" x14ac:dyDescent="0.35">
      <c r="A1026"/>
      <c r="B1026"/>
      <c r="C1026"/>
      <c r="D1026"/>
      <c r="E1026"/>
      <c r="F1026"/>
      <c r="K1026"/>
      <c r="L1026"/>
      <c r="M1026"/>
      <c r="N1026"/>
      <c r="O1026"/>
      <c r="Q1026"/>
      <c r="R1026"/>
      <c r="AL1026" s="117"/>
      <c r="AM1026"/>
      <c r="AN1026"/>
      <c r="AO1026"/>
      <c r="AP1026"/>
      <c r="AU1026"/>
      <c r="AV1026" s="169"/>
    </row>
    <row r="1027" spans="1:48" s="9" customFormat="1" ht="15" customHeight="1" x14ac:dyDescent="0.35">
      <c r="A1027"/>
      <c r="B1027"/>
      <c r="C1027"/>
      <c r="D1027"/>
      <c r="E1027"/>
      <c r="F1027"/>
      <c r="K1027"/>
      <c r="L1027"/>
      <c r="M1027"/>
      <c r="N1027"/>
      <c r="O1027"/>
      <c r="Q1027"/>
      <c r="R1027"/>
      <c r="AL1027" s="117"/>
      <c r="AM1027"/>
      <c r="AN1027"/>
      <c r="AO1027"/>
      <c r="AP1027"/>
      <c r="AU1027"/>
      <c r="AV1027" s="169"/>
    </row>
    <row r="1028" spans="1:48" s="9" customFormat="1" ht="15" customHeight="1" x14ac:dyDescent="0.35">
      <c r="A1028"/>
      <c r="B1028"/>
      <c r="C1028"/>
      <c r="D1028"/>
      <c r="E1028"/>
      <c r="F1028"/>
      <c r="K1028"/>
      <c r="L1028"/>
      <c r="M1028"/>
      <c r="N1028"/>
      <c r="O1028"/>
      <c r="Q1028"/>
      <c r="R1028"/>
      <c r="AL1028" s="117"/>
      <c r="AM1028"/>
      <c r="AN1028"/>
      <c r="AO1028"/>
      <c r="AP1028"/>
      <c r="AU1028"/>
      <c r="AV1028" s="169"/>
    </row>
    <row r="1029" spans="1:48" s="9" customFormat="1" ht="15" customHeight="1" x14ac:dyDescent="0.35">
      <c r="A1029"/>
      <c r="B1029"/>
      <c r="C1029"/>
      <c r="D1029"/>
      <c r="E1029"/>
      <c r="F1029"/>
      <c r="K1029"/>
      <c r="L1029"/>
      <c r="M1029"/>
      <c r="N1029"/>
      <c r="O1029"/>
      <c r="Q1029"/>
      <c r="R1029"/>
      <c r="AL1029" s="117"/>
      <c r="AM1029"/>
      <c r="AN1029"/>
      <c r="AO1029"/>
      <c r="AP1029"/>
      <c r="AU1029"/>
      <c r="AV1029" s="169"/>
    </row>
    <row r="1030" spans="1:48" s="9" customFormat="1" ht="15" customHeight="1" x14ac:dyDescent="0.35">
      <c r="A1030"/>
      <c r="B1030"/>
      <c r="C1030"/>
      <c r="D1030"/>
      <c r="E1030"/>
      <c r="F1030"/>
      <c r="K1030"/>
      <c r="L1030"/>
      <c r="M1030"/>
      <c r="N1030"/>
      <c r="O1030"/>
      <c r="Q1030"/>
      <c r="R1030"/>
      <c r="AL1030" s="117"/>
      <c r="AM1030"/>
      <c r="AN1030"/>
      <c r="AO1030"/>
      <c r="AP1030"/>
      <c r="AU1030"/>
      <c r="AV1030" s="169"/>
    </row>
    <row r="1031" spans="1:48" s="9" customFormat="1" ht="15" customHeight="1" x14ac:dyDescent="0.35">
      <c r="A1031"/>
      <c r="B1031"/>
      <c r="C1031"/>
      <c r="D1031"/>
      <c r="E1031"/>
      <c r="F1031"/>
      <c r="K1031"/>
      <c r="L1031"/>
      <c r="M1031"/>
      <c r="N1031"/>
      <c r="O1031"/>
      <c r="Q1031"/>
      <c r="R1031"/>
      <c r="AL1031" s="117"/>
      <c r="AM1031"/>
      <c r="AN1031"/>
      <c r="AO1031"/>
      <c r="AP1031"/>
      <c r="AU1031"/>
      <c r="AV1031" s="169"/>
    </row>
    <row r="1032" spans="1:48" s="9" customFormat="1" ht="15" customHeight="1" x14ac:dyDescent="0.35">
      <c r="A1032"/>
      <c r="B1032"/>
      <c r="C1032"/>
      <c r="D1032"/>
      <c r="E1032"/>
      <c r="F1032"/>
      <c r="K1032"/>
      <c r="L1032"/>
      <c r="M1032"/>
      <c r="N1032"/>
      <c r="O1032"/>
      <c r="Q1032"/>
      <c r="R1032"/>
      <c r="AL1032" s="117"/>
      <c r="AM1032"/>
      <c r="AN1032"/>
      <c r="AO1032"/>
      <c r="AP1032"/>
      <c r="AU1032"/>
      <c r="AV1032" s="169"/>
    </row>
    <row r="1033" spans="1:48" s="9" customFormat="1" ht="15" customHeight="1" x14ac:dyDescent="0.35">
      <c r="A1033"/>
      <c r="B1033"/>
      <c r="C1033"/>
      <c r="D1033"/>
      <c r="E1033"/>
      <c r="F1033"/>
      <c r="K1033"/>
      <c r="L1033"/>
      <c r="M1033"/>
      <c r="N1033"/>
      <c r="O1033"/>
      <c r="Q1033"/>
      <c r="R1033"/>
      <c r="AL1033" s="117"/>
      <c r="AM1033"/>
      <c r="AN1033"/>
      <c r="AO1033"/>
      <c r="AP1033"/>
      <c r="AU1033"/>
      <c r="AV1033" s="169"/>
    </row>
    <row r="1034" spans="1:48" s="9" customFormat="1" ht="15" customHeight="1" x14ac:dyDescent="0.35">
      <c r="A1034"/>
      <c r="B1034"/>
      <c r="C1034"/>
      <c r="D1034"/>
      <c r="E1034"/>
      <c r="F1034"/>
      <c r="K1034"/>
      <c r="L1034"/>
      <c r="M1034"/>
      <c r="N1034"/>
      <c r="O1034"/>
      <c r="Q1034"/>
      <c r="R1034"/>
      <c r="AL1034" s="117"/>
      <c r="AM1034"/>
      <c r="AN1034"/>
      <c r="AO1034"/>
      <c r="AP1034"/>
      <c r="AU1034"/>
      <c r="AV1034" s="169"/>
    </row>
    <row r="1035" spans="1:48" s="9" customFormat="1" ht="15" customHeight="1" x14ac:dyDescent="0.35">
      <c r="A1035"/>
      <c r="B1035"/>
      <c r="C1035"/>
      <c r="D1035"/>
      <c r="E1035"/>
      <c r="F1035"/>
      <c r="K1035"/>
      <c r="L1035"/>
      <c r="M1035"/>
      <c r="N1035"/>
      <c r="O1035"/>
      <c r="Q1035"/>
      <c r="R1035"/>
      <c r="AL1035" s="117"/>
      <c r="AM1035"/>
      <c r="AN1035"/>
      <c r="AO1035"/>
      <c r="AP1035"/>
      <c r="AU1035"/>
      <c r="AV1035" s="169"/>
    </row>
    <row r="1036" spans="1:48" s="9" customFormat="1" ht="15" customHeight="1" x14ac:dyDescent="0.35">
      <c r="A1036"/>
      <c r="B1036"/>
      <c r="C1036"/>
      <c r="D1036"/>
      <c r="E1036"/>
      <c r="F1036"/>
      <c r="K1036"/>
      <c r="L1036"/>
      <c r="M1036"/>
      <c r="N1036"/>
      <c r="O1036"/>
      <c r="Q1036"/>
      <c r="R1036"/>
      <c r="AL1036" s="117"/>
      <c r="AM1036"/>
      <c r="AN1036"/>
      <c r="AO1036"/>
      <c r="AP1036"/>
      <c r="AU1036"/>
      <c r="AV1036" s="169"/>
    </row>
    <row r="1037" spans="1:48" s="9" customFormat="1" ht="15" customHeight="1" x14ac:dyDescent="0.35">
      <c r="A1037"/>
      <c r="B1037"/>
      <c r="C1037"/>
      <c r="D1037"/>
      <c r="E1037"/>
      <c r="F1037"/>
      <c r="K1037"/>
      <c r="L1037"/>
      <c r="M1037"/>
      <c r="N1037"/>
      <c r="O1037"/>
      <c r="Q1037"/>
      <c r="R1037"/>
      <c r="AL1037" s="117"/>
      <c r="AM1037"/>
      <c r="AN1037"/>
      <c r="AO1037"/>
      <c r="AP1037"/>
      <c r="AU1037"/>
      <c r="AV1037" s="169"/>
    </row>
    <row r="1038" spans="1:48" s="9" customFormat="1" ht="15" customHeight="1" x14ac:dyDescent="0.35">
      <c r="A1038"/>
      <c r="B1038"/>
      <c r="C1038"/>
      <c r="D1038"/>
      <c r="E1038"/>
      <c r="F1038"/>
      <c r="K1038"/>
      <c r="L1038"/>
      <c r="M1038"/>
      <c r="N1038"/>
      <c r="O1038"/>
      <c r="Q1038"/>
      <c r="R1038"/>
      <c r="AL1038" s="117"/>
      <c r="AM1038"/>
      <c r="AN1038"/>
      <c r="AO1038"/>
      <c r="AP1038"/>
      <c r="AU1038"/>
      <c r="AV1038" s="169"/>
    </row>
    <row r="1039" spans="1:48" s="9" customFormat="1" ht="15" customHeight="1" x14ac:dyDescent="0.35">
      <c r="A1039"/>
      <c r="B1039"/>
      <c r="C1039"/>
      <c r="D1039"/>
      <c r="E1039"/>
      <c r="F1039"/>
      <c r="K1039"/>
      <c r="L1039"/>
      <c r="M1039"/>
      <c r="N1039"/>
      <c r="O1039"/>
      <c r="Q1039"/>
      <c r="R1039"/>
      <c r="AL1039" s="117"/>
      <c r="AM1039"/>
      <c r="AN1039"/>
      <c r="AO1039"/>
      <c r="AP1039"/>
      <c r="AU1039"/>
      <c r="AV1039" s="169"/>
    </row>
    <row r="1040" spans="1:48" s="9" customFormat="1" ht="15" customHeight="1" x14ac:dyDescent="0.35">
      <c r="A1040"/>
      <c r="B1040"/>
      <c r="C1040"/>
      <c r="D1040"/>
      <c r="E1040"/>
      <c r="F1040"/>
      <c r="K1040"/>
      <c r="L1040"/>
      <c r="M1040"/>
      <c r="N1040"/>
      <c r="O1040"/>
      <c r="Q1040"/>
      <c r="R1040"/>
      <c r="AL1040" s="117"/>
      <c r="AM1040"/>
      <c r="AN1040"/>
      <c r="AO1040"/>
      <c r="AP1040"/>
      <c r="AU1040"/>
      <c r="AV1040" s="169"/>
    </row>
    <row r="1041" spans="1:48" s="9" customFormat="1" ht="15" customHeight="1" x14ac:dyDescent="0.35">
      <c r="A1041"/>
      <c r="B1041"/>
      <c r="C1041"/>
      <c r="D1041"/>
      <c r="E1041"/>
      <c r="F1041"/>
      <c r="K1041"/>
      <c r="L1041"/>
      <c r="M1041"/>
      <c r="N1041"/>
      <c r="O1041"/>
      <c r="Q1041"/>
      <c r="R1041"/>
      <c r="AL1041" s="117"/>
      <c r="AM1041"/>
      <c r="AN1041"/>
      <c r="AO1041"/>
      <c r="AP1041"/>
      <c r="AU1041"/>
      <c r="AV1041" s="169"/>
    </row>
    <row r="1042" spans="1:48" s="9" customFormat="1" ht="15" customHeight="1" x14ac:dyDescent="0.35">
      <c r="A1042"/>
      <c r="B1042"/>
      <c r="C1042"/>
      <c r="D1042"/>
      <c r="E1042"/>
      <c r="F1042"/>
      <c r="K1042"/>
      <c r="L1042"/>
      <c r="M1042"/>
      <c r="N1042"/>
      <c r="O1042"/>
      <c r="Q1042"/>
      <c r="R1042"/>
      <c r="AL1042" s="117"/>
      <c r="AM1042"/>
      <c r="AN1042"/>
      <c r="AO1042"/>
      <c r="AP1042"/>
      <c r="AU1042"/>
      <c r="AV1042" s="169"/>
    </row>
    <row r="1043" spans="1:48" s="9" customFormat="1" ht="15" customHeight="1" x14ac:dyDescent="0.35">
      <c r="A1043"/>
      <c r="B1043"/>
      <c r="C1043"/>
      <c r="D1043"/>
      <c r="E1043"/>
      <c r="F1043"/>
      <c r="K1043"/>
      <c r="L1043"/>
      <c r="M1043"/>
      <c r="N1043"/>
      <c r="O1043"/>
      <c r="Q1043"/>
      <c r="R1043"/>
      <c r="AL1043" s="117"/>
      <c r="AM1043"/>
      <c r="AN1043"/>
      <c r="AO1043"/>
      <c r="AP1043"/>
      <c r="AU1043"/>
      <c r="AV1043" s="169"/>
    </row>
    <row r="1044" spans="1:48" s="9" customFormat="1" ht="15" customHeight="1" x14ac:dyDescent="0.35">
      <c r="A1044"/>
      <c r="B1044"/>
      <c r="C1044"/>
      <c r="D1044"/>
      <c r="E1044"/>
      <c r="F1044"/>
      <c r="K1044"/>
      <c r="L1044"/>
      <c r="M1044"/>
      <c r="N1044"/>
      <c r="O1044"/>
      <c r="Q1044"/>
      <c r="R1044"/>
      <c r="AL1044" s="117"/>
      <c r="AM1044"/>
      <c r="AN1044"/>
      <c r="AO1044"/>
      <c r="AP1044"/>
      <c r="AU1044"/>
      <c r="AV1044" s="169"/>
    </row>
    <row r="1045" spans="1:48" s="9" customFormat="1" ht="15" customHeight="1" x14ac:dyDescent="0.35">
      <c r="A1045"/>
      <c r="B1045"/>
      <c r="C1045"/>
      <c r="D1045"/>
      <c r="E1045"/>
      <c r="F1045"/>
      <c r="K1045"/>
      <c r="L1045"/>
      <c r="M1045"/>
      <c r="N1045"/>
      <c r="O1045"/>
      <c r="Q1045"/>
      <c r="R1045"/>
      <c r="AL1045" s="117"/>
      <c r="AM1045"/>
      <c r="AN1045"/>
      <c r="AO1045"/>
      <c r="AP1045"/>
      <c r="AU1045"/>
      <c r="AV1045" s="169"/>
    </row>
    <row r="1046" spans="1:48" s="9" customFormat="1" ht="15" customHeight="1" x14ac:dyDescent="0.35">
      <c r="A1046"/>
      <c r="B1046"/>
      <c r="C1046"/>
      <c r="D1046"/>
      <c r="E1046"/>
      <c r="F1046"/>
      <c r="K1046"/>
      <c r="L1046"/>
      <c r="M1046"/>
      <c r="N1046"/>
      <c r="O1046"/>
      <c r="Q1046"/>
      <c r="R1046"/>
      <c r="AL1046" s="117"/>
      <c r="AM1046"/>
      <c r="AN1046"/>
      <c r="AO1046"/>
      <c r="AP1046"/>
      <c r="AU1046"/>
      <c r="AV1046" s="169"/>
    </row>
    <row r="1047" spans="1:48" s="9" customFormat="1" ht="15" customHeight="1" x14ac:dyDescent="0.35">
      <c r="A1047"/>
      <c r="B1047"/>
      <c r="C1047"/>
      <c r="D1047"/>
      <c r="E1047"/>
      <c r="F1047"/>
      <c r="K1047"/>
      <c r="L1047"/>
      <c r="M1047"/>
      <c r="N1047"/>
      <c r="O1047"/>
      <c r="Q1047"/>
      <c r="R1047"/>
      <c r="AL1047" s="117"/>
      <c r="AM1047"/>
      <c r="AN1047"/>
      <c r="AO1047"/>
      <c r="AP1047"/>
      <c r="AU1047"/>
      <c r="AV1047" s="169"/>
    </row>
    <row r="1048" spans="1:48" s="9" customFormat="1" ht="15" customHeight="1" x14ac:dyDescent="0.35">
      <c r="A1048"/>
      <c r="B1048"/>
      <c r="C1048"/>
      <c r="D1048"/>
      <c r="E1048"/>
      <c r="F1048"/>
      <c r="K1048"/>
      <c r="L1048"/>
      <c r="M1048"/>
      <c r="N1048"/>
      <c r="O1048"/>
      <c r="Q1048"/>
      <c r="R1048"/>
      <c r="AL1048" s="117"/>
      <c r="AM1048"/>
      <c r="AN1048"/>
      <c r="AO1048"/>
      <c r="AP1048"/>
      <c r="AU1048"/>
      <c r="AV1048" s="169"/>
    </row>
    <row r="1049" spans="1:48" s="9" customFormat="1" ht="15" customHeight="1" x14ac:dyDescent="0.35">
      <c r="A1049"/>
      <c r="B1049"/>
      <c r="C1049"/>
      <c r="D1049"/>
      <c r="E1049"/>
      <c r="F1049"/>
      <c r="K1049"/>
      <c r="L1049"/>
      <c r="M1049"/>
      <c r="N1049"/>
      <c r="O1049"/>
      <c r="Q1049"/>
      <c r="R1049"/>
      <c r="AL1049" s="117"/>
      <c r="AM1049"/>
      <c r="AN1049"/>
      <c r="AO1049"/>
      <c r="AP1049"/>
      <c r="AU1049"/>
      <c r="AV1049" s="169"/>
    </row>
    <row r="1050" spans="1:48" s="9" customFormat="1" ht="15" customHeight="1" x14ac:dyDescent="0.35">
      <c r="A1050"/>
      <c r="B1050"/>
      <c r="C1050"/>
      <c r="D1050"/>
      <c r="E1050"/>
      <c r="F1050"/>
      <c r="K1050"/>
      <c r="L1050"/>
      <c r="M1050"/>
      <c r="N1050"/>
      <c r="O1050"/>
      <c r="Q1050"/>
      <c r="R1050"/>
      <c r="AL1050" s="117"/>
      <c r="AM1050"/>
      <c r="AN1050"/>
      <c r="AO1050"/>
      <c r="AP1050"/>
      <c r="AU1050"/>
      <c r="AV1050" s="169"/>
    </row>
    <row r="1051" spans="1:48" s="9" customFormat="1" ht="15" customHeight="1" x14ac:dyDescent="0.35">
      <c r="A1051"/>
      <c r="B1051"/>
      <c r="C1051"/>
      <c r="D1051"/>
      <c r="E1051"/>
      <c r="F1051"/>
      <c r="K1051"/>
      <c r="L1051"/>
      <c r="M1051"/>
      <c r="N1051"/>
      <c r="O1051"/>
      <c r="Q1051"/>
      <c r="R1051"/>
      <c r="AL1051" s="117"/>
      <c r="AM1051"/>
      <c r="AN1051"/>
      <c r="AO1051"/>
      <c r="AP1051"/>
      <c r="AU1051"/>
      <c r="AV1051" s="169"/>
    </row>
    <row r="1052" spans="1:48" s="9" customFormat="1" ht="15" customHeight="1" x14ac:dyDescent="0.35">
      <c r="A1052"/>
      <c r="B1052"/>
      <c r="C1052"/>
      <c r="D1052"/>
      <c r="E1052"/>
      <c r="F1052"/>
      <c r="K1052"/>
      <c r="L1052"/>
      <c r="M1052"/>
      <c r="N1052"/>
      <c r="O1052"/>
      <c r="Q1052"/>
      <c r="R1052"/>
      <c r="AL1052" s="117"/>
      <c r="AM1052"/>
      <c r="AN1052"/>
      <c r="AO1052"/>
      <c r="AP1052"/>
      <c r="AU1052"/>
      <c r="AV1052" s="169"/>
    </row>
    <row r="1053" spans="1:48" s="9" customFormat="1" ht="15" customHeight="1" x14ac:dyDescent="0.35">
      <c r="A1053"/>
      <c r="B1053"/>
      <c r="C1053"/>
      <c r="D1053"/>
      <c r="E1053"/>
      <c r="F1053"/>
      <c r="K1053"/>
      <c r="L1053"/>
      <c r="M1053"/>
      <c r="N1053"/>
      <c r="O1053"/>
      <c r="Q1053"/>
      <c r="R1053"/>
      <c r="AL1053" s="117"/>
      <c r="AM1053"/>
      <c r="AN1053"/>
      <c r="AO1053"/>
      <c r="AP1053"/>
      <c r="AU1053"/>
      <c r="AV1053" s="169"/>
    </row>
    <row r="1054" spans="1:48" s="9" customFormat="1" ht="15" customHeight="1" x14ac:dyDescent="0.35">
      <c r="A1054"/>
      <c r="B1054"/>
      <c r="C1054"/>
      <c r="D1054"/>
      <c r="E1054"/>
      <c r="F1054"/>
      <c r="K1054"/>
      <c r="L1054"/>
      <c r="M1054"/>
      <c r="N1054"/>
      <c r="O1054"/>
      <c r="Q1054"/>
      <c r="R1054"/>
      <c r="AL1054" s="117"/>
      <c r="AM1054"/>
      <c r="AN1054"/>
      <c r="AO1054"/>
      <c r="AP1054"/>
      <c r="AU1054"/>
      <c r="AV1054" s="169"/>
    </row>
    <row r="1055" spans="1:48" s="9" customFormat="1" ht="15" customHeight="1" x14ac:dyDescent="0.35">
      <c r="A1055"/>
      <c r="B1055"/>
      <c r="C1055"/>
      <c r="D1055"/>
      <c r="E1055"/>
      <c r="F1055"/>
      <c r="K1055"/>
      <c r="L1055"/>
      <c r="M1055"/>
      <c r="N1055"/>
      <c r="O1055"/>
      <c r="Q1055"/>
      <c r="R1055"/>
      <c r="AL1055" s="117"/>
      <c r="AM1055"/>
      <c r="AN1055"/>
      <c r="AO1055"/>
      <c r="AP1055"/>
      <c r="AU1055"/>
      <c r="AV1055" s="169"/>
    </row>
    <row r="1056" spans="1:48" s="9" customFormat="1" ht="15" customHeight="1" x14ac:dyDescent="0.35">
      <c r="A1056"/>
      <c r="B1056"/>
      <c r="C1056"/>
      <c r="D1056"/>
      <c r="E1056"/>
      <c r="F1056"/>
      <c r="K1056"/>
      <c r="L1056"/>
      <c r="M1056"/>
      <c r="N1056"/>
      <c r="O1056"/>
      <c r="Q1056"/>
      <c r="R1056"/>
      <c r="AL1056" s="117"/>
      <c r="AM1056"/>
      <c r="AN1056"/>
      <c r="AO1056"/>
      <c r="AP1056"/>
      <c r="AU1056"/>
      <c r="AV1056" s="169"/>
    </row>
    <row r="1057" spans="1:48" s="9" customFormat="1" ht="15" customHeight="1" x14ac:dyDescent="0.35">
      <c r="A1057"/>
      <c r="B1057"/>
      <c r="C1057"/>
      <c r="D1057"/>
      <c r="E1057"/>
      <c r="F1057"/>
      <c r="K1057"/>
      <c r="L1057"/>
      <c r="M1057"/>
      <c r="N1057"/>
      <c r="O1057"/>
      <c r="Q1057"/>
      <c r="R1057"/>
      <c r="AL1057" s="117"/>
      <c r="AM1057"/>
      <c r="AN1057"/>
      <c r="AO1057"/>
      <c r="AP1057"/>
      <c r="AU1057"/>
      <c r="AV1057" s="169"/>
    </row>
    <row r="1058" spans="1:48" s="9" customFormat="1" ht="15" customHeight="1" x14ac:dyDescent="0.35">
      <c r="A1058"/>
      <c r="B1058"/>
      <c r="C1058"/>
      <c r="D1058"/>
      <c r="E1058"/>
      <c r="F1058"/>
      <c r="K1058"/>
      <c r="L1058"/>
      <c r="M1058"/>
      <c r="N1058"/>
      <c r="O1058"/>
      <c r="Q1058"/>
      <c r="R1058"/>
      <c r="AL1058" s="117"/>
      <c r="AM1058"/>
      <c r="AN1058"/>
      <c r="AO1058"/>
      <c r="AP1058"/>
      <c r="AU1058"/>
      <c r="AV1058" s="169"/>
    </row>
    <row r="1059" spans="1:48" s="9" customFormat="1" ht="15" customHeight="1" x14ac:dyDescent="0.35">
      <c r="A1059"/>
      <c r="B1059"/>
      <c r="C1059"/>
      <c r="D1059"/>
      <c r="E1059"/>
      <c r="F1059"/>
      <c r="K1059"/>
      <c r="L1059"/>
      <c r="M1059"/>
      <c r="N1059"/>
      <c r="O1059"/>
      <c r="Q1059"/>
      <c r="R1059"/>
      <c r="AL1059" s="117"/>
      <c r="AM1059"/>
      <c r="AN1059"/>
      <c r="AO1059"/>
      <c r="AP1059"/>
      <c r="AU1059"/>
      <c r="AV1059" s="169"/>
    </row>
    <row r="1060" spans="1:48" s="9" customFormat="1" ht="15" customHeight="1" x14ac:dyDescent="0.35">
      <c r="A1060"/>
      <c r="B1060"/>
      <c r="C1060"/>
      <c r="D1060"/>
      <c r="E1060"/>
      <c r="F1060"/>
      <c r="K1060"/>
      <c r="L1060"/>
      <c r="M1060"/>
      <c r="N1060"/>
      <c r="O1060"/>
      <c r="Q1060"/>
      <c r="R1060"/>
      <c r="AL1060" s="117"/>
      <c r="AM1060"/>
      <c r="AN1060"/>
      <c r="AO1060"/>
      <c r="AP1060"/>
      <c r="AU1060"/>
      <c r="AV1060" s="169"/>
    </row>
    <row r="1061" spans="1:48" s="9" customFormat="1" ht="15" customHeight="1" x14ac:dyDescent="0.35">
      <c r="A1061"/>
      <c r="B1061"/>
      <c r="C1061"/>
      <c r="D1061"/>
      <c r="E1061"/>
      <c r="F1061"/>
      <c r="K1061"/>
      <c r="L1061"/>
      <c r="M1061"/>
      <c r="N1061"/>
      <c r="O1061"/>
      <c r="Q1061"/>
      <c r="R1061"/>
      <c r="AL1061" s="117"/>
      <c r="AM1061"/>
      <c r="AN1061"/>
      <c r="AO1061"/>
      <c r="AP1061"/>
      <c r="AU1061"/>
      <c r="AV1061" s="169"/>
    </row>
    <row r="1062" spans="1:48" s="9" customFormat="1" ht="15" customHeight="1" x14ac:dyDescent="0.35">
      <c r="A1062"/>
      <c r="B1062"/>
      <c r="C1062"/>
      <c r="D1062"/>
      <c r="E1062"/>
      <c r="F1062"/>
      <c r="K1062"/>
      <c r="L1062"/>
      <c r="M1062"/>
      <c r="N1062"/>
      <c r="O1062"/>
      <c r="Q1062"/>
      <c r="R1062"/>
      <c r="AL1062" s="117"/>
      <c r="AM1062"/>
      <c r="AN1062"/>
      <c r="AO1062"/>
      <c r="AP1062"/>
      <c r="AU1062"/>
      <c r="AV1062" s="169"/>
    </row>
    <row r="1063" spans="1:48" s="9" customFormat="1" ht="15" customHeight="1" x14ac:dyDescent="0.35">
      <c r="A1063"/>
      <c r="B1063"/>
      <c r="C1063"/>
      <c r="D1063"/>
      <c r="E1063"/>
      <c r="F1063"/>
      <c r="K1063"/>
      <c r="L1063"/>
      <c r="M1063"/>
      <c r="N1063"/>
      <c r="O1063"/>
      <c r="Q1063"/>
      <c r="R1063"/>
      <c r="AL1063" s="117"/>
      <c r="AM1063"/>
      <c r="AN1063"/>
      <c r="AO1063"/>
      <c r="AP1063"/>
      <c r="AU1063"/>
      <c r="AV1063" s="169"/>
    </row>
    <row r="1064" spans="1:48" s="9" customFormat="1" ht="15" customHeight="1" x14ac:dyDescent="0.35">
      <c r="A1064"/>
      <c r="B1064"/>
      <c r="C1064"/>
      <c r="D1064"/>
      <c r="E1064"/>
      <c r="F1064"/>
      <c r="K1064"/>
      <c r="L1064"/>
      <c r="M1064"/>
      <c r="N1064"/>
      <c r="O1064"/>
      <c r="Q1064"/>
      <c r="R1064"/>
      <c r="AL1064" s="117"/>
      <c r="AM1064"/>
      <c r="AN1064"/>
      <c r="AO1064"/>
      <c r="AP1064"/>
      <c r="AU1064"/>
      <c r="AV1064" s="169"/>
    </row>
    <row r="1065" spans="1:48" s="9" customFormat="1" ht="15" customHeight="1" x14ac:dyDescent="0.35">
      <c r="A1065"/>
      <c r="B1065"/>
      <c r="C1065"/>
      <c r="D1065"/>
      <c r="E1065"/>
      <c r="F1065"/>
      <c r="K1065"/>
      <c r="L1065"/>
      <c r="M1065"/>
      <c r="N1065"/>
      <c r="O1065"/>
      <c r="Q1065"/>
      <c r="R1065"/>
      <c r="AL1065" s="117"/>
      <c r="AM1065"/>
      <c r="AN1065"/>
      <c r="AO1065"/>
      <c r="AP1065"/>
      <c r="AU1065"/>
      <c r="AV1065" s="169"/>
    </row>
    <row r="1066" spans="1:48" s="9" customFormat="1" ht="15" customHeight="1" x14ac:dyDescent="0.35">
      <c r="A1066"/>
      <c r="B1066"/>
      <c r="C1066"/>
      <c r="D1066"/>
      <c r="E1066"/>
      <c r="F1066"/>
      <c r="K1066"/>
      <c r="L1066"/>
      <c r="M1066"/>
      <c r="N1066"/>
      <c r="O1066"/>
      <c r="Q1066"/>
      <c r="R1066"/>
      <c r="AL1066" s="117"/>
      <c r="AM1066"/>
      <c r="AN1066"/>
      <c r="AO1066"/>
      <c r="AP1066"/>
      <c r="AU1066"/>
      <c r="AV1066" s="169"/>
    </row>
    <row r="1067" spans="1:48" s="9" customFormat="1" ht="15" customHeight="1" x14ac:dyDescent="0.35">
      <c r="A1067"/>
      <c r="B1067"/>
      <c r="C1067"/>
      <c r="D1067"/>
      <c r="E1067"/>
      <c r="F1067"/>
      <c r="K1067"/>
      <c r="L1067"/>
      <c r="M1067"/>
      <c r="N1067"/>
      <c r="O1067"/>
      <c r="Q1067"/>
      <c r="R1067"/>
      <c r="AL1067" s="117"/>
      <c r="AM1067"/>
      <c r="AN1067"/>
      <c r="AO1067"/>
      <c r="AP1067"/>
      <c r="AU1067"/>
      <c r="AV1067" s="169"/>
    </row>
    <row r="1068" spans="1:48" s="9" customFormat="1" ht="15" customHeight="1" x14ac:dyDescent="0.35">
      <c r="A1068"/>
      <c r="B1068"/>
      <c r="C1068"/>
      <c r="D1068"/>
      <c r="E1068"/>
      <c r="F1068"/>
      <c r="K1068"/>
      <c r="L1068"/>
      <c r="M1068"/>
      <c r="N1068"/>
      <c r="O1068"/>
      <c r="Q1068"/>
      <c r="R1068"/>
      <c r="AL1068" s="117"/>
      <c r="AM1068"/>
      <c r="AN1068"/>
      <c r="AO1068"/>
      <c r="AP1068"/>
      <c r="AU1068"/>
      <c r="AV1068" s="169"/>
    </row>
    <row r="1069" spans="1:48" s="9" customFormat="1" ht="15" customHeight="1" x14ac:dyDescent="0.35">
      <c r="A1069"/>
      <c r="B1069"/>
      <c r="C1069"/>
      <c r="D1069"/>
      <c r="E1069"/>
      <c r="F1069"/>
      <c r="K1069"/>
      <c r="L1069"/>
      <c r="M1069"/>
      <c r="N1069"/>
      <c r="O1069"/>
      <c r="Q1069"/>
      <c r="R1069"/>
      <c r="AL1069" s="117"/>
      <c r="AM1069"/>
      <c r="AN1069"/>
      <c r="AO1069"/>
      <c r="AP1069"/>
      <c r="AU1069"/>
      <c r="AV1069" s="169"/>
    </row>
    <row r="1070" spans="1:48" s="9" customFormat="1" ht="15" customHeight="1" x14ac:dyDescent="0.35">
      <c r="A1070"/>
      <c r="B1070"/>
      <c r="C1070"/>
      <c r="D1070"/>
      <c r="E1070"/>
      <c r="F1070"/>
      <c r="K1070"/>
      <c r="L1070"/>
      <c r="M1070"/>
      <c r="N1070"/>
      <c r="O1070"/>
      <c r="Q1070"/>
      <c r="R1070"/>
      <c r="AL1070" s="117"/>
      <c r="AM1070"/>
      <c r="AN1070"/>
      <c r="AO1070"/>
      <c r="AP1070"/>
      <c r="AU1070"/>
      <c r="AV1070" s="169"/>
    </row>
    <row r="1071" spans="1:48" s="9" customFormat="1" ht="15" customHeight="1" x14ac:dyDescent="0.35">
      <c r="A1071"/>
      <c r="B1071"/>
      <c r="C1071"/>
      <c r="D1071"/>
      <c r="E1071"/>
      <c r="F1071"/>
      <c r="K1071"/>
      <c r="L1071"/>
      <c r="M1071"/>
      <c r="N1071"/>
      <c r="O1071"/>
      <c r="Q1071"/>
      <c r="R1071"/>
      <c r="AL1071" s="117"/>
      <c r="AM1071"/>
      <c r="AN1071"/>
      <c r="AO1071"/>
      <c r="AP1071"/>
      <c r="AU1071"/>
      <c r="AV1071" s="169"/>
    </row>
    <row r="1072" spans="1:48" s="9" customFormat="1" ht="15" customHeight="1" x14ac:dyDescent="0.35">
      <c r="A1072"/>
      <c r="B1072"/>
      <c r="C1072"/>
      <c r="D1072"/>
      <c r="E1072"/>
      <c r="F1072"/>
      <c r="K1072"/>
      <c r="L1072"/>
      <c r="M1072"/>
      <c r="N1072"/>
      <c r="O1072"/>
      <c r="Q1072"/>
      <c r="R1072"/>
      <c r="AL1072" s="117"/>
      <c r="AM1072"/>
      <c r="AN1072"/>
      <c r="AO1072"/>
      <c r="AP1072"/>
      <c r="AU1072"/>
      <c r="AV1072" s="169"/>
    </row>
    <row r="1073" spans="1:48" s="9" customFormat="1" ht="15" customHeight="1" x14ac:dyDescent="0.35">
      <c r="A1073"/>
      <c r="B1073"/>
      <c r="C1073"/>
      <c r="D1073"/>
      <c r="E1073"/>
      <c r="F1073"/>
      <c r="K1073"/>
      <c r="L1073"/>
      <c r="M1073"/>
      <c r="N1073"/>
      <c r="O1073"/>
      <c r="Q1073"/>
      <c r="R1073"/>
      <c r="AL1073" s="117"/>
      <c r="AM1073"/>
      <c r="AN1073"/>
      <c r="AO1073"/>
      <c r="AP1073"/>
      <c r="AU1073"/>
      <c r="AV1073" s="169"/>
    </row>
    <row r="1074" spans="1:48" s="9" customFormat="1" ht="15" customHeight="1" x14ac:dyDescent="0.35">
      <c r="A1074"/>
      <c r="B1074"/>
      <c r="C1074"/>
      <c r="D1074"/>
      <c r="E1074"/>
      <c r="F1074"/>
      <c r="K1074"/>
      <c r="L1074"/>
      <c r="M1074"/>
      <c r="N1074"/>
      <c r="O1074"/>
      <c r="Q1074"/>
      <c r="R1074"/>
      <c r="AL1074" s="117"/>
      <c r="AM1074"/>
      <c r="AN1074"/>
      <c r="AO1074"/>
      <c r="AP1074"/>
      <c r="AU1074"/>
      <c r="AV1074" s="169"/>
    </row>
    <row r="1075" spans="1:48" s="9" customFormat="1" ht="15" customHeight="1" x14ac:dyDescent="0.35">
      <c r="A1075"/>
      <c r="B1075"/>
      <c r="C1075"/>
      <c r="D1075"/>
      <c r="E1075"/>
      <c r="F1075"/>
      <c r="K1075"/>
      <c r="L1075"/>
      <c r="M1075"/>
      <c r="N1075"/>
      <c r="O1075"/>
      <c r="Q1075"/>
      <c r="R1075"/>
      <c r="AL1075" s="117"/>
      <c r="AM1075"/>
      <c r="AN1075"/>
      <c r="AO1075"/>
      <c r="AP1075"/>
      <c r="AU1075"/>
      <c r="AV1075" s="169"/>
    </row>
    <row r="1076" spans="1:48" s="9" customFormat="1" ht="15" customHeight="1" x14ac:dyDescent="0.35">
      <c r="A1076"/>
      <c r="B1076"/>
      <c r="C1076"/>
      <c r="D1076"/>
      <c r="E1076"/>
      <c r="F1076"/>
      <c r="K1076"/>
      <c r="L1076"/>
      <c r="M1076"/>
      <c r="N1076"/>
      <c r="O1076"/>
      <c r="Q1076"/>
      <c r="R1076"/>
      <c r="AL1076" s="117"/>
      <c r="AM1076"/>
      <c r="AN1076"/>
      <c r="AO1076"/>
      <c r="AP1076"/>
      <c r="AU1076"/>
      <c r="AV1076" s="169"/>
    </row>
    <row r="1077" spans="1:48" s="9" customFormat="1" ht="15" customHeight="1" x14ac:dyDescent="0.35">
      <c r="A1077"/>
      <c r="B1077"/>
      <c r="C1077"/>
      <c r="D1077"/>
      <c r="E1077"/>
      <c r="F1077"/>
      <c r="K1077"/>
      <c r="L1077"/>
      <c r="M1077"/>
      <c r="N1077"/>
      <c r="O1077"/>
      <c r="Q1077"/>
      <c r="R1077"/>
      <c r="AL1077" s="117"/>
      <c r="AM1077"/>
      <c r="AN1077"/>
      <c r="AO1077"/>
      <c r="AP1077"/>
      <c r="AU1077"/>
      <c r="AV1077" s="169"/>
    </row>
    <row r="1078" spans="1:48" s="9" customFormat="1" ht="15" customHeight="1" x14ac:dyDescent="0.35">
      <c r="A1078"/>
      <c r="B1078"/>
      <c r="C1078"/>
      <c r="D1078"/>
      <c r="E1078"/>
      <c r="F1078"/>
      <c r="K1078"/>
      <c r="L1078"/>
      <c r="M1078"/>
      <c r="N1078"/>
      <c r="O1078"/>
      <c r="Q1078"/>
      <c r="R1078"/>
      <c r="AL1078" s="117"/>
      <c r="AM1078"/>
      <c r="AN1078"/>
      <c r="AO1078"/>
      <c r="AP1078"/>
      <c r="AU1078"/>
      <c r="AV1078" s="169"/>
    </row>
    <row r="1079" spans="1:48" s="9" customFormat="1" ht="15" customHeight="1" x14ac:dyDescent="0.35">
      <c r="A1079"/>
      <c r="B1079"/>
      <c r="C1079"/>
      <c r="D1079"/>
      <c r="E1079"/>
      <c r="F1079"/>
      <c r="K1079"/>
      <c r="L1079"/>
      <c r="M1079"/>
      <c r="N1079"/>
      <c r="O1079"/>
      <c r="Q1079"/>
      <c r="R1079"/>
      <c r="AL1079" s="117"/>
      <c r="AM1079"/>
      <c r="AN1079"/>
      <c r="AO1079"/>
      <c r="AP1079"/>
      <c r="AU1079"/>
      <c r="AV1079" s="169"/>
    </row>
    <row r="1080" spans="1:48" s="9" customFormat="1" ht="15" customHeight="1" x14ac:dyDescent="0.35">
      <c r="A1080"/>
      <c r="B1080"/>
      <c r="C1080"/>
      <c r="D1080"/>
      <c r="E1080"/>
      <c r="F1080"/>
      <c r="K1080"/>
      <c r="L1080"/>
      <c r="M1080"/>
      <c r="N1080"/>
      <c r="O1080"/>
      <c r="Q1080"/>
      <c r="R1080"/>
      <c r="AL1080" s="117"/>
      <c r="AM1080"/>
      <c r="AN1080"/>
      <c r="AO1080"/>
      <c r="AP1080"/>
      <c r="AU1080"/>
      <c r="AV1080" s="169"/>
    </row>
    <row r="1081" spans="1:48" s="9" customFormat="1" ht="15" customHeight="1" x14ac:dyDescent="0.35">
      <c r="A1081"/>
      <c r="B1081"/>
      <c r="C1081"/>
      <c r="D1081"/>
      <c r="E1081"/>
      <c r="F1081"/>
      <c r="K1081"/>
      <c r="L1081"/>
      <c r="M1081"/>
      <c r="N1081"/>
      <c r="O1081"/>
      <c r="Q1081"/>
      <c r="R1081"/>
      <c r="AL1081" s="117"/>
      <c r="AM1081"/>
      <c r="AN1081"/>
      <c r="AO1081"/>
      <c r="AP1081"/>
      <c r="AU1081"/>
      <c r="AV1081" s="169"/>
    </row>
    <row r="1082" spans="1:48" s="9" customFormat="1" ht="15" customHeight="1" x14ac:dyDescent="0.35">
      <c r="A1082"/>
      <c r="B1082"/>
      <c r="C1082"/>
      <c r="D1082"/>
      <c r="E1082"/>
      <c r="F1082"/>
      <c r="K1082"/>
      <c r="L1082"/>
      <c r="M1082"/>
      <c r="N1082"/>
      <c r="O1082"/>
      <c r="Q1082"/>
      <c r="R1082"/>
      <c r="AL1082" s="117"/>
      <c r="AM1082"/>
      <c r="AN1082"/>
      <c r="AO1082"/>
      <c r="AP1082"/>
      <c r="AU1082"/>
      <c r="AV1082" s="169"/>
    </row>
    <row r="1083" spans="1:48" s="9" customFormat="1" ht="15" customHeight="1" x14ac:dyDescent="0.35">
      <c r="A1083"/>
      <c r="B1083"/>
      <c r="C1083"/>
      <c r="D1083"/>
      <c r="E1083"/>
      <c r="F1083"/>
      <c r="K1083"/>
      <c r="L1083"/>
      <c r="M1083"/>
      <c r="N1083"/>
      <c r="O1083"/>
      <c r="Q1083"/>
      <c r="R1083"/>
      <c r="AL1083" s="117"/>
      <c r="AM1083"/>
      <c r="AN1083"/>
      <c r="AO1083"/>
      <c r="AP1083"/>
      <c r="AU1083"/>
      <c r="AV1083" s="169"/>
    </row>
    <row r="1084" spans="1:48" s="9" customFormat="1" ht="15" customHeight="1" x14ac:dyDescent="0.35">
      <c r="A1084"/>
      <c r="B1084"/>
      <c r="C1084"/>
      <c r="D1084"/>
      <c r="E1084"/>
      <c r="F1084"/>
      <c r="K1084"/>
      <c r="L1084"/>
      <c r="M1084"/>
      <c r="N1084"/>
      <c r="O1084"/>
      <c r="Q1084"/>
      <c r="R1084"/>
      <c r="AL1084" s="117"/>
      <c r="AM1084"/>
      <c r="AN1084"/>
      <c r="AO1084"/>
      <c r="AP1084"/>
      <c r="AU1084"/>
      <c r="AV1084" s="169"/>
    </row>
    <row r="1085" spans="1:48" s="9" customFormat="1" ht="15" customHeight="1" x14ac:dyDescent="0.35">
      <c r="A1085"/>
      <c r="B1085"/>
      <c r="C1085"/>
      <c r="D1085"/>
      <c r="E1085"/>
      <c r="F1085"/>
      <c r="K1085"/>
      <c r="L1085"/>
      <c r="M1085"/>
      <c r="N1085"/>
      <c r="O1085"/>
      <c r="Q1085"/>
      <c r="R1085"/>
      <c r="AL1085" s="117"/>
      <c r="AM1085"/>
      <c r="AN1085"/>
      <c r="AO1085"/>
      <c r="AP1085"/>
      <c r="AU1085"/>
      <c r="AV1085" s="169"/>
    </row>
    <row r="1086" spans="1:48" s="9" customFormat="1" ht="15" customHeight="1" x14ac:dyDescent="0.35">
      <c r="A1086"/>
      <c r="B1086"/>
      <c r="C1086"/>
      <c r="D1086"/>
      <c r="E1086"/>
      <c r="F1086"/>
      <c r="K1086"/>
      <c r="L1086"/>
      <c r="M1086"/>
      <c r="N1086"/>
      <c r="O1086"/>
      <c r="Q1086"/>
      <c r="R1086"/>
      <c r="AL1086" s="117"/>
      <c r="AM1086"/>
      <c r="AN1086"/>
      <c r="AO1086"/>
      <c r="AP1086"/>
      <c r="AU1086"/>
      <c r="AV1086" s="169"/>
    </row>
    <row r="1087" spans="1:48" s="9" customFormat="1" ht="15" customHeight="1" x14ac:dyDescent="0.35">
      <c r="A1087"/>
      <c r="B1087"/>
      <c r="C1087"/>
      <c r="D1087"/>
      <c r="E1087"/>
      <c r="F1087"/>
      <c r="K1087"/>
      <c r="L1087"/>
      <c r="M1087"/>
      <c r="N1087"/>
      <c r="O1087"/>
      <c r="Q1087"/>
      <c r="R1087"/>
      <c r="AL1087" s="117"/>
      <c r="AM1087"/>
      <c r="AN1087"/>
      <c r="AO1087"/>
      <c r="AP1087"/>
      <c r="AU1087"/>
      <c r="AV1087" s="169"/>
    </row>
    <row r="1088" spans="1:48" s="9" customFormat="1" ht="15" customHeight="1" x14ac:dyDescent="0.35">
      <c r="A1088"/>
      <c r="B1088"/>
      <c r="C1088"/>
      <c r="D1088"/>
      <c r="E1088"/>
      <c r="F1088"/>
      <c r="K1088"/>
      <c r="L1088"/>
      <c r="M1088"/>
      <c r="N1088"/>
      <c r="O1088"/>
      <c r="Q1088"/>
      <c r="R1088"/>
      <c r="AL1088" s="117"/>
      <c r="AM1088"/>
      <c r="AN1088"/>
      <c r="AO1088"/>
      <c r="AP1088"/>
      <c r="AU1088"/>
      <c r="AV1088" s="169"/>
    </row>
    <row r="1089" spans="1:48" s="9" customFormat="1" ht="15" customHeight="1" x14ac:dyDescent="0.35">
      <c r="A1089"/>
      <c r="B1089"/>
      <c r="C1089"/>
      <c r="D1089"/>
      <c r="E1089"/>
      <c r="F1089"/>
      <c r="K1089"/>
      <c r="L1089"/>
      <c r="M1089"/>
      <c r="N1089"/>
      <c r="O1089"/>
      <c r="Q1089"/>
      <c r="R1089"/>
      <c r="AL1089" s="117"/>
      <c r="AM1089"/>
      <c r="AN1089"/>
      <c r="AO1089"/>
      <c r="AP1089"/>
      <c r="AU1089"/>
      <c r="AV1089" s="169"/>
    </row>
    <row r="1090" spans="1:48" s="9" customFormat="1" ht="15" customHeight="1" x14ac:dyDescent="0.35">
      <c r="A1090"/>
      <c r="B1090"/>
      <c r="C1090"/>
      <c r="D1090"/>
      <c r="E1090"/>
      <c r="F1090"/>
      <c r="K1090"/>
      <c r="L1090"/>
      <c r="M1090"/>
      <c r="N1090"/>
      <c r="O1090"/>
      <c r="Q1090"/>
      <c r="R1090"/>
      <c r="AL1090" s="117"/>
      <c r="AM1090"/>
      <c r="AN1090"/>
      <c r="AO1090"/>
      <c r="AP1090"/>
      <c r="AU1090"/>
      <c r="AV1090" s="169"/>
    </row>
    <row r="1091" spans="1:48" s="9" customFormat="1" ht="15" customHeight="1" x14ac:dyDescent="0.35">
      <c r="A1091"/>
      <c r="B1091"/>
      <c r="C1091"/>
      <c r="D1091"/>
      <c r="E1091"/>
      <c r="F1091"/>
      <c r="K1091"/>
      <c r="L1091"/>
      <c r="M1091"/>
      <c r="N1091"/>
      <c r="O1091"/>
      <c r="Q1091"/>
      <c r="R1091"/>
      <c r="AL1091" s="117"/>
      <c r="AM1091"/>
      <c r="AN1091"/>
      <c r="AO1091"/>
      <c r="AP1091"/>
      <c r="AU1091"/>
      <c r="AV1091" s="169"/>
    </row>
    <row r="1092" spans="1:48" s="9" customFormat="1" ht="15" customHeight="1" x14ac:dyDescent="0.35">
      <c r="A1092"/>
      <c r="B1092"/>
      <c r="C1092"/>
      <c r="D1092"/>
      <c r="E1092"/>
      <c r="F1092"/>
      <c r="K1092"/>
      <c r="L1092"/>
      <c r="M1092"/>
      <c r="N1092"/>
      <c r="O1092"/>
      <c r="Q1092"/>
      <c r="R1092"/>
      <c r="AL1092" s="117"/>
      <c r="AM1092"/>
      <c r="AN1092"/>
      <c r="AO1092"/>
      <c r="AP1092"/>
      <c r="AU1092"/>
      <c r="AV1092" s="169"/>
    </row>
    <row r="1093" spans="1:48" s="9" customFormat="1" ht="15" customHeight="1" x14ac:dyDescent="0.35">
      <c r="A1093"/>
      <c r="B1093"/>
      <c r="C1093"/>
      <c r="D1093"/>
      <c r="E1093"/>
      <c r="F1093"/>
      <c r="K1093"/>
      <c r="L1093"/>
      <c r="M1093"/>
      <c r="N1093"/>
      <c r="O1093"/>
      <c r="Q1093"/>
      <c r="R1093"/>
      <c r="AL1093" s="117"/>
      <c r="AM1093"/>
      <c r="AN1093"/>
      <c r="AO1093"/>
      <c r="AP1093"/>
      <c r="AU1093"/>
      <c r="AV1093" s="169"/>
    </row>
    <row r="1094" spans="1:48" s="9" customFormat="1" ht="15" customHeight="1" x14ac:dyDescent="0.35">
      <c r="A1094"/>
      <c r="B1094"/>
      <c r="C1094"/>
      <c r="D1094"/>
      <c r="E1094"/>
      <c r="F1094"/>
      <c r="K1094"/>
      <c r="L1094"/>
      <c r="M1094"/>
      <c r="N1094"/>
      <c r="O1094"/>
      <c r="Q1094"/>
      <c r="R1094"/>
      <c r="AL1094" s="117"/>
      <c r="AM1094"/>
      <c r="AN1094"/>
      <c r="AO1094"/>
      <c r="AP1094"/>
      <c r="AU1094"/>
      <c r="AV1094" s="169"/>
    </row>
    <row r="1095" spans="1:48" s="9" customFormat="1" ht="15" customHeight="1" x14ac:dyDescent="0.35">
      <c r="A1095"/>
      <c r="B1095"/>
      <c r="C1095"/>
      <c r="D1095"/>
      <c r="E1095"/>
      <c r="F1095"/>
      <c r="K1095"/>
      <c r="L1095"/>
      <c r="M1095"/>
      <c r="N1095"/>
      <c r="O1095"/>
      <c r="Q1095"/>
      <c r="R1095"/>
      <c r="AL1095" s="117"/>
      <c r="AM1095"/>
      <c r="AN1095"/>
      <c r="AO1095"/>
      <c r="AP1095"/>
      <c r="AU1095"/>
      <c r="AV1095" s="169"/>
    </row>
    <row r="1096" spans="1:48" s="9" customFormat="1" ht="15" customHeight="1" x14ac:dyDescent="0.35">
      <c r="A1096"/>
      <c r="B1096"/>
      <c r="C1096"/>
      <c r="D1096"/>
      <c r="E1096"/>
      <c r="F1096"/>
      <c r="K1096"/>
      <c r="L1096"/>
      <c r="M1096"/>
      <c r="N1096"/>
      <c r="O1096"/>
      <c r="Q1096"/>
      <c r="R1096"/>
      <c r="AL1096" s="117"/>
      <c r="AM1096"/>
      <c r="AN1096"/>
      <c r="AO1096"/>
      <c r="AP1096"/>
      <c r="AU1096"/>
      <c r="AV1096" s="169"/>
    </row>
    <row r="1097" spans="1:48" s="9" customFormat="1" ht="15" customHeight="1" x14ac:dyDescent="0.35">
      <c r="A1097"/>
      <c r="B1097"/>
      <c r="C1097"/>
      <c r="D1097"/>
      <c r="E1097"/>
      <c r="F1097"/>
      <c r="K1097"/>
      <c r="L1097"/>
      <c r="M1097"/>
      <c r="N1097"/>
      <c r="O1097"/>
      <c r="Q1097"/>
      <c r="R1097"/>
      <c r="AL1097" s="117"/>
      <c r="AM1097"/>
      <c r="AN1097"/>
      <c r="AO1097"/>
      <c r="AP1097"/>
      <c r="AU1097"/>
      <c r="AV1097" s="169"/>
    </row>
    <row r="1098" spans="1:48" s="9" customFormat="1" ht="15" customHeight="1" x14ac:dyDescent="0.35">
      <c r="A1098"/>
      <c r="B1098"/>
      <c r="C1098"/>
      <c r="D1098"/>
      <c r="E1098"/>
      <c r="F1098"/>
      <c r="K1098"/>
      <c r="L1098"/>
      <c r="M1098"/>
      <c r="N1098"/>
      <c r="O1098"/>
      <c r="Q1098"/>
      <c r="R1098"/>
      <c r="AL1098" s="117"/>
      <c r="AM1098"/>
      <c r="AN1098"/>
      <c r="AO1098"/>
      <c r="AP1098"/>
      <c r="AU1098"/>
      <c r="AV1098" s="169"/>
    </row>
    <row r="1099" spans="1:48" s="9" customFormat="1" ht="15" customHeight="1" x14ac:dyDescent="0.35">
      <c r="A1099"/>
      <c r="B1099"/>
      <c r="C1099"/>
      <c r="D1099"/>
      <c r="E1099"/>
      <c r="F1099"/>
      <c r="K1099"/>
      <c r="L1099"/>
      <c r="M1099"/>
      <c r="N1099"/>
      <c r="O1099"/>
      <c r="Q1099"/>
      <c r="R1099"/>
      <c r="AL1099" s="117"/>
      <c r="AM1099"/>
      <c r="AN1099"/>
      <c r="AO1099"/>
      <c r="AP1099"/>
      <c r="AU1099"/>
      <c r="AV1099" s="169"/>
    </row>
    <row r="1100" spans="1:48" s="9" customFormat="1" ht="15" customHeight="1" x14ac:dyDescent="0.35">
      <c r="A1100"/>
      <c r="B1100"/>
      <c r="C1100"/>
      <c r="D1100"/>
      <c r="E1100"/>
      <c r="F1100"/>
      <c r="K1100"/>
      <c r="L1100"/>
      <c r="M1100"/>
      <c r="N1100"/>
      <c r="O1100"/>
      <c r="Q1100"/>
      <c r="R1100"/>
      <c r="AL1100" s="117"/>
      <c r="AM1100"/>
      <c r="AN1100"/>
      <c r="AO1100"/>
      <c r="AP1100"/>
      <c r="AU1100"/>
      <c r="AV1100" s="169"/>
    </row>
    <row r="1101" spans="1:48" s="9" customFormat="1" ht="15" customHeight="1" x14ac:dyDescent="0.35">
      <c r="A1101"/>
      <c r="B1101"/>
      <c r="C1101"/>
      <c r="D1101"/>
      <c r="E1101"/>
      <c r="F1101"/>
      <c r="K1101"/>
      <c r="L1101"/>
      <c r="M1101"/>
      <c r="N1101"/>
      <c r="O1101"/>
      <c r="Q1101"/>
      <c r="R1101"/>
      <c r="AL1101" s="117"/>
      <c r="AM1101"/>
      <c r="AN1101"/>
      <c r="AO1101"/>
      <c r="AP1101"/>
      <c r="AU1101"/>
      <c r="AV1101" s="169"/>
    </row>
    <row r="1102" spans="1:48" s="9" customFormat="1" ht="15" customHeight="1" x14ac:dyDescent="0.35">
      <c r="A1102"/>
      <c r="B1102"/>
      <c r="C1102"/>
      <c r="D1102"/>
      <c r="E1102"/>
      <c r="F1102"/>
      <c r="K1102"/>
      <c r="L1102"/>
      <c r="M1102"/>
      <c r="N1102"/>
      <c r="O1102"/>
      <c r="Q1102"/>
      <c r="R1102"/>
      <c r="AL1102" s="117"/>
      <c r="AM1102"/>
      <c r="AN1102"/>
      <c r="AO1102"/>
      <c r="AP1102"/>
      <c r="AU1102"/>
      <c r="AV1102" s="169"/>
    </row>
    <row r="1103" spans="1:48" s="9" customFormat="1" ht="15" customHeight="1" x14ac:dyDescent="0.35">
      <c r="A1103"/>
      <c r="B1103"/>
      <c r="C1103"/>
      <c r="D1103"/>
      <c r="E1103"/>
      <c r="F1103"/>
      <c r="K1103"/>
      <c r="L1103"/>
      <c r="M1103"/>
      <c r="N1103"/>
      <c r="O1103"/>
      <c r="Q1103"/>
      <c r="R1103"/>
      <c r="AL1103" s="117"/>
      <c r="AM1103"/>
      <c r="AN1103"/>
      <c r="AO1103"/>
      <c r="AP1103"/>
      <c r="AU1103"/>
      <c r="AV1103" s="169"/>
    </row>
    <row r="1104" spans="1:48" s="9" customFormat="1" ht="15" customHeight="1" x14ac:dyDescent="0.35">
      <c r="A1104"/>
      <c r="B1104"/>
      <c r="C1104"/>
      <c r="D1104"/>
      <c r="E1104"/>
      <c r="F1104"/>
      <c r="K1104"/>
      <c r="L1104"/>
      <c r="M1104"/>
      <c r="N1104"/>
      <c r="O1104"/>
      <c r="Q1104"/>
      <c r="R1104"/>
      <c r="AL1104" s="117"/>
      <c r="AM1104"/>
      <c r="AN1104"/>
      <c r="AO1104"/>
      <c r="AP1104"/>
      <c r="AU1104"/>
      <c r="AV1104" s="169"/>
    </row>
    <row r="1105" spans="1:48" s="9" customFormat="1" ht="15" customHeight="1" x14ac:dyDescent="0.35">
      <c r="A1105"/>
      <c r="B1105"/>
      <c r="C1105"/>
      <c r="D1105"/>
      <c r="E1105"/>
      <c r="F1105"/>
      <c r="K1105"/>
      <c r="L1105"/>
      <c r="M1105"/>
      <c r="N1105"/>
      <c r="O1105"/>
      <c r="Q1105"/>
      <c r="R1105"/>
      <c r="AL1105" s="117"/>
      <c r="AM1105"/>
      <c r="AN1105"/>
      <c r="AO1105"/>
      <c r="AP1105"/>
      <c r="AU1105"/>
      <c r="AV1105" s="169"/>
    </row>
    <row r="1106" spans="1:48" s="9" customFormat="1" ht="15" customHeight="1" x14ac:dyDescent="0.35">
      <c r="A1106"/>
      <c r="B1106"/>
      <c r="C1106"/>
      <c r="D1106"/>
      <c r="E1106"/>
      <c r="F1106"/>
      <c r="K1106"/>
      <c r="L1106"/>
      <c r="M1106"/>
      <c r="N1106"/>
      <c r="O1106"/>
      <c r="Q1106"/>
      <c r="R1106"/>
      <c r="AL1106" s="117"/>
      <c r="AM1106"/>
      <c r="AN1106"/>
      <c r="AO1106"/>
      <c r="AP1106"/>
      <c r="AU1106"/>
      <c r="AV1106" s="169"/>
    </row>
    <row r="1107" spans="1:48" s="9" customFormat="1" ht="15" customHeight="1" x14ac:dyDescent="0.35">
      <c r="A1107"/>
      <c r="B1107"/>
      <c r="C1107"/>
      <c r="D1107"/>
      <c r="E1107"/>
      <c r="F1107"/>
      <c r="K1107"/>
      <c r="L1107"/>
      <c r="M1107"/>
      <c r="N1107"/>
      <c r="O1107"/>
      <c r="Q1107"/>
      <c r="R1107"/>
      <c r="AL1107" s="117"/>
      <c r="AM1107"/>
      <c r="AN1107"/>
      <c r="AO1107"/>
      <c r="AP1107"/>
      <c r="AU1107"/>
      <c r="AV1107" s="169"/>
    </row>
    <row r="1108" spans="1:48" s="9" customFormat="1" ht="15" customHeight="1" x14ac:dyDescent="0.35">
      <c r="A1108"/>
      <c r="B1108"/>
      <c r="C1108"/>
      <c r="D1108"/>
      <c r="E1108"/>
      <c r="F1108"/>
      <c r="K1108"/>
      <c r="L1108"/>
      <c r="M1108"/>
      <c r="N1108"/>
      <c r="O1108"/>
      <c r="Q1108"/>
      <c r="R1108"/>
      <c r="AL1108" s="117"/>
      <c r="AM1108"/>
      <c r="AN1108"/>
      <c r="AO1108"/>
      <c r="AP1108"/>
      <c r="AU1108"/>
      <c r="AV1108" s="169"/>
    </row>
    <row r="1109" spans="1:48" s="9" customFormat="1" ht="15" customHeight="1" x14ac:dyDescent="0.35">
      <c r="A1109"/>
      <c r="B1109"/>
      <c r="C1109"/>
      <c r="D1109"/>
      <c r="E1109"/>
      <c r="F1109"/>
      <c r="K1109"/>
      <c r="L1109"/>
      <c r="M1109"/>
      <c r="N1109"/>
      <c r="O1109"/>
      <c r="Q1109"/>
      <c r="R1109"/>
      <c r="AL1109" s="117"/>
      <c r="AM1109"/>
      <c r="AN1109"/>
      <c r="AO1109"/>
      <c r="AP1109"/>
      <c r="AU1109"/>
      <c r="AV1109" s="169"/>
    </row>
    <row r="1110" spans="1:48" s="9" customFormat="1" ht="15" customHeight="1" x14ac:dyDescent="0.35">
      <c r="A1110"/>
      <c r="B1110"/>
      <c r="C1110"/>
      <c r="D1110"/>
      <c r="E1110"/>
      <c r="F1110"/>
      <c r="K1110"/>
      <c r="L1110"/>
      <c r="M1110"/>
      <c r="N1110"/>
      <c r="O1110"/>
      <c r="Q1110"/>
      <c r="R1110"/>
      <c r="AL1110" s="117"/>
      <c r="AM1110"/>
      <c r="AN1110"/>
      <c r="AO1110"/>
      <c r="AP1110"/>
      <c r="AU1110"/>
      <c r="AV1110" s="169"/>
    </row>
    <row r="1111" spans="1:48" s="9" customFormat="1" ht="15" customHeight="1" x14ac:dyDescent="0.35">
      <c r="A1111"/>
      <c r="B1111"/>
      <c r="C1111"/>
      <c r="D1111"/>
      <c r="E1111"/>
      <c r="F1111"/>
      <c r="K1111"/>
      <c r="L1111"/>
      <c r="M1111"/>
      <c r="N1111"/>
      <c r="O1111"/>
      <c r="Q1111"/>
      <c r="R1111"/>
      <c r="AL1111" s="117"/>
      <c r="AM1111"/>
      <c r="AN1111"/>
      <c r="AO1111"/>
      <c r="AP1111"/>
      <c r="AU1111"/>
      <c r="AV1111" s="169"/>
    </row>
    <row r="1112" spans="1:48" s="9" customFormat="1" ht="15" customHeight="1" x14ac:dyDescent="0.35">
      <c r="A1112"/>
      <c r="B1112"/>
      <c r="C1112"/>
      <c r="D1112"/>
      <c r="E1112"/>
      <c r="F1112"/>
      <c r="K1112"/>
      <c r="L1112"/>
      <c r="M1112"/>
      <c r="N1112"/>
      <c r="O1112"/>
      <c r="Q1112"/>
      <c r="R1112"/>
      <c r="AL1112" s="117"/>
      <c r="AM1112"/>
      <c r="AN1112"/>
      <c r="AO1112"/>
      <c r="AP1112"/>
      <c r="AU1112"/>
      <c r="AV1112" s="169"/>
    </row>
    <row r="1113" spans="1:48" s="9" customFormat="1" ht="15" customHeight="1" x14ac:dyDescent="0.35">
      <c r="A1113"/>
      <c r="B1113"/>
      <c r="C1113"/>
      <c r="D1113"/>
      <c r="E1113"/>
      <c r="F1113"/>
      <c r="K1113"/>
      <c r="L1113"/>
      <c r="M1113"/>
      <c r="N1113"/>
      <c r="O1113"/>
      <c r="Q1113"/>
      <c r="R1113"/>
      <c r="AL1113" s="117"/>
      <c r="AM1113"/>
      <c r="AN1113"/>
      <c r="AO1113"/>
      <c r="AP1113"/>
      <c r="AU1113"/>
      <c r="AV1113" s="169"/>
    </row>
    <row r="1114" spans="1:48" s="9" customFormat="1" ht="15" customHeight="1" x14ac:dyDescent="0.35">
      <c r="A1114"/>
      <c r="B1114"/>
      <c r="C1114"/>
      <c r="D1114"/>
      <c r="E1114"/>
      <c r="F1114"/>
      <c r="K1114"/>
      <c r="L1114"/>
      <c r="M1114"/>
      <c r="N1114"/>
      <c r="O1114"/>
      <c r="Q1114"/>
      <c r="R1114"/>
      <c r="AL1114" s="117"/>
      <c r="AM1114"/>
      <c r="AN1114"/>
      <c r="AO1114"/>
      <c r="AP1114"/>
      <c r="AU1114"/>
      <c r="AV1114" s="169"/>
    </row>
    <row r="1115" spans="1:48" s="9" customFormat="1" ht="15" customHeight="1" x14ac:dyDescent="0.35">
      <c r="A1115"/>
      <c r="B1115"/>
      <c r="C1115"/>
      <c r="D1115"/>
      <c r="E1115"/>
      <c r="F1115"/>
      <c r="K1115"/>
      <c r="L1115"/>
      <c r="M1115"/>
      <c r="N1115"/>
      <c r="O1115"/>
      <c r="Q1115"/>
      <c r="R1115"/>
      <c r="AL1115" s="117"/>
      <c r="AM1115"/>
      <c r="AN1115"/>
      <c r="AO1115"/>
      <c r="AP1115"/>
      <c r="AU1115"/>
      <c r="AV1115" s="169"/>
    </row>
    <row r="1116" spans="1:48" s="9" customFormat="1" ht="15" customHeight="1" x14ac:dyDescent="0.35">
      <c r="A1116"/>
      <c r="B1116"/>
      <c r="C1116"/>
      <c r="D1116"/>
      <c r="E1116"/>
      <c r="F1116"/>
      <c r="K1116"/>
      <c r="L1116"/>
      <c r="M1116"/>
      <c r="N1116"/>
      <c r="O1116"/>
      <c r="Q1116"/>
      <c r="R1116"/>
      <c r="AL1116" s="117"/>
      <c r="AM1116"/>
      <c r="AN1116"/>
      <c r="AO1116"/>
      <c r="AP1116"/>
      <c r="AU1116"/>
      <c r="AV1116" s="169"/>
    </row>
    <row r="1117" spans="1:48" s="9" customFormat="1" ht="15" customHeight="1" x14ac:dyDescent="0.35">
      <c r="A1117"/>
      <c r="B1117"/>
      <c r="C1117"/>
      <c r="D1117"/>
      <c r="E1117"/>
      <c r="F1117"/>
      <c r="K1117"/>
      <c r="L1117"/>
      <c r="M1117"/>
      <c r="N1117"/>
      <c r="O1117"/>
      <c r="Q1117"/>
      <c r="R1117"/>
      <c r="AL1117" s="117"/>
      <c r="AM1117"/>
      <c r="AN1117"/>
      <c r="AO1117"/>
      <c r="AP1117"/>
      <c r="AU1117"/>
      <c r="AV1117" s="169"/>
    </row>
    <row r="1118" spans="1:48" s="9" customFormat="1" ht="15" customHeight="1" x14ac:dyDescent="0.35">
      <c r="A1118"/>
      <c r="B1118"/>
      <c r="C1118"/>
      <c r="D1118"/>
      <c r="E1118"/>
      <c r="F1118"/>
      <c r="K1118"/>
      <c r="L1118"/>
      <c r="M1118"/>
      <c r="N1118"/>
      <c r="O1118"/>
      <c r="Q1118"/>
      <c r="R1118"/>
      <c r="AL1118" s="117"/>
      <c r="AM1118"/>
      <c r="AN1118"/>
      <c r="AO1118"/>
      <c r="AP1118"/>
      <c r="AU1118"/>
      <c r="AV1118" s="169"/>
    </row>
    <row r="1119" spans="1:48" s="9" customFormat="1" ht="15" customHeight="1" x14ac:dyDescent="0.35">
      <c r="A1119"/>
      <c r="B1119"/>
      <c r="C1119"/>
      <c r="D1119"/>
      <c r="E1119"/>
      <c r="F1119"/>
      <c r="K1119"/>
      <c r="L1119"/>
      <c r="M1119"/>
      <c r="N1119"/>
      <c r="O1119"/>
      <c r="Q1119"/>
      <c r="R1119"/>
      <c r="AL1119" s="117"/>
      <c r="AM1119"/>
      <c r="AN1119"/>
      <c r="AO1119"/>
      <c r="AP1119"/>
      <c r="AU1119"/>
      <c r="AV1119" s="169"/>
    </row>
    <row r="1120" spans="1:48" s="9" customFormat="1" ht="15" customHeight="1" x14ac:dyDescent="0.35">
      <c r="A1120"/>
      <c r="B1120"/>
      <c r="C1120"/>
      <c r="D1120"/>
      <c r="E1120"/>
      <c r="F1120"/>
      <c r="K1120"/>
      <c r="L1120"/>
      <c r="M1120"/>
      <c r="N1120"/>
      <c r="O1120"/>
      <c r="Q1120"/>
      <c r="R1120"/>
      <c r="AL1120" s="117"/>
      <c r="AM1120"/>
      <c r="AN1120"/>
      <c r="AO1120"/>
      <c r="AP1120"/>
      <c r="AU1120"/>
      <c r="AV1120" s="169"/>
    </row>
    <row r="1121" spans="1:48" s="9" customFormat="1" ht="15" customHeight="1" x14ac:dyDescent="0.35">
      <c r="A1121"/>
      <c r="B1121"/>
      <c r="C1121"/>
      <c r="D1121"/>
      <c r="E1121"/>
      <c r="F1121"/>
      <c r="K1121"/>
      <c r="L1121"/>
      <c r="M1121"/>
      <c r="N1121"/>
      <c r="O1121"/>
      <c r="Q1121"/>
      <c r="R1121"/>
      <c r="AL1121" s="117"/>
      <c r="AM1121"/>
      <c r="AN1121"/>
      <c r="AO1121"/>
      <c r="AP1121"/>
      <c r="AU1121"/>
      <c r="AV1121" s="169"/>
    </row>
    <row r="1122" spans="1:48" s="9" customFormat="1" ht="15" customHeight="1" x14ac:dyDescent="0.35">
      <c r="A1122"/>
      <c r="B1122"/>
      <c r="C1122"/>
      <c r="D1122"/>
      <c r="E1122"/>
      <c r="F1122"/>
      <c r="K1122"/>
      <c r="L1122"/>
      <c r="M1122"/>
      <c r="N1122"/>
      <c r="O1122"/>
      <c r="Q1122"/>
      <c r="R1122"/>
      <c r="AL1122" s="117"/>
      <c r="AM1122"/>
      <c r="AN1122"/>
      <c r="AO1122"/>
      <c r="AP1122"/>
      <c r="AU1122"/>
      <c r="AV1122" s="169"/>
    </row>
    <row r="1123" spans="1:48" s="9" customFormat="1" ht="15" customHeight="1" x14ac:dyDescent="0.35">
      <c r="A1123"/>
      <c r="B1123"/>
      <c r="C1123"/>
      <c r="D1123"/>
      <c r="E1123"/>
      <c r="F1123"/>
      <c r="K1123"/>
      <c r="L1123"/>
      <c r="M1123"/>
      <c r="N1123"/>
      <c r="O1123"/>
      <c r="Q1123"/>
      <c r="R1123"/>
      <c r="AL1123" s="117"/>
      <c r="AM1123"/>
      <c r="AN1123"/>
      <c r="AO1123"/>
      <c r="AP1123"/>
      <c r="AU1123"/>
      <c r="AV1123" s="169"/>
    </row>
    <row r="1124" spans="1:48" s="9" customFormat="1" ht="15" customHeight="1" x14ac:dyDescent="0.35">
      <c r="A1124"/>
      <c r="B1124"/>
      <c r="C1124"/>
      <c r="D1124"/>
      <c r="E1124"/>
      <c r="F1124"/>
      <c r="K1124"/>
      <c r="L1124"/>
      <c r="M1124"/>
      <c r="N1124"/>
      <c r="O1124"/>
      <c r="Q1124"/>
      <c r="R1124"/>
      <c r="AL1124" s="117"/>
      <c r="AM1124"/>
      <c r="AN1124"/>
      <c r="AO1124"/>
      <c r="AP1124"/>
      <c r="AU1124"/>
      <c r="AV1124" s="169"/>
    </row>
    <row r="1125" spans="1:48" s="9" customFormat="1" ht="15" customHeight="1" x14ac:dyDescent="0.35">
      <c r="A1125"/>
      <c r="B1125"/>
      <c r="C1125"/>
      <c r="D1125"/>
      <c r="E1125"/>
      <c r="F1125"/>
      <c r="K1125"/>
      <c r="L1125"/>
      <c r="M1125"/>
      <c r="N1125"/>
      <c r="O1125"/>
      <c r="Q1125"/>
      <c r="R1125"/>
      <c r="AL1125" s="117"/>
      <c r="AM1125"/>
      <c r="AN1125"/>
      <c r="AO1125"/>
      <c r="AP1125"/>
      <c r="AU1125"/>
      <c r="AV1125" s="169"/>
    </row>
    <row r="1126" spans="1:48" s="9" customFormat="1" ht="15" customHeight="1" x14ac:dyDescent="0.35">
      <c r="A1126"/>
      <c r="B1126"/>
      <c r="C1126"/>
      <c r="D1126"/>
      <c r="E1126"/>
      <c r="F1126"/>
      <c r="K1126"/>
      <c r="L1126"/>
      <c r="M1126"/>
      <c r="N1126"/>
      <c r="O1126"/>
      <c r="Q1126"/>
      <c r="R1126"/>
      <c r="AL1126" s="117"/>
      <c r="AM1126"/>
      <c r="AN1126"/>
      <c r="AO1126"/>
      <c r="AP1126"/>
      <c r="AU1126"/>
      <c r="AV1126" s="169"/>
    </row>
    <row r="1127" spans="1:48" s="9" customFormat="1" ht="15" customHeight="1" x14ac:dyDescent="0.35">
      <c r="A1127"/>
      <c r="B1127"/>
      <c r="C1127"/>
      <c r="D1127"/>
      <c r="E1127"/>
      <c r="F1127"/>
      <c r="K1127"/>
      <c r="L1127"/>
      <c r="M1127"/>
      <c r="N1127"/>
      <c r="O1127"/>
      <c r="Q1127"/>
      <c r="R1127"/>
      <c r="AL1127" s="117"/>
      <c r="AM1127"/>
      <c r="AN1127"/>
      <c r="AO1127"/>
      <c r="AP1127"/>
      <c r="AU1127"/>
      <c r="AV1127" s="169"/>
    </row>
    <row r="1128" spans="1:48" s="9" customFormat="1" ht="15" customHeight="1" x14ac:dyDescent="0.35">
      <c r="A1128"/>
      <c r="B1128"/>
      <c r="C1128"/>
      <c r="D1128"/>
      <c r="E1128"/>
      <c r="F1128"/>
      <c r="K1128"/>
      <c r="L1128"/>
      <c r="M1128"/>
      <c r="N1128"/>
      <c r="O1128"/>
      <c r="Q1128"/>
      <c r="R1128"/>
      <c r="AL1128" s="117"/>
      <c r="AM1128"/>
      <c r="AN1128"/>
      <c r="AO1128"/>
      <c r="AP1128"/>
      <c r="AU1128"/>
      <c r="AV1128" s="169"/>
    </row>
    <row r="1129" spans="1:48" s="9" customFormat="1" ht="15" customHeight="1" x14ac:dyDescent="0.35">
      <c r="A1129"/>
      <c r="B1129"/>
      <c r="C1129"/>
      <c r="D1129"/>
      <c r="E1129"/>
      <c r="F1129"/>
      <c r="K1129"/>
      <c r="L1129"/>
      <c r="M1129"/>
      <c r="N1129"/>
      <c r="O1129"/>
      <c r="Q1129"/>
      <c r="R1129"/>
      <c r="AL1129" s="117"/>
      <c r="AM1129"/>
      <c r="AN1129"/>
      <c r="AO1129"/>
      <c r="AP1129"/>
      <c r="AU1129"/>
      <c r="AV1129" s="169"/>
    </row>
    <row r="1130" spans="1:48" s="9" customFormat="1" ht="15" customHeight="1" x14ac:dyDescent="0.35">
      <c r="A1130"/>
      <c r="B1130"/>
      <c r="C1130"/>
      <c r="D1130"/>
      <c r="E1130"/>
      <c r="F1130"/>
      <c r="K1130"/>
      <c r="L1130"/>
      <c r="M1130"/>
      <c r="N1130"/>
      <c r="O1130"/>
      <c r="Q1130"/>
      <c r="R1130"/>
      <c r="AL1130" s="117"/>
      <c r="AM1130"/>
      <c r="AN1130"/>
      <c r="AO1130"/>
      <c r="AP1130"/>
      <c r="AU1130"/>
      <c r="AV1130" s="169"/>
    </row>
    <row r="1131" spans="1:48" s="9" customFormat="1" ht="15" customHeight="1" x14ac:dyDescent="0.35">
      <c r="A1131"/>
      <c r="B1131"/>
      <c r="C1131"/>
      <c r="D1131"/>
      <c r="E1131"/>
      <c r="F1131"/>
      <c r="K1131"/>
      <c r="L1131"/>
      <c r="M1131"/>
      <c r="N1131"/>
      <c r="O1131"/>
      <c r="Q1131"/>
      <c r="R1131"/>
      <c r="AL1131" s="117"/>
      <c r="AM1131"/>
      <c r="AN1131"/>
      <c r="AO1131"/>
      <c r="AP1131"/>
      <c r="AU1131"/>
      <c r="AV1131" s="169"/>
    </row>
    <row r="1132" spans="1:48" s="9" customFormat="1" ht="15" customHeight="1" x14ac:dyDescent="0.35">
      <c r="A1132"/>
      <c r="B1132"/>
      <c r="C1132"/>
      <c r="D1132"/>
      <c r="E1132"/>
      <c r="F1132"/>
      <c r="K1132"/>
      <c r="L1132"/>
      <c r="M1132"/>
      <c r="N1132"/>
      <c r="O1132"/>
      <c r="Q1132"/>
      <c r="R1132"/>
      <c r="AL1132" s="117"/>
      <c r="AM1132"/>
      <c r="AN1132"/>
      <c r="AO1132"/>
      <c r="AP1132"/>
      <c r="AU1132"/>
      <c r="AV1132" s="169"/>
    </row>
    <row r="1133" spans="1:48" s="9" customFormat="1" ht="15" customHeight="1" x14ac:dyDescent="0.35">
      <c r="A1133"/>
      <c r="B1133"/>
      <c r="C1133"/>
      <c r="D1133"/>
      <c r="E1133"/>
      <c r="F1133"/>
      <c r="K1133"/>
      <c r="L1133"/>
      <c r="M1133"/>
      <c r="N1133"/>
      <c r="O1133"/>
      <c r="Q1133"/>
      <c r="R1133"/>
      <c r="AL1133" s="117"/>
      <c r="AM1133"/>
      <c r="AN1133"/>
      <c r="AO1133"/>
      <c r="AP1133"/>
      <c r="AU1133"/>
      <c r="AV1133" s="169"/>
    </row>
    <row r="1134" spans="1:48" s="9" customFormat="1" ht="15" customHeight="1" x14ac:dyDescent="0.35">
      <c r="A1134"/>
      <c r="B1134"/>
      <c r="C1134"/>
      <c r="D1134"/>
      <c r="E1134"/>
      <c r="F1134"/>
      <c r="K1134"/>
      <c r="L1134"/>
      <c r="M1134"/>
      <c r="N1134"/>
      <c r="O1134"/>
      <c r="Q1134"/>
      <c r="R1134"/>
      <c r="AL1134" s="117"/>
      <c r="AM1134"/>
      <c r="AN1134"/>
      <c r="AO1134"/>
      <c r="AP1134"/>
      <c r="AU1134"/>
      <c r="AV1134" s="169"/>
    </row>
    <row r="1135" spans="1:48" s="9" customFormat="1" ht="15" customHeight="1" x14ac:dyDescent="0.35">
      <c r="A1135"/>
      <c r="B1135"/>
      <c r="C1135"/>
      <c r="D1135"/>
      <c r="E1135"/>
      <c r="F1135"/>
      <c r="K1135"/>
      <c r="L1135"/>
      <c r="M1135"/>
      <c r="N1135"/>
      <c r="O1135"/>
      <c r="Q1135"/>
      <c r="R1135"/>
      <c r="AL1135" s="117"/>
      <c r="AM1135"/>
      <c r="AN1135"/>
      <c r="AO1135"/>
      <c r="AP1135"/>
      <c r="AU1135"/>
      <c r="AV1135" s="169"/>
    </row>
    <row r="1136" spans="1:48" s="9" customFormat="1" ht="15" customHeight="1" x14ac:dyDescent="0.35">
      <c r="A1136"/>
      <c r="B1136"/>
      <c r="C1136"/>
      <c r="D1136"/>
      <c r="E1136"/>
      <c r="F1136"/>
      <c r="K1136"/>
      <c r="L1136"/>
      <c r="M1136"/>
      <c r="N1136"/>
      <c r="O1136"/>
      <c r="Q1136"/>
      <c r="R1136"/>
      <c r="AL1136" s="117"/>
      <c r="AM1136"/>
      <c r="AN1136"/>
      <c r="AO1136"/>
      <c r="AP1136"/>
      <c r="AU1136"/>
      <c r="AV1136" s="169"/>
    </row>
    <row r="1137" spans="1:48" s="9" customFormat="1" ht="15" customHeight="1" x14ac:dyDescent="0.35">
      <c r="A1137"/>
      <c r="B1137"/>
      <c r="C1137"/>
      <c r="D1137"/>
      <c r="E1137"/>
      <c r="F1137"/>
      <c r="K1137"/>
      <c r="L1137"/>
      <c r="M1137"/>
      <c r="N1137"/>
      <c r="O1137"/>
      <c r="Q1137"/>
      <c r="R1137"/>
      <c r="AL1137" s="117"/>
      <c r="AM1137"/>
      <c r="AN1137"/>
      <c r="AO1137"/>
      <c r="AP1137"/>
      <c r="AU1137"/>
      <c r="AV1137" s="169"/>
    </row>
    <row r="1138" spans="1:48" s="9" customFormat="1" ht="15" customHeight="1" x14ac:dyDescent="0.35">
      <c r="A1138"/>
      <c r="B1138"/>
      <c r="C1138"/>
      <c r="D1138"/>
      <c r="E1138"/>
      <c r="F1138"/>
      <c r="K1138"/>
      <c r="L1138"/>
      <c r="M1138"/>
      <c r="N1138"/>
      <c r="O1138"/>
      <c r="Q1138"/>
      <c r="R1138"/>
      <c r="AL1138" s="117"/>
      <c r="AM1138"/>
      <c r="AN1138"/>
      <c r="AO1138"/>
      <c r="AP1138"/>
      <c r="AU1138"/>
      <c r="AV1138" s="169"/>
    </row>
    <row r="1139" spans="1:48" s="9" customFormat="1" ht="15" customHeight="1" x14ac:dyDescent="0.35">
      <c r="A1139"/>
      <c r="B1139"/>
      <c r="C1139"/>
      <c r="D1139"/>
      <c r="E1139"/>
      <c r="F1139"/>
      <c r="K1139"/>
      <c r="L1139"/>
      <c r="M1139"/>
      <c r="N1139"/>
      <c r="O1139"/>
      <c r="Q1139"/>
      <c r="R1139"/>
      <c r="AL1139" s="117"/>
      <c r="AM1139"/>
      <c r="AN1139"/>
      <c r="AO1139"/>
      <c r="AP1139"/>
      <c r="AU1139"/>
      <c r="AV1139" s="169"/>
    </row>
    <row r="1140" spans="1:48" s="9" customFormat="1" ht="15" customHeight="1" x14ac:dyDescent="0.35">
      <c r="A1140"/>
      <c r="B1140"/>
      <c r="C1140"/>
      <c r="D1140"/>
      <c r="E1140"/>
      <c r="F1140"/>
      <c r="K1140"/>
      <c r="L1140"/>
      <c r="M1140"/>
      <c r="N1140"/>
      <c r="O1140"/>
      <c r="Q1140"/>
      <c r="R1140"/>
      <c r="AL1140" s="117"/>
      <c r="AM1140"/>
      <c r="AN1140"/>
      <c r="AO1140"/>
      <c r="AP1140"/>
      <c r="AU1140"/>
      <c r="AV1140" s="169"/>
    </row>
    <row r="1141" spans="1:48" s="9" customFormat="1" ht="15" customHeight="1" x14ac:dyDescent="0.35">
      <c r="A1141"/>
      <c r="B1141"/>
      <c r="C1141"/>
      <c r="D1141"/>
      <c r="E1141"/>
      <c r="F1141"/>
      <c r="K1141"/>
      <c r="L1141"/>
      <c r="M1141"/>
      <c r="N1141"/>
      <c r="O1141"/>
      <c r="Q1141"/>
      <c r="R1141"/>
      <c r="AL1141" s="117"/>
      <c r="AM1141"/>
      <c r="AN1141"/>
      <c r="AO1141"/>
      <c r="AP1141"/>
      <c r="AU1141"/>
      <c r="AV1141" s="169"/>
    </row>
    <row r="1142" spans="1:48" s="9" customFormat="1" ht="15" customHeight="1" x14ac:dyDescent="0.35">
      <c r="A1142"/>
      <c r="B1142"/>
      <c r="C1142"/>
      <c r="D1142"/>
      <c r="E1142"/>
      <c r="F1142"/>
      <c r="K1142"/>
      <c r="L1142"/>
      <c r="M1142"/>
      <c r="N1142"/>
      <c r="O1142"/>
      <c r="Q1142"/>
      <c r="R1142"/>
      <c r="AL1142" s="117"/>
      <c r="AM1142"/>
      <c r="AN1142"/>
      <c r="AO1142"/>
      <c r="AP1142"/>
      <c r="AU1142"/>
      <c r="AV1142" s="169"/>
    </row>
    <row r="1143" spans="1:48" s="9" customFormat="1" ht="15" customHeight="1" x14ac:dyDescent="0.35">
      <c r="A1143"/>
      <c r="B1143"/>
      <c r="C1143"/>
      <c r="D1143"/>
      <c r="E1143"/>
      <c r="F1143"/>
      <c r="K1143"/>
      <c r="L1143"/>
      <c r="M1143"/>
      <c r="N1143"/>
      <c r="O1143"/>
      <c r="Q1143"/>
      <c r="R1143"/>
      <c r="AL1143" s="117"/>
      <c r="AM1143"/>
      <c r="AN1143"/>
      <c r="AO1143"/>
      <c r="AP1143"/>
      <c r="AU1143"/>
      <c r="AV1143" s="169"/>
    </row>
    <row r="1144" spans="1:48" s="9" customFormat="1" ht="15" customHeight="1" x14ac:dyDescent="0.35">
      <c r="A1144"/>
      <c r="B1144"/>
      <c r="C1144"/>
      <c r="D1144"/>
      <c r="E1144"/>
      <c r="F1144"/>
      <c r="K1144"/>
      <c r="L1144"/>
      <c r="M1144"/>
      <c r="N1144"/>
      <c r="O1144"/>
      <c r="Q1144"/>
      <c r="R1144"/>
      <c r="AL1144" s="117"/>
      <c r="AM1144"/>
      <c r="AN1144"/>
      <c r="AO1144"/>
      <c r="AP1144"/>
      <c r="AU1144"/>
      <c r="AV1144" s="169"/>
    </row>
    <row r="1145" spans="1:48" s="9" customFormat="1" ht="15" customHeight="1" x14ac:dyDescent="0.35">
      <c r="A1145"/>
      <c r="B1145"/>
      <c r="C1145"/>
      <c r="D1145"/>
      <c r="E1145"/>
      <c r="F1145"/>
      <c r="K1145"/>
      <c r="L1145"/>
      <c r="M1145"/>
      <c r="N1145"/>
      <c r="O1145"/>
      <c r="Q1145"/>
      <c r="R1145"/>
      <c r="AL1145" s="117"/>
      <c r="AM1145"/>
      <c r="AN1145"/>
      <c r="AO1145"/>
      <c r="AP1145"/>
      <c r="AU1145"/>
      <c r="AV1145" s="169"/>
    </row>
    <row r="1146" spans="1:48" s="9" customFormat="1" ht="15" customHeight="1" x14ac:dyDescent="0.35">
      <c r="A1146"/>
      <c r="B1146"/>
      <c r="C1146"/>
      <c r="D1146"/>
      <c r="E1146"/>
      <c r="F1146"/>
      <c r="K1146"/>
      <c r="L1146"/>
      <c r="M1146"/>
      <c r="N1146"/>
      <c r="O1146"/>
      <c r="Q1146"/>
      <c r="R1146"/>
      <c r="AL1146" s="117"/>
      <c r="AM1146"/>
      <c r="AN1146"/>
      <c r="AO1146"/>
      <c r="AP1146"/>
      <c r="AU1146"/>
      <c r="AV1146" s="169"/>
    </row>
    <row r="1147" spans="1:48" s="9" customFormat="1" ht="15" customHeight="1" x14ac:dyDescent="0.35">
      <c r="A1147"/>
      <c r="B1147"/>
      <c r="C1147"/>
      <c r="D1147"/>
      <c r="E1147"/>
      <c r="F1147"/>
      <c r="K1147"/>
      <c r="L1147"/>
      <c r="M1147"/>
      <c r="N1147"/>
      <c r="O1147"/>
      <c r="Q1147"/>
      <c r="R1147"/>
      <c r="AL1147" s="117"/>
      <c r="AM1147"/>
      <c r="AN1147"/>
      <c r="AO1147"/>
      <c r="AP1147"/>
      <c r="AU1147"/>
      <c r="AV1147" s="169"/>
    </row>
    <row r="1148" spans="1:48" s="9" customFormat="1" ht="15" customHeight="1" x14ac:dyDescent="0.35">
      <c r="A1148"/>
      <c r="B1148"/>
      <c r="C1148"/>
      <c r="D1148"/>
      <c r="E1148"/>
      <c r="F1148"/>
      <c r="K1148"/>
      <c r="L1148"/>
      <c r="M1148"/>
      <c r="N1148"/>
      <c r="O1148"/>
      <c r="Q1148"/>
      <c r="R1148"/>
      <c r="AL1148" s="117"/>
      <c r="AM1148"/>
      <c r="AN1148"/>
      <c r="AO1148"/>
      <c r="AP1148"/>
      <c r="AU1148"/>
      <c r="AV1148" s="169"/>
    </row>
    <row r="1149" spans="1:48" s="9" customFormat="1" ht="15" customHeight="1" x14ac:dyDescent="0.35">
      <c r="A1149"/>
      <c r="B1149"/>
      <c r="C1149"/>
      <c r="D1149"/>
      <c r="E1149"/>
      <c r="F1149"/>
      <c r="K1149"/>
      <c r="L1149"/>
      <c r="M1149"/>
      <c r="N1149"/>
      <c r="O1149"/>
      <c r="Q1149"/>
      <c r="R1149"/>
      <c r="AL1149" s="117"/>
      <c r="AM1149"/>
      <c r="AN1149"/>
      <c r="AO1149"/>
      <c r="AP1149"/>
      <c r="AU1149"/>
      <c r="AV1149" s="169"/>
    </row>
    <row r="1150" spans="1:48" s="9" customFormat="1" ht="15" customHeight="1" x14ac:dyDescent="0.35">
      <c r="A1150"/>
      <c r="B1150"/>
      <c r="C1150"/>
      <c r="D1150"/>
      <c r="E1150"/>
      <c r="F1150"/>
      <c r="K1150"/>
      <c r="L1150"/>
      <c r="M1150"/>
      <c r="N1150"/>
      <c r="O1150"/>
      <c r="Q1150"/>
      <c r="R1150"/>
      <c r="AL1150" s="117"/>
      <c r="AM1150"/>
      <c r="AN1150"/>
      <c r="AO1150"/>
      <c r="AP1150"/>
      <c r="AU1150"/>
      <c r="AV1150" s="169"/>
    </row>
    <row r="1151" spans="1:48" s="9" customFormat="1" ht="15" customHeight="1" x14ac:dyDescent="0.35">
      <c r="A1151"/>
      <c r="B1151"/>
      <c r="C1151"/>
      <c r="D1151"/>
      <c r="E1151"/>
      <c r="F1151"/>
      <c r="K1151"/>
      <c r="L1151"/>
      <c r="M1151"/>
      <c r="N1151"/>
      <c r="O1151"/>
      <c r="Q1151"/>
      <c r="R1151"/>
      <c r="AL1151" s="117"/>
      <c r="AM1151"/>
      <c r="AN1151"/>
      <c r="AO1151"/>
      <c r="AP1151"/>
      <c r="AU1151"/>
      <c r="AV1151" s="169"/>
    </row>
    <row r="1152" spans="1:48" s="9" customFormat="1" ht="15" customHeight="1" x14ac:dyDescent="0.35">
      <c r="A1152"/>
      <c r="B1152"/>
      <c r="C1152"/>
      <c r="D1152"/>
      <c r="E1152"/>
      <c r="F1152"/>
      <c r="K1152"/>
      <c r="L1152"/>
      <c r="M1152"/>
      <c r="N1152"/>
      <c r="O1152"/>
      <c r="Q1152"/>
      <c r="R1152"/>
      <c r="AL1152" s="117"/>
      <c r="AM1152"/>
      <c r="AN1152"/>
      <c r="AO1152"/>
      <c r="AP1152"/>
      <c r="AU1152"/>
      <c r="AV1152" s="169"/>
    </row>
    <row r="1153" spans="1:48" s="9" customFormat="1" ht="15" customHeight="1" x14ac:dyDescent="0.35">
      <c r="A1153"/>
      <c r="B1153"/>
      <c r="C1153"/>
      <c r="D1153"/>
      <c r="E1153"/>
      <c r="F1153"/>
      <c r="K1153"/>
      <c r="L1153"/>
      <c r="M1153"/>
      <c r="N1153"/>
      <c r="O1153"/>
      <c r="Q1153"/>
      <c r="R1153"/>
      <c r="AL1153" s="117"/>
      <c r="AM1153"/>
      <c r="AN1153"/>
      <c r="AO1153"/>
      <c r="AP1153"/>
      <c r="AU1153"/>
      <c r="AV1153" s="169"/>
    </row>
    <row r="1154" spans="1:48" s="9" customFormat="1" ht="15" customHeight="1" x14ac:dyDescent="0.35">
      <c r="A1154"/>
      <c r="B1154"/>
      <c r="C1154"/>
      <c r="D1154"/>
      <c r="E1154"/>
      <c r="F1154"/>
      <c r="K1154"/>
      <c r="L1154"/>
      <c r="M1154"/>
      <c r="N1154"/>
      <c r="O1154"/>
      <c r="Q1154"/>
      <c r="R1154"/>
      <c r="AL1154" s="117"/>
      <c r="AM1154"/>
      <c r="AN1154"/>
      <c r="AO1154"/>
      <c r="AP1154"/>
      <c r="AU1154"/>
      <c r="AV1154" s="169"/>
    </row>
    <row r="1155" spans="1:48" s="9" customFormat="1" ht="15" customHeight="1" x14ac:dyDescent="0.35">
      <c r="A1155"/>
      <c r="B1155"/>
      <c r="C1155"/>
      <c r="D1155"/>
      <c r="E1155"/>
      <c r="F1155"/>
      <c r="K1155"/>
      <c r="L1155"/>
      <c r="M1155"/>
      <c r="N1155"/>
      <c r="O1155"/>
      <c r="Q1155"/>
      <c r="R1155"/>
      <c r="AL1155" s="117"/>
      <c r="AM1155"/>
      <c r="AN1155"/>
      <c r="AO1155"/>
      <c r="AP1155"/>
      <c r="AU1155"/>
      <c r="AV1155" s="169"/>
    </row>
    <row r="1156" spans="1:48" s="9" customFormat="1" ht="15" customHeight="1" x14ac:dyDescent="0.35">
      <c r="A1156"/>
      <c r="B1156"/>
      <c r="C1156"/>
      <c r="D1156"/>
      <c r="E1156"/>
      <c r="F1156"/>
      <c r="K1156"/>
      <c r="L1156"/>
      <c r="M1156"/>
      <c r="N1156"/>
      <c r="O1156"/>
      <c r="Q1156"/>
      <c r="R1156"/>
      <c r="AL1156" s="117"/>
      <c r="AM1156"/>
      <c r="AN1156"/>
      <c r="AO1156"/>
      <c r="AP1156"/>
      <c r="AU1156"/>
      <c r="AV1156" s="169"/>
    </row>
    <row r="1157" spans="1:48" s="9" customFormat="1" ht="15" customHeight="1" x14ac:dyDescent="0.35">
      <c r="A1157"/>
      <c r="B1157"/>
      <c r="C1157"/>
      <c r="D1157"/>
      <c r="E1157"/>
      <c r="F1157"/>
      <c r="K1157"/>
      <c r="L1157"/>
      <c r="M1157"/>
      <c r="N1157"/>
      <c r="O1157"/>
      <c r="Q1157"/>
      <c r="R1157"/>
      <c r="AL1157" s="117"/>
      <c r="AM1157"/>
      <c r="AN1157"/>
      <c r="AO1157"/>
      <c r="AP1157"/>
      <c r="AU1157"/>
      <c r="AV1157" s="169"/>
    </row>
    <row r="1158" spans="1:48" s="9" customFormat="1" ht="15" customHeight="1" x14ac:dyDescent="0.35">
      <c r="A1158"/>
      <c r="B1158"/>
      <c r="C1158"/>
      <c r="D1158"/>
      <c r="E1158"/>
      <c r="F1158"/>
      <c r="K1158"/>
      <c r="L1158"/>
      <c r="M1158"/>
      <c r="N1158"/>
      <c r="O1158"/>
      <c r="Q1158"/>
      <c r="R1158"/>
      <c r="AL1158" s="117"/>
      <c r="AM1158"/>
      <c r="AN1158"/>
      <c r="AO1158"/>
      <c r="AP1158"/>
      <c r="AU1158"/>
      <c r="AV1158" s="169"/>
    </row>
    <row r="1159" spans="1:48" s="9" customFormat="1" ht="15" customHeight="1" x14ac:dyDescent="0.35">
      <c r="A1159"/>
      <c r="B1159"/>
      <c r="C1159"/>
      <c r="D1159"/>
      <c r="E1159"/>
      <c r="F1159"/>
      <c r="K1159"/>
      <c r="L1159"/>
      <c r="M1159"/>
      <c r="N1159"/>
      <c r="O1159"/>
      <c r="Q1159"/>
      <c r="R1159"/>
      <c r="AL1159" s="117"/>
      <c r="AM1159"/>
      <c r="AN1159"/>
      <c r="AO1159"/>
      <c r="AP1159"/>
      <c r="AU1159"/>
      <c r="AV1159" s="169"/>
    </row>
    <row r="1160" spans="1:48" s="9" customFormat="1" ht="15" customHeight="1" x14ac:dyDescent="0.35">
      <c r="A1160"/>
      <c r="B1160"/>
      <c r="C1160"/>
      <c r="D1160"/>
      <c r="E1160"/>
      <c r="F1160"/>
      <c r="K1160"/>
      <c r="L1160"/>
      <c r="M1160"/>
      <c r="N1160"/>
      <c r="O1160"/>
      <c r="Q1160"/>
      <c r="R1160"/>
      <c r="AL1160" s="117"/>
      <c r="AM1160"/>
      <c r="AN1160"/>
      <c r="AO1160"/>
      <c r="AP1160"/>
      <c r="AU1160"/>
      <c r="AV1160" s="169"/>
    </row>
    <row r="1161" spans="1:48" s="9" customFormat="1" ht="15" customHeight="1" x14ac:dyDescent="0.35">
      <c r="A1161"/>
      <c r="B1161"/>
      <c r="C1161"/>
      <c r="D1161"/>
      <c r="E1161"/>
      <c r="F1161"/>
      <c r="K1161"/>
      <c r="L1161"/>
      <c r="M1161"/>
      <c r="N1161"/>
      <c r="O1161"/>
      <c r="Q1161"/>
      <c r="R1161"/>
      <c r="AL1161" s="117"/>
      <c r="AM1161"/>
      <c r="AN1161"/>
      <c r="AO1161"/>
      <c r="AP1161"/>
      <c r="AU1161"/>
      <c r="AV1161" s="169"/>
    </row>
    <row r="1162" spans="1:48" s="9" customFormat="1" ht="15" customHeight="1" x14ac:dyDescent="0.35">
      <c r="A1162"/>
      <c r="B1162"/>
      <c r="C1162"/>
      <c r="D1162"/>
      <c r="E1162"/>
      <c r="F1162"/>
      <c r="K1162"/>
      <c r="L1162"/>
      <c r="M1162"/>
      <c r="N1162"/>
      <c r="O1162"/>
      <c r="Q1162"/>
      <c r="R1162"/>
      <c r="AL1162" s="117"/>
      <c r="AM1162"/>
      <c r="AN1162"/>
      <c r="AO1162"/>
      <c r="AP1162"/>
      <c r="AU1162"/>
      <c r="AV1162" s="169"/>
    </row>
    <row r="1163" spans="1:48" s="9" customFormat="1" ht="15" customHeight="1" x14ac:dyDescent="0.35">
      <c r="A1163"/>
      <c r="B1163"/>
      <c r="C1163"/>
      <c r="D1163"/>
      <c r="E1163"/>
      <c r="F1163"/>
      <c r="K1163"/>
      <c r="L1163"/>
      <c r="M1163"/>
      <c r="N1163"/>
      <c r="O1163"/>
      <c r="Q1163"/>
      <c r="R1163"/>
      <c r="AL1163" s="117"/>
      <c r="AM1163"/>
      <c r="AN1163"/>
      <c r="AO1163"/>
      <c r="AP1163"/>
      <c r="AU1163"/>
      <c r="AV1163" s="169"/>
    </row>
    <row r="1164" spans="1:48" s="9" customFormat="1" ht="15" customHeight="1" x14ac:dyDescent="0.35">
      <c r="A1164"/>
      <c r="B1164"/>
      <c r="C1164"/>
      <c r="D1164"/>
      <c r="E1164"/>
      <c r="F1164"/>
      <c r="K1164"/>
      <c r="L1164"/>
      <c r="M1164"/>
      <c r="N1164"/>
      <c r="O1164"/>
      <c r="Q1164"/>
      <c r="R1164"/>
      <c r="AL1164" s="117"/>
      <c r="AM1164"/>
      <c r="AN1164"/>
      <c r="AO1164"/>
      <c r="AP1164"/>
      <c r="AU1164"/>
      <c r="AV1164" s="169"/>
    </row>
    <row r="1165" spans="1:48" s="9" customFormat="1" ht="15" customHeight="1" x14ac:dyDescent="0.35">
      <c r="A1165"/>
      <c r="B1165"/>
      <c r="C1165"/>
      <c r="D1165"/>
      <c r="E1165"/>
      <c r="F1165"/>
      <c r="K1165"/>
      <c r="L1165"/>
      <c r="M1165"/>
      <c r="N1165"/>
      <c r="O1165"/>
      <c r="Q1165"/>
      <c r="R1165"/>
      <c r="AL1165" s="117"/>
      <c r="AM1165"/>
      <c r="AN1165"/>
      <c r="AO1165"/>
      <c r="AP1165"/>
      <c r="AU1165"/>
      <c r="AV1165" s="169"/>
    </row>
    <row r="1166" spans="1:48" s="9" customFormat="1" ht="15" customHeight="1" x14ac:dyDescent="0.35">
      <c r="A1166"/>
      <c r="B1166"/>
      <c r="C1166"/>
      <c r="D1166"/>
      <c r="E1166"/>
      <c r="F1166"/>
      <c r="K1166"/>
      <c r="L1166"/>
      <c r="M1166"/>
      <c r="N1166"/>
      <c r="O1166"/>
      <c r="Q1166"/>
      <c r="R1166"/>
      <c r="AL1166" s="117"/>
      <c r="AM1166"/>
      <c r="AN1166"/>
      <c r="AO1166"/>
      <c r="AP1166"/>
      <c r="AU1166"/>
      <c r="AV1166" s="169"/>
    </row>
    <row r="1167" spans="1:48" s="9" customFormat="1" ht="15" customHeight="1" x14ac:dyDescent="0.35">
      <c r="A1167"/>
      <c r="B1167"/>
      <c r="C1167"/>
      <c r="D1167"/>
      <c r="E1167"/>
      <c r="F1167"/>
      <c r="K1167"/>
      <c r="L1167"/>
      <c r="M1167"/>
      <c r="N1167"/>
      <c r="O1167"/>
      <c r="Q1167"/>
      <c r="R1167"/>
      <c r="AL1167" s="117"/>
      <c r="AM1167"/>
      <c r="AN1167"/>
      <c r="AO1167"/>
      <c r="AP1167"/>
      <c r="AU1167"/>
      <c r="AV1167" s="169"/>
    </row>
    <row r="1168" spans="1:48" s="9" customFormat="1" ht="15" customHeight="1" x14ac:dyDescent="0.35">
      <c r="A1168"/>
      <c r="B1168"/>
      <c r="C1168"/>
      <c r="D1168"/>
      <c r="E1168"/>
      <c r="F1168"/>
      <c r="K1168"/>
      <c r="L1168"/>
      <c r="M1168"/>
      <c r="N1168"/>
      <c r="O1168"/>
      <c r="Q1168"/>
      <c r="R1168"/>
      <c r="AL1168" s="117"/>
      <c r="AM1168"/>
      <c r="AN1168"/>
      <c r="AO1168"/>
      <c r="AP1168"/>
      <c r="AU1168"/>
      <c r="AV1168" s="169"/>
    </row>
    <row r="1169" spans="1:48" s="9" customFormat="1" ht="15" customHeight="1" x14ac:dyDescent="0.35">
      <c r="A1169"/>
      <c r="B1169"/>
      <c r="C1169"/>
      <c r="D1169"/>
      <c r="E1169"/>
      <c r="F1169"/>
      <c r="K1169"/>
      <c r="L1169"/>
      <c r="M1169"/>
      <c r="N1169"/>
      <c r="O1169"/>
      <c r="Q1169"/>
      <c r="R1169"/>
      <c r="AL1169" s="117"/>
      <c r="AM1169"/>
      <c r="AN1169"/>
      <c r="AO1169"/>
      <c r="AP1169"/>
      <c r="AU1169"/>
      <c r="AV1169" s="169"/>
    </row>
    <row r="1170" spans="1:48" s="9" customFormat="1" ht="15" customHeight="1" x14ac:dyDescent="0.35">
      <c r="A1170"/>
      <c r="B1170"/>
      <c r="C1170"/>
      <c r="D1170"/>
      <c r="E1170"/>
      <c r="F1170"/>
      <c r="K1170"/>
      <c r="L1170"/>
      <c r="M1170"/>
      <c r="N1170"/>
      <c r="O1170"/>
      <c r="Q1170"/>
      <c r="R1170"/>
      <c r="AL1170" s="117"/>
      <c r="AM1170"/>
      <c r="AN1170"/>
      <c r="AO1170"/>
      <c r="AP1170"/>
      <c r="AU1170"/>
      <c r="AV1170" s="169"/>
    </row>
    <row r="1171" spans="1:48" s="9" customFormat="1" ht="15" customHeight="1" x14ac:dyDescent="0.35">
      <c r="A1171"/>
      <c r="B1171"/>
      <c r="C1171"/>
      <c r="D1171"/>
      <c r="E1171"/>
      <c r="F1171"/>
      <c r="K1171"/>
      <c r="L1171"/>
      <c r="M1171"/>
      <c r="N1171"/>
      <c r="O1171"/>
      <c r="Q1171"/>
      <c r="R1171"/>
      <c r="AL1171" s="117"/>
      <c r="AM1171"/>
      <c r="AN1171"/>
      <c r="AO1171"/>
      <c r="AP1171"/>
      <c r="AU1171"/>
      <c r="AV1171" s="169"/>
    </row>
    <row r="1172" spans="1:48" s="9" customFormat="1" ht="15" customHeight="1" x14ac:dyDescent="0.35">
      <c r="A1172"/>
      <c r="B1172"/>
      <c r="C1172"/>
      <c r="D1172"/>
      <c r="E1172"/>
      <c r="F1172"/>
      <c r="K1172"/>
      <c r="L1172"/>
      <c r="M1172"/>
      <c r="N1172"/>
      <c r="O1172"/>
      <c r="Q1172"/>
      <c r="R1172"/>
      <c r="AL1172" s="117"/>
      <c r="AM1172"/>
      <c r="AN1172"/>
      <c r="AO1172"/>
      <c r="AP1172"/>
      <c r="AU1172"/>
      <c r="AV1172" s="169"/>
    </row>
    <row r="1173" spans="1:48" s="9" customFormat="1" ht="15" customHeight="1" x14ac:dyDescent="0.35">
      <c r="A1173"/>
      <c r="B1173"/>
      <c r="C1173"/>
      <c r="D1173"/>
      <c r="E1173"/>
      <c r="F1173"/>
      <c r="K1173"/>
      <c r="L1173"/>
      <c r="M1173"/>
      <c r="N1173"/>
      <c r="O1173"/>
      <c r="Q1173"/>
      <c r="R1173"/>
      <c r="AL1173" s="117"/>
      <c r="AM1173"/>
      <c r="AN1173"/>
      <c r="AO1173"/>
      <c r="AP1173"/>
      <c r="AU1173"/>
      <c r="AV1173" s="169"/>
    </row>
    <row r="1174" spans="1:48" s="9" customFormat="1" ht="15" customHeight="1" x14ac:dyDescent="0.35">
      <c r="A1174"/>
      <c r="B1174"/>
      <c r="C1174"/>
      <c r="D1174"/>
      <c r="E1174"/>
      <c r="F1174"/>
      <c r="K1174"/>
      <c r="L1174"/>
      <c r="M1174"/>
      <c r="N1174"/>
      <c r="O1174"/>
      <c r="Q1174"/>
      <c r="R1174"/>
      <c r="AL1174" s="117"/>
      <c r="AM1174"/>
      <c r="AN1174"/>
      <c r="AO1174"/>
      <c r="AP1174"/>
      <c r="AU1174"/>
      <c r="AV1174" s="169"/>
    </row>
    <row r="1175" spans="1:48" s="9" customFormat="1" ht="15" customHeight="1" x14ac:dyDescent="0.35">
      <c r="A1175"/>
      <c r="B1175"/>
      <c r="C1175"/>
      <c r="D1175"/>
      <c r="E1175"/>
      <c r="F1175"/>
      <c r="K1175"/>
      <c r="L1175"/>
      <c r="M1175"/>
      <c r="N1175"/>
      <c r="O1175"/>
      <c r="Q1175"/>
      <c r="R1175"/>
      <c r="AL1175" s="117"/>
      <c r="AM1175"/>
      <c r="AN1175"/>
      <c r="AO1175"/>
      <c r="AP1175"/>
      <c r="AU1175"/>
      <c r="AV1175" s="169"/>
    </row>
    <row r="1176" spans="1:48" s="9" customFormat="1" ht="15" customHeight="1" x14ac:dyDescent="0.35">
      <c r="A1176"/>
      <c r="B1176"/>
      <c r="C1176"/>
      <c r="D1176"/>
      <c r="E1176"/>
      <c r="F1176"/>
      <c r="K1176"/>
      <c r="L1176"/>
      <c r="M1176"/>
      <c r="N1176"/>
      <c r="O1176"/>
      <c r="Q1176"/>
      <c r="R1176"/>
      <c r="AL1176" s="117"/>
      <c r="AM1176"/>
      <c r="AN1176"/>
      <c r="AO1176"/>
      <c r="AP1176"/>
      <c r="AU1176"/>
      <c r="AV1176" s="169"/>
    </row>
    <row r="1177" spans="1:48" s="9" customFormat="1" ht="15" customHeight="1" x14ac:dyDescent="0.35">
      <c r="A1177"/>
      <c r="B1177"/>
      <c r="C1177"/>
      <c r="D1177"/>
      <c r="E1177"/>
      <c r="F1177"/>
      <c r="K1177"/>
      <c r="L1177"/>
      <c r="M1177"/>
      <c r="N1177"/>
      <c r="O1177"/>
      <c r="Q1177"/>
      <c r="R1177"/>
      <c r="AL1177" s="117"/>
      <c r="AM1177"/>
      <c r="AN1177"/>
      <c r="AO1177"/>
      <c r="AP1177"/>
      <c r="AU1177"/>
      <c r="AV1177" s="169"/>
    </row>
    <row r="1178" spans="1:48" s="9" customFormat="1" ht="15" customHeight="1" x14ac:dyDescent="0.35">
      <c r="A1178"/>
      <c r="B1178"/>
      <c r="C1178"/>
      <c r="D1178"/>
      <c r="E1178"/>
      <c r="F1178"/>
      <c r="K1178"/>
      <c r="L1178"/>
      <c r="M1178"/>
      <c r="N1178"/>
      <c r="O1178"/>
      <c r="Q1178"/>
      <c r="R1178"/>
      <c r="AL1178" s="117"/>
      <c r="AM1178"/>
      <c r="AN1178"/>
      <c r="AO1178"/>
      <c r="AP1178"/>
      <c r="AU1178"/>
      <c r="AV1178" s="169"/>
    </row>
    <row r="1179" spans="1:48" s="9" customFormat="1" ht="15" customHeight="1" x14ac:dyDescent="0.35">
      <c r="A1179"/>
      <c r="B1179"/>
      <c r="C1179"/>
      <c r="D1179"/>
      <c r="E1179"/>
      <c r="F1179"/>
      <c r="K1179"/>
      <c r="L1179"/>
      <c r="M1179"/>
      <c r="N1179"/>
      <c r="O1179"/>
      <c r="Q1179"/>
      <c r="R1179"/>
      <c r="AL1179" s="117"/>
      <c r="AM1179"/>
      <c r="AN1179"/>
      <c r="AO1179"/>
      <c r="AP1179"/>
      <c r="AU1179"/>
      <c r="AV1179" s="169"/>
    </row>
    <row r="1180" spans="1:48" s="9" customFormat="1" ht="15" customHeight="1" x14ac:dyDescent="0.35">
      <c r="A1180"/>
      <c r="B1180"/>
      <c r="C1180"/>
      <c r="D1180"/>
      <c r="E1180"/>
      <c r="F1180"/>
      <c r="K1180"/>
      <c r="L1180"/>
      <c r="M1180"/>
      <c r="N1180"/>
      <c r="O1180"/>
      <c r="Q1180"/>
      <c r="R1180"/>
      <c r="AL1180" s="117"/>
      <c r="AM1180"/>
      <c r="AN1180"/>
      <c r="AO1180"/>
      <c r="AP1180"/>
      <c r="AU1180"/>
      <c r="AV1180" s="169"/>
    </row>
    <row r="1181" spans="1:48" s="9" customFormat="1" ht="15" customHeight="1" x14ac:dyDescent="0.35">
      <c r="A1181"/>
      <c r="B1181"/>
      <c r="C1181"/>
      <c r="D1181"/>
      <c r="E1181"/>
      <c r="F1181"/>
      <c r="K1181"/>
      <c r="L1181"/>
      <c r="M1181"/>
      <c r="N1181"/>
      <c r="O1181"/>
      <c r="Q1181"/>
      <c r="R1181"/>
      <c r="AL1181" s="117"/>
      <c r="AM1181"/>
      <c r="AN1181"/>
      <c r="AO1181"/>
      <c r="AP1181"/>
      <c r="AU1181"/>
      <c r="AV1181" s="169"/>
    </row>
    <row r="1182" spans="1:48" s="9" customFormat="1" ht="15" customHeight="1" x14ac:dyDescent="0.35">
      <c r="A1182"/>
      <c r="B1182"/>
      <c r="C1182"/>
      <c r="D1182"/>
      <c r="E1182"/>
      <c r="F1182"/>
      <c r="K1182"/>
      <c r="L1182"/>
      <c r="M1182"/>
      <c r="N1182"/>
      <c r="O1182"/>
      <c r="Q1182"/>
      <c r="R1182"/>
      <c r="AL1182" s="117"/>
      <c r="AM1182"/>
      <c r="AN1182"/>
      <c r="AO1182"/>
      <c r="AP1182"/>
      <c r="AU1182"/>
      <c r="AV1182" s="169"/>
    </row>
    <row r="1183" spans="1:48" s="9" customFormat="1" ht="15" customHeight="1" x14ac:dyDescent="0.35">
      <c r="A1183"/>
      <c r="B1183"/>
      <c r="C1183"/>
      <c r="D1183"/>
      <c r="E1183"/>
      <c r="F1183"/>
      <c r="K1183"/>
      <c r="L1183"/>
      <c r="M1183"/>
      <c r="N1183"/>
      <c r="O1183"/>
      <c r="Q1183"/>
      <c r="R1183"/>
      <c r="AL1183" s="117"/>
      <c r="AM1183"/>
      <c r="AN1183"/>
      <c r="AO1183"/>
      <c r="AP1183"/>
      <c r="AU1183"/>
      <c r="AV1183" s="169"/>
    </row>
    <row r="1184" spans="1:48" s="9" customFormat="1" ht="15" customHeight="1" x14ac:dyDescent="0.35">
      <c r="A1184"/>
      <c r="B1184"/>
      <c r="C1184"/>
      <c r="D1184"/>
      <c r="E1184"/>
      <c r="F1184"/>
      <c r="K1184"/>
      <c r="L1184"/>
      <c r="M1184"/>
      <c r="N1184"/>
      <c r="O1184"/>
      <c r="Q1184"/>
      <c r="R1184"/>
      <c r="AL1184" s="117"/>
      <c r="AM1184"/>
      <c r="AN1184"/>
      <c r="AO1184"/>
      <c r="AP1184"/>
      <c r="AU1184"/>
      <c r="AV1184" s="169"/>
    </row>
    <row r="1185" spans="1:48" s="9" customFormat="1" ht="15" customHeight="1" x14ac:dyDescent="0.35">
      <c r="A1185"/>
      <c r="B1185"/>
      <c r="C1185"/>
      <c r="D1185"/>
      <c r="E1185"/>
      <c r="F1185"/>
      <c r="K1185"/>
      <c r="L1185"/>
      <c r="M1185"/>
      <c r="N1185"/>
      <c r="O1185"/>
      <c r="Q1185"/>
      <c r="R1185"/>
      <c r="AL1185" s="117"/>
      <c r="AM1185"/>
      <c r="AN1185"/>
      <c r="AO1185"/>
      <c r="AP1185"/>
      <c r="AU1185"/>
      <c r="AV1185" s="169"/>
    </row>
    <row r="1186" spans="1:48" s="9" customFormat="1" ht="15" customHeight="1" x14ac:dyDescent="0.35">
      <c r="A1186"/>
      <c r="B1186"/>
      <c r="C1186"/>
      <c r="D1186"/>
      <c r="E1186"/>
      <c r="F1186"/>
      <c r="K1186"/>
      <c r="L1186"/>
      <c r="M1186"/>
      <c r="N1186"/>
      <c r="O1186"/>
      <c r="Q1186"/>
      <c r="R1186"/>
      <c r="AL1186" s="117"/>
      <c r="AM1186"/>
      <c r="AN1186"/>
      <c r="AO1186"/>
      <c r="AP1186"/>
      <c r="AU1186"/>
      <c r="AV1186" s="169"/>
    </row>
    <row r="1187" spans="1:48" s="9" customFormat="1" ht="15" customHeight="1" x14ac:dyDescent="0.35">
      <c r="A1187"/>
      <c r="B1187"/>
      <c r="C1187"/>
      <c r="D1187"/>
      <c r="E1187"/>
      <c r="F1187"/>
      <c r="K1187"/>
      <c r="L1187"/>
      <c r="M1187"/>
      <c r="N1187"/>
      <c r="O1187"/>
      <c r="Q1187"/>
      <c r="R1187"/>
      <c r="AL1187" s="117"/>
      <c r="AM1187"/>
      <c r="AN1187"/>
      <c r="AO1187"/>
      <c r="AP1187"/>
      <c r="AU1187"/>
      <c r="AV1187" s="169"/>
    </row>
    <row r="1188" spans="1:48" s="9" customFormat="1" ht="15" customHeight="1" x14ac:dyDescent="0.35">
      <c r="A1188"/>
      <c r="B1188"/>
      <c r="C1188"/>
      <c r="D1188"/>
      <c r="E1188"/>
      <c r="F1188"/>
      <c r="K1188"/>
      <c r="L1188"/>
      <c r="M1188"/>
      <c r="N1188"/>
      <c r="O1188"/>
      <c r="Q1188"/>
      <c r="R1188"/>
      <c r="AL1188" s="117"/>
      <c r="AM1188"/>
      <c r="AN1188"/>
      <c r="AO1188"/>
      <c r="AP1188"/>
      <c r="AU1188"/>
      <c r="AV1188" s="169"/>
    </row>
    <row r="1189" spans="1:48" s="9" customFormat="1" ht="15" customHeight="1" x14ac:dyDescent="0.35">
      <c r="A1189"/>
      <c r="B1189"/>
      <c r="C1189"/>
      <c r="D1189"/>
      <c r="E1189"/>
      <c r="F1189"/>
      <c r="K1189"/>
      <c r="L1189"/>
      <c r="M1189"/>
      <c r="N1189"/>
      <c r="O1189"/>
      <c r="Q1189"/>
      <c r="R1189"/>
      <c r="AL1189" s="117"/>
      <c r="AM1189"/>
      <c r="AN1189"/>
      <c r="AO1189"/>
      <c r="AP1189"/>
      <c r="AU1189"/>
      <c r="AV1189" s="169"/>
    </row>
    <row r="1190" spans="1:48" s="9" customFormat="1" ht="15" customHeight="1" x14ac:dyDescent="0.35">
      <c r="A1190"/>
      <c r="B1190"/>
      <c r="C1190"/>
      <c r="D1190"/>
      <c r="E1190"/>
      <c r="F1190"/>
      <c r="K1190"/>
      <c r="L1190"/>
      <c r="M1190"/>
      <c r="N1190"/>
      <c r="O1190"/>
      <c r="Q1190"/>
      <c r="R1190"/>
      <c r="AL1190" s="117"/>
      <c r="AM1190"/>
      <c r="AN1190"/>
      <c r="AO1190"/>
      <c r="AP1190"/>
      <c r="AU1190"/>
      <c r="AV1190" s="169"/>
    </row>
    <row r="1191" spans="1:48" s="9" customFormat="1" ht="15" customHeight="1" x14ac:dyDescent="0.35">
      <c r="A1191"/>
      <c r="B1191"/>
      <c r="C1191"/>
      <c r="D1191"/>
      <c r="E1191"/>
      <c r="F1191"/>
      <c r="K1191"/>
      <c r="L1191"/>
      <c r="M1191"/>
      <c r="N1191"/>
      <c r="O1191"/>
      <c r="Q1191"/>
      <c r="R1191"/>
      <c r="AL1191" s="117"/>
      <c r="AM1191"/>
      <c r="AN1191"/>
      <c r="AO1191"/>
      <c r="AP1191"/>
      <c r="AU1191"/>
      <c r="AV1191" s="169"/>
    </row>
    <row r="1192" spans="1:48" s="9" customFormat="1" ht="15" customHeight="1" x14ac:dyDescent="0.35">
      <c r="A1192"/>
      <c r="B1192"/>
      <c r="C1192"/>
      <c r="D1192"/>
      <c r="E1192"/>
      <c r="F1192"/>
      <c r="K1192"/>
      <c r="L1192"/>
      <c r="M1192"/>
      <c r="N1192"/>
      <c r="O1192"/>
      <c r="Q1192"/>
      <c r="R1192"/>
      <c r="AL1192" s="117"/>
      <c r="AM1192"/>
      <c r="AN1192"/>
      <c r="AO1192"/>
      <c r="AP1192"/>
      <c r="AU1192"/>
      <c r="AV1192" s="169"/>
    </row>
    <row r="1193" spans="1:48" s="9" customFormat="1" ht="15" customHeight="1" x14ac:dyDescent="0.35">
      <c r="A1193"/>
      <c r="B1193"/>
      <c r="C1193"/>
      <c r="D1193"/>
      <c r="E1193"/>
      <c r="F1193"/>
      <c r="K1193"/>
      <c r="L1193"/>
      <c r="M1193"/>
      <c r="N1193"/>
      <c r="O1193"/>
      <c r="Q1193"/>
      <c r="R1193"/>
      <c r="AL1193" s="117"/>
      <c r="AM1193"/>
      <c r="AN1193"/>
      <c r="AO1193"/>
      <c r="AP1193"/>
      <c r="AU1193"/>
      <c r="AV1193" s="169"/>
    </row>
    <row r="1194" spans="1:48" s="9" customFormat="1" ht="15" customHeight="1" x14ac:dyDescent="0.35">
      <c r="A1194"/>
      <c r="B1194"/>
      <c r="C1194"/>
      <c r="D1194"/>
      <c r="E1194"/>
      <c r="F1194"/>
      <c r="K1194"/>
      <c r="L1194"/>
      <c r="M1194"/>
      <c r="N1194"/>
      <c r="O1194"/>
      <c r="Q1194"/>
      <c r="R1194"/>
      <c r="AL1194" s="117"/>
      <c r="AM1194"/>
      <c r="AN1194"/>
      <c r="AO1194"/>
      <c r="AP1194"/>
      <c r="AU1194"/>
      <c r="AV1194" s="169"/>
    </row>
    <row r="1195" spans="1:48" s="9" customFormat="1" ht="15" customHeight="1" x14ac:dyDescent="0.35">
      <c r="A1195"/>
      <c r="B1195"/>
      <c r="C1195"/>
      <c r="D1195"/>
      <c r="E1195"/>
      <c r="F1195"/>
      <c r="K1195"/>
      <c r="L1195"/>
      <c r="M1195"/>
      <c r="N1195"/>
      <c r="O1195"/>
      <c r="Q1195"/>
      <c r="R1195"/>
      <c r="AL1195" s="117"/>
      <c r="AM1195"/>
      <c r="AN1195"/>
      <c r="AO1195"/>
      <c r="AP1195"/>
      <c r="AU1195"/>
      <c r="AV1195" s="169"/>
    </row>
    <row r="1196" spans="1:48" s="9" customFormat="1" ht="15" customHeight="1" x14ac:dyDescent="0.35">
      <c r="A1196"/>
      <c r="B1196"/>
      <c r="C1196"/>
      <c r="D1196"/>
      <c r="E1196"/>
      <c r="F1196"/>
      <c r="K1196"/>
      <c r="L1196"/>
      <c r="M1196"/>
      <c r="N1196"/>
      <c r="O1196"/>
      <c r="Q1196"/>
      <c r="R1196"/>
      <c r="AL1196" s="117"/>
      <c r="AM1196"/>
      <c r="AN1196"/>
      <c r="AO1196"/>
      <c r="AP1196"/>
      <c r="AU1196"/>
      <c r="AV1196" s="169"/>
    </row>
    <row r="1197" spans="1:48" s="9" customFormat="1" ht="15" customHeight="1" x14ac:dyDescent="0.35">
      <c r="A1197"/>
      <c r="B1197"/>
      <c r="C1197"/>
      <c r="D1197"/>
      <c r="E1197"/>
      <c r="F1197"/>
      <c r="K1197"/>
      <c r="L1197"/>
      <c r="M1197"/>
      <c r="N1197"/>
      <c r="O1197"/>
      <c r="Q1197"/>
      <c r="R1197"/>
      <c r="AL1197" s="117"/>
      <c r="AM1197"/>
      <c r="AN1197"/>
      <c r="AO1197"/>
      <c r="AP1197"/>
      <c r="AU1197"/>
      <c r="AV1197" s="169"/>
    </row>
    <row r="1198" spans="1:48" s="9" customFormat="1" ht="15" customHeight="1" x14ac:dyDescent="0.35">
      <c r="A1198"/>
      <c r="B1198"/>
      <c r="C1198"/>
      <c r="D1198"/>
      <c r="E1198"/>
      <c r="F1198"/>
      <c r="K1198"/>
      <c r="L1198"/>
      <c r="M1198"/>
      <c r="N1198"/>
      <c r="O1198"/>
      <c r="Q1198"/>
      <c r="R1198"/>
      <c r="AL1198" s="117"/>
      <c r="AM1198"/>
      <c r="AN1198"/>
      <c r="AO1198"/>
      <c r="AP1198"/>
      <c r="AU1198"/>
      <c r="AV1198" s="169"/>
    </row>
    <row r="1199" spans="1:48" s="9" customFormat="1" ht="15" customHeight="1" x14ac:dyDescent="0.35">
      <c r="A1199"/>
      <c r="B1199"/>
      <c r="C1199"/>
      <c r="D1199"/>
      <c r="E1199"/>
      <c r="F1199"/>
      <c r="K1199"/>
      <c r="L1199"/>
      <c r="M1199"/>
      <c r="N1199"/>
      <c r="O1199"/>
      <c r="Q1199"/>
      <c r="R1199"/>
      <c r="AL1199" s="117"/>
      <c r="AM1199"/>
      <c r="AN1199"/>
      <c r="AO1199"/>
      <c r="AP1199"/>
      <c r="AU1199"/>
      <c r="AV1199" s="169"/>
    </row>
    <row r="1200" spans="1:48" s="9" customFormat="1" ht="15" customHeight="1" x14ac:dyDescent="0.35">
      <c r="A1200"/>
      <c r="B1200"/>
      <c r="C1200"/>
      <c r="D1200"/>
      <c r="E1200"/>
      <c r="F1200"/>
      <c r="K1200"/>
      <c r="L1200"/>
      <c r="M1200"/>
      <c r="N1200"/>
      <c r="O1200"/>
      <c r="Q1200"/>
      <c r="R1200"/>
      <c r="AL1200" s="117"/>
      <c r="AM1200"/>
      <c r="AN1200"/>
      <c r="AO1200"/>
      <c r="AP1200"/>
      <c r="AU1200"/>
      <c r="AV1200" s="169"/>
    </row>
    <row r="1201" spans="1:48" s="9" customFormat="1" ht="15" customHeight="1" x14ac:dyDescent="0.35">
      <c r="A1201"/>
      <c r="B1201"/>
      <c r="C1201"/>
      <c r="D1201"/>
      <c r="E1201"/>
      <c r="F1201"/>
      <c r="K1201"/>
      <c r="L1201"/>
      <c r="M1201"/>
      <c r="N1201"/>
      <c r="O1201"/>
      <c r="Q1201"/>
      <c r="R1201"/>
      <c r="AL1201" s="117"/>
      <c r="AM1201"/>
      <c r="AN1201"/>
      <c r="AO1201"/>
      <c r="AP1201"/>
      <c r="AU1201"/>
      <c r="AV1201" s="169"/>
    </row>
    <row r="1202" spans="1:48" s="9" customFormat="1" ht="15" customHeight="1" x14ac:dyDescent="0.35">
      <c r="A1202"/>
      <c r="B1202"/>
      <c r="C1202"/>
      <c r="D1202"/>
      <c r="E1202"/>
      <c r="F1202"/>
      <c r="K1202"/>
      <c r="L1202"/>
      <c r="M1202"/>
      <c r="N1202"/>
      <c r="O1202"/>
      <c r="Q1202"/>
      <c r="R1202"/>
      <c r="AL1202" s="117"/>
      <c r="AM1202"/>
      <c r="AN1202"/>
      <c r="AO1202"/>
      <c r="AP1202"/>
      <c r="AU1202"/>
      <c r="AV1202" s="169"/>
    </row>
    <row r="1203" spans="1:48" s="9" customFormat="1" ht="15" customHeight="1" x14ac:dyDescent="0.35">
      <c r="A1203"/>
      <c r="B1203"/>
      <c r="C1203"/>
      <c r="D1203"/>
      <c r="E1203"/>
      <c r="F1203"/>
      <c r="K1203"/>
      <c r="L1203"/>
      <c r="M1203"/>
      <c r="N1203"/>
      <c r="O1203"/>
      <c r="Q1203"/>
      <c r="R1203"/>
      <c r="AL1203" s="117"/>
      <c r="AM1203"/>
      <c r="AN1203"/>
      <c r="AO1203"/>
      <c r="AP1203"/>
      <c r="AU1203"/>
      <c r="AV1203" s="169"/>
    </row>
    <row r="1204" spans="1:48" s="9" customFormat="1" ht="15" customHeight="1" x14ac:dyDescent="0.35">
      <c r="A1204"/>
      <c r="B1204"/>
      <c r="C1204"/>
      <c r="D1204"/>
      <c r="E1204"/>
      <c r="F1204"/>
      <c r="K1204"/>
      <c r="L1204"/>
      <c r="M1204"/>
      <c r="N1204"/>
      <c r="O1204"/>
      <c r="Q1204"/>
      <c r="R1204"/>
      <c r="AL1204" s="117"/>
      <c r="AM1204"/>
      <c r="AN1204"/>
      <c r="AO1204"/>
      <c r="AP1204"/>
      <c r="AU1204"/>
      <c r="AV1204" s="169"/>
    </row>
    <row r="1205" spans="1:48" s="9" customFormat="1" ht="15" customHeight="1" x14ac:dyDescent="0.35">
      <c r="A1205"/>
      <c r="B1205"/>
      <c r="C1205"/>
      <c r="D1205"/>
      <c r="E1205"/>
      <c r="F1205"/>
      <c r="K1205"/>
      <c r="L1205"/>
      <c r="M1205"/>
      <c r="N1205"/>
      <c r="O1205"/>
      <c r="Q1205"/>
      <c r="R1205"/>
      <c r="AL1205" s="117"/>
      <c r="AM1205"/>
      <c r="AN1205"/>
      <c r="AO1205"/>
      <c r="AP1205"/>
      <c r="AU1205"/>
      <c r="AV1205" s="169"/>
    </row>
    <row r="1206" spans="1:48" s="9" customFormat="1" ht="15" customHeight="1" x14ac:dyDescent="0.35">
      <c r="A1206"/>
      <c r="B1206"/>
      <c r="C1206"/>
      <c r="D1206"/>
      <c r="E1206"/>
      <c r="F1206"/>
      <c r="K1206"/>
      <c r="L1206"/>
      <c r="M1206"/>
      <c r="N1206"/>
      <c r="O1206"/>
      <c r="Q1206"/>
      <c r="R1206"/>
      <c r="AL1206" s="117"/>
      <c r="AM1206"/>
      <c r="AN1206"/>
      <c r="AO1206"/>
      <c r="AP1206"/>
      <c r="AU1206"/>
      <c r="AV1206" s="169"/>
    </row>
    <row r="1207" spans="1:48" s="9" customFormat="1" ht="15" customHeight="1" x14ac:dyDescent="0.35">
      <c r="A1207"/>
      <c r="B1207"/>
      <c r="C1207"/>
      <c r="D1207"/>
      <c r="E1207"/>
      <c r="F1207"/>
      <c r="K1207"/>
      <c r="L1207"/>
      <c r="M1207"/>
      <c r="N1207"/>
      <c r="O1207"/>
      <c r="Q1207"/>
      <c r="R1207"/>
      <c r="AL1207" s="117"/>
      <c r="AM1207"/>
      <c r="AN1207"/>
      <c r="AO1207"/>
      <c r="AP1207"/>
      <c r="AU1207"/>
      <c r="AV1207" s="169"/>
    </row>
    <row r="1208" spans="1:48" s="9" customFormat="1" ht="15" customHeight="1" x14ac:dyDescent="0.35">
      <c r="A1208"/>
      <c r="B1208"/>
      <c r="C1208"/>
      <c r="D1208"/>
      <c r="E1208"/>
      <c r="F1208"/>
      <c r="K1208"/>
      <c r="L1208"/>
      <c r="M1208"/>
      <c r="N1208"/>
      <c r="O1208"/>
      <c r="Q1208"/>
      <c r="R1208"/>
      <c r="AL1208" s="117"/>
      <c r="AM1208"/>
      <c r="AN1208"/>
      <c r="AO1208"/>
      <c r="AP1208"/>
      <c r="AU1208"/>
      <c r="AV1208" s="169"/>
    </row>
    <row r="1209" spans="1:48" s="9" customFormat="1" ht="15" customHeight="1" x14ac:dyDescent="0.35">
      <c r="A1209"/>
      <c r="B1209"/>
      <c r="C1209"/>
      <c r="D1209"/>
      <c r="E1209"/>
      <c r="F1209"/>
      <c r="K1209"/>
      <c r="L1209"/>
      <c r="M1209"/>
      <c r="N1209"/>
      <c r="O1209"/>
      <c r="Q1209"/>
      <c r="R1209"/>
      <c r="AL1209" s="117"/>
      <c r="AM1209"/>
      <c r="AN1209"/>
      <c r="AO1209"/>
      <c r="AP1209"/>
      <c r="AU1209"/>
      <c r="AV1209" s="169"/>
    </row>
    <row r="1210" spans="1:48" s="9" customFormat="1" ht="15" customHeight="1" x14ac:dyDescent="0.35">
      <c r="A1210"/>
      <c r="B1210"/>
      <c r="C1210"/>
      <c r="D1210"/>
      <c r="E1210"/>
      <c r="F1210"/>
      <c r="K1210"/>
      <c r="L1210"/>
      <c r="M1210"/>
      <c r="N1210"/>
      <c r="O1210"/>
      <c r="Q1210"/>
      <c r="R1210"/>
      <c r="AL1210" s="117"/>
      <c r="AM1210"/>
      <c r="AN1210"/>
      <c r="AO1210"/>
      <c r="AP1210"/>
      <c r="AU1210"/>
      <c r="AV1210" s="169"/>
    </row>
    <row r="1211" spans="1:48" s="9" customFormat="1" ht="15" customHeight="1" x14ac:dyDescent="0.35">
      <c r="A1211"/>
      <c r="B1211"/>
      <c r="C1211"/>
      <c r="D1211"/>
      <c r="E1211"/>
      <c r="F1211"/>
      <c r="K1211"/>
      <c r="L1211"/>
      <c r="M1211"/>
      <c r="N1211"/>
      <c r="O1211"/>
      <c r="Q1211"/>
      <c r="R1211"/>
      <c r="AL1211" s="117"/>
      <c r="AM1211"/>
      <c r="AN1211"/>
      <c r="AO1211"/>
      <c r="AP1211"/>
      <c r="AU1211"/>
      <c r="AV1211" s="169"/>
    </row>
    <row r="1212" spans="1:48" s="9" customFormat="1" ht="15" customHeight="1" x14ac:dyDescent="0.35">
      <c r="A1212"/>
      <c r="B1212"/>
      <c r="C1212"/>
      <c r="D1212"/>
      <c r="E1212"/>
      <c r="F1212"/>
      <c r="K1212"/>
      <c r="L1212"/>
      <c r="M1212"/>
      <c r="N1212"/>
      <c r="O1212"/>
      <c r="Q1212"/>
      <c r="R1212"/>
      <c r="AL1212" s="117"/>
      <c r="AM1212"/>
      <c r="AN1212"/>
      <c r="AO1212"/>
      <c r="AP1212"/>
      <c r="AU1212"/>
      <c r="AV1212" s="169"/>
    </row>
    <row r="1213" spans="1:48" s="9" customFormat="1" ht="15" customHeight="1" x14ac:dyDescent="0.35">
      <c r="A1213"/>
      <c r="B1213"/>
      <c r="C1213"/>
      <c r="D1213"/>
      <c r="E1213"/>
      <c r="F1213"/>
      <c r="K1213"/>
      <c r="L1213"/>
      <c r="M1213"/>
      <c r="N1213"/>
      <c r="O1213"/>
      <c r="Q1213"/>
      <c r="R1213"/>
      <c r="AL1213" s="117"/>
      <c r="AM1213"/>
      <c r="AN1213"/>
      <c r="AO1213"/>
      <c r="AP1213"/>
      <c r="AU1213"/>
      <c r="AV1213" s="169"/>
    </row>
    <row r="1214" spans="1:48" s="9" customFormat="1" ht="15" customHeight="1" x14ac:dyDescent="0.35">
      <c r="A1214"/>
      <c r="B1214"/>
      <c r="C1214"/>
      <c r="D1214"/>
      <c r="E1214"/>
      <c r="F1214"/>
      <c r="K1214"/>
      <c r="L1214"/>
      <c r="M1214"/>
      <c r="N1214"/>
      <c r="O1214"/>
      <c r="Q1214"/>
      <c r="R1214"/>
      <c r="AL1214" s="117"/>
      <c r="AM1214"/>
      <c r="AN1214"/>
      <c r="AO1214"/>
      <c r="AP1214"/>
      <c r="AU1214"/>
      <c r="AV1214" s="169"/>
    </row>
    <row r="1215" spans="1:48" s="9" customFormat="1" ht="15" customHeight="1" x14ac:dyDescent="0.35">
      <c r="A1215"/>
      <c r="B1215"/>
      <c r="C1215"/>
      <c r="D1215"/>
      <c r="E1215"/>
      <c r="F1215"/>
      <c r="K1215"/>
      <c r="L1215"/>
      <c r="M1215"/>
      <c r="N1215"/>
      <c r="O1215"/>
      <c r="Q1215"/>
      <c r="R1215"/>
      <c r="AL1215" s="117"/>
      <c r="AM1215"/>
      <c r="AN1215"/>
      <c r="AO1215"/>
      <c r="AP1215"/>
      <c r="AU1215"/>
      <c r="AV1215" s="169"/>
    </row>
    <row r="1216" spans="1:48" s="9" customFormat="1" ht="15" customHeight="1" x14ac:dyDescent="0.35">
      <c r="A1216"/>
      <c r="B1216"/>
      <c r="C1216"/>
      <c r="D1216"/>
      <c r="E1216"/>
      <c r="F1216"/>
      <c r="K1216"/>
      <c r="L1216"/>
      <c r="M1216"/>
      <c r="N1216"/>
      <c r="O1216"/>
      <c r="Q1216"/>
      <c r="R1216"/>
      <c r="AL1216" s="117"/>
      <c r="AM1216"/>
      <c r="AN1216"/>
      <c r="AO1216"/>
      <c r="AP1216"/>
      <c r="AU1216"/>
      <c r="AV1216" s="169"/>
    </row>
    <row r="1217" spans="1:48" s="9" customFormat="1" ht="15" customHeight="1" x14ac:dyDescent="0.35">
      <c r="A1217"/>
      <c r="B1217"/>
      <c r="C1217"/>
      <c r="D1217"/>
      <c r="E1217"/>
      <c r="F1217"/>
      <c r="K1217"/>
      <c r="L1217"/>
      <c r="M1217"/>
      <c r="N1217"/>
      <c r="O1217"/>
      <c r="Q1217"/>
      <c r="R1217"/>
      <c r="AL1217" s="117"/>
      <c r="AM1217"/>
      <c r="AN1217"/>
      <c r="AO1217"/>
      <c r="AP1217"/>
      <c r="AU1217"/>
      <c r="AV1217" s="169"/>
    </row>
    <row r="1218" spans="1:48" s="9" customFormat="1" ht="15" customHeight="1" x14ac:dyDescent="0.35">
      <c r="A1218"/>
      <c r="B1218"/>
      <c r="C1218"/>
      <c r="D1218"/>
      <c r="E1218"/>
      <c r="F1218"/>
      <c r="K1218"/>
      <c r="L1218"/>
      <c r="M1218"/>
      <c r="N1218"/>
      <c r="O1218"/>
      <c r="Q1218"/>
      <c r="R1218"/>
      <c r="AL1218" s="117"/>
      <c r="AM1218"/>
      <c r="AN1218"/>
      <c r="AO1218"/>
      <c r="AP1218"/>
      <c r="AU1218"/>
      <c r="AV1218" s="169"/>
    </row>
    <row r="1219" spans="1:48" s="9" customFormat="1" ht="15" customHeight="1" x14ac:dyDescent="0.35">
      <c r="A1219"/>
      <c r="B1219"/>
      <c r="C1219"/>
      <c r="D1219"/>
      <c r="E1219"/>
      <c r="F1219"/>
      <c r="K1219"/>
      <c r="L1219"/>
      <c r="M1219"/>
      <c r="N1219"/>
      <c r="O1219"/>
      <c r="Q1219"/>
      <c r="R1219"/>
      <c r="AL1219" s="117"/>
      <c r="AM1219"/>
      <c r="AN1219"/>
      <c r="AO1219"/>
      <c r="AP1219"/>
      <c r="AU1219"/>
      <c r="AV1219" s="169"/>
    </row>
    <row r="1220" spans="1:48" s="9" customFormat="1" ht="15" customHeight="1" x14ac:dyDescent="0.35">
      <c r="A1220"/>
      <c r="B1220"/>
      <c r="C1220"/>
      <c r="D1220"/>
      <c r="E1220"/>
      <c r="F1220"/>
      <c r="K1220"/>
      <c r="L1220"/>
      <c r="M1220"/>
      <c r="N1220"/>
      <c r="O1220"/>
      <c r="Q1220"/>
      <c r="R1220"/>
      <c r="AL1220" s="117"/>
      <c r="AM1220"/>
      <c r="AN1220"/>
      <c r="AO1220"/>
      <c r="AP1220"/>
      <c r="AU1220"/>
      <c r="AV1220" s="169"/>
    </row>
    <row r="1221" spans="1:48" s="9" customFormat="1" ht="15" customHeight="1" x14ac:dyDescent="0.35">
      <c r="A1221"/>
      <c r="B1221"/>
      <c r="C1221"/>
      <c r="D1221"/>
      <c r="E1221"/>
      <c r="F1221"/>
      <c r="K1221"/>
      <c r="L1221"/>
      <c r="M1221"/>
      <c r="N1221"/>
      <c r="O1221"/>
      <c r="Q1221"/>
      <c r="R1221"/>
      <c r="AL1221" s="117"/>
      <c r="AM1221"/>
      <c r="AN1221"/>
      <c r="AO1221"/>
      <c r="AP1221"/>
      <c r="AU1221"/>
      <c r="AV1221" s="169"/>
    </row>
    <row r="1222" spans="1:48" s="9" customFormat="1" ht="15" customHeight="1" x14ac:dyDescent="0.35">
      <c r="A1222"/>
      <c r="B1222"/>
      <c r="C1222"/>
      <c r="D1222"/>
      <c r="E1222"/>
      <c r="F1222"/>
      <c r="K1222"/>
      <c r="L1222"/>
      <c r="M1222"/>
      <c r="N1222"/>
      <c r="O1222"/>
      <c r="Q1222"/>
      <c r="R1222"/>
      <c r="AL1222" s="117"/>
      <c r="AM1222"/>
      <c r="AN1222"/>
      <c r="AO1222"/>
      <c r="AP1222"/>
      <c r="AU1222"/>
      <c r="AV1222" s="169"/>
    </row>
    <row r="1223" spans="1:48" s="9" customFormat="1" ht="15" customHeight="1" x14ac:dyDescent="0.35">
      <c r="A1223"/>
      <c r="B1223"/>
      <c r="C1223"/>
      <c r="D1223"/>
      <c r="E1223"/>
      <c r="F1223"/>
      <c r="K1223"/>
      <c r="L1223"/>
      <c r="M1223"/>
      <c r="N1223"/>
      <c r="O1223"/>
      <c r="Q1223"/>
      <c r="R1223"/>
      <c r="AL1223" s="117"/>
      <c r="AM1223"/>
      <c r="AN1223"/>
      <c r="AO1223"/>
      <c r="AP1223"/>
      <c r="AU1223"/>
      <c r="AV1223" s="169"/>
    </row>
    <row r="1224" spans="1:48" s="9" customFormat="1" ht="15" customHeight="1" x14ac:dyDescent="0.35">
      <c r="A1224"/>
      <c r="B1224"/>
      <c r="C1224"/>
      <c r="D1224"/>
      <c r="E1224"/>
      <c r="F1224"/>
      <c r="K1224"/>
      <c r="L1224"/>
      <c r="M1224"/>
      <c r="N1224"/>
      <c r="O1224"/>
      <c r="Q1224"/>
      <c r="R1224"/>
      <c r="AL1224" s="117"/>
      <c r="AM1224"/>
      <c r="AN1224"/>
      <c r="AO1224"/>
      <c r="AP1224"/>
      <c r="AU1224"/>
      <c r="AV1224" s="169"/>
    </row>
    <row r="1225" spans="1:48" s="9" customFormat="1" ht="15" customHeight="1" x14ac:dyDescent="0.35">
      <c r="A1225"/>
      <c r="B1225"/>
      <c r="C1225"/>
      <c r="D1225"/>
      <c r="E1225"/>
      <c r="F1225"/>
      <c r="K1225"/>
      <c r="L1225"/>
      <c r="M1225"/>
      <c r="N1225"/>
      <c r="O1225"/>
      <c r="Q1225"/>
      <c r="R1225"/>
      <c r="AL1225" s="117"/>
      <c r="AM1225"/>
      <c r="AN1225"/>
      <c r="AO1225"/>
      <c r="AP1225"/>
      <c r="AU1225"/>
      <c r="AV1225" s="169"/>
    </row>
    <row r="1226" spans="1:48" s="9" customFormat="1" ht="15" customHeight="1" x14ac:dyDescent="0.35">
      <c r="A1226"/>
      <c r="B1226"/>
      <c r="C1226"/>
      <c r="D1226"/>
      <c r="E1226"/>
      <c r="F1226"/>
      <c r="K1226"/>
      <c r="L1226"/>
      <c r="M1226"/>
      <c r="N1226"/>
      <c r="O1226"/>
      <c r="Q1226"/>
      <c r="R1226"/>
      <c r="AL1226" s="117"/>
      <c r="AM1226"/>
      <c r="AN1226"/>
      <c r="AO1226"/>
      <c r="AP1226"/>
      <c r="AU1226"/>
      <c r="AV1226" s="169"/>
    </row>
    <row r="1227" spans="1:48" s="9" customFormat="1" ht="15" customHeight="1" x14ac:dyDescent="0.35">
      <c r="A1227"/>
      <c r="B1227"/>
      <c r="C1227"/>
      <c r="D1227"/>
      <c r="E1227"/>
      <c r="F1227"/>
      <c r="K1227"/>
      <c r="L1227"/>
      <c r="M1227"/>
      <c r="N1227"/>
      <c r="O1227"/>
      <c r="Q1227"/>
      <c r="R1227"/>
      <c r="AL1227" s="117"/>
      <c r="AM1227"/>
      <c r="AN1227"/>
      <c r="AO1227"/>
      <c r="AP1227"/>
      <c r="AU1227"/>
      <c r="AV1227" s="169"/>
    </row>
    <row r="1228" spans="1:48" s="9" customFormat="1" ht="15" customHeight="1" x14ac:dyDescent="0.35">
      <c r="A1228"/>
      <c r="B1228"/>
      <c r="C1228"/>
      <c r="D1228"/>
      <c r="E1228"/>
      <c r="F1228"/>
      <c r="K1228"/>
      <c r="L1228"/>
      <c r="M1228"/>
      <c r="N1228"/>
      <c r="O1228"/>
      <c r="Q1228"/>
      <c r="R1228"/>
      <c r="AL1228" s="117"/>
      <c r="AM1228"/>
      <c r="AN1228"/>
      <c r="AO1228"/>
      <c r="AP1228"/>
      <c r="AU1228"/>
      <c r="AV1228" s="169"/>
    </row>
    <row r="1229" spans="1:48" s="9" customFormat="1" ht="15" customHeight="1" x14ac:dyDescent="0.35">
      <c r="A1229"/>
      <c r="B1229"/>
      <c r="C1229"/>
      <c r="D1229"/>
      <c r="E1229"/>
      <c r="F1229"/>
      <c r="K1229"/>
      <c r="L1229"/>
      <c r="M1229"/>
      <c r="N1229"/>
      <c r="O1229"/>
      <c r="Q1229"/>
      <c r="R1229"/>
      <c r="AL1229" s="117"/>
      <c r="AM1229"/>
      <c r="AN1229"/>
      <c r="AO1229"/>
      <c r="AP1229"/>
      <c r="AU1229"/>
      <c r="AV1229" s="169"/>
    </row>
    <row r="1230" spans="1:48" s="9" customFormat="1" ht="15" customHeight="1" x14ac:dyDescent="0.35">
      <c r="A1230"/>
      <c r="B1230"/>
      <c r="C1230"/>
      <c r="D1230"/>
      <c r="E1230"/>
      <c r="F1230"/>
      <c r="K1230"/>
      <c r="L1230"/>
      <c r="M1230"/>
      <c r="N1230"/>
      <c r="O1230"/>
      <c r="Q1230"/>
      <c r="R1230"/>
      <c r="AL1230" s="117"/>
      <c r="AM1230"/>
      <c r="AN1230"/>
      <c r="AO1230"/>
      <c r="AP1230"/>
      <c r="AU1230"/>
      <c r="AV1230" s="169"/>
    </row>
    <row r="1231" spans="1:48" s="9" customFormat="1" ht="15" customHeight="1" x14ac:dyDescent="0.35">
      <c r="A1231"/>
      <c r="B1231"/>
      <c r="C1231"/>
      <c r="D1231"/>
      <c r="E1231"/>
      <c r="F1231"/>
      <c r="K1231"/>
      <c r="L1231"/>
      <c r="M1231"/>
      <c r="N1231"/>
      <c r="O1231"/>
      <c r="Q1231"/>
      <c r="R1231"/>
      <c r="AL1231" s="117"/>
      <c r="AM1231"/>
      <c r="AN1231"/>
      <c r="AO1231"/>
      <c r="AP1231"/>
      <c r="AU1231"/>
      <c r="AV1231" s="169"/>
    </row>
    <row r="1232" spans="1:48" s="9" customFormat="1" ht="15" customHeight="1" x14ac:dyDescent="0.35">
      <c r="A1232"/>
      <c r="B1232"/>
      <c r="C1232"/>
      <c r="D1232"/>
      <c r="E1232"/>
      <c r="F1232"/>
      <c r="K1232"/>
      <c r="L1232"/>
      <c r="M1232"/>
      <c r="N1232"/>
      <c r="O1232"/>
      <c r="Q1232"/>
      <c r="R1232"/>
      <c r="AL1232" s="117"/>
      <c r="AM1232"/>
      <c r="AN1232"/>
      <c r="AO1232"/>
      <c r="AP1232"/>
      <c r="AU1232"/>
      <c r="AV1232" s="169"/>
    </row>
    <row r="1233" spans="1:48" s="9" customFormat="1" ht="15" customHeight="1" x14ac:dyDescent="0.35">
      <c r="A1233"/>
      <c r="B1233"/>
      <c r="C1233"/>
      <c r="D1233"/>
      <c r="E1233"/>
      <c r="F1233"/>
      <c r="K1233"/>
      <c r="L1233"/>
      <c r="M1233"/>
      <c r="N1233"/>
      <c r="O1233"/>
      <c r="Q1233"/>
      <c r="R1233"/>
      <c r="AL1233" s="117"/>
      <c r="AM1233"/>
      <c r="AN1233"/>
      <c r="AO1233"/>
      <c r="AP1233"/>
      <c r="AU1233"/>
      <c r="AV1233" s="169"/>
    </row>
    <row r="1234" spans="1:48" s="9" customFormat="1" ht="15" customHeight="1" x14ac:dyDescent="0.35">
      <c r="A1234"/>
      <c r="B1234"/>
      <c r="C1234"/>
      <c r="D1234"/>
      <c r="E1234"/>
      <c r="F1234"/>
      <c r="K1234"/>
      <c r="L1234"/>
      <c r="M1234"/>
      <c r="N1234"/>
      <c r="O1234"/>
      <c r="Q1234"/>
      <c r="R1234"/>
      <c r="AL1234" s="117"/>
      <c r="AM1234"/>
      <c r="AN1234"/>
      <c r="AO1234"/>
      <c r="AP1234"/>
      <c r="AU1234"/>
      <c r="AV1234" s="169"/>
    </row>
    <row r="1235" spans="1:48" s="9" customFormat="1" ht="15" customHeight="1" x14ac:dyDescent="0.35">
      <c r="A1235"/>
      <c r="B1235"/>
      <c r="C1235"/>
      <c r="D1235"/>
      <c r="E1235"/>
      <c r="F1235"/>
      <c r="K1235"/>
      <c r="L1235"/>
      <c r="M1235"/>
      <c r="N1235"/>
      <c r="O1235"/>
      <c r="Q1235"/>
      <c r="R1235"/>
      <c r="AL1235" s="117"/>
      <c r="AM1235"/>
      <c r="AN1235"/>
      <c r="AO1235"/>
      <c r="AP1235"/>
      <c r="AU1235"/>
      <c r="AV1235" s="169"/>
    </row>
    <row r="1236" spans="1:48" s="9" customFormat="1" ht="15" customHeight="1" x14ac:dyDescent="0.35">
      <c r="A1236"/>
      <c r="B1236"/>
      <c r="C1236"/>
      <c r="D1236"/>
      <c r="E1236"/>
      <c r="F1236"/>
      <c r="K1236"/>
      <c r="L1236"/>
      <c r="M1236"/>
      <c r="N1236"/>
      <c r="O1236"/>
      <c r="Q1236"/>
      <c r="R1236"/>
      <c r="AL1236" s="117"/>
      <c r="AM1236"/>
      <c r="AN1236"/>
      <c r="AO1236"/>
      <c r="AP1236"/>
      <c r="AU1236"/>
      <c r="AV1236" s="169"/>
    </row>
    <row r="1237" spans="1:48" s="9" customFormat="1" ht="15" customHeight="1" x14ac:dyDescent="0.35">
      <c r="A1237"/>
      <c r="B1237"/>
      <c r="C1237"/>
      <c r="D1237"/>
      <c r="E1237"/>
      <c r="F1237"/>
      <c r="K1237"/>
      <c r="L1237"/>
      <c r="M1237"/>
      <c r="N1237"/>
      <c r="O1237"/>
      <c r="Q1237"/>
      <c r="R1237"/>
      <c r="AL1237" s="117"/>
      <c r="AM1237"/>
      <c r="AN1237"/>
      <c r="AO1237"/>
      <c r="AP1237"/>
      <c r="AU1237"/>
      <c r="AV1237" s="169"/>
    </row>
    <row r="1238" spans="1:48" s="9" customFormat="1" ht="15" customHeight="1" x14ac:dyDescent="0.35">
      <c r="A1238"/>
      <c r="B1238"/>
      <c r="C1238"/>
      <c r="D1238"/>
      <c r="E1238"/>
      <c r="F1238"/>
      <c r="K1238"/>
      <c r="L1238"/>
      <c r="M1238"/>
      <c r="N1238"/>
      <c r="O1238"/>
      <c r="Q1238"/>
      <c r="R1238"/>
      <c r="AL1238" s="117"/>
      <c r="AM1238"/>
      <c r="AN1238"/>
      <c r="AO1238"/>
      <c r="AP1238"/>
      <c r="AU1238"/>
      <c r="AV1238" s="169"/>
    </row>
    <row r="1239" spans="1:48" s="9" customFormat="1" ht="15" customHeight="1" x14ac:dyDescent="0.35">
      <c r="A1239"/>
      <c r="B1239"/>
      <c r="C1239"/>
      <c r="D1239"/>
      <c r="E1239"/>
      <c r="F1239"/>
      <c r="K1239"/>
      <c r="L1239"/>
      <c r="M1239"/>
      <c r="N1239"/>
      <c r="O1239"/>
      <c r="Q1239"/>
      <c r="R1239"/>
      <c r="AL1239" s="117"/>
      <c r="AM1239"/>
      <c r="AN1239"/>
      <c r="AO1239"/>
      <c r="AP1239"/>
      <c r="AU1239"/>
      <c r="AV1239" s="169"/>
    </row>
    <row r="1240" spans="1:48" s="9" customFormat="1" ht="15" customHeight="1" x14ac:dyDescent="0.35">
      <c r="A1240"/>
      <c r="B1240"/>
      <c r="C1240"/>
      <c r="D1240"/>
      <c r="E1240"/>
      <c r="F1240"/>
      <c r="K1240"/>
      <c r="L1240"/>
      <c r="M1240"/>
      <c r="N1240"/>
      <c r="O1240"/>
      <c r="Q1240"/>
      <c r="R1240"/>
      <c r="AL1240" s="117"/>
      <c r="AM1240"/>
      <c r="AN1240"/>
      <c r="AO1240"/>
      <c r="AP1240"/>
      <c r="AU1240"/>
      <c r="AV1240" s="169"/>
    </row>
    <row r="1241" spans="1:48" s="9" customFormat="1" ht="15" customHeight="1" x14ac:dyDescent="0.35">
      <c r="A1241"/>
      <c r="B1241"/>
      <c r="C1241"/>
      <c r="D1241"/>
      <c r="E1241"/>
      <c r="F1241"/>
      <c r="K1241"/>
      <c r="L1241"/>
      <c r="M1241"/>
      <c r="N1241"/>
      <c r="O1241"/>
      <c r="Q1241"/>
      <c r="R1241"/>
      <c r="AL1241" s="117"/>
      <c r="AM1241"/>
      <c r="AN1241"/>
      <c r="AO1241"/>
      <c r="AP1241"/>
      <c r="AU1241"/>
      <c r="AV1241" s="169"/>
    </row>
    <row r="1242" spans="1:48" s="9" customFormat="1" ht="15" customHeight="1" x14ac:dyDescent="0.35">
      <c r="A1242"/>
      <c r="B1242"/>
      <c r="C1242"/>
      <c r="D1242"/>
      <c r="E1242"/>
      <c r="F1242"/>
      <c r="K1242"/>
      <c r="L1242"/>
      <c r="M1242"/>
      <c r="N1242"/>
      <c r="O1242"/>
      <c r="Q1242"/>
      <c r="R1242"/>
      <c r="AL1242" s="117"/>
      <c r="AM1242"/>
      <c r="AN1242"/>
      <c r="AO1242"/>
      <c r="AP1242"/>
      <c r="AU1242"/>
      <c r="AV1242" s="169"/>
    </row>
    <row r="1243" spans="1:48" s="9" customFormat="1" ht="15" customHeight="1" x14ac:dyDescent="0.35">
      <c r="A1243"/>
      <c r="B1243"/>
      <c r="C1243"/>
      <c r="D1243"/>
      <c r="E1243"/>
      <c r="F1243"/>
      <c r="K1243"/>
      <c r="L1243"/>
      <c r="M1243"/>
      <c r="N1243"/>
      <c r="O1243"/>
      <c r="Q1243"/>
      <c r="R1243"/>
      <c r="AL1243" s="117"/>
      <c r="AM1243"/>
      <c r="AN1243"/>
      <c r="AO1243"/>
      <c r="AP1243"/>
      <c r="AU1243"/>
      <c r="AV1243" s="169"/>
    </row>
    <row r="1244" spans="1:48" s="9" customFormat="1" ht="15" customHeight="1" x14ac:dyDescent="0.35">
      <c r="A1244"/>
      <c r="B1244"/>
      <c r="C1244"/>
      <c r="D1244"/>
      <c r="E1244"/>
      <c r="F1244"/>
      <c r="K1244"/>
      <c r="L1244"/>
      <c r="M1244"/>
      <c r="N1244"/>
      <c r="O1244"/>
      <c r="Q1244"/>
      <c r="R1244"/>
      <c r="AL1244" s="117"/>
      <c r="AM1244"/>
      <c r="AN1244"/>
      <c r="AO1244"/>
      <c r="AP1244"/>
      <c r="AU1244"/>
      <c r="AV1244" s="169"/>
    </row>
    <row r="1245" spans="1:48" s="9" customFormat="1" ht="15" customHeight="1" x14ac:dyDescent="0.35">
      <c r="A1245"/>
      <c r="B1245"/>
      <c r="C1245"/>
      <c r="D1245"/>
      <c r="E1245"/>
      <c r="F1245"/>
      <c r="K1245"/>
      <c r="L1245"/>
      <c r="M1245"/>
      <c r="N1245"/>
      <c r="O1245"/>
      <c r="Q1245"/>
      <c r="R1245"/>
      <c r="AL1245" s="117"/>
      <c r="AM1245"/>
      <c r="AN1245"/>
      <c r="AO1245"/>
      <c r="AP1245"/>
      <c r="AU1245"/>
      <c r="AV1245" s="169"/>
    </row>
    <row r="1246" spans="1:48" s="9" customFormat="1" ht="15" customHeight="1" x14ac:dyDescent="0.35">
      <c r="A1246"/>
      <c r="B1246"/>
      <c r="C1246"/>
      <c r="D1246"/>
      <c r="E1246"/>
      <c r="F1246"/>
      <c r="K1246"/>
      <c r="L1246"/>
      <c r="M1246"/>
      <c r="N1246"/>
      <c r="O1246"/>
      <c r="Q1246"/>
      <c r="R1246"/>
      <c r="AL1246" s="117"/>
      <c r="AM1246"/>
      <c r="AN1246"/>
      <c r="AO1246"/>
      <c r="AP1246"/>
      <c r="AU1246"/>
      <c r="AV1246" s="169"/>
    </row>
    <row r="1247" spans="1:48" s="9" customFormat="1" ht="15" customHeight="1" x14ac:dyDescent="0.35">
      <c r="A1247"/>
      <c r="B1247"/>
      <c r="C1247"/>
      <c r="D1247"/>
      <c r="E1247"/>
      <c r="F1247"/>
      <c r="K1247"/>
      <c r="L1247"/>
      <c r="M1247"/>
      <c r="N1247"/>
      <c r="O1247"/>
      <c r="Q1247"/>
      <c r="R1247"/>
      <c r="AL1247" s="117"/>
      <c r="AM1247"/>
      <c r="AN1247"/>
      <c r="AO1247"/>
      <c r="AP1247"/>
      <c r="AU1247"/>
      <c r="AV1247" s="169"/>
    </row>
    <row r="1248" spans="1:48" s="9" customFormat="1" ht="15" customHeight="1" x14ac:dyDescent="0.35">
      <c r="A1248"/>
      <c r="B1248"/>
      <c r="C1248"/>
      <c r="D1248"/>
      <c r="E1248"/>
      <c r="F1248"/>
      <c r="K1248"/>
      <c r="L1248"/>
      <c r="M1248"/>
      <c r="N1248"/>
      <c r="O1248"/>
      <c r="Q1248"/>
      <c r="R1248"/>
      <c r="AL1248" s="117"/>
      <c r="AM1248"/>
      <c r="AN1248"/>
      <c r="AO1248"/>
      <c r="AP1248"/>
      <c r="AU1248"/>
      <c r="AV1248" s="169"/>
    </row>
    <row r="1249" spans="1:48" s="9" customFormat="1" ht="15" customHeight="1" x14ac:dyDescent="0.35">
      <c r="A1249"/>
      <c r="B1249"/>
      <c r="C1249"/>
      <c r="D1249"/>
      <c r="E1249"/>
      <c r="F1249"/>
      <c r="K1249"/>
      <c r="L1249"/>
      <c r="M1249"/>
      <c r="N1249"/>
      <c r="O1249"/>
      <c r="Q1249"/>
      <c r="R1249"/>
      <c r="AL1249" s="117"/>
      <c r="AM1249"/>
      <c r="AN1249"/>
      <c r="AO1249"/>
      <c r="AP1249"/>
      <c r="AU1249"/>
      <c r="AV1249" s="169"/>
    </row>
    <row r="1250" spans="1:48" s="9" customFormat="1" ht="15" customHeight="1" x14ac:dyDescent="0.35">
      <c r="A1250"/>
      <c r="B1250"/>
      <c r="C1250"/>
      <c r="D1250"/>
      <c r="E1250"/>
      <c r="F1250"/>
      <c r="K1250"/>
      <c r="L1250"/>
      <c r="M1250"/>
      <c r="N1250"/>
      <c r="O1250"/>
      <c r="Q1250"/>
      <c r="R1250"/>
      <c r="AL1250" s="117"/>
      <c r="AM1250"/>
      <c r="AN1250"/>
      <c r="AO1250"/>
      <c r="AP1250"/>
      <c r="AU1250"/>
      <c r="AV1250" s="169"/>
    </row>
    <row r="1251" spans="1:48" s="9" customFormat="1" ht="15" customHeight="1" x14ac:dyDescent="0.35">
      <c r="A1251"/>
      <c r="B1251"/>
      <c r="C1251"/>
      <c r="D1251"/>
      <c r="E1251"/>
      <c r="F1251"/>
      <c r="K1251"/>
      <c r="L1251"/>
      <c r="M1251"/>
      <c r="N1251"/>
      <c r="O1251"/>
      <c r="Q1251"/>
      <c r="R1251"/>
      <c r="AL1251" s="117"/>
      <c r="AM1251"/>
      <c r="AN1251"/>
      <c r="AO1251"/>
      <c r="AP1251"/>
      <c r="AU1251"/>
      <c r="AV1251" s="169"/>
    </row>
    <row r="1252" spans="1:48" s="9" customFormat="1" ht="15" customHeight="1" x14ac:dyDescent="0.35">
      <c r="A1252"/>
      <c r="B1252"/>
      <c r="C1252"/>
      <c r="D1252"/>
      <c r="E1252"/>
      <c r="F1252"/>
      <c r="K1252"/>
      <c r="L1252"/>
      <c r="M1252"/>
      <c r="N1252"/>
      <c r="O1252"/>
      <c r="Q1252"/>
      <c r="R1252"/>
      <c r="AL1252" s="117"/>
      <c r="AM1252"/>
      <c r="AN1252"/>
      <c r="AO1252"/>
      <c r="AP1252"/>
      <c r="AU1252"/>
      <c r="AV1252" s="169"/>
    </row>
    <row r="1253" spans="1:48" s="9" customFormat="1" ht="15" customHeight="1" x14ac:dyDescent="0.35">
      <c r="A1253"/>
      <c r="B1253"/>
      <c r="C1253"/>
      <c r="D1253"/>
      <c r="E1253"/>
      <c r="F1253"/>
      <c r="K1253"/>
      <c r="L1253"/>
      <c r="M1253"/>
      <c r="N1253"/>
      <c r="O1253"/>
      <c r="Q1253"/>
      <c r="R1253"/>
      <c r="AL1253" s="117"/>
      <c r="AM1253"/>
      <c r="AN1253"/>
      <c r="AO1253"/>
      <c r="AP1253"/>
      <c r="AU1253"/>
      <c r="AV1253" s="169"/>
    </row>
    <row r="1254" spans="1:48" s="9" customFormat="1" ht="15" customHeight="1" x14ac:dyDescent="0.35">
      <c r="A1254"/>
      <c r="B1254"/>
      <c r="C1254"/>
      <c r="D1254"/>
      <c r="E1254"/>
      <c r="F1254"/>
      <c r="K1254"/>
      <c r="L1254"/>
      <c r="M1254"/>
      <c r="N1254"/>
      <c r="O1254"/>
      <c r="Q1254"/>
      <c r="R1254"/>
      <c r="AL1254" s="117"/>
      <c r="AM1254"/>
      <c r="AN1254"/>
      <c r="AO1254"/>
      <c r="AP1254"/>
      <c r="AU1254"/>
      <c r="AV1254" s="169"/>
    </row>
    <row r="1255" spans="1:48" s="9" customFormat="1" ht="15" customHeight="1" x14ac:dyDescent="0.35">
      <c r="A1255"/>
      <c r="B1255"/>
      <c r="C1255"/>
      <c r="D1255"/>
      <c r="E1255"/>
      <c r="F1255"/>
      <c r="K1255"/>
      <c r="L1255"/>
      <c r="M1255"/>
      <c r="N1255"/>
      <c r="O1255"/>
      <c r="Q1255"/>
      <c r="R1255"/>
      <c r="AL1255" s="117"/>
      <c r="AM1255"/>
      <c r="AN1255"/>
      <c r="AO1255"/>
      <c r="AP1255"/>
      <c r="AU1255"/>
      <c r="AV1255" s="169"/>
    </row>
    <row r="1256" spans="1:48" s="9" customFormat="1" ht="15" customHeight="1" x14ac:dyDescent="0.35">
      <c r="A1256"/>
      <c r="B1256"/>
      <c r="C1256"/>
      <c r="D1256"/>
      <c r="E1256"/>
      <c r="F1256"/>
      <c r="K1256"/>
      <c r="L1256"/>
      <c r="M1256"/>
      <c r="N1256"/>
      <c r="O1256"/>
      <c r="Q1256"/>
      <c r="R1256"/>
      <c r="AL1256" s="117"/>
      <c r="AM1256"/>
      <c r="AN1256"/>
      <c r="AO1256"/>
      <c r="AP1256"/>
      <c r="AU1256"/>
      <c r="AV1256" s="169"/>
    </row>
    <row r="1257" spans="1:48" s="9" customFormat="1" ht="15" customHeight="1" x14ac:dyDescent="0.35">
      <c r="A1257"/>
      <c r="B1257"/>
      <c r="C1257"/>
      <c r="D1257"/>
      <c r="E1257"/>
      <c r="F1257"/>
      <c r="K1257"/>
      <c r="L1257"/>
      <c r="M1257"/>
      <c r="N1257"/>
      <c r="O1257"/>
      <c r="Q1257"/>
      <c r="R1257"/>
      <c r="AL1257" s="117"/>
      <c r="AM1257"/>
      <c r="AN1257"/>
      <c r="AO1257"/>
      <c r="AP1257"/>
      <c r="AU1257"/>
      <c r="AV1257" s="169"/>
    </row>
    <row r="1258" spans="1:48" s="9" customFormat="1" ht="15" customHeight="1" x14ac:dyDescent="0.35">
      <c r="A1258"/>
      <c r="B1258"/>
      <c r="C1258"/>
      <c r="D1258"/>
      <c r="E1258"/>
      <c r="F1258"/>
      <c r="K1258"/>
      <c r="L1258"/>
      <c r="M1258"/>
      <c r="N1258"/>
      <c r="O1258"/>
      <c r="Q1258"/>
      <c r="R1258"/>
      <c r="AL1258" s="117"/>
      <c r="AM1258"/>
      <c r="AN1258"/>
      <c r="AO1258"/>
      <c r="AP1258"/>
      <c r="AU1258"/>
      <c r="AV1258" s="169"/>
    </row>
    <row r="1259" spans="1:48" s="9" customFormat="1" ht="15" customHeight="1" x14ac:dyDescent="0.35">
      <c r="A1259"/>
      <c r="B1259"/>
      <c r="C1259"/>
      <c r="D1259"/>
      <c r="E1259"/>
      <c r="F1259"/>
      <c r="K1259"/>
      <c r="L1259"/>
      <c r="M1259"/>
      <c r="N1259"/>
      <c r="O1259"/>
      <c r="Q1259"/>
      <c r="R1259"/>
      <c r="AL1259" s="117"/>
      <c r="AM1259"/>
      <c r="AN1259"/>
      <c r="AO1259"/>
      <c r="AP1259"/>
      <c r="AU1259"/>
      <c r="AV1259" s="169"/>
    </row>
    <row r="1260" spans="1:48" s="9" customFormat="1" ht="15" customHeight="1" x14ac:dyDescent="0.35">
      <c r="A1260"/>
      <c r="B1260"/>
      <c r="C1260"/>
      <c r="D1260"/>
      <c r="E1260"/>
      <c r="F1260"/>
      <c r="K1260"/>
      <c r="L1260"/>
      <c r="M1260"/>
      <c r="N1260"/>
      <c r="O1260"/>
      <c r="Q1260"/>
      <c r="R1260"/>
      <c r="AL1260" s="117"/>
      <c r="AM1260"/>
      <c r="AN1260"/>
      <c r="AO1260"/>
      <c r="AP1260"/>
      <c r="AU1260"/>
      <c r="AV1260" s="169"/>
    </row>
    <row r="1261" spans="1:48" s="9" customFormat="1" ht="15" customHeight="1" x14ac:dyDescent="0.35">
      <c r="A1261"/>
      <c r="B1261"/>
      <c r="C1261"/>
      <c r="D1261"/>
      <c r="E1261"/>
      <c r="F1261"/>
      <c r="K1261"/>
      <c r="L1261"/>
      <c r="M1261"/>
      <c r="N1261"/>
      <c r="O1261"/>
      <c r="Q1261"/>
      <c r="R1261"/>
      <c r="AL1261" s="117"/>
      <c r="AM1261"/>
      <c r="AN1261"/>
      <c r="AO1261"/>
      <c r="AP1261"/>
      <c r="AU1261"/>
      <c r="AV1261" s="169"/>
    </row>
    <row r="1262" spans="1:48" s="9" customFormat="1" ht="15" customHeight="1" x14ac:dyDescent="0.35">
      <c r="A1262"/>
      <c r="B1262"/>
      <c r="C1262"/>
      <c r="D1262"/>
      <c r="E1262"/>
      <c r="F1262"/>
      <c r="K1262"/>
      <c r="L1262"/>
      <c r="M1262"/>
      <c r="N1262"/>
      <c r="O1262"/>
      <c r="Q1262"/>
      <c r="R1262"/>
      <c r="AL1262" s="117"/>
      <c r="AM1262"/>
      <c r="AN1262"/>
      <c r="AO1262"/>
      <c r="AP1262"/>
      <c r="AU1262"/>
      <c r="AV1262" s="169"/>
    </row>
    <row r="1263" spans="1:48" s="9" customFormat="1" ht="15" customHeight="1" x14ac:dyDescent="0.35">
      <c r="A1263"/>
      <c r="B1263"/>
      <c r="C1263"/>
      <c r="D1263"/>
      <c r="E1263"/>
      <c r="F1263"/>
      <c r="K1263"/>
      <c r="L1263"/>
      <c r="M1263"/>
      <c r="N1263"/>
      <c r="O1263"/>
      <c r="Q1263"/>
      <c r="R1263"/>
      <c r="AL1263" s="117"/>
      <c r="AM1263"/>
      <c r="AN1263"/>
      <c r="AO1263"/>
      <c r="AP1263"/>
      <c r="AU1263"/>
      <c r="AV1263" s="169"/>
    </row>
    <row r="1264" spans="1:48" s="9" customFormat="1" ht="15" customHeight="1" x14ac:dyDescent="0.35">
      <c r="A1264"/>
      <c r="B1264"/>
      <c r="C1264"/>
      <c r="D1264"/>
      <c r="E1264"/>
      <c r="F1264"/>
      <c r="K1264"/>
      <c r="L1264"/>
      <c r="M1264"/>
      <c r="N1264"/>
      <c r="O1264"/>
      <c r="Q1264"/>
      <c r="R1264"/>
      <c r="AL1264" s="117"/>
      <c r="AM1264"/>
      <c r="AN1264"/>
      <c r="AO1264"/>
      <c r="AP1264"/>
      <c r="AU1264"/>
      <c r="AV1264" s="169"/>
    </row>
    <row r="1265" spans="1:48" s="9" customFormat="1" ht="15" customHeight="1" x14ac:dyDescent="0.35">
      <c r="A1265"/>
      <c r="B1265"/>
      <c r="C1265"/>
      <c r="D1265"/>
      <c r="E1265"/>
      <c r="F1265"/>
      <c r="K1265"/>
      <c r="L1265"/>
      <c r="M1265"/>
      <c r="N1265"/>
      <c r="O1265"/>
      <c r="Q1265"/>
      <c r="R1265"/>
      <c r="AL1265" s="117"/>
      <c r="AM1265"/>
      <c r="AN1265"/>
      <c r="AO1265"/>
      <c r="AP1265"/>
      <c r="AU1265"/>
      <c r="AV1265" s="169"/>
    </row>
    <row r="1266" spans="1:48" s="9" customFormat="1" ht="15" customHeight="1" x14ac:dyDescent="0.35">
      <c r="A1266"/>
      <c r="B1266"/>
      <c r="C1266"/>
      <c r="D1266"/>
      <c r="E1266"/>
      <c r="F1266"/>
      <c r="K1266"/>
      <c r="L1266"/>
      <c r="M1266"/>
      <c r="N1266"/>
      <c r="O1266"/>
      <c r="Q1266"/>
      <c r="R1266"/>
      <c r="AL1266" s="117"/>
      <c r="AM1266"/>
      <c r="AN1266"/>
      <c r="AO1266"/>
      <c r="AP1266"/>
      <c r="AU1266"/>
      <c r="AV1266" s="169"/>
    </row>
    <row r="1267" spans="1:48" s="9" customFormat="1" ht="15" customHeight="1" x14ac:dyDescent="0.35">
      <c r="A1267"/>
      <c r="B1267"/>
      <c r="C1267"/>
      <c r="D1267"/>
      <c r="E1267"/>
      <c r="F1267"/>
      <c r="K1267"/>
      <c r="L1267"/>
      <c r="M1267"/>
      <c r="N1267"/>
      <c r="O1267"/>
      <c r="Q1267"/>
      <c r="R1267"/>
      <c r="AL1267" s="117"/>
      <c r="AM1267"/>
      <c r="AN1267"/>
      <c r="AO1267"/>
      <c r="AP1267"/>
      <c r="AU1267"/>
      <c r="AV1267" s="169"/>
    </row>
    <row r="1268" spans="1:48" s="9" customFormat="1" ht="15" customHeight="1" x14ac:dyDescent="0.35">
      <c r="A1268"/>
      <c r="B1268"/>
      <c r="C1268"/>
      <c r="D1268"/>
      <c r="E1268"/>
      <c r="F1268"/>
      <c r="K1268"/>
      <c r="L1268"/>
      <c r="M1268"/>
      <c r="N1268"/>
      <c r="O1268"/>
      <c r="Q1268"/>
      <c r="R1268"/>
      <c r="AL1268" s="117"/>
      <c r="AM1268"/>
      <c r="AN1268"/>
      <c r="AO1268"/>
      <c r="AP1268"/>
      <c r="AU1268"/>
      <c r="AV1268" s="169"/>
    </row>
    <row r="1269" spans="1:48" s="9" customFormat="1" ht="15" customHeight="1" x14ac:dyDescent="0.35">
      <c r="A1269"/>
      <c r="B1269"/>
      <c r="C1269"/>
      <c r="D1269"/>
      <c r="E1269"/>
      <c r="F1269"/>
      <c r="K1269"/>
      <c r="L1269"/>
      <c r="M1269"/>
      <c r="N1269"/>
      <c r="O1269"/>
      <c r="Q1269"/>
      <c r="R1269"/>
      <c r="AL1269" s="117"/>
      <c r="AM1269"/>
      <c r="AN1269"/>
      <c r="AO1269"/>
      <c r="AP1269"/>
      <c r="AU1269"/>
      <c r="AV1269" s="169"/>
    </row>
    <row r="1270" spans="1:48" s="9" customFormat="1" ht="15" customHeight="1" x14ac:dyDescent="0.35">
      <c r="A1270"/>
      <c r="B1270"/>
      <c r="C1270"/>
      <c r="D1270"/>
      <c r="E1270"/>
      <c r="F1270"/>
      <c r="K1270"/>
      <c r="L1270"/>
      <c r="M1270"/>
      <c r="N1270"/>
      <c r="O1270"/>
      <c r="Q1270"/>
      <c r="R1270"/>
      <c r="AL1270" s="117"/>
      <c r="AM1270"/>
      <c r="AN1270"/>
      <c r="AO1270"/>
      <c r="AP1270"/>
      <c r="AU1270"/>
      <c r="AV1270" s="169"/>
    </row>
    <row r="1271" spans="1:48" s="9" customFormat="1" ht="15" customHeight="1" x14ac:dyDescent="0.35">
      <c r="A1271"/>
      <c r="B1271"/>
      <c r="C1271"/>
      <c r="D1271"/>
      <c r="E1271"/>
      <c r="F1271"/>
      <c r="K1271"/>
      <c r="L1271"/>
      <c r="M1271"/>
      <c r="N1271"/>
      <c r="O1271"/>
      <c r="Q1271"/>
      <c r="R1271"/>
      <c r="AL1271" s="117"/>
      <c r="AM1271"/>
      <c r="AN1271"/>
      <c r="AO1271"/>
      <c r="AP1271"/>
      <c r="AU1271"/>
      <c r="AV1271" s="169"/>
    </row>
    <row r="1272" spans="1:48" s="9" customFormat="1" ht="15" customHeight="1" x14ac:dyDescent="0.35">
      <c r="A1272"/>
      <c r="B1272"/>
      <c r="C1272"/>
      <c r="D1272"/>
      <c r="E1272"/>
      <c r="F1272"/>
      <c r="K1272"/>
      <c r="L1272"/>
      <c r="M1272"/>
      <c r="N1272"/>
      <c r="O1272"/>
      <c r="Q1272"/>
      <c r="R1272"/>
      <c r="AL1272" s="117"/>
      <c r="AM1272"/>
      <c r="AN1272"/>
      <c r="AO1272"/>
      <c r="AP1272"/>
      <c r="AU1272"/>
      <c r="AV1272" s="169"/>
    </row>
    <row r="1273" spans="1:48" s="9" customFormat="1" ht="15" customHeight="1" x14ac:dyDescent="0.35">
      <c r="A1273"/>
      <c r="B1273"/>
      <c r="C1273"/>
      <c r="D1273"/>
      <c r="E1273"/>
      <c r="F1273"/>
      <c r="K1273"/>
      <c r="L1273"/>
      <c r="M1273"/>
      <c r="N1273"/>
      <c r="O1273"/>
      <c r="Q1273"/>
      <c r="R1273"/>
      <c r="AL1273" s="117"/>
      <c r="AM1273"/>
      <c r="AN1273"/>
      <c r="AO1273"/>
      <c r="AP1273"/>
      <c r="AU1273"/>
      <c r="AV1273" s="169"/>
    </row>
    <row r="1274" spans="1:48" s="9" customFormat="1" ht="15" customHeight="1" x14ac:dyDescent="0.35">
      <c r="A1274"/>
      <c r="B1274"/>
      <c r="C1274"/>
      <c r="D1274"/>
      <c r="E1274"/>
      <c r="F1274"/>
      <c r="K1274"/>
      <c r="L1274"/>
      <c r="M1274"/>
      <c r="N1274"/>
      <c r="O1274"/>
      <c r="Q1274"/>
      <c r="R1274"/>
      <c r="AL1274" s="117"/>
      <c r="AM1274"/>
      <c r="AN1274"/>
      <c r="AO1274"/>
      <c r="AP1274"/>
      <c r="AU1274"/>
      <c r="AV1274" s="169"/>
    </row>
    <row r="1275" spans="1:48" s="9" customFormat="1" ht="15" customHeight="1" x14ac:dyDescent="0.35">
      <c r="A1275"/>
      <c r="B1275"/>
      <c r="C1275"/>
      <c r="D1275"/>
      <c r="E1275"/>
      <c r="F1275"/>
      <c r="K1275"/>
      <c r="L1275"/>
      <c r="M1275"/>
      <c r="N1275"/>
      <c r="O1275"/>
      <c r="Q1275"/>
      <c r="R1275"/>
      <c r="AL1275" s="117"/>
      <c r="AM1275"/>
      <c r="AN1275"/>
      <c r="AO1275"/>
      <c r="AP1275"/>
      <c r="AU1275"/>
      <c r="AV1275" s="169"/>
    </row>
    <row r="1276" spans="1:48" s="9" customFormat="1" ht="15" customHeight="1" x14ac:dyDescent="0.35">
      <c r="A1276"/>
      <c r="B1276"/>
      <c r="C1276"/>
      <c r="D1276"/>
      <c r="E1276"/>
      <c r="F1276"/>
      <c r="K1276"/>
      <c r="L1276"/>
      <c r="M1276"/>
      <c r="N1276"/>
      <c r="O1276"/>
      <c r="Q1276"/>
      <c r="R1276"/>
      <c r="AL1276" s="117"/>
      <c r="AM1276"/>
      <c r="AN1276"/>
      <c r="AO1276"/>
      <c r="AP1276"/>
      <c r="AU1276"/>
      <c r="AV1276" s="169"/>
    </row>
    <row r="1277" spans="1:48" s="9" customFormat="1" ht="15" customHeight="1" x14ac:dyDescent="0.35">
      <c r="A1277"/>
      <c r="B1277"/>
      <c r="C1277"/>
      <c r="D1277"/>
      <c r="E1277"/>
      <c r="F1277"/>
      <c r="K1277"/>
      <c r="L1277"/>
      <c r="M1277"/>
      <c r="N1277"/>
      <c r="O1277"/>
      <c r="Q1277"/>
      <c r="R1277"/>
      <c r="AL1277" s="117"/>
      <c r="AM1277"/>
      <c r="AN1277"/>
      <c r="AO1277"/>
      <c r="AP1277"/>
      <c r="AU1277"/>
      <c r="AV1277" s="169"/>
    </row>
    <row r="1278" spans="1:48" s="9" customFormat="1" ht="15" customHeight="1" x14ac:dyDescent="0.35">
      <c r="A1278"/>
      <c r="B1278"/>
      <c r="C1278"/>
      <c r="D1278"/>
      <c r="E1278"/>
      <c r="F1278"/>
      <c r="K1278"/>
      <c r="L1278"/>
      <c r="M1278"/>
      <c r="N1278"/>
      <c r="O1278"/>
      <c r="Q1278"/>
      <c r="R1278"/>
      <c r="AL1278" s="117"/>
      <c r="AM1278"/>
      <c r="AN1278"/>
      <c r="AO1278"/>
      <c r="AP1278"/>
      <c r="AU1278"/>
      <c r="AV1278" s="169"/>
    </row>
    <row r="1279" spans="1:48" s="9" customFormat="1" ht="15" customHeight="1" x14ac:dyDescent="0.35">
      <c r="A1279"/>
      <c r="B1279"/>
      <c r="C1279"/>
      <c r="D1279"/>
      <c r="E1279"/>
      <c r="F1279"/>
      <c r="K1279"/>
      <c r="L1279"/>
      <c r="M1279"/>
      <c r="N1279"/>
      <c r="O1279"/>
      <c r="Q1279"/>
      <c r="R1279"/>
      <c r="AL1279" s="117"/>
      <c r="AM1279"/>
      <c r="AN1279"/>
      <c r="AO1279"/>
      <c r="AP1279"/>
      <c r="AU1279"/>
      <c r="AV1279" s="169"/>
    </row>
    <row r="1280" spans="1:48" s="9" customFormat="1" ht="15" customHeight="1" x14ac:dyDescent="0.35">
      <c r="A1280"/>
      <c r="B1280"/>
      <c r="C1280"/>
      <c r="D1280"/>
      <c r="E1280"/>
      <c r="F1280"/>
      <c r="K1280"/>
      <c r="L1280"/>
      <c r="M1280"/>
      <c r="N1280"/>
      <c r="O1280"/>
      <c r="Q1280"/>
      <c r="R1280"/>
      <c r="AL1280" s="117"/>
      <c r="AM1280"/>
      <c r="AN1280"/>
      <c r="AO1280"/>
      <c r="AP1280"/>
      <c r="AU1280"/>
      <c r="AV1280" s="169"/>
    </row>
    <row r="1281" spans="1:48" s="9" customFormat="1" ht="15" customHeight="1" x14ac:dyDescent="0.35">
      <c r="A1281"/>
      <c r="B1281"/>
      <c r="C1281"/>
      <c r="D1281"/>
      <c r="E1281"/>
      <c r="F1281"/>
      <c r="K1281"/>
      <c r="L1281"/>
      <c r="M1281"/>
      <c r="N1281"/>
      <c r="O1281"/>
      <c r="Q1281"/>
      <c r="R1281"/>
      <c r="AL1281" s="117"/>
      <c r="AM1281"/>
      <c r="AN1281"/>
      <c r="AO1281"/>
      <c r="AP1281"/>
      <c r="AU1281"/>
      <c r="AV1281" s="169"/>
    </row>
    <row r="1282" spans="1:48" s="9" customFormat="1" ht="15" customHeight="1" x14ac:dyDescent="0.35">
      <c r="A1282"/>
      <c r="B1282"/>
      <c r="C1282"/>
      <c r="D1282"/>
      <c r="E1282"/>
      <c r="F1282"/>
      <c r="K1282"/>
      <c r="L1282"/>
      <c r="M1282"/>
      <c r="N1282"/>
      <c r="O1282"/>
      <c r="Q1282"/>
      <c r="R1282"/>
      <c r="AL1282" s="117"/>
      <c r="AM1282"/>
      <c r="AN1282"/>
      <c r="AO1282"/>
      <c r="AP1282"/>
      <c r="AU1282"/>
      <c r="AV1282" s="169"/>
    </row>
    <row r="1283" spans="1:48" s="9" customFormat="1" ht="15" customHeight="1" x14ac:dyDescent="0.35">
      <c r="A1283"/>
      <c r="B1283"/>
      <c r="C1283"/>
      <c r="D1283"/>
      <c r="E1283"/>
      <c r="F1283"/>
      <c r="K1283"/>
      <c r="L1283"/>
      <c r="M1283"/>
      <c r="N1283"/>
      <c r="O1283"/>
      <c r="Q1283"/>
      <c r="R1283"/>
      <c r="AL1283" s="117"/>
      <c r="AM1283"/>
      <c r="AN1283"/>
      <c r="AO1283"/>
      <c r="AP1283"/>
      <c r="AU1283"/>
      <c r="AV1283" s="169"/>
    </row>
    <row r="1284" spans="1:48" s="9" customFormat="1" ht="15" customHeight="1" x14ac:dyDescent="0.35">
      <c r="A1284"/>
      <c r="B1284"/>
      <c r="C1284"/>
      <c r="D1284"/>
      <c r="E1284"/>
      <c r="F1284"/>
      <c r="K1284"/>
      <c r="L1284"/>
      <c r="M1284"/>
      <c r="N1284"/>
      <c r="O1284"/>
      <c r="Q1284"/>
      <c r="R1284"/>
      <c r="AL1284" s="117"/>
      <c r="AM1284"/>
      <c r="AN1284"/>
      <c r="AO1284"/>
      <c r="AP1284"/>
      <c r="AU1284"/>
      <c r="AV1284" s="169"/>
    </row>
    <row r="1285" spans="1:48" s="9" customFormat="1" ht="15" customHeight="1" x14ac:dyDescent="0.35">
      <c r="A1285"/>
      <c r="B1285"/>
      <c r="C1285"/>
      <c r="D1285"/>
      <c r="E1285"/>
      <c r="F1285"/>
      <c r="K1285"/>
      <c r="L1285"/>
      <c r="M1285"/>
      <c r="N1285"/>
      <c r="O1285"/>
      <c r="Q1285"/>
      <c r="R1285"/>
      <c r="AL1285" s="117"/>
      <c r="AM1285"/>
      <c r="AN1285"/>
      <c r="AO1285"/>
      <c r="AP1285"/>
      <c r="AU1285"/>
      <c r="AV1285" s="169"/>
    </row>
    <row r="1286" spans="1:48" s="9" customFormat="1" ht="15" customHeight="1" x14ac:dyDescent="0.35">
      <c r="A1286"/>
      <c r="B1286"/>
      <c r="C1286"/>
      <c r="D1286"/>
      <c r="E1286"/>
      <c r="F1286"/>
      <c r="K1286"/>
      <c r="L1286"/>
      <c r="M1286"/>
      <c r="N1286"/>
      <c r="O1286"/>
      <c r="Q1286"/>
      <c r="R1286"/>
      <c r="AL1286" s="117"/>
      <c r="AM1286"/>
      <c r="AN1286"/>
      <c r="AO1286"/>
      <c r="AP1286"/>
      <c r="AU1286"/>
      <c r="AV1286" s="169"/>
    </row>
    <row r="1287" spans="1:48" s="9" customFormat="1" ht="15" customHeight="1" x14ac:dyDescent="0.35">
      <c r="A1287"/>
      <c r="B1287"/>
      <c r="C1287"/>
      <c r="D1287"/>
      <c r="E1287"/>
      <c r="F1287"/>
      <c r="K1287"/>
      <c r="L1287"/>
      <c r="M1287"/>
      <c r="N1287"/>
      <c r="O1287"/>
      <c r="Q1287"/>
      <c r="R1287"/>
      <c r="AL1287" s="117"/>
      <c r="AM1287"/>
      <c r="AN1287"/>
      <c r="AO1287"/>
      <c r="AP1287"/>
      <c r="AU1287"/>
      <c r="AV1287" s="169"/>
    </row>
    <row r="1288" spans="1:48" s="9" customFormat="1" ht="15" customHeight="1" x14ac:dyDescent="0.35">
      <c r="A1288"/>
      <c r="B1288"/>
      <c r="C1288"/>
      <c r="D1288"/>
      <c r="E1288"/>
      <c r="F1288"/>
      <c r="K1288"/>
      <c r="L1288"/>
      <c r="M1288"/>
      <c r="N1288"/>
      <c r="O1288"/>
      <c r="Q1288"/>
      <c r="R1288"/>
      <c r="AL1288" s="117"/>
      <c r="AM1288"/>
      <c r="AN1288"/>
      <c r="AO1288"/>
      <c r="AP1288"/>
      <c r="AU1288"/>
      <c r="AV1288" s="169"/>
    </row>
    <row r="1289" spans="1:48" s="9" customFormat="1" ht="15" customHeight="1" x14ac:dyDescent="0.35">
      <c r="A1289"/>
      <c r="B1289"/>
      <c r="C1289"/>
      <c r="D1289"/>
      <c r="E1289"/>
      <c r="F1289"/>
      <c r="K1289"/>
      <c r="L1289"/>
      <c r="M1289"/>
      <c r="N1289"/>
      <c r="O1289"/>
      <c r="Q1289"/>
      <c r="R1289"/>
      <c r="AL1289" s="117"/>
      <c r="AM1289"/>
      <c r="AN1289"/>
      <c r="AO1289"/>
      <c r="AP1289"/>
      <c r="AU1289"/>
      <c r="AV1289" s="169"/>
    </row>
    <row r="1290" spans="1:48" s="9" customFormat="1" ht="15" customHeight="1" x14ac:dyDescent="0.35">
      <c r="A1290"/>
      <c r="B1290"/>
      <c r="C1290"/>
      <c r="D1290"/>
      <c r="E1290"/>
      <c r="F1290"/>
      <c r="K1290"/>
      <c r="L1290"/>
      <c r="M1290"/>
      <c r="N1290"/>
      <c r="O1290"/>
      <c r="Q1290"/>
      <c r="R1290"/>
      <c r="AL1290" s="117"/>
      <c r="AM1290"/>
      <c r="AN1290"/>
      <c r="AO1290"/>
      <c r="AP1290"/>
      <c r="AU1290"/>
      <c r="AV1290" s="169"/>
    </row>
    <row r="1291" spans="1:48" s="9" customFormat="1" ht="15" customHeight="1" x14ac:dyDescent="0.35">
      <c r="A1291"/>
      <c r="B1291"/>
      <c r="C1291"/>
      <c r="D1291"/>
      <c r="E1291"/>
      <c r="F1291"/>
      <c r="K1291"/>
      <c r="L1291"/>
      <c r="M1291"/>
      <c r="N1291"/>
      <c r="O1291"/>
      <c r="Q1291"/>
      <c r="R1291"/>
      <c r="AL1291" s="117"/>
      <c r="AM1291"/>
      <c r="AN1291"/>
      <c r="AO1291"/>
      <c r="AP1291"/>
      <c r="AU1291"/>
      <c r="AV1291" s="169"/>
    </row>
    <row r="1292" spans="1:48" s="9" customFormat="1" ht="15" customHeight="1" x14ac:dyDescent="0.35">
      <c r="A1292"/>
      <c r="B1292"/>
      <c r="C1292"/>
      <c r="D1292"/>
      <c r="E1292"/>
      <c r="F1292"/>
      <c r="K1292"/>
      <c r="L1292"/>
      <c r="M1292"/>
      <c r="N1292"/>
      <c r="O1292"/>
      <c r="Q1292"/>
      <c r="R1292"/>
      <c r="AL1292" s="117"/>
      <c r="AM1292"/>
      <c r="AN1292"/>
      <c r="AO1292"/>
      <c r="AP1292"/>
      <c r="AU1292"/>
      <c r="AV1292" s="169"/>
    </row>
    <row r="1293" spans="1:48" s="9" customFormat="1" ht="15" customHeight="1" x14ac:dyDescent="0.35">
      <c r="A1293"/>
      <c r="B1293"/>
      <c r="C1293"/>
      <c r="D1293"/>
      <c r="E1293"/>
      <c r="F1293"/>
      <c r="K1293"/>
      <c r="L1293"/>
      <c r="M1293"/>
      <c r="N1293"/>
      <c r="O1293"/>
      <c r="Q1293"/>
      <c r="R1293"/>
      <c r="AL1293" s="117"/>
      <c r="AM1293"/>
      <c r="AN1293"/>
      <c r="AO1293"/>
      <c r="AP1293"/>
      <c r="AU1293"/>
      <c r="AV1293" s="169"/>
    </row>
    <row r="1294" spans="1:48" s="9" customFormat="1" ht="15" customHeight="1" x14ac:dyDescent="0.35">
      <c r="A1294"/>
      <c r="B1294"/>
      <c r="C1294"/>
      <c r="D1294"/>
      <c r="E1294"/>
      <c r="F1294"/>
      <c r="K1294"/>
      <c r="L1294"/>
      <c r="M1294"/>
      <c r="N1294"/>
      <c r="O1294"/>
      <c r="Q1294"/>
      <c r="R1294"/>
      <c r="AL1294" s="117"/>
      <c r="AM1294"/>
      <c r="AN1294"/>
      <c r="AO1294"/>
      <c r="AP1294"/>
      <c r="AU1294"/>
      <c r="AV1294" s="169"/>
    </row>
    <row r="1295" spans="1:48" s="9" customFormat="1" ht="15" customHeight="1" x14ac:dyDescent="0.35">
      <c r="A1295"/>
      <c r="B1295"/>
      <c r="C1295"/>
      <c r="D1295"/>
      <c r="E1295"/>
      <c r="F1295"/>
      <c r="K1295"/>
      <c r="L1295"/>
      <c r="M1295"/>
      <c r="N1295"/>
      <c r="O1295"/>
      <c r="Q1295"/>
      <c r="R1295"/>
      <c r="AL1295" s="117"/>
      <c r="AM1295"/>
      <c r="AN1295"/>
      <c r="AO1295"/>
      <c r="AP1295"/>
      <c r="AU1295"/>
      <c r="AV1295" s="169"/>
    </row>
    <row r="1296" spans="1:48" s="9" customFormat="1" ht="15" customHeight="1" x14ac:dyDescent="0.35">
      <c r="A1296"/>
      <c r="B1296"/>
      <c r="C1296"/>
      <c r="D1296"/>
      <c r="E1296"/>
      <c r="F1296"/>
      <c r="K1296"/>
      <c r="L1296"/>
      <c r="M1296"/>
      <c r="N1296"/>
      <c r="O1296"/>
      <c r="Q1296"/>
      <c r="R1296"/>
      <c r="AL1296" s="117"/>
      <c r="AM1296"/>
      <c r="AN1296"/>
      <c r="AO1296"/>
      <c r="AP1296"/>
      <c r="AU1296"/>
      <c r="AV1296" s="169"/>
    </row>
    <row r="1297" spans="1:48" s="9" customFormat="1" ht="15" customHeight="1" x14ac:dyDescent="0.35">
      <c r="A1297"/>
      <c r="B1297"/>
      <c r="C1297"/>
      <c r="D1297"/>
      <c r="E1297"/>
      <c r="F1297"/>
      <c r="K1297"/>
      <c r="L1297"/>
      <c r="M1297"/>
      <c r="N1297"/>
      <c r="O1297"/>
      <c r="Q1297"/>
      <c r="R1297"/>
      <c r="AL1297" s="117"/>
      <c r="AM1297"/>
      <c r="AN1297"/>
      <c r="AO1297"/>
      <c r="AP1297"/>
      <c r="AU1297"/>
      <c r="AV1297" s="169"/>
    </row>
    <row r="1298" spans="1:48" s="9" customFormat="1" ht="15" customHeight="1" x14ac:dyDescent="0.35">
      <c r="A1298"/>
      <c r="B1298"/>
      <c r="C1298"/>
      <c r="D1298"/>
      <c r="E1298"/>
      <c r="F1298"/>
      <c r="K1298"/>
      <c r="L1298"/>
      <c r="M1298"/>
      <c r="N1298"/>
      <c r="O1298"/>
      <c r="Q1298"/>
      <c r="R1298"/>
      <c r="AL1298" s="117"/>
      <c r="AM1298"/>
      <c r="AN1298"/>
      <c r="AO1298"/>
      <c r="AP1298"/>
      <c r="AU1298"/>
      <c r="AV1298" s="169"/>
    </row>
    <row r="1299" spans="1:48" s="9" customFormat="1" ht="15" customHeight="1" x14ac:dyDescent="0.35">
      <c r="A1299"/>
      <c r="B1299"/>
      <c r="C1299"/>
      <c r="D1299"/>
      <c r="E1299"/>
      <c r="F1299"/>
      <c r="K1299"/>
      <c r="L1299"/>
      <c r="M1299"/>
      <c r="N1299"/>
      <c r="O1299"/>
      <c r="Q1299"/>
      <c r="R1299"/>
      <c r="AL1299" s="117"/>
      <c r="AM1299"/>
      <c r="AN1299"/>
      <c r="AO1299"/>
      <c r="AP1299"/>
      <c r="AU1299"/>
      <c r="AV1299" s="169"/>
    </row>
    <row r="1300" spans="1:48" s="9" customFormat="1" ht="15" customHeight="1" x14ac:dyDescent="0.35">
      <c r="A1300"/>
      <c r="B1300"/>
      <c r="C1300"/>
      <c r="D1300"/>
      <c r="E1300"/>
      <c r="F1300"/>
      <c r="K1300"/>
      <c r="L1300"/>
      <c r="M1300"/>
      <c r="N1300"/>
      <c r="O1300"/>
      <c r="Q1300"/>
      <c r="R1300"/>
      <c r="AL1300" s="117"/>
      <c r="AM1300"/>
      <c r="AN1300"/>
      <c r="AO1300"/>
      <c r="AP1300"/>
      <c r="AU1300"/>
      <c r="AV1300" s="169"/>
    </row>
    <row r="1301" spans="1:48" s="9" customFormat="1" ht="15" customHeight="1" x14ac:dyDescent="0.35">
      <c r="A1301"/>
      <c r="B1301"/>
      <c r="C1301"/>
      <c r="D1301"/>
      <c r="E1301"/>
      <c r="F1301"/>
      <c r="K1301"/>
      <c r="L1301"/>
      <c r="M1301"/>
      <c r="N1301"/>
      <c r="O1301"/>
      <c r="Q1301"/>
      <c r="R1301"/>
      <c r="AL1301" s="117"/>
      <c r="AM1301"/>
      <c r="AN1301"/>
      <c r="AO1301"/>
      <c r="AP1301"/>
      <c r="AU1301"/>
      <c r="AV1301" s="169"/>
    </row>
    <row r="1302" spans="1:48" s="9" customFormat="1" ht="15" customHeight="1" x14ac:dyDescent="0.35">
      <c r="A1302"/>
      <c r="B1302"/>
      <c r="C1302"/>
      <c r="D1302"/>
      <c r="E1302"/>
      <c r="F1302"/>
      <c r="K1302"/>
      <c r="L1302"/>
      <c r="M1302"/>
      <c r="N1302"/>
      <c r="O1302"/>
      <c r="Q1302"/>
      <c r="R1302"/>
      <c r="AL1302" s="117"/>
      <c r="AM1302"/>
      <c r="AN1302"/>
      <c r="AO1302"/>
      <c r="AP1302"/>
      <c r="AU1302"/>
      <c r="AV1302" s="169"/>
    </row>
    <row r="1303" spans="1:48" s="9" customFormat="1" ht="15" customHeight="1" x14ac:dyDescent="0.35">
      <c r="A1303"/>
      <c r="B1303"/>
      <c r="C1303"/>
      <c r="D1303"/>
      <c r="E1303"/>
      <c r="F1303"/>
      <c r="K1303"/>
      <c r="L1303"/>
      <c r="M1303"/>
      <c r="N1303"/>
      <c r="O1303"/>
      <c r="Q1303"/>
      <c r="R1303"/>
      <c r="AL1303" s="117"/>
      <c r="AM1303"/>
      <c r="AN1303"/>
      <c r="AO1303"/>
      <c r="AP1303"/>
      <c r="AU1303"/>
      <c r="AV1303" s="169"/>
    </row>
    <row r="1304" spans="1:48" s="9" customFormat="1" ht="15" customHeight="1" x14ac:dyDescent="0.35">
      <c r="A1304"/>
      <c r="B1304"/>
      <c r="C1304"/>
      <c r="D1304"/>
      <c r="E1304"/>
      <c r="F1304"/>
      <c r="K1304"/>
      <c r="L1304"/>
      <c r="M1304"/>
      <c r="N1304"/>
      <c r="O1304"/>
      <c r="Q1304"/>
      <c r="R1304"/>
      <c r="AL1304" s="117"/>
      <c r="AM1304"/>
      <c r="AN1304"/>
      <c r="AO1304"/>
      <c r="AP1304"/>
      <c r="AU1304"/>
      <c r="AV1304" s="169"/>
    </row>
    <row r="1305" spans="1:48" s="9" customFormat="1" ht="15" customHeight="1" x14ac:dyDescent="0.35">
      <c r="A1305"/>
      <c r="B1305"/>
      <c r="C1305"/>
      <c r="D1305"/>
      <c r="E1305"/>
      <c r="F1305"/>
      <c r="K1305"/>
      <c r="L1305"/>
      <c r="M1305"/>
      <c r="N1305"/>
      <c r="O1305"/>
      <c r="Q1305"/>
      <c r="R1305"/>
      <c r="AL1305" s="117"/>
      <c r="AM1305"/>
      <c r="AN1305"/>
      <c r="AO1305"/>
      <c r="AP1305"/>
      <c r="AU1305"/>
      <c r="AV1305" s="169"/>
    </row>
    <row r="1306" spans="1:48" s="9" customFormat="1" ht="15" customHeight="1" x14ac:dyDescent="0.35">
      <c r="A1306"/>
      <c r="B1306"/>
      <c r="C1306"/>
      <c r="D1306"/>
      <c r="E1306"/>
      <c r="F1306"/>
      <c r="K1306"/>
      <c r="L1306"/>
      <c r="M1306"/>
      <c r="N1306"/>
      <c r="O1306"/>
      <c r="Q1306"/>
      <c r="R1306"/>
      <c r="AL1306" s="117"/>
      <c r="AM1306"/>
      <c r="AN1306"/>
      <c r="AO1306"/>
      <c r="AP1306"/>
      <c r="AU1306"/>
      <c r="AV1306" s="169"/>
    </row>
    <row r="1307" spans="1:48" s="9" customFormat="1" ht="15" customHeight="1" x14ac:dyDescent="0.35">
      <c r="A1307"/>
      <c r="B1307"/>
      <c r="C1307"/>
      <c r="D1307"/>
      <c r="E1307"/>
      <c r="F1307"/>
      <c r="K1307"/>
      <c r="L1307"/>
      <c r="M1307"/>
      <c r="N1307"/>
      <c r="O1307"/>
      <c r="Q1307"/>
      <c r="R1307"/>
      <c r="AL1307" s="117"/>
      <c r="AM1307"/>
      <c r="AN1307"/>
      <c r="AO1307"/>
      <c r="AP1307"/>
      <c r="AU1307"/>
      <c r="AV1307" s="169"/>
    </row>
    <row r="1308" spans="1:48" s="9" customFormat="1" ht="15" customHeight="1" x14ac:dyDescent="0.35">
      <c r="A1308"/>
      <c r="B1308"/>
      <c r="C1308"/>
      <c r="D1308"/>
      <c r="E1308"/>
      <c r="F1308"/>
      <c r="K1308"/>
      <c r="L1308"/>
      <c r="M1308"/>
      <c r="N1308"/>
      <c r="O1308"/>
      <c r="Q1308"/>
      <c r="R1308"/>
      <c r="AL1308" s="117"/>
      <c r="AM1308"/>
      <c r="AN1308"/>
      <c r="AO1308"/>
      <c r="AP1308"/>
      <c r="AU1308"/>
      <c r="AV1308" s="169"/>
    </row>
    <row r="1309" spans="1:48" s="9" customFormat="1" ht="15" customHeight="1" x14ac:dyDescent="0.35">
      <c r="A1309"/>
      <c r="B1309"/>
      <c r="C1309"/>
      <c r="D1309"/>
      <c r="E1309"/>
      <c r="F1309"/>
      <c r="K1309"/>
      <c r="L1309"/>
      <c r="M1309"/>
      <c r="N1309"/>
      <c r="O1309"/>
      <c r="Q1309"/>
      <c r="R1309"/>
      <c r="AL1309" s="117"/>
      <c r="AM1309"/>
      <c r="AN1309"/>
      <c r="AO1309"/>
      <c r="AP1309"/>
      <c r="AU1309"/>
      <c r="AV1309" s="169"/>
    </row>
    <row r="1310" spans="1:48" s="9" customFormat="1" ht="15" customHeight="1" x14ac:dyDescent="0.35">
      <c r="A1310"/>
      <c r="B1310"/>
      <c r="C1310"/>
      <c r="D1310"/>
      <c r="E1310"/>
      <c r="F1310"/>
      <c r="K1310"/>
      <c r="L1310"/>
      <c r="M1310"/>
      <c r="N1310"/>
      <c r="O1310"/>
      <c r="Q1310"/>
      <c r="R1310"/>
      <c r="AL1310" s="117"/>
      <c r="AM1310"/>
      <c r="AN1310"/>
      <c r="AO1310"/>
      <c r="AP1310"/>
      <c r="AU1310"/>
      <c r="AV1310" s="169"/>
    </row>
    <row r="1311" spans="1:48" s="9" customFormat="1" ht="15" customHeight="1" x14ac:dyDescent="0.35">
      <c r="A1311"/>
      <c r="B1311"/>
      <c r="C1311"/>
      <c r="D1311"/>
      <c r="E1311"/>
      <c r="F1311"/>
      <c r="K1311"/>
      <c r="L1311"/>
      <c r="M1311"/>
      <c r="N1311"/>
      <c r="O1311"/>
      <c r="Q1311"/>
      <c r="R1311"/>
      <c r="AL1311" s="117"/>
      <c r="AM1311"/>
      <c r="AN1311"/>
      <c r="AO1311"/>
      <c r="AP1311"/>
      <c r="AU1311"/>
      <c r="AV1311" s="169"/>
    </row>
    <row r="1312" spans="1:48" s="9" customFormat="1" ht="15" customHeight="1" x14ac:dyDescent="0.35">
      <c r="A1312"/>
      <c r="B1312"/>
      <c r="C1312"/>
      <c r="D1312"/>
      <c r="E1312"/>
      <c r="F1312"/>
      <c r="K1312"/>
      <c r="L1312"/>
      <c r="M1312"/>
      <c r="N1312"/>
      <c r="O1312"/>
      <c r="Q1312"/>
      <c r="R1312"/>
      <c r="AL1312" s="117"/>
      <c r="AM1312"/>
      <c r="AN1312"/>
      <c r="AO1312"/>
      <c r="AP1312"/>
      <c r="AU1312"/>
      <c r="AV1312" s="169"/>
    </row>
    <row r="1313" spans="1:48" s="9" customFormat="1" ht="15" customHeight="1" x14ac:dyDescent="0.35">
      <c r="A1313"/>
      <c r="B1313"/>
      <c r="C1313"/>
      <c r="D1313"/>
      <c r="E1313"/>
      <c r="F1313"/>
      <c r="K1313"/>
      <c r="L1313"/>
      <c r="M1313"/>
      <c r="N1313"/>
      <c r="O1313"/>
      <c r="Q1313"/>
      <c r="R1313"/>
      <c r="AL1313" s="117"/>
      <c r="AM1313"/>
      <c r="AN1313"/>
      <c r="AO1313"/>
      <c r="AP1313"/>
      <c r="AU1313"/>
      <c r="AV1313" s="169"/>
    </row>
    <row r="1314" spans="1:48" s="9" customFormat="1" ht="15" customHeight="1" x14ac:dyDescent="0.35">
      <c r="A1314"/>
      <c r="B1314"/>
      <c r="C1314"/>
      <c r="D1314"/>
      <c r="E1314"/>
      <c r="F1314"/>
      <c r="K1314"/>
      <c r="L1314"/>
      <c r="M1314"/>
      <c r="N1314"/>
      <c r="O1314"/>
      <c r="Q1314"/>
      <c r="R1314"/>
      <c r="AL1314" s="117"/>
      <c r="AM1314"/>
      <c r="AN1314"/>
      <c r="AO1314"/>
      <c r="AP1314"/>
      <c r="AU1314"/>
      <c r="AV1314" s="169"/>
    </row>
    <row r="1315" spans="1:48" s="9" customFormat="1" ht="15" customHeight="1" x14ac:dyDescent="0.35">
      <c r="A1315"/>
      <c r="B1315"/>
      <c r="C1315"/>
      <c r="D1315"/>
      <c r="E1315"/>
      <c r="F1315"/>
      <c r="K1315"/>
      <c r="L1315"/>
      <c r="M1315"/>
      <c r="N1315"/>
      <c r="O1315"/>
      <c r="Q1315"/>
      <c r="R1315"/>
      <c r="AL1315" s="117"/>
      <c r="AM1315"/>
      <c r="AN1315"/>
      <c r="AO1315"/>
      <c r="AP1315"/>
      <c r="AU1315"/>
      <c r="AV1315" s="169"/>
    </row>
    <row r="1316" spans="1:48" s="9" customFormat="1" ht="15" customHeight="1" x14ac:dyDescent="0.35">
      <c r="A1316"/>
      <c r="B1316"/>
      <c r="C1316"/>
      <c r="D1316"/>
      <c r="E1316"/>
      <c r="F1316"/>
      <c r="K1316"/>
      <c r="L1316"/>
      <c r="M1316"/>
      <c r="N1316"/>
      <c r="O1316"/>
      <c r="Q1316"/>
      <c r="R1316"/>
      <c r="AL1316" s="117"/>
      <c r="AM1316"/>
      <c r="AN1316"/>
      <c r="AO1316"/>
      <c r="AP1316"/>
      <c r="AU1316"/>
      <c r="AV1316" s="169"/>
    </row>
    <row r="1317" spans="1:48" s="9" customFormat="1" ht="15" customHeight="1" x14ac:dyDescent="0.35">
      <c r="A1317"/>
      <c r="B1317"/>
      <c r="C1317"/>
      <c r="D1317"/>
      <c r="E1317"/>
      <c r="F1317"/>
      <c r="K1317"/>
      <c r="L1317"/>
      <c r="M1317"/>
      <c r="N1317"/>
      <c r="O1317"/>
      <c r="Q1317"/>
      <c r="R1317"/>
      <c r="AL1317" s="117"/>
      <c r="AM1317"/>
      <c r="AN1317"/>
      <c r="AO1317"/>
      <c r="AP1317"/>
      <c r="AU1317"/>
      <c r="AV1317" s="169"/>
    </row>
    <row r="1318" spans="1:48" s="9" customFormat="1" ht="15" customHeight="1" x14ac:dyDescent="0.35">
      <c r="A1318"/>
      <c r="B1318"/>
      <c r="C1318"/>
      <c r="D1318"/>
      <c r="E1318"/>
      <c r="F1318"/>
      <c r="K1318"/>
      <c r="L1318"/>
      <c r="M1318"/>
      <c r="N1318"/>
      <c r="O1318"/>
      <c r="Q1318"/>
      <c r="R1318"/>
      <c r="AL1318" s="117"/>
      <c r="AM1318"/>
      <c r="AN1318"/>
      <c r="AO1318"/>
      <c r="AP1318"/>
      <c r="AU1318"/>
      <c r="AV1318" s="169"/>
    </row>
    <row r="1319" spans="1:48" s="9" customFormat="1" ht="15" customHeight="1" x14ac:dyDescent="0.35">
      <c r="A1319"/>
      <c r="B1319"/>
      <c r="C1319"/>
      <c r="D1319"/>
      <c r="E1319"/>
      <c r="F1319"/>
      <c r="K1319"/>
      <c r="L1319"/>
      <c r="M1319"/>
      <c r="N1319"/>
      <c r="O1319"/>
      <c r="Q1319"/>
      <c r="R1319"/>
      <c r="AL1319" s="117"/>
      <c r="AM1319"/>
      <c r="AN1319"/>
      <c r="AO1319"/>
      <c r="AP1319"/>
      <c r="AU1319"/>
      <c r="AV1319" s="169"/>
    </row>
    <row r="1320" spans="1:48" s="9" customFormat="1" ht="15" customHeight="1" x14ac:dyDescent="0.35">
      <c r="A1320"/>
      <c r="B1320"/>
      <c r="C1320"/>
      <c r="D1320"/>
      <c r="E1320"/>
      <c r="F1320"/>
      <c r="K1320"/>
      <c r="L1320"/>
      <c r="M1320"/>
      <c r="N1320"/>
      <c r="O1320"/>
      <c r="Q1320"/>
      <c r="R1320"/>
      <c r="AL1320" s="117"/>
      <c r="AM1320"/>
      <c r="AN1320"/>
      <c r="AO1320"/>
      <c r="AP1320"/>
      <c r="AU1320"/>
      <c r="AV1320" s="169"/>
    </row>
    <row r="1321" spans="1:48" s="9" customFormat="1" ht="15" customHeight="1" x14ac:dyDescent="0.35">
      <c r="A1321"/>
      <c r="B1321"/>
      <c r="C1321"/>
      <c r="D1321"/>
      <c r="E1321"/>
      <c r="F1321"/>
      <c r="K1321"/>
      <c r="L1321"/>
      <c r="M1321"/>
      <c r="N1321"/>
      <c r="O1321"/>
      <c r="Q1321"/>
      <c r="R1321"/>
      <c r="AL1321" s="117"/>
      <c r="AM1321"/>
      <c r="AN1321"/>
      <c r="AO1321"/>
      <c r="AP1321"/>
      <c r="AU1321"/>
      <c r="AV1321" s="169"/>
    </row>
    <row r="1322" spans="1:48" s="9" customFormat="1" ht="15" customHeight="1" x14ac:dyDescent="0.35">
      <c r="A1322"/>
      <c r="B1322"/>
      <c r="C1322"/>
      <c r="D1322"/>
      <c r="E1322"/>
      <c r="F1322"/>
      <c r="K1322"/>
      <c r="L1322"/>
      <c r="M1322"/>
      <c r="N1322"/>
      <c r="O1322"/>
      <c r="Q1322"/>
      <c r="R1322"/>
      <c r="AL1322" s="117"/>
      <c r="AM1322"/>
      <c r="AN1322"/>
      <c r="AO1322"/>
      <c r="AP1322"/>
      <c r="AU1322"/>
      <c r="AV1322" s="169"/>
    </row>
    <row r="1323" spans="1:48" s="9" customFormat="1" ht="15" customHeight="1" x14ac:dyDescent="0.35">
      <c r="A1323"/>
      <c r="B1323"/>
      <c r="C1323"/>
      <c r="D1323"/>
      <c r="E1323"/>
      <c r="F1323"/>
      <c r="K1323"/>
      <c r="L1323"/>
      <c r="M1323"/>
      <c r="N1323"/>
      <c r="O1323"/>
      <c r="Q1323"/>
      <c r="R1323"/>
      <c r="AL1323" s="117"/>
      <c r="AM1323"/>
      <c r="AN1323"/>
      <c r="AO1323"/>
      <c r="AP1323"/>
      <c r="AU1323"/>
      <c r="AV1323" s="169"/>
    </row>
    <row r="1324" spans="1:48" s="9" customFormat="1" ht="15" customHeight="1" x14ac:dyDescent="0.35">
      <c r="A1324"/>
      <c r="B1324"/>
      <c r="C1324"/>
      <c r="D1324"/>
      <c r="E1324"/>
      <c r="F1324"/>
      <c r="K1324"/>
      <c r="L1324"/>
      <c r="M1324"/>
      <c r="N1324"/>
      <c r="O1324"/>
      <c r="Q1324"/>
      <c r="R1324"/>
      <c r="AL1324" s="117"/>
      <c r="AM1324"/>
      <c r="AN1324"/>
      <c r="AO1324"/>
      <c r="AP1324"/>
      <c r="AU1324"/>
      <c r="AV1324" s="169"/>
    </row>
    <row r="1325" spans="1:48" s="9" customFormat="1" ht="15" customHeight="1" x14ac:dyDescent="0.35">
      <c r="A1325"/>
      <c r="B1325"/>
      <c r="C1325"/>
      <c r="D1325"/>
      <c r="E1325"/>
      <c r="F1325"/>
      <c r="K1325"/>
      <c r="L1325"/>
      <c r="M1325"/>
      <c r="N1325"/>
      <c r="O1325"/>
      <c r="Q1325"/>
      <c r="R1325"/>
      <c r="AL1325" s="117"/>
      <c r="AM1325"/>
      <c r="AN1325"/>
      <c r="AO1325"/>
      <c r="AP1325"/>
      <c r="AU1325"/>
      <c r="AV1325" s="169"/>
    </row>
    <row r="1326" spans="1:48" s="9" customFormat="1" ht="15" customHeight="1" x14ac:dyDescent="0.35">
      <c r="A1326"/>
      <c r="B1326"/>
      <c r="C1326"/>
      <c r="D1326"/>
      <c r="E1326"/>
      <c r="F1326"/>
      <c r="K1326"/>
      <c r="L1326"/>
      <c r="M1326"/>
      <c r="N1326"/>
      <c r="O1326"/>
      <c r="Q1326"/>
      <c r="R1326"/>
      <c r="AL1326" s="117"/>
      <c r="AM1326"/>
      <c r="AN1326"/>
      <c r="AO1326"/>
      <c r="AP1326"/>
      <c r="AU1326"/>
      <c r="AV1326" s="169"/>
    </row>
    <row r="1327" spans="1:48" s="9" customFormat="1" ht="15" customHeight="1" x14ac:dyDescent="0.35">
      <c r="A1327"/>
      <c r="B1327"/>
      <c r="C1327"/>
      <c r="D1327"/>
      <c r="E1327"/>
      <c r="F1327"/>
      <c r="K1327"/>
      <c r="L1327"/>
      <c r="M1327"/>
      <c r="N1327"/>
      <c r="O1327"/>
      <c r="Q1327"/>
      <c r="R1327"/>
      <c r="AL1327" s="117"/>
      <c r="AM1327"/>
      <c r="AN1327"/>
      <c r="AO1327"/>
      <c r="AP1327"/>
      <c r="AU1327"/>
      <c r="AV1327" s="169"/>
    </row>
    <row r="1328" spans="1:48" s="9" customFormat="1" ht="15" customHeight="1" x14ac:dyDescent="0.35">
      <c r="A1328"/>
      <c r="B1328"/>
      <c r="C1328"/>
      <c r="D1328"/>
      <c r="E1328"/>
      <c r="F1328"/>
      <c r="K1328"/>
      <c r="L1328"/>
      <c r="M1328"/>
      <c r="N1328"/>
      <c r="O1328"/>
      <c r="Q1328"/>
      <c r="R1328"/>
      <c r="AL1328" s="117"/>
      <c r="AM1328"/>
      <c r="AN1328"/>
      <c r="AO1328"/>
      <c r="AP1328"/>
      <c r="AU1328"/>
      <c r="AV1328" s="169"/>
    </row>
    <row r="1329" spans="1:48" s="9" customFormat="1" ht="15" customHeight="1" x14ac:dyDescent="0.35">
      <c r="A1329"/>
      <c r="B1329"/>
      <c r="C1329"/>
      <c r="D1329"/>
      <c r="E1329"/>
      <c r="F1329"/>
      <c r="K1329"/>
      <c r="L1329"/>
      <c r="M1329"/>
      <c r="N1329"/>
      <c r="O1329"/>
      <c r="Q1329"/>
      <c r="R1329"/>
      <c r="AL1329" s="117"/>
      <c r="AM1329"/>
      <c r="AN1329"/>
      <c r="AO1329"/>
      <c r="AP1329"/>
      <c r="AU1329"/>
      <c r="AV1329" s="169"/>
    </row>
    <row r="1330" spans="1:48" s="9" customFormat="1" ht="15" customHeight="1" x14ac:dyDescent="0.35">
      <c r="A1330"/>
      <c r="B1330"/>
      <c r="C1330"/>
      <c r="D1330"/>
      <c r="E1330"/>
      <c r="F1330"/>
      <c r="K1330"/>
      <c r="L1330"/>
      <c r="M1330"/>
      <c r="N1330"/>
      <c r="O1330"/>
      <c r="Q1330"/>
      <c r="R1330"/>
      <c r="AL1330" s="117"/>
      <c r="AM1330"/>
      <c r="AN1330"/>
      <c r="AO1330"/>
      <c r="AP1330"/>
      <c r="AU1330"/>
      <c r="AV1330" s="169"/>
    </row>
    <row r="1331" spans="1:48" s="9" customFormat="1" ht="15" customHeight="1" x14ac:dyDescent="0.35">
      <c r="A1331"/>
      <c r="B1331"/>
      <c r="C1331"/>
      <c r="D1331"/>
      <c r="E1331"/>
      <c r="F1331"/>
      <c r="K1331"/>
      <c r="L1331"/>
      <c r="M1331"/>
      <c r="N1331"/>
      <c r="O1331"/>
      <c r="Q1331"/>
      <c r="R1331"/>
      <c r="AL1331" s="117"/>
      <c r="AM1331"/>
      <c r="AN1331"/>
      <c r="AO1331"/>
      <c r="AP1331"/>
      <c r="AU1331"/>
      <c r="AV1331" s="169"/>
    </row>
    <row r="1332" spans="1:48" s="9" customFormat="1" ht="15" customHeight="1" x14ac:dyDescent="0.35">
      <c r="A1332"/>
      <c r="B1332"/>
      <c r="C1332"/>
      <c r="D1332"/>
      <c r="E1332"/>
      <c r="F1332"/>
      <c r="K1332"/>
      <c r="L1332"/>
      <c r="M1332"/>
      <c r="N1332"/>
      <c r="O1332"/>
      <c r="Q1332"/>
      <c r="R1332"/>
      <c r="AL1332" s="117"/>
      <c r="AM1332"/>
      <c r="AN1332"/>
      <c r="AO1332"/>
      <c r="AP1332"/>
      <c r="AU1332"/>
      <c r="AV1332" s="169"/>
    </row>
    <row r="1333" spans="1:48" s="9" customFormat="1" ht="15" customHeight="1" x14ac:dyDescent="0.35">
      <c r="A1333"/>
      <c r="B1333"/>
      <c r="C1333"/>
      <c r="D1333"/>
      <c r="E1333"/>
      <c r="F1333"/>
      <c r="K1333"/>
      <c r="L1333"/>
      <c r="M1333"/>
      <c r="N1333"/>
      <c r="O1333"/>
      <c r="Q1333"/>
      <c r="R1333"/>
      <c r="AL1333" s="117"/>
      <c r="AM1333"/>
      <c r="AN1333"/>
      <c r="AO1333"/>
      <c r="AP1333"/>
      <c r="AU1333"/>
      <c r="AV1333" s="169"/>
    </row>
    <row r="1334" spans="1:48" s="9" customFormat="1" ht="15" customHeight="1" x14ac:dyDescent="0.35">
      <c r="A1334"/>
      <c r="B1334"/>
      <c r="C1334"/>
      <c r="D1334"/>
      <c r="E1334"/>
      <c r="F1334"/>
      <c r="K1334"/>
      <c r="L1334"/>
      <c r="M1334"/>
      <c r="N1334"/>
      <c r="O1334"/>
      <c r="Q1334"/>
      <c r="R1334"/>
      <c r="AL1334" s="117"/>
      <c r="AM1334"/>
      <c r="AN1334"/>
      <c r="AO1334"/>
      <c r="AP1334"/>
      <c r="AU1334"/>
      <c r="AV1334" s="169"/>
    </row>
    <row r="1335" spans="1:48" s="9" customFormat="1" ht="15" customHeight="1" x14ac:dyDescent="0.35">
      <c r="A1335"/>
      <c r="B1335"/>
      <c r="C1335"/>
      <c r="D1335"/>
      <c r="E1335"/>
      <c r="F1335"/>
      <c r="K1335"/>
      <c r="L1335"/>
      <c r="M1335"/>
      <c r="N1335"/>
      <c r="O1335"/>
      <c r="Q1335"/>
      <c r="R1335"/>
      <c r="AL1335" s="117"/>
      <c r="AM1335"/>
      <c r="AN1335"/>
      <c r="AO1335"/>
      <c r="AP1335"/>
      <c r="AU1335"/>
      <c r="AV1335" s="169"/>
    </row>
    <row r="1336" spans="1:48" s="9" customFormat="1" ht="15" customHeight="1" x14ac:dyDescent="0.35">
      <c r="A1336"/>
      <c r="B1336"/>
      <c r="C1336"/>
      <c r="D1336"/>
      <c r="E1336"/>
      <c r="F1336"/>
      <c r="K1336"/>
      <c r="L1336"/>
      <c r="M1336"/>
      <c r="N1336"/>
      <c r="O1336"/>
      <c r="Q1336"/>
      <c r="R1336"/>
      <c r="AL1336" s="117"/>
      <c r="AM1336"/>
      <c r="AN1336"/>
      <c r="AO1336"/>
      <c r="AP1336"/>
      <c r="AU1336"/>
      <c r="AV1336" s="169"/>
    </row>
    <row r="1337" spans="1:48" s="9" customFormat="1" ht="15" customHeight="1" x14ac:dyDescent="0.35">
      <c r="A1337"/>
      <c r="B1337"/>
      <c r="C1337"/>
      <c r="D1337"/>
      <c r="E1337"/>
      <c r="F1337"/>
      <c r="K1337"/>
      <c r="L1337"/>
      <c r="M1337"/>
      <c r="N1337"/>
      <c r="O1337"/>
      <c r="Q1337"/>
      <c r="R1337"/>
      <c r="AL1337" s="117"/>
      <c r="AM1337"/>
      <c r="AN1337"/>
      <c r="AO1337"/>
      <c r="AP1337"/>
      <c r="AU1337"/>
      <c r="AV1337" s="169"/>
    </row>
    <row r="1338" spans="1:48" s="9" customFormat="1" ht="15" customHeight="1" x14ac:dyDescent="0.35">
      <c r="A1338"/>
      <c r="B1338"/>
      <c r="C1338"/>
      <c r="D1338"/>
      <c r="E1338"/>
      <c r="F1338"/>
      <c r="K1338"/>
      <c r="L1338"/>
      <c r="M1338"/>
      <c r="N1338"/>
      <c r="O1338"/>
      <c r="Q1338"/>
      <c r="R1338"/>
      <c r="AL1338" s="117"/>
      <c r="AM1338"/>
      <c r="AN1338"/>
      <c r="AO1338"/>
      <c r="AP1338"/>
      <c r="AU1338"/>
      <c r="AV1338" s="169"/>
    </row>
    <row r="1339" spans="1:48" s="9" customFormat="1" ht="15" customHeight="1" x14ac:dyDescent="0.35">
      <c r="A1339"/>
      <c r="B1339"/>
      <c r="C1339"/>
      <c r="D1339"/>
      <c r="E1339"/>
      <c r="F1339"/>
      <c r="K1339"/>
      <c r="L1339"/>
      <c r="M1339"/>
      <c r="N1339"/>
      <c r="O1339"/>
      <c r="Q1339"/>
      <c r="R1339"/>
      <c r="AL1339" s="117"/>
      <c r="AM1339"/>
      <c r="AN1339"/>
      <c r="AO1339"/>
      <c r="AP1339"/>
      <c r="AU1339"/>
      <c r="AV1339" s="169"/>
    </row>
    <row r="1340" spans="1:48" s="9" customFormat="1" ht="15" customHeight="1" x14ac:dyDescent="0.35">
      <c r="A1340"/>
      <c r="B1340"/>
      <c r="C1340"/>
      <c r="D1340"/>
      <c r="E1340"/>
      <c r="F1340"/>
      <c r="K1340"/>
      <c r="L1340"/>
      <c r="M1340"/>
      <c r="N1340"/>
      <c r="O1340"/>
      <c r="Q1340"/>
      <c r="R1340"/>
      <c r="AL1340" s="117"/>
      <c r="AM1340"/>
      <c r="AN1340"/>
      <c r="AO1340"/>
      <c r="AP1340"/>
      <c r="AU1340"/>
      <c r="AV1340" s="169"/>
    </row>
    <row r="1341" spans="1:48" s="9" customFormat="1" ht="15" customHeight="1" x14ac:dyDescent="0.35">
      <c r="A1341"/>
      <c r="B1341"/>
      <c r="C1341"/>
      <c r="D1341"/>
      <c r="E1341"/>
      <c r="F1341"/>
      <c r="K1341"/>
      <c r="L1341"/>
      <c r="M1341"/>
      <c r="N1341"/>
      <c r="O1341"/>
      <c r="Q1341"/>
      <c r="R1341"/>
      <c r="AL1341" s="117"/>
      <c r="AM1341"/>
      <c r="AN1341"/>
      <c r="AO1341"/>
      <c r="AP1341"/>
      <c r="AU1341"/>
      <c r="AV1341" s="169"/>
    </row>
    <row r="1342" spans="1:48" s="9" customFormat="1" ht="15" customHeight="1" x14ac:dyDescent="0.35">
      <c r="A1342"/>
      <c r="B1342"/>
      <c r="C1342"/>
      <c r="D1342"/>
      <c r="E1342"/>
      <c r="F1342"/>
      <c r="K1342"/>
      <c r="L1342"/>
      <c r="M1342"/>
      <c r="N1342"/>
      <c r="O1342"/>
      <c r="Q1342"/>
      <c r="R1342"/>
      <c r="AL1342" s="117"/>
      <c r="AM1342"/>
      <c r="AN1342"/>
      <c r="AO1342"/>
      <c r="AP1342"/>
      <c r="AU1342"/>
      <c r="AV1342" s="169"/>
    </row>
    <row r="1343" spans="1:48" s="9" customFormat="1" ht="15" customHeight="1" x14ac:dyDescent="0.35">
      <c r="A1343"/>
      <c r="B1343"/>
      <c r="C1343"/>
      <c r="D1343"/>
      <c r="E1343"/>
      <c r="F1343"/>
      <c r="K1343"/>
      <c r="L1343"/>
      <c r="M1343"/>
      <c r="N1343"/>
      <c r="O1343"/>
      <c r="Q1343"/>
      <c r="R1343"/>
      <c r="AL1343" s="117"/>
      <c r="AM1343"/>
      <c r="AN1343"/>
      <c r="AO1343"/>
      <c r="AP1343"/>
      <c r="AU1343"/>
      <c r="AV1343" s="169"/>
    </row>
    <row r="1344" spans="1:48" s="9" customFormat="1" ht="15" customHeight="1" x14ac:dyDescent="0.35">
      <c r="A1344"/>
      <c r="B1344"/>
      <c r="C1344"/>
      <c r="D1344"/>
      <c r="E1344"/>
      <c r="F1344"/>
      <c r="K1344"/>
      <c r="L1344"/>
      <c r="M1344"/>
      <c r="N1344"/>
      <c r="O1344"/>
      <c r="Q1344"/>
      <c r="R1344"/>
      <c r="AL1344" s="117"/>
      <c r="AM1344"/>
      <c r="AN1344"/>
      <c r="AO1344"/>
      <c r="AP1344"/>
      <c r="AU1344"/>
      <c r="AV1344" s="169"/>
    </row>
    <row r="1345" spans="1:48" s="9" customFormat="1" ht="15" customHeight="1" x14ac:dyDescent="0.35">
      <c r="A1345"/>
      <c r="B1345"/>
      <c r="C1345"/>
      <c r="D1345"/>
      <c r="E1345"/>
      <c r="F1345"/>
      <c r="K1345"/>
      <c r="L1345"/>
      <c r="M1345"/>
      <c r="N1345"/>
      <c r="O1345"/>
      <c r="Q1345"/>
      <c r="R1345"/>
      <c r="AL1345" s="117"/>
      <c r="AM1345"/>
      <c r="AN1345"/>
      <c r="AO1345"/>
      <c r="AP1345"/>
      <c r="AU1345"/>
      <c r="AV1345" s="169"/>
    </row>
    <row r="1346" spans="1:48" s="9" customFormat="1" ht="15" customHeight="1" x14ac:dyDescent="0.35">
      <c r="A1346"/>
      <c r="B1346"/>
      <c r="C1346"/>
      <c r="D1346"/>
      <c r="E1346"/>
      <c r="F1346"/>
      <c r="K1346"/>
      <c r="L1346"/>
      <c r="M1346"/>
      <c r="N1346"/>
      <c r="O1346"/>
      <c r="Q1346"/>
      <c r="R1346"/>
      <c r="AL1346" s="117"/>
      <c r="AM1346"/>
      <c r="AN1346"/>
      <c r="AO1346"/>
      <c r="AP1346"/>
      <c r="AU1346"/>
      <c r="AV1346" s="169"/>
    </row>
    <row r="1347" spans="1:48" s="9" customFormat="1" ht="15" customHeight="1" x14ac:dyDescent="0.35">
      <c r="A1347"/>
      <c r="B1347"/>
      <c r="C1347"/>
      <c r="D1347"/>
      <c r="E1347"/>
      <c r="F1347"/>
      <c r="K1347"/>
      <c r="L1347"/>
      <c r="M1347"/>
      <c r="N1347"/>
      <c r="O1347"/>
      <c r="Q1347"/>
      <c r="R1347"/>
      <c r="AL1347" s="117"/>
      <c r="AM1347"/>
      <c r="AN1347"/>
      <c r="AO1347"/>
      <c r="AP1347"/>
      <c r="AU1347"/>
      <c r="AV1347" s="169"/>
    </row>
    <row r="1348" spans="1:48" s="9" customFormat="1" ht="15" customHeight="1" x14ac:dyDescent="0.35">
      <c r="A1348"/>
      <c r="B1348"/>
      <c r="C1348"/>
      <c r="D1348"/>
      <c r="E1348"/>
      <c r="F1348"/>
      <c r="K1348"/>
      <c r="L1348"/>
      <c r="M1348"/>
      <c r="N1348"/>
      <c r="O1348"/>
      <c r="Q1348"/>
      <c r="R1348"/>
      <c r="AL1348" s="117"/>
      <c r="AM1348"/>
      <c r="AN1348"/>
      <c r="AO1348"/>
      <c r="AP1348"/>
      <c r="AU1348"/>
      <c r="AV1348" s="169"/>
    </row>
    <row r="1349" spans="1:48" s="9" customFormat="1" ht="15" customHeight="1" x14ac:dyDescent="0.35">
      <c r="A1349"/>
      <c r="B1349"/>
      <c r="C1349"/>
      <c r="D1349"/>
      <c r="E1349"/>
      <c r="F1349"/>
      <c r="K1349"/>
      <c r="L1349"/>
      <c r="M1349"/>
      <c r="N1349"/>
      <c r="O1349"/>
      <c r="Q1349"/>
      <c r="R1349"/>
      <c r="AL1349" s="117"/>
      <c r="AM1349"/>
      <c r="AN1349"/>
      <c r="AO1349"/>
      <c r="AP1349"/>
      <c r="AU1349"/>
      <c r="AV1349" s="169"/>
    </row>
    <row r="1350" spans="1:48" s="9" customFormat="1" ht="15" customHeight="1" x14ac:dyDescent="0.35">
      <c r="A1350"/>
      <c r="B1350"/>
      <c r="C1350"/>
      <c r="D1350"/>
      <c r="E1350"/>
      <c r="F1350"/>
      <c r="K1350"/>
      <c r="L1350"/>
      <c r="M1350"/>
      <c r="N1350"/>
      <c r="O1350"/>
      <c r="Q1350"/>
      <c r="R1350"/>
      <c r="AL1350" s="117"/>
      <c r="AM1350"/>
      <c r="AN1350"/>
      <c r="AO1350"/>
      <c r="AP1350"/>
      <c r="AU1350"/>
      <c r="AV1350" s="169"/>
    </row>
    <row r="1351" spans="1:48" s="9" customFormat="1" ht="15" customHeight="1" x14ac:dyDescent="0.35">
      <c r="A1351"/>
      <c r="B1351"/>
      <c r="C1351"/>
      <c r="D1351"/>
      <c r="E1351"/>
      <c r="F1351"/>
      <c r="K1351"/>
      <c r="L1351"/>
      <c r="M1351"/>
      <c r="N1351"/>
      <c r="O1351"/>
      <c r="Q1351"/>
      <c r="R1351"/>
      <c r="AL1351" s="117"/>
      <c r="AM1351"/>
      <c r="AN1351"/>
      <c r="AO1351"/>
      <c r="AP1351"/>
      <c r="AU1351"/>
      <c r="AV1351" s="169"/>
    </row>
    <row r="1352" spans="1:48" s="9" customFormat="1" ht="15" customHeight="1" x14ac:dyDescent="0.35">
      <c r="A1352"/>
      <c r="B1352"/>
      <c r="C1352"/>
      <c r="D1352"/>
      <c r="E1352"/>
      <c r="F1352"/>
      <c r="K1352"/>
      <c r="L1352"/>
      <c r="M1352"/>
      <c r="N1352"/>
      <c r="O1352"/>
      <c r="Q1352"/>
      <c r="R1352"/>
      <c r="AL1352" s="117"/>
      <c r="AM1352"/>
      <c r="AN1352"/>
      <c r="AO1352"/>
      <c r="AP1352"/>
      <c r="AU1352"/>
      <c r="AV1352" s="169"/>
    </row>
    <row r="1353" spans="1:48" s="9" customFormat="1" ht="15" customHeight="1" x14ac:dyDescent="0.35">
      <c r="A1353"/>
      <c r="B1353"/>
      <c r="C1353"/>
      <c r="D1353"/>
      <c r="E1353"/>
      <c r="F1353"/>
      <c r="K1353"/>
      <c r="L1353"/>
      <c r="M1353"/>
      <c r="N1353"/>
      <c r="O1353"/>
      <c r="Q1353"/>
      <c r="R1353"/>
      <c r="AL1353" s="117"/>
      <c r="AM1353"/>
      <c r="AN1353"/>
      <c r="AO1353"/>
      <c r="AP1353"/>
      <c r="AU1353"/>
      <c r="AV1353" s="169"/>
    </row>
    <row r="1354" spans="1:48" s="9" customFormat="1" ht="15" customHeight="1" x14ac:dyDescent="0.35">
      <c r="A1354"/>
      <c r="B1354"/>
      <c r="C1354"/>
      <c r="D1354"/>
      <c r="E1354"/>
      <c r="F1354"/>
      <c r="K1354"/>
      <c r="L1354"/>
      <c r="M1354"/>
      <c r="N1354"/>
      <c r="O1354"/>
      <c r="Q1354"/>
      <c r="R1354"/>
      <c r="AL1354" s="117"/>
      <c r="AM1354"/>
      <c r="AN1354"/>
      <c r="AO1354"/>
      <c r="AP1354"/>
      <c r="AU1354"/>
      <c r="AV1354" s="169"/>
    </row>
    <row r="1355" spans="1:48" s="9" customFormat="1" ht="15" customHeight="1" x14ac:dyDescent="0.35">
      <c r="A1355"/>
      <c r="B1355"/>
      <c r="C1355"/>
      <c r="D1355"/>
      <c r="E1355"/>
      <c r="F1355"/>
      <c r="K1355"/>
      <c r="L1355"/>
      <c r="M1355"/>
      <c r="N1355"/>
      <c r="O1355"/>
      <c r="Q1355"/>
      <c r="R1355"/>
      <c r="AL1355" s="117"/>
      <c r="AM1355"/>
      <c r="AN1355"/>
      <c r="AO1355"/>
      <c r="AP1355"/>
      <c r="AU1355"/>
      <c r="AV1355" s="169"/>
    </row>
    <row r="1356" spans="1:48" s="9" customFormat="1" ht="15" customHeight="1" x14ac:dyDescent="0.35">
      <c r="A1356"/>
      <c r="B1356"/>
      <c r="C1356"/>
      <c r="D1356"/>
      <c r="E1356"/>
      <c r="F1356"/>
      <c r="K1356"/>
      <c r="L1356"/>
      <c r="M1356"/>
      <c r="N1356"/>
      <c r="O1356"/>
      <c r="Q1356"/>
      <c r="R1356"/>
      <c r="AL1356" s="117"/>
      <c r="AM1356"/>
      <c r="AN1356"/>
      <c r="AO1356"/>
      <c r="AP1356"/>
      <c r="AU1356"/>
      <c r="AV1356" s="169"/>
    </row>
    <row r="1357" spans="1:48" s="9" customFormat="1" ht="15" customHeight="1" x14ac:dyDescent="0.35">
      <c r="A1357"/>
      <c r="B1357"/>
      <c r="C1357"/>
      <c r="D1357"/>
      <c r="E1357"/>
      <c r="F1357"/>
      <c r="K1357"/>
      <c r="L1357"/>
      <c r="M1357"/>
      <c r="N1357"/>
      <c r="O1357"/>
      <c r="Q1357"/>
      <c r="R1357"/>
      <c r="AL1357" s="117"/>
      <c r="AM1357"/>
      <c r="AN1357"/>
      <c r="AO1357"/>
      <c r="AP1357"/>
      <c r="AU1357"/>
      <c r="AV1357" s="169"/>
    </row>
    <row r="1358" spans="1:48" s="9" customFormat="1" ht="15" customHeight="1" x14ac:dyDescent="0.35">
      <c r="A1358"/>
      <c r="B1358"/>
      <c r="C1358"/>
      <c r="D1358"/>
      <c r="E1358"/>
      <c r="F1358"/>
      <c r="K1358"/>
      <c r="L1358"/>
      <c r="M1358"/>
      <c r="N1358"/>
      <c r="O1358"/>
      <c r="Q1358"/>
      <c r="R1358"/>
      <c r="AL1358" s="117"/>
      <c r="AM1358"/>
      <c r="AN1358"/>
      <c r="AO1358"/>
      <c r="AP1358"/>
      <c r="AU1358"/>
      <c r="AV1358" s="169"/>
    </row>
    <row r="1359" spans="1:48" s="9" customFormat="1" ht="15" customHeight="1" x14ac:dyDescent="0.35">
      <c r="A1359"/>
      <c r="B1359"/>
      <c r="C1359"/>
      <c r="D1359"/>
      <c r="E1359"/>
      <c r="F1359"/>
      <c r="K1359"/>
      <c r="L1359"/>
      <c r="M1359"/>
      <c r="N1359"/>
      <c r="O1359"/>
      <c r="Q1359"/>
      <c r="R1359"/>
      <c r="AL1359" s="117"/>
      <c r="AM1359"/>
      <c r="AN1359"/>
      <c r="AO1359"/>
      <c r="AP1359"/>
      <c r="AU1359"/>
      <c r="AV1359" s="169"/>
    </row>
    <row r="1360" spans="1:48" s="9" customFormat="1" ht="15" customHeight="1" x14ac:dyDescent="0.35">
      <c r="A1360"/>
      <c r="B1360"/>
      <c r="C1360"/>
      <c r="D1360"/>
      <c r="E1360"/>
      <c r="F1360"/>
      <c r="K1360"/>
      <c r="L1360"/>
      <c r="M1360"/>
      <c r="N1360"/>
      <c r="O1360"/>
      <c r="Q1360"/>
      <c r="R1360"/>
      <c r="AL1360" s="117"/>
      <c r="AM1360"/>
      <c r="AN1360"/>
      <c r="AO1360"/>
      <c r="AP1360"/>
      <c r="AU1360"/>
      <c r="AV1360" s="169"/>
    </row>
    <row r="1361" spans="1:48" s="9" customFormat="1" ht="15" customHeight="1" x14ac:dyDescent="0.35">
      <c r="A1361"/>
      <c r="B1361"/>
      <c r="C1361"/>
      <c r="D1361"/>
      <c r="E1361"/>
      <c r="F1361"/>
      <c r="K1361"/>
      <c r="L1361"/>
      <c r="M1361"/>
      <c r="N1361"/>
      <c r="O1361"/>
      <c r="Q1361"/>
      <c r="R1361"/>
      <c r="AL1361" s="117"/>
      <c r="AM1361"/>
      <c r="AN1361"/>
      <c r="AO1361"/>
      <c r="AP1361"/>
      <c r="AU1361"/>
      <c r="AV1361" s="169"/>
    </row>
    <row r="1362" spans="1:48" s="9" customFormat="1" ht="15" customHeight="1" x14ac:dyDescent="0.35">
      <c r="A1362"/>
      <c r="B1362"/>
      <c r="C1362"/>
      <c r="D1362"/>
      <c r="E1362"/>
      <c r="F1362"/>
      <c r="K1362"/>
      <c r="L1362"/>
      <c r="M1362"/>
      <c r="N1362"/>
      <c r="O1362"/>
      <c r="Q1362"/>
      <c r="R1362"/>
      <c r="AL1362" s="117"/>
      <c r="AM1362"/>
      <c r="AN1362"/>
      <c r="AO1362"/>
      <c r="AP1362"/>
      <c r="AU1362"/>
      <c r="AV1362" s="169"/>
    </row>
    <row r="1363" spans="1:48" s="9" customFormat="1" ht="15" customHeight="1" x14ac:dyDescent="0.35">
      <c r="A1363"/>
      <c r="B1363"/>
      <c r="C1363"/>
      <c r="D1363"/>
      <c r="E1363"/>
      <c r="F1363"/>
      <c r="K1363"/>
      <c r="L1363"/>
      <c r="M1363"/>
      <c r="N1363"/>
      <c r="O1363"/>
      <c r="Q1363"/>
      <c r="R1363"/>
      <c r="AL1363" s="117"/>
      <c r="AM1363"/>
      <c r="AN1363"/>
      <c r="AO1363"/>
      <c r="AP1363"/>
      <c r="AU1363"/>
      <c r="AV1363" s="169"/>
    </row>
    <row r="1364" spans="1:48" s="9" customFormat="1" ht="15" customHeight="1" x14ac:dyDescent="0.35">
      <c r="A1364"/>
      <c r="B1364"/>
      <c r="C1364"/>
      <c r="D1364"/>
      <c r="E1364"/>
      <c r="F1364"/>
      <c r="K1364"/>
      <c r="L1364"/>
      <c r="M1364"/>
      <c r="N1364"/>
      <c r="O1364"/>
      <c r="Q1364"/>
      <c r="R1364"/>
      <c r="AL1364" s="117"/>
      <c r="AM1364"/>
      <c r="AN1364"/>
      <c r="AO1364"/>
      <c r="AP1364"/>
      <c r="AU1364"/>
      <c r="AV1364" s="169"/>
    </row>
    <row r="1365" spans="1:48" s="9" customFormat="1" ht="15" customHeight="1" x14ac:dyDescent="0.35">
      <c r="A1365"/>
      <c r="B1365"/>
      <c r="C1365"/>
      <c r="D1365"/>
      <c r="E1365"/>
      <c r="F1365"/>
      <c r="K1365"/>
      <c r="L1365"/>
      <c r="M1365"/>
      <c r="N1365"/>
      <c r="O1365"/>
      <c r="Q1365"/>
      <c r="R1365"/>
      <c r="AL1365" s="117"/>
      <c r="AM1365"/>
      <c r="AN1365"/>
      <c r="AO1365"/>
      <c r="AP1365"/>
      <c r="AU1365"/>
      <c r="AV1365" s="169"/>
    </row>
    <row r="1366" spans="1:48" s="9" customFormat="1" ht="15" customHeight="1" x14ac:dyDescent="0.35">
      <c r="A1366"/>
      <c r="B1366"/>
      <c r="C1366"/>
      <c r="D1366"/>
      <c r="E1366"/>
      <c r="F1366"/>
      <c r="K1366"/>
      <c r="L1366"/>
      <c r="M1366"/>
      <c r="N1366"/>
      <c r="O1366"/>
      <c r="Q1366"/>
      <c r="R1366"/>
      <c r="AL1366" s="117"/>
      <c r="AM1366"/>
      <c r="AN1366"/>
      <c r="AO1366"/>
      <c r="AP1366"/>
      <c r="AU1366"/>
      <c r="AV1366" s="169"/>
    </row>
    <row r="1367" spans="1:48" s="9" customFormat="1" ht="15" customHeight="1" x14ac:dyDescent="0.35">
      <c r="A1367"/>
      <c r="B1367"/>
      <c r="C1367"/>
      <c r="D1367"/>
      <c r="E1367"/>
      <c r="F1367"/>
      <c r="K1367"/>
      <c r="L1367"/>
      <c r="M1367"/>
      <c r="N1367"/>
      <c r="O1367"/>
      <c r="Q1367"/>
      <c r="R1367"/>
      <c r="AL1367" s="117"/>
      <c r="AM1367"/>
      <c r="AN1367"/>
      <c r="AO1367"/>
      <c r="AP1367"/>
      <c r="AU1367"/>
      <c r="AV1367" s="169"/>
    </row>
    <row r="1368" spans="1:48" s="9" customFormat="1" ht="15" customHeight="1" x14ac:dyDescent="0.35">
      <c r="A1368"/>
      <c r="B1368"/>
      <c r="C1368"/>
      <c r="D1368"/>
      <c r="E1368"/>
      <c r="F1368"/>
      <c r="K1368"/>
      <c r="L1368"/>
      <c r="M1368"/>
      <c r="N1368"/>
      <c r="O1368"/>
      <c r="Q1368"/>
      <c r="R1368"/>
      <c r="AL1368" s="117"/>
      <c r="AM1368"/>
      <c r="AN1368"/>
      <c r="AO1368"/>
      <c r="AP1368"/>
      <c r="AU1368"/>
      <c r="AV1368" s="169"/>
    </row>
    <row r="1369" spans="1:48" s="9" customFormat="1" ht="15" customHeight="1" x14ac:dyDescent="0.35">
      <c r="A1369"/>
      <c r="B1369"/>
      <c r="C1369"/>
      <c r="D1369"/>
      <c r="E1369"/>
      <c r="F1369"/>
      <c r="K1369"/>
      <c r="L1369"/>
      <c r="M1369"/>
      <c r="N1369"/>
      <c r="O1369"/>
      <c r="Q1369"/>
      <c r="R1369"/>
      <c r="AL1369" s="117"/>
      <c r="AM1369"/>
      <c r="AN1369"/>
      <c r="AO1369"/>
      <c r="AP1369"/>
      <c r="AU1369"/>
      <c r="AV1369" s="169"/>
    </row>
    <row r="1370" spans="1:48" s="9" customFormat="1" ht="15" customHeight="1" x14ac:dyDescent="0.35">
      <c r="A1370"/>
      <c r="B1370"/>
      <c r="C1370"/>
      <c r="D1370"/>
      <c r="E1370"/>
      <c r="F1370"/>
      <c r="K1370"/>
      <c r="L1370"/>
      <c r="M1370"/>
      <c r="N1370"/>
      <c r="O1370"/>
      <c r="Q1370"/>
      <c r="R1370"/>
      <c r="AL1370" s="117"/>
      <c r="AM1370"/>
      <c r="AN1370"/>
      <c r="AO1370"/>
      <c r="AP1370"/>
      <c r="AU1370"/>
      <c r="AV1370" s="169"/>
    </row>
    <row r="1371" spans="1:48" s="9" customFormat="1" ht="15" customHeight="1" x14ac:dyDescent="0.35">
      <c r="A1371"/>
      <c r="B1371"/>
      <c r="C1371"/>
      <c r="D1371"/>
      <c r="E1371"/>
      <c r="F1371"/>
      <c r="K1371"/>
      <c r="L1371"/>
      <c r="M1371"/>
      <c r="N1371"/>
      <c r="O1371"/>
      <c r="Q1371"/>
      <c r="R1371"/>
      <c r="AL1371" s="117"/>
      <c r="AM1371"/>
      <c r="AN1371"/>
      <c r="AO1371"/>
      <c r="AP1371"/>
      <c r="AU1371"/>
      <c r="AV1371" s="169"/>
    </row>
    <row r="1372" spans="1:48" s="9" customFormat="1" ht="15" customHeight="1" x14ac:dyDescent="0.35">
      <c r="A1372"/>
      <c r="B1372"/>
      <c r="C1372"/>
      <c r="D1372"/>
      <c r="E1372"/>
      <c r="F1372"/>
      <c r="K1372"/>
      <c r="L1372"/>
      <c r="M1372"/>
      <c r="N1372"/>
      <c r="O1372"/>
      <c r="Q1372"/>
      <c r="R1372"/>
      <c r="AL1372" s="117"/>
      <c r="AM1372"/>
      <c r="AN1372"/>
      <c r="AO1372"/>
      <c r="AP1372"/>
      <c r="AU1372"/>
      <c r="AV1372" s="169"/>
    </row>
    <row r="1373" spans="1:48" s="9" customFormat="1" ht="15" customHeight="1" x14ac:dyDescent="0.35">
      <c r="A1373"/>
      <c r="B1373"/>
      <c r="C1373"/>
      <c r="D1373"/>
      <c r="E1373"/>
      <c r="F1373"/>
      <c r="K1373"/>
      <c r="L1373"/>
      <c r="M1373"/>
      <c r="N1373"/>
      <c r="O1373"/>
      <c r="Q1373"/>
      <c r="R1373"/>
      <c r="AL1373" s="117"/>
      <c r="AM1373"/>
      <c r="AN1373"/>
      <c r="AO1373"/>
      <c r="AP1373"/>
      <c r="AU1373"/>
      <c r="AV1373" s="169"/>
    </row>
    <row r="1374" spans="1:48" s="9" customFormat="1" ht="15" customHeight="1" x14ac:dyDescent="0.35">
      <c r="A1374"/>
      <c r="B1374"/>
      <c r="C1374"/>
      <c r="D1374"/>
      <c r="E1374"/>
      <c r="F1374"/>
      <c r="K1374"/>
      <c r="L1374"/>
      <c r="M1374"/>
      <c r="N1374"/>
      <c r="O1374"/>
      <c r="Q1374"/>
      <c r="R1374"/>
      <c r="AL1374" s="117"/>
      <c r="AM1374"/>
      <c r="AN1374"/>
      <c r="AO1374"/>
      <c r="AP1374"/>
      <c r="AU1374"/>
      <c r="AV1374" s="169"/>
    </row>
    <row r="1375" spans="1:48" s="9" customFormat="1" ht="15" customHeight="1" x14ac:dyDescent="0.35">
      <c r="A1375"/>
      <c r="B1375"/>
      <c r="C1375"/>
      <c r="D1375"/>
      <c r="E1375"/>
      <c r="F1375"/>
      <c r="K1375"/>
      <c r="L1375"/>
      <c r="M1375"/>
      <c r="N1375"/>
      <c r="O1375"/>
      <c r="Q1375"/>
      <c r="R1375"/>
      <c r="AL1375" s="117"/>
      <c r="AM1375"/>
      <c r="AN1375"/>
      <c r="AO1375"/>
      <c r="AP1375"/>
      <c r="AU1375"/>
      <c r="AV1375" s="169"/>
    </row>
    <row r="1376" spans="1:48" s="9" customFormat="1" ht="15" customHeight="1" x14ac:dyDescent="0.35">
      <c r="A1376"/>
      <c r="B1376"/>
      <c r="C1376"/>
      <c r="D1376"/>
      <c r="E1376"/>
      <c r="F1376"/>
      <c r="K1376"/>
      <c r="L1376"/>
      <c r="M1376"/>
      <c r="N1376"/>
      <c r="O1376"/>
      <c r="Q1376"/>
      <c r="R1376"/>
      <c r="AL1376" s="117"/>
      <c r="AM1376"/>
      <c r="AN1376"/>
      <c r="AO1376"/>
      <c r="AP1376"/>
      <c r="AU1376"/>
      <c r="AV1376" s="169"/>
    </row>
    <row r="1377" spans="1:48" s="9" customFormat="1" ht="15" customHeight="1" x14ac:dyDescent="0.35">
      <c r="A1377"/>
      <c r="B1377"/>
      <c r="C1377"/>
      <c r="D1377"/>
      <c r="E1377"/>
      <c r="F1377"/>
      <c r="K1377"/>
      <c r="L1377"/>
      <c r="M1377"/>
      <c r="N1377"/>
      <c r="O1377"/>
      <c r="Q1377"/>
      <c r="R1377"/>
      <c r="AL1377" s="117"/>
      <c r="AM1377"/>
      <c r="AN1377"/>
      <c r="AO1377"/>
      <c r="AP1377"/>
      <c r="AU1377"/>
      <c r="AV1377" s="169"/>
    </row>
    <row r="1378" spans="1:48" s="9" customFormat="1" ht="15" customHeight="1" x14ac:dyDescent="0.35">
      <c r="A1378"/>
      <c r="B1378"/>
      <c r="C1378"/>
      <c r="D1378"/>
      <c r="E1378"/>
      <c r="F1378"/>
      <c r="K1378"/>
      <c r="L1378"/>
      <c r="M1378"/>
      <c r="N1378"/>
      <c r="O1378"/>
      <c r="Q1378"/>
      <c r="R1378"/>
      <c r="AL1378" s="117"/>
      <c r="AM1378"/>
      <c r="AN1378"/>
      <c r="AO1378"/>
      <c r="AP1378"/>
      <c r="AU1378"/>
      <c r="AV1378" s="169"/>
    </row>
    <row r="1379" spans="1:48" s="9" customFormat="1" ht="15" customHeight="1" x14ac:dyDescent="0.35">
      <c r="A1379"/>
      <c r="B1379"/>
      <c r="C1379"/>
      <c r="D1379"/>
      <c r="E1379"/>
      <c r="F1379"/>
      <c r="K1379"/>
      <c r="L1379"/>
      <c r="M1379"/>
      <c r="N1379"/>
      <c r="O1379"/>
      <c r="Q1379"/>
      <c r="R1379"/>
      <c r="AL1379" s="117"/>
      <c r="AM1379"/>
      <c r="AN1379"/>
      <c r="AO1379"/>
      <c r="AP1379"/>
      <c r="AU1379"/>
      <c r="AV1379" s="169"/>
    </row>
    <row r="1380" spans="1:48" s="9" customFormat="1" ht="15" customHeight="1" x14ac:dyDescent="0.35">
      <c r="A1380"/>
      <c r="B1380"/>
      <c r="C1380"/>
      <c r="D1380"/>
      <c r="E1380"/>
      <c r="F1380"/>
      <c r="K1380"/>
      <c r="L1380"/>
      <c r="M1380"/>
      <c r="N1380"/>
      <c r="O1380"/>
      <c r="Q1380"/>
      <c r="R1380"/>
      <c r="AL1380" s="117"/>
      <c r="AM1380"/>
      <c r="AN1380"/>
      <c r="AO1380"/>
      <c r="AP1380"/>
      <c r="AU1380"/>
      <c r="AV1380" s="169"/>
    </row>
    <row r="1381" spans="1:48" s="9" customFormat="1" ht="15" customHeight="1" x14ac:dyDescent="0.35">
      <c r="A1381"/>
      <c r="B1381"/>
      <c r="C1381"/>
      <c r="D1381"/>
      <c r="E1381"/>
      <c r="F1381"/>
      <c r="K1381"/>
      <c r="L1381"/>
      <c r="M1381"/>
      <c r="N1381"/>
      <c r="O1381"/>
      <c r="Q1381"/>
      <c r="R1381"/>
      <c r="AL1381" s="117"/>
      <c r="AM1381"/>
      <c r="AN1381"/>
      <c r="AO1381"/>
      <c r="AP1381"/>
      <c r="AU1381"/>
      <c r="AV1381" s="169"/>
    </row>
    <row r="1382" spans="1:48" s="9" customFormat="1" ht="15" customHeight="1" x14ac:dyDescent="0.35">
      <c r="A1382"/>
      <c r="B1382"/>
      <c r="C1382"/>
      <c r="D1382"/>
      <c r="E1382"/>
      <c r="F1382"/>
      <c r="K1382"/>
      <c r="L1382"/>
      <c r="M1382"/>
      <c r="N1382"/>
      <c r="O1382"/>
      <c r="Q1382"/>
      <c r="R1382"/>
      <c r="AL1382" s="117"/>
      <c r="AM1382"/>
      <c r="AN1382"/>
      <c r="AO1382"/>
      <c r="AP1382"/>
      <c r="AU1382"/>
      <c r="AV1382" s="169"/>
    </row>
    <row r="1383" spans="1:48" s="9" customFormat="1" ht="15" customHeight="1" x14ac:dyDescent="0.35">
      <c r="A1383"/>
      <c r="B1383"/>
      <c r="C1383"/>
      <c r="D1383"/>
      <c r="E1383"/>
      <c r="F1383"/>
      <c r="K1383"/>
      <c r="L1383"/>
      <c r="M1383"/>
      <c r="N1383"/>
      <c r="O1383"/>
      <c r="Q1383"/>
      <c r="R1383"/>
      <c r="AL1383" s="117"/>
      <c r="AM1383"/>
      <c r="AN1383"/>
      <c r="AO1383"/>
      <c r="AP1383"/>
      <c r="AU1383"/>
      <c r="AV1383" s="169"/>
    </row>
    <row r="1384" spans="1:48" s="9" customFormat="1" ht="15" customHeight="1" x14ac:dyDescent="0.35">
      <c r="A1384"/>
      <c r="B1384"/>
      <c r="C1384"/>
      <c r="D1384"/>
      <c r="E1384"/>
      <c r="F1384"/>
      <c r="K1384"/>
      <c r="L1384"/>
      <c r="M1384"/>
      <c r="N1384"/>
      <c r="O1384"/>
      <c r="Q1384"/>
      <c r="R1384"/>
      <c r="AL1384" s="117"/>
      <c r="AM1384"/>
      <c r="AN1384"/>
      <c r="AO1384"/>
      <c r="AP1384"/>
      <c r="AU1384"/>
      <c r="AV1384" s="169"/>
    </row>
    <row r="1385" spans="1:48" s="9" customFormat="1" ht="15" customHeight="1" x14ac:dyDescent="0.35">
      <c r="A1385"/>
      <c r="B1385"/>
      <c r="C1385"/>
      <c r="D1385"/>
      <c r="E1385"/>
      <c r="F1385"/>
      <c r="K1385"/>
      <c r="L1385"/>
      <c r="M1385"/>
      <c r="N1385"/>
      <c r="O1385"/>
      <c r="Q1385"/>
      <c r="R1385"/>
      <c r="AL1385" s="117"/>
      <c r="AM1385"/>
      <c r="AN1385"/>
      <c r="AO1385"/>
      <c r="AP1385"/>
      <c r="AU1385"/>
      <c r="AV1385" s="169"/>
    </row>
    <row r="1386" spans="1:48" s="9" customFormat="1" ht="15" customHeight="1" x14ac:dyDescent="0.35">
      <c r="A1386"/>
      <c r="B1386"/>
      <c r="C1386"/>
      <c r="D1386"/>
      <c r="E1386"/>
      <c r="F1386"/>
      <c r="K1386"/>
      <c r="L1386"/>
      <c r="M1386"/>
      <c r="N1386"/>
      <c r="O1386"/>
      <c r="Q1386"/>
      <c r="R1386"/>
      <c r="AL1386" s="117"/>
      <c r="AM1386"/>
      <c r="AN1386"/>
      <c r="AO1386"/>
      <c r="AP1386"/>
      <c r="AU1386"/>
      <c r="AV1386" s="169"/>
    </row>
    <row r="1387" spans="1:48" s="9" customFormat="1" ht="15" customHeight="1" x14ac:dyDescent="0.35">
      <c r="A1387"/>
      <c r="B1387"/>
      <c r="C1387"/>
      <c r="D1387"/>
      <c r="E1387"/>
      <c r="F1387"/>
      <c r="K1387"/>
      <c r="L1387"/>
      <c r="M1387"/>
      <c r="N1387"/>
      <c r="O1387"/>
      <c r="Q1387"/>
      <c r="R1387"/>
      <c r="AL1387" s="117"/>
      <c r="AM1387"/>
      <c r="AN1387"/>
      <c r="AO1387"/>
      <c r="AP1387"/>
      <c r="AU1387"/>
      <c r="AV1387" s="169"/>
    </row>
    <row r="1388" spans="1:48" s="9" customFormat="1" ht="15" customHeight="1" x14ac:dyDescent="0.35">
      <c r="A1388"/>
      <c r="B1388"/>
      <c r="C1388"/>
      <c r="D1388"/>
      <c r="E1388"/>
      <c r="F1388"/>
      <c r="K1388"/>
      <c r="L1388"/>
      <c r="M1388"/>
      <c r="N1388"/>
      <c r="O1388"/>
      <c r="Q1388"/>
      <c r="R1388"/>
      <c r="AL1388" s="117"/>
      <c r="AM1388"/>
      <c r="AN1388"/>
      <c r="AO1388"/>
      <c r="AP1388"/>
      <c r="AU1388"/>
      <c r="AV1388" s="169"/>
    </row>
    <row r="1389" spans="1:48" s="9" customFormat="1" ht="15" customHeight="1" x14ac:dyDescent="0.35">
      <c r="A1389"/>
      <c r="B1389"/>
      <c r="C1389"/>
      <c r="D1389"/>
      <c r="E1389"/>
      <c r="F1389"/>
      <c r="K1389"/>
      <c r="L1389"/>
      <c r="M1389"/>
      <c r="N1389"/>
      <c r="O1389"/>
      <c r="Q1389"/>
      <c r="R1389"/>
      <c r="AL1389" s="117"/>
      <c r="AM1389"/>
      <c r="AN1389"/>
      <c r="AO1389"/>
      <c r="AP1389"/>
      <c r="AU1389"/>
      <c r="AV1389" s="169"/>
    </row>
    <row r="1390" spans="1:48" s="9" customFormat="1" ht="15" customHeight="1" x14ac:dyDescent="0.35">
      <c r="A1390"/>
      <c r="B1390"/>
      <c r="C1390"/>
      <c r="D1390"/>
      <c r="E1390"/>
      <c r="F1390"/>
      <c r="K1390"/>
      <c r="L1390"/>
      <c r="M1390"/>
      <c r="N1390"/>
      <c r="O1390"/>
      <c r="Q1390"/>
      <c r="R1390"/>
      <c r="AL1390" s="117"/>
      <c r="AM1390"/>
      <c r="AN1390"/>
      <c r="AO1390"/>
      <c r="AP1390"/>
      <c r="AU1390"/>
      <c r="AV1390" s="169"/>
    </row>
    <row r="1391" spans="1:48" s="9" customFormat="1" ht="15" customHeight="1" x14ac:dyDescent="0.35">
      <c r="A1391"/>
      <c r="B1391"/>
      <c r="C1391"/>
      <c r="D1391"/>
      <c r="E1391"/>
      <c r="F1391"/>
      <c r="K1391"/>
      <c r="L1391"/>
      <c r="M1391"/>
      <c r="N1391"/>
      <c r="O1391"/>
      <c r="Q1391"/>
      <c r="R1391"/>
      <c r="AL1391" s="117"/>
      <c r="AM1391"/>
      <c r="AN1391"/>
      <c r="AO1391"/>
      <c r="AP1391"/>
      <c r="AU1391"/>
      <c r="AV1391" s="169"/>
    </row>
    <row r="1392" spans="1:48" s="9" customFormat="1" ht="15" customHeight="1" x14ac:dyDescent="0.35">
      <c r="A1392"/>
      <c r="B1392"/>
      <c r="C1392"/>
      <c r="D1392"/>
      <c r="E1392"/>
      <c r="F1392"/>
      <c r="K1392"/>
      <c r="L1392"/>
      <c r="M1392"/>
      <c r="N1392"/>
      <c r="O1392"/>
      <c r="Q1392"/>
      <c r="R1392"/>
      <c r="AL1392" s="117"/>
      <c r="AM1392"/>
      <c r="AN1392"/>
      <c r="AO1392"/>
      <c r="AP1392"/>
      <c r="AU1392"/>
      <c r="AV1392" s="169"/>
    </row>
    <row r="1393" spans="1:48" s="9" customFormat="1" ht="15" customHeight="1" x14ac:dyDescent="0.35">
      <c r="A1393"/>
      <c r="B1393"/>
      <c r="C1393"/>
      <c r="D1393"/>
      <c r="E1393"/>
      <c r="F1393"/>
      <c r="K1393"/>
      <c r="L1393"/>
      <c r="M1393"/>
      <c r="N1393"/>
      <c r="O1393"/>
      <c r="Q1393"/>
      <c r="R1393"/>
      <c r="AL1393" s="117"/>
      <c r="AM1393"/>
      <c r="AN1393"/>
      <c r="AO1393"/>
      <c r="AP1393"/>
      <c r="AU1393"/>
      <c r="AV1393" s="169"/>
    </row>
    <row r="1394" spans="1:48" s="9" customFormat="1" ht="15" customHeight="1" x14ac:dyDescent="0.35">
      <c r="A1394"/>
      <c r="B1394"/>
      <c r="C1394"/>
      <c r="D1394"/>
      <c r="E1394"/>
      <c r="F1394"/>
      <c r="K1394"/>
      <c r="L1394"/>
      <c r="M1394"/>
      <c r="N1394"/>
      <c r="O1394"/>
      <c r="Q1394"/>
      <c r="R1394"/>
      <c r="AL1394" s="117"/>
      <c r="AM1394"/>
      <c r="AN1394"/>
      <c r="AO1394"/>
      <c r="AP1394"/>
      <c r="AU1394"/>
      <c r="AV1394" s="169"/>
    </row>
    <row r="1395" spans="1:48" s="9" customFormat="1" ht="15" customHeight="1" x14ac:dyDescent="0.35">
      <c r="A1395"/>
      <c r="B1395"/>
      <c r="C1395"/>
      <c r="D1395"/>
      <c r="E1395"/>
      <c r="F1395"/>
      <c r="K1395"/>
      <c r="L1395"/>
      <c r="M1395"/>
      <c r="N1395"/>
      <c r="O1395"/>
      <c r="Q1395"/>
      <c r="R1395"/>
      <c r="AL1395" s="117"/>
      <c r="AM1395"/>
      <c r="AN1395"/>
      <c r="AO1395"/>
      <c r="AP1395"/>
      <c r="AU1395"/>
      <c r="AV1395" s="169"/>
    </row>
    <row r="1396" spans="1:48" s="9" customFormat="1" ht="15" customHeight="1" x14ac:dyDescent="0.35">
      <c r="A1396"/>
      <c r="B1396"/>
      <c r="C1396"/>
      <c r="D1396"/>
      <c r="E1396"/>
      <c r="F1396"/>
      <c r="K1396"/>
      <c r="L1396"/>
      <c r="M1396"/>
      <c r="N1396"/>
      <c r="O1396"/>
      <c r="Q1396"/>
      <c r="R1396"/>
      <c r="AL1396" s="117"/>
      <c r="AM1396"/>
      <c r="AN1396"/>
      <c r="AO1396"/>
      <c r="AP1396"/>
      <c r="AU1396"/>
      <c r="AV1396" s="169"/>
    </row>
    <row r="1397" spans="1:48" s="9" customFormat="1" ht="15" customHeight="1" x14ac:dyDescent="0.35">
      <c r="A1397"/>
      <c r="B1397"/>
      <c r="C1397"/>
      <c r="D1397"/>
      <c r="E1397"/>
      <c r="F1397"/>
      <c r="K1397"/>
      <c r="L1397"/>
      <c r="M1397"/>
      <c r="N1397"/>
      <c r="O1397"/>
      <c r="Q1397"/>
      <c r="R1397"/>
      <c r="AL1397" s="117"/>
      <c r="AM1397"/>
      <c r="AN1397"/>
      <c r="AO1397"/>
      <c r="AP1397"/>
      <c r="AU1397"/>
      <c r="AV1397" s="169"/>
    </row>
    <row r="1398" spans="1:48" s="9" customFormat="1" ht="15" customHeight="1" x14ac:dyDescent="0.35">
      <c r="A1398"/>
      <c r="B1398"/>
      <c r="C1398"/>
      <c r="D1398"/>
      <c r="E1398"/>
      <c r="F1398"/>
      <c r="K1398"/>
      <c r="L1398"/>
      <c r="M1398"/>
      <c r="N1398"/>
      <c r="O1398"/>
      <c r="Q1398"/>
      <c r="R1398"/>
      <c r="AL1398" s="117"/>
      <c r="AM1398"/>
      <c r="AN1398"/>
      <c r="AO1398"/>
      <c r="AP1398"/>
      <c r="AU1398"/>
      <c r="AV1398" s="169"/>
    </row>
    <row r="1399" spans="1:48" s="9" customFormat="1" ht="15" customHeight="1" x14ac:dyDescent="0.35">
      <c r="A1399"/>
      <c r="B1399"/>
      <c r="C1399"/>
      <c r="D1399"/>
      <c r="E1399"/>
      <c r="F1399"/>
      <c r="K1399"/>
      <c r="L1399"/>
      <c r="M1399"/>
      <c r="N1399"/>
      <c r="O1399"/>
      <c r="Q1399"/>
      <c r="R1399"/>
      <c r="AL1399" s="117"/>
      <c r="AM1399"/>
      <c r="AN1399"/>
      <c r="AO1399"/>
      <c r="AP1399"/>
      <c r="AU1399"/>
      <c r="AV1399" s="169"/>
    </row>
    <row r="1400" spans="1:48" s="9" customFormat="1" ht="15" customHeight="1" x14ac:dyDescent="0.35">
      <c r="A1400"/>
      <c r="B1400"/>
      <c r="C1400"/>
      <c r="D1400"/>
      <c r="E1400"/>
      <c r="F1400"/>
      <c r="K1400"/>
      <c r="L1400"/>
      <c r="M1400"/>
      <c r="N1400"/>
      <c r="O1400"/>
      <c r="Q1400"/>
      <c r="R1400"/>
      <c r="AL1400" s="117"/>
      <c r="AM1400"/>
      <c r="AN1400"/>
      <c r="AO1400"/>
      <c r="AP1400"/>
      <c r="AU1400"/>
      <c r="AV1400" s="169"/>
    </row>
    <row r="1401" spans="1:48" s="9" customFormat="1" ht="15" customHeight="1" x14ac:dyDescent="0.35">
      <c r="A1401"/>
      <c r="B1401"/>
      <c r="C1401"/>
      <c r="D1401"/>
      <c r="E1401"/>
      <c r="F1401"/>
      <c r="K1401"/>
      <c r="L1401"/>
      <c r="M1401"/>
      <c r="N1401"/>
      <c r="O1401"/>
      <c r="Q1401"/>
      <c r="R1401"/>
      <c r="AL1401" s="117"/>
      <c r="AM1401"/>
      <c r="AN1401"/>
      <c r="AO1401"/>
      <c r="AP1401"/>
      <c r="AU1401"/>
      <c r="AV1401" s="169"/>
    </row>
    <row r="1402" spans="1:48" s="9" customFormat="1" ht="15" customHeight="1" x14ac:dyDescent="0.35">
      <c r="A1402"/>
      <c r="B1402"/>
      <c r="C1402"/>
      <c r="D1402"/>
      <c r="E1402"/>
      <c r="F1402"/>
      <c r="K1402"/>
      <c r="L1402"/>
      <c r="M1402"/>
      <c r="N1402"/>
      <c r="O1402"/>
      <c r="Q1402"/>
      <c r="R1402"/>
      <c r="AL1402" s="117"/>
      <c r="AM1402"/>
      <c r="AN1402"/>
      <c r="AO1402"/>
      <c r="AP1402"/>
      <c r="AU1402"/>
      <c r="AV1402" s="169"/>
    </row>
    <row r="1403" spans="1:48" s="9" customFormat="1" ht="15" customHeight="1" x14ac:dyDescent="0.35">
      <c r="A1403"/>
      <c r="B1403"/>
      <c r="C1403"/>
      <c r="D1403"/>
      <c r="E1403"/>
      <c r="F1403"/>
      <c r="K1403"/>
      <c r="L1403"/>
      <c r="M1403"/>
      <c r="N1403"/>
      <c r="O1403"/>
      <c r="Q1403"/>
      <c r="R1403"/>
      <c r="AL1403" s="117"/>
      <c r="AM1403"/>
      <c r="AN1403"/>
      <c r="AO1403"/>
      <c r="AP1403"/>
      <c r="AU1403"/>
      <c r="AV1403" s="169"/>
    </row>
    <row r="1404" spans="1:48" s="9" customFormat="1" ht="15" customHeight="1" x14ac:dyDescent="0.35">
      <c r="A1404"/>
      <c r="B1404"/>
      <c r="C1404"/>
      <c r="D1404"/>
      <c r="E1404"/>
      <c r="F1404"/>
      <c r="K1404"/>
      <c r="L1404"/>
      <c r="M1404"/>
      <c r="N1404"/>
      <c r="O1404"/>
      <c r="Q1404"/>
      <c r="R1404"/>
      <c r="AL1404" s="117"/>
      <c r="AM1404"/>
      <c r="AN1404"/>
      <c r="AO1404"/>
      <c r="AP1404"/>
      <c r="AU1404"/>
      <c r="AV1404" s="169"/>
    </row>
    <row r="1405" spans="1:48" s="9" customFormat="1" ht="15" customHeight="1" x14ac:dyDescent="0.35">
      <c r="A1405"/>
      <c r="B1405"/>
      <c r="C1405"/>
      <c r="D1405"/>
      <c r="E1405"/>
      <c r="F1405"/>
      <c r="K1405"/>
      <c r="L1405"/>
      <c r="M1405"/>
      <c r="N1405"/>
      <c r="O1405"/>
      <c r="Q1405"/>
      <c r="R1405"/>
      <c r="AL1405" s="117"/>
      <c r="AM1405"/>
      <c r="AN1405"/>
      <c r="AO1405"/>
      <c r="AP1405"/>
      <c r="AU1405"/>
      <c r="AV1405" s="169"/>
    </row>
    <row r="1406" spans="1:48" s="9" customFormat="1" ht="15" customHeight="1" x14ac:dyDescent="0.35">
      <c r="A1406"/>
      <c r="B1406"/>
      <c r="C1406"/>
      <c r="D1406"/>
      <c r="E1406"/>
      <c r="F1406"/>
      <c r="K1406"/>
      <c r="L1406"/>
      <c r="M1406"/>
      <c r="N1406"/>
      <c r="O1406"/>
      <c r="Q1406"/>
      <c r="R1406"/>
      <c r="AL1406" s="117"/>
      <c r="AM1406"/>
      <c r="AN1406"/>
      <c r="AO1406"/>
      <c r="AP1406"/>
      <c r="AU1406"/>
      <c r="AV1406" s="169"/>
    </row>
    <row r="1407" spans="1:48" s="9" customFormat="1" ht="15" customHeight="1" x14ac:dyDescent="0.35">
      <c r="A1407"/>
      <c r="B1407"/>
      <c r="C1407"/>
      <c r="D1407"/>
      <c r="E1407"/>
      <c r="F1407"/>
      <c r="K1407"/>
      <c r="L1407"/>
      <c r="M1407"/>
      <c r="N1407"/>
      <c r="O1407"/>
      <c r="Q1407"/>
      <c r="R1407"/>
      <c r="AL1407" s="117"/>
      <c r="AM1407"/>
      <c r="AN1407"/>
      <c r="AO1407"/>
      <c r="AP1407"/>
      <c r="AU1407"/>
      <c r="AV1407" s="169"/>
    </row>
    <row r="1408" spans="1:48" s="9" customFormat="1" ht="15" customHeight="1" x14ac:dyDescent="0.35">
      <c r="A1408"/>
      <c r="B1408"/>
      <c r="C1408"/>
      <c r="D1408"/>
      <c r="E1408"/>
      <c r="F1408"/>
      <c r="K1408"/>
      <c r="L1408"/>
      <c r="M1408"/>
      <c r="N1408"/>
      <c r="O1408"/>
      <c r="Q1408"/>
      <c r="R1408"/>
      <c r="AL1408" s="117"/>
      <c r="AM1408"/>
      <c r="AN1408"/>
      <c r="AO1408"/>
      <c r="AP1408"/>
      <c r="AU1408"/>
      <c r="AV1408" s="169"/>
    </row>
    <row r="1409" spans="1:48" s="9" customFormat="1" ht="15" customHeight="1" x14ac:dyDescent="0.35">
      <c r="A1409"/>
      <c r="B1409"/>
      <c r="C1409"/>
      <c r="D1409"/>
      <c r="E1409"/>
      <c r="F1409"/>
      <c r="K1409"/>
      <c r="L1409"/>
      <c r="M1409"/>
      <c r="N1409"/>
      <c r="O1409"/>
      <c r="Q1409"/>
      <c r="R1409"/>
      <c r="AL1409" s="117"/>
      <c r="AM1409"/>
      <c r="AN1409"/>
      <c r="AO1409"/>
      <c r="AP1409"/>
      <c r="AU1409"/>
      <c r="AV1409" s="169"/>
    </row>
    <row r="1410" spans="1:48" s="9" customFormat="1" ht="15" customHeight="1" x14ac:dyDescent="0.35">
      <c r="A1410"/>
      <c r="B1410"/>
      <c r="C1410"/>
      <c r="D1410"/>
      <c r="E1410"/>
      <c r="F1410"/>
      <c r="K1410"/>
      <c r="L1410"/>
      <c r="M1410"/>
      <c r="N1410"/>
      <c r="O1410"/>
      <c r="Q1410"/>
      <c r="R1410"/>
      <c r="AL1410" s="117"/>
      <c r="AM1410"/>
      <c r="AN1410"/>
      <c r="AO1410"/>
      <c r="AP1410"/>
      <c r="AU1410"/>
      <c r="AV1410" s="169"/>
    </row>
    <row r="1411" spans="1:48" s="9" customFormat="1" ht="15" customHeight="1" x14ac:dyDescent="0.35">
      <c r="A1411"/>
      <c r="B1411"/>
      <c r="C1411"/>
      <c r="D1411"/>
      <c r="E1411"/>
      <c r="F1411"/>
      <c r="K1411"/>
      <c r="L1411"/>
      <c r="M1411"/>
      <c r="N1411"/>
      <c r="O1411"/>
      <c r="Q1411"/>
      <c r="R1411"/>
      <c r="AL1411" s="117"/>
      <c r="AM1411"/>
      <c r="AN1411"/>
      <c r="AO1411"/>
      <c r="AP1411"/>
      <c r="AU1411"/>
      <c r="AV1411" s="169"/>
    </row>
    <row r="1412" spans="1:48" s="9" customFormat="1" ht="15" customHeight="1" x14ac:dyDescent="0.35">
      <c r="A1412"/>
      <c r="B1412"/>
      <c r="C1412"/>
      <c r="D1412"/>
      <c r="E1412"/>
      <c r="F1412"/>
      <c r="K1412"/>
      <c r="L1412"/>
      <c r="M1412"/>
      <c r="N1412"/>
      <c r="O1412"/>
      <c r="Q1412"/>
      <c r="R1412"/>
      <c r="AL1412" s="117"/>
      <c r="AM1412"/>
      <c r="AN1412"/>
      <c r="AO1412"/>
      <c r="AP1412"/>
      <c r="AU1412"/>
      <c r="AV1412" s="169"/>
    </row>
    <row r="1413" spans="1:48" s="9" customFormat="1" ht="15" customHeight="1" x14ac:dyDescent="0.35">
      <c r="A1413"/>
      <c r="B1413"/>
      <c r="C1413"/>
      <c r="D1413"/>
      <c r="E1413"/>
      <c r="F1413"/>
      <c r="K1413"/>
      <c r="L1413"/>
      <c r="M1413"/>
      <c r="N1413"/>
      <c r="O1413"/>
      <c r="Q1413"/>
      <c r="R1413"/>
      <c r="AL1413" s="117"/>
      <c r="AM1413"/>
      <c r="AN1413"/>
      <c r="AO1413"/>
      <c r="AP1413"/>
      <c r="AU1413"/>
      <c r="AV1413" s="169"/>
    </row>
    <row r="1414" spans="1:48" s="9" customFormat="1" ht="15" customHeight="1" x14ac:dyDescent="0.35">
      <c r="A1414"/>
      <c r="B1414"/>
      <c r="C1414"/>
      <c r="D1414"/>
      <c r="E1414"/>
      <c r="F1414"/>
      <c r="K1414"/>
      <c r="L1414"/>
      <c r="M1414"/>
      <c r="N1414"/>
      <c r="O1414"/>
      <c r="Q1414"/>
      <c r="R1414"/>
      <c r="AL1414" s="117"/>
      <c r="AM1414"/>
      <c r="AN1414"/>
      <c r="AO1414"/>
      <c r="AP1414"/>
      <c r="AU1414"/>
      <c r="AV1414" s="169"/>
    </row>
    <row r="1415" spans="1:48" s="9" customFormat="1" ht="15" customHeight="1" x14ac:dyDescent="0.35">
      <c r="A1415"/>
      <c r="B1415"/>
      <c r="C1415"/>
      <c r="D1415"/>
      <c r="E1415"/>
      <c r="F1415"/>
      <c r="K1415"/>
      <c r="L1415"/>
      <c r="M1415"/>
      <c r="N1415"/>
      <c r="O1415"/>
      <c r="Q1415"/>
      <c r="R1415"/>
      <c r="AL1415" s="117"/>
      <c r="AM1415"/>
      <c r="AN1415"/>
      <c r="AO1415"/>
      <c r="AP1415"/>
      <c r="AU1415"/>
      <c r="AV1415" s="169"/>
    </row>
    <row r="1416" spans="1:48" s="9" customFormat="1" ht="15" customHeight="1" x14ac:dyDescent="0.35">
      <c r="A1416"/>
      <c r="B1416"/>
      <c r="C1416"/>
      <c r="D1416"/>
      <c r="E1416"/>
      <c r="F1416"/>
      <c r="K1416"/>
      <c r="L1416"/>
      <c r="M1416"/>
      <c r="N1416"/>
      <c r="O1416"/>
      <c r="Q1416"/>
      <c r="R1416"/>
      <c r="AL1416" s="117"/>
      <c r="AM1416"/>
      <c r="AN1416"/>
      <c r="AO1416"/>
      <c r="AP1416"/>
      <c r="AU1416"/>
      <c r="AV1416" s="169"/>
    </row>
    <row r="1417" spans="1:48" s="9" customFormat="1" ht="15" customHeight="1" x14ac:dyDescent="0.35">
      <c r="A1417"/>
      <c r="B1417"/>
      <c r="C1417"/>
      <c r="D1417"/>
      <c r="E1417"/>
      <c r="F1417"/>
      <c r="K1417"/>
      <c r="L1417"/>
      <c r="M1417"/>
      <c r="N1417"/>
      <c r="O1417"/>
      <c r="Q1417"/>
      <c r="R1417"/>
      <c r="AL1417" s="117"/>
      <c r="AM1417"/>
      <c r="AN1417"/>
      <c r="AO1417"/>
      <c r="AP1417"/>
      <c r="AU1417"/>
      <c r="AV1417" s="169"/>
    </row>
    <row r="1418" spans="1:48" s="9" customFormat="1" ht="15" customHeight="1" x14ac:dyDescent="0.35">
      <c r="A1418"/>
      <c r="B1418"/>
      <c r="C1418"/>
      <c r="D1418"/>
      <c r="E1418"/>
      <c r="F1418"/>
      <c r="K1418"/>
      <c r="L1418"/>
      <c r="M1418"/>
      <c r="N1418"/>
      <c r="O1418"/>
      <c r="Q1418"/>
      <c r="R1418"/>
      <c r="AL1418" s="117"/>
      <c r="AM1418"/>
      <c r="AN1418"/>
      <c r="AO1418"/>
      <c r="AP1418"/>
      <c r="AU1418"/>
      <c r="AV1418" s="169"/>
    </row>
    <row r="1419" spans="1:48" s="9" customFormat="1" ht="15" customHeight="1" x14ac:dyDescent="0.35">
      <c r="A1419"/>
      <c r="B1419"/>
      <c r="C1419"/>
      <c r="D1419"/>
      <c r="E1419"/>
      <c r="F1419"/>
      <c r="K1419"/>
      <c r="L1419"/>
      <c r="M1419"/>
      <c r="N1419"/>
      <c r="O1419"/>
      <c r="Q1419"/>
      <c r="R1419"/>
      <c r="AL1419" s="117"/>
      <c r="AM1419"/>
      <c r="AN1419"/>
      <c r="AO1419"/>
      <c r="AP1419"/>
      <c r="AU1419"/>
      <c r="AV1419" s="169"/>
    </row>
    <row r="1420" spans="1:48" s="9" customFormat="1" ht="15" customHeight="1" x14ac:dyDescent="0.35">
      <c r="A1420"/>
      <c r="B1420"/>
      <c r="C1420"/>
      <c r="D1420"/>
      <c r="E1420"/>
      <c r="F1420"/>
      <c r="K1420"/>
      <c r="L1420"/>
      <c r="M1420"/>
      <c r="N1420"/>
      <c r="O1420"/>
      <c r="Q1420"/>
      <c r="R1420"/>
      <c r="AL1420" s="117"/>
      <c r="AM1420"/>
      <c r="AN1420"/>
      <c r="AO1420"/>
      <c r="AP1420"/>
      <c r="AU1420"/>
      <c r="AV1420" s="169"/>
    </row>
    <row r="1421" spans="1:48" s="9" customFormat="1" ht="15" customHeight="1" x14ac:dyDescent="0.35">
      <c r="A1421"/>
      <c r="B1421"/>
      <c r="C1421"/>
      <c r="D1421"/>
      <c r="E1421"/>
      <c r="F1421"/>
      <c r="K1421"/>
      <c r="L1421"/>
      <c r="M1421"/>
      <c r="N1421"/>
      <c r="O1421"/>
      <c r="Q1421"/>
      <c r="R1421"/>
      <c r="AL1421" s="117"/>
      <c r="AM1421"/>
      <c r="AN1421"/>
      <c r="AO1421"/>
      <c r="AP1421"/>
      <c r="AU1421"/>
      <c r="AV1421" s="169"/>
    </row>
    <row r="1422" spans="1:48" s="9" customFormat="1" ht="15" customHeight="1" x14ac:dyDescent="0.35">
      <c r="A1422"/>
      <c r="B1422"/>
      <c r="C1422"/>
      <c r="D1422"/>
      <c r="E1422"/>
      <c r="F1422"/>
      <c r="K1422"/>
      <c r="L1422"/>
      <c r="M1422"/>
      <c r="N1422"/>
      <c r="O1422"/>
      <c r="Q1422"/>
      <c r="R1422"/>
      <c r="AL1422" s="117"/>
      <c r="AM1422"/>
      <c r="AN1422"/>
      <c r="AO1422"/>
      <c r="AP1422"/>
      <c r="AU1422"/>
      <c r="AV1422" s="169"/>
    </row>
    <row r="1423" spans="1:48" s="9" customFormat="1" ht="15" customHeight="1" x14ac:dyDescent="0.35">
      <c r="A1423"/>
      <c r="B1423"/>
      <c r="C1423"/>
      <c r="D1423"/>
      <c r="E1423"/>
      <c r="F1423"/>
      <c r="K1423"/>
      <c r="L1423"/>
      <c r="M1423"/>
      <c r="N1423"/>
      <c r="O1423"/>
      <c r="Q1423"/>
      <c r="R1423"/>
      <c r="AL1423" s="117"/>
      <c r="AM1423"/>
      <c r="AN1423"/>
      <c r="AO1423"/>
      <c r="AP1423"/>
      <c r="AU1423"/>
      <c r="AV1423" s="169"/>
    </row>
    <row r="1424" spans="1:48" s="9" customFormat="1" ht="15" customHeight="1" x14ac:dyDescent="0.35">
      <c r="A1424"/>
      <c r="B1424"/>
      <c r="C1424"/>
      <c r="D1424"/>
      <c r="E1424"/>
      <c r="F1424"/>
      <c r="K1424"/>
      <c r="L1424"/>
      <c r="M1424"/>
      <c r="N1424"/>
      <c r="O1424"/>
      <c r="Q1424"/>
      <c r="R1424"/>
      <c r="AL1424" s="117"/>
      <c r="AM1424"/>
      <c r="AN1424"/>
      <c r="AO1424"/>
      <c r="AP1424"/>
      <c r="AU1424"/>
      <c r="AV1424" s="169"/>
    </row>
    <row r="1425" spans="1:48" s="9" customFormat="1" ht="15" customHeight="1" x14ac:dyDescent="0.35">
      <c r="A1425"/>
      <c r="B1425"/>
      <c r="C1425"/>
      <c r="D1425"/>
      <c r="E1425"/>
      <c r="F1425"/>
      <c r="K1425"/>
      <c r="L1425"/>
      <c r="M1425"/>
      <c r="N1425"/>
      <c r="O1425"/>
      <c r="Q1425"/>
      <c r="R1425"/>
      <c r="AL1425" s="117"/>
      <c r="AM1425"/>
      <c r="AN1425"/>
      <c r="AO1425"/>
      <c r="AP1425"/>
      <c r="AU1425"/>
      <c r="AV1425" s="169"/>
    </row>
    <row r="1426" spans="1:48" s="9" customFormat="1" ht="15" customHeight="1" x14ac:dyDescent="0.35">
      <c r="A1426"/>
      <c r="B1426"/>
      <c r="C1426"/>
      <c r="D1426"/>
      <c r="E1426"/>
      <c r="F1426"/>
      <c r="K1426"/>
      <c r="L1426"/>
      <c r="M1426"/>
      <c r="N1426"/>
      <c r="O1426"/>
      <c r="Q1426"/>
      <c r="R1426"/>
      <c r="AL1426" s="117"/>
      <c r="AM1426"/>
      <c r="AN1426"/>
      <c r="AO1426"/>
      <c r="AP1426"/>
      <c r="AU1426"/>
      <c r="AV1426" s="169"/>
    </row>
    <row r="1427" spans="1:48" s="9" customFormat="1" ht="15" customHeight="1" x14ac:dyDescent="0.35">
      <c r="A1427"/>
      <c r="B1427"/>
      <c r="C1427"/>
      <c r="D1427"/>
      <c r="E1427"/>
      <c r="F1427"/>
      <c r="K1427"/>
      <c r="L1427"/>
      <c r="M1427"/>
      <c r="N1427"/>
      <c r="O1427"/>
      <c r="Q1427"/>
      <c r="R1427"/>
      <c r="AL1427" s="117"/>
      <c r="AM1427"/>
      <c r="AN1427"/>
      <c r="AO1427"/>
      <c r="AP1427"/>
      <c r="AU1427"/>
      <c r="AV1427" s="169"/>
    </row>
    <row r="1428" spans="1:48" s="9" customFormat="1" ht="15" customHeight="1" x14ac:dyDescent="0.35">
      <c r="A1428"/>
      <c r="B1428"/>
      <c r="C1428"/>
      <c r="D1428"/>
      <c r="E1428"/>
      <c r="F1428"/>
      <c r="K1428"/>
      <c r="L1428"/>
      <c r="M1428"/>
      <c r="N1428"/>
      <c r="O1428"/>
      <c r="Q1428"/>
      <c r="R1428"/>
      <c r="AL1428" s="117"/>
      <c r="AM1428"/>
      <c r="AN1428"/>
      <c r="AO1428"/>
      <c r="AP1428"/>
      <c r="AU1428"/>
      <c r="AV1428" s="169"/>
    </row>
    <row r="1429" spans="1:48" s="9" customFormat="1" ht="15" customHeight="1" x14ac:dyDescent="0.35">
      <c r="A1429"/>
      <c r="B1429"/>
      <c r="C1429"/>
      <c r="D1429"/>
      <c r="E1429"/>
      <c r="F1429"/>
      <c r="K1429"/>
      <c r="L1429"/>
      <c r="M1429"/>
      <c r="N1429"/>
      <c r="O1429"/>
      <c r="Q1429"/>
      <c r="R1429"/>
      <c r="AL1429" s="117"/>
      <c r="AM1429"/>
      <c r="AN1429"/>
      <c r="AO1429"/>
      <c r="AP1429"/>
      <c r="AU1429"/>
      <c r="AV1429" s="169"/>
    </row>
    <row r="1430" spans="1:48" s="9" customFormat="1" ht="15" customHeight="1" x14ac:dyDescent="0.35">
      <c r="A1430"/>
      <c r="B1430"/>
      <c r="C1430"/>
      <c r="D1430"/>
      <c r="E1430"/>
      <c r="F1430"/>
      <c r="K1430"/>
      <c r="L1430"/>
      <c r="M1430"/>
      <c r="N1430"/>
      <c r="O1430"/>
      <c r="Q1430"/>
      <c r="R1430"/>
      <c r="AL1430" s="117"/>
      <c r="AM1430"/>
      <c r="AN1430"/>
      <c r="AO1430"/>
      <c r="AP1430"/>
      <c r="AU1430"/>
      <c r="AV1430" s="169"/>
    </row>
    <row r="1431" spans="1:48" s="9" customFormat="1" ht="15" customHeight="1" x14ac:dyDescent="0.35">
      <c r="A1431"/>
      <c r="B1431"/>
      <c r="C1431"/>
      <c r="D1431"/>
      <c r="E1431"/>
      <c r="F1431"/>
      <c r="K1431"/>
      <c r="L1431"/>
      <c r="M1431"/>
      <c r="N1431"/>
      <c r="O1431"/>
      <c r="Q1431"/>
      <c r="R1431"/>
      <c r="AL1431" s="117"/>
      <c r="AM1431"/>
      <c r="AN1431"/>
      <c r="AO1431"/>
      <c r="AP1431"/>
      <c r="AU1431"/>
      <c r="AV1431" s="169"/>
    </row>
    <row r="1432" spans="1:48" s="9" customFormat="1" ht="15" customHeight="1" x14ac:dyDescent="0.35">
      <c r="A1432"/>
      <c r="B1432"/>
      <c r="C1432"/>
      <c r="D1432"/>
      <c r="E1432"/>
      <c r="F1432"/>
      <c r="K1432"/>
      <c r="L1432"/>
      <c r="M1432"/>
      <c r="N1432"/>
      <c r="O1432"/>
      <c r="Q1432"/>
      <c r="R1432"/>
      <c r="AL1432" s="117"/>
      <c r="AM1432"/>
      <c r="AN1432"/>
      <c r="AO1432"/>
      <c r="AP1432"/>
      <c r="AU1432"/>
      <c r="AV1432" s="169"/>
    </row>
    <row r="1433" spans="1:48" s="9" customFormat="1" ht="15" customHeight="1" x14ac:dyDescent="0.35">
      <c r="A1433"/>
      <c r="B1433"/>
      <c r="C1433"/>
      <c r="D1433"/>
      <c r="E1433"/>
      <c r="F1433"/>
      <c r="K1433"/>
      <c r="L1433"/>
      <c r="M1433"/>
      <c r="N1433"/>
      <c r="O1433"/>
      <c r="Q1433"/>
      <c r="R1433"/>
      <c r="AL1433" s="117"/>
      <c r="AM1433"/>
      <c r="AN1433"/>
      <c r="AO1433"/>
      <c r="AP1433"/>
      <c r="AU1433"/>
      <c r="AV1433" s="169"/>
    </row>
    <row r="1434" spans="1:48" s="9" customFormat="1" ht="15" customHeight="1" x14ac:dyDescent="0.35">
      <c r="A1434"/>
      <c r="B1434"/>
      <c r="C1434"/>
      <c r="D1434"/>
      <c r="E1434"/>
      <c r="F1434"/>
      <c r="K1434"/>
      <c r="L1434"/>
      <c r="M1434"/>
      <c r="N1434"/>
      <c r="O1434"/>
      <c r="Q1434"/>
      <c r="R1434"/>
      <c r="AL1434" s="117"/>
      <c r="AM1434"/>
      <c r="AN1434"/>
      <c r="AO1434"/>
      <c r="AP1434"/>
      <c r="AU1434"/>
      <c r="AV1434" s="169"/>
    </row>
    <row r="1435" spans="1:48" s="9" customFormat="1" ht="15" customHeight="1" x14ac:dyDescent="0.35">
      <c r="A1435"/>
      <c r="B1435"/>
      <c r="C1435"/>
      <c r="D1435"/>
      <c r="E1435"/>
      <c r="F1435"/>
      <c r="K1435"/>
      <c r="L1435"/>
      <c r="M1435"/>
      <c r="N1435"/>
      <c r="O1435"/>
      <c r="Q1435"/>
      <c r="R1435"/>
      <c r="AL1435" s="117"/>
      <c r="AM1435"/>
      <c r="AN1435"/>
      <c r="AO1435"/>
      <c r="AP1435"/>
      <c r="AU1435"/>
      <c r="AV1435" s="169"/>
    </row>
    <row r="1436" spans="1:48" s="9" customFormat="1" ht="15" customHeight="1" x14ac:dyDescent="0.35">
      <c r="A1436"/>
      <c r="B1436"/>
      <c r="C1436"/>
      <c r="D1436"/>
      <c r="E1436"/>
      <c r="F1436"/>
      <c r="K1436"/>
      <c r="L1436"/>
      <c r="M1436"/>
      <c r="N1436"/>
      <c r="O1436"/>
      <c r="Q1436"/>
      <c r="R1436"/>
      <c r="AL1436" s="117"/>
      <c r="AM1436"/>
      <c r="AN1436"/>
      <c r="AO1436"/>
      <c r="AP1436"/>
      <c r="AU1436"/>
      <c r="AV1436" s="169"/>
    </row>
    <row r="1437" spans="1:48" s="9" customFormat="1" ht="15" customHeight="1" x14ac:dyDescent="0.35">
      <c r="A1437"/>
      <c r="B1437"/>
      <c r="C1437"/>
      <c r="D1437"/>
      <c r="E1437"/>
      <c r="F1437"/>
      <c r="K1437"/>
      <c r="L1437"/>
      <c r="M1437"/>
      <c r="N1437"/>
      <c r="O1437"/>
      <c r="Q1437"/>
      <c r="R1437"/>
      <c r="AL1437" s="117"/>
      <c r="AM1437"/>
      <c r="AN1437"/>
      <c r="AO1437"/>
      <c r="AP1437"/>
      <c r="AU1437"/>
      <c r="AV1437" s="169"/>
    </row>
    <row r="1438" spans="1:48" s="9" customFormat="1" ht="15" customHeight="1" x14ac:dyDescent="0.35">
      <c r="A1438"/>
      <c r="B1438"/>
      <c r="C1438"/>
      <c r="D1438"/>
      <c r="E1438"/>
      <c r="F1438"/>
      <c r="K1438"/>
      <c r="L1438"/>
      <c r="M1438"/>
      <c r="N1438"/>
      <c r="O1438"/>
      <c r="Q1438"/>
      <c r="R1438"/>
      <c r="AL1438" s="117"/>
      <c r="AM1438"/>
      <c r="AN1438"/>
      <c r="AO1438"/>
      <c r="AP1438"/>
      <c r="AU1438"/>
      <c r="AV1438" s="169"/>
    </row>
    <row r="1439" spans="1:48" s="9" customFormat="1" ht="15" customHeight="1" x14ac:dyDescent="0.35">
      <c r="A1439"/>
      <c r="B1439"/>
      <c r="C1439"/>
      <c r="D1439"/>
      <c r="E1439"/>
      <c r="F1439"/>
      <c r="K1439"/>
      <c r="L1439"/>
      <c r="M1439"/>
      <c r="N1439"/>
      <c r="O1439"/>
      <c r="Q1439"/>
      <c r="R1439"/>
      <c r="AL1439" s="117"/>
      <c r="AM1439"/>
      <c r="AN1439"/>
      <c r="AO1439"/>
      <c r="AP1439"/>
      <c r="AU1439"/>
      <c r="AV1439" s="169"/>
    </row>
    <row r="1440" spans="1:48" s="9" customFormat="1" ht="15" customHeight="1" x14ac:dyDescent="0.35">
      <c r="A1440"/>
      <c r="B1440"/>
      <c r="C1440"/>
      <c r="D1440"/>
      <c r="E1440"/>
      <c r="F1440"/>
      <c r="K1440"/>
      <c r="L1440"/>
      <c r="M1440"/>
      <c r="N1440"/>
      <c r="O1440"/>
      <c r="Q1440"/>
      <c r="R1440"/>
      <c r="AL1440" s="117"/>
      <c r="AM1440"/>
      <c r="AN1440"/>
      <c r="AO1440"/>
      <c r="AP1440"/>
      <c r="AU1440"/>
      <c r="AV1440" s="169"/>
    </row>
    <row r="1441" spans="1:48" s="9" customFormat="1" ht="15" customHeight="1" x14ac:dyDescent="0.35">
      <c r="A1441"/>
      <c r="B1441"/>
      <c r="C1441"/>
      <c r="D1441"/>
      <c r="E1441"/>
      <c r="F1441"/>
      <c r="K1441"/>
      <c r="L1441"/>
      <c r="M1441"/>
      <c r="N1441"/>
      <c r="O1441"/>
      <c r="Q1441"/>
      <c r="R1441"/>
      <c r="AL1441" s="117"/>
      <c r="AM1441"/>
      <c r="AN1441"/>
      <c r="AO1441"/>
      <c r="AP1441"/>
      <c r="AU1441"/>
      <c r="AV1441" s="169"/>
    </row>
    <row r="1442" spans="1:48" s="9" customFormat="1" ht="15" customHeight="1" x14ac:dyDescent="0.35">
      <c r="A1442"/>
      <c r="B1442"/>
      <c r="C1442"/>
      <c r="D1442"/>
      <c r="E1442"/>
      <c r="F1442"/>
      <c r="K1442"/>
      <c r="L1442"/>
      <c r="M1442"/>
      <c r="N1442"/>
      <c r="O1442"/>
      <c r="Q1442"/>
      <c r="R1442"/>
      <c r="AL1442" s="117"/>
      <c r="AM1442"/>
      <c r="AN1442"/>
      <c r="AO1442"/>
      <c r="AP1442"/>
      <c r="AU1442"/>
      <c r="AV1442" s="169"/>
    </row>
    <row r="1443" spans="1:48" s="9" customFormat="1" ht="15" customHeight="1" x14ac:dyDescent="0.35">
      <c r="A1443"/>
      <c r="B1443"/>
      <c r="C1443"/>
      <c r="D1443"/>
      <c r="E1443"/>
      <c r="F1443"/>
      <c r="K1443"/>
      <c r="L1443"/>
      <c r="M1443"/>
      <c r="N1443"/>
      <c r="O1443"/>
      <c r="Q1443"/>
      <c r="R1443"/>
      <c r="AL1443" s="117"/>
      <c r="AM1443"/>
      <c r="AN1443"/>
      <c r="AO1443"/>
      <c r="AP1443"/>
      <c r="AU1443"/>
      <c r="AV1443" s="169"/>
    </row>
    <row r="1444" spans="1:48" s="9" customFormat="1" ht="15" customHeight="1" x14ac:dyDescent="0.35">
      <c r="A1444"/>
      <c r="B1444"/>
      <c r="C1444"/>
      <c r="D1444"/>
      <c r="E1444"/>
      <c r="F1444"/>
      <c r="K1444"/>
      <c r="L1444"/>
      <c r="M1444"/>
      <c r="N1444"/>
      <c r="O1444"/>
      <c r="Q1444"/>
      <c r="R1444"/>
      <c r="AL1444" s="117"/>
      <c r="AM1444"/>
      <c r="AN1444"/>
      <c r="AO1444"/>
      <c r="AP1444"/>
      <c r="AU1444"/>
      <c r="AV1444" s="169"/>
    </row>
    <row r="1445" spans="1:48" s="9" customFormat="1" ht="15" customHeight="1" x14ac:dyDescent="0.35">
      <c r="A1445"/>
      <c r="B1445"/>
      <c r="C1445"/>
      <c r="D1445"/>
      <c r="E1445"/>
      <c r="F1445"/>
      <c r="K1445"/>
      <c r="L1445"/>
      <c r="M1445"/>
      <c r="N1445"/>
      <c r="O1445"/>
      <c r="Q1445"/>
      <c r="R1445"/>
      <c r="AL1445" s="117"/>
      <c r="AM1445"/>
      <c r="AN1445"/>
      <c r="AO1445"/>
      <c r="AP1445"/>
      <c r="AU1445"/>
      <c r="AV1445" s="169"/>
    </row>
    <row r="1446" spans="1:48" s="9" customFormat="1" ht="15" customHeight="1" x14ac:dyDescent="0.35">
      <c r="A1446"/>
      <c r="B1446"/>
      <c r="C1446"/>
      <c r="D1446"/>
      <c r="E1446"/>
      <c r="F1446"/>
      <c r="K1446"/>
      <c r="L1446"/>
      <c r="M1446"/>
      <c r="N1446"/>
      <c r="O1446"/>
      <c r="Q1446"/>
      <c r="R1446"/>
      <c r="AL1446" s="117"/>
      <c r="AM1446"/>
      <c r="AN1446"/>
      <c r="AO1446"/>
      <c r="AP1446"/>
      <c r="AU1446"/>
      <c r="AV1446" s="169"/>
    </row>
    <row r="1447" spans="1:48" s="9" customFormat="1" ht="15" customHeight="1" x14ac:dyDescent="0.35">
      <c r="A1447"/>
      <c r="B1447"/>
      <c r="C1447"/>
      <c r="D1447"/>
      <c r="E1447"/>
      <c r="F1447"/>
      <c r="K1447"/>
      <c r="L1447"/>
      <c r="M1447"/>
      <c r="N1447"/>
      <c r="O1447"/>
      <c r="Q1447"/>
      <c r="R1447"/>
      <c r="AL1447" s="117"/>
      <c r="AM1447"/>
      <c r="AN1447"/>
      <c r="AO1447"/>
      <c r="AP1447"/>
      <c r="AU1447"/>
      <c r="AV1447" s="169"/>
    </row>
    <row r="1448" spans="1:48" s="9" customFormat="1" ht="15" customHeight="1" x14ac:dyDescent="0.35">
      <c r="A1448"/>
      <c r="B1448"/>
      <c r="C1448"/>
      <c r="D1448"/>
      <c r="E1448"/>
      <c r="F1448"/>
      <c r="K1448"/>
      <c r="L1448"/>
      <c r="M1448"/>
      <c r="N1448"/>
      <c r="O1448"/>
      <c r="Q1448"/>
      <c r="R1448"/>
      <c r="AL1448" s="117"/>
      <c r="AM1448"/>
      <c r="AN1448"/>
      <c r="AO1448"/>
      <c r="AP1448"/>
      <c r="AU1448"/>
      <c r="AV1448" s="169"/>
    </row>
    <row r="1449" spans="1:48" s="9" customFormat="1" ht="15" customHeight="1" x14ac:dyDescent="0.35">
      <c r="A1449"/>
      <c r="B1449"/>
      <c r="C1449"/>
      <c r="D1449"/>
      <c r="E1449"/>
      <c r="F1449"/>
      <c r="K1449"/>
      <c r="L1449"/>
      <c r="M1449"/>
      <c r="N1449"/>
      <c r="O1449"/>
      <c r="Q1449"/>
      <c r="R1449"/>
      <c r="AL1449" s="117"/>
      <c r="AM1449"/>
      <c r="AN1449"/>
      <c r="AO1449"/>
      <c r="AP1449"/>
      <c r="AU1449"/>
      <c r="AV1449" s="169"/>
    </row>
    <row r="1450" spans="1:48" s="9" customFormat="1" ht="15" customHeight="1" x14ac:dyDescent="0.35">
      <c r="A1450"/>
      <c r="B1450"/>
      <c r="C1450"/>
      <c r="D1450"/>
      <c r="E1450"/>
      <c r="F1450"/>
      <c r="K1450"/>
      <c r="L1450"/>
      <c r="M1450"/>
      <c r="N1450"/>
      <c r="O1450"/>
      <c r="Q1450"/>
      <c r="R1450"/>
      <c r="AL1450" s="117"/>
      <c r="AM1450"/>
      <c r="AN1450"/>
      <c r="AO1450"/>
      <c r="AP1450"/>
      <c r="AU1450"/>
      <c r="AV1450" s="169"/>
    </row>
    <row r="1451" spans="1:48" s="9" customFormat="1" ht="15" customHeight="1" x14ac:dyDescent="0.35">
      <c r="A1451"/>
      <c r="B1451"/>
      <c r="C1451"/>
      <c r="D1451"/>
      <c r="E1451"/>
      <c r="F1451"/>
      <c r="K1451"/>
      <c r="L1451"/>
      <c r="M1451"/>
      <c r="N1451"/>
      <c r="O1451"/>
      <c r="Q1451"/>
      <c r="R1451"/>
      <c r="AL1451" s="117"/>
      <c r="AM1451"/>
      <c r="AN1451"/>
      <c r="AO1451"/>
      <c r="AP1451"/>
      <c r="AU1451"/>
      <c r="AV1451" s="169"/>
    </row>
    <row r="1452" spans="1:48" s="9" customFormat="1" ht="15" customHeight="1" x14ac:dyDescent="0.35">
      <c r="A1452"/>
      <c r="B1452"/>
      <c r="C1452"/>
      <c r="D1452"/>
      <c r="E1452"/>
      <c r="F1452"/>
      <c r="K1452"/>
      <c r="L1452"/>
      <c r="M1452"/>
      <c r="N1452"/>
      <c r="O1452"/>
      <c r="Q1452"/>
      <c r="R1452"/>
      <c r="AL1452" s="117"/>
      <c r="AM1452"/>
      <c r="AN1452"/>
      <c r="AO1452"/>
      <c r="AP1452"/>
      <c r="AU1452"/>
      <c r="AV1452" s="169"/>
    </row>
    <row r="1453" spans="1:48" s="9" customFormat="1" ht="15" customHeight="1" x14ac:dyDescent="0.35">
      <c r="A1453"/>
      <c r="B1453"/>
      <c r="C1453"/>
      <c r="D1453"/>
      <c r="E1453"/>
      <c r="F1453"/>
      <c r="K1453"/>
      <c r="L1453"/>
      <c r="M1453"/>
      <c r="N1453"/>
      <c r="O1453"/>
      <c r="Q1453"/>
      <c r="R1453"/>
      <c r="AL1453" s="117"/>
      <c r="AM1453"/>
      <c r="AN1453"/>
      <c r="AO1453"/>
      <c r="AP1453"/>
      <c r="AU1453"/>
      <c r="AV1453" s="169"/>
    </row>
    <row r="1454" spans="1:48" s="9" customFormat="1" ht="15" customHeight="1" x14ac:dyDescent="0.35">
      <c r="A1454"/>
      <c r="B1454"/>
      <c r="C1454"/>
      <c r="D1454"/>
      <c r="E1454"/>
      <c r="F1454"/>
      <c r="K1454"/>
      <c r="L1454"/>
      <c r="M1454"/>
      <c r="N1454"/>
      <c r="O1454"/>
      <c r="Q1454"/>
      <c r="R1454"/>
      <c r="AL1454" s="117"/>
      <c r="AM1454"/>
      <c r="AN1454"/>
      <c r="AO1454"/>
      <c r="AP1454"/>
      <c r="AU1454"/>
      <c r="AV1454" s="169"/>
    </row>
    <row r="1455" spans="1:48" s="9" customFormat="1" ht="15" customHeight="1" x14ac:dyDescent="0.35">
      <c r="A1455"/>
      <c r="B1455"/>
      <c r="C1455"/>
      <c r="D1455"/>
      <c r="E1455"/>
      <c r="F1455"/>
      <c r="K1455"/>
      <c r="L1455"/>
      <c r="M1455"/>
      <c r="N1455"/>
      <c r="O1455"/>
      <c r="Q1455"/>
      <c r="R1455"/>
      <c r="AL1455" s="117"/>
      <c r="AM1455"/>
      <c r="AN1455"/>
      <c r="AO1455"/>
      <c r="AP1455"/>
      <c r="AU1455"/>
      <c r="AV1455" s="169"/>
    </row>
    <row r="1456" spans="1:48" s="9" customFormat="1" ht="15" customHeight="1" x14ac:dyDescent="0.35">
      <c r="A1456"/>
      <c r="B1456"/>
      <c r="C1456"/>
      <c r="D1456"/>
      <c r="E1456"/>
      <c r="F1456"/>
      <c r="K1456"/>
      <c r="L1456"/>
      <c r="M1456"/>
      <c r="N1456"/>
      <c r="O1456"/>
      <c r="Q1456"/>
      <c r="R1456"/>
      <c r="AL1456" s="117"/>
      <c r="AM1456"/>
      <c r="AN1456"/>
      <c r="AO1456"/>
      <c r="AP1456"/>
      <c r="AU1456"/>
      <c r="AV1456" s="169"/>
    </row>
    <row r="1457" spans="1:48" s="9" customFormat="1" ht="15" customHeight="1" x14ac:dyDescent="0.35">
      <c r="A1457"/>
      <c r="B1457"/>
      <c r="C1457"/>
      <c r="D1457"/>
      <c r="E1457"/>
      <c r="F1457"/>
      <c r="K1457"/>
      <c r="L1457"/>
      <c r="M1457"/>
      <c r="N1457"/>
      <c r="O1457"/>
      <c r="Q1457"/>
      <c r="R1457"/>
      <c r="AL1457" s="117"/>
      <c r="AM1457"/>
      <c r="AN1457"/>
      <c r="AO1457"/>
      <c r="AP1457"/>
      <c r="AU1457"/>
      <c r="AV1457" s="169"/>
    </row>
    <row r="1458" spans="1:48" s="9" customFormat="1" ht="15" customHeight="1" x14ac:dyDescent="0.35">
      <c r="A1458"/>
      <c r="B1458"/>
      <c r="C1458"/>
      <c r="D1458"/>
      <c r="E1458"/>
      <c r="F1458"/>
      <c r="K1458"/>
      <c r="L1458"/>
      <c r="M1458"/>
      <c r="N1458"/>
      <c r="O1458"/>
      <c r="Q1458"/>
      <c r="R1458"/>
      <c r="AL1458" s="117"/>
      <c r="AM1458"/>
      <c r="AN1458"/>
      <c r="AO1458"/>
      <c r="AP1458"/>
      <c r="AU1458"/>
      <c r="AV1458" s="169"/>
    </row>
    <row r="1459" spans="1:48" s="9" customFormat="1" ht="15" customHeight="1" x14ac:dyDescent="0.35">
      <c r="A1459"/>
      <c r="B1459"/>
      <c r="C1459"/>
      <c r="D1459"/>
      <c r="E1459"/>
      <c r="F1459"/>
      <c r="K1459"/>
      <c r="L1459"/>
      <c r="M1459"/>
      <c r="N1459"/>
      <c r="O1459"/>
      <c r="Q1459"/>
      <c r="R1459"/>
      <c r="AL1459" s="117"/>
      <c r="AM1459"/>
      <c r="AN1459"/>
      <c r="AO1459"/>
      <c r="AP1459"/>
      <c r="AU1459"/>
      <c r="AV1459" s="169"/>
    </row>
    <row r="1460" spans="1:48" s="9" customFormat="1" ht="15" customHeight="1" x14ac:dyDescent="0.35">
      <c r="A1460"/>
      <c r="B1460"/>
      <c r="C1460"/>
      <c r="D1460"/>
      <c r="E1460"/>
      <c r="F1460"/>
      <c r="K1460"/>
      <c r="L1460"/>
      <c r="M1460"/>
      <c r="N1460"/>
      <c r="O1460"/>
      <c r="Q1460"/>
      <c r="R1460"/>
      <c r="AL1460" s="117"/>
      <c r="AM1460"/>
      <c r="AN1460"/>
      <c r="AO1460"/>
      <c r="AP1460"/>
      <c r="AU1460"/>
      <c r="AV1460" s="169"/>
    </row>
    <row r="1461" spans="1:48" s="9" customFormat="1" ht="15" customHeight="1" x14ac:dyDescent="0.35">
      <c r="A1461"/>
      <c r="B1461"/>
      <c r="C1461"/>
      <c r="D1461"/>
      <c r="E1461"/>
      <c r="F1461"/>
      <c r="K1461"/>
      <c r="L1461"/>
      <c r="M1461"/>
      <c r="N1461"/>
      <c r="O1461"/>
      <c r="Q1461"/>
      <c r="R1461"/>
      <c r="AL1461" s="117"/>
      <c r="AM1461"/>
      <c r="AN1461"/>
      <c r="AO1461"/>
      <c r="AP1461"/>
      <c r="AU1461"/>
      <c r="AV1461" s="169"/>
    </row>
    <row r="1462" spans="1:48" s="9" customFormat="1" ht="15" customHeight="1" x14ac:dyDescent="0.35">
      <c r="A1462"/>
      <c r="B1462"/>
      <c r="C1462"/>
      <c r="D1462"/>
      <c r="E1462"/>
      <c r="F1462"/>
      <c r="K1462"/>
      <c r="L1462"/>
      <c r="M1462"/>
      <c r="N1462"/>
      <c r="O1462"/>
      <c r="Q1462"/>
      <c r="R1462"/>
      <c r="AL1462" s="117"/>
      <c r="AM1462"/>
      <c r="AN1462"/>
      <c r="AO1462"/>
      <c r="AP1462"/>
      <c r="AU1462"/>
      <c r="AV1462" s="169"/>
    </row>
    <row r="1463" spans="1:48" s="9" customFormat="1" ht="15" customHeight="1" x14ac:dyDescent="0.35">
      <c r="A1463"/>
      <c r="B1463"/>
      <c r="C1463"/>
      <c r="D1463"/>
      <c r="E1463"/>
      <c r="F1463"/>
      <c r="K1463"/>
      <c r="L1463"/>
      <c r="M1463"/>
      <c r="N1463"/>
      <c r="O1463"/>
      <c r="Q1463"/>
      <c r="R1463"/>
      <c r="AL1463" s="117"/>
      <c r="AM1463"/>
      <c r="AN1463"/>
      <c r="AO1463"/>
      <c r="AP1463"/>
      <c r="AU1463"/>
      <c r="AV1463" s="169"/>
    </row>
    <row r="1464" spans="1:48" s="9" customFormat="1" ht="15" customHeight="1" x14ac:dyDescent="0.35">
      <c r="A1464"/>
      <c r="B1464"/>
      <c r="C1464"/>
      <c r="D1464"/>
      <c r="E1464"/>
      <c r="F1464"/>
      <c r="K1464"/>
      <c r="L1464"/>
      <c r="M1464"/>
      <c r="N1464"/>
      <c r="O1464"/>
      <c r="Q1464"/>
      <c r="R1464"/>
      <c r="AL1464" s="117"/>
      <c r="AM1464"/>
      <c r="AN1464"/>
      <c r="AO1464"/>
      <c r="AP1464"/>
      <c r="AU1464"/>
      <c r="AV1464" s="169"/>
    </row>
    <row r="1465" spans="1:48" s="9" customFormat="1" ht="15" customHeight="1" x14ac:dyDescent="0.35">
      <c r="A1465"/>
      <c r="B1465"/>
      <c r="C1465"/>
      <c r="D1465"/>
      <c r="E1465"/>
      <c r="F1465"/>
      <c r="K1465"/>
      <c r="L1465"/>
      <c r="M1465"/>
      <c r="N1465"/>
      <c r="O1465"/>
      <c r="Q1465"/>
      <c r="R1465"/>
      <c r="AL1465" s="117"/>
      <c r="AM1465"/>
      <c r="AN1465"/>
      <c r="AO1465"/>
      <c r="AP1465"/>
      <c r="AU1465"/>
      <c r="AV1465" s="169"/>
    </row>
    <row r="1466" spans="1:48" s="9" customFormat="1" ht="15" customHeight="1" x14ac:dyDescent="0.35">
      <c r="A1466"/>
      <c r="B1466"/>
      <c r="C1466"/>
      <c r="D1466"/>
      <c r="E1466"/>
      <c r="F1466"/>
      <c r="K1466"/>
      <c r="L1466"/>
      <c r="M1466"/>
      <c r="N1466"/>
      <c r="O1466"/>
      <c r="Q1466"/>
      <c r="R1466"/>
      <c r="AL1466" s="117"/>
      <c r="AM1466"/>
      <c r="AN1466"/>
      <c r="AO1466"/>
      <c r="AP1466"/>
      <c r="AU1466"/>
      <c r="AV1466" s="169"/>
    </row>
    <row r="1467" spans="1:48" s="9" customFormat="1" ht="15" customHeight="1" x14ac:dyDescent="0.35">
      <c r="A1467"/>
      <c r="B1467"/>
      <c r="C1467"/>
      <c r="D1467"/>
      <c r="E1467"/>
      <c r="F1467"/>
      <c r="K1467"/>
      <c r="L1467"/>
      <c r="M1467"/>
      <c r="N1467"/>
      <c r="O1467"/>
      <c r="Q1467"/>
      <c r="R1467"/>
      <c r="AL1467" s="117"/>
      <c r="AM1467"/>
      <c r="AN1467"/>
      <c r="AO1467"/>
      <c r="AP1467"/>
      <c r="AU1467"/>
      <c r="AV1467" s="169"/>
    </row>
    <row r="1468" spans="1:48" s="9" customFormat="1" ht="15" customHeight="1" x14ac:dyDescent="0.35">
      <c r="A1468"/>
      <c r="B1468"/>
      <c r="C1468"/>
      <c r="D1468"/>
      <c r="E1468"/>
      <c r="F1468"/>
      <c r="K1468"/>
      <c r="L1468"/>
      <c r="M1468"/>
      <c r="N1468"/>
      <c r="O1468"/>
      <c r="Q1468"/>
      <c r="R1468"/>
      <c r="AL1468" s="117"/>
      <c r="AM1468"/>
      <c r="AN1468"/>
      <c r="AO1468"/>
      <c r="AP1468"/>
      <c r="AU1468"/>
      <c r="AV1468" s="169"/>
    </row>
    <row r="1469" spans="1:48" s="9" customFormat="1" ht="15" customHeight="1" x14ac:dyDescent="0.35">
      <c r="A1469"/>
      <c r="B1469"/>
      <c r="C1469"/>
      <c r="D1469"/>
      <c r="E1469"/>
      <c r="F1469"/>
      <c r="K1469"/>
      <c r="L1469"/>
      <c r="M1469"/>
      <c r="N1469"/>
      <c r="O1469"/>
      <c r="Q1469"/>
      <c r="R1469"/>
      <c r="AL1469" s="117"/>
      <c r="AM1469"/>
      <c r="AN1469"/>
      <c r="AO1469"/>
      <c r="AP1469"/>
      <c r="AU1469"/>
      <c r="AV1469" s="169"/>
    </row>
    <row r="1470" spans="1:48" s="9" customFormat="1" ht="15" customHeight="1" x14ac:dyDescent="0.35">
      <c r="A1470"/>
      <c r="B1470"/>
      <c r="C1470"/>
      <c r="D1470"/>
      <c r="E1470"/>
      <c r="F1470"/>
      <c r="K1470"/>
      <c r="L1470"/>
      <c r="M1470"/>
      <c r="N1470"/>
      <c r="O1470"/>
      <c r="Q1470"/>
      <c r="R1470"/>
      <c r="AL1470" s="117"/>
      <c r="AM1470"/>
      <c r="AN1470"/>
      <c r="AO1470"/>
      <c r="AP1470"/>
      <c r="AU1470"/>
      <c r="AV1470" s="169"/>
    </row>
    <row r="1471" spans="1:48" s="9" customFormat="1" ht="15" customHeight="1" x14ac:dyDescent="0.35">
      <c r="A1471"/>
      <c r="B1471"/>
      <c r="C1471"/>
      <c r="D1471"/>
      <c r="E1471"/>
      <c r="F1471"/>
      <c r="K1471"/>
      <c r="L1471"/>
      <c r="M1471"/>
      <c r="N1471"/>
      <c r="O1471"/>
      <c r="Q1471"/>
      <c r="R1471"/>
      <c r="AL1471" s="117"/>
      <c r="AM1471"/>
      <c r="AN1471"/>
      <c r="AO1471"/>
      <c r="AP1471"/>
      <c r="AU1471"/>
      <c r="AV1471" s="169"/>
    </row>
    <row r="1472" spans="1:48" s="9" customFormat="1" ht="15" customHeight="1" x14ac:dyDescent="0.35">
      <c r="A1472"/>
      <c r="B1472"/>
      <c r="C1472"/>
      <c r="D1472"/>
      <c r="E1472"/>
      <c r="F1472"/>
      <c r="K1472"/>
      <c r="L1472"/>
      <c r="M1472"/>
      <c r="N1472"/>
      <c r="O1472"/>
      <c r="Q1472"/>
      <c r="R1472"/>
      <c r="AL1472" s="117"/>
      <c r="AM1472"/>
      <c r="AN1472"/>
      <c r="AO1472"/>
      <c r="AP1472"/>
      <c r="AU1472"/>
      <c r="AV1472" s="169"/>
    </row>
    <row r="1473" spans="1:48" s="9" customFormat="1" ht="15" customHeight="1" x14ac:dyDescent="0.35">
      <c r="A1473"/>
      <c r="B1473"/>
      <c r="C1473"/>
      <c r="D1473"/>
      <c r="E1473"/>
      <c r="F1473"/>
      <c r="K1473"/>
      <c r="L1473"/>
      <c r="M1473"/>
      <c r="N1473"/>
      <c r="O1473"/>
      <c r="Q1473"/>
      <c r="R1473"/>
      <c r="AL1473" s="117"/>
      <c r="AM1473"/>
      <c r="AN1473"/>
      <c r="AO1473"/>
      <c r="AP1473"/>
      <c r="AU1473"/>
      <c r="AV1473" s="169"/>
    </row>
    <row r="1474" spans="1:48" s="9" customFormat="1" ht="15" customHeight="1" x14ac:dyDescent="0.35">
      <c r="A1474"/>
      <c r="B1474"/>
      <c r="C1474"/>
      <c r="D1474"/>
      <c r="E1474"/>
      <c r="F1474"/>
      <c r="K1474"/>
      <c r="L1474"/>
      <c r="M1474"/>
      <c r="N1474"/>
      <c r="O1474"/>
      <c r="Q1474"/>
      <c r="R1474"/>
      <c r="AL1474" s="117"/>
      <c r="AM1474"/>
      <c r="AN1474"/>
      <c r="AO1474"/>
      <c r="AP1474"/>
      <c r="AU1474"/>
      <c r="AV1474" s="169"/>
    </row>
    <row r="1475" spans="1:48" s="9" customFormat="1" ht="15" customHeight="1" x14ac:dyDescent="0.35">
      <c r="A1475"/>
      <c r="B1475"/>
      <c r="C1475"/>
      <c r="D1475"/>
      <c r="E1475"/>
      <c r="F1475"/>
      <c r="K1475"/>
      <c r="L1475"/>
      <c r="M1475"/>
      <c r="N1475"/>
      <c r="O1475"/>
      <c r="Q1475"/>
      <c r="R1475"/>
      <c r="AL1475" s="117"/>
      <c r="AM1475"/>
      <c r="AN1475"/>
      <c r="AO1475"/>
      <c r="AP1475"/>
      <c r="AU1475"/>
      <c r="AV1475" s="169"/>
    </row>
    <row r="1476" spans="1:48" s="9" customFormat="1" ht="15" customHeight="1" x14ac:dyDescent="0.35">
      <c r="A1476"/>
      <c r="B1476"/>
      <c r="C1476"/>
      <c r="D1476"/>
      <c r="E1476"/>
      <c r="F1476"/>
      <c r="K1476"/>
      <c r="L1476"/>
      <c r="M1476"/>
      <c r="N1476"/>
      <c r="O1476"/>
      <c r="Q1476"/>
      <c r="R1476"/>
      <c r="AL1476" s="117"/>
      <c r="AM1476"/>
      <c r="AN1476"/>
      <c r="AO1476"/>
      <c r="AP1476"/>
      <c r="AU1476"/>
      <c r="AV1476" s="169"/>
    </row>
    <row r="1477" spans="1:48" s="9" customFormat="1" ht="15" customHeight="1" x14ac:dyDescent="0.35">
      <c r="A1477"/>
      <c r="B1477"/>
      <c r="C1477"/>
      <c r="D1477"/>
      <c r="E1477"/>
      <c r="F1477"/>
      <c r="K1477"/>
      <c r="L1477"/>
      <c r="M1477"/>
      <c r="N1477"/>
      <c r="O1477"/>
      <c r="Q1477"/>
      <c r="R1477"/>
      <c r="AL1477" s="117"/>
      <c r="AM1477"/>
      <c r="AN1477"/>
      <c r="AO1477"/>
      <c r="AP1477"/>
      <c r="AU1477"/>
      <c r="AV1477" s="169"/>
    </row>
    <row r="1478" spans="1:48" s="9" customFormat="1" ht="15" customHeight="1" x14ac:dyDescent="0.35">
      <c r="A1478"/>
      <c r="B1478"/>
      <c r="C1478"/>
      <c r="D1478"/>
      <c r="E1478"/>
      <c r="F1478"/>
      <c r="K1478"/>
      <c r="L1478"/>
      <c r="M1478"/>
      <c r="N1478"/>
      <c r="O1478"/>
      <c r="Q1478"/>
      <c r="R1478"/>
      <c r="AL1478" s="117"/>
      <c r="AM1478"/>
      <c r="AN1478"/>
      <c r="AO1478"/>
      <c r="AP1478"/>
      <c r="AU1478"/>
      <c r="AV1478" s="169"/>
    </row>
    <row r="1479" spans="1:48" s="9" customFormat="1" ht="15" customHeight="1" x14ac:dyDescent="0.35">
      <c r="A1479"/>
      <c r="B1479"/>
      <c r="C1479"/>
      <c r="D1479"/>
      <c r="E1479"/>
      <c r="F1479"/>
      <c r="K1479"/>
      <c r="L1479"/>
      <c r="M1479"/>
      <c r="N1479"/>
      <c r="O1479"/>
      <c r="Q1479"/>
      <c r="R1479"/>
      <c r="AL1479" s="117"/>
      <c r="AM1479"/>
      <c r="AN1479"/>
      <c r="AO1479"/>
      <c r="AP1479"/>
      <c r="AU1479"/>
      <c r="AV1479" s="169"/>
    </row>
    <row r="1480" spans="1:48" s="9" customFormat="1" ht="15" customHeight="1" x14ac:dyDescent="0.35">
      <c r="A1480"/>
      <c r="B1480"/>
      <c r="C1480"/>
      <c r="D1480"/>
      <c r="E1480"/>
      <c r="F1480"/>
      <c r="K1480"/>
      <c r="L1480"/>
      <c r="M1480"/>
      <c r="N1480"/>
      <c r="O1480"/>
      <c r="Q1480"/>
      <c r="R1480"/>
      <c r="AL1480" s="117"/>
      <c r="AM1480"/>
      <c r="AN1480"/>
      <c r="AO1480"/>
      <c r="AP1480"/>
      <c r="AU1480"/>
      <c r="AV1480" s="169"/>
    </row>
    <row r="1481" spans="1:48" s="9" customFormat="1" ht="15" customHeight="1" x14ac:dyDescent="0.35">
      <c r="A1481"/>
      <c r="B1481"/>
      <c r="C1481"/>
      <c r="D1481"/>
      <c r="E1481"/>
      <c r="F1481"/>
      <c r="K1481"/>
      <c r="L1481"/>
      <c r="M1481"/>
      <c r="N1481"/>
      <c r="O1481"/>
      <c r="Q1481"/>
      <c r="R1481"/>
      <c r="AL1481" s="117"/>
      <c r="AM1481"/>
      <c r="AN1481"/>
      <c r="AO1481"/>
      <c r="AP1481"/>
      <c r="AU1481"/>
      <c r="AV1481" s="169"/>
    </row>
    <row r="1482" spans="1:48" s="9" customFormat="1" ht="15" customHeight="1" x14ac:dyDescent="0.35">
      <c r="A1482"/>
      <c r="B1482"/>
      <c r="C1482"/>
      <c r="D1482"/>
      <c r="E1482"/>
      <c r="F1482"/>
      <c r="K1482"/>
      <c r="L1482"/>
      <c r="M1482"/>
      <c r="N1482"/>
      <c r="O1482"/>
      <c r="Q1482"/>
      <c r="R1482"/>
      <c r="AL1482" s="117"/>
      <c r="AM1482"/>
      <c r="AN1482"/>
      <c r="AO1482"/>
      <c r="AP1482"/>
      <c r="AU1482"/>
      <c r="AV1482" s="169"/>
    </row>
    <row r="1483" spans="1:48" s="9" customFormat="1" ht="15" customHeight="1" x14ac:dyDescent="0.35">
      <c r="A1483"/>
      <c r="B1483"/>
      <c r="C1483"/>
      <c r="D1483"/>
      <c r="E1483"/>
      <c r="F1483"/>
      <c r="K1483"/>
      <c r="L1483"/>
      <c r="M1483"/>
      <c r="N1483"/>
      <c r="O1483"/>
      <c r="Q1483"/>
      <c r="R1483"/>
      <c r="AL1483" s="117"/>
      <c r="AM1483"/>
      <c r="AN1483"/>
      <c r="AO1483"/>
      <c r="AP1483"/>
      <c r="AU1483"/>
      <c r="AV1483" s="169"/>
    </row>
    <row r="1484" spans="1:48" s="9" customFormat="1" ht="15" customHeight="1" x14ac:dyDescent="0.35">
      <c r="A1484"/>
      <c r="B1484"/>
      <c r="C1484"/>
      <c r="D1484"/>
      <c r="E1484"/>
      <c r="F1484"/>
      <c r="K1484"/>
      <c r="L1484"/>
      <c r="M1484"/>
      <c r="N1484"/>
      <c r="O1484"/>
      <c r="Q1484"/>
      <c r="R1484"/>
      <c r="AL1484" s="117"/>
      <c r="AM1484"/>
      <c r="AN1484"/>
      <c r="AO1484"/>
      <c r="AP1484"/>
      <c r="AU1484"/>
      <c r="AV1484" s="169"/>
    </row>
    <row r="1485" spans="1:48" s="9" customFormat="1" ht="15" customHeight="1" x14ac:dyDescent="0.35">
      <c r="A1485"/>
      <c r="B1485"/>
      <c r="C1485"/>
      <c r="D1485"/>
      <c r="E1485"/>
      <c r="F1485"/>
      <c r="K1485"/>
      <c r="L1485"/>
      <c r="M1485"/>
      <c r="N1485"/>
      <c r="O1485"/>
      <c r="Q1485"/>
      <c r="R1485"/>
      <c r="AL1485" s="117"/>
      <c r="AM1485"/>
      <c r="AN1485"/>
      <c r="AO1485"/>
      <c r="AP1485"/>
      <c r="AU1485"/>
      <c r="AV1485" s="169"/>
    </row>
    <row r="1486" spans="1:48" s="9" customFormat="1" ht="15" customHeight="1" x14ac:dyDescent="0.35">
      <c r="A1486"/>
      <c r="B1486"/>
      <c r="C1486"/>
      <c r="D1486"/>
      <c r="E1486"/>
      <c r="F1486"/>
      <c r="K1486"/>
      <c r="L1486"/>
      <c r="M1486"/>
      <c r="N1486"/>
      <c r="O1486"/>
      <c r="Q1486"/>
      <c r="R1486"/>
      <c r="AL1486" s="117"/>
      <c r="AM1486"/>
      <c r="AN1486"/>
      <c r="AO1486"/>
      <c r="AP1486"/>
      <c r="AU1486"/>
      <c r="AV1486" s="169"/>
    </row>
    <row r="1487" spans="1:48" s="9" customFormat="1" ht="15" customHeight="1" x14ac:dyDescent="0.35">
      <c r="A1487"/>
      <c r="B1487"/>
      <c r="C1487"/>
      <c r="D1487"/>
      <c r="E1487"/>
      <c r="F1487"/>
      <c r="K1487"/>
      <c r="L1487"/>
      <c r="M1487"/>
      <c r="N1487"/>
      <c r="O1487"/>
      <c r="Q1487"/>
      <c r="R1487"/>
      <c r="AL1487" s="117"/>
      <c r="AM1487"/>
      <c r="AN1487"/>
      <c r="AO1487"/>
      <c r="AP1487"/>
      <c r="AU1487"/>
      <c r="AV1487" s="169"/>
    </row>
    <row r="1488" spans="1:48" s="9" customFormat="1" ht="15" customHeight="1" x14ac:dyDescent="0.35">
      <c r="A1488"/>
      <c r="B1488"/>
      <c r="C1488"/>
      <c r="D1488"/>
      <c r="E1488"/>
      <c r="F1488"/>
      <c r="K1488"/>
      <c r="L1488"/>
      <c r="M1488"/>
      <c r="N1488"/>
      <c r="O1488"/>
      <c r="Q1488"/>
      <c r="R1488"/>
      <c r="AL1488" s="117"/>
      <c r="AM1488"/>
      <c r="AN1488"/>
      <c r="AO1488"/>
      <c r="AP1488"/>
      <c r="AU1488"/>
      <c r="AV1488" s="169"/>
    </row>
    <row r="1489" spans="1:48" s="9" customFormat="1" ht="15" customHeight="1" x14ac:dyDescent="0.35">
      <c r="A1489"/>
      <c r="B1489"/>
      <c r="C1489"/>
      <c r="D1489"/>
      <c r="E1489"/>
      <c r="F1489"/>
      <c r="K1489"/>
      <c r="L1489"/>
      <c r="M1489"/>
      <c r="N1489"/>
      <c r="O1489"/>
      <c r="Q1489"/>
      <c r="R1489"/>
      <c r="AL1489" s="117"/>
      <c r="AM1489"/>
      <c r="AN1489"/>
      <c r="AO1489"/>
      <c r="AP1489"/>
      <c r="AU1489"/>
      <c r="AV1489" s="169"/>
    </row>
    <row r="1490" spans="1:48" s="9" customFormat="1" ht="15" customHeight="1" x14ac:dyDescent="0.35">
      <c r="A1490"/>
      <c r="B1490"/>
      <c r="C1490"/>
      <c r="D1490"/>
      <c r="E1490"/>
      <c r="F1490"/>
      <c r="K1490"/>
      <c r="L1490"/>
      <c r="M1490"/>
      <c r="N1490"/>
      <c r="O1490"/>
      <c r="Q1490"/>
      <c r="R1490"/>
      <c r="AL1490" s="117"/>
      <c r="AM1490"/>
      <c r="AN1490"/>
      <c r="AO1490"/>
      <c r="AP1490"/>
      <c r="AU1490"/>
      <c r="AV1490" s="169"/>
    </row>
    <row r="1491" spans="1:48" s="9" customFormat="1" ht="15" customHeight="1" x14ac:dyDescent="0.35">
      <c r="A1491"/>
      <c r="B1491"/>
      <c r="C1491"/>
      <c r="D1491"/>
      <c r="E1491"/>
      <c r="F1491"/>
      <c r="K1491"/>
      <c r="L1491"/>
      <c r="M1491"/>
      <c r="N1491"/>
      <c r="O1491"/>
      <c r="Q1491"/>
      <c r="R1491"/>
      <c r="AL1491" s="117"/>
      <c r="AM1491"/>
      <c r="AN1491"/>
      <c r="AO1491"/>
      <c r="AP1491"/>
      <c r="AU1491"/>
      <c r="AV1491" s="169"/>
    </row>
    <row r="1492" spans="1:48" s="9" customFormat="1" ht="15" customHeight="1" x14ac:dyDescent="0.35">
      <c r="A1492"/>
      <c r="B1492"/>
      <c r="C1492"/>
      <c r="D1492"/>
      <c r="E1492"/>
      <c r="F1492"/>
      <c r="K1492"/>
      <c r="L1492"/>
      <c r="M1492"/>
      <c r="N1492"/>
      <c r="O1492"/>
      <c r="Q1492"/>
      <c r="R1492"/>
      <c r="AL1492" s="117"/>
      <c r="AM1492"/>
      <c r="AN1492"/>
      <c r="AO1492"/>
      <c r="AP1492"/>
      <c r="AU1492"/>
      <c r="AV1492" s="169"/>
    </row>
    <row r="1493" spans="1:48" s="9" customFormat="1" ht="15" customHeight="1" x14ac:dyDescent="0.35">
      <c r="A1493"/>
      <c r="B1493"/>
      <c r="C1493"/>
      <c r="D1493"/>
      <c r="E1493"/>
      <c r="F1493"/>
      <c r="K1493"/>
      <c r="L1493"/>
      <c r="M1493"/>
      <c r="N1493"/>
      <c r="O1493"/>
      <c r="Q1493"/>
      <c r="R1493"/>
      <c r="AL1493" s="117"/>
      <c r="AM1493"/>
      <c r="AN1493"/>
      <c r="AO1493"/>
      <c r="AP1493"/>
      <c r="AU1493"/>
      <c r="AV1493" s="169"/>
    </row>
    <row r="1494" spans="1:48" s="9" customFormat="1" ht="15" customHeight="1" x14ac:dyDescent="0.35">
      <c r="A1494"/>
      <c r="B1494"/>
      <c r="C1494"/>
      <c r="D1494"/>
      <c r="E1494"/>
      <c r="F1494"/>
      <c r="K1494"/>
      <c r="L1494"/>
      <c r="M1494"/>
      <c r="N1494"/>
      <c r="O1494"/>
      <c r="Q1494"/>
      <c r="R1494"/>
      <c r="AL1494" s="117"/>
      <c r="AM1494"/>
      <c r="AN1494"/>
      <c r="AO1494"/>
      <c r="AP1494"/>
      <c r="AU1494"/>
      <c r="AV1494" s="169"/>
    </row>
    <row r="1495" spans="1:48" s="9" customFormat="1" ht="15" customHeight="1" x14ac:dyDescent="0.35">
      <c r="A1495"/>
      <c r="B1495"/>
      <c r="C1495"/>
      <c r="D1495"/>
      <c r="E1495"/>
      <c r="F1495"/>
      <c r="K1495"/>
      <c r="L1495"/>
      <c r="M1495"/>
      <c r="N1495"/>
      <c r="O1495"/>
      <c r="Q1495"/>
      <c r="R1495"/>
      <c r="AL1495" s="117"/>
      <c r="AM1495"/>
      <c r="AN1495"/>
      <c r="AO1495"/>
      <c r="AP1495"/>
      <c r="AU1495"/>
      <c r="AV1495" s="169"/>
    </row>
    <row r="1496" spans="1:48" s="9" customFormat="1" ht="15" customHeight="1" x14ac:dyDescent="0.35">
      <c r="A1496"/>
      <c r="B1496"/>
      <c r="C1496"/>
      <c r="D1496"/>
      <c r="E1496"/>
      <c r="F1496"/>
      <c r="K1496"/>
      <c r="L1496"/>
      <c r="M1496"/>
      <c r="N1496"/>
      <c r="O1496"/>
      <c r="Q1496"/>
      <c r="R1496"/>
      <c r="AL1496" s="117"/>
      <c r="AM1496"/>
      <c r="AN1496"/>
      <c r="AO1496"/>
      <c r="AP1496"/>
      <c r="AU1496"/>
      <c r="AV1496" s="169"/>
    </row>
    <row r="1497" spans="1:48" s="9" customFormat="1" ht="15" customHeight="1" x14ac:dyDescent="0.35">
      <c r="A1497"/>
      <c r="B1497"/>
      <c r="C1497"/>
      <c r="D1497"/>
      <c r="E1497"/>
      <c r="F1497"/>
      <c r="K1497"/>
      <c r="L1497"/>
      <c r="M1497"/>
      <c r="N1497"/>
      <c r="O1497"/>
      <c r="Q1497"/>
      <c r="R1497"/>
      <c r="AL1497" s="117"/>
      <c r="AM1497"/>
      <c r="AN1497"/>
      <c r="AO1497"/>
      <c r="AP1497"/>
      <c r="AU1497"/>
      <c r="AV1497" s="169"/>
    </row>
    <row r="1498" spans="1:48" s="9" customFormat="1" ht="15" customHeight="1" x14ac:dyDescent="0.35">
      <c r="A1498"/>
      <c r="B1498"/>
      <c r="C1498"/>
      <c r="D1498"/>
      <c r="E1498"/>
      <c r="F1498"/>
      <c r="K1498"/>
      <c r="L1498"/>
      <c r="M1498"/>
      <c r="N1498"/>
      <c r="O1498"/>
      <c r="Q1498"/>
      <c r="R1498"/>
      <c r="AL1498" s="117"/>
      <c r="AM1498"/>
      <c r="AN1498"/>
      <c r="AO1498"/>
      <c r="AP1498"/>
      <c r="AU1498"/>
      <c r="AV1498" s="169"/>
    </row>
    <row r="1499" spans="1:48" s="9" customFormat="1" ht="15" customHeight="1" x14ac:dyDescent="0.35">
      <c r="A1499"/>
      <c r="B1499"/>
      <c r="C1499"/>
      <c r="D1499"/>
      <c r="E1499"/>
      <c r="F1499"/>
      <c r="K1499"/>
      <c r="L1499"/>
      <c r="M1499"/>
      <c r="N1499"/>
      <c r="O1499"/>
      <c r="Q1499"/>
      <c r="R1499"/>
      <c r="AL1499" s="117"/>
      <c r="AM1499"/>
      <c r="AN1499"/>
      <c r="AO1499"/>
      <c r="AP1499"/>
      <c r="AU1499"/>
      <c r="AV1499" s="169"/>
    </row>
    <row r="1500" spans="1:48" s="9" customFormat="1" ht="15" customHeight="1" x14ac:dyDescent="0.35">
      <c r="A1500"/>
      <c r="B1500"/>
      <c r="C1500"/>
      <c r="D1500"/>
      <c r="E1500"/>
      <c r="F1500"/>
      <c r="K1500"/>
      <c r="L1500"/>
      <c r="M1500"/>
      <c r="N1500"/>
      <c r="O1500"/>
      <c r="Q1500"/>
      <c r="R1500"/>
      <c r="AL1500" s="117"/>
      <c r="AM1500"/>
      <c r="AN1500"/>
      <c r="AO1500"/>
      <c r="AP1500"/>
      <c r="AU1500"/>
      <c r="AV1500" s="169"/>
    </row>
    <row r="1501" spans="1:48" s="9" customFormat="1" ht="15" customHeight="1" x14ac:dyDescent="0.35">
      <c r="A1501"/>
      <c r="B1501"/>
      <c r="C1501"/>
      <c r="D1501"/>
      <c r="E1501"/>
      <c r="F1501"/>
      <c r="K1501"/>
      <c r="L1501"/>
      <c r="M1501"/>
      <c r="N1501"/>
      <c r="O1501"/>
      <c r="Q1501"/>
      <c r="R1501"/>
      <c r="AL1501" s="117"/>
      <c r="AM1501"/>
      <c r="AN1501"/>
      <c r="AO1501"/>
      <c r="AP1501"/>
      <c r="AU1501"/>
      <c r="AV1501" s="169"/>
    </row>
    <row r="1502" spans="1:48" s="9" customFormat="1" ht="15" customHeight="1" x14ac:dyDescent="0.35">
      <c r="A1502"/>
      <c r="B1502"/>
      <c r="C1502"/>
      <c r="D1502"/>
      <c r="E1502"/>
      <c r="F1502"/>
      <c r="K1502"/>
      <c r="L1502"/>
      <c r="M1502"/>
      <c r="N1502"/>
      <c r="O1502"/>
      <c r="Q1502"/>
      <c r="R1502"/>
      <c r="AL1502" s="117"/>
      <c r="AM1502"/>
      <c r="AN1502"/>
      <c r="AO1502"/>
      <c r="AP1502"/>
      <c r="AU1502"/>
      <c r="AV1502" s="169"/>
    </row>
    <row r="1503" spans="1:48" s="9" customFormat="1" ht="15" customHeight="1" x14ac:dyDescent="0.35">
      <c r="A1503"/>
      <c r="B1503"/>
      <c r="C1503"/>
      <c r="D1503"/>
      <c r="E1503"/>
      <c r="F1503"/>
      <c r="K1503"/>
      <c r="L1503"/>
      <c r="M1503"/>
      <c r="N1503"/>
      <c r="O1503"/>
      <c r="Q1503"/>
      <c r="R1503"/>
      <c r="AL1503" s="117"/>
      <c r="AM1503"/>
      <c r="AN1503"/>
      <c r="AO1503"/>
      <c r="AP1503"/>
      <c r="AU1503"/>
      <c r="AV1503" s="169"/>
    </row>
    <row r="1504" spans="1:48" s="9" customFormat="1" ht="15" customHeight="1" x14ac:dyDescent="0.35">
      <c r="A1504"/>
      <c r="B1504"/>
      <c r="C1504"/>
      <c r="D1504"/>
      <c r="E1504"/>
      <c r="F1504"/>
      <c r="K1504"/>
      <c r="L1504"/>
      <c r="M1504"/>
      <c r="N1504"/>
      <c r="O1504"/>
      <c r="Q1504"/>
      <c r="R1504"/>
      <c r="AL1504" s="117"/>
      <c r="AM1504"/>
      <c r="AN1504"/>
      <c r="AO1504"/>
      <c r="AP1504"/>
      <c r="AU1504"/>
      <c r="AV1504" s="169"/>
    </row>
    <row r="1505" spans="1:48" s="9" customFormat="1" ht="15" customHeight="1" x14ac:dyDescent="0.35">
      <c r="A1505"/>
      <c r="B1505"/>
      <c r="C1505"/>
      <c r="D1505"/>
      <c r="E1505"/>
      <c r="F1505"/>
      <c r="K1505"/>
      <c r="L1505"/>
      <c r="M1505"/>
      <c r="N1505"/>
      <c r="O1505"/>
      <c r="Q1505"/>
      <c r="R1505"/>
      <c r="AL1505" s="117"/>
      <c r="AM1505"/>
      <c r="AN1505"/>
      <c r="AO1505"/>
      <c r="AP1505"/>
      <c r="AU1505"/>
      <c r="AV1505" s="169"/>
    </row>
    <row r="1506" spans="1:48" s="9" customFormat="1" ht="15" customHeight="1" x14ac:dyDescent="0.35">
      <c r="A1506"/>
      <c r="B1506"/>
      <c r="C1506"/>
      <c r="D1506"/>
      <c r="E1506"/>
      <c r="F1506"/>
      <c r="K1506"/>
      <c r="L1506"/>
      <c r="M1506"/>
      <c r="N1506"/>
      <c r="O1506"/>
      <c r="Q1506"/>
      <c r="R1506"/>
      <c r="AL1506" s="117"/>
      <c r="AM1506"/>
      <c r="AN1506"/>
      <c r="AO1506"/>
      <c r="AP1506"/>
      <c r="AU1506"/>
      <c r="AV1506" s="169"/>
    </row>
    <row r="1507" spans="1:48" s="9" customFormat="1" ht="15" customHeight="1" x14ac:dyDescent="0.35">
      <c r="A1507"/>
      <c r="B1507"/>
      <c r="C1507"/>
      <c r="D1507"/>
      <c r="E1507"/>
      <c r="F1507"/>
      <c r="K1507"/>
      <c r="L1507"/>
      <c r="M1507"/>
      <c r="N1507"/>
      <c r="O1507"/>
      <c r="Q1507"/>
      <c r="R1507"/>
      <c r="AL1507" s="117"/>
      <c r="AM1507"/>
      <c r="AN1507"/>
      <c r="AO1507"/>
      <c r="AP1507"/>
      <c r="AU1507"/>
      <c r="AV1507" s="169"/>
    </row>
    <row r="1508" spans="1:48" s="9" customFormat="1" ht="15" customHeight="1" x14ac:dyDescent="0.35">
      <c r="A1508"/>
      <c r="B1508"/>
      <c r="C1508"/>
      <c r="D1508"/>
      <c r="E1508"/>
      <c r="F1508"/>
      <c r="K1508"/>
      <c r="L1508"/>
      <c r="M1508"/>
      <c r="N1508"/>
      <c r="O1508"/>
      <c r="Q1508"/>
      <c r="R1508"/>
      <c r="AL1508" s="117"/>
      <c r="AM1508"/>
      <c r="AN1508"/>
      <c r="AO1508"/>
      <c r="AP1508"/>
      <c r="AU1508"/>
      <c r="AV1508" s="169"/>
    </row>
    <row r="1509" spans="1:48" s="9" customFormat="1" ht="15" customHeight="1" x14ac:dyDescent="0.35">
      <c r="A1509"/>
      <c r="B1509"/>
      <c r="C1509"/>
      <c r="D1509"/>
      <c r="E1509"/>
      <c r="F1509"/>
      <c r="K1509"/>
      <c r="L1509"/>
      <c r="M1509"/>
      <c r="N1509"/>
      <c r="O1509"/>
      <c r="Q1509"/>
      <c r="R1509"/>
      <c r="AL1509" s="117"/>
      <c r="AM1509"/>
      <c r="AN1509"/>
      <c r="AO1509"/>
      <c r="AP1509"/>
      <c r="AU1509"/>
      <c r="AV1509" s="169"/>
    </row>
    <row r="1510" spans="1:48" s="9" customFormat="1" ht="15" customHeight="1" x14ac:dyDescent="0.35">
      <c r="A1510"/>
      <c r="B1510"/>
      <c r="C1510"/>
      <c r="D1510"/>
      <c r="E1510"/>
      <c r="F1510"/>
      <c r="K1510"/>
      <c r="L1510"/>
      <c r="M1510"/>
      <c r="N1510"/>
      <c r="O1510"/>
      <c r="Q1510"/>
      <c r="R1510"/>
      <c r="AL1510" s="117"/>
      <c r="AM1510"/>
      <c r="AN1510"/>
      <c r="AO1510"/>
      <c r="AP1510"/>
      <c r="AU1510"/>
      <c r="AV1510" s="169"/>
    </row>
    <row r="1511" spans="1:48" s="9" customFormat="1" ht="15" customHeight="1" x14ac:dyDescent="0.35">
      <c r="A1511"/>
      <c r="B1511"/>
      <c r="C1511"/>
      <c r="D1511"/>
      <c r="E1511"/>
      <c r="F1511"/>
      <c r="K1511"/>
      <c r="L1511"/>
      <c r="M1511"/>
      <c r="N1511"/>
      <c r="O1511"/>
      <c r="Q1511"/>
      <c r="R1511"/>
      <c r="AL1511" s="117"/>
      <c r="AM1511"/>
      <c r="AN1511"/>
      <c r="AO1511"/>
      <c r="AP1511"/>
      <c r="AU1511"/>
      <c r="AV1511" s="169"/>
    </row>
    <row r="1512" spans="1:48" s="9" customFormat="1" ht="15" customHeight="1" x14ac:dyDescent="0.35">
      <c r="A1512"/>
      <c r="B1512"/>
      <c r="C1512"/>
      <c r="D1512"/>
      <c r="E1512"/>
      <c r="F1512"/>
      <c r="K1512"/>
      <c r="L1512"/>
      <c r="M1512"/>
      <c r="N1512"/>
      <c r="O1512"/>
      <c r="Q1512"/>
      <c r="R1512"/>
      <c r="AL1512" s="117"/>
      <c r="AM1512"/>
      <c r="AN1512"/>
      <c r="AO1512"/>
      <c r="AP1512"/>
      <c r="AU1512"/>
      <c r="AV1512" s="169"/>
    </row>
    <row r="1513" spans="1:48" s="9" customFormat="1" ht="15" customHeight="1" x14ac:dyDescent="0.35">
      <c r="A1513"/>
      <c r="B1513"/>
      <c r="C1513"/>
      <c r="D1513"/>
      <c r="E1513"/>
      <c r="F1513"/>
      <c r="K1513"/>
      <c r="L1513"/>
      <c r="M1513"/>
      <c r="N1513"/>
      <c r="O1513"/>
      <c r="Q1513"/>
      <c r="R1513"/>
      <c r="AL1513" s="117"/>
      <c r="AM1513"/>
      <c r="AN1513"/>
      <c r="AO1513"/>
      <c r="AP1513"/>
      <c r="AU1513"/>
      <c r="AV1513" s="169"/>
    </row>
    <row r="1514" spans="1:48" s="9" customFormat="1" ht="15" customHeight="1" x14ac:dyDescent="0.35">
      <c r="A1514"/>
      <c r="B1514"/>
      <c r="C1514"/>
      <c r="D1514"/>
      <c r="E1514"/>
      <c r="F1514"/>
      <c r="K1514"/>
      <c r="L1514"/>
      <c r="M1514"/>
      <c r="N1514"/>
      <c r="O1514"/>
      <c r="Q1514"/>
      <c r="R1514"/>
      <c r="AL1514" s="117"/>
      <c r="AM1514"/>
      <c r="AN1514"/>
      <c r="AO1514"/>
      <c r="AP1514"/>
      <c r="AU1514"/>
      <c r="AV1514" s="169"/>
    </row>
    <row r="1515" spans="1:48" s="9" customFormat="1" ht="15" customHeight="1" x14ac:dyDescent="0.35">
      <c r="A1515"/>
      <c r="B1515"/>
      <c r="C1515"/>
      <c r="D1515"/>
      <c r="E1515"/>
      <c r="F1515"/>
      <c r="K1515"/>
      <c r="L1515"/>
      <c r="M1515"/>
      <c r="N1515"/>
      <c r="O1515"/>
      <c r="Q1515"/>
      <c r="R1515"/>
      <c r="AL1515" s="117"/>
      <c r="AM1515"/>
      <c r="AN1515"/>
      <c r="AO1515"/>
      <c r="AP1515"/>
      <c r="AU1515"/>
      <c r="AV1515" s="169"/>
    </row>
    <row r="1516" spans="1:48" s="9" customFormat="1" ht="15" customHeight="1" x14ac:dyDescent="0.35">
      <c r="A1516"/>
      <c r="B1516"/>
      <c r="C1516"/>
      <c r="D1516"/>
      <c r="E1516"/>
      <c r="F1516"/>
      <c r="K1516"/>
      <c r="L1516"/>
      <c r="M1516"/>
      <c r="N1516"/>
      <c r="O1516"/>
      <c r="Q1516"/>
      <c r="R1516"/>
      <c r="AL1516" s="117"/>
      <c r="AM1516"/>
      <c r="AN1516"/>
      <c r="AO1516"/>
      <c r="AP1516"/>
      <c r="AU1516"/>
      <c r="AV1516" s="169"/>
    </row>
    <row r="1517" spans="1:48" s="9" customFormat="1" ht="15" customHeight="1" x14ac:dyDescent="0.35">
      <c r="A1517"/>
      <c r="B1517"/>
      <c r="C1517"/>
      <c r="D1517"/>
      <c r="E1517"/>
      <c r="F1517"/>
      <c r="K1517"/>
      <c r="L1517"/>
      <c r="M1517"/>
      <c r="N1517"/>
      <c r="O1517"/>
      <c r="Q1517"/>
      <c r="R1517"/>
      <c r="AL1517" s="117"/>
      <c r="AM1517"/>
      <c r="AN1517"/>
      <c r="AO1517"/>
      <c r="AP1517"/>
      <c r="AU1517"/>
      <c r="AV1517" s="169"/>
    </row>
    <row r="1518" spans="1:48" s="9" customFormat="1" ht="15" customHeight="1" x14ac:dyDescent="0.35">
      <c r="A1518"/>
      <c r="B1518"/>
      <c r="C1518"/>
      <c r="D1518"/>
      <c r="E1518"/>
      <c r="F1518"/>
      <c r="K1518"/>
      <c r="L1518"/>
      <c r="M1518"/>
      <c r="N1518"/>
      <c r="O1518"/>
      <c r="Q1518"/>
      <c r="R1518"/>
      <c r="AL1518" s="117"/>
      <c r="AM1518"/>
      <c r="AN1518"/>
      <c r="AO1518"/>
      <c r="AP1518"/>
      <c r="AU1518"/>
      <c r="AV1518" s="169"/>
    </row>
    <row r="1519" spans="1:48" s="9" customFormat="1" ht="15" customHeight="1" x14ac:dyDescent="0.35">
      <c r="A1519"/>
      <c r="B1519"/>
      <c r="C1519"/>
      <c r="D1519"/>
      <c r="E1519"/>
      <c r="F1519"/>
      <c r="K1519"/>
      <c r="L1519"/>
      <c r="M1519"/>
      <c r="N1519"/>
      <c r="O1519"/>
      <c r="Q1519"/>
      <c r="R1519"/>
      <c r="AL1519" s="117"/>
      <c r="AM1519"/>
      <c r="AN1519"/>
      <c r="AO1519"/>
      <c r="AP1519"/>
      <c r="AU1519"/>
      <c r="AV1519" s="169"/>
    </row>
    <row r="1520" spans="1:48" s="9" customFormat="1" ht="15" customHeight="1" x14ac:dyDescent="0.35">
      <c r="A1520"/>
      <c r="B1520"/>
      <c r="C1520"/>
      <c r="D1520"/>
      <c r="E1520"/>
      <c r="F1520"/>
      <c r="K1520"/>
      <c r="L1520"/>
      <c r="M1520"/>
      <c r="N1520"/>
      <c r="O1520"/>
      <c r="Q1520"/>
      <c r="R1520"/>
      <c r="AL1520" s="117"/>
      <c r="AM1520"/>
      <c r="AN1520"/>
      <c r="AO1520"/>
      <c r="AP1520"/>
      <c r="AU1520"/>
      <c r="AV1520" s="169"/>
    </row>
    <row r="1521" spans="1:48" s="9" customFormat="1" ht="15" customHeight="1" x14ac:dyDescent="0.35">
      <c r="A1521"/>
      <c r="B1521"/>
      <c r="C1521"/>
      <c r="D1521"/>
      <c r="E1521"/>
      <c r="F1521"/>
      <c r="K1521"/>
      <c r="L1521"/>
      <c r="M1521"/>
      <c r="N1521"/>
      <c r="O1521"/>
      <c r="Q1521"/>
      <c r="R1521"/>
      <c r="AL1521" s="117"/>
      <c r="AM1521"/>
      <c r="AN1521"/>
      <c r="AO1521"/>
      <c r="AP1521"/>
      <c r="AU1521"/>
      <c r="AV1521" s="169"/>
    </row>
    <row r="1522" spans="1:48" s="9" customFormat="1" ht="15" customHeight="1" x14ac:dyDescent="0.35">
      <c r="A1522"/>
      <c r="B1522"/>
      <c r="C1522"/>
      <c r="D1522"/>
      <c r="E1522"/>
      <c r="F1522"/>
      <c r="K1522"/>
      <c r="L1522"/>
      <c r="M1522"/>
      <c r="N1522"/>
      <c r="O1522"/>
      <c r="Q1522"/>
      <c r="R1522"/>
      <c r="AL1522" s="117"/>
      <c r="AM1522"/>
      <c r="AN1522"/>
      <c r="AO1522"/>
      <c r="AP1522"/>
      <c r="AU1522"/>
      <c r="AV1522" s="169"/>
    </row>
    <row r="1523" spans="1:48" s="9" customFormat="1" ht="15" customHeight="1" x14ac:dyDescent="0.35">
      <c r="A1523"/>
      <c r="B1523"/>
      <c r="C1523"/>
      <c r="D1523"/>
      <c r="E1523"/>
      <c r="F1523"/>
      <c r="K1523"/>
      <c r="L1523"/>
      <c r="M1523"/>
      <c r="N1523"/>
      <c r="O1523"/>
      <c r="Q1523"/>
      <c r="R1523"/>
      <c r="AL1523" s="117"/>
      <c r="AM1523"/>
      <c r="AN1523"/>
      <c r="AO1523"/>
      <c r="AP1523"/>
      <c r="AU1523"/>
      <c r="AV1523" s="169"/>
    </row>
    <row r="1524" spans="1:48" s="9" customFormat="1" ht="15" customHeight="1" x14ac:dyDescent="0.35">
      <c r="A1524"/>
      <c r="B1524"/>
      <c r="C1524"/>
      <c r="D1524"/>
      <c r="E1524"/>
      <c r="F1524"/>
      <c r="K1524"/>
      <c r="L1524"/>
      <c r="M1524"/>
      <c r="N1524"/>
      <c r="O1524"/>
      <c r="Q1524"/>
      <c r="R1524"/>
      <c r="AL1524" s="117"/>
      <c r="AM1524"/>
      <c r="AN1524"/>
      <c r="AO1524"/>
      <c r="AP1524"/>
      <c r="AU1524"/>
      <c r="AV1524" s="169"/>
    </row>
    <row r="1525" spans="1:48" s="9" customFormat="1" ht="15" customHeight="1" x14ac:dyDescent="0.35">
      <c r="A1525"/>
      <c r="B1525"/>
      <c r="C1525"/>
      <c r="D1525"/>
      <c r="E1525"/>
      <c r="F1525"/>
      <c r="K1525"/>
      <c r="L1525"/>
      <c r="M1525"/>
      <c r="N1525"/>
      <c r="O1525"/>
      <c r="Q1525"/>
      <c r="R1525"/>
      <c r="AL1525" s="117"/>
      <c r="AM1525"/>
      <c r="AN1525"/>
      <c r="AO1525"/>
      <c r="AP1525"/>
      <c r="AU1525"/>
      <c r="AV1525" s="169"/>
    </row>
    <row r="1526" spans="1:48" s="9" customFormat="1" ht="15" customHeight="1" x14ac:dyDescent="0.35">
      <c r="A1526"/>
      <c r="B1526"/>
      <c r="C1526"/>
      <c r="D1526"/>
      <c r="E1526"/>
      <c r="F1526"/>
      <c r="K1526"/>
      <c r="L1526"/>
      <c r="M1526"/>
      <c r="N1526"/>
      <c r="O1526"/>
      <c r="Q1526"/>
      <c r="R1526"/>
      <c r="AL1526" s="117"/>
      <c r="AM1526"/>
      <c r="AN1526"/>
      <c r="AO1526"/>
      <c r="AP1526"/>
      <c r="AU1526"/>
      <c r="AV1526" s="169"/>
    </row>
    <row r="1527" spans="1:48" s="9" customFormat="1" ht="15" customHeight="1" x14ac:dyDescent="0.35">
      <c r="A1527"/>
      <c r="B1527"/>
      <c r="C1527"/>
      <c r="D1527"/>
      <c r="E1527"/>
      <c r="F1527"/>
      <c r="K1527"/>
      <c r="L1527"/>
      <c r="M1527"/>
      <c r="N1527"/>
      <c r="O1527"/>
      <c r="Q1527"/>
      <c r="R1527"/>
      <c r="AL1527" s="117"/>
      <c r="AM1527"/>
      <c r="AN1527"/>
      <c r="AO1527"/>
      <c r="AP1527"/>
      <c r="AU1527"/>
      <c r="AV1527" s="169"/>
    </row>
    <row r="1528" spans="1:48" s="9" customFormat="1" ht="15" customHeight="1" x14ac:dyDescent="0.35">
      <c r="A1528"/>
      <c r="B1528"/>
      <c r="C1528"/>
      <c r="D1528"/>
      <c r="E1528"/>
      <c r="F1528"/>
      <c r="K1528"/>
      <c r="L1528"/>
      <c r="M1528"/>
      <c r="N1528"/>
      <c r="O1528"/>
      <c r="Q1528"/>
      <c r="R1528"/>
      <c r="AL1528" s="117"/>
      <c r="AM1528"/>
      <c r="AN1528"/>
      <c r="AO1528"/>
      <c r="AP1528"/>
      <c r="AU1528"/>
      <c r="AV1528" s="169"/>
    </row>
    <row r="1529" spans="1:48" s="9" customFormat="1" ht="15" customHeight="1" x14ac:dyDescent="0.35">
      <c r="A1529"/>
      <c r="B1529"/>
      <c r="C1529"/>
      <c r="D1529"/>
      <c r="E1529"/>
      <c r="F1529"/>
      <c r="K1529"/>
      <c r="L1529"/>
      <c r="M1529"/>
      <c r="N1529"/>
      <c r="O1529"/>
      <c r="Q1529"/>
      <c r="R1529"/>
      <c r="AL1529" s="117"/>
      <c r="AM1529"/>
      <c r="AN1529"/>
      <c r="AO1529"/>
      <c r="AP1529"/>
      <c r="AU1529"/>
      <c r="AV1529" s="169"/>
    </row>
    <row r="1530" spans="1:48" s="9" customFormat="1" ht="15" customHeight="1" x14ac:dyDescent="0.35">
      <c r="A1530"/>
      <c r="B1530"/>
      <c r="C1530"/>
      <c r="D1530"/>
      <c r="E1530"/>
      <c r="F1530"/>
      <c r="K1530"/>
      <c r="L1530"/>
      <c r="M1530"/>
      <c r="N1530"/>
      <c r="O1530"/>
      <c r="Q1530"/>
      <c r="R1530"/>
      <c r="AL1530" s="117"/>
      <c r="AM1530"/>
      <c r="AN1530"/>
      <c r="AO1530"/>
      <c r="AP1530"/>
      <c r="AU1530"/>
      <c r="AV1530" s="169"/>
    </row>
    <row r="1531" spans="1:48" s="9" customFormat="1" ht="15" customHeight="1" x14ac:dyDescent="0.35">
      <c r="A1531"/>
      <c r="B1531"/>
      <c r="C1531"/>
      <c r="D1531"/>
      <c r="E1531"/>
      <c r="F1531"/>
      <c r="K1531"/>
      <c r="L1531"/>
      <c r="M1531"/>
      <c r="N1531"/>
      <c r="O1531"/>
      <c r="Q1531"/>
      <c r="R1531"/>
      <c r="AL1531" s="117"/>
      <c r="AM1531"/>
      <c r="AN1531"/>
      <c r="AO1531"/>
      <c r="AP1531"/>
      <c r="AU1531"/>
      <c r="AV1531" s="169"/>
    </row>
    <row r="1532" spans="1:48" s="9" customFormat="1" ht="15" customHeight="1" x14ac:dyDescent="0.35">
      <c r="A1532"/>
      <c r="B1532"/>
      <c r="C1532"/>
      <c r="D1532"/>
      <c r="E1532"/>
      <c r="F1532"/>
      <c r="K1532"/>
      <c r="L1532"/>
      <c r="M1532"/>
      <c r="N1532"/>
      <c r="O1532"/>
      <c r="Q1532"/>
      <c r="R1532"/>
      <c r="AL1532" s="117"/>
      <c r="AM1532"/>
      <c r="AN1532"/>
      <c r="AO1532"/>
      <c r="AP1532"/>
      <c r="AU1532"/>
      <c r="AV1532" s="169"/>
    </row>
    <row r="1533" spans="1:48" s="9" customFormat="1" ht="15" customHeight="1" x14ac:dyDescent="0.35">
      <c r="A1533"/>
      <c r="B1533"/>
      <c r="C1533"/>
      <c r="D1533"/>
      <c r="E1533"/>
      <c r="F1533"/>
      <c r="K1533"/>
      <c r="L1533"/>
      <c r="M1533"/>
      <c r="N1533"/>
      <c r="O1533"/>
      <c r="Q1533"/>
      <c r="R1533"/>
      <c r="AL1533" s="117"/>
      <c r="AM1533"/>
      <c r="AN1533"/>
      <c r="AO1533"/>
      <c r="AP1533"/>
      <c r="AU1533"/>
      <c r="AV1533" s="169"/>
    </row>
    <row r="1534" spans="1:48" s="9" customFormat="1" ht="15" customHeight="1" x14ac:dyDescent="0.35">
      <c r="A1534"/>
      <c r="B1534"/>
      <c r="C1534"/>
      <c r="D1534"/>
      <c r="E1534"/>
      <c r="F1534"/>
      <c r="K1534"/>
      <c r="L1534"/>
      <c r="M1534"/>
      <c r="N1534"/>
      <c r="O1534"/>
      <c r="Q1534"/>
      <c r="R1534"/>
      <c r="AL1534" s="117"/>
      <c r="AM1534"/>
      <c r="AN1534"/>
      <c r="AO1534"/>
      <c r="AP1534"/>
      <c r="AU1534"/>
      <c r="AV1534" s="169"/>
    </row>
    <row r="1535" spans="1:48" s="9" customFormat="1" ht="15" customHeight="1" x14ac:dyDescent="0.35">
      <c r="A1535"/>
      <c r="B1535"/>
      <c r="C1535"/>
      <c r="D1535"/>
      <c r="E1535"/>
      <c r="F1535"/>
      <c r="K1535"/>
      <c r="L1535"/>
      <c r="M1535"/>
      <c r="N1535"/>
      <c r="O1535"/>
      <c r="Q1535"/>
      <c r="R1535"/>
      <c r="AL1535" s="117"/>
      <c r="AM1535"/>
      <c r="AN1535"/>
      <c r="AO1535"/>
      <c r="AP1535"/>
      <c r="AU1535"/>
      <c r="AV1535" s="169"/>
    </row>
    <row r="1536" spans="1:48" s="9" customFormat="1" ht="15" customHeight="1" x14ac:dyDescent="0.35">
      <c r="A1536"/>
      <c r="B1536"/>
      <c r="C1536"/>
      <c r="D1536"/>
      <c r="E1536"/>
      <c r="F1536"/>
      <c r="K1536"/>
      <c r="L1536"/>
      <c r="M1536"/>
      <c r="N1536"/>
      <c r="O1536"/>
      <c r="Q1536"/>
      <c r="R1536"/>
      <c r="AL1536" s="117"/>
      <c r="AM1536"/>
      <c r="AN1536"/>
      <c r="AO1536"/>
      <c r="AP1536"/>
      <c r="AU1536"/>
      <c r="AV1536" s="169"/>
    </row>
    <row r="1537" spans="1:48" s="9" customFormat="1" ht="15" customHeight="1" x14ac:dyDescent="0.35">
      <c r="A1537"/>
      <c r="B1537"/>
      <c r="C1537"/>
      <c r="D1537"/>
      <c r="E1537"/>
      <c r="F1537"/>
      <c r="K1537"/>
      <c r="L1537"/>
      <c r="M1537"/>
      <c r="N1537"/>
      <c r="O1537"/>
      <c r="Q1537"/>
      <c r="R1537"/>
      <c r="AL1537" s="117"/>
      <c r="AM1537"/>
      <c r="AN1537"/>
      <c r="AO1537"/>
      <c r="AP1537"/>
      <c r="AU1537"/>
      <c r="AV1537" s="169"/>
    </row>
    <row r="1538" spans="1:48" s="9" customFormat="1" ht="15" customHeight="1" x14ac:dyDescent="0.35">
      <c r="A1538"/>
      <c r="B1538"/>
      <c r="C1538"/>
      <c r="D1538"/>
      <c r="E1538"/>
      <c r="F1538"/>
      <c r="K1538"/>
      <c r="L1538"/>
      <c r="M1538"/>
      <c r="N1538"/>
      <c r="O1538"/>
      <c r="Q1538"/>
      <c r="R1538"/>
      <c r="AL1538" s="117"/>
      <c r="AM1538"/>
      <c r="AN1538"/>
      <c r="AO1538"/>
      <c r="AP1538"/>
      <c r="AU1538"/>
      <c r="AV1538" s="169"/>
    </row>
    <row r="1539" spans="1:48" s="9" customFormat="1" ht="15" customHeight="1" x14ac:dyDescent="0.35">
      <c r="A1539"/>
      <c r="B1539"/>
      <c r="C1539"/>
      <c r="D1539"/>
      <c r="E1539"/>
      <c r="F1539"/>
      <c r="K1539"/>
      <c r="L1539"/>
      <c r="M1539"/>
      <c r="N1539"/>
      <c r="O1539"/>
      <c r="Q1539"/>
      <c r="R1539"/>
      <c r="AL1539" s="117"/>
      <c r="AM1539"/>
      <c r="AN1539"/>
      <c r="AO1539"/>
      <c r="AP1539"/>
      <c r="AU1539"/>
      <c r="AV1539" s="169"/>
    </row>
    <row r="1540" spans="1:48" s="9" customFormat="1" ht="15" customHeight="1" x14ac:dyDescent="0.35">
      <c r="A1540"/>
      <c r="B1540"/>
      <c r="C1540"/>
      <c r="D1540"/>
      <c r="E1540"/>
      <c r="F1540"/>
      <c r="K1540"/>
      <c r="L1540"/>
      <c r="M1540"/>
      <c r="N1540"/>
      <c r="O1540"/>
      <c r="Q1540"/>
      <c r="R1540"/>
      <c r="AL1540" s="117"/>
      <c r="AM1540"/>
      <c r="AN1540"/>
      <c r="AO1540"/>
      <c r="AP1540"/>
      <c r="AU1540"/>
      <c r="AV1540" s="169"/>
    </row>
    <row r="1541" spans="1:48" s="9" customFormat="1" ht="15" customHeight="1" x14ac:dyDescent="0.35">
      <c r="A1541"/>
      <c r="B1541"/>
      <c r="C1541"/>
      <c r="D1541"/>
      <c r="E1541"/>
      <c r="F1541"/>
      <c r="K1541"/>
      <c r="L1541"/>
      <c r="M1541"/>
      <c r="N1541"/>
      <c r="O1541"/>
      <c r="Q1541"/>
      <c r="R1541"/>
      <c r="AL1541" s="117"/>
      <c r="AM1541"/>
      <c r="AN1541"/>
      <c r="AO1541"/>
      <c r="AP1541"/>
      <c r="AU1541"/>
      <c r="AV1541" s="169"/>
    </row>
    <row r="1542" spans="1:48" s="9" customFormat="1" ht="15" customHeight="1" x14ac:dyDescent="0.35">
      <c r="A1542"/>
      <c r="B1542"/>
      <c r="C1542"/>
      <c r="D1542"/>
      <c r="E1542"/>
      <c r="F1542"/>
      <c r="K1542"/>
      <c r="L1542"/>
      <c r="M1542"/>
      <c r="N1542"/>
      <c r="O1542"/>
      <c r="Q1542"/>
      <c r="R1542"/>
      <c r="AL1542" s="117"/>
      <c r="AM1542"/>
      <c r="AN1542"/>
      <c r="AO1542"/>
      <c r="AP1542"/>
      <c r="AU1542"/>
      <c r="AV1542" s="169"/>
    </row>
    <row r="1543" spans="1:48" s="9" customFormat="1" ht="15" customHeight="1" x14ac:dyDescent="0.35">
      <c r="A1543"/>
      <c r="B1543"/>
      <c r="C1543"/>
      <c r="D1543"/>
      <c r="E1543"/>
      <c r="F1543"/>
      <c r="K1543"/>
      <c r="L1543"/>
      <c r="M1543"/>
      <c r="N1543"/>
      <c r="O1543"/>
      <c r="Q1543"/>
      <c r="R1543"/>
      <c r="AL1543" s="117"/>
      <c r="AM1543"/>
      <c r="AN1543"/>
      <c r="AO1543"/>
      <c r="AP1543"/>
      <c r="AU1543"/>
      <c r="AV1543" s="169"/>
    </row>
    <row r="1544" spans="1:48" s="9" customFormat="1" ht="15" customHeight="1" x14ac:dyDescent="0.35">
      <c r="A1544"/>
      <c r="B1544"/>
      <c r="C1544"/>
      <c r="D1544"/>
      <c r="E1544"/>
      <c r="F1544"/>
      <c r="K1544"/>
      <c r="L1544"/>
      <c r="M1544"/>
      <c r="N1544"/>
      <c r="O1544"/>
      <c r="Q1544"/>
      <c r="R1544"/>
      <c r="AL1544" s="117"/>
      <c r="AM1544"/>
      <c r="AN1544"/>
      <c r="AO1544"/>
      <c r="AP1544"/>
      <c r="AU1544"/>
      <c r="AV1544" s="169"/>
    </row>
    <row r="1545" spans="1:48" s="9" customFormat="1" ht="15" customHeight="1" x14ac:dyDescent="0.35">
      <c r="A1545"/>
      <c r="B1545"/>
      <c r="C1545"/>
      <c r="D1545"/>
      <c r="E1545"/>
      <c r="F1545"/>
      <c r="K1545"/>
      <c r="L1545"/>
      <c r="M1545"/>
      <c r="N1545"/>
      <c r="O1545"/>
      <c r="Q1545"/>
      <c r="R1545"/>
      <c r="AL1545" s="117"/>
      <c r="AM1545"/>
      <c r="AN1545"/>
      <c r="AO1545"/>
      <c r="AP1545"/>
      <c r="AU1545"/>
      <c r="AV1545" s="169"/>
    </row>
    <row r="1546" spans="1:48" s="9" customFormat="1" ht="15" customHeight="1" x14ac:dyDescent="0.35">
      <c r="A1546"/>
      <c r="B1546"/>
      <c r="C1546"/>
      <c r="D1546"/>
      <c r="E1546"/>
      <c r="F1546"/>
      <c r="K1546"/>
      <c r="L1546"/>
      <c r="M1546"/>
      <c r="N1546"/>
      <c r="O1546"/>
      <c r="Q1546"/>
      <c r="R1546"/>
      <c r="AL1546" s="117"/>
      <c r="AM1546"/>
      <c r="AN1546"/>
      <c r="AO1546"/>
      <c r="AP1546"/>
      <c r="AU1546"/>
      <c r="AV1546" s="169"/>
    </row>
    <row r="1547" spans="1:48" s="9" customFormat="1" ht="15" customHeight="1" x14ac:dyDescent="0.35">
      <c r="A1547"/>
      <c r="B1547"/>
      <c r="C1547"/>
      <c r="D1547"/>
      <c r="E1547"/>
      <c r="F1547"/>
      <c r="K1547"/>
      <c r="L1547"/>
      <c r="M1547"/>
      <c r="N1547"/>
      <c r="O1547"/>
      <c r="Q1547"/>
      <c r="R1547"/>
      <c r="AL1547" s="117"/>
      <c r="AM1547"/>
      <c r="AN1547"/>
      <c r="AO1547"/>
      <c r="AP1547"/>
      <c r="AU1547"/>
      <c r="AV1547" s="169"/>
    </row>
    <row r="1548" spans="1:48" s="9" customFormat="1" ht="15" customHeight="1" x14ac:dyDescent="0.35">
      <c r="A1548"/>
      <c r="B1548"/>
      <c r="C1548"/>
      <c r="D1548"/>
      <c r="E1548"/>
      <c r="F1548"/>
      <c r="K1548"/>
      <c r="L1548"/>
      <c r="M1548"/>
      <c r="N1548"/>
      <c r="O1548"/>
      <c r="Q1548"/>
      <c r="R1548"/>
      <c r="AL1548" s="117"/>
      <c r="AM1548"/>
      <c r="AN1548"/>
      <c r="AO1548"/>
      <c r="AP1548"/>
      <c r="AU1548"/>
      <c r="AV1548" s="169"/>
    </row>
    <row r="1549" spans="1:48" s="9" customFormat="1" ht="15" customHeight="1" x14ac:dyDescent="0.35">
      <c r="A1549"/>
      <c r="B1549"/>
      <c r="C1549"/>
      <c r="D1549"/>
      <c r="E1549"/>
      <c r="F1549"/>
      <c r="K1549"/>
      <c r="L1549"/>
      <c r="M1549"/>
      <c r="N1549"/>
      <c r="O1549"/>
      <c r="Q1549"/>
      <c r="R1549"/>
      <c r="AL1549" s="117"/>
      <c r="AM1549"/>
      <c r="AN1549"/>
      <c r="AO1549"/>
      <c r="AP1549"/>
      <c r="AU1549"/>
      <c r="AV1549" s="169"/>
    </row>
    <row r="1550" spans="1:48" s="9" customFormat="1" ht="15" customHeight="1" x14ac:dyDescent="0.35">
      <c r="A1550"/>
      <c r="B1550"/>
      <c r="C1550"/>
      <c r="D1550"/>
      <c r="E1550"/>
      <c r="F1550"/>
      <c r="K1550"/>
      <c r="L1550"/>
      <c r="M1550"/>
      <c r="N1550"/>
      <c r="O1550"/>
      <c r="Q1550"/>
      <c r="R1550"/>
      <c r="AL1550" s="117"/>
      <c r="AM1550"/>
      <c r="AN1550"/>
      <c r="AO1550"/>
      <c r="AP1550"/>
      <c r="AU1550"/>
      <c r="AV1550" s="169"/>
    </row>
    <row r="1551" spans="1:48" s="9" customFormat="1" ht="15" customHeight="1" x14ac:dyDescent="0.35">
      <c r="A1551"/>
      <c r="B1551"/>
      <c r="C1551"/>
      <c r="D1551"/>
      <c r="E1551"/>
      <c r="F1551"/>
      <c r="K1551"/>
      <c r="L1551"/>
      <c r="M1551"/>
      <c r="N1551"/>
      <c r="O1551"/>
      <c r="Q1551"/>
      <c r="R1551"/>
      <c r="AL1551" s="117"/>
      <c r="AM1551"/>
      <c r="AN1551"/>
      <c r="AO1551"/>
      <c r="AP1551"/>
      <c r="AU1551"/>
      <c r="AV1551" s="169"/>
    </row>
    <row r="1552" spans="1:48" s="9" customFormat="1" ht="15" customHeight="1" x14ac:dyDescent="0.35">
      <c r="A1552"/>
      <c r="B1552"/>
      <c r="C1552"/>
      <c r="D1552"/>
      <c r="E1552"/>
      <c r="F1552"/>
      <c r="K1552"/>
      <c r="L1552"/>
      <c r="M1552"/>
      <c r="N1552"/>
      <c r="O1552"/>
      <c r="Q1552"/>
      <c r="R1552"/>
      <c r="AL1552" s="117"/>
      <c r="AM1552"/>
      <c r="AN1552"/>
      <c r="AO1552"/>
      <c r="AP1552"/>
      <c r="AU1552"/>
      <c r="AV1552" s="169"/>
    </row>
    <row r="1553" spans="1:48" s="9" customFormat="1" ht="15" customHeight="1" x14ac:dyDescent="0.35">
      <c r="A1553"/>
      <c r="B1553"/>
      <c r="C1553"/>
      <c r="D1553"/>
      <c r="E1553"/>
      <c r="F1553"/>
      <c r="K1553"/>
      <c r="L1553"/>
      <c r="M1553"/>
      <c r="N1553"/>
      <c r="O1553"/>
      <c r="Q1553"/>
      <c r="R1553"/>
      <c r="AL1553" s="117"/>
      <c r="AM1553"/>
      <c r="AN1553"/>
      <c r="AO1553"/>
      <c r="AP1553"/>
      <c r="AU1553"/>
      <c r="AV1553" s="169"/>
    </row>
    <row r="1554" spans="1:48" s="9" customFormat="1" ht="15" customHeight="1" x14ac:dyDescent="0.35">
      <c r="A1554"/>
      <c r="B1554"/>
      <c r="C1554"/>
      <c r="D1554"/>
      <c r="E1554"/>
      <c r="F1554"/>
      <c r="K1554"/>
      <c r="L1554"/>
      <c r="M1554"/>
      <c r="N1554"/>
      <c r="O1554"/>
      <c r="Q1554"/>
      <c r="R1554"/>
      <c r="AL1554" s="117"/>
      <c r="AM1554"/>
      <c r="AN1554"/>
      <c r="AO1554"/>
      <c r="AP1554"/>
      <c r="AU1554"/>
      <c r="AV1554" s="169"/>
    </row>
    <row r="1555" spans="1:48" s="9" customFormat="1" ht="15" customHeight="1" x14ac:dyDescent="0.35">
      <c r="A1555"/>
      <c r="B1555"/>
      <c r="C1555"/>
      <c r="D1555"/>
      <c r="E1555"/>
      <c r="F1555"/>
      <c r="K1555"/>
      <c r="L1555"/>
      <c r="M1555"/>
      <c r="N1555"/>
      <c r="O1555"/>
      <c r="Q1555"/>
      <c r="R1555"/>
      <c r="AL1555" s="117"/>
      <c r="AM1555"/>
      <c r="AN1555"/>
      <c r="AO1555"/>
      <c r="AP1555"/>
      <c r="AU1555"/>
      <c r="AV1555" s="169"/>
    </row>
    <row r="1556" spans="1:48" s="9" customFormat="1" ht="15" customHeight="1" x14ac:dyDescent="0.35">
      <c r="A1556"/>
      <c r="B1556"/>
      <c r="C1556"/>
      <c r="D1556"/>
      <c r="E1556"/>
      <c r="F1556"/>
      <c r="K1556"/>
      <c r="L1556"/>
      <c r="M1556"/>
      <c r="N1556"/>
      <c r="O1556"/>
      <c r="Q1556"/>
      <c r="R1556"/>
      <c r="AL1556" s="117"/>
      <c r="AM1556"/>
      <c r="AN1556"/>
      <c r="AO1556"/>
      <c r="AP1556"/>
      <c r="AU1556"/>
      <c r="AV1556" s="169"/>
    </row>
    <row r="1557" spans="1:48" s="9" customFormat="1" ht="15" customHeight="1" x14ac:dyDescent="0.35">
      <c r="A1557"/>
      <c r="B1557"/>
      <c r="C1557"/>
      <c r="D1557"/>
      <c r="E1557"/>
      <c r="F1557"/>
      <c r="K1557"/>
      <c r="L1557"/>
      <c r="M1557"/>
      <c r="N1557"/>
      <c r="O1557"/>
      <c r="Q1557"/>
      <c r="R1557"/>
      <c r="AL1557" s="117"/>
      <c r="AM1557"/>
      <c r="AN1557"/>
      <c r="AO1557"/>
      <c r="AP1557"/>
      <c r="AU1557"/>
      <c r="AV1557" s="169"/>
    </row>
    <row r="1558" spans="1:48" s="9" customFormat="1" ht="15" customHeight="1" x14ac:dyDescent="0.35">
      <c r="A1558"/>
      <c r="B1558"/>
      <c r="C1558"/>
      <c r="D1558"/>
      <c r="E1558"/>
      <c r="F1558"/>
      <c r="K1558"/>
      <c r="L1558"/>
      <c r="M1558"/>
      <c r="N1558"/>
      <c r="O1558"/>
      <c r="Q1558"/>
      <c r="R1558"/>
      <c r="AL1558" s="117"/>
      <c r="AM1558"/>
      <c r="AN1558"/>
      <c r="AO1558"/>
      <c r="AP1558"/>
      <c r="AU1558"/>
      <c r="AV1558" s="169"/>
    </row>
    <row r="1559" spans="1:48" s="9" customFormat="1" ht="15" customHeight="1" x14ac:dyDescent="0.35">
      <c r="A1559"/>
      <c r="B1559"/>
      <c r="C1559"/>
      <c r="D1559"/>
      <c r="E1559"/>
      <c r="F1559"/>
      <c r="K1559"/>
      <c r="L1559"/>
      <c r="M1559"/>
      <c r="N1559"/>
      <c r="O1559"/>
      <c r="Q1559"/>
      <c r="R1559"/>
      <c r="AL1559" s="117"/>
      <c r="AM1559"/>
      <c r="AN1559"/>
      <c r="AO1559"/>
      <c r="AP1559"/>
      <c r="AU1559"/>
      <c r="AV1559" s="169"/>
    </row>
    <row r="1560" spans="1:48" s="9" customFormat="1" ht="15" customHeight="1" x14ac:dyDescent="0.35">
      <c r="A1560"/>
      <c r="B1560"/>
      <c r="C1560"/>
      <c r="D1560"/>
      <c r="E1560"/>
      <c r="F1560"/>
      <c r="K1560"/>
      <c r="L1560"/>
      <c r="M1560"/>
      <c r="N1560"/>
      <c r="O1560"/>
      <c r="Q1560"/>
      <c r="R1560"/>
      <c r="AL1560" s="117"/>
      <c r="AM1560"/>
      <c r="AN1560"/>
      <c r="AO1560"/>
      <c r="AP1560"/>
      <c r="AU1560"/>
      <c r="AV1560" s="169"/>
    </row>
    <row r="1561" spans="1:48" s="9" customFormat="1" ht="15" customHeight="1" x14ac:dyDescent="0.35">
      <c r="A1561"/>
      <c r="B1561"/>
      <c r="C1561"/>
      <c r="D1561"/>
      <c r="E1561"/>
      <c r="F1561"/>
      <c r="K1561"/>
      <c r="L1561"/>
      <c r="M1561"/>
      <c r="N1561"/>
      <c r="O1561"/>
      <c r="Q1561"/>
      <c r="R1561"/>
      <c r="AL1561" s="117"/>
      <c r="AM1561"/>
      <c r="AN1561"/>
      <c r="AO1561"/>
      <c r="AP1561"/>
      <c r="AU1561"/>
      <c r="AV1561" s="169"/>
    </row>
    <row r="1562" spans="1:48" s="9" customFormat="1" ht="15" customHeight="1" x14ac:dyDescent="0.35">
      <c r="A1562"/>
      <c r="B1562"/>
      <c r="C1562"/>
      <c r="D1562"/>
      <c r="E1562"/>
      <c r="F1562"/>
      <c r="K1562"/>
      <c r="L1562"/>
      <c r="M1562"/>
      <c r="N1562"/>
      <c r="O1562"/>
      <c r="Q1562"/>
      <c r="R1562"/>
      <c r="AL1562" s="117"/>
      <c r="AM1562"/>
      <c r="AN1562"/>
      <c r="AO1562"/>
      <c r="AP1562"/>
      <c r="AU1562"/>
      <c r="AV1562" s="169"/>
    </row>
    <row r="1563" spans="1:48" s="9" customFormat="1" ht="15" customHeight="1" x14ac:dyDescent="0.35">
      <c r="A1563"/>
      <c r="B1563"/>
      <c r="C1563"/>
      <c r="D1563"/>
      <c r="E1563"/>
      <c r="F1563"/>
      <c r="K1563"/>
      <c r="L1563"/>
      <c r="M1563"/>
      <c r="N1563"/>
      <c r="O1563"/>
      <c r="Q1563"/>
      <c r="R1563"/>
      <c r="AL1563" s="117"/>
      <c r="AM1563"/>
      <c r="AN1563"/>
      <c r="AO1563"/>
      <c r="AP1563"/>
      <c r="AU1563"/>
      <c r="AV1563" s="169"/>
    </row>
    <row r="1564" spans="1:48" s="9" customFormat="1" ht="15" customHeight="1" x14ac:dyDescent="0.35">
      <c r="A1564"/>
      <c r="B1564"/>
      <c r="C1564"/>
      <c r="D1564"/>
      <c r="E1564"/>
      <c r="F1564"/>
      <c r="K1564"/>
      <c r="L1564"/>
      <c r="M1564"/>
      <c r="N1564"/>
      <c r="O1564"/>
      <c r="Q1564"/>
      <c r="R1564"/>
      <c r="AL1564" s="117"/>
      <c r="AM1564"/>
      <c r="AN1564"/>
      <c r="AO1564"/>
      <c r="AP1564"/>
      <c r="AU1564"/>
      <c r="AV1564" s="169"/>
    </row>
    <row r="1565" spans="1:48" s="9" customFormat="1" ht="15" customHeight="1" x14ac:dyDescent="0.35">
      <c r="A1565"/>
      <c r="B1565"/>
      <c r="C1565"/>
      <c r="D1565"/>
      <c r="E1565"/>
      <c r="F1565"/>
      <c r="K1565"/>
      <c r="L1565"/>
      <c r="M1565"/>
      <c r="N1565"/>
      <c r="O1565"/>
      <c r="Q1565"/>
      <c r="R1565"/>
      <c r="AL1565" s="117"/>
      <c r="AM1565"/>
      <c r="AN1565"/>
      <c r="AO1565"/>
      <c r="AP1565"/>
      <c r="AU1565"/>
      <c r="AV1565" s="169"/>
    </row>
    <row r="1566" spans="1:48" s="9" customFormat="1" ht="15" customHeight="1" x14ac:dyDescent="0.35">
      <c r="A1566"/>
      <c r="B1566"/>
      <c r="C1566"/>
      <c r="D1566"/>
      <c r="E1566"/>
      <c r="F1566"/>
      <c r="K1566"/>
      <c r="L1566"/>
      <c r="M1566"/>
      <c r="N1566"/>
      <c r="O1566"/>
      <c r="Q1566"/>
      <c r="R1566"/>
      <c r="AL1566" s="117"/>
      <c r="AM1566"/>
      <c r="AN1566"/>
      <c r="AO1566"/>
      <c r="AP1566"/>
      <c r="AU1566"/>
      <c r="AV1566" s="169"/>
    </row>
    <row r="1567" spans="1:48" s="9" customFormat="1" ht="15" customHeight="1" x14ac:dyDescent="0.35">
      <c r="A1567"/>
      <c r="B1567"/>
      <c r="C1567"/>
      <c r="D1567"/>
      <c r="E1567"/>
      <c r="F1567"/>
      <c r="K1567"/>
      <c r="L1567"/>
      <c r="M1567"/>
      <c r="N1567"/>
      <c r="O1567"/>
      <c r="Q1567"/>
      <c r="R1567"/>
      <c r="AL1567" s="117"/>
      <c r="AM1567"/>
      <c r="AN1567"/>
      <c r="AO1567"/>
      <c r="AP1567"/>
      <c r="AU1567"/>
      <c r="AV1567" s="169"/>
    </row>
    <row r="1568" spans="1:48" s="9" customFormat="1" ht="15" customHeight="1" x14ac:dyDescent="0.35">
      <c r="A1568"/>
      <c r="B1568"/>
      <c r="C1568"/>
      <c r="D1568"/>
      <c r="E1568"/>
      <c r="F1568"/>
      <c r="K1568"/>
      <c r="L1568"/>
      <c r="M1568"/>
      <c r="N1568"/>
      <c r="O1568"/>
      <c r="Q1568"/>
      <c r="R1568"/>
      <c r="AL1568" s="117"/>
      <c r="AM1568"/>
      <c r="AN1568"/>
      <c r="AO1568"/>
      <c r="AP1568"/>
      <c r="AU1568"/>
      <c r="AV1568" s="169"/>
    </row>
    <row r="1569" spans="1:48" s="9" customFormat="1" ht="15" customHeight="1" x14ac:dyDescent="0.35">
      <c r="A1569"/>
      <c r="B1569"/>
      <c r="C1569"/>
      <c r="D1569"/>
      <c r="E1569"/>
      <c r="F1569"/>
      <c r="K1569"/>
      <c r="L1569"/>
      <c r="M1569"/>
      <c r="N1569"/>
      <c r="O1569"/>
      <c r="Q1569"/>
      <c r="R1569"/>
      <c r="AL1569" s="117"/>
      <c r="AM1569"/>
      <c r="AN1569"/>
      <c r="AO1569"/>
      <c r="AP1569"/>
      <c r="AU1569"/>
      <c r="AV1569" s="169"/>
    </row>
    <row r="1570" spans="1:48" s="9" customFormat="1" ht="15" customHeight="1" x14ac:dyDescent="0.35">
      <c r="A1570"/>
      <c r="B1570"/>
      <c r="C1570"/>
      <c r="D1570"/>
      <c r="E1570"/>
      <c r="F1570"/>
      <c r="K1570"/>
      <c r="L1570"/>
      <c r="M1570"/>
      <c r="N1570"/>
      <c r="O1570"/>
      <c r="Q1570"/>
      <c r="R1570"/>
      <c r="AL1570" s="117"/>
      <c r="AM1570"/>
      <c r="AN1570"/>
      <c r="AO1570"/>
      <c r="AP1570"/>
      <c r="AU1570"/>
      <c r="AV1570" s="169"/>
    </row>
    <row r="1571" spans="1:48" s="9" customFormat="1" ht="15" customHeight="1" x14ac:dyDescent="0.35">
      <c r="A1571"/>
      <c r="B1571"/>
      <c r="C1571"/>
      <c r="D1571"/>
      <c r="E1571"/>
      <c r="F1571"/>
      <c r="K1571"/>
      <c r="L1571"/>
      <c r="M1571"/>
      <c r="N1571"/>
      <c r="O1571"/>
      <c r="Q1571"/>
      <c r="R1571"/>
      <c r="AL1571" s="117"/>
      <c r="AM1571"/>
      <c r="AN1571"/>
      <c r="AO1571"/>
      <c r="AP1571"/>
      <c r="AU1571"/>
      <c r="AV1571" s="169"/>
    </row>
    <row r="1572" spans="1:48" s="9" customFormat="1" ht="15" customHeight="1" x14ac:dyDescent="0.35">
      <c r="A1572"/>
      <c r="B1572"/>
      <c r="C1572"/>
      <c r="D1572"/>
      <c r="E1572"/>
      <c r="F1572"/>
      <c r="K1572"/>
      <c r="L1572"/>
      <c r="M1572"/>
      <c r="N1572"/>
      <c r="O1572"/>
      <c r="Q1572"/>
      <c r="R1572"/>
      <c r="AL1572" s="117"/>
      <c r="AM1572"/>
      <c r="AN1572"/>
      <c r="AO1572"/>
      <c r="AP1572"/>
      <c r="AU1572"/>
      <c r="AV1572" s="169"/>
    </row>
    <row r="1573" spans="1:48" s="9" customFormat="1" ht="15" customHeight="1" x14ac:dyDescent="0.35">
      <c r="A1573"/>
      <c r="B1573"/>
      <c r="C1573"/>
      <c r="D1573"/>
      <c r="E1573"/>
      <c r="F1573"/>
      <c r="K1573"/>
      <c r="L1573"/>
      <c r="M1573"/>
      <c r="N1573"/>
      <c r="O1573"/>
      <c r="Q1573"/>
      <c r="R1573"/>
      <c r="AL1573" s="117"/>
      <c r="AM1573"/>
      <c r="AN1573"/>
      <c r="AO1573"/>
      <c r="AP1573"/>
      <c r="AU1573"/>
      <c r="AV1573" s="169"/>
    </row>
    <row r="1574" spans="1:48" s="9" customFormat="1" ht="15" customHeight="1" x14ac:dyDescent="0.35">
      <c r="A1574"/>
      <c r="B1574"/>
      <c r="C1574"/>
      <c r="D1574"/>
      <c r="E1574"/>
      <c r="F1574"/>
      <c r="K1574"/>
      <c r="L1574"/>
      <c r="M1574"/>
      <c r="N1574"/>
      <c r="O1574"/>
      <c r="Q1574"/>
      <c r="R1574"/>
      <c r="AL1574" s="117"/>
      <c r="AM1574"/>
      <c r="AN1574"/>
      <c r="AO1574"/>
      <c r="AP1574"/>
      <c r="AU1574"/>
      <c r="AV1574" s="169"/>
    </row>
    <row r="1575" spans="1:48" s="9" customFormat="1" ht="15" customHeight="1" x14ac:dyDescent="0.35">
      <c r="A1575"/>
      <c r="B1575"/>
      <c r="C1575"/>
      <c r="D1575"/>
      <c r="E1575"/>
      <c r="F1575"/>
      <c r="K1575"/>
      <c r="L1575"/>
      <c r="M1575"/>
      <c r="N1575"/>
      <c r="O1575"/>
      <c r="Q1575"/>
      <c r="R1575"/>
      <c r="AL1575" s="117"/>
      <c r="AM1575"/>
      <c r="AN1575"/>
      <c r="AO1575"/>
      <c r="AP1575"/>
      <c r="AU1575"/>
      <c r="AV1575" s="169"/>
    </row>
    <row r="1576" spans="1:48" s="9" customFormat="1" ht="15" customHeight="1" x14ac:dyDescent="0.35">
      <c r="A1576"/>
      <c r="B1576"/>
      <c r="C1576"/>
      <c r="D1576"/>
      <c r="E1576"/>
      <c r="F1576"/>
      <c r="K1576"/>
      <c r="L1576"/>
      <c r="M1576"/>
      <c r="N1576"/>
      <c r="O1576"/>
      <c r="Q1576"/>
      <c r="R1576"/>
      <c r="AL1576" s="117"/>
      <c r="AM1576"/>
      <c r="AN1576"/>
      <c r="AO1576"/>
      <c r="AP1576"/>
      <c r="AU1576"/>
      <c r="AV1576" s="169"/>
    </row>
    <row r="1577" spans="1:48" s="9" customFormat="1" ht="15" customHeight="1" x14ac:dyDescent="0.35">
      <c r="A1577"/>
      <c r="B1577"/>
      <c r="C1577"/>
      <c r="D1577"/>
      <c r="E1577"/>
      <c r="F1577"/>
      <c r="K1577"/>
      <c r="L1577"/>
      <c r="M1577"/>
      <c r="N1577"/>
      <c r="O1577"/>
      <c r="Q1577"/>
      <c r="R1577"/>
      <c r="AL1577" s="117"/>
      <c r="AM1577"/>
      <c r="AN1577"/>
      <c r="AO1577"/>
      <c r="AP1577"/>
      <c r="AU1577"/>
      <c r="AV1577" s="169"/>
    </row>
    <row r="1578" spans="1:48" s="9" customFormat="1" ht="15" customHeight="1" x14ac:dyDescent="0.35">
      <c r="A1578"/>
      <c r="B1578"/>
      <c r="C1578"/>
      <c r="D1578"/>
      <c r="E1578"/>
      <c r="F1578"/>
      <c r="K1578"/>
      <c r="L1578"/>
      <c r="M1578"/>
      <c r="N1578"/>
      <c r="O1578"/>
      <c r="Q1578"/>
      <c r="R1578"/>
      <c r="AL1578" s="117"/>
      <c r="AM1578"/>
      <c r="AN1578"/>
      <c r="AO1578"/>
      <c r="AP1578"/>
      <c r="AU1578"/>
      <c r="AV1578" s="169"/>
    </row>
    <row r="1579" spans="1:48" s="9" customFormat="1" ht="15" customHeight="1" x14ac:dyDescent="0.35">
      <c r="A1579"/>
      <c r="B1579"/>
      <c r="C1579"/>
      <c r="D1579"/>
      <c r="E1579"/>
      <c r="F1579"/>
      <c r="K1579"/>
      <c r="L1579"/>
      <c r="M1579"/>
      <c r="N1579"/>
      <c r="O1579"/>
      <c r="Q1579"/>
      <c r="R1579"/>
      <c r="AL1579" s="117"/>
      <c r="AM1579"/>
      <c r="AN1579"/>
      <c r="AO1579"/>
      <c r="AP1579"/>
      <c r="AU1579"/>
      <c r="AV1579" s="169"/>
    </row>
    <row r="1580" spans="1:48" s="9" customFormat="1" ht="15" customHeight="1" x14ac:dyDescent="0.35">
      <c r="A1580"/>
      <c r="B1580"/>
      <c r="C1580"/>
      <c r="D1580"/>
      <c r="E1580"/>
      <c r="F1580"/>
      <c r="K1580"/>
      <c r="L1580"/>
      <c r="M1580"/>
      <c r="N1580"/>
      <c r="O1580"/>
      <c r="Q1580"/>
      <c r="R1580"/>
      <c r="AL1580" s="117"/>
      <c r="AM1580"/>
      <c r="AN1580"/>
      <c r="AO1580"/>
      <c r="AP1580"/>
      <c r="AU1580"/>
      <c r="AV1580" s="169"/>
    </row>
    <row r="1581" spans="1:48" s="9" customFormat="1" ht="15" customHeight="1" x14ac:dyDescent="0.35">
      <c r="A1581"/>
      <c r="B1581"/>
      <c r="C1581"/>
      <c r="D1581"/>
      <c r="E1581"/>
      <c r="F1581"/>
      <c r="K1581"/>
      <c r="L1581"/>
      <c r="M1581"/>
      <c r="N1581"/>
      <c r="O1581"/>
      <c r="Q1581"/>
      <c r="R1581"/>
      <c r="AL1581" s="117"/>
      <c r="AM1581"/>
      <c r="AN1581"/>
      <c r="AO1581"/>
      <c r="AP1581"/>
      <c r="AU1581"/>
      <c r="AV1581" s="169"/>
    </row>
    <row r="1582" spans="1:48" s="9" customFormat="1" ht="15" customHeight="1" x14ac:dyDescent="0.35">
      <c r="A1582"/>
      <c r="B1582"/>
      <c r="C1582"/>
      <c r="D1582"/>
      <c r="E1582"/>
      <c r="F1582"/>
      <c r="K1582"/>
      <c r="L1582"/>
      <c r="M1582"/>
      <c r="N1582"/>
      <c r="O1582"/>
      <c r="Q1582"/>
      <c r="R1582"/>
      <c r="AL1582" s="117"/>
      <c r="AM1582"/>
      <c r="AN1582"/>
      <c r="AO1582"/>
      <c r="AP1582"/>
      <c r="AU1582"/>
      <c r="AV1582" s="169"/>
    </row>
    <row r="1583" spans="1:48" s="9" customFormat="1" ht="15" customHeight="1" x14ac:dyDescent="0.35">
      <c r="A1583"/>
      <c r="B1583"/>
      <c r="C1583"/>
      <c r="D1583"/>
      <c r="E1583"/>
      <c r="F1583"/>
      <c r="K1583"/>
      <c r="L1583"/>
      <c r="M1583"/>
      <c r="N1583"/>
      <c r="O1583"/>
      <c r="Q1583"/>
      <c r="R1583"/>
      <c r="AL1583" s="117"/>
      <c r="AM1583"/>
      <c r="AN1583"/>
      <c r="AO1583"/>
      <c r="AP1583"/>
      <c r="AU1583"/>
      <c r="AV1583" s="169"/>
    </row>
    <row r="1584" spans="1:48" s="9" customFormat="1" ht="15" customHeight="1" x14ac:dyDescent="0.35">
      <c r="A1584"/>
      <c r="B1584"/>
      <c r="C1584"/>
      <c r="D1584"/>
      <c r="E1584"/>
      <c r="F1584"/>
      <c r="K1584"/>
      <c r="L1584"/>
      <c r="M1584"/>
      <c r="N1584"/>
      <c r="O1584"/>
      <c r="Q1584"/>
      <c r="R1584"/>
      <c r="AL1584" s="117"/>
      <c r="AM1584"/>
      <c r="AN1584"/>
      <c r="AO1584"/>
      <c r="AP1584"/>
      <c r="AU1584"/>
      <c r="AV1584" s="169"/>
    </row>
    <row r="1585" spans="1:48" s="9" customFormat="1" ht="15" customHeight="1" x14ac:dyDescent="0.35">
      <c r="A1585"/>
      <c r="B1585"/>
      <c r="C1585"/>
      <c r="D1585"/>
      <c r="E1585"/>
      <c r="F1585"/>
      <c r="K1585"/>
      <c r="L1585"/>
      <c r="M1585"/>
      <c r="N1585"/>
      <c r="O1585"/>
      <c r="Q1585"/>
      <c r="R1585"/>
      <c r="AL1585" s="117"/>
      <c r="AM1585"/>
      <c r="AN1585"/>
      <c r="AO1585"/>
      <c r="AP1585"/>
      <c r="AU1585"/>
      <c r="AV1585" s="169"/>
    </row>
    <row r="1586" spans="1:48" s="9" customFormat="1" ht="15" customHeight="1" x14ac:dyDescent="0.35">
      <c r="A1586"/>
      <c r="B1586"/>
      <c r="C1586"/>
      <c r="D1586"/>
      <c r="E1586"/>
      <c r="F1586"/>
      <c r="K1586"/>
      <c r="L1586"/>
      <c r="M1586"/>
      <c r="N1586"/>
      <c r="O1586"/>
      <c r="Q1586"/>
      <c r="R1586"/>
      <c r="AL1586" s="117"/>
      <c r="AM1586"/>
      <c r="AN1586"/>
      <c r="AO1586"/>
      <c r="AP1586"/>
      <c r="AU1586"/>
      <c r="AV1586" s="169"/>
    </row>
    <row r="1587" spans="1:48" s="9" customFormat="1" ht="15" customHeight="1" x14ac:dyDescent="0.35">
      <c r="A1587"/>
      <c r="B1587"/>
      <c r="C1587"/>
      <c r="D1587"/>
      <c r="E1587"/>
      <c r="F1587"/>
      <c r="K1587"/>
      <c r="L1587"/>
      <c r="M1587"/>
      <c r="N1587"/>
      <c r="O1587"/>
      <c r="Q1587"/>
      <c r="R1587"/>
      <c r="AL1587" s="117"/>
      <c r="AM1587"/>
      <c r="AN1587"/>
      <c r="AO1587"/>
      <c r="AP1587"/>
      <c r="AU1587"/>
      <c r="AV1587" s="169"/>
    </row>
    <row r="1588" spans="1:48" s="9" customFormat="1" ht="15" customHeight="1" x14ac:dyDescent="0.35">
      <c r="A1588"/>
      <c r="B1588"/>
      <c r="C1588"/>
      <c r="D1588"/>
      <c r="E1588"/>
      <c r="F1588"/>
      <c r="K1588"/>
      <c r="L1588"/>
      <c r="M1588"/>
      <c r="N1588"/>
      <c r="O1588"/>
      <c r="Q1588"/>
      <c r="R1588"/>
      <c r="AL1588" s="117"/>
      <c r="AM1588"/>
      <c r="AN1588"/>
      <c r="AO1588"/>
      <c r="AP1588"/>
      <c r="AU1588"/>
      <c r="AV1588" s="169"/>
    </row>
    <row r="1589" spans="1:48" s="9" customFormat="1" ht="15" customHeight="1" x14ac:dyDescent="0.35">
      <c r="A1589"/>
      <c r="B1589"/>
      <c r="C1589"/>
      <c r="D1589"/>
      <c r="E1589"/>
      <c r="F1589"/>
      <c r="K1589"/>
      <c r="L1589"/>
      <c r="M1589"/>
      <c r="N1589"/>
      <c r="O1589"/>
      <c r="Q1589"/>
      <c r="R1589"/>
      <c r="AL1589" s="117"/>
      <c r="AM1589"/>
      <c r="AN1589"/>
      <c r="AO1589"/>
      <c r="AP1589"/>
      <c r="AU1589"/>
      <c r="AV1589" s="169"/>
    </row>
    <row r="1590" spans="1:48" s="9" customFormat="1" ht="15" customHeight="1" x14ac:dyDescent="0.35">
      <c r="A1590"/>
      <c r="B1590"/>
      <c r="C1590"/>
      <c r="D1590"/>
      <c r="E1590"/>
      <c r="F1590"/>
      <c r="K1590"/>
      <c r="L1590"/>
      <c r="M1590"/>
      <c r="N1590"/>
      <c r="O1590"/>
      <c r="Q1590"/>
      <c r="R1590"/>
      <c r="AL1590" s="117"/>
      <c r="AM1590"/>
      <c r="AN1590"/>
      <c r="AO1590"/>
      <c r="AP1590"/>
      <c r="AU1590"/>
      <c r="AV1590" s="169"/>
    </row>
    <row r="1591" spans="1:48" s="9" customFormat="1" ht="15" customHeight="1" x14ac:dyDescent="0.35">
      <c r="A1591"/>
      <c r="B1591"/>
      <c r="C1591"/>
      <c r="D1591"/>
      <c r="E1591"/>
      <c r="F1591"/>
      <c r="K1591"/>
      <c r="L1591"/>
      <c r="M1591"/>
      <c r="N1591"/>
      <c r="O1591"/>
      <c r="Q1591"/>
      <c r="R1591"/>
      <c r="AL1591" s="117"/>
      <c r="AM1591"/>
      <c r="AN1591"/>
      <c r="AO1591"/>
      <c r="AP1591"/>
      <c r="AU1591"/>
      <c r="AV1591" s="169"/>
    </row>
    <row r="1592" spans="1:48" s="9" customFormat="1" ht="15" customHeight="1" x14ac:dyDescent="0.35">
      <c r="A1592"/>
      <c r="B1592"/>
      <c r="C1592"/>
      <c r="D1592"/>
      <c r="E1592"/>
      <c r="F1592"/>
      <c r="K1592"/>
      <c r="L1592"/>
      <c r="M1592"/>
      <c r="N1592"/>
      <c r="O1592"/>
      <c r="Q1592"/>
      <c r="R1592"/>
      <c r="AL1592" s="117"/>
      <c r="AM1592"/>
      <c r="AN1592"/>
      <c r="AO1592"/>
      <c r="AP1592"/>
      <c r="AU1592"/>
      <c r="AV1592" s="169"/>
    </row>
    <row r="1593" spans="1:48" s="9" customFormat="1" ht="15" customHeight="1" x14ac:dyDescent="0.35">
      <c r="A1593"/>
      <c r="B1593"/>
      <c r="C1593"/>
      <c r="D1593"/>
      <c r="E1593"/>
      <c r="F1593"/>
      <c r="K1593"/>
      <c r="L1593"/>
      <c r="M1593"/>
      <c r="N1593"/>
      <c r="O1593"/>
      <c r="Q1593"/>
      <c r="R1593"/>
      <c r="AL1593" s="117"/>
      <c r="AM1593"/>
      <c r="AN1593"/>
      <c r="AO1593"/>
      <c r="AP1593"/>
      <c r="AU1593"/>
      <c r="AV1593" s="169"/>
    </row>
    <row r="1594" spans="1:48" s="9" customFormat="1" ht="15" customHeight="1" x14ac:dyDescent="0.35">
      <c r="A1594"/>
      <c r="B1594"/>
      <c r="C1594"/>
      <c r="D1594"/>
      <c r="E1594"/>
      <c r="F1594"/>
      <c r="K1594"/>
      <c r="L1594"/>
      <c r="M1594"/>
      <c r="N1594"/>
      <c r="O1594"/>
      <c r="Q1594"/>
      <c r="R1594"/>
      <c r="AL1594" s="117"/>
      <c r="AM1594"/>
      <c r="AN1594"/>
      <c r="AO1594"/>
      <c r="AP1594"/>
      <c r="AU1594"/>
      <c r="AV1594" s="169"/>
    </row>
    <row r="1595" spans="1:48" s="9" customFormat="1" ht="15" customHeight="1" x14ac:dyDescent="0.35">
      <c r="A1595"/>
      <c r="B1595"/>
      <c r="C1595"/>
      <c r="D1595"/>
      <c r="E1595"/>
      <c r="F1595"/>
      <c r="K1595"/>
      <c r="L1595"/>
      <c r="M1595"/>
      <c r="N1595"/>
      <c r="O1595"/>
      <c r="Q1595"/>
      <c r="R1595"/>
      <c r="AL1595" s="117"/>
      <c r="AM1595"/>
      <c r="AN1595"/>
      <c r="AO1595"/>
      <c r="AP1595"/>
      <c r="AU1595"/>
      <c r="AV1595" s="169"/>
    </row>
    <row r="1596" spans="1:48" s="9" customFormat="1" ht="15" customHeight="1" x14ac:dyDescent="0.35">
      <c r="A1596"/>
      <c r="B1596"/>
      <c r="C1596"/>
      <c r="D1596"/>
      <c r="E1596"/>
      <c r="F1596"/>
      <c r="K1596"/>
      <c r="L1596"/>
      <c r="M1596"/>
      <c r="N1596"/>
      <c r="O1596"/>
      <c r="Q1596"/>
      <c r="R1596"/>
      <c r="AL1596" s="117"/>
      <c r="AM1596"/>
      <c r="AN1596"/>
      <c r="AO1596"/>
      <c r="AP1596"/>
      <c r="AU1596"/>
      <c r="AV1596" s="169"/>
    </row>
    <row r="1597" spans="1:48" s="9" customFormat="1" ht="15" customHeight="1" x14ac:dyDescent="0.35">
      <c r="A1597"/>
      <c r="B1597"/>
      <c r="C1597"/>
      <c r="D1597"/>
      <c r="E1597"/>
      <c r="F1597"/>
      <c r="K1597"/>
      <c r="L1597"/>
      <c r="M1597"/>
      <c r="N1597"/>
      <c r="O1597"/>
      <c r="Q1597"/>
      <c r="R1597"/>
      <c r="AL1597" s="117"/>
      <c r="AM1597"/>
      <c r="AN1597"/>
      <c r="AO1597"/>
      <c r="AP1597"/>
      <c r="AU1597"/>
      <c r="AV1597" s="169"/>
    </row>
    <row r="1598" spans="1:48" s="9" customFormat="1" ht="15" customHeight="1" x14ac:dyDescent="0.35">
      <c r="A1598"/>
      <c r="B1598"/>
      <c r="C1598"/>
      <c r="D1598"/>
      <c r="E1598"/>
      <c r="F1598"/>
      <c r="K1598"/>
      <c r="L1598"/>
      <c r="M1598"/>
      <c r="N1598"/>
      <c r="O1598"/>
      <c r="Q1598"/>
      <c r="R1598"/>
      <c r="AL1598" s="117"/>
      <c r="AM1598"/>
      <c r="AN1598"/>
      <c r="AO1598"/>
      <c r="AP1598"/>
      <c r="AU1598"/>
      <c r="AV1598" s="169"/>
    </row>
    <row r="1599" spans="1:48" s="9" customFormat="1" ht="15" customHeight="1" x14ac:dyDescent="0.35">
      <c r="A1599"/>
      <c r="B1599"/>
      <c r="C1599"/>
      <c r="D1599"/>
      <c r="E1599"/>
      <c r="F1599"/>
      <c r="K1599"/>
      <c r="L1599"/>
      <c r="M1599"/>
      <c r="N1599"/>
      <c r="O1599"/>
      <c r="Q1599"/>
      <c r="R1599"/>
      <c r="AL1599" s="117"/>
      <c r="AM1599"/>
      <c r="AN1599"/>
      <c r="AO1599"/>
      <c r="AP1599"/>
      <c r="AU1599"/>
      <c r="AV1599" s="169"/>
    </row>
    <row r="1600" spans="1:48" s="9" customFormat="1" ht="15" customHeight="1" x14ac:dyDescent="0.35">
      <c r="A1600"/>
      <c r="B1600"/>
      <c r="C1600"/>
      <c r="D1600"/>
      <c r="E1600"/>
      <c r="F1600"/>
      <c r="K1600"/>
      <c r="L1600"/>
      <c r="M1600"/>
      <c r="N1600"/>
      <c r="O1600"/>
      <c r="Q1600"/>
      <c r="R1600"/>
      <c r="AL1600" s="117"/>
      <c r="AM1600"/>
      <c r="AN1600"/>
      <c r="AO1600"/>
      <c r="AP1600"/>
      <c r="AU1600"/>
      <c r="AV1600" s="169"/>
    </row>
    <row r="1601" spans="1:48" s="9" customFormat="1" ht="15" customHeight="1" x14ac:dyDescent="0.35">
      <c r="A1601"/>
      <c r="B1601"/>
      <c r="C1601"/>
      <c r="D1601"/>
      <c r="E1601"/>
      <c r="F1601"/>
      <c r="K1601"/>
      <c r="L1601"/>
      <c r="M1601"/>
      <c r="N1601"/>
      <c r="O1601"/>
      <c r="Q1601"/>
      <c r="R1601"/>
      <c r="AL1601" s="117"/>
      <c r="AM1601"/>
      <c r="AN1601"/>
      <c r="AO1601"/>
      <c r="AP1601"/>
      <c r="AU1601"/>
      <c r="AV1601" s="169"/>
    </row>
    <row r="1602" spans="1:48" s="9" customFormat="1" ht="15" customHeight="1" x14ac:dyDescent="0.35">
      <c r="A1602"/>
      <c r="B1602"/>
      <c r="C1602"/>
      <c r="D1602"/>
      <c r="E1602"/>
      <c r="F1602"/>
      <c r="K1602"/>
      <c r="L1602"/>
      <c r="M1602"/>
      <c r="N1602"/>
      <c r="O1602"/>
      <c r="Q1602"/>
      <c r="R1602"/>
      <c r="AL1602" s="117"/>
      <c r="AM1602"/>
      <c r="AN1602"/>
      <c r="AO1602"/>
      <c r="AP1602"/>
      <c r="AU1602"/>
      <c r="AV1602" s="169"/>
    </row>
    <row r="1603" spans="1:48" s="9" customFormat="1" ht="15" customHeight="1" x14ac:dyDescent="0.35">
      <c r="A1603"/>
      <c r="B1603"/>
      <c r="C1603"/>
      <c r="D1603"/>
      <c r="E1603"/>
      <c r="F1603"/>
      <c r="K1603"/>
      <c r="L1603"/>
      <c r="M1603"/>
      <c r="N1603"/>
      <c r="O1603"/>
      <c r="Q1603"/>
      <c r="R1603"/>
      <c r="AL1603" s="117"/>
      <c r="AM1603"/>
      <c r="AN1603"/>
      <c r="AO1603"/>
      <c r="AP1603"/>
      <c r="AU1603"/>
      <c r="AV1603" s="169"/>
    </row>
    <row r="1604" spans="1:48" s="9" customFormat="1" ht="15" customHeight="1" x14ac:dyDescent="0.35">
      <c r="A1604"/>
      <c r="B1604"/>
      <c r="C1604"/>
      <c r="D1604"/>
      <c r="E1604"/>
      <c r="F1604"/>
      <c r="K1604"/>
      <c r="L1604"/>
      <c r="M1604"/>
      <c r="N1604"/>
      <c r="O1604"/>
      <c r="Q1604"/>
      <c r="R1604"/>
      <c r="AL1604" s="117"/>
      <c r="AM1604"/>
      <c r="AN1604"/>
      <c r="AO1604"/>
      <c r="AP1604"/>
      <c r="AU1604"/>
      <c r="AV1604" s="169"/>
    </row>
    <row r="1605" spans="1:48" s="9" customFormat="1" ht="15" customHeight="1" x14ac:dyDescent="0.35">
      <c r="A1605"/>
      <c r="B1605"/>
      <c r="C1605"/>
      <c r="D1605"/>
      <c r="E1605"/>
      <c r="F1605"/>
      <c r="K1605"/>
      <c r="L1605"/>
      <c r="M1605"/>
      <c r="N1605"/>
      <c r="O1605"/>
      <c r="Q1605"/>
      <c r="R1605"/>
      <c r="AL1605" s="117"/>
      <c r="AM1605"/>
      <c r="AN1605"/>
      <c r="AO1605"/>
      <c r="AP1605"/>
      <c r="AU1605"/>
      <c r="AV1605" s="169"/>
    </row>
    <row r="1606" spans="1:48" s="9" customFormat="1" ht="15" customHeight="1" x14ac:dyDescent="0.35">
      <c r="A1606"/>
      <c r="B1606"/>
      <c r="C1606"/>
      <c r="D1606"/>
      <c r="E1606"/>
      <c r="F1606"/>
      <c r="K1606"/>
      <c r="L1606"/>
      <c r="M1606"/>
      <c r="N1606"/>
      <c r="O1606"/>
      <c r="Q1606"/>
      <c r="R1606"/>
      <c r="AL1606" s="117"/>
      <c r="AM1606"/>
      <c r="AN1606"/>
      <c r="AO1606"/>
      <c r="AP1606"/>
      <c r="AU1606"/>
      <c r="AV1606" s="169"/>
    </row>
    <row r="1607" spans="1:48" s="9" customFormat="1" ht="15" customHeight="1" x14ac:dyDescent="0.35">
      <c r="A1607"/>
      <c r="B1607"/>
      <c r="C1607"/>
      <c r="D1607"/>
      <c r="E1607"/>
      <c r="F1607"/>
      <c r="K1607"/>
      <c r="L1607"/>
      <c r="M1607"/>
      <c r="N1607"/>
      <c r="O1607"/>
      <c r="Q1607"/>
      <c r="R1607"/>
      <c r="AL1607" s="117"/>
      <c r="AM1607"/>
      <c r="AN1607"/>
      <c r="AO1607"/>
      <c r="AP1607"/>
      <c r="AU1607"/>
      <c r="AV1607" s="169"/>
    </row>
    <row r="1608" spans="1:48" s="9" customFormat="1" ht="15" customHeight="1" x14ac:dyDescent="0.35">
      <c r="A1608"/>
      <c r="B1608"/>
      <c r="C1608"/>
      <c r="D1608"/>
      <c r="E1608"/>
      <c r="F1608"/>
      <c r="K1608"/>
      <c r="L1608"/>
      <c r="M1608"/>
      <c r="N1608"/>
      <c r="O1608"/>
      <c r="Q1608"/>
      <c r="R1608"/>
      <c r="AL1608" s="117"/>
      <c r="AM1608"/>
      <c r="AN1608"/>
      <c r="AO1608"/>
      <c r="AP1608"/>
      <c r="AU1608"/>
      <c r="AV1608" s="169"/>
    </row>
    <row r="1609" spans="1:48" s="9" customFormat="1" ht="15" customHeight="1" x14ac:dyDescent="0.35">
      <c r="A1609"/>
      <c r="B1609"/>
      <c r="C1609"/>
      <c r="D1609"/>
      <c r="E1609"/>
      <c r="F1609"/>
      <c r="K1609"/>
      <c r="L1609"/>
      <c r="M1609"/>
      <c r="N1609"/>
      <c r="O1609"/>
      <c r="Q1609"/>
      <c r="R1609"/>
      <c r="AL1609" s="117"/>
      <c r="AM1609"/>
      <c r="AN1609"/>
      <c r="AO1609"/>
      <c r="AP1609"/>
      <c r="AU1609"/>
      <c r="AV1609" s="169"/>
    </row>
    <row r="1610" spans="1:48" s="9" customFormat="1" ht="15" customHeight="1" x14ac:dyDescent="0.35">
      <c r="A1610"/>
      <c r="B1610"/>
      <c r="C1610"/>
      <c r="D1610"/>
      <c r="E1610"/>
      <c r="F1610"/>
      <c r="K1610"/>
      <c r="L1610"/>
      <c r="M1610"/>
      <c r="N1610"/>
      <c r="O1610"/>
      <c r="Q1610"/>
      <c r="R1610"/>
      <c r="AL1610" s="117"/>
      <c r="AM1610"/>
      <c r="AN1610"/>
      <c r="AO1610"/>
      <c r="AP1610"/>
      <c r="AU1610"/>
      <c r="AV1610" s="169"/>
    </row>
    <row r="1611" spans="1:48" s="9" customFormat="1" ht="15" customHeight="1" x14ac:dyDescent="0.35">
      <c r="A1611"/>
      <c r="B1611"/>
      <c r="C1611"/>
      <c r="D1611"/>
      <c r="E1611"/>
      <c r="F1611"/>
      <c r="K1611"/>
      <c r="L1611"/>
      <c r="M1611"/>
      <c r="N1611"/>
      <c r="O1611"/>
      <c r="Q1611"/>
      <c r="R1611"/>
      <c r="AL1611" s="117"/>
      <c r="AM1611"/>
      <c r="AN1611"/>
      <c r="AO1611"/>
      <c r="AP1611"/>
      <c r="AU1611"/>
      <c r="AV1611" s="169"/>
    </row>
    <row r="1612" spans="1:48" s="9" customFormat="1" ht="15" customHeight="1" x14ac:dyDescent="0.35">
      <c r="A1612"/>
      <c r="B1612"/>
      <c r="C1612"/>
      <c r="D1612"/>
      <c r="E1612"/>
      <c r="F1612"/>
      <c r="K1612"/>
      <c r="L1612"/>
      <c r="M1612"/>
      <c r="N1612"/>
      <c r="O1612"/>
      <c r="Q1612"/>
      <c r="R1612"/>
      <c r="AL1612" s="117"/>
      <c r="AM1612"/>
      <c r="AN1612"/>
      <c r="AO1612"/>
      <c r="AP1612"/>
      <c r="AU1612"/>
      <c r="AV1612" s="169"/>
    </row>
    <row r="1613" spans="1:48" s="9" customFormat="1" ht="15" customHeight="1" x14ac:dyDescent="0.35">
      <c r="A1613"/>
      <c r="B1613"/>
      <c r="C1613"/>
      <c r="D1613"/>
      <c r="E1613"/>
      <c r="F1613"/>
      <c r="K1613"/>
      <c r="L1613"/>
      <c r="M1613"/>
      <c r="N1613"/>
      <c r="O1613"/>
      <c r="Q1613"/>
      <c r="R1613"/>
      <c r="AL1613" s="117"/>
      <c r="AM1613"/>
      <c r="AN1613"/>
      <c r="AO1613"/>
      <c r="AP1613"/>
      <c r="AU1613"/>
      <c r="AV1613" s="169"/>
    </row>
    <row r="1614" spans="1:48" s="9" customFormat="1" ht="15" customHeight="1" x14ac:dyDescent="0.35">
      <c r="A1614"/>
      <c r="B1614"/>
      <c r="C1614"/>
      <c r="D1614"/>
      <c r="E1614"/>
      <c r="F1614"/>
      <c r="K1614"/>
      <c r="L1614"/>
      <c r="M1614"/>
      <c r="N1614"/>
      <c r="O1614"/>
      <c r="Q1614"/>
      <c r="R1614"/>
      <c r="AL1614" s="117"/>
      <c r="AM1614"/>
      <c r="AN1614"/>
      <c r="AO1614"/>
      <c r="AP1614"/>
      <c r="AU1614"/>
      <c r="AV1614" s="169"/>
    </row>
    <row r="1615" spans="1:48" s="9" customFormat="1" ht="15" customHeight="1" x14ac:dyDescent="0.35">
      <c r="A1615"/>
      <c r="B1615"/>
      <c r="C1615"/>
      <c r="D1615"/>
      <c r="E1615"/>
      <c r="F1615"/>
      <c r="K1615"/>
      <c r="L1615"/>
      <c r="M1615"/>
      <c r="N1615"/>
      <c r="O1615"/>
      <c r="Q1615"/>
      <c r="R1615"/>
      <c r="AL1615" s="117"/>
      <c r="AM1615"/>
      <c r="AN1615"/>
      <c r="AO1615"/>
      <c r="AP1615"/>
      <c r="AU1615"/>
      <c r="AV1615" s="169"/>
    </row>
    <row r="1616" spans="1:48" s="9" customFormat="1" ht="15" customHeight="1" x14ac:dyDescent="0.35">
      <c r="A1616"/>
      <c r="B1616"/>
      <c r="C1616"/>
      <c r="D1616"/>
      <c r="E1616"/>
      <c r="F1616"/>
      <c r="K1616"/>
      <c r="L1616"/>
      <c r="M1616"/>
      <c r="N1616"/>
      <c r="O1616"/>
      <c r="Q1616"/>
      <c r="R1616"/>
      <c r="AL1616" s="117"/>
      <c r="AM1616"/>
      <c r="AN1616"/>
      <c r="AO1616"/>
      <c r="AP1616"/>
      <c r="AU1616"/>
      <c r="AV1616" s="169"/>
    </row>
    <row r="1617" spans="1:48" s="9" customFormat="1" ht="15" customHeight="1" x14ac:dyDescent="0.35">
      <c r="A1617"/>
      <c r="B1617"/>
      <c r="C1617"/>
      <c r="D1617"/>
      <c r="E1617"/>
      <c r="F1617"/>
      <c r="K1617"/>
      <c r="L1617"/>
      <c r="M1617"/>
      <c r="N1617"/>
      <c r="O1617"/>
      <c r="Q1617"/>
      <c r="R1617"/>
      <c r="AL1617" s="117"/>
      <c r="AM1617"/>
      <c r="AN1617"/>
      <c r="AO1617"/>
      <c r="AP1617"/>
      <c r="AU1617"/>
      <c r="AV1617" s="169"/>
    </row>
    <row r="1618" spans="1:48" s="9" customFormat="1" ht="15" customHeight="1" x14ac:dyDescent="0.35">
      <c r="A1618"/>
      <c r="B1618"/>
      <c r="C1618"/>
      <c r="D1618"/>
      <c r="E1618"/>
      <c r="F1618"/>
      <c r="K1618"/>
      <c r="L1618"/>
      <c r="M1618"/>
      <c r="N1618"/>
      <c r="O1618"/>
      <c r="Q1618"/>
      <c r="R1618"/>
      <c r="AL1618" s="117"/>
      <c r="AM1618"/>
      <c r="AN1618"/>
      <c r="AO1618"/>
      <c r="AP1618"/>
      <c r="AU1618"/>
      <c r="AV1618" s="169"/>
    </row>
    <row r="1619" spans="1:48" s="9" customFormat="1" ht="15" customHeight="1" x14ac:dyDescent="0.35">
      <c r="A1619"/>
      <c r="B1619"/>
      <c r="C1619"/>
      <c r="D1619"/>
      <c r="E1619"/>
      <c r="F1619"/>
      <c r="K1619"/>
      <c r="L1619"/>
      <c r="M1619"/>
      <c r="N1619"/>
      <c r="O1619"/>
      <c r="Q1619"/>
      <c r="R1619"/>
      <c r="AL1619" s="117"/>
      <c r="AM1619"/>
      <c r="AN1619"/>
      <c r="AO1619"/>
      <c r="AP1619"/>
      <c r="AU1619"/>
      <c r="AV1619" s="169"/>
    </row>
    <row r="1620" spans="1:48" s="9" customFormat="1" ht="15" customHeight="1" x14ac:dyDescent="0.35">
      <c r="A1620"/>
      <c r="B1620"/>
      <c r="C1620"/>
      <c r="D1620"/>
      <c r="E1620"/>
      <c r="F1620"/>
      <c r="K1620"/>
      <c r="L1620"/>
      <c r="M1620"/>
      <c r="N1620"/>
      <c r="O1620"/>
      <c r="Q1620"/>
      <c r="R1620"/>
      <c r="AL1620" s="117"/>
      <c r="AM1620"/>
      <c r="AN1620"/>
      <c r="AO1620"/>
      <c r="AP1620"/>
      <c r="AU1620"/>
      <c r="AV1620" s="169"/>
    </row>
    <row r="1621" spans="1:48" s="9" customFormat="1" ht="15" customHeight="1" x14ac:dyDescent="0.35">
      <c r="A1621"/>
      <c r="B1621"/>
      <c r="C1621"/>
      <c r="D1621"/>
      <c r="E1621"/>
      <c r="F1621"/>
      <c r="K1621"/>
      <c r="L1621"/>
      <c r="M1621"/>
      <c r="N1621"/>
      <c r="O1621"/>
      <c r="Q1621"/>
      <c r="R1621"/>
      <c r="AL1621" s="117"/>
      <c r="AM1621"/>
      <c r="AN1621"/>
      <c r="AO1621"/>
      <c r="AP1621"/>
      <c r="AU1621"/>
      <c r="AV1621" s="169"/>
    </row>
    <row r="1622" spans="1:48" s="9" customFormat="1" ht="15" customHeight="1" x14ac:dyDescent="0.35">
      <c r="A1622"/>
      <c r="B1622"/>
      <c r="C1622"/>
      <c r="D1622"/>
      <c r="E1622"/>
      <c r="F1622"/>
      <c r="K1622"/>
      <c r="L1622"/>
      <c r="M1622"/>
      <c r="N1622"/>
      <c r="O1622"/>
      <c r="Q1622"/>
      <c r="R1622"/>
      <c r="AL1622" s="117"/>
      <c r="AM1622"/>
      <c r="AN1622"/>
      <c r="AO1622"/>
      <c r="AP1622"/>
      <c r="AU1622"/>
      <c r="AV1622" s="169"/>
    </row>
    <row r="1623" spans="1:48" s="9" customFormat="1" ht="15" customHeight="1" x14ac:dyDescent="0.35">
      <c r="A1623"/>
      <c r="B1623"/>
      <c r="C1623"/>
      <c r="D1623"/>
      <c r="E1623"/>
      <c r="F1623"/>
      <c r="K1623"/>
      <c r="L1623"/>
      <c r="M1623"/>
      <c r="N1623"/>
      <c r="O1623"/>
      <c r="Q1623"/>
      <c r="R1623"/>
      <c r="AL1623" s="117"/>
      <c r="AM1623"/>
      <c r="AN1623"/>
      <c r="AO1623"/>
      <c r="AP1623"/>
      <c r="AU1623"/>
      <c r="AV1623" s="169"/>
    </row>
    <row r="1624" spans="1:48" s="9" customFormat="1" ht="15" customHeight="1" x14ac:dyDescent="0.35">
      <c r="A1624"/>
      <c r="B1624"/>
      <c r="C1624"/>
      <c r="D1624"/>
      <c r="E1624"/>
      <c r="F1624"/>
      <c r="K1624"/>
      <c r="L1624"/>
      <c r="M1624"/>
      <c r="N1624"/>
      <c r="O1624"/>
      <c r="Q1624"/>
      <c r="R1624"/>
      <c r="AL1624" s="117"/>
      <c r="AM1624"/>
      <c r="AN1624"/>
      <c r="AO1624"/>
      <c r="AP1624"/>
      <c r="AU1624"/>
      <c r="AV1624" s="169"/>
    </row>
    <row r="1625" spans="1:48" s="9" customFormat="1" ht="15" customHeight="1" x14ac:dyDescent="0.35">
      <c r="A1625"/>
      <c r="B1625"/>
      <c r="C1625"/>
      <c r="D1625"/>
      <c r="E1625"/>
      <c r="F1625"/>
      <c r="K1625"/>
      <c r="L1625"/>
      <c r="M1625"/>
      <c r="N1625"/>
      <c r="O1625"/>
      <c r="Q1625"/>
      <c r="R1625"/>
      <c r="AL1625" s="117"/>
      <c r="AM1625"/>
      <c r="AN1625"/>
      <c r="AO1625"/>
      <c r="AP1625"/>
      <c r="AU1625"/>
      <c r="AV1625" s="169"/>
    </row>
    <row r="1626" spans="1:48" s="9" customFormat="1" ht="15" customHeight="1" x14ac:dyDescent="0.35">
      <c r="A1626"/>
      <c r="B1626"/>
      <c r="C1626"/>
      <c r="D1626"/>
      <c r="E1626"/>
      <c r="F1626"/>
      <c r="K1626"/>
      <c r="L1626"/>
      <c r="M1626"/>
      <c r="N1626"/>
      <c r="O1626"/>
      <c r="Q1626"/>
      <c r="R1626"/>
      <c r="AL1626" s="117"/>
      <c r="AM1626"/>
      <c r="AN1626"/>
      <c r="AO1626"/>
      <c r="AP1626"/>
      <c r="AU1626"/>
      <c r="AV1626" s="169"/>
    </row>
    <row r="1627" spans="1:48" s="9" customFormat="1" ht="15" customHeight="1" x14ac:dyDescent="0.35">
      <c r="A1627"/>
      <c r="B1627"/>
      <c r="C1627"/>
      <c r="D1627"/>
      <c r="E1627"/>
      <c r="F1627"/>
      <c r="K1627"/>
      <c r="L1627"/>
      <c r="M1627"/>
      <c r="N1627"/>
      <c r="O1627"/>
      <c r="Q1627"/>
      <c r="R1627"/>
      <c r="AL1627" s="117"/>
      <c r="AM1627"/>
      <c r="AN1627"/>
      <c r="AO1627"/>
      <c r="AP1627"/>
      <c r="AU1627"/>
      <c r="AV1627" s="169"/>
    </row>
    <row r="1628" spans="1:48" s="9" customFormat="1" ht="15" customHeight="1" x14ac:dyDescent="0.35">
      <c r="A1628"/>
      <c r="B1628"/>
      <c r="C1628"/>
      <c r="D1628"/>
      <c r="E1628"/>
      <c r="F1628"/>
      <c r="K1628"/>
      <c r="L1628"/>
      <c r="M1628"/>
      <c r="N1628"/>
      <c r="O1628"/>
      <c r="Q1628"/>
      <c r="R1628"/>
      <c r="AL1628" s="117"/>
      <c r="AM1628"/>
      <c r="AN1628"/>
      <c r="AO1628"/>
      <c r="AP1628"/>
      <c r="AU1628"/>
      <c r="AV1628" s="169"/>
    </row>
    <row r="1629" spans="1:48" s="9" customFormat="1" ht="15" customHeight="1" x14ac:dyDescent="0.35">
      <c r="A1629"/>
      <c r="B1629"/>
      <c r="C1629"/>
      <c r="D1629"/>
      <c r="E1629"/>
      <c r="F1629"/>
      <c r="K1629"/>
      <c r="L1629"/>
      <c r="M1629"/>
      <c r="N1629"/>
      <c r="O1629"/>
      <c r="Q1629"/>
      <c r="R1629"/>
      <c r="AL1629" s="117"/>
      <c r="AM1629"/>
      <c r="AN1629"/>
      <c r="AO1629"/>
      <c r="AP1629"/>
      <c r="AU1629"/>
      <c r="AV1629" s="169"/>
    </row>
    <row r="1630" spans="1:48" s="9" customFormat="1" ht="15" customHeight="1" x14ac:dyDescent="0.35">
      <c r="A1630"/>
      <c r="B1630"/>
      <c r="C1630"/>
      <c r="D1630"/>
      <c r="E1630"/>
      <c r="F1630"/>
      <c r="K1630"/>
      <c r="L1630"/>
      <c r="M1630"/>
      <c r="N1630"/>
      <c r="O1630"/>
      <c r="Q1630"/>
      <c r="R1630"/>
      <c r="AL1630" s="117"/>
      <c r="AM1630"/>
      <c r="AN1630"/>
      <c r="AO1630"/>
      <c r="AP1630"/>
      <c r="AU1630"/>
      <c r="AV1630" s="169"/>
    </row>
    <row r="1631" spans="1:48" s="9" customFormat="1" ht="15" customHeight="1" x14ac:dyDescent="0.35">
      <c r="A1631"/>
      <c r="B1631"/>
      <c r="C1631"/>
      <c r="D1631"/>
      <c r="E1631"/>
      <c r="F1631"/>
      <c r="K1631"/>
      <c r="L1631"/>
      <c r="M1631"/>
      <c r="N1631"/>
      <c r="O1631"/>
      <c r="Q1631"/>
      <c r="R1631"/>
      <c r="AL1631" s="117"/>
      <c r="AM1631"/>
      <c r="AN1631"/>
      <c r="AO1631"/>
      <c r="AP1631"/>
      <c r="AU1631"/>
      <c r="AV1631" s="169"/>
    </row>
    <row r="1632" spans="1:48" s="9" customFormat="1" ht="15" customHeight="1" x14ac:dyDescent="0.35">
      <c r="A1632"/>
      <c r="B1632"/>
      <c r="C1632"/>
      <c r="D1632"/>
      <c r="E1632"/>
      <c r="F1632"/>
      <c r="K1632"/>
      <c r="L1632"/>
      <c r="M1632"/>
      <c r="N1632"/>
      <c r="O1632"/>
      <c r="Q1632"/>
      <c r="R1632"/>
      <c r="AL1632" s="117"/>
      <c r="AM1632"/>
      <c r="AN1632"/>
      <c r="AO1632"/>
      <c r="AP1632"/>
      <c r="AU1632"/>
      <c r="AV1632" s="169"/>
    </row>
    <row r="1633" spans="1:48" s="9" customFormat="1" ht="15" customHeight="1" x14ac:dyDescent="0.35">
      <c r="A1633"/>
      <c r="B1633"/>
      <c r="C1633"/>
      <c r="D1633"/>
      <c r="E1633"/>
      <c r="F1633"/>
      <c r="K1633"/>
      <c r="L1633"/>
      <c r="M1633"/>
      <c r="N1633"/>
      <c r="O1633"/>
      <c r="Q1633"/>
      <c r="R1633"/>
      <c r="AL1633" s="117"/>
      <c r="AM1633"/>
      <c r="AN1633"/>
      <c r="AO1633"/>
      <c r="AP1633"/>
      <c r="AU1633"/>
      <c r="AV1633" s="169"/>
    </row>
    <row r="1634" spans="1:48" s="9" customFormat="1" ht="15" customHeight="1" x14ac:dyDescent="0.35">
      <c r="A1634"/>
      <c r="B1634"/>
      <c r="C1634"/>
      <c r="D1634"/>
      <c r="E1634"/>
      <c r="F1634"/>
      <c r="K1634"/>
      <c r="L1634"/>
      <c r="M1634"/>
      <c r="N1634"/>
      <c r="O1634"/>
      <c r="Q1634"/>
      <c r="R1634"/>
      <c r="AL1634" s="117"/>
      <c r="AM1634"/>
      <c r="AN1634"/>
      <c r="AO1634"/>
      <c r="AP1634"/>
      <c r="AU1634"/>
      <c r="AV1634" s="169"/>
    </row>
    <row r="1635" spans="1:48" s="9" customFormat="1" ht="15" customHeight="1" x14ac:dyDescent="0.35">
      <c r="A1635"/>
      <c r="B1635"/>
      <c r="C1635"/>
      <c r="D1635"/>
      <c r="E1635"/>
      <c r="F1635"/>
      <c r="K1635"/>
      <c r="L1635"/>
      <c r="M1635"/>
      <c r="N1635"/>
      <c r="O1635"/>
      <c r="Q1635"/>
      <c r="R1635"/>
      <c r="AL1635" s="117"/>
      <c r="AM1635"/>
      <c r="AN1635"/>
      <c r="AO1635"/>
      <c r="AP1635"/>
      <c r="AU1635"/>
      <c r="AV1635" s="169"/>
    </row>
    <row r="1636" spans="1:48" s="9" customFormat="1" ht="15" customHeight="1" x14ac:dyDescent="0.35">
      <c r="A1636"/>
      <c r="B1636"/>
      <c r="C1636"/>
      <c r="D1636"/>
      <c r="E1636"/>
      <c r="F1636"/>
      <c r="K1636"/>
      <c r="L1636"/>
      <c r="M1636"/>
      <c r="N1636"/>
      <c r="O1636"/>
      <c r="Q1636"/>
      <c r="R1636"/>
      <c r="AL1636" s="117"/>
      <c r="AM1636"/>
      <c r="AN1636"/>
      <c r="AO1636"/>
      <c r="AP1636"/>
      <c r="AU1636"/>
      <c r="AV1636" s="169"/>
    </row>
    <row r="1637" spans="1:48" s="9" customFormat="1" ht="15" customHeight="1" x14ac:dyDescent="0.35">
      <c r="A1637"/>
      <c r="B1637"/>
      <c r="C1637"/>
      <c r="D1637"/>
      <c r="E1637"/>
      <c r="F1637"/>
      <c r="K1637"/>
      <c r="L1637"/>
      <c r="M1637"/>
      <c r="N1637"/>
      <c r="O1637"/>
      <c r="Q1637"/>
      <c r="R1637"/>
      <c r="AL1637" s="117"/>
      <c r="AM1637"/>
      <c r="AN1637"/>
      <c r="AO1637"/>
      <c r="AP1637"/>
      <c r="AU1637"/>
      <c r="AV1637" s="169"/>
    </row>
    <row r="1638" spans="1:48" s="9" customFormat="1" ht="15" customHeight="1" x14ac:dyDescent="0.35">
      <c r="A1638"/>
      <c r="B1638"/>
      <c r="C1638"/>
      <c r="D1638"/>
      <c r="E1638"/>
      <c r="F1638"/>
      <c r="K1638"/>
      <c r="L1638"/>
      <c r="M1638"/>
      <c r="N1638"/>
      <c r="O1638"/>
      <c r="Q1638"/>
      <c r="R1638"/>
      <c r="AL1638" s="117"/>
      <c r="AM1638"/>
      <c r="AN1638"/>
      <c r="AO1638"/>
      <c r="AP1638"/>
      <c r="AU1638"/>
      <c r="AV1638" s="169"/>
    </row>
    <row r="1639" spans="1:48" s="9" customFormat="1" ht="15" customHeight="1" x14ac:dyDescent="0.35">
      <c r="A1639"/>
      <c r="B1639"/>
      <c r="C1639"/>
      <c r="D1639"/>
      <c r="E1639"/>
      <c r="F1639"/>
      <c r="K1639"/>
      <c r="L1639"/>
      <c r="M1639"/>
      <c r="N1639"/>
      <c r="O1639"/>
      <c r="Q1639"/>
      <c r="R1639"/>
      <c r="AL1639" s="117"/>
      <c r="AM1639"/>
      <c r="AN1639"/>
      <c r="AO1639"/>
      <c r="AP1639"/>
      <c r="AU1639"/>
      <c r="AV1639" s="169"/>
    </row>
    <row r="1640" spans="1:48" s="9" customFormat="1" ht="15" customHeight="1" x14ac:dyDescent="0.35">
      <c r="A1640"/>
      <c r="B1640"/>
      <c r="C1640"/>
      <c r="D1640"/>
      <c r="E1640"/>
      <c r="F1640"/>
      <c r="K1640"/>
      <c r="L1640"/>
      <c r="M1640"/>
      <c r="N1640"/>
      <c r="O1640"/>
      <c r="Q1640"/>
      <c r="R1640"/>
      <c r="AL1640" s="117"/>
      <c r="AM1640"/>
      <c r="AN1640"/>
      <c r="AO1640"/>
      <c r="AP1640"/>
      <c r="AU1640"/>
      <c r="AV1640" s="169"/>
    </row>
    <row r="1641" spans="1:48" s="9" customFormat="1" ht="15" customHeight="1" x14ac:dyDescent="0.35">
      <c r="A1641"/>
      <c r="B1641"/>
      <c r="C1641"/>
      <c r="D1641"/>
      <c r="E1641"/>
      <c r="F1641"/>
      <c r="K1641"/>
      <c r="L1641"/>
      <c r="M1641"/>
      <c r="N1641"/>
      <c r="O1641"/>
      <c r="Q1641"/>
      <c r="R1641"/>
      <c r="AL1641" s="117"/>
      <c r="AM1641"/>
      <c r="AN1641"/>
      <c r="AO1641"/>
      <c r="AP1641"/>
      <c r="AU1641"/>
      <c r="AV1641" s="169"/>
    </row>
    <row r="1642" spans="1:48" s="9" customFormat="1" ht="15" customHeight="1" x14ac:dyDescent="0.35">
      <c r="A1642"/>
      <c r="B1642"/>
      <c r="C1642"/>
      <c r="D1642"/>
      <c r="E1642"/>
      <c r="F1642"/>
      <c r="K1642"/>
      <c r="L1642"/>
      <c r="M1642"/>
      <c r="N1642"/>
      <c r="O1642"/>
      <c r="Q1642"/>
      <c r="R1642"/>
      <c r="AL1642" s="117"/>
      <c r="AM1642"/>
      <c r="AN1642"/>
      <c r="AO1642"/>
      <c r="AP1642"/>
      <c r="AU1642"/>
      <c r="AV1642" s="169"/>
    </row>
    <row r="1643" spans="1:48" s="9" customFormat="1" ht="15" customHeight="1" x14ac:dyDescent="0.35">
      <c r="A1643"/>
      <c r="B1643"/>
      <c r="C1643"/>
      <c r="D1643"/>
      <c r="E1643"/>
      <c r="F1643"/>
      <c r="K1643"/>
      <c r="L1643"/>
      <c r="M1643"/>
      <c r="N1643"/>
      <c r="O1643"/>
      <c r="Q1643"/>
      <c r="R1643"/>
      <c r="AL1643" s="117"/>
      <c r="AM1643"/>
      <c r="AN1643"/>
      <c r="AO1643"/>
      <c r="AP1643"/>
      <c r="AU1643"/>
      <c r="AV1643" s="169"/>
    </row>
    <row r="1644" spans="1:48" s="9" customFormat="1" ht="15" customHeight="1" x14ac:dyDescent="0.35">
      <c r="A1644"/>
      <c r="B1644"/>
      <c r="C1644"/>
      <c r="D1644"/>
      <c r="E1644"/>
      <c r="F1644"/>
      <c r="K1644"/>
      <c r="L1644"/>
      <c r="M1644"/>
      <c r="N1644"/>
      <c r="O1644"/>
      <c r="Q1644"/>
      <c r="R1644"/>
      <c r="AL1644" s="117"/>
      <c r="AM1644"/>
      <c r="AN1644"/>
      <c r="AO1644"/>
      <c r="AP1644"/>
      <c r="AU1644"/>
      <c r="AV1644" s="169"/>
    </row>
    <row r="1645" spans="1:48" s="9" customFormat="1" ht="15" customHeight="1" x14ac:dyDescent="0.35">
      <c r="A1645"/>
      <c r="B1645"/>
      <c r="C1645"/>
      <c r="D1645"/>
      <c r="E1645"/>
      <c r="F1645"/>
      <c r="K1645"/>
      <c r="L1645"/>
      <c r="M1645"/>
      <c r="N1645"/>
      <c r="O1645"/>
      <c r="Q1645"/>
      <c r="R1645"/>
      <c r="AL1645" s="117"/>
      <c r="AM1645"/>
      <c r="AN1645"/>
      <c r="AO1645"/>
      <c r="AP1645"/>
      <c r="AU1645"/>
      <c r="AV1645" s="169"/>
    </row>
    <row r="1646" spans="1:48" s="9" customFormat="1" ht="15" customHeight="1" x14ac:dyDescent="0.35">
      <c r="A1646"/>
      <c r="B1646"/>
      <c r="C1646"/>
      <c r="D1646"/>
      <c r="E1646"/>
      <c r="F1646"/>
      <c r="K1646"/>
      <c r="L1646"/>
      <c r="M1646"/>
      <c r="N1646"/>
      <c r="O1646"/>
      <c r="Q1646"/>
      <c r="R1646"/>
      <c r="AL1646" s="117"/>
      <c r="AM1646"/>
      <c r="AN1646"/>
      <c r="AO1646"/>
      <c r="AP1646"/>
      <c r="AU1646"/>
      <c r="AV1646" s="169"/>
    </row>
    <row r="1647" spans="1:48" s="9" customFormat="1" ht="15" customHeight="1" x14ac:dyDescent="0.35">
      <c r="A1647"/>
      <c r="B1647"/>
      <c r="C1647"/>
      <c r="D1647"/>
      <c r="E1647"/>
      <c r="F1647"/>
      <c r="K1647"/>
      <c r="L1647"/>
      <c r="M1647"/>
      <c r="N1647"/>
      <c r="O1647"/>
      <c r="Q1647"/>
      <c r="R1647"/>
      <c r="AL1647" s="117"/>
      <c r="AM1647"/>
      <c r="AN1647"/>
      <c r="AO1647"/>
      <c r="AP1647"/>
      <c r="AU1647"/>
      <c r="AV1647" s="169"/>
    </row>
    <row r="1648" spans="1:48" s="9" customFormat="1" ht="15" customHeight="1" x14ac:dyDescent="0.35">
      <c r="A1648"/>
      <c r="B1648"/>
      <c r="C1648"/>
      <c r="D1648"/>
      <c r="E1648"/>
      <c r="F1648"/>
      <c r="K1648"/>
      <c r="L1648"/>
      <c r="M1648"/>
      <c r="N1648"/>
      <c r="O1648"/>
      <c r="Q1648"/>
      <c r="R1648"/>
      <c r="AL1648" s="117"/>
      <c r="AM1648"/>
      <c r="AN1648"/>
      <c r="AO1648"/>
      <c r="AP1648"/>
      <c r="AU1648"/>
      <c r="AV1648" s="169"/>
    </row>
    <row r="1649" spans="1:48" s="9" customFormat="1" ht="15" customHeight="1" x14ac:dyDescent="0.35">
      <c r="A1649"/>
      <c r="B1649"/>
      <c r="C1649"/>
      <c r="D1649"/>
      <c r="E1649"/>
      <c r="F1649"/>
      <c r="K1649"/>
      <c r="L1649"/>
      <c r="M1649"/>
      <c r="N1649"/>
      <c r="O1649"/>
      <c r="Q1649"/>
      <c r="R1649"/>
      <c r="AL1649" s="117"/>
      <c r="AM1649"/>
      <c r="AN1649"/>
      <c r="AO1649"/>
      <c r="AP1649"/>
      <c r="AU1649"/>
      <c r="AV1649" s="169"/>
    </row>
    <row r="1650" spans="1:48" s="9" customFormat="1" ht="15" customHeight="1" x14ac:dyDescent="0.35">
      <c r="A1650"/>
      <c r="B1650"/>
      <c r="C1650"/>
      <c r="D1650"/>
      <c r="E1650"/>
      <c r="F1650"/>
      <c r="K1650"/>
      <c r="L1650"/>
      <c r="M1650"/>
      <c r="N1650"/>
      <c r="O1650"/>
      <c r="Q1650"/>
      <c r="R1650"/>
      <c r="AL1650" s="117"/>
      <c r="AM1650"/>
      <c r="AN1650"/>
      <c r="AO1650"/>
      <c r="AP1650"/>
      <c r="AU1650"/>
      <c r="AV1650" s="169"/>
    </row>
    <row r="1651" spans="1:48" s="9" customFormat="1" ht="15" customHeight="1" x14ac:dyDescent="0.35">
      <c r="A1651"/>
      <c r="B1651"/>
      <c r="C1651"/>
      <c r="D1651"/>
      <c r="E1651"/>
      <c r="F1651"/>
      <c r="K1651"/>
      <c r="L1651"/>
      <c r="M1651"/>
      <c r="N1651"/>
      <c r="O1651"/>
      <c r="Q1651"/>
      <c r="R1651"/>
      <c r="AL1651" s="117"/>
      <c r="AM1651"/>
      <c r="AN1651"/>
      <c r="AO1651"/>
      <c r="AP1651"/>
      <c r="AU1651"/>
      <c r="AV1651" s="169"/>
    </row>
    <row r="1652" spans="1:48" s="9" customFormat="1" ht="15" customHeight="1" x14ac:dyDescent="0.35">
      <c r="A1652"/>
      <c r="B1652"/>
      <c r="C1652"/>
      <c r="D1652"/>
      <c r="E1652"/>
      <c r="F1652"/>
      <c r="K1652"/>
      <c r="L1652"/>
      <c r="M1652"/>
      <c r="N1652"/>
      <c r="O1652"/>
      <c r="Q1652"/>
      <c r="R1652"/>
      <c r="AL1652" s="117"/>
      <c r="AM1652"/>
      <c r="AN1652"/>
      <c r="AO1652"/>
      <c r="AP1652"/>
      <c r="AU1652"/>
      <c r="AV1652" s="169"/>
    </row>
    <row r="1653" spans="1:48" s="9" customFormat="1" ht="15" customHeight="1" x14ac:dyDescent="0.35">
      <c r="A1653"/>
      <c r="B1653"/>
      <c r="C1653"/>
      <c r="D1653"/>
      <c r="E1653"/>
      <c r="F1653"/>
      <c r="K1653"/>
      <c r="L1653"/>
      <c r="M1653"/>
      <c r="N1653"/>
      <c r="O1653"/>
      <c r="Q1653"/>
      <c r="R1653"/>
      <c r="AL1653" s="117"/>
      <c r="AM1653"/>
      <c r="AN1653"/>
      <c r="AO1653"/>
      <c r="AP1653"/>
      <c r="AU1653"/>
      <c r="AV1653" s="169"/>
    </row>
    <row r="1654" spans="1:48" s="9" customFormat="1" ht="15" customHeight="1" x14ac:dyDescent="0.35">
      <c r="A1654"/>
      <c r="B1654"/>
      <c r="C1654"/>
      <c r="D1654"/>
      <c r="E1654"/>
      <c r="F1654"/>
      <c r="K1654"/>
      <c r="L1654"/>
      <c r="M1654"/>
      <c r="N1654"/>
      <c r="O1654"/>
      <c r="Q1654"/>
      <c r="R1654"/>
      <c r="AL1654" s="117"/>
      <c r="AM1654"/>
      <c r="AN1654"/>
      <c r="AO1654"/>
      <c r="AP1654"/>
      <c r="AU1654"/>
      <c r="AV1654" s="169"/>
    </row>
    <row r="1655" spans="1:48" s="9" customFormat="1" ht="15" customHeight="1" x14ac:dyDescent="0.35">
      <c r="A1655"/>
      <c r="B1655"/>
      <c r="C1655"/>
      <c r="D1655"/>
      <c r="E1655"/>
      <c r="F1655"/>
      <c r="K1655"/>
      <c r="L1655"/>
      <c r="M1655"/>
      <c r="N1655"/>
      <c r="O1655"/>
      <c r="Q1655"/>
      <c r="R1655"/>
      <c r="AL1655" s="117"/>
      <c r="AM1655"/>
      <c r="AN1655"/>
      <c r="AO1655"/>
      <c r="AP1655"/>
      <c r="AU1655"/>
      <c r="AV1655" s="169"/>
    </row>
    <row r="1656" spans="1:48" s="9" customFormat="1" ht="15" customHeight="1" x14ac:dyDescent="0.35">
      <c r="A1656"/>
      <c r="B1656"/>
      <c r="C1656"/>
      <c r="D1656"/>
      <c r="E1656"/>
      <c r="F1656"/>
      <c r="K1656"/>
      <c r="L1656"/>
      <c r="M1656"/>
      <c r="N1656"/>
      <c r="O1656"/>
      <c r="Q1656"/>
      <c r="R1656"/>
      <c r="AL1656" s="117"/>
      <c r="AM1656"/>
      <c r="AN1656"/>
      <c r="AO1656"/>
      <c r="AP1656"/>
      <c r="AU1656"/>
      <c r="AV1656" s="169"/>
    </row>
    <row r="1657" spans="1:48" s="9" customFormat="1" ht="15" customHeight="1" x14ac:dyDescent="0.35">
      <c r="A1657"/>
      <c r="B1657"/>
      <c r="C1657"/>
      <c r="D1657"/>
      <c r="E1657"/>
      <c r="F1657"/>
      <c r="K1657"/>
      <c r="L1657"/>
      <c r="M1657"/>
      <c r="N1657"/>
      <c r="O1657"/>
      <c r="Q1657"/>
      <c r="R1657"/>
      <c r="AL1657" s="117"/>
      <c r="AM1657"/>
      <c r="AN1657"/>
      <c r="AO1657"/>
      <c r="AP1657"/>
      <c r="AU1657"/>
      <c r="AV1657" s="169"/>
    </row>
    <row r="1658" spans="1:48" s="9" customFormat="1" ht="15" customHeight="1" x14ac:dyDescent="0.35">
      <c r="A1658"/>
      <c r="B1658"/>
      <c r="C1658"/>
      <c r="D1658"/>
      <c r="E1658"/>
      <c r="F1658"/>
      <c r="K1658"/>
      <c r="L1658"/>
      <c r="M1658"/>
      <c r="N1658"/>
      <c r="O1658"/>
      <c r="Q1658"/>
      <c r="R1658"/>
      <c r="AL1658" s="117"/>
      <c r="AM1658"/>
      <c r="AN1658"/>
      <c r="AO1658"/>
      <c r="AP1658"/>
      <c r="AU1658"/>
      <c r="AV1658" s="169"/>
    </row>
    <row r="1659" spans="1:48" s="9" customFormat="1" ht="15" customHeight="1" x14ac:dyDescent="0.35">
      <c r="A1659"/>
      <c r="B1659"/>
      <c r="C1659"/>
      <c r="D1659"/>
      <c r="E1659"/>
      <c r="F1659"/>
      <c r="K1659"/>
      <c r="L1659"/>
      <c r="M1659"/>
      <c r="N1659"/>
      <c r="O1659"/>
      <c r="Q1659"/>
      <c r="R1659"/>
      <c r="AL1659" s="117"/>
      <c r="AM1659"/>
      <c r="AN1659"/>
      <c r="AO1659"/>
      <c r="AP1659"/>
      <c r="AU1659"/>
      <c r="AV1659" s="169"/>
    </row>
    <row r="1660" spans="1:48" s="9" customFormat="1" ht="15" customHeight="1" x14ac:dyDescent="0.35">
      <c r="A1660"/>
      <c r="B1660"/>
      <c r="C1660"/>
      <c r="D1660"/>
      <c r="E1660"/>
      <c r="F1660"/>
      <c r="K1660"/>
      <c r="L1660"/>
      <c r="M1660"/>
      <c r="N1660"/>
      <c r="O1660"/>
      <c r="Q1660"/>
      <c r="R1660"/>
      <c r="AL1660" s="117"/>
      <c r="AM1660"/>
      <c r="AN1660"/>
      <c r="AO1660"/>
      <c r="AP1660"/>
      <c r="AU1660"/>
      <c r="AV1660" s="169"/>
    </row>
    <row r="1661" spans="1:48" s="9" customFormat="1" ht="15" customHeight="1" x14ac:dyDescent="0.35">
      <c r="A1661"/>
      <c r="B1661"/>
      <c r="C1661"/>
      <c r="D1661"/>
      <c r="E1661"/>
      <c r="F1661"/>
      <c r="K1661"/>
      <c r="L1661"/>
      <c r="M1661"/>
      <c r="N1661"/>
      <c r="O1661"/>
      <c r="Q1661"/>
      <c r="R1661"/>
      <c r="AL1661" s="117"/>
      <c r="AM1661"/>
      <c r="AN1661"/>
      <c r="AO1661"/>
      <c r="AP1661"/>
      <c r="AU1661"/>
      <c r="AV1661" s="169"/>
    </row>
    <row r="1662" spans="1:48" s="9" customFormat="1" ht="15" customHeight="1" x14ac:dyDescent="0.35">
      <c r="A1662"/>
      <c r="B1662"/>
      <c r="C1662"/>
      <c r="D1662"/>
      <c r="E1662"/>
      <c r="F1662"/>
      <c r="K1662"/>
      <c r="L1662"/>
      <c r="M1662"/>
      <c r="N1662"/>
      <c r="O1662"/>
      <c r="Q1662"/>
      <c r="R1662"/>
      <c r="AL1662" s="117"/>
      <c r="AM1662"/>
      <c r="AN1662"/>
      <c r="AO1662"/>
      <c r="AP1662"/>
      <c r="AU1662"/>
      <c r="AV1662" s="169"/>
    </row>
    <row r="1663" spans="1:48" s="9" customFormat="1" ht="15" customHeight="1" x14ac:dyDescent="0.35">
      <c r="A1663"/>
      <c r="B1663"/>
      <c r="C1663"/>
      <c r="D1663"/>
      <c r="E1663"/>
      <c r="F1663"/>
      <c r="K1663"/>
      <c r="L1663"/>
      <c r="M1663"/>
      <c r="N1663"/>
      <c r="O1663"/>
      <c r="Q1663"/>
      <c r="R1663"/>
      <c r="AL1663" s="117"/>
      <c r="AM1663"/>
      <c r="AN1663"/>
      <c r="AO1663"/>
      <c r="AP1663"/>
      <c r="AU1663"/>
      <c r="AV1663" s="169"/>
    </row>
    <row r="1664" spans="1:48" s="9" customFormat="1" ht="15" customHeight="1" x14ac:dyDescent="0.35">
      <c r="A1664"/>
      <c r="B1664"/>
      <c r="C1664"/>
      <c r="D1664"/>
      <c r="E1664"/>
      <c r="F1664"/>
      <c r="K1664"/>
      <c r="L1664"/>
      <c r="M1664"/>
      <c r="N1664"/>
      <c r="O1664"/>
      <c r="Q1664"/>
      <c r="R1664"/>
      <c r="AL1664" s="117"/>
      <c r="AM1664"/>
      <c r="AN1664"/>
      <c r="AO1664"/>
      <c r="AP1664"/>
      <c r="AU1664"/>
      <c r="AV1664" s="169"/>
    </row>
    <row r="1665" spans="1:48" s="9" customFormat="1" ht="15" customHeight="1" x14ac:dyDescent="0.35">
      <c r="A1665"/>
      <c r="B1665"/>
      <c r="C1665"/>
      <c r="D1665"/>
      <c r="E1665"/>
      <c r="F1665"/>
      <c r="K1665"/>
      <c r="L1665"/>
      <c r="M1665"/>
      <c r="N1665"/>
      <c r="O1665"/>
      <c r="Q1665"/>
      <c r="R1665"/>
      <c r="AL1665" s="117"/>
      <c r="AM1665"/>
      <c r="AN1665"/>
      <c r="AO1665"/>
      <c r="AP1665"/>
      <c r="AU1665"/>
      <c r="AV1665" s="169"/>
    </row>
    <row r="1666" spans="1:48" s="9" customFormat="1" ht="15" customHeight="1" x14ac:dyDescent="0.35">
      <c r="A1666"/>
      <c r="B1666"/>
      <c r="C1666"/>
      <c r="D1666"/>
      <c r="E1666"/>
      <c r="F1666"/>
      <c r="K1666"/>
      <c r="L1666"/>
      <c r="M1666"/>
      <c r="N1666"/>
      <c r="O1666"/>
      <c r="Q1666"/>
      <c r="R1666"/>
      <c r="AL1666" s="117"/>
      <c r="AM1666"/>
      <c r="AN1666"/>
      <c r="AO1666"/>
      <c r="AP1666"/>
      <c r="AU1666"/>
      <c r="AV1666" s="169"/>
    </row>
    <row r="1667" spans="1:48" s="9" customFormat="1" ht="15" customHeight="1" x14ac:dyDescent="0.35">
      <c r="A1667"/>
      <c r="B1667"/>
      <c r="C1667"/>
      <c r="D1667"/>
      <c r="E1667"/>
      <c r="F1667"/>
      <c r="K1667"/>
      <c r="L1667"/>
      <c r="M1667"/>
      <c r="N1667"/>
      <c r="O1667"/>
      <c r="Q1667"/>
      <c r="R1667"/>
      <c r="AL1667" s="117"/>
      <c r="AM1667"/>
      <c r="AN1667"/>
      <c r="AO1667"/>
      <c r="AP1667"/>
      <c r="AU1667"/>
      <c r="AV1667" s="169"/>
    </row>
    <row r="1668" spans="1:48" s="9" customFormat="1" ht="15" customHeight="1" x14ac:dyDescent="0.35">
      <c r="A1668"/>
      <c r="B1668"/>
      <c r="C1668"/>
      <c r="D1668"/>
      <c r="E1668"/>
      <c r="F1668"/>
      <c r="K1668"/>
      <c r="L1668"/>
      <c r="M1668"/>
      <c r="N1668"/>
      <c r="O1668"/>
      <c r="Q1668"/>
      <c r="R1668"/>
      <c r="AL1668" s="117"/>
      <c r="AM1668"/>
      <c r="AN1668"/>
      <c r="AO1668"/>
      <c r="AP1668"/>
      <c r="AU1668"/>
      <c r="AV1668" s="169"/>
    </row>
    <row r="1669" spans="1:48" s="9" customFormat="1" ht="15" customHeight="1" x14ac:dyDescent="0.35">
      <c r="A1669"/>
      <c r="B1669"/>
      <c r="C1669"/>
      <c r="D1669"/>
      <c r="E1669"/>
      <c r="F1669"/>
      <c r="K1669"/>
      <c r="L1669"/>
      <c r="M1669"/>
      <c r="N1669"/>
      <c r="O1669"/>
      <c r="Q1669"/>
      <c r="R1669"/>
      <c r="AL1669" s="117"/>
      <c r="AM1669"/>
      <c r="AN1669"/>
      <c r="AO1669"/>
      <c r="AP1669"/>
      <c r="AU1669"/>
      <c r="AV1669" s="169"/>
    </row>
    <row r="1670" spans="1:48" s="9" customFormat="1" ht="15" customHeight="1" x14ac:dyDescent="0.35">
      <c r="A1670"/>
      <c r="B1670"/>
      <c r="C1670"/>
      <c r="D1670"/>
      <c r="E1670"/>
      <c r="F1670"/>
      <c r="K1670"/>
      <c r="L1670"/>
      <c r="M1670"/>
      <c r="N1670"/>
      <c r="O1670"/>
      <c r="Q1670"/>
      <c r="R1670"/>
      <c r="AL1670" s="117"/>
      <c r="AM1670"/>
      <c r="AN1670"/>
      <c r="AO1670"/>
      <c r="AP1670"/>
      <c r="AU1670"/>
      <c r="AV1670" s="169"/>
    </row>
    <row r="1671" spans="1:48" s="9" customFormat="1" ht="15" customHeight="1" x14ac:dyDescent="0.35">
      <c r="A1671"/>
      <c r="B1671"/>
      <c r="C1671"/>
      <c r="D1671"/>
      <c r="E1671"/>
      <c r="F1671"/>
      <c r="K1671"/>
      <c r="L1671"/>
      <c r="M1671"/>
      <c r="N1671"/>
      <c r="O1671"/>
      <c r="Q1671"/>
      <c r="R1671"/>
      <c r="AL1671" s="117"/>
      <c r="AM1671"/>
      <c r="AN1671"/>
      <c r="AO1671"/>
      <c r="AP1671"/>
      <c r="AU1671"/>
      <c r="AV1671" s="169"/>
    </row>
    <row r="1672" spans="1:48" s="9" customFormat="1" ht="15" customHeight="1" x14ac:dyDescent="0.35">
      <c r="A1672"/>
      <c r="B1672"/>
      <c r="C1672"/>
      <c r="D1672"/>
      <c r="E1672"/>
      <c r="F1672"/>
      <c r="K1672"/>
      <c r="L1672"/>
      <c r="M1672"/>
      <c r="N1672"/>
      <c r="O1672"/>
      <c r="Q1672"/>
      <c r="R1672"/>
      <c r="AL1672" s="117"/>
      <c r="AM1672"/>
      <c r="AN1672"/>
      <c r="AO1672"/>
      <c r="AP1672"/>
      <c r="AU1672"/>
      <c r="AV1672" s="169"/>
    </row>
    <row r="1673" spans="1:48" s="9" customFormat="1" ht="15" customHeight="1" x14ac:dyDescent="0.35">
      <c r="A1673"/>
      <c r="B1673"/>
      <c r="C1673"/>
      <c r="D1673"/>
      <c r="E1673"/>
      <c r="F1673"/>
      <c r="K1673"/>
      <c r="L1673"/>
      <c r="M1673"/>
      <c r="N1673"/>
      <c r="O1673"/>
      <c r="Q1673"/>
      <c r="R1673"/>
      <c r="AL1673" s="117"/>
      <c r="AM1673"/>
      <c r="AN1673"/>
      <c r="AO1673"/>
      <c r="AP1673"/>
      <c r="AU1673"/>
      <c r="AV1673" s="169"/>
    </row>
    <row r="1674" spans="1:48" s="9" customFormat="1" ht="15" customHeight="1" x14ac:dyDescent="0.35">
      <c r="A1674"/>
      <c r="B1674"/>
      <c r="C1674"/>
      <c r="D1674"/>
      <c r="E1674"/>
      <c r="F1674"/>
      <c r="K1674"/>
      <c r="L1674"/>
      <c r="M1674"/>
      <c r="N1674"/>
      <c r="O1674"/>
      <c r="Q1674"/>
      <c r="R1674"/>
      <c r="AL1674" s="117"/>
      <c r="AM1674"/>
      <c r="AN1674"/>
      <c r="AO1674"/>
      <c r="AP1674"/>
      <c r="AU1674"/>
      <c r="AV1674" s="169"/>
    </row>
    <row r="1675" spans="1:48" s="9" customFormat="1" ht="15" customHeight="1" x14ac:dyDescent="0.35">
      <c r="A1675"/>
      <c r="B1675"/>
      <c r="C1675"/>
      <c r="D1675"/>
      <c r="E1675"/>
      <c r="F1675"/>
      <c r="K1675"/>
      <c r="L1675"/>
      <c r="M1675"/>
      <c r="N1675"/>
      <c r="O1675"/>
      <c r="Q1675"/>
      <c r="R1675"/>
      <c r="AL1675" s="117"/>
      <c r="AM1675"/>
      <c r="AN1675"/>
      <c r="AO1675"/>
      <c r="AP1675"/>
      <c r="AU1675"/>
      <c r="AV1675" s="169"/>
    </row>
    <row r="1676" spans="1:48" s="9" customFormat="1" ht="15" customHeight="1" x14ac:dyDescent="0.35">
      <c r="A1676"/>
      <c r="B1676"/>
      <c r="C1676"/>
      <c r="D1676"/>
      <c r="E1676"/>
      <c r="F1676"/>
      <c r="K1676"/>
      <c r="L1676"/>
      <c r="M1676"/>
      <c r="N1676"/>
      <c r="O1676"/>
      <c r="Q1676"/>
      <c r="R1676"/>
      <c r="AL1676" s="117"/>
      <c r="AM1676"/>
      <c r="AN1676"/>
      <c r="AO1676"/>
      <c r="AP1676"/>
      <c r="AU1676"/>
      <c r="AV1676" s="169"/>
    </row>
    <row r="1677" spans="1:48" s="9" customFormat="1" ht="15" customHeight="1" x14ac:dyDescent="0.35">
      <c r="A1677"/>
      <c r="B1677"/>
      <c r="C1677"/>
      <c r="D1677"/>
      <c r="E1677"/>
      <c r="F1677"/>
      <c r="K1677"/>
      <c r="L1677"/>
      <c r="M1677"/>
      <c r="N1677"/>
      <c r="O1677"/>
      <c r="Q1677"/>
      <c r="R1677"/>
      <c r="AL1677" s="117"/>
      <c r="AM1677"/>
      <c r="AN1677"/>
      <c r="AO1677"/>
      <c r="AP1677"/>
      <c r="AU1677"/>
      <c r="AV1677" s="169"/>
    </row>
    <row r="1678" spans="1:48" s="9" customFormat="1" ht="15" customHeight="1" x14ac:dyDescent="0.35">
      <c r="A1678"/>
      <c r="B1678"/>
      <c r="C1678"/>
      <c r="D1678"/>
      <c r="E1678"/>
      <c r="F1678"/>
      <c r="K1678"/>
      <c r="L1678"/>
      <c r="M1678"/>
      <c r="N1678"/>
      <c r="O1678"/>
      <c r="Q1678"/>
      <c r="R1678"/>
      <c r="AL1678" s="117"/>
      <c r="AM1678"/>
      <c r="AN1678"/>
      <c r="AO1678"/>
      <c r="AP1678"/>
      <c r="AU1678"/>
      <c r="AV1678" s="169"/>
    </row>
    <row r="1679" spans="1:48" s="9" customFormat="1" ht="15" customHeight="1" x14ac:dyDescent="0.35">
      <c r="A1679"/>
      <c r="B1679"/>
      <c r="C1679"/>
      <c r="D1679"/>
      <c r="E1679"/>
      <c r="F1679"/>
      <c r="K1679"/>
      <c r="L1679"/>
      <c r="M1679"/>
      <c r="N1679"/>
      <c r="O1679"/>
      <c r="Q1679"/>
      <c r="R1679"/>
      <c r="AL1679" s="117"/>
      <c r="AM1679"/>
      <c r="AN1679"/>
      <c r="AO1679"/>
      <c r="AP1679"/>
      <c r="AU1679"/>
      <c r="AV1679" s="169"/>
    </row>
    <row r="1680" spans="1:48" s="9" customFormat="1" ht="15" customHeight="1" x14ac:dyDescent="0.35">
      <c r="A1680"/>
      <c r="B1680"/>
      <c r="C1680"/>
      <c r="D1680"/>
      <c r="E1680"/>
      <c r="F1680"/>
      <c r="K1680"/>
      <c r="L1680"/>
      <c r="M1680"/>
      <c r="N1680"/>
      <c r="O1680"/>
      <c r="Q1680"/>
      <c r="R1680"/>
      <c r="AL1680" s="117"/>
      <c r="AM1680"/>
      <c r="AN1680"/>
      <c r="AO1680"/>
      <c r="AP1680"/>
      <c r="AU1680"/>
      <c r="AV1680" s="169"/>
    </row>
    <row r="1681" spans="1:48" s="9" customFormat="1" ht="15" customHeight="1" x14ac:dyDescent="0.35">
      <c r="A1681"/>
      <c r="B1681"/>
      <c r="C1681"/>
      <c r="D1681"/>
      <c r="E1681"/>
      <c r="F1681"/>
      <c r="K1681"/>
      <c r="L1681"/>
      <c r="M1681"/>
      <c r="N1681"/>
      <c r="O1681"/>
      <c r="Q1681"/>
      <c r="R1681"/>
      <c r="AL1681" s="117"/>
      <c r="AM1681"/>
      <c r="AN1681"/>
      <c r="AO1681"/>
      <c r="AP1681"/>
      <c r="AU1681"/>
      <c r="AV1681" s="169"/>
    </row>
    <row r="1682" spans="1:48" s="9" customFormat="1" ht="15" customHeight="1" x14ac:dyDescent="0.35">
      <c r="A1682"/>
      <c r="B1682"/>
      <c r="C1682"/>
      <c r="D1682"/>
      <c r="E1682"/>
      <c r="F1682"/>
      <c r="K1682"/>
      <c r="L1682"/>
      <c r="M1682"/>
      <c r="N1682"/>
      <c r="O1682"/>
      <c r="Q1682"/>
      <c r="R1682"/>
      <c r="AL1682" s="117"/>
      <c r="AM1682"/>
      <c r="AN1682"/>
      <c r="AO1682"/>
      <c r="AP1682"/>
      <c r="AU1682"/>
      <c r="AV1682" s="169"/>
    </row>
    <row r="1683" spans="1:48" s="9" customFormat="1" ht="15" customHeight="1" x14ac:dyDescent="0.35">
      <c r="A1683"/>
      <c r="B1683"/>
      <c r="C1683"/>
      <c r="D1683"/>
      <c r="E1683"/>
      <c r="F1683"/>
      <c r="K1683"/>
      <c r="L1683"/>
      <c r="M1683"/>
      <c r="N1683"/>
      <c r="O1683"/>
      <c r="Q1683"/>
      <c r="R1683"/>
      <c r="AL1683" s="117"/>
      <c r="AM1683"/>
      <c r="AN1683"/>
      <c r="AO1683"/>
      <c r="AP1683"/>
      <c r="AU1683"/>
      <c r="AV1683" s="169"/>
    </row>
    <row r="1684" spans="1:48" s="9" customFormat="1" ht="15" customHeight="1" x14ac:dyDescent="0.35">
      <c r="A1684"/>
      <c r="B1684"/>
      <c r="C1684"/>
      <c r="D1684"/>
      <c r="E1684"/>
      <c r="F1684"/>
      <c r="K1684"/>
      <c r="L1684"/>
      <c r="M1684"/>
      <c r="N1684"/>
      <c r="O1684"/>
      <c r="Q1684"/>
      <c r="R1684"/>
      <c r="AL1684" s="117"/>
      <c r="AM1684"/>
      <c r="AN1684"/>
      <c r="AO1684"/>
      <c r="AP1684"/>
      <c r="AU1684"/>
      <c r="AV1684" s="169"/>
    </row>
    <row r="1685" spans="1:48" s="9" customFormat="1" ht="15" customHeight="1" x14ac:dyDescent="0.35">
      <c r="A1685"/>
      <c r="B1685"/>
      <c r="C1685"/>
      <c r="D1685"/>
      <c r="E1685"/>
      <c r="F1685"/>
      <c r="K1685"/>
      <c r="L1685"/>
      <c r="M1685"/>
      <c r="N1685"/>
      <c r="O1685"/>
      <c r="Q1685"/>
      <c r="R1685"/>
      <c r="AL1685" s="117"/>
      <c r="AM1685"/>
      <c r="AN1685"/>
      <c r="AO1685"/>
      <c r="AP1685"/>
      <c r="AU1685"/>
      <c r="AV1685" s="169"/>
    </row>
    <row r="1686" spans="1:48" s="9" customFormat="1" ht="15" customHeight="1" x14ac:dyDescent="0.35">
      <c r="A1686"/>
      <c r="B1686"/>
      <c r="C1686"/>
      <c r="D1686"/>
      <c r="E1686"/>
      <c r="F1686"/>
      <c r="K1686"/>
      <c r="L1686"/>
      <c r="M1686"/>
      <c r="N1686"/>
      <c r="O1686"/>
      <c r="Q1686"/>
      <c r="R1686"/>
      <c r="AL1686" s="117"/>
      <c r="AM1686"/>
      <c r="AN1686"/>
      <c r="AO1686"/>
      <c r="AP1686"/>
      <c r="AU1686"/>
      <c r="AV1686" s="169"/>
    </row>
    <row r="1687" spans="1:48" s="9" customFormat="1" ht="15" customHeight="1" x14ac:dyDescent="0.35">
      <c r="A1687"/>
      <c r="B1687"/>
      <c r="C1687"/>
      <c r="D1687"/>
      <c r="E1687"/>
      <c r="F1687"/>
      <c r="K1687"/>
      <c r="L1687"/>
      <c r="M1687"/>
      <c r="N1687"/>
      <c r="O1687"/>
      <c r="Q1687"/>
      <c r="R1687"/>
      <c r="AL1687" s="117"/>
      <c r="AM1687"/>
      <c r="AN1687"/>
      <c r="AO1687"/>
      <c r="AP1687"/>
      <c r="AU1687"/>
      <c r="AV1687" s="169"/>
    </row>
    <row r="1688" spans="1:48" s="9" customFormat="1" ht="15" customHeight="1" x14ac:dyDescent="0.35">
      <c r="A1688"/>
      <c r="B1688"/>
      <c r="C1688"/>
      <c r="D1688"/>
      <c r="E1688"/>
      <c r="F1688"/>
      <c r="K1688"/>
      <c r="L1688"/>
      <c r="M1688"/>
      <c r="N1688"/>
      <c r="O1688"/>
      <c r="Q1688"/>
      <c r="R1688"/>
      <c r="AL1688" s="117"/>
      <c r="AM1688"/>
      <c r="AN1688"/>
      <c r="AO1688"/>
      <c r="AP1688"/>
      <c r="AU1688"/>
      <c r="AV1688" s="169"/>
    </row>
    <row r="1689" spans="1:48" s="9" customFormat="1" ht="15" customHeight="1" x14ac:dyDescent="0.35">
      <c r="A1689"/>
      <c r="B1689"/>
      <c r="C1689"/>
      <c r="D1689"/>
      <c r="E1689"/>
      <c r="F1689"/>
      <c r="K1689"/>
      <c r="L1689"/>
      <c r="M1689"/>
      <c r="N1689"/>
      <c r="O1689"/>
      <c r="Q1689"/>
      <c r="R1689"/>
      <c r="AL1689" s="117"/>
      <c r="AM1689"/>
      <c r="AN1689"/>
      <c r="AO1689"/>
      <c r="AP1689"/>
      <c r="AU1689"/>
      <c r="AV1689" s="169"/>
    </row>
    <row r="1690" spans="1:48" s="9" customFormat="1" ht="15" customHeight="1" x14ac:dyDescent="0.35">
      <c r="A1690"/>
      <c r="B1690"/>
      <c r="C1690"/>
      <c r="D1690"/>
      <c r="E1690"/>
      <c r="F1690"/>
      <c r="K1690"/>
      <c r="L1690"/>
      <c r="M1690"/>
      <c r="N1690"/>
      <c r="O1690"/>
      <c r="Q1690"/>
      <c r="R1690"/>
      <c r="AL1690" s="117"/>
      <c r="AM1690"/>
      <c r="AN1690"/>
      <c r="AO1690"/>
      <c r="AP1690"/>
      <c r="AU1690"/>
      <c r="AV1690" s="169"/>
    </row>
    <row r="1691" spans="1:48" s="9" customFormat="1" ht="15" customHeight="1" x14ac:dyDescent="0.35">
      <c r="A1691"/>
      <c r="B1691"/>
      <c r="C1691"/>
      <c r="D1691"/>
      <c r="E1691"/>
      <c r="F1691"/>
      <c r="K1691"/>
      <c r="L1691"/>
      <c r="M1691"/>
      <c r="N1691"/>
      <c r="O1691"/>
      <c r="Q1691"/>
      <c r="R1691"/>
      <c r="AL1691" s="117"/>
      <c r="AM1691"/>
      <c r="AN1691"/>
      <c r="AO1691"/>
      <c r="AP1691"/>
      <c r="AU1691"/>
      <c r="AV1691" s="169"/>
    </row>
    <row r="1692" spans="1:48" s="9" customFormat="1" ht="15" customHeight="1" x14ac:dyDescent="0.35">
      <c r="A1692"/>
      <c r="B1692"/>
      <c r="C1692"/>
      <c r="D1692"/>
      <c r="E1692"/>
      <c r="F1692"/>
      <c r="K1692"/>
      <c r="L1692"/>
      <c r="M1692"/>
      <c r="N1692"/>
      <c r="O1692"/>
      <c r="Q1692"/>
      <c r="R1692"/>
      <c r="AL1692" s="117"/>
      <c r="AM1692"/>
      <c r="AN1692"/>
      <c r="AO1692"/>
      <c r="AP1692"/>
      <c r="AU1692"/>
      <c r="AV1692" s="169"/>
    </row>
    <row r="1693" spans="1:48" s="9" customFormat="1" ht="15" customHeight="1" x14ac:dyDescent="0.35">
      <c r="A1693"/>
      <c r="B1693"/>
      <c r="C1693"/>
      <c r="D1693"/>
      <c r="E1693"/>
      <c r="F1693"/>
      <c r="K1693"/>
      <c r="L1693"/>
      <c r="M1693"/>
      <c r="N1693"/>
      <c r="O1693"/>
      <c r="Q1693"/>
      <c r="R1693"/>
      <c r="AL1693" s="117"/>
      <c r="AM1693"/>
      <c r="AN1693"/>
      <c r="AO1693"/>
      <c r="AP1693"/>
      <c r="AU1693"/>
      <c r="AV1693" s="169"/>
    </row>
    <row r="1694" spans="1:48" s="9" customFormat="1" ht="15" customHeight="1" x14ac:dyDescent="0.35">
      <c r="A1694"/>
      <c r="B1694"/>
      <c r="C1694"/>
      <c r="D1694"/>
      <c r="E1694"/>
      <c r="F1694"/>
      <c r="K1694"/>
      <c r="L1694"/>
      <c r="M1694"/>
      <c r="N1694"/>
      <c r="O1694"/>
      <c r="Q1694"/>
      <c r="R1694"/>
      <c r="AL1694" s="117"/>
      <c r="AM1694"/>
      <c r="AN1694"/>
      <c r="AO1694"/>
      <c r="AP1694"/>
      <c r="AU1694"/>
      <c r="AV1694" s="169"/>
    </row>
    <row r="1695" spans="1:48" s="9" customFormat="1" ht="15" customHeight="1" x14ac:dyDescent="0.35">
      <c r="A1695"/>
      <c r="B1695"/>
      <c r="C1695"/>
      <c r="D1695"/>
      <c r="E1695"/>
      <c r="F1695"/>
      <c r="K1695"/>
      <c r="L1695"/>
      <c r="M1695"/>
      <c r="N1695"/>
      <c r="O1695"/>
      <c r="Q1695"/>
      <c r="R1695"/>
      <c r="AL1695" s="117"/>
      <c r="AM1695"/>
      <c r="AN1695"/>
      <c r="AO1695"/>
      <c r="AP1695"/>
      <c r="AU1695"/>
      <c r="AV1695" s="169"/>
    </row>
    <row r="1696" spans="1:48" s="9" customFormat="1" ht="15" customHeight="1" x14ac:dyDescent="0.35">
      <c r="A1696"/>
      <c r="B1696"/>
      <c r="C1696"/>
      <c r="D1696"/>
      <c r="E1696"/>
      <c r="F1696"/>
      <c r="K1696"/>
      <c r="L1696"/>
      <c r="M1696"/>
      <c r="N1696"/>
      <c r="O1696"/>
      <c r="Q1696"/>
      <c r="R1696"/>
      <c r="AL1696" s="117"/>
      <c r="AM1696"/>
      <c r="AN1696"/>
      <c r="AO1696"/>
      <c r="AP1696"/>
      <c r="AU1696"/>
      <c r="AV1696" s="169"/>
    </row>
    <row r="1697" spans="1:48" s="9" customFormat="1" ht="15" customHeight="1" x14ac:dyDescent="0.35">
      <c r="A1697"/>
      <c r="B1697"/>
      <c r="C1697"/>
      <c r="D1697"/>
      <c r="E1697"/>
      <c r="F1697"/>
      <c r="K1697"/>
      <c r="L1697"/>
      <c r="M1697"/>
      <c r="N1697"/>
      <c r="O1697"/>
      <c r="Q1697"/>
      <c r="R1697"/>
      <c r="AL1697" s="117"/>
      <c r="AM1697"/>
      <c r="AN1697"/>
      <c r="AO1697"/>
      <c r="AP1697"/>
      <c r="AU1697"/>
      <c r="AV1697" s="169"/>
    </row>
    <row r="1698" spans="1:48" s="9" customFormat="1" ht="15" customHeight="1" x14ac:dyDescent="0.35">
      <c r="A1698"/>
      <c r="B1698"/>
      <c r="C1698"/>
      <c r="D1698"/>
      <c r="E1698"/>
      <c r="F1698"/>
      <c r="K1698"/>
      <c r="L1698"/>
      <c r="M1698"/>
      <c r="N1698"/>
      <c r="O1698"/>
      <c r="Q1698"/>
      <c r="R1698"/>
      <c r="AL1698" s="117"/>
      <c r="AM1698"/>
      <c r="AN1698"/>
      <c r="AO1698"/>
      <c r="AP1698"/>
      <c r="AU1698"/>
      <c r="AV1698" s="169"/>
    </row>
    <row r="1699" spans="1:48" s="9" customFormat="1" ht="15" customHeight="1" x14ac:dyDescent="0.35">
      <c r="A1699"/>
      <c r="B1699"/>
      <c r="C1699"/>
      <c r="D1699"/>
      <c r="E1699"/>
      <c r="F1699"/>
      <c r="K1699"/>
      <c r="L1699"/>
      <c r="M1699"/>
      <c r="N1699"/>
      <c r="O1699"/>
      <c r="Q1699"/>
      <c r="R1699"/>
      <c r="AL1699" s="117"/>
      <c r="AM1699"/>
      <c r="AN1699"/>
      <c r="AO1699"/>
      <c r="AP1699"/>
      <c r="AU1699"/>
      <c r="AV1699" s="169"/>
    </row>
    <row r="1700" spans="1:48" s="9" customFormat="1" ht="15" customHeight="1" x14ac:dyDescent="0.35">
      <c r="A1700"/>
      <c r="B1700"/>
      <c r="C1700"/>
      <c r="D1700"/>
      <c r="E1700"/>
      <c r="F1700"/>
      <c r="K1700"/>
      <c r="L1700"/>
      <c r="M1700"/>
      <c r="N1700"/>
      <c r="O1700"/>
      <c r="Q1700"/>
      <c r="R1700"/>
      <c r="AL1700" s="117"/>
      <c r="AM1700"/>
      <c r="AN1700"/>
      <c r="AO1700"/>
      <c r="AP1700"/>
      <c r="AU1700"/>
      <c r="AV1700" s="169"/>
    </row>
    <row r="1701" spans="1:48" s="9" customFormat="1" ht="15" customHeight="1" x14ac:dyDescent="0.35">
      <c r="A1701"/>
      <c r="B1701"/>
      <c r="C1701"/>
      <c r="D1701"/>
      <c r="E1701"/>
      <c r="F1701"/>
      <c r="K1701"/>
      <c r="L1701"/>
      <c r="M1701"/>
      <c r="N1701"/>
      <c r="O1701"/>
      <c r="Q1701"/>
      <c r="R1701"/>
      <c r="AL1701" s="117"/>
      <c r="AM1701"/>
      <c r="AN1701"/>
      <c r="AO1701"/>
      <c r="AP1701"/>
      <c r="AU1701"/>
      <c r="AV1701" s="169"/>
    </row>
    <row r="1702" spans="1:48" s="9" customFormat="1" ht="15" customHeight="1" x14ac:dyDescent="0.35">
      <c r="A1702"/>
      <c r="B1702"/>
      <c r="C1702"/>
      <c r="D1702"/>
      <c r="E1702"/>
      <c r="F1702"/>
      <c r="K1702"/>
      <c r="L1702"/>
      <c r="M1702"/>
      <c r="N1702"/>
      <c r="O1702"/>
      <c r="Q1702"/>
      <c r="R1702"/>
      <c r="AL1702" s="117"/>
      <c r="AM1702"/>
      <c r="AN1702"/>
      <c r="AO1702"/>
      <c r="AP1702"/>
      <c r="AU1702"/>
      <c r="AV1702" s="169"/>
    </row>
    <row r="1703" spans="1:48" s="9" customFormat="1" ht="15" customHeight="1" x14ac:dyDescent="0.35">
      <c r="A1703"/>
      <c r="B1703"/>
      <c r="C1703"/>
      <c r="D1703"/>
      <c r="E1703"/>
      <c r="F1703"/>
      <c r="K1703"/>
      <c r="L1703"/>
      <c r="M1703"/>
      <c r="N1703"/>
      <c r="O1703"/>
      <c r="Q1703"/>
      <c r="R1703"/>
      <c r="AL1703" s="117"/>
      <c r="AM1703"/>
      <c r="AN1703"/>
      <c r="AO1703"/>
      <c r="AP1703"/>
      <c r="AU1703"/>
      <c r="AV1703" s="169"/>
    </row>
    <row r="1704" spans="1:48" s="9" customFormat="1" ht="15" customHeight="1" x14ac:dyDescent="0.35">
      <c r="A1704"/>
      <c r="B1704"/>
      <c r="C1704"/>
      <c r="D1704"/>
      <c r="E1704"/>
      <c r="F1704"/>
      <c r="K1704"/>
      <c r="L1704"/>
      <c r="M1704"/>
      <c r="N1704"/>
      <c r="O1704"/>
      <c r="Q1704"/>
      <c r="R1704"/>
      <c r="AL1704" s="117"/>
      <c r="AM1704"/>
      <c r="AN1704"/>
      <c r="AO1704"/>
      <c r="AP1704"/>
      <c r="AU1704"/>
      <c r="AV1704" s="169"/>
    </row>
    <row r="1705" spans="1:48" s="9" customFormat="1" ht="15" customHeight="1" x14ac:dyDescent="0.35">
      <c r="A1705"/>
      <c r="B1705"/>
      <c r="C1705"/>
      <c r="D1705"/>
      <c r="E1705"/>
      <c r="F1705"/>
      <c r="K1705"/>
      <c r="L1705"/>
      <c r="M1705"/>
      <c r="N1705"/>
      <c r="O1705"/>
      <c r="Q1705"/>
      <c r="R1705"/>
      <c r="AL1705" s="117"/>
      <c r="AM1705"/>
      <c r="AN1705"/>
      <c r="AO1705"/>
      <c r="AP1705"/>
      <c r="AU1705"/>
      <c r="AV1705" s="169"/>
    </row>
    <row r="1706" spans="1:48" s="9" customFormat="1" ht="15" customHeight="1" x14ac:dyDescent="0.35">
      <c r="A1706"/>
      <c r="B1706"/>
      <c r="C1706"/>
      <c r="D1706"/>
      <c r="E1706"/>
      <c r="F1706"/>
      <c r="K1706"/>
      <c r="L1706"/>
      <c r="M1706"/>
      <c r="N1706"/>
      <c r="O1706"/>
      <c r="Q1706"/>
      <c r="R1706"/>
      <c r="AL1706" s="117"/>
      <c r="AM1706"/>
      <c r="AN1706"/>
      <c r="AO1706"/>
      <c r="AP1706"/>
      <c r="AU1706"/>
      <c r="AV1706" s="169"/>
    </row>
    <row r="1707" spans="1:48" s="9" customFormat="1" ht="15" customHeight="1" x14ac:dyDescent="0.35">
      <c r="A1707"/>
      <c r="B1707"/>
      <c r="C1707"/>
      <c r="D1707"/>
      <c r="E1707"/>
      <c r="F1707"/>
      <c r="K1707"/>
      <c r="L1707"/>
      <c r="M1707"/>
      <c r="N1707"/>
      <c r="O1707"/>
      <c r="Q1707"/>
      <c r="R1707"/>
      <c r="AL1707" s="117"/>
      <c r="AM1707"/>
      <c r="AN1707"/>
      <c r="AO1707"/>
      <c r="AP1707"/>
      <c r="AU1707"/>
      <c r="AV1707" s="169"/>
    </row>
    <row r="1708" spans="1:48" s="9" customFormat="1" ht="15" customHeight="1" x14ac:dyDescent="0.35">
      <c r="A1708"/>
      <c r="B1708"/>
      <c r="C1708"/>
      <c r="D1708"/>
      <c r="E1708"/>
      <c r="F1708"/>
      <c r="K1708"/>
      <c r="L1708"/>
      <c r="M1708"/>
      <c r="N1708"/>
      <c r="O1708"/>
      <c r="Q1708"/>
      <c r="R1708"/>
      <c r="AL1708" s="117"/>
      <c r="AM1708"/>
      <c r="AN1708"/>
      <c r="AO1708"/>
      <c r="AP1708"/>
      <c r="AU1708"/>
      <c r="AV1708" s="169"/>
    </row>
    <row r="1709" spans="1:48" s="9" customFormat="1" ht="15" customHeight="1" x14ac:dyDescent="0.35">
      <c r="A1709"/>
      <c r="B1709"/>
      <c r="C1709"/>
      <c r="D1709"/>
      <c r="E1709"/>
      <c r="F1709"/>
      <c r="K1709"/>
      <c r="L1709"/>
      <c r="M1709"/>
      <c r="N1709"/>
      <c r="O1709"/>
      <c r="Q1709"/>
      <c r="R1709"/>
      <c r="AL1709" s="117"/>
      <c r="AM1709"/>
      <c r="AN1709"/>
      <c r="AO1709"/>
      <c r="AP1709"/>
      <c r="AU1709"/>
      <c r="AV1709" s="169"/>
    </row>
    <row r="1710" spans="1:48" s="9" customFormat="1" ht="15" customHeight="1" x14ac:dyDescent="0.35">
      <c r="A1710"/>
      <c r="B1710"/>
      <c r="C1710"/>
      <c r="D1710"/>
      <c r="E1710"/>
      <c r="F1710"/>
      <c r="K1710"/>
      <c r="L1710"/>
      <c r="M1710"/>
      <c r="N1710"/>
      <c r="O1710"/>
      <c r="Q1710"/>
      <c r="R1710"/>
      <c r="AL1710" s="117"/>
      <c r="AM1710"/>
      <c r="AN1710"/>
      <c r="AO1710"/>
      <c r="AP1710"/>
      <c r="AU1710"/>
      <c r="AV1710" s="169"/>
    </row>
    <row r="1711" spans="1:48" s="9" customFormat="1" ht="15" customHeight="1" x14ac:dyDescent="0.35">
      <c r="A1711"/>
      <c r="B1711"/>
      <c r="C1711"/>
      <c r="D1711"/>
      <c r="E1711"/>
      <c r="F1711"/>
      <c r="K1711"/>
      <c r="L1711"/>
      <c r="M1711"/>
      <c r="N1711"/>
      <c r="O1711"/>
      <c r="Q1711"/>
      <c r="R1711"/>
      <c r="AL1711" s="117"/>
      <c r="AM1711"/>
      <c r="AN1711"/>
      <c r="AO1711"/>
      <c r="AP1711"/>
      <c r="AU1711"/>
      <c r="AV1711" s="169"/>
    </row>
    <row r="1712" spans="1:48" s="9" customFormat="1" ht="15" customHeight="1" x14ac:dyDescent="0.35">
      <c r="A1712"/>
      <c r="B1712"/>
      <c r="C1712"/>
      <c r="D1712"/>
      <c r="E1712"/>
      <c r="F1712"/>
      <c r="K1712"/>
      <c r="L1712"/>
      <c r="M1712"/>
      <c r="N1712"/>
      <c r="O1712"/>
      <c r="Q1712"/>
      <c r="R1712"/>
      <c r="AL1712" s="117"/>
      <c r="AM1712"/>
      <c r="AN1712"/>
      <c r="AO1712"/>
      <c r="AP1712"/>
      <c r="AU1712"/>
      <c r="AV1712" s="169"/>
    </row>
    <row r="1713" spans="1:48" s="9" customFormat="1" ht="15" customHeight="1" x14ac:dyDescent="0.35">
      <c r="A1713"/>
      <c r="B1713"/>
      <c r="C1713"/>
      <c r="D1713"/>
      <c r="E1713"/>
      <c r="F1713"/>
      <c r="K1713"/>
      <c r="L1713"/>
      <c r="M1713"/>
      <c r="N1713"/>
      <c r="O1713"/>
      <c r="Q1713"/>
      <c r="R1713"/>
      <c r="AL1713" s="117"/>
      <c r="AM1713"/>
      <c r="AN1713"/>
      <c r="AO1713"/>
      <c r="AP1713"/>
      <c r="AU1713"/>
      <c r="AV1713" s="169"/>
    </row>
    <row r="1714" spans="1:48" s="9" customFormat="1" ht="15" customHeight="1" x14ac:dyDescent="0.35">
      <c r="A1714"/>
      <c r="B1714"/>
      <c r="C1714"/>
      <c r="D1714"/>
      <c r="E1714"/>
      <c r="F1714"/>
      <c r="K1714"/>
      <c r="L1714"/>
      <c r="M1714"/>
      <c r="N1714"/>
      <c r="O1714"/>
      <c r="Q1714"/>
      <c r="R1714"/>
      <c r="AL1714" s="117"/>
      <c r="AM1714"/>
      <c r="AN1714"/>
      <c r="AO1714"/>
      <c r="AP1714"/>
      <c r="AU1714"/>
      <c r="AV1714" s="169"/>
    </row>
    <row r="1715" spans="1:48" s="9" customFormat="1" ht="15" customHeight="1" x14ac:dyDescent="0.35">
      <c r="A1715"/>
      <c r="B1715"/>
      <c r="C1715"/>
      <c r="D1715"/>
      <c r="E1715"/>
      <c r="F1715"/>
      <c r="K1715"/>
      <c r="L1715"/>
      <c r="M1715"/>
      <c r="N1715"/>
      <c r="O1715"/>
      <c r="Q1715"/>
      <c r="R1715"/>
      <c r="AL1715" s="117"/>
      <c r="AM1715"/>
      <c r="AN1715"/>
      <c r="AO1715"/>
      <c r="AP1715"/>
      <c r="AU1715"/>
      <c r="AV1715" s="169"/>
    </row>
    <row r="1716" spans="1:48" s="9" customFormat="1" ht="15" customHeight="1" x14ac:dyDescent="0.35">
      <c r="A1716"/>
      <c r="B1716"/>
      <c r="C1716"/>
      <c r="D1716"/>
      <c r="E1716"/>
      <c r="F1716"/>
      <c r="K1716"/>
      <c r="L1716"/>
      <c r="M1716"/>
      <c r="N1716"/>
      <c r="O1716"/>
      <c r="Q1716"/>
      <c r="R1716"/>
      <c r="AL1716" s="117"/>
      <c r="AM1716"/>
      <c r="AN1716"/>
      <c r="AO1716"/>
      <c r="AP1716"/>
      <c r="AU1716"/>
      <c r="AV1716" s="169"/>
    </row>
    <row r="1717" spans="1:48" s="9" customFormat="1" ht="15" customHeight="1" x14ac:dyDescent="0.35">
      <c r="A1717"/>
      <c r="B1717"/>
      <c r="C1717"/>
      <c r="D1717"/>
      <c r="E1717"/>
      <c r="F1717"/>
      <c r="K1717"/>
      <c r="L1717"/>
      <c r="M1717"/>
      <c r="N1717"/>
      <c r="O1717"/>
      <c r="Q1717"/>
      <c r="R1717"/>
      <c r="AL1717" s="117"/>
      <c r="AM1717"/>
      <c r="AN1717"/>
      <c r="AO1717"/>
      <c r="AP1717"/>
      <c r="AU1717"/>
      <c r="AV1717" s="169"/>
    </row>
    <row r="1718" spans="1:48" s="9" customFormat="1" ht="15" customHeight="1" x14ac:dyDescent="0.35">
      <c r="A1718"/>
      <c r="B1718"/>
      <c r="C1718"/>
      <c r="D1718"/>
      <c r="E1718"/>
      <c r="F1718"/>
      <c r="K1718"/>
      <c r="L1718"/>
      <c r="M1718"/>
      <c r="N1718"/>
      <c r="O1718"/>
      <c r="Q1718"/>
      <c r="R1718"/>
      <c r="AL1718" s="117"/>
      <c r="AM1718"/>
      <c r="AN1718"/>
      <c r="AO1718"/>
      <c r="AP1718"/>
      <c r="AU1718"/>
      <c r="AV1718" s="169"/>
    </row>
    <row r="1719" spans="1:48" s="9" customFormat="1" ht="15" customHeight="1" x14ac:dyDescent="0.35">
      <c r="A1719"/>
      <c r="B1719"/>
      <c r="C1719"/>
      <c r="D1719"/>
      <c r="E1719"/>
      <c r="F1719"/>
      <c r="K1719"/>
      <c r="L1719"/>
      <c r="M1719"/>
      <c r="N1719"/>
      <c r="O1719"/>
      <c r="Q1719"/>
      <c r="R1719"/>
      <c r="AL1719" s="117"/>
      <c r="AM1719"/>
      <c r="AN1719"/>
      <c r="AO1719"/>
      <c r="AP1719"/>
      <c r="AU1719"/>
      <c r="AV1719" s="169"/>
    </row>
    <row r="1720" spans="1:48" s="9" customFormat="1" ht="15" customHeight="1" x14ac:dyDescent="0.35">
      <c r="A1720"/>
      <c r="B1720"/>
      <c r="C1720"/>
      <c r="D1720"/>
      <c r="E1720"/>
      <c r="F1720"/>
      <c r="K1720"/>
      <c r="L1720"/>
      <c r="M1720"/>
      <c r="N1720"/>
      <c r="O1720"/>
      <c r="Q1720"/>
      <c r="R1720"/>
      <c r="AL1720" s="117"/>
      <c r="AM1720"/>
      <c r="AN1720"/>
      <c r="AO1720"/>
      <c r="AP1720"/>
      <c r="AU1720"/>
      <c r="AV1720" s="169"/>
    </row>
    <row r="1721" spans="1:48" s="9" customFormat="1" ht="15" customHeight="1" x14ac:dyDescent="0.35">
      <c r="A1721"/>
      <c r="B1721"/>
      <c r="C1721"/>
      <c r="D1721"/>
      <c r="E1721"/>
      <c r="F1721"/>
      <c r="K1721"/>
      <c r="L1721"/>
      <c r="M1721"/>
      <c r="N1721"/>
      <c r="O1721"/>
      <c r="Q1721"/>
      <c r="R1721"/>
      <c r="AL1721" s="117"/>
      <c r="AM1721"/>
      <c r="AN1721"/>
      <c r="AO1721"/>
      <c r="AP1721"/>
      <c r="AU1721"/>
      <c r="AV1721" s="169"/>
    </row>
    <row r="1722" spans="1:48" s="9" customFormat="1" ht="15" customHeight="1" x14ac:dyDescent="0.35">
      <c r="A1722"/>
      <c r="B1722"/>
      <c r="C1722"/>
      <c r="D1722"/>
      <c r="E1722"/>
      <c r="F1722"/>
      <c r="K1722"/>
      <c r="L1722"/>
      <c r="M1722"/>
      <c r="N1722"/>
      <c r="O1722"/>
      <c r="Q1722"/>
      <c r="R1722"/>
      <c r="AL1722" s="117"/>
      <c r="AM1722"/>
      <c r="AN1722"/>
      <c r="AO1722"/>
      <c r="AP1722"/>
      <c r="AU1722"/>
      <c r="AV1722" s="169"/>
    </row>
    <row r="1723" spans="1:48" s="9" customFormat="1" ht="15" customHeight="1" x14ac:dyDescent="0.35">
      <c r="A1723"/>
      <c r="B1723"/>
      <c r="C1723"/>
      <c r="D1723"/>
      <c r="E1723"/>
      <c r="F1723"/>
      <c r="K1723"/>
      <c r="L1723"/>
      <c r="M1723"/>
      <c r="N1723"/>
      <c r="O1723"/>
      <c r="Q1723"/>
      <c r="R1723"/>
      <c r="AL1723" s="117"/>
      <c r="AM1723"/>
      <c r="AN1723"/>
      <c r="AO1723"/>
      <c r="AP1723"/>
      <c r="AU1723"/>
      <c r="AV1723" s="169"/>
    </row>
    <row r="1724" spans="1:48" s="9" customFormat="1" ht="15" customHeight="1" x14ac:dyDescent="0.35">
      <c r="A1724"/>
      <c r="B1724"/>
      <c r="C1724"/>
      <c r="D1724"/>
      <c r="E1724"/>
      <c r="F1724"/>
      <c r="K1724"/>
      <c r="L1724"/>
      <c r="M1724"/>
      <c r="N1724"/>
      <c r="O1724"/>
      <c r="Q1724"/>
      <c r="R1724"/>
      <c r="AL1724" s="117"/>
      <c r="AM1724"/>
      <c r="AN1724"/>
      <c r="AO1724"/>
      <c r="AP1724"/>
      <c r="AU1724"/>
      <c r="AV1724" s="169"/>
    </row>
    <row r="1725" spans="1:48" s="9" customFormat="1" ht="15" customHeight="1" x14ac:dyDescent="0.35">
      <c r="A1725"/>
      <c r="B1725"/>
      <c r="C1725"/>
      <c r="D1725"/>
      <c r="E1725"/>
      <c r="F1725"/>
      <c r="K1725"/>
      <c r="L1725"/>
      <c r="M1725"/>
      <c r="N1725"/>
      <c r="O1725"/>
      <c r="Q1725"/>
      <c r="R1725"/>
      <c r="AL1725" s="117"/>
      <c r="AM1725"/>
      <c r="AN1725"/>
      <c r="AO1725"/>
      <c r="AP1725"/>
      <c r="AU1725"/>
      <c r="AV1725" s="169"/>
    </row>
    <row r="1726" spans="1:48" s="9" customFormat="1" ht="15" customHeight="1" x14ac:dyDescent="0.35">
      <c r="A1726"/>
      <c r="B1726"/>
      <c r="C1726"/>
      <c r="D1726"/>
      <c r="E1726"/>
      <c r="F1726"/>
      <c r="K1726"/>
      <c r="L1726"/>
      <c r="M1726"/>
      <c r="N1726"/>
      <c r="O1726"/>
      <c r="Q1726"/>
      <c r="R1726"/>
      <c r="AL1726" s="117"/>
      <c r="AM1726"/>
      <c r="AN1726"/>
      <c r="AO1726"/>
      <c r="AP1726"/>
      <c r="AU1726"/>
      <c r="AV1726" s="169"/>
    </row>
    <row r="1727" spans="1:48" s="9" customFormat="1" ht="15" customHeight="1" x14ac:dyDescent="0.35">
      <c r="A1727"/>
      <c r="B1727"/>
      <c r="C1727"/>
      <c r="D1727"/>
      <c r="E1727"/>
      <c r="F1727"/>
      <c r="K1727"/>
      <c r="L1727"/>
      <c r="M1727"/>
      <c r="N1727"/>
      <c r="O1727"/>
      <c r="Q1727"/>
      <c r="R1727"/>
      <c r="AL1727" s="117"/>
      <c r="AM1727"/>
      <c r="AN1727"/>
      <c r="AO1727"/>
      <c r="AP1727"/>
      <c r="AU1727"/>
      <c r="AV1727" s="169"/>
    </row>
    <row r="1728" spans="1:48" s="9" customFormat="1" ht="15" customHeight="1" x14ac:dyDescent="0.35">
      <c r="A1728"/>
      <c r="B1728"/>
      <c r="C1728"/>
      <c r="D1728"/>
      <c r="E1728"/>
      <c r="F1728"/>
      <c r="K1728"/>
      <c r="L1728"/>
      <c r="M1728"/>
      <c r="N1728"/>
      <c r="O1728"/>
      <c r="Q1728"/>
      <c r="R1728"/>
      <c r="AL1728" s="117"/>
      <c r="AM1728"/>
      <c r="AN1728"/>
      <c r="AO1728"/>
      <c r="AP1728"/>
      <c r="AU1728"/>
      <c r="AV1728" s="169"/>
    </row>
    <row r="1729" spans="1:48" s="9" customFormat="1" ht="15" customHeight="1" x14ac:dyDescent="0.35">
      <c r="A1729"/>
      <c r="B1729"/>
      <c r="C1729"/>
      <c r="D1729"/>
      <c r="E1729"/>
      <c r="F1729"/>
      <c r="K1729"/>
      <c r="L1729"/>
      <c r="M1729"/>
      <c r="N1729"/>
      <c r="O1729"/>
      <c r="Q1729"/>
      <c r="R1729"/>
      <c r="AL1729" s="117"/>
      <c r="AM1729"/>
      <c r="AN1729"/>
      <c r="AO1729"/>
      <c r="AP1729"/>
      <c r="AU1729"/>
      <c r="AV1729" s="169"/>
    </row>
    <row r="1730" spans="1:48" s="9" customFormat="1" ht="15" customHeight="1" x14ac:dyDescent="0.35">
      <c r="A1730"/>
      <c r="B1730"/>
      <c r="C1730"/>
      <c r="D1730"/>
      <c r="E1730"/>
      <c r="F1730"/>
      <c r="K1730"/>
      <c r="L1730"/>
      <c r="M1730"/>
      <c r="N1730"/>
      <c r="O1730"/>
      <c r="Q1730"/>
      <c r="R1730"/>
      <c r="AL1730" s="117"/>
      <c r="AM1730"/>
      <c r="AN1730"/>
      <c r="AO1730"/>
      <c r="AP1730"/>
      <c r="AU1730"/>
      <c r="AV1730" s="169"/>
    </row>
    <row r="1731" spans="1:48" s="9" customFormat="1" ht="15" customHeight="1" x14ac:dyDescent="0.35">
      <c r="A1731"/>
      <c r="B1731"/>
      <c r="C1731"/>
      <c r="D1731"/>
      <c r="E1731"/>
      <c r="F1731"/>
      <c r="K1731"/>
      <c r="L1731"/>
      <c r="M1731"/>
      <c r="N1731"/>
      <c r="O1731"/>
      <c r="Q1731"/>
      <c r="R1731"/>
      <c r="AL1731" s="117"/>
      <c r="AM1731"/>
      <c r="AN1731"/>
      <c r="AO1731"/>
      <c r="AP1731"/>
      <c r="AU1731"/>
      <c r="AV1731" s="169"/>
    </row>
    <row r="1732" spans="1:48" s="9" customFormat="1" ht="15" customHeight="1" x14ac:dyDescent="0.35">
      <c r="A1732"/>
      <c r="B1732"/>
      <c r="C1732"/>
      <c r="D1732"/>
      <c r="E1732"/>
      <c r="F1732"/>
      <c r="K1732"/>
      <c r="L1732"/>
      <c r="M1732"/>
      <c r="N1732"/>
      <c r="O1732"/>
      <c r="Q1732"/>
      <c r="R1732"/>
      <c r="AL1732" s="117"/>
      <c r="AM1732"/>
      <c r="AN1732"/>
      <c r="AO1732"/>
      <c r="AP1732"/>
      <c r="AU1732"/>
      <c r="AV1732" s="169"/>
    </row>
    <row r="1733" spans="1:48" s="9" customFormat="1" ht="15" customHeight="1" x14ac:dyDescent="0.35">
      <c r="A1733"/>
      <c r="B1733"/>
      <c r="C1733"/>
      <c r="D1733"/>
      <c r="E1733"/>
      <c r="F1733"/>
      <c r="K1733"/>
      <c r="L1733"/>
      <c r="M1733"/>
      <c r="N1733"/>
      <c r="O1733"/>
      <c r="Q1733"/>
      <c r="R1733"/>
      <c r="AL1733" s="117"/>
      <c r="AM1733"/>
      <c r="AN1733"/>
      <c r="AO1733"/>
      <c r="AP1733"/>
      <c r="AU1733"/>
      <c r="AV1733" s="169"/>
    </row>
    <row r="1734" spans="1:48" s="9" customFormat="1" ht="15" customHeight="1" x14ac:dyDescent="0.35">
      <c r="A1734"/>
      <c r="B1734"/>
      <c r="C1734"/>
      <c r="D1734"/>
      <c r="E1734"/>
      <c r="F1734"/>
      <c r="K1734"/>
      <c r="L1734"/>
      <c r="M1734"/>
      <c r="N1734"/>
      <c r="O1734"/>
      <c r="Q1734"/>
      <c r="R1734"/>
      <c r="AL1734" s="117"/>
      <c r="AM1734"/>
      <c r="AN1734"/>
      <c r="AO1734"/>
      <c r="AP1734"/>
      <c r="AU1734"/>
      <c r="AV1734" s="169"/>
    </row>
    <row r="1735" spans="1:48" s="9" customFormat="1" ht="15" customHeight="1" x14ac:dyDescent="0.35">
      <c r="A1735"/>
      <c r="B1735"/>
      <c r="C1735"/>
      <c r="D1735"/>
      <c r="E1735"/>
      <c r="F1735"/>
      <c r="K1735"/>
      <c r="L1735"/>
      <c r="M1735"/>
      <c r="N1735"/>
      <c r="O1735"/>
      <c r="Q1735"/>
      <c r="R1735"/>
      <c r="AL1735" s="117"/>
      <c r="AM1735"/>
      <c r="AN1735"/>
      <c r="AO1735"/>
      <c r="AP1735"/>
      <c r="AU1735"/>
      <c r="AV1735" s="169"/>
    </row>
    <row r="1736" spans="1:48" s="9" customFormat="1" ht="15" customHeight="1" x14ac:dyDescent="0.35">
      <c r="A1736"/>
      <c r="B1736"/>
      <c r="C1736"/>
      <c r="D1736"/>
      <c r="E1736"/>
      <c r="F1736"/>
      <c r="K1736"/>
      <c r="L1736"/>
      <c r="M1736"/>
      <c r="N1736"/>
      <c r="O1736"/>
      <c r="Q1736"/>
      <c r="R1736"/>
      <c r="AL1736" s="117"/>
      <c r="AM1736"/>
      <c r="AN1736"/>
      <c r="AO1736"/>
      <c r="AP1736"/>
      <c r="AU1736"/>
      <c r="AV1736" s="169"/>
    </row>
    <row r="1737" spans="1:48" s="9" customFormat="1" ht="15" customHeight="1" x14ac:dyDescent="0.35">
      <c r="A1737"/>
      <c r="B1737"/>
      <c r="C1737"/>
      <c r="D1737"/>
      <c r="E1737"/>
      <c r="F1737"/>
      <c r="K1737"/>
      <c r="L1737"/>
      <c r="M1737"/>
      <c r="N1737"/>
      <c r="O1737"/>
      <c r="Q1737"/>
      <c r="R1737"/>
      <c r="AL1737" s="117"/>
      <c r="AM1737"/>
      <c r="AN1737"/>
      <c r="AO1737"/>
      <c r="AP1737"/>
      <c r="AU1737"/>
      <c r="AV1737" s="169"/>
    </row>
    <row r="1738" spans="1:48" s="9" customFormat="1" ht="15" customHeight="1" x14ac:dyDescent="0.35">
      <c r="A1738"/>
      <c r="B1738"/>
      <c r="C1738"/>
      <c r="D1738"/>
      <c r="E1738"/>
      <c r="F1738"/>
      <c r="K1738"/>
      <c r="L1738"/>
      <c r="M1738"/>
      <c r="N1738"/>
      <c r="O1738"/>
      <c r="Q1738"/>
      <c r="R1738"/>
      <c r="AL1738" s="117"/>
      <c r="AM1738"/>
      <c r="AN1738"/>
      <c r="AO1738"/>
      <c r="AP1738"/>
      <c r="AU1738"/>
      <c r="AV1738" s="169"/>
    </row>
    <row r="1739" spans="1:48" s="9" customFormat="1" ht="15" customHeight="1" x14ac:dyDescent="0.35">
      <c r="A1739"/>
      <c r="B1739"/>
      <c r="C1739"/>
      <c r="D1739"/>
      <c r="E1739"/>
      <c r="F1739"/>
      <c r="K1739"/>
      <c r="L1739"/>
      <c r="M1739"/>
      <c r="N1739"/>
      <c r="O1739"/>
      <c r="Q1739"/>
      <c r="R1739"/>
      <c r="AL1739" s="117"/>
      <c r="AM1739"/>
      <c r="AN1739"/>
      <c r="AO1739"/>
      <c r="AP1739"/>
      <c r="AU1739"/>
      <c r="AV1739" s="169"/>
    </row>
    <row r="1740" spans="1:48" s="9" customFormat="1" ht="15" customHeight="1" x14ac:dyDescent="0.35">
      <c r="A1740"/>
      <c r="B1740"/>
      <c r="C1740"/>
      <c r="D1740"/>
      <c r="E1740"/>
      <c r="F1740"/>
      <c r="K1740"/>
      <c r="L1740"/>
      <c r="M1740"/>
      <c r="N1740"/>
      <c r="O1740"/>
      <c r="Q1740"/>
      <c r="R1740"/>
      <c r="AL1740" s="117"/>
      <c r="AM1740"/>
      <c r="AN1740"/>
      <c r="AO1740"/>
      <c r="AP1740"/>
      <c r="AU1740"/>
      <c r="AV1740" s="169"/>
    </row>
    <row r="1741" spans="1:48" s="9" customFormat="1" ht="15" customHeight="1" x14ac:dyDescent="0.35">
      <c r="A1741"/>
      <c r="B1741"/>
      <c r="C1741"/>
      <c r="D1741"/>
      <c r="E1741"/>
      <c r="F1741"/>
      <c r="K1741"/>
      <c r="L1741"/>
      <c r="M1741"/>
      <c r="N1741"/>
      <c r="O1741"/>
      <c r="Q1741"/>
      <c r="R1741"/>
      <c r="AL1741" s="117"/>
      <c r="AM1741"/>
      <c r="AN1741"/>
      <c r="AO1741"/>
      <c r="AP1741"/>
      <c r="AU1741"/>
      <c r="AV1741" s="169"/>
    </row>
    <row r="1742" spans="1:48" s="9" customFormat="1" ht="15" customHeight="1" x14ac:dyDescent="0.35">
      <c r="A1742"/>
      <c r="B1742"/>
      <c r="C1742"/>
      <c r="D1742"/>
      <c r="E1742"/>
      <c r="F1742"/>
      <c r="K1742"/>
      <c r="L1742"/>
      <c r="M1742"/>
      <c r="N1742"/>
      <c r="O1742"/>
      <c r="Q1742"/>
      <c r="R1742"/>
      <c r="AL1742" s="117"/>
      <c r="AM1742"/>
      <c r="AN1742"/>
      <c r="AO1742"/>
      <c r="AP1742"/>
      <c r="AU1742"/>
      <c r="AV1742" s="169"/>
    </row>
    <row r="1743" spans="1:48" s="9" customFormat="1" ht="15" customHeight="1" x14ac:dyDescent="0.35">
      <c r="A1743"/>
      <c r="B1743"/>
      <c r="C1743"/>
      <c r="D1743"/>
      <c r="E1743"/>
      <c r="F1743"/>
      <c r="K1743"/>
      <c r="L1743"/>
      <c r="M1743"/>
      <c r="N1743"/>
      <c r="O1743"/>
      <c r="Q1743"/>
      <c r="R1743"/>
      <c r="AL1743" s="117"/>
      <c r="AM1743"/>
      <c r="AN1743"/>
      <c r="AO1743"/>
      <c r="AP1743"/>
      <c r="AU1743"/>
      <c r="AV1743" s="169"/>
    </row>
    <row r="1744" spans="1:48" s="9" customFormat="1" ht="15" customHeight="1" x14ac:dyDescent="0.35">
      <c r="A1744"/>
      <c r="B1744"/>
      <c r="C1744"/>
      <c r="D1744"/>
      <c r="E1744"/>
      <c r="F1744"/>
      <c r="K1744"/>
      <c r="L1744"/>
      <c r="M1744"/>
      <c r="N1744"/>
      <c r="O1744"/>
      <c r="Q1744"/>
      <c r="R1744"/>
      <c r="AL1744" s="117"/>
      <c r="AM1744"/>
      <c r="AN1744"/>
      <c r="AO1744"/>
      <c r="AP1744"/>
      <c r="AU1744"/>
      <c r="AV1744" s="169"/>
    </row>
    <row r="1745" spans="1:48" s="9" customFormat="1" ht="15" customHeight="1" x14ac:dyDescent="0.35">
      <c r="A1745"/>
      <c r="B1745"/>
      <c r="C1745"/>
      <c r="D1745"/>
      <c r="E1745"/>
      <c r="F1745"/>
      <c r="K1745"/>
      <c r="L1745"/>
      <c r="M1745"/>
      <c r="N1745"/>
      <c r="O1745"/>
      <c r="Q1745"/>
      <c r="R1745"/>
      <c r="AL1745" s="117"/>
      <c r="AM1745"/>
      <c r="AN1745"/>
      <c r="AO1745"/>
      <c r="AP1745"/>
      <c r="AU1745"/>
      <c r="AV1745" s="169"/>
    </row>
    <row r="1746" spans="1:48" s="9" customFormat="1" ht="15" customHeight="1" x14ac:dyDescent="0.35">
      <c r="A1746"/>
      <c r="B1746"/>
      <c r="C1746"/>
      <c r="D1746"/>
      <c r="E1746"/>
      <c r="F1746"/>
      <c r="K1746"/>
      <c r="L1746"/>
      <c r="M1746"/>
      <c r="N1746"/>
      <c r="O1746"/>
      <c r="Q1746"/>
      <c r="R1746"/>
      <c r="AL1746" s="117"/>
      <c r="AM1746"/>
      <c r="AN1746"/>
      <c r="AO1746"/>
      <c r="AP1746"/>
      <c r="AU1746"/>
      <c r="AV1746" s="169"/>
    </row>
    <row r="1747" spans="1:48" s="9" customFormat="1" ht="15" customHeight="1" x14ac:dyDescent="0.35">
      <c r="A1747"/>
      <c r="B1747"/>
      <c r="C1747"/>
      <c r="D1747"/>
      <c r="E1747"/>
      <c r="F1747"/>
      <c r="K1747"/>
      <c r="L1747"/>
      <c r="M1747"/>
      <c r="N1747"/>
      <c r="O1747"/>
      <c r="Q1747"/>
      <c r="R1747"/>
      <c r="AL1747" s="117"/>
      <c r="AM1747"/>
      <c r="AN1747"/>
      <c r="AO1747"/>
      <c r="AP1747"/>
      <c r="AU1747"/>
      <c r="AV1747" s="169"/>
    </row>
    <row r="1748" spans="1:48" s="9" customFormat="1" ht="15" customHeight="1" x14ac:dyDescent="0.35">
      <c r="A1748"/>
      <c r="B1748"/>
      <c r="C1748"/>
      <c r="D1748"/>
      <c r="E1748"/>
      <c r="F1748"/>
      <c r="K1748"/>
      <c r="L1748"/>
      <c r="M1748"/>
      <c r="N1748"/>
      <c r="O1748"/>
      <c r="Q1748"/>
      <c r="R1748"/>
      <c r="AL1748" s="117"/>
      <c r="AM1748"/>
      <c r="AN1748"/>
      <c r="AO1748"/>
      <c r="AP1748"/>
      <c r="AU1748"/>
      <c r="AV1748" s="169"/>
    </row>
    <row r="1749" spans="1:48" s="9" customFormat="1" ht="15" customHeight="1" x14ac:dyDescent="0.35">
      <c r="A1749"/>
      <c r="B1749"/>
      <c r="C1749"/>
      <c r="D1749"/>
      <c r="E1749"/>
      <c r="F1749"/>
      <c r="K1749"/>
      <c r="L1749"/>
      <c r="M1749"/>
      <c r="N1749"/>
      <c r="O1749"/>
      <c r="Q1749"/>
      <c r="R1749"/>
      <c r="AL1749" s="117"/>
      <c r="AM1749"/>
      <c r="AN1749"/>
      <c r="AO1749"/>
      <c r="AP1749"/>
      <c r="AU1749"/>
      <c r="AV1749" s="169"/>
    </row>
    <row r="1750" spans="1:48" s="9" customFormat="1" ht="15" customHeight="1" x14ac:dyDescent="0.35">
      <c r="A1750"/>
      <c r="B1750"/>
      <c r="C1750"/>
      <c r="D1750"/>
      <c r="E1750"/>
      <c r="F1750"/>
      <c r="K1750"/>
      <c r="L1750"/>
      <c r="M1750"/>
      <c r="N1750"/>
      <c r="O1750"/>
      <c r="Q1750"/>
      <c r="R1750"/>
      <c r="AL1750" s="117"/>
      <c r="AM1750"/>
      <c r="AN1750"/>
      <c r="AO1750"/>
      <c r="AP1750"/>
      <c r="AU1750"/>
      <c r="AV1750" s="169"/>
    </row>
    <row r="1751" spans="1:48" s="9" customFormat="1" ht="15" customHeight="1" x14ac:dyDescent="0.35">
      <c r="A1751"/>
      <c r="B1751"/>
      <c r="C1751"/>
      <c r="D1751"/>
      <c r="E1751"/>
      <c r="F1751"/>
      <c r="K1751"/>
      <c r="L1751"/>
      <c r="M1751"/>
      <c r="N1751"/>
      <c r="O1751"/>
      <c r="Q1751"/>
      <c r="R1751"/>
      <c r="AL1751" s="117"/>
      <c r="AM1751"/>
      <c r="AN1751"/>
      <c r="AO1751"/>
      <c r="AP1751"/>
      <c r="AU1751"/>
      <c r="AV1751" s="169"/>
    </row>
    <row r="1752" spans="1:48" s="9" customFormat="1" ht="15" customHeight="1" x14ac:dyDescent="0.35">
      <c r="A1752"/>
      <c r="B1752"/>
      <c r="C1752"/>
      <c r="D1752"/>
      <c r="E1752"/>
      <c r="F1752"/>
      <c r="K1752"/>
      <c r="L1752"/>
      <c r="M1752"/>
      <c r="N1752"/>
      <c r="O1752"/>
      <c r="Q1752"/>
      <c r="R1752"/>
      <c r="AL1752" s="117"/>
      <c r="AM1752"/>
      <c r="AN1752"/>
      <c r="AO1752"/>
      <c r="AP1752"/>
      <c r="AU1752"/>
      <c r="AV1752" s="169"/>
    </row>
    <row r="1753" spans="1:48" s="9" customFormat="1" ht="15" customHeight="1" x14ac:dyDescent="0.35">
      <c r="A1753"/>
      <c r="B1753"/>
      <c r="C1753"/>
      <c r="D1753"/>
      <c r="E1753"/>
      <c r="F1753"/>
      <c r="K1753"/>
      <c r="L1753"/>
      <c r="M1753"/>
      <c r="N1753"/>
      <c r="O1753"/>
      <c r="Q1753"/>
      <c r="R1753"/>
      <c r="AL1753" s="117"/>
      <c r="AM1753"/>
      <c r="AN1753"/>
      <c r="AO1753"/>
      <c r="AP1753"/>
      <c r="AU1753"/>
      <c r="AV1753" s="169"/>
    </row>
    <row r="1754" spans="1:48" s="9" customFormat="1" ht="15" customHeight="1" x14ac:dyDescent="0.35">
      <c r="A1754"/>
      <c r="B1754"/>
      <c r="C1754"/>
      <c r="D1754"/>
      <c r="E1754"/>
      <c r="F1754"/>
      <c r="K1754"/>
      <c r="L1754"/>
      <c r="M1754"/>
      <c r="N1754"/>
      <c r="O1754"/>
      <c r="Q1754"/>
      <c r="R1754"/>
      <c r="AL1754" s="117"/>
      <c r="AM1754"/>
      <c r="AN1754"/>
      <c r="AO1754"/>
      <c r="AP1754"/>
      <c r="AU1754"/>
      <c r="AV1754" s="169"/>
    </row>
    <row r="1755" spans="1:48" s="9" customFormat="1" ht="15" customHeight="1" x14ac:dyDescent="0.35">
      <c r="A1755"/>
      <c r="B1755"/>
      <c r="C1755"/>
      <c r="D1755"/>
      <c r="E1755"/>
      <c r="F1755"/>
      <c r="K1755"/>
      <c r="L1755"/>
      <c r="M1755"/>
      <c r="N1755"/>
      <c r="O1755"/>
      <c r="Q1755"/>
      <c r="R1755"/>
      <c r="AL1755" s="117"/>
      <c r="AM1755"/>
      <c r="AN1755"/>
      <c r="AO1755"/>
      <c r="AP1755"/>
      <c r="AU1755"/>
      <c r="AV1755" s="169"/>
    </row>
    <row r="1756" spans="1:48" s="9" customFormat="1" ht="15" customHeight="1" x14ac:dyDescent="0.35">
      <c r="A1756"/>
      <c r="B1756"/>
      <c r="C1756"/>
      <c r="D1756"/>
      <c r="E1756"/>
      <c r="F1756"/>
      <c r="K1756"/>
      <c r="L1756"/>
      <c r="M1756"/>
      <c r="N1756"/>
      <c r="O1756"/>
      <c r="Q1756"/>
      <c r="R1756"/>
      <c r="AL1756" s="117"/>
      <c r="AM1756"/>
      <c r="AN1756"/>
      <c r="AO1756"/>
      <c r="AP1756"/>
      <c r="AU1756"/>
      <c r="AV1756" s="169"/>
    </row>
    <row r="1757" spans="1:48" s="9" customFormat="1" ht="15" customHeight="1" x14ac:dyDescent="0.35">
      <c r="A1757"/>
      <c r="B1757"/>
      <c r="C1757"/>
      <c r="D1757"/>
      <c r="E1757"/>
      <c r="F1757"/>
      <c r="K1757"/>
      <c r="L1757"/>
      <c r="M1757"/>
      <c r="N1757"/>
      <c r="O1757"/>
      <c r="Q1757"/>
      <c r="R1757"/>
      <c r="AL1757" s="117"/>
      <c r="AM1757"/>
      <c r="AN1757"/>
      <c r="AO1757"/>
      <c r="AP1757"/>
      <c r="AU1757"/>
      <c r="AV1757" s="169"/>
    </row>
    <row r="1758" spans="1:48" s="9" customFormat="1" ht="15" customHeight="1" x14ac:dyDescent="0.35">
      <c r="A1758"/>
      <c r="B1758"/>
      <c r="C1758"/>
      <c r="D1758"/>
      <c r="E1758"/>
      <c r="F1758"/>
      <c r="K1758"/>
      <c r="L1758"/>
      <c r="M1758"/>
      <c r="N1758"/>
      <c r="O1758"/>
      <c r="Q1758"/>
      <c r="R1758"/>
      <c r="AL1758" s="117"/>
      <c r="AM1758"/>
      <c r="AN1758"/>
      <c r="AO1758"/>
      <c r="AP1758"/>
      <c r="AU1758"/>
      <c r="AV1758" s="169"/>
    </row>
    <row r="1759" spans="1:48" s="9" customFormat="1" ht="15" customHeight="1" x14ac:dyDescent="0.35">
      <c r="A1759"/>
      <c r="B1759"/>
      <c r="C1759"/>
      <c r="D1759"/>
      <c r="E1759"/>
      <c r="F1759"/>
      <c r="K1759"/>
      <c r="L1759"/>
      <c r="M1759"/>
      <c r="N1759"/>
      <c r="O1759"/>
      <c r="Q1759"/>
      <c r="R1759"/>
      <c r="AL1759" s="117"/>
      <c r="AM1759"/>
      <c r="AN1759"/>
      <c r="AO1759"/>
      <c r="AP1759"/>
      <c r="AU1759"/>
      <c r="AV1759" s="169"/>
    </row>
    <row r="1760" spans="1:48" s="9" customFormat="1" ht="15" customHeight="1" x14ac:dyDescent="0.35">
      <c r="A1760"/>
      <c r="B1760"/>
      <c r="C1760"/>
      <c r="D1760"/>
      <c r="E1760"/>
      <c r="F1760"/>
      <c r="K1760"/>
      <c r="L1760"/>
      <c r="M1760"/>
      <c r="N1760"/>
      <c r="O1760"/>
      <c r="Q1760"/>
      <c r="R1760"/>
      <c r="AL1760" s="117"/>
      <c r="AM1760"/>
      <c r="AN1760"/>
      <c r="AO1760"/>
      <c r="AP1760"/>
      <c r="AU1760"/>
      <c r="AV1760" s="169"/>
    </row>
    <row r="1761" spans="1:48" s="9" customFormat="1" ht="15" customHeight="1" x14ac:dyDescent="0.35">
      <c r="A1761"/>
      <c r="B1761"/>
      <c r="C1761"/>
      <c r="D1761"/>
      <c r="E1761"/>
      <c r="F1761"/>
      <c r="K1761"/>
      <c r="L1761"/>
      <c r="M1761"/>
      <c r="N1761"/>
      <c r="O1761"/>
      <c r="Q1761"/>
      <c r="R1761"/>
      <c r="AL1761" s="117"/>
      <c r="AM1761"/>
      <c r="AN1761"/>
      <c r="AO1761"/>
      <c r="AP1761"/>
      <c r="AU1761"/>
      <c r="AV1761" s="169"/>
    </row>
    <row r="1762" spans="1:48" s="9" customFormat="1" ht="15" customHeight="1" x14ac:dyDescent="0.35">
      <c r="A1762"/>
      <c r="B1762"/>
      <c r="C1762"/>
      <c r="D1762"/>
      <c r="E1762"/>
      <c r="F1762"/>
      <c r="K1762"/>
      <c r="L1762"/>
      <c r="M1762"/>
      <c r="N1762"/>
      <c r="O1762"/>
      <c r="Q1762"/>
      <c r="R1762"/>
      <c r="AL1762" s="117"/>
      <c r="AM1762"/>
      <c r="AN1762"/>
      <c r="AO1762"/>
      <c r="AP1762"/>
      <c r="AU1762"/>
      <c r="AV1762" s="169"/>
    </row>
    <row r="1763" spans="1:48" s="9" customFormat="1" ht="15" customHeight="1" x14ac:dyDescent="0.35">
      <c r="A1763"/>
      <c r="B1763"/>
      <c r="C1763"/>
      <c r="D1763"/>
      <c r="E1763"/>
      <c r="F1763"/>
      <c r="K1763"/>
      <c r="L1763"/>
      <c r="M1763"/>
      <c r="N1763"/>
      <c r="O1763"/>
      <c r="Q1763"/>
      <c r="R1763"/>
      <c r="AL1763" s="117"/>
      <c r="AM1763"/>
      <c r="AN1763"/>
      <c r="AO1763"/>
      <c r="AP1763"/>
      <c r="AU1763"/>
      <c r="AV1763" s="169"/>
    </row>
    <row r="1764" spans="1:48" s="9" customFormat="1" ht="15" customHeight="1" x14ac:dyDescent="0.35">
      <c r="A1764"/>
      <c r="B1764"/>
      <c r="C1764"/>
      <c r="D1764"/>
      <c r="E1764"/>
      <c r="F1764"/>
      <c r="K1764"/>
      <c r="L1764"/>
      <c r="M1764"/>
      <c r="N1764"/>
      <c r="O1764"/>
      <c r="Q1764"/>
      <c r="R1764"/>
      <c r="AL1764" s="117"/>
      <c r="AM1764"/>
      <c r="AN1764"/>
      <c r="AO1764"/>
      <c r="AP1764"/>
      <c r="AU1764"/>
      <c r="AV1764" s="169"/>
    </row>
    <row r="1765" spans="1:48" s="9" customFormat="1" ht="15" customHeight="1" x14ac:dyDescent="0.35">
      <c r="A1765"/>
      <c r="B1765"/>
      <c r="C1765"/>
      <c r="D1765"/>
      <c r="E1765"/>
      <c r="F1765"/>
      <c r="K1765"/>
      <c r="L1765"/>
      <c r="M1765"/>
      <c r="N1765"/>
      <c r="O1765"/>
      <c r="Q1765"/>
      <c r="R1765"/>
      <c r="AL1765" s="117"/>
      <c r="AM1765"/>
      <c r="AN1765"/>
      <c r="AO1765"/>
      <c r="AP1765"/>
      <c r="AU1765"/>
      <c r="AV1765" s="169"/>
    </row>
    <row r="1766" spans="1:48" s="9" customFormat="1" ht="15" customHeight="1" x14ac:dyDescent="0.35">
      <c r="A1766"/>
      <c r="B1766"/>
      <c r="C1766"/>
      <c r="D1766"/>
      <c r="E1766"/>
      <c r="F1766"/>
      <c r="K1766"/>
      <c r="L1766"/>
      <c r="M1766"/>
      <c r="N1766"/>
      <c r="O1766"/>
      <c r="Q1766"/>
      <c r="R1766"/>
      <c r="AL1766" s="117"/>
      <c r="AM1766"/>
      <c r="AN1766"/>
      <c r="AO1766"/>
      <c r="AP1766"/>
      <c r="AU1766"/>
      <c r="AV1766" s="169"/>
    </row>
    <row r="1767" spans="1:48" s="9" customFormat="1" ht="15" customHeight="1" x14ac:dyDescent="0.35">
      <c r="A1767"/>
      <c r="B1767"/>
      <c r="C1767"/>
      <c r="D1767"/>
      <c r="E1767"/>
      <c r="F1767"/>
      <c r="K1767"/>
      <c r="L1767"/>
      <c r="M1767"/>
      <c r="N1767"/>
      <c r="O1767"/>
      <c r="Q1767"/>
      <c r="R1767"/>
      <c r="AL1767" s="117"/>
      <c r="AM1767"/>
      <c r="AN1767"/>
      <c r="AO1767"/>
      <c r="AP1767"/>
      <c r="AU1767"/>
      <c r="AV1767" s="169"/>
    </row>
    <row r="1768" spans="1:48" s="9" customFormat="1" ht="15" customHeight="1" x14ac:dyDescent="0.35">
      <c r="A1768"/>
      <c r="B1768"/>
      <c r="C1768"/>
      <c r="D1768"/>
      <c r="E1768"/>
      <c r="F1768"/>
      <c r="K1768"/>
      <c r="L1768"/>
      <c r="M1768"/>
      <c r="N1768"/>
      <c r="O1768"/>
      <c r="Q1768"/>
      <c r="R1768"/>
      <c r="AL1768" s="117"/>
      <c r="AM1768"/>
      <c r="AN1768"/>
      <c r="AO1768"/>
      <c r="AP1768"/>
      <c r="AU1768"/>
      <c r="AV1768" s="169"/>
    </row>
    <row r="1769" spans="1:48" s="9" customFormat="1" ht="15" customHeight="1" x14ac:dyDescent="0.35">
      <c r="A1769"/>
      <c r="B1769"/>
      <c r="C1769"/>
      <c r="D1769"/>
      <c r="E1769"/>
      <c r="F1769"/>
      <c r="K1769"/>
      <c r="L1769"/>
      <c r="M1769"/>
      <c r="N1769"/>
      <c r="O1769"/>
      <c r="Q1769"/>
      <c r="R1769"/>
      <c r="AL1769" s="117"/>
      <c r="AM1769"/>
      <c r="AN1769"/>
      <c r="AO1769"/>
      <c r="AP1769"/>
      <c r="AU1769"/>
      <c r="AV1769" s="169"/>
    </row>
    <row r="1770" spans="1:48" s="9" customFormat="1" ht="15" customHeight="1" x14ac:dyDescent="0.35">
      <c r="A1770"/>
      <c r="B1770"/>
      <c r="C1770"/>
      <c r="D1770"/>
      <c r="E1770"/>
      <c r="F1770"/>
      <c r="K1770"/>
      <c r="L1770"/>
      <c r="M1770"/>
      <c r="N1770"/>
      <c r="O1770"/>
      <c r="Q1770"/>
      <c r="R1770"/>
      <c r="AL1770" s="117"/>
      <c r="AM1770"/>
      <c r="AN1770"/>
      <c r="AO1770"/>
      <c r="AP1770"/>
      <c r="AU1770"/>
      <c r="AV1770" s="169"/>
    </row>
    <row r="1771" spans="1:48" s="9" customFormat="1" ht="15" customHeight="1" x14ac:dyDescent="0.35">
      <c r="A1771"/>
      <c r="B1771"/>
      <c r="C1771"/>
      <c r="D1771"/>
      <c r="E1771"/>
      <c r="F1771"/>
      <c r="K1771"/>
      <c r="L1771"/>
      <c r="M1771"/>
      <c r="N1771"/>
      <c r="O1771"/>
      <c r="Q1771"/>
      <c r="R1771"/>
      <c r="AL1771" s="117"/>
      <c r="AM1771"/>
      <c r="AN1771"/>
      <c r="AO1771"/>
      <c r="AP1771"/>
      <c r="AU1771"/>
      <c r="AV1771" s="169"/>
    </row>
    <row r="1772" spans="1:48" s="9" customFormat="1" ht="15" customHeight="1" x14ac:dyDescent="0.35">
      <c r="A1772"/>
      <c r="B1772"/>
      <c r="C1772"/>
      <c r="D1772"/>
      <c r="E1772"/>
      <c r="F1772"/>
      <c r="K1772"/>
      <c r="L1772"/>
      <c r="M1772"/>
      <c r="N1772"/>
      <c r="O1772"/>
      <c r="Q1772"/>
      <c r="R1772"/>
      <c r="AL1772" s="117"/>
      <c r="AM1772"/>
      <c r="AN1772"/>
      <c r="AO1772"/>
      <c r="AP1772"/>
      <c r="AU1772"/>
      <c r="AV1772" s="169"/>
    </row>
    <row r="1773" spans="1:48" s="9" customFormat="1" ht="15" customHeight="1" x14ac:dyDescent="0.35">
      <c r="A1773"/>
      <c r="B1773"/>
      <c r="C1773"/>
      <c r="D1773"/>
      <c r="E1773"/>
      <c r="F1773"/>
      <c r="K1773"/>
      <c r="L1773"/>
      <c r="M1773"/>
      <c r="N1773"/>
      <c r="O1773"/>
      <c r="Q1773"/>
      <c r="R1773"/>
      <c r="AL1773" s="117"/>
      <c r="AM1773"/>
      <c r="AN1773"/>
      <c r="AO1773"/>
      <c r="AP1773"/>
      <c r="AU1773"/>
      <c r="AV1773" s="169"/>
    </row>
    <row r="1774" spans="1:48" s="9" customFormat="1" ht="15" customHeight="1" x14ac:dyDescent="0.35">
      <c r="A1774"/>
      <c r="B1774"/>
      <c r="C1774"/>
      <c r="D1774"/>
      <c r="E1774"/>
      <c r="F1774"/>
      <c r="K1774"/>
      <c r="L1774"/>
      <c r="M1774"/>
      <c r="N1774"/>
      <c r="O1774"/>
      <c r="Q1774"/>
      <c r="R1774"/>
      <c r="AL1774" s="117"/>
      <c r="AM1774"/>
      <c r="AN1774"/>
      <c r="AO1774"/>
      <c r="AP1774"/>
      <c r="AU1774"/>
      <c r="AV1774" s="169"/>
    </row>
    <row r="1775" spans="1:48" s="9" customFormat="1" ht="15" customHeight="1" x14ac:dyDescent="0.35">
      <c r="A1775"/>
      <c r="B1775"/>
      <c r="C1775"/>
      <c r="D1775"/>
      <c r="E1775"/>
      <c r="F1775"/>
      <c r="K1775"/>
      <c r="L1775"/>
      <c r="M1775"/>
      <c r="N1775"/>
      <c r="O1775"/>
      <c r="Q1775"/>
      <c r="R1775"/>
      <c r="AL1775" s="117"/>
      <c r="AM1775"/>
      <c r="AN1775"/>
      <c r="AO1775"/>
      <c r="AP1775"/>
      <c r="AU1775"/>
      <c r="AV1775" s="169"/>
    </row>
    <row r="1776" spans="1:48" s="9" customFormat="1" ht="15" customHeight="1" x14ac:dyDescent="0.35">
      <c r="A1776"/>
      <c r="B1776"/>
      <c r="C1776"/>
      <c r="D1776"/>
      <c r="E1776"/>
      <c r="F1776"/>
      <c r="K1776"/>
      <c r="L1776"/>
      <c r="M1776"/>
      <c r="N1776"/>
      <c r="O1776"/>
      <c r="Q1776"/>
      <c r="R1776"/>
      <c r="AL1776" s="117"/>
      <c r="AM1776"/>
      <c r="AN1776"/>
      <c r="AO1776"/>
      <c r="AP1776"/>
      <c r="AU1776"/>
      <c r="AV1776" s="169"/>
    </row>
    <row r="1777" spans="1:48" s="9" customFormat="1" ht="15" customHeight="1" x14ac:dyDescent="0.35">
      <c r="A1777"/>
      <c r="B1777"/>
      <c r="C1777"/>
      <c r="D1777"/>
      <c r="E1777"/>
      <c r="F1777"/>
      <c r="K1777"/>
      <c r="L1777"/>
      <c r="M1777"/>
      <c r="N1777"/>
      <c r="O1777"/>
      <c r="Q1777"/>
      <c r="R1777"/>
      <c r="AL1777" s="117"/>
      <c r="AM1777"/>
      <c r="AN1777"/>
      <c r="AO1777"/>
      <c r="AP1777"/>
      <c r="AU1777"/>
      <c r="AV1777" s="169"/>
    </row>
    <row r="1778" spans="1:48" s="9" customFormat="1" ht="15" customHeight="1" x14ac:dyDescent="0.35">
      <c r="A1778"/>
      <c r="B1778"/>
      <c r="C1778"/>
      <c r="D1778"/>
      <c r="E1778"/>
      <c r="F1778"/>
      <c r="K1778"/>
      <c r="L1778"/>
      <c r="M1778"/>
      <c r="N1778"/>
      <c r="O1778"/>
      <c r="Q1778"/>
      <c r="R1778"/>
      <c r="AL1778" s="117"/>
      <c r="AM1778"/>
      <c r="AN1778"/>
      <c r="AO1778"/>
      <c r="AP1778"/>
      <c r="AU1778"/>
      <c r="AV1778" s="169"/>
    </row>
    <row r="1779" spans="1:48" s="9" customFormat="1" ht="15" customHeight="1" x14ac:dyDescent="0.35">
      <c r="A1779"/>
      <c r="B1779"/>
      <c r="C1779"/>
      <c r="D1779"/>
      <c r="E1779"/>
      <c r="F1779"/>
      <c r="K1779"/>
      <c r="L1779"/>
      <c r="M1779"/>
      <c r="N1779"/>
      <c r="O1779"/>
      <c r="Q1779"/>
      <c r="R1779"/>
      <c r="AL1779" s="117"/>
      <c r="AM1779"/>
      <c r="AN1779"/>
      <c r="AO1779"/>
      <c r="AP1779"/>
      <c r="AU1779"/>
      <c r="AV1779" s="169"/>
    </row>
    <row r="1780" spans="1:48" s="9" customFormat="1" ht="15" customHeight="1" x14ac:dyDescent="0.35">
      <c r="A1780"/>
      <c r="B1780"/>
      <c r="C1780"/>
      <c r="D1780"/>
      <c r="E1780"/>
      <c r="F1780"/>
      <c r="K1780"/>
      <c r="L1780"/>
      <c r="M1780"/>
      <c r="N1780"/>
      <c r="O1780"/>
      <c r="Q1780"/>
      <c r="R1780"/>
      <c r="AL1780" s="117"/>
      <c r="AM1780"/>
      <c r="AN1780"/>
      <c r="AO1780"/>
      <c r="AP1780"/>
      <c r="AU1780"/>
      <c r="AV1780" s="169"/>
    </row>
    <row r="1781" spans="1:48" s="9" customFormat="1" ht="15" customHeight="1" x14ac:dyDescent="0.35">
      <c r="A1781"/>
      <c r="B1781"/>
      <c r="C1781"/>
      <c r="D1781"/>
      <c r="E1781"/>
      <c r="F1781"/>
      <c r="K1781"/>
      <c r="L1781"/>
      <c r="M1781"/>
      <c r="N1781"/>
      <c r="O1781"/>
      <c r="Q1781"/>
      <c r="R1781"/>
      <c r="AL1781" s="117"/>
      <c r="AM1781"/>
      <c r="AN1781"/>
      <c r="AO1781"/>
      <c r="AP1781"/>
      <c r="AU1781"/>
      <c r="AV1781" s="169"/>
    </row>
    <row r="1782" spans="1:48" s="9" customFormat="1" ht="15" customHeight="1" x14ac:dyDescent="0.35">
      <c r="A1782"/>
      <c r="B1782"/>
      <c r="C1782"/>
      <c r="D1782"/>
      <c r="E1782"/>
      <c r="F1782"/>
      <c r="K1782"/>
      <c r="L1782"/>
      <c r="M1782"/>
      <c r="N1782"/>
      <c r="O1782"/>
      <c r="Q1782"/>
      <c r="R1782"/>
      <c r="AL1782" s="117"/>
      <c r="AM1782"/>
      <c r="AN1782"/>
      <c r="AO1782"/>
      <c r="AP1782"/>
      <c r="AU1782"/>
      <c r="AV1782" s="169"/>
    </row>
    <row r="1783" spans="1:48" s="9" customFormat="1" ht="15" customHeight="1" x14ac:dyDescent="0.35">
      <c r="A1783"/>
      <c r="B1783"/>
      <c r="C1783"/>
      <c r="D1783"/>
      <c r="E1783"/>
      <c r="F1783"/>
      <c r="K1783"/>
      <c r="L1783"/>
      <c r="M1783"/>
      <c r="N1783"/>
      <c r="O1783"/>
      <c r="Q1783"/>
      <c r="R1783"/>
      <c r="AL1783" s="117"/>
      <c r="AM1783"/>
      <c r="AN1783"/>
      <c r="AO1783"/>
      <c r="AP1783"/>
      <c r="AU1783"/>
      <c r="AV1783" s="169"/>
    </row>
    <row r="1784" spans="1:48" s="9" customFormat="1" ht="15" customHeight="1" x14ac:dyDescent="0.35">
      <c r="A1784"/>
      <c r="B1784"/>
      <c r="C1784"/>
      <c r="D1784"/>
      <c r="E1784"/>
      <c r="F1784"/>
      <c r="K1784"/>
      <c r="L1784"/>
      <c r="M1784"/>
      <c r="N1784"/>
      <c r="O1784"/>
      <c r="Q1784"/>
      <c r="R1784"/>
      <c r="AL1784" s="117"/>
      <c r="AM1784"/>
      <c r="AN1784"/>
      <c r="AO1784"/>
      <c r="AP1784"/>
      <c r="AU1784"/>
      <c r="AV1784" s="169"/>
    </row>
    <row r="1785" spans="1:48" s="9" customFormat="1" ht="15" customHeight="1" x14ac:dyDescent="0.35">
      <c r="A1785"/>
      <c r="B1785"/>
      <c r="C1785"/>
      <c r="D1785"/>
      <c r="E1785"/>
      <c r="F1785"/>
      <c r="K1785"/>
      <c r="L1785"/>
      <c r="M1785"/>
      <c r="N1785"/>
      <c r="O1785"/>
      <c r="Q1785"/>
      <c r="R1785"/>
      <c r="AL1785" s="117"/>
      <c r="AM1785"/>
      <c r="AN1785"/>
      <c r="AO1785"/>
      <c r="AP1785"/>
      <c r="AU1785"/>
      <c r="AV1785" s="169"/>
    </row>
    <row r="1786" spans="1:48" s="9" customFormat="1" ht="15" customHeight="1" x14ac:dyDescent="0.35">
      <c r="A1786"/>
      <c r="B1786"/>
      <c r="C1786"/>
      <c r="D1786"/>
      <c r="E1786"/>
      <c r="F1786"/>
      <c r="K1786"/>
      <c r="L1786"/>
      <c r="M1786"/>
      <c r="N1786"/>
      <c r="O1786"/>
      <c r="Q1786"/>
      <c r="R1786"/>
      <c r="AL1786" s="117"/>
      <c r="AM1786"/>
      <c r="AN1786"/>
      <c r="AO1786"/>
      <c r="AP1786"/>
      <c r="AU1786"/>
      <c r="AV1786" s="169"/>
    </row>
    <row r="1787" spans="1:48" s="9" customFormat="1" ht="15" customHeight="1" x14ac:dyDescent="0.35">
      <c r="A1787"/>
      <c r="B1787"/>
      <c r="C1787"/>
      <c r="D1787"/>
      <c r="E1787"/>
      <c r="F1787"/>
      <c r="K1787"/>
      <c r="L1787"/>
      <c r="M1787"/>
      <c r="N1787"/>
      <c r="O1787"/>
      <c r="Q1787"/>
      <c r="R1787"/>
      <c r="AL1787" s="117"/>
      <c r="AM1787"/>
      <c r="AN1787"/>
      <c r="AO1787"/>
      <c r="AP1787"/>
      <c r="AU1787"/>
      <c r="AV1787" s="169"/>
    </row>
    <row r="1788" spans="1:48" s="9" customFormat="1" ht="15" customHeight="1" x14ac:dyDescent="0.35">
      <c r="A1788"/>
      <c r="B1788"/>
      <c r="C1788"/>
      <c r="D1788"/>
      <c r="E1788"/>
      <c r="F1788"/>
      <c r="K1788"/>
      <c r="L1788"/>
      <c r="M1788"/>
      <c r="N1788"/>
      <c r="O1788"/>
      <c r="Q1788"/>
      <c r="R1788"/>
      <c r="AL1788" s="117"/>
      <c r="AM1788"/>
      <c r="AN1788"/>
      <c r="AO1788"/>
      <c r="AP1788"/>
      <c r="AU1788"/>
      <c r="AV1788" s="169"/>
    </row>
    <row r="1789" spans="1:48" s="9" customFormat="1" ht="15" customHeight="1" x14ac:dyDescent="0.35">
      <c r="A1789"/>
      <c r="B1789"/>
      <c r="C1789"/>
      <c r="D1789"/>
      <c r="E1789"/>
      <c r="F1789"/>
      <c r="K1789"/>
      <c r="L1789"/>
      <c r="M1789"/>
      <c r="N1789"/>
      <c r="O1789"/>
      <c r="Q1789"/>
      <c r="R1789"/>
      <c r="AL1789" s="117"/>
      <c r="AM1789"/>
      <c r="AN1789"/>
      <c r="AO1789"/>
      <c r="AP1789"/>
      <c r="AU1789"/>
      <c r="AV1789" s="169"/>
    </row>
    <row r="1790" spans="1:48" s="9" customFormat="1" ht="15" customHeight="1" x14ac:dyDescent="0.35">
      <c r="A1790"/>
      <c r="B1790"/>
      <c r="C1790"/>
      <c r="D1790"/>
      <c r="E1790"/>
      <c r="F1790"/>
      <c r="K1790"/>
      <c r="L1790"/>
      <c r="M1790"/>
      <c r="N1790"/>
      <c r="O1790"/>
      <c r="Q1790"/>
      <c r="R1790"/>
      <c r="AL1790" s="117"/>
      <c r="AM1790"/>
      <c r="AN1790"/>
      <c r="AO1790"/>
      <c r="AP1790"/>
      <c r="AU1790"/>
      <c r="AV1790" s="169"/>
    </row>
    <row r="1791" spans="1:48" s="9" customFormat="1" ht="15" customHeight="1" x14ac:dyDescent="0.35">
      <c r="A1791"/>
      <c r="B1791"/>
      <c r="C1791"/>
      <c r="D1791"/>
      <c r="E1791"/>
      <c r="F1791"/>
      <c r="K1791"/>
      <c r="L1791"/>
      <c r="M1791"/>
      <c r="N1791"/>
      <c r="O1791"/>
      <c r="Q1791"/>
      <c r="R1791"/>
      <c r="AL1791" s="117"/>
      <c r="AM1791"/>
      <c r="AN1791"/>
      <c r="AO1791"/>
      <c r="AP1791"/>
      <c r="AU1791"/>
      <c r="AV1791" s="169"/>
    </row>
    <row r="1792" spans="1:48" s="9" customFormat="1" ht="15" customHeight="1" x14ac:dyDescent="0.35">
      <c r="A1792"/>
      <c r="B1792"/>
      <c r="C1792"/>
      <c r="D1792"/>
      <c r="E1792"/>
      <c r="F1792"/>
      <c r="K1792"/>
      <c r="L1792"/>
      <c r="M1792"/>
      <c r="N1792"/>
      <c r="O1792"/>
      <c r="Q1792"/>
      <c r="R1792"/>
      <c r="AL1792" s="117"/>
      <c r="AM1792"/>
      <c r="AN1792"/>
      <c r="AO1792"/>
      <c r="AP1792"/>
      <c r="AU1792"/>
      <c r="AV1792" s="169"/>
    </row>
    <row r="1793" spans="1:48" s="9" customFormat="1" ht="15" customHeight="1" x14ac:dyDescent="0.35">
      <c r="A1793"/>
      <c r="B1793"/>
      <c r="C1793"/>
      <c r="D1793"/>
      <c r="E1793"/>
      <c r="F1793"/>
      <c r="K1793"/>
      <c r="L1793"/>
      <c r="M1793"/>
      <c r="N1793"/>
      <c r="O1793"/>
      <c r="Q1793"/>
      <c r="R1793"/>
      <c r="AL1793" s="117"/>
      <c r="AM1793"/>
      <c r="AN1793"/>
      <c r="AO1793"/>
      <c r="AP1793"/>
      <c r="AU1793"/>
      <c r="AV1793" s="169"/>
    </row>
    <row r="1794" spans="1:48" s="9" customFormat="1" ht="15" customHeight="1" x14ac:dyDescent="0.35">
      <c r="A1794"/>
      <c r="B1794"/>
      <c r="C1794"/>
      <c r="D1794"/>
      <c r="E1794"/>
      <c r="F1794"/>
      <c r="K1794"/>
      <c r="L1794"/>
      <c r="M1794"/>
      <c r="N1794"/>
      <c r="O1794"/>
      <c r="Q1794"/>
      <c r="R1794"/>
      <c r="AL1794" s="117"/>
      <c r="AM1794"/>
      <c r="AN1794"/>
      <c r="AO1794"/>
      <c r="AP1794"/>
      <c r="AU1794"/>
      <c r="AV1794" s="169"/>
    </row>
    <row r="1795" spans="1:48" s="9" customFormat="1" ht="15" customHeight="1" x14ac:dyDescent="0.35">
      <c r="A1795"/>
      <c r="B1795"/>
      <c r="C1795"/>
      <c r="D1795"/>
      <c r="E1795"/>
      <c r="F1795"/>
      <c r="K1795"/>
      <c r="L1795"/>
      <c r="M1795"/>
      <c r="N1795"/>
      <c r="O1795"/>
      <c r="Q1795"/>
      <c r="R1795"/>
      <c r="AL1795" s="117"/>
      <c r="AM1795"/>
      <c r="AN1795"/>
      <c r="AO1795"/>
      <c r="AP1795"/>
      <c r="AU1795"/>
      <c r="AV1795" s="169"/>
    </row>
    <row r="1796" spans="1:48" s="9" customFormat="1" ht="15" customHeight="1" x14ac:dyDescent="0.35">
      <c r="A1796"/>
      <c r="B1796"/>
      <c r="C1796"/>
      <c r="D1796"/>
      <c r="E1796"/>
      <c r="F1796"/>
      <c r="K1796"/>
      <c r="L1796"/>
      <c r="M1796"/>
      <c r="N1796"/>
      <c r="O1796"/>
      <c r="Q1796"/>
      <c r="R1796"/>
      <c r="AL1796" s="117"/>
      <c r="AM1796"/>
      <c r="AN1796"/>
      <c r="AO1796"/>
      <c r="AP1796"/>
      <c r="AU1796"/>
      <c r="AV1796" s="169"/>
    </row>
    <row r="1797" spans="1:48" s="9" customFormat="1" ht="15" customHeight="1" x14ac:dyDescent="0.35">
      <c r="A1797"/>
      <c r="B1797"/>
      <c r="C1797"/>
      <c r="D1797"/>
      <c r="E1797"/>
      <c r="F1797"/>
      <c r="K1797"/>
      <c r="L1797"/>
      <c r="M1797"/>
      <c r="N1797"/>
      <c r="O1797"/>
      <c r="Q1797"/>
      <c r="R1797"/>
      <c r="AL1797" s="117"/>
      <c r="AM1797"/>
      <c r="AN1797"/>
      <c r="AO1797"/>
      <c r="AP1797"/>
      <c r="AU1797"/>
      <c r="AV1797" s="169"/>
    </row>
    <row r="1798" spans="1:48" s="9" customFormat="1" ht="15" customHeight="1" x14ac:dyDescent="0.35">
      <c r="A1798"/>
      <c r="B1798"/>
      <c r="C1798"/>
      <c r="D1798"/>
      <c r="E1798"/>
      <c r="F1798"/>
      <c r="K1798"/>
      <c r="L1798"/>
      <c r="M1798"/>
      <c r="N1798"/>
      <c r="O1798"/>
      <c r="Q1798"/>
      <c r="R1798"/>
      <c r="AL1798" s="117"/>
      <c r="AM1798"/>
      <c r="AN1798"/>
      <c r="AO1798"/>
      <c r="AP1798"/>
      <c r="AU1798"/>
      <c r="AV1798" s="169"/>
    </row>
    <row r="1799" spans="1:48" s="9" customFormat="1" ht="15" customHeight="1" x14ac:dyDescent="0.35">
      <c r="A1799"/>
      <c r="B1799"/>
      <c r="C1799"/>
      <c r="D1799"/>
      <c r="E1799"/>
      <c r="F1799"/>
      <c r="K1799"/>
      <c r="L1799"/>
      <c r="M1799"/>
      <c r="N1799"/>
      <c r="O1799"/>
      <c r="Q1799"/>
      <c r="R1799"/>
      <c r="AL1799" s="117"/>
      <c r="AM1799"/>
      <c r="AN1799"/>
      <c r="AO1799"/>
      <c r="AP1799"/>
      <c r="AU1799"/>
      <c r="AV1799" s="169"/>
    </row>
    <row r="1800" spans="1:48" s="9" customFormat="1" ht="15" customHeight="1" x14ac:dyDescent="0.35">
      <c r="A1800"/>
      <c r="B1800"/>
      <c r="C1800"/>
      <c r="D1800"/>
      <c r="E1800"/>
      <c r="F1800"/>
      <c r="K1800"/>
      <c r="L1800"/>
      <c r="M1800"/>
      <c r="N1800"/>
      <c r="O1800"/>
      <c r="Q1800"/>
      <c r="R1800"/>
      <c r="AL1800" s="117"/>
      <c r="AM1800"/>
      <c r="AN1800"/>
      <c r="AO1800"/>
      <c r="AP1800"/>
      <c r="AU1800"/>
      <c r="AV1800" s="169"/>
    </row>
    <row r="1801" spans="1:48" s="9" customFormat="1" ht="15" customHeight="1" x14ac:dyDescent="0.35">
      <c r="A1801"/>
      <c r="B1801"/>
      <c r="C1801"/>
      <c r="D1801"/>
      <c r="E1801"/>
      <c r="F1801"/>
      <c r="K1801"/>
      <c r="L1801"/>
      <c r="M1801"/>
      <c r="N1801"/>
      <c r="O1801"/>
      <c r="Q1801"/>
      <c r="R1801"/>
      <c r="AL1801" s="117"/>
      <c r="AM1801"/>
      <c r="AN1801"/>
      <c r="AO1801"/>
      <c r="AP1801"/>
      <c r="AU1801"/>
      <c r="AV1801" s="169"/>
    </row>
    <row r="1802" spans="1:48" s="9" customFormat="1" ht="15" customHeight="1" x14ac:dyDescent="0.35">
      <c r="A1802"/>
      <c r="B1802"/>
      <c r="C1802"/>
      <c r="D1802"/>
      <c r="E1802"/>
      <c r="F1802"/>
      <c r="K1802"/>
      <c r="L1802"/>
      <c r="M1802"/>
      <c r="N1802"/>
      <c r="O1802"/>
      <c r="Q1802"/>
      <c r="R1802"/>
      <c r="AL1802" s="117"/>
      <c r="AM1802"/>
      <c r="AN1802"/>
      <c r="AO1802"/>
      <c r="AP1802"/>
      <c r="AU1802"/>
      <c r="AV1802" s="169"/>
    </row>
    <row r="1803" spans="1:48" s="9" customFormat="1" ht="15" customHeight="1" x14ac:dyDescent="0.35">
      <c r="A1803"/>
      <c r="B1803"/>
      <c r="C1803"/>
      <c r="D1803"/>
      <c r="E1803"/>
      <c r="F1803"/>
      <c r="K1803"/>
      <c r="L1803"/>
      <c r="M1803"/>
      <c r="N1803"/>
      <c r="O1803"/>
      <c r="Q1803"/>
      <c r="R1803"/>
      <c r="AL1803" s="117"/>
      <c r="AM1803"/>
      <c r="AN1803"/>
      <c r="AO1803"/>
      <c r="AP1803"/>
      <c r="AU1803"/>
      <c r="AV1803" s="169"/>
    </row>
    <row r="1804" spans="1:48" s="9" customFormat="1" ht="15" customHeight="1" x14ac:dyDescent="0.35">
      <c r="A1804"/>
      <c r="B1804"/>
      <c r="C1804"/>
      <c r="D1804"/>
      <c r="E1804"/>
      <c r="F1804"/>
      <c r="K1804"/>
      <c r="L1804"/>
      <c r="M1804"/>
      <c r="N1804"/>
      <c r="O1804"/>
      <c r="Q1804"/>
      <c r="R1804"/>
      <c r="AL1804" s="117"/>
      <c r="AM1804"/>
      <c r="AN1804"/>
      <c r="AO1804"/>
      <c r="AP1804"/>
      <c r="AU1804"/>
      <c r="AV1804" s="169"/>
    </row>
    <row r="1805" spans="1:48" s="9" customFormat="1" ht="15" customHeight="1" x14ac:dyDescent="0.35">
      <c r="A1805"/>
      <c r="B1805"/>
      <c r="C1805"/>
      <c r="D1805"/>
      <c r="E1805"/>
      <c r="F1805"/>
      <c r="K1805"/>
      <c r="L1805"/>
      <c r="M1805"/>
      <c r="N1805"/>
      <c r="O1805"/>
      <c r="Q1805"/>
      <c r="R1805"/>
      <c r="AL1805" s="117"/>
      <c r="AM1805"/>
      <c r="AN1805"/>
      <c r="AO1805"/>
      <c r="AP1805"/>
      <c r="AU1805"/>
      <c r="AV1805" s="169"/>
    </row>
    <row r="1806" spans="1:48" s="9" customFormat="1" ht="15" customHeight="1" x14ac:dyDescent="0.35">
      <c r="A1806"/>
      <c r="B1806"/>
      <c r="C1806"/>
      <c r="D1806"/>
      <c r="E1806"/>
      <c r="F1806"/>
      <c r="K1806"/>
      <c r="L1806"/>
      <c r="M1806"/>
      <c r="N1806"/>
      <c r="O1806"/>
      <c r="Q1806"/>
      <c r="R1806"/>
      <c r="AL1806" s="117"/>
      <c r="AM1806"/>
      <c r="AN1806"/>
      <c r="AO1806"/>
      <c r="AP1806"/>
      <c r="AU1806"/>
      <c r="AV1806" s="169"/>
    </row>
    <row r="1807" spans="1:48" s="9" customFormat="1" ht="15" customHeight="1" x14ac:dyDescent="0.35">
      <c r="A1807"/>
      <c r="B1807"/>
      <c r="C1807"/>
      <c r="D1807"/>
      <c r="E1807"/>
      <c r="F1807"/>
      <c r="K1807"/>
      <c r="L1807"/>
      <c r="M1807"/>
      <c r="N1807"/>
      <c r="O1807"/>
      <c r="Q1807"/>
      <c r="R1807"/>
      <c r="AL1807" s="117"/>
      <c r="AM1807"/>
      <c r="AN1807"/>
      <c r="AO1807"/>
      <c r="AP1807"/>
      <c r="AU1807"/>
      <c r="AV1807" s="169"/>
    </row>
    <row r="1808" spans="1:48" s="9" customFormat="1" ht="15" customHeight="1" x14ac:dyDescent="0.35">
      <c r="A1808"/>
      <c r="B1808"/>
      <c r="C1808"/>
      <c r="D1808"/>
      <c r="E1808"/>
      <c r="F1808"/>
      <c r="K1808"/>
      <c r="L1808"/>
      <c r="M1808"/>
      <c r="N1808"/>
      <c r="O1808"/>
      <c r="Q1808"/>
      <c r="R1808"/>
      <c r="AL1808" s="117"/>
      <c r="AM1808"/>
      <c r="AN1808"/>
      <c r="AO1808"/>
      <c r="AP1808"/>
      <c r="AU1808"/>
      <c r="AV1808" s="169"/>
    </row>
    <row r="1809" spans="1:48" s="9" customFormat="1" ht="15" customHeight="1" x14ac:dyDescent="0.35">
      <c r="A1809"/>
      <c r="B1809"/>
      <c r="C1809"/>
      <c r="D1809"/>
      <c r="E1809"/>
      <c r="F1809"/>
      <c r="K1809"/>
      <c r="L1809"/>
      <c r="M1809"/>
      <c r="N1809"/>
      <c r="O1809"/>
      <c r="Q1809"/>
      <c r="R1809"/>
      <c r="AL1809" s="117"/>
      <c r="AM1809"/>
      <c r="AN1809"/>
      <c r="AO1809"/>
      <c r="AP1809"/>
      <c r="AU1809"/>
      <c r="AV1809" s="169"/>
    </row>
    <row r="1810" spans="1:48" s="9" customFormat="1" ht="15" customHeight="1" x14ac:dyDescent="0.35">
      <c r="A1810"/>
      <c r="B1810"/>
      <c r="C1810"/>
      <c r="D1810"/>
      <c r="E1810"/>
      <c r="F1810"/>
      <c r="K1810"/>
      <c r="L1810"/>
      <c r="M1810"/>
      <c r="N1810"/>
      <c r="O1810"/>
      <c r="Q1810"/>
      <c r="R1810"/>
      <c r="AL1810" s="117"/>
      <c r="AM1810"/>
      <c r="AN1810"/>
      <c r="AO1810"/>
      <c r="AP1810"/>
      <c r="AU1810"/>
      <c r="AV1810" s="169"/>
    </row>
    <row r="1811" spans="1:48" s="9" customFormat="1" ht="15" customHeight="1" x14ac:dyDescent="0.35">
      <c r="A1811"/>
      <c r="B1811"/>
      <c r="C1811"/>
      <c r="D1811"/>
      <c r="E1811"/>
      <c r="F1811"/>
      <c r="K1811"/>
      <c r="L1811"/>
      <c r="M1811"/>
      <c r="N1811"/>
      <c r="O1811"/>
      <c r="Q1811"/>
      <c r="R1811"/>
      <c r="AL1811" s="117"/>
      <c r="AM1811"/>
      <c r="AN1811"/>
      <c r="AO1811"/>
      <c r="AP1811"/>
      <c r="AU1811"/>
      <c r="AV1811" s="169"/>
    </row>
    <row r="1812" spans="1:48" s="9" customFormat="1" ht="15" customHeight="1" x14ac:dyDescent="0.35">
      <c r="A1812"/>
      <c r="B1812"/>
      <c r="C1812"/>
      <c r="D1812"/>
      <c r="E1812"/>
      <c r="F1812"/>
      <c r="K1812"/>
      <c r="L1812"/>
      <c r="M1812"/>
      <c r="N1812"/>
      <c r="O1812"/>
      <c r="Q1812"/>
      <c r="R1812"/>
      <c r="AL1812" s="117"/>
      <c r="AM1812"/>
      <c r="AN1812"/>
      <c r="AO1812"/>
      <c r="AP1812"/>
      <c r="AU1812"/>
      <c r="AV1812" s="169"/>
    </row>
    <row r="1813" spans="1:48" s="9" customFormat="1" ht="15" customHeight="1" x14ac:dyDescent="0.35">
      <c r="A1813"/>
      <c r="B1813"/>
      <c r="C1813"/>
      <c r="D1813"/>
      <c r="E1813"/>
      <c r="F1813"/>
      <c r="K1813"/>
      <c r="L1813"/>
      <c r="M1813"/>
      <c r="N1813"/>
      <c r="O1813"/>
      <c r="Q1813"/>
      <c r="R1813"/>
      <c r="AL1813" s="117"/>
      <c r="AM1813"/>
      <c r="AN1813"/>
      <c r="AO1813"/>
      <c r="AP1813"/>
      <c r="AU1813"/>
      <c r="AV1813" s="169"/>
    </row>
    <row r="1814" spans="1:48" s="9" customFormat="1" ht="15" customHeight="1" x14ac:dyDescent="0.35">
      <c r="A1814"/>
      <c r="B1814"/>
      <c r="C1814"/>
      <c r="D1814"/>
      <c r="E1814"/>
      <c r="F1814"/>
      <c r="K1814"/>
      <c r="L1814"/>
      <c r="M1814"/>
      <c r="N1814"/>
      <c r="O1814"/>
      <c r="Q1814"/>
      <c r="R1814"/>
      <c r="AL1814" s="117"/>
      <c r="AM1814"/>
      <c r="AN1814"/>
      <c r="AO1814"/>
      <c r="AP1814"/>
      <c r="AU1814"/>
      <c r="AV1814" s="169"/>
    </row>
    <row r="1815" spans="1:48" s="9" customFormat="1" ht="15" customHeight="1" x14ac:dyDescent="0.35">
      <c r="A1815"/>
      <c r="B1815"/>
      <c r="C1815"/>
      <c r="D1815"/>
      <c r="E1815"/>
      <c r="F1815"/>
      <c r="K1815"/>
      <c r="L1815"/>
      <c r="M1815"/>
      <c r="N1815"/>
      <c r="O1815"/>
      <c r="Q1815"/>
      <c r="R1815"/>
      <c r="AL1815" s="117"/>
      <c r="AM1815"/>
      <c r="AN1815"/>
      <c r="AO1815"/>
      <c r="AP1815"/>
      <c r="AU1815"/>
      <c r="AV1815" s="169"/>
    </row>
    <row r="1816" spans="1:48" s="9" customFormat="1" ht="15" customHeight="1" x14ac:dyDescent="0.35">
      <c r="A1816"/>
      <c r="B1816"/>
      <c r="C1816"/>
      <c r="D1816"/>
      <c r="E1816"/>
      <c r="F1816"/>
      <c r="K1816"/>
      <c r="L1816"/>
      <c r="M1816"/>
      <c r="N1816"/>
      <c r="O1816"/>
      <c r="Q1816"/>
      <c r="R1816"/>
      <c r="AL1816" s="117"/>
      <c r="AM1816"/>
      <c r="AN1816"/>
      <c r="AO1816"/>
      <c r="AP1816"/>
      <c r="AU1816"/>
      <c r="AV1816" s="169"/>
    </row>
    <row r="1817" spans="1:48" s="9" customFormat="1" ht="15" customHeight="1" x14ac:dyDescent="0.35">
      <c r="A1817"/>
      <c r="B1817"/>
      <c r="C1817"/>
      <c r="D1817"/>
      <c r="E1817"/>
      <c r="F1817"/>
      <c r="K1817"/>
      <c r="L1817"/>
      <c r="M1817"/>
      <c r="N1817"/>
      <c r="O1817"/>
      <c r="Q1817"/>
      <c r="R1817"/>
      <c r="AL1817" s="117"/>
      <c r="AM1817"/>
      <c r="AN1817"/>
      <c r="AO1817"/>
      <c r="AP1817"/>
      <c r="AU1817"/>
      <c r="AV1817" s="169"/>
    </row>
    <row r="1818" spans="1:48" s="9" customFormat="1" ht="15" customHeight="1" x14ac:dyDescent="0.35">
      <c r="A1818"/>
      <c r="B1818"/>
      <c r="C1818"/>
      <c r="D1818"/>
      <c r="E1818"/>
      <c r="F1818"/>
      <c r="K1818"/>
      <c r="L1818"/>
      <c r="M1818"/>
      <c r="N1818"/>
      <c r="O1818"/>
      <c r="Q1818"/>
      <c r="R1818"/>
      <c r="AL1818" s="117"/>
      <c r="AM1818"/>
      <c r="AN1818"/>
      <c r="AO1818"/>
      <c r="AP1818"/>
      <c r="AU1818"/>
      <c r="AV1818" s="169"/>
    </row>
    <row r="1819" spans="1:48" s="9" customFormat="1" ht="15" customHeight="1" x14ac:dyDescent="0.35">
      <c r="A1819"/>
      <c r="B1819"/>
      <c r="C1819"/>
      <c r="D1819"/>
      <c r="E1819"/>
      <c r="F1819"/>
      <c r="K1819"/>
      <c r="L1819"/>
      <c r="M1819"/>
      <c r="N1819"/>
      <c r="O1819"/>
      <c r="Q1819"/>
      <c r="R1819"/>
      <c r="AL1819" s="117"/>
      <c r="AM1819"/>
      <c r="AN1819"/>
      <c r="AO1819"/>
      <c r="AP1819"/>
      <c r="AU1819"/>
      <c r="AV1819" s="169"/>
    </row>
    <row r="1820" spans="1:48" s="9" customFormat="1" ht="15" customHeight="1" x14ac:dyDescent="0.35">
      <c r="A1820"/>
      <c r="B1820"/>
      <c r="C1820"/>
      <c r="D1820"/>
      <c r="E1820"/>
      <c r="F1820"/>
      <c r="K1820"/>
      <c r="L1820"/>
      <c r="M1820"/>
      <c r="N1820"/>
      <c r="O1820"/>
      <c r="Q1820"/>
      <c r="R1820"/>
      <c r="AL1820" s="117"/>
      <c r="AM1820"/>
      <c r="AN1820"/>
      <c r="AO1820"/>
      <c r="AP1820"/>
      <c r="AU1820"/>
      <c r="AV1820" s="169"/>
    </row>
    <row r="1821" spans="1:48" s="9" customFormat="1" ht="15" customHeight="1" x14ac:dyDescent="0.35">
      <c r="A1821"/>
      <c r="B1821"/>
      <c r="C1821"/>
      <c r="D1821"/>
      <c r="E1821"/>
      <c r="F1821"/>
      <c r="K1821"/>
      <c r="L1821"/>
      <c r="M1821"/>
      <c r="N1821"/>
      <c r="O1821"/>
      <c r="Q1821"/>
      <c r="R1821"/>
      <c r="AL1821" s="117"/>
      <c r="AM1821"/>
      <c r="AN1821"/>
      <c r="AO1821"/>
      <c r="AP1821"/>
      <c r="AU1821"/>
      <c r="AV1821" s="169"/>
    </row>
    <row r="1822" spans="1:48" s="9" customFormat="1" ht="15" customHeight="1" x14ac:dyDescent="0.35">
      <c r="A1822"/>
      <c r="B1822"/>
      <c r="C1822"/>
      <c r="D1822"/>
      <c r="E1822"/>
      <c r="F1822"/>
      <c r="K1822"/>
      <c r="L1822"/>
      <c r="M1822"/>
      <c r="N1822"/>
      <c r="O1822"/>
      <c r="Q1822"/>
      <c r="R1822"/>
      <c r="AL1822" s="117"/>
      <c r="AM1822"/>
      <c r="AN1822"/>
      <c r="AO1822"/>
      <c r="AP1822"/>
      <c r="AU1822"/>
      <c r="AV1822" s="169"/>
    </row>
    <row r="1823" spans="1:48" s="9" customFormat="1" ht="15" customHeight="1" x14ac:dyDescent="0.35">
      <c r="A1823"/>
      <c r="B1823"/>
      <c r="C1823"/>
      <c r="D1823"/>
      <c r="E1823"/>
      <c r="F1823"/>
      <c r="K1823"/>
      <c r="L1823"/>
      <c r="M1823"/>
      <c r="N1823"/>
      <c r="O1823"/>
      <c r="Q1823"/>
      <c r="R1823"/>
      <c r="AL1823" s="117"/>
      <c r="AM1823"/>
      <c r="AN1823"/>
      <c r="AO1823"/>
      <c r="AP1823"/>
      <c r="AU1823"/>
      <c r="AV1823" s="169"/>
    </row>
    <row r="1824" spans="1:48" s="9" customFormat="1" ht="15" customHeight="1" x14ac:dyDescent="0.35">
      <c r="A1824"/>
      <c r="B1824"/>
      <c r="C1824"/>
      <c r="D1824"/>
      <c r="E1824"/>
      <c r="F1824"/>
      <c r="K1824"/>
      <c r="L1824"/>
      <c r="M1824"/>
      <c r="N1824"/>
      <c r="O1824"/>
      <c r="Q1824"/>
      <c r="R1824"/>
      <c r="AL1824" s="117"/>
      <c r="AM1824"/>
      <c r="AN1824"/>
      <c r="AO1824"/>
      <c r="AP1824"/>
      <c r="AU1824"/>
      <c r="AV1824" s="169"/>
    </row>
    <row r="1825" spans="1:48" s="9" customFormat="1" ht="15" customHeight="1" x14ac:dyDescent="0.35">
      <c r="A1825"/>
      <c r="B1825"/>
      <c r="C1825"/>
      <c r="D1825"/>
      <c r="E1825"/>
      <c r="F1825"/>
      <c r="K1825"/>
      <c r="L1825"/>
      <c r="M1825"/>
      <c r="N1825"/>
      <c r="O1825"/>
      <c r="Q1825"/>
      <c r="R1825"/>
      <c r="AL1825" s="117"/>
      <c r="AM1825"/>
      <c r="AN1825"/>
      <c r="AO1825"/>
      <c r="AP1825"/>
      <c r="AU1825"/>
      <c r="AV1825" s="169"/>
    </row>
    <row r="1826" spans="1:48" s="9" customFormat="1" ht="15" customHeight="1" x14ac:dyDescent="0.35">
      <c r="A1826"/>
      <c r="B1826"/>
      <c r="C1826"/>
      <c r="D1826"/>
      <c r="E1826"/>
      <c r="F1826"/>
      <c r="K1826"/>
      <c r="L1826"/>
      <c r="M1826"/>
      <c r="N1826"/>
      <c r="O1826"/>
      <c r="Q1826"/>
      <c r="R1826"/>
      <c r="AL1826" s="117"/>
      <c r="AM1826"/>
      <c r="AN1826"/>
      <c r="AO1826"/>
      <c r="AP1826"/>
      <c r="AU1826"/>
      <c r="AV1826" s="169"/>
    </row>
    <row r="1827" spans="1:48" s="9" customFormat="1" ht="15" customHeight="1" x14ac:dyDescent="0.35">
      <c r="A1827"/>
      <c r="B1827"/>
      <c r="C1827"/>
      <c r="D1827"/>
      <c r="E1827"/>
      <c r="F1827"/>
      <c r="K1827"/>
      <c r="L1827"/>
      <c r="M1827"/>
      <c r="N1827"/>
      <c r="O1827"/>
      <c r="Q1827"/>
      <c r="R1827"/>
      <c r="AL1827" s="117"/>
      <c r="AM1827"/>
      <c r="AN1827"/>
      <c r="AO1827"/>
      <c r="AP1827"/>
      <c r="AU1827"/>
      <c r="AV1827" s="169"/>
    </row>
    <row r="1828" spans="1:48" s="9" customFormat="1" ht="15" customHeight="1" x14ac:dyDescent="0.35">
      <c r="A1828"/>
      <c r="B1828"/>
      <c r="C1828"/>
      <c r="D1828"/>
      <c r="E1828"/>
      <c r="F1828"/>
      <c r="K1828"/>
      <c r="L1828"/>
      <c r="M1828"/>
      <c r="N1828"/>
      <c r="O1828"/>
      <c r="Q1828"/>
      <c r="R1828"/>
      <c r="AL1828" s="117"/>
      <c r="AM1828"/>
      <c r="AN1828"/>
      <c r="AO1828"/>
      <c r="AP1828"/>
      <c r="AU1828"/>
      <c r="AV1828" s="169"/>
    </row>
    <row r="1829" spans="1:48" s="9" customFormat="1" ht="15" customHeight="1" x14ac:dyDescent="0.35">
      <c r="A1829"/>
      <c r="B1829"/>
      <c r="C1829"/>
      <c r="D1829"/>
      <c r="E1829"/>
      <c r="F1829"/>
      <c r="K1829"/>
      <c r="L1829"/>
      <c r="M1829"/>
      <c r="N1829"/>
      <c r="O1829"/>
      <c r="Q1829"/>
      <c r="R1829"/>
      <c r="AL1829" s="117"/>
      <c r="AM1829"/>
      <c r="AN1829"/>
      <c r="AO1829"/>
      <c r="AP1829"/>
      <c r="AU1829"/>
      <c r="AV1829" s="169"/>
    </row>
    <row r="1830" spans="1:48" s="9" customFormat="1" ht="15" customHeight="1" x14ac:dyDescent="0.35">
      <c r="A1830"/>
      <c r="B1830"/>
      <c r="C1830"/>
      <c r="D1830"/>
      <c r="E1830"/>
      <c r="F1830"/>
      <c r="K1830"/>
      <c r="L1830"/>
      <c r="M1830"/>
      <c r="N1830"/>
      <c r="O1830"/>
      <c r="Q1830"/>
      <c r="R1830"/>
      <c r="AL1830" s="117"/>
      <c r="AM1830"/>
      <c r="AN1830"/>
      <c r="AO1830"/>
      <c r="AP1830"/>
      <c r="AU1830"/>
      <c r="AV1830" s="169"/>
    </row>
    <row r="1831" spans="1:48" s="9" customFormat="1" ht="15" customHeight="1" x14ac:dyDescent="0.35">
      <c r="A1831"/>
      <c r="B1831"/>
      <c r="C1831"/>
      <c r="D1831"/>
      <c r="E1831"/>
      <c r="F1831"/>
      <c r="K1831"/>
      <c r="L1831"/>
      <c r="M1831"/>
      <c r="N1831"/>
      <c r="O1831"/>
      <c r="Q1831"/>
      <c r="R1831"/>
      <c r="AL1831" s="117"/>
      <c r="AM1831"/>
      <c r="AN1831"/>
      <c r="AO1831"/>
      <c r="AP1831"/>
      <c r="AU1831"/>
      <c r="AV1831" s="169"/>
    </row>
    <row r="1832" spans="1:48" s="9" customFormat="1" ht="15" customHeight="1" x14ac:dyDescent="0.35">
      <c r="A1832"/>
      <c r="B1832"/>
      <c r="C1832"/>
      <c r="D1832"/>
      <c r="E1832"/>
      <c r="F1832"/>
      <c r="K1832"/>
      <c r="L1832"/>
      <c r="M1832"/>
      <c r="N1832"/>
      <c r="O1832"/>
      <c r="Q1832"/>
      <c r="R1832"/>
      <c r="AL1832" s="117"/>
      <c r="AM1832"/>
      <c r="AN1832"/>
      <c r="AO1832"/>
      <c r="AP1832"/>
      <c r="AU1832"/>
      <c r="AV1832" s="169"/>
    </row>
    <row r="1833" spans="1:48" s="9" customFormat="1" ht="15" customHeight="1" x14ac:dyDescent="0.35">
      <c r="A1833"/>
      <c r="B1833"/>
      <c r="C1833"/>
      <c r="D1833"/>
      <c r="E1833"/>
      <c r="F1833"/>
      <c r="K1833"/>
      <c r="L1833"/>
      <c r="M1833"/>
      <c r="N1833"/>
      <c r="O1833"/>
      <c r="Q1833"/>
      <c r="R1833"/>
      <c r="AL1833" s="117"/>
      <c r="AM1833"/>
      <c r="AN1833"/>
      <c r="AO1833"/>
      <c r="AP1833"/>
      <c r="AU1833"/>
      <c r="AV1833" s="169"/>
    </row>
    <row r="1834" spans="1:48" s="9" customFormat="1" ht="15" customHeight="1" x14ac:dyDescent="0.35">
      <c r="A1834"/>
      <c r="B1834"/>
      <c r="C1834"/>
      <c r="D1834"/>
      <c r="E1834"/>
      <c r="F1834"/>
      <c r="K1834"/>
      <c r="L1834"/>
      <c r="M1834"/>
      <c r="N1834"/>
      <c r="O1834"/>
      <c r="Q1834"/>
      <c r="R1834"/>
      <c r="AL1834" s="117"/>
      <c r="AM1834"/>
      <c r="AN1834"/>
      <c r="AO1834"/>
      <c r="AP1834"/>
      <c r="AU1834"/>
      <c r="AV1834" s="169"/>
    </row>
    <row r="1835" spans="1:48" s="9" customFormat="1" ht="15" customHeight="1" x14ac:dyDescent="0.35">
      <c r="A1835"/>
      <c r="B1835"/>
      <c r="C1835"/>
      <c r="D1835"/>
      <c r="E1835"/>
      <c r="F1835"/>
      <c r="K1835"/>
      <c r="L1835"/>
      <c r="M1835"/>
      <c r="N1835"/>
      <c r="O1835"/>
      <c r="Q1835"/>
      <c r="R1835"/>
      <c r="AL1835" s="117"/>
      <c r="AM1835"/>
      <c r="AN1835"/>
      <c r="AO1835"/>
      <c r="AP1835"/>
      <c r="AU1835"/>
      <c r="AV1835" s="169"/>
    </row>
    <row r="1836" spans="1:48" s="9" customFormat="1" ht="15" customHeight="1" x14ac:dyDescent="0.35">
      <c r="A1836"/>
      <c r="B1836"/>
      <c r="C1836"/>
      <c r="D1836"/>
      <c r="E1836"/>
      <c r="F1836"/>
      <c r="K1836"/>
      <c r="L1836"/>
      <c r="M1836"/>
      <c r="N1836"/>
      <c r="O1836"/>
      <c r="Q1836"/>
      <c r="R1836"/>
      <c r="AL1836" s="117"/>
      <c r="AM1836"/>
      <c r="AN1836"/>
      <c r="AO1836"/>
      <c r="AP1836"/>
      <c r="AU1836"/>
      <c r="AV1836" s="169"/>
    </row>
    <row r="1837" spans="1:48" s="9" customFormat="1" ht="15" customHeight="1" x14ac:dyDescent="0.35">
      <c r="A1837"/>
      <c r="B1837"/>
      <c r="C1837"/>
      <c r="D1837"/>
      <c r="E1837"/>
      <c r="F1837"/>
      <c r="K1837"/>
      <c r="L1837"/>
      <c r="M1837"/>
      <c r="N1837"/>
      <c r="O1837"/>
      <c r="Q1837"/>
      <c r="R1837"/>
      <c r="AL1837" s="117"/>
      <c r="AM1837"/>
      <c r="AN1837"/>
      <c r="AO1837"/>
      <c r="AP1837"/>
      <c r="AU1837"/>
      <c r="AV1837" s="169"/>
    </row>
    <row r="1838" spans="1:48" s="9" customFormat="1" ht="15" customHeight="1" x14ac:dyDescent="0.35">
      <c r="A1838"/>
      <c r="B1838"/>
      <c r="C1838"/>
      <c r="D1838"/>
      <c r="E1838"/>
      <c r="F1838"/>
      <c r="K1838"/>
      <c r="L1838"/>
      <c r="M1838"/>
      <c r="N1838"/>
      <c r="O1838"/>
      <c r="Q1838"/>
      <c r="R1838"/>
      <c r="AL1838" s="117"/>
      <c r="AM1838"/>
      <c r="AN1838"/>
      <c r="AO1838"/>
      <c r="AP1838"/>
      <c r="AU1838"/>
      <c r="AV1838" s="169"/>
    </row>
    <row r="1839" spans="1:48" s="9" customFormat="1" ht="15" customHeight="1" x14ac:dyDescent="0.35">
      <c r="A1839"/>
      <c r="B1839"/>
      <c r="C1839"/>
      <c r="D1839"/>
      <c r="E1839"/>
      <c r="F1839"/>
      <c r="K1839"/>
      <c r="L1839"/>
      <c r="M1839"/>
      <c r="N1839"/>
      <c r="O1839"/>
      <c r="Q1839"/>
      <c r="R1839"/>
      <c r="AL1839" s="117"/>
      <c r="AM1839"/>
      <c r="AN1839"/>
      <c r="AO1839"/>
      <c r="AP1839"/>
      <c r="AU1839"/>
      <c r="AV1839" s="169"/>
    </row>
    <row r="1840" spans="1:48" s="9" customFormat="1" ht="15" customHeight="1" x14ac:dyDescent="0.35">
      <c r="A1840"/>
      <c r="B1840"/>
      <c r="C1840"/>
      <c r="D1840"/>
      <c r="E1840"/>
      <c r="F1840"/>
      <c r="K1840"/>
      <c r="L1840"/>
      <c r="M1840"/>
      <c r="N1840"/>
      <c r="O1840"/>
      <c r="Q1840"/>
      <c r="R1840"/>
      <c r="AL1840" s="117"/>
      <c r="AM1840"/>
      <c r="AN1840"/>
      <c r="AO1840"/>
      <c r="AP1840"/>
      <c r="AU1840"/>
      <c r="AV1840" s="169"/>
    </row>
    <row r="1841" spans="1:48" s="9" customFormat="1" ht="15" customHeight="1" x14ac:dyDescent="0.35">
      <c r="A1841"/>
      <c r="B1841"/>
      <c r="C1841"/>
      <c r="D1841"/>
      <c r="E1841"/>
      <c r="F1841"/>
      <c r="K1841"/>
      <c r="L1841"/>
      <c r="M1841"/>
      <c r="N1841"/>
      <c r="O1841"/>
      <c r="Q1841"/>
      <c r="R1841"/>
      <c r="AL1841" s="117"/>
      <c r="AM1841"/>
      <c r="AN1841"/>
      <c r="AO1841"/>
      <c r="AP1841"/>
      <c r="AU1841"/>
      <c r="AV1841" s="169"/>
    </row>
    <row r="1842" spans="1:48" s="9" customFormat="1" ht="15" customHeight="1" x14ac:dyDescent="0.35">
      <c r="A1842"/>
      <c r="B1842"/>
      <c r="C1842"/>
      <c r="D1842"/>
      <c r="E1842"/>
      <c r="F1842"/>
      <c r="K1842"/>
      <c r="L1842"/>
      <c r="M1842"/>
      <c r="N1842"/>
      <c r="O1842"/>
      <c r="Q1842"/>
      <c r="R1842"/>
      <c r="AL1842" s="117"/>
      <c r="AM1842"/>
      <c r="AN1842"/>
      <c r="AO1842"/>
      <c r="AP1842"/>
      <c r="AU1842"/>
      <c r="AV1842" s="169"/>
    </row>
    <row r="1843" spans="1:48" s="9" customFormat="1" ht="15" customHeight="1" x14ac:dyDescent="0.35">
      <c r="A1843"/>
      <c r="B1843"/>
      <c r="C1843"/>
      <c r="D1843"/>
      <c r="E1843"/>
      <c r="F1843"/>
      <c r="K1843"/>
      <c r="L1843"/>
      <c r="M1843"/>
      <c r="N1843"/>
      <c r="O1843"/>
      <c r="Q1843"/>
      <c r="R1843"/>
      <c r="AL1843" s="117"/>
      <c r="AM1843"/>
      <c r="AN1843"/>
      <c r="AO1843"/>
      <c r="AP1843"/>
      <c r="AU1843"/>
      <c r="AV1843" s="169"/>
    </row>
    <row r="1844" spans="1:48" s="9" customFormat="1" ht="15" customHeight="1" x14ac:dyDescent="0.35">
      <c r="A1844"/>
      <c r="B1844"/>
      <c r="C1844"/>
      <c r="D1844"/>
      <c r="E1844"/>
      <c r="F1844"/>
      <c r="K1844"/>
      <c r="L1844"/>
      <c r="M1844"/>
      <c r="N1844"/>
      <c r="O1844"/>
      <c r="Q1844"/>
      <c r="R1844"/>
      <c r="AL1844" s="117"/>
      <c r="AM1844"/>
      <c r="AN1844"/>
      <c r="AO1844"/>
      <c r="AP1844"/>
      <c r="AU1844"/>
      <c r="AV1844" s="169"/>
    </row>
    <row r="1845" spans="1:48" s="9" customFormat="1" ht="15" customHeight="1" x14ac:dyDescent="0.35">
      <c r="A1845"/>
      <c r="B1845"/>
      <c r="C1845"/>
      <c r="D1845"/>
      <c r="E1845"/>
      <c r="F1845"/>
      <c r="K1845"/>
      <c r="L1845"/>
      <c r="M1845"/>
      <c r="N1845"/>
      <c r="O1845"/>
      <c r="Q1845"/>
      <c r="R1845"/>
      <c r="AL1845" s="117"/>
      <c r="AM1845"/>
      <c r="AN1845"/>
      <c r="AO1845"/>
      <c r="AP1845"/>
      <c r="AU1845"/>
      <c r="AV1845" s="169"/>
    </row>
    <row r="1846" spans="1:48" s="9" customFormat="1" ht="15" customHeight="1" x14ac:dyDescent="0.35">
      <c r="A1846"/>
      <c r="B1846"/>
      <c r="C1846"/>
      <c r="D1846"/>
      <c r="E1846"/>
      <c r="F1846"/>
      <c r="K1846"/>
      <c r="L1846"/>
      <c r="M1846"/>
      <c r="N1846"/>
      <c r="O1846"/>
      <c r="Q1846"/>
      <c r="R1846"/>
      <c r="AL1846" s="117"/>
      <c r="AM1846"/>
      <c r="AN1846"/>
      <c r="AO1846"/>
      <c r="AP1846"/>
      <c r="AU1846"/>
      <c r="AV1846" s="169"/>
    </row>
    <row r="1847" spans="1:48" s="9" customFormat="1" ht="15" customHeight="1" x14ac:dyDescent="0.35">
      <c r="A1847"/>
      <c r="B1847"/>
      <c r="C1847"/>
      <c r="D1847"/>
      <c r="E1847"/>
      <c r="F1847"/>
      <c r="K1847"/>
      <c r="L1847"/>
      <c r="M1847"/>
      <c r="N1847"/>
      <c r="O1847"/>
      <c r="Q1847"/>
      <c r="R1847"/>
      <c r="AL1847" s="117"/>
      <c r="AM1847"/>
      <c r="AN1847"/>
      <c r="AO1847"/>
      <c r="AP1847"/>
      <c r="AU1847"/>
      <c r="AV1847" s="169"/>
    </row>
    <row r="1848" spans="1:48" s="9" customFormat="1" ht="15" customHeight="1" x14ac:dyDescent="0.35">
      <c r="A1848"/>
      <c r="B1848"/>
      <c r="C1848"/>
      <c r="D1848"/>
      <c r="E1848"/>
      <c r="F1848"/>
      <c r="K1848"/>
      <c r="L1848"/>
      <c r="M1848"/>
      <c r="N1848"/>
      <c r="O1848"/>
      <c r="Q1848"/>
      <c r="R1848"/>
      <c r="AL1848" s="117"/>
      <c r="AM1848"/>
      <c r="AN1848"/>
      <c r="AO1848"/>
      <c r="AP1848"/>
      <c r="AU1848"/>
      <c r="AV1848" s="169"/>
    </row>
    <row r="1849" spans="1:48" s="9" customFormat="1" ht="15" customHeight="1" x14ac:dyDescent="0.35">
      <c r="A1849"/>
      <c r="B1849"/>
      <c r="C1849"/>
      <c r="D1849"/>
      <c r="E1849"/>
      <c r="F1849"/>
      <c r="K1849"/>
      <c r="L1849"/>
      <c r="M1849"/>
      <c r="N1849"/>
      <c r="O1849"/>
      <c r="Q1849"/>
      <c r="R1849"/>
      <c r="AL1849" s="117"/>
      <c r="AM1849"/>
      <c r="AN1849"/>
      <c r="AO1849"/>
      <c r="AP1849"/>
      <c r="AU1849"/>
      <c r="AV1849" s="169"/>
    </row>
    <row r="1850" spans="1:48" s="9" customFormat="1" ht="15" customHeight="1" x14ac:dyDescent="0.35">
      <c r="A1850"/>
      <c r="B1850"/>
      <c r="C1850"/>
      <c r="D1850"/>
      <c r="E1850"/>
      <c r="F1850"/>
      <c r="K1850"/>
      <c r="L1850"/>
      <c r="M1850"/>
      <c r="N1850"/>
      <c r="O1850"/>
      <c r="Q1850"/>
      <c r="R1850"/>
      <c r="AL1850" s="117"/>
      <c r="AM1850"/>
      <c r="AN1850"/>
      <c r="AO1850"/>
      <c r="AP1850"/>
      <c r="AU1850"/>
      <c r="AV1850" s="169"/>
    </row>
    <row r="1851" spans="1:48" s="9" customFormat="1" ht="15" customHeight="1" x14ac:dyDescent="0.35">
      <c r="A1851"/>
      <c r="B1851"/>
      <c r="C1851"/>
      <c r="D1851"/>
      <c r="E1851"/>
      <c r="F1851"/>
      <c r="K1851"/>
      <c r="L1851"/>
      <c r="M1851"/>
      <c r="N1851"/>
      <c r="O1851"/>
      <c r="Q1851"/>
      <c r="R1851"/>
      <c r="AL1851" s="117"/>
      <c r="AM1851"/>
      <c r="AN1851"/>
      <c r="AO1851"/>
      <c r="AP1851"/>
      <c r="AU1851"/>
      <c r="AV1851" s="169"/>
    </row>
    <row r="1852" spans="1:48" s="9" customFormat="1" ht="15" customHeight="1" x14ac:dyDescent="0.35">
      <c r="A1852"/>
      <c r="B1852"/>
      <c r="C1852"/>
      <c r="D1852"/>
      <c r="E1852"/>
      <c r="F1852"/>
      <c r="K1852"/>
      <c r="L1852"/>
      <c r="M1852"/>
      <c r="N1852"/>
      <c r="O1852"/>
      <c r="Q1852"/>
      <c r="R1852"/>
      <c r="AL1852" s="117"/>
      <c r="AM1852"/>
      <c r="AN1852"/>
      <c r="AO1852"/>
      <c r="AP1852"/>
      <c r="AU1852"/>
      <c r="AV1852" s="169"/>
    </row>
    <row r="1853" spans="1:48" s="9" customFormat="1" ht="15" customHeight="1" x14ac:dyDescent="0.35">
      <c r="A1853"/>
      <c r="B1853"/>
      <c r="C1853"/>
      <c r="D1853"/>
      <c r="E1853"/>
      <c r="F1853"/>
      <c r="K1853"/>
      <c r="L1853"/>
      <c r="M1853"/>
      <c r="N1853"/>
      <c r="O1853"/>
      <c r="Q1853"/>
      <c r="R1853"/>
      <c r="AL1853" s="117"/>
      <c r="AM1853"/>
      <c r="AN1853"/>
      <c r="AO1853"/>
      <c r="AP1853"/>
      <c r="AU1853"/>
      <c r="AV1853" s="169"/>
    </row>
    <row r="1854" spans="1:48" s="9" customFormat="1" ht="15" customHeight="1" x14ac:dyDescent="0.35">
      <c r="A1854"/>
      <c r="B1854"/>
      <c r="C1854"/>
      <c r="D1854"/>
      <c r="E1854"/>
      <c r="F1854"/>
      <c r="K1854"/>
      <c r="L1854"/>
      <c r="M1854"/>
      <c r="N1854"/>
      <c r="O1854"/>
      <c r="Q1854"/>
      <c r="R1854"/>
      <c r="AL1854" s="117"/>
      <c r="AM1854"/>
      <c r="AN1854"/>
      <c r="AO1854"/>
      <c r="AP1854"/>
      <c r="AU1854"/>
      <c r="AV1854" s="169"/>
    </row>
    <row r="1855" spans="1:48" s="9" customFormat="1" ht="15" customHeight="1" x14ac:dyDescent="0.35">
      <c r="A1855"/>
      <c r="B1855"/>
      <c r="C1855"/>
      <c r="D1855"/>
      <c r="E1855"/>
      <c r="F1855"/>
      <c r="K1855"/>
      <c r="L1855"/>
      <c r="M1855"/>
      <c r="N1855"/>
      <c r="O1855"/>
      <c r="Q1855"/>
      <c r="R1855"/>
      <c r="AL1855" s="117"/>
      <c r="AM1855"/>
      <c r="AN1855"/>
      <c r="AO1855"/>
      <c r="AP1855"/>
      <c r="AU1855"/>
      <c r="AV1855" s="169"/>
    </row>
    <row r="1856" spans="1:48" s="9" customFormat="1" ht="15" customHeight="1" x14ac:dyDescent="0.35">
      <c r="A1856"/>
      <c r="B1856"/>
      <c r="C1856"/>
      <c r="D1856"/>
      <c r="E1856"/>
      <c r="F1856"/>
      <c r="K1856"/>
      <c r="L1856"/>
      <c r="M1856"/>
      <c r="N1856"/>
      <c r="O1856"/>
      <c r="Q1856"/>
      <c r="R1856"/>
      <c r="AL1856" s="117"/>
      <c r="AM1856"/>
      <c r="AN1856"/>
      <c r="AO1856"/>
      <c r="AP1856"/>
      <c r="AU1856"/>
      <c r="AV1856" s="169"/>
    </row>
    <row r="1857" spans="1:48" s="9" customFormat="1" ht="15" customHeight="1" x14ac:dyDescent="0.35">
      <c r="A1857"/>
      <c r="B1857"/>
      <c r="C1857"/>
      <c r="D1857"/>
      <c r="E1857"/>
      <c r="F1857"/>
      <c r="K1857"/>
      <c r="L1857"/>
      <c r="M1857"/>
      <c r="N1857"/>
      <c r="O1857"/>
      <c r="Q1857"/>
      <c r="R1857"/>
      <c r="AL1857" s="117"/>
      <c r="AM1857"/>
      <c r="AN1857"/>
      <c r="AO1857"/>
      <c r="AP1857"/>
      <c r="AU1857"/>
      <c r="AV1857" s="169"/>
    </row>
    <row r="1858" spans="1:48" s="9" customFormat="1" ht="15" customHeight="1" x14ac:dyDescent="0.35">
      <c r="A1858"/>
      <c r="B1858"/>
      <c r="C1858"/>
      <c r="D1858"/>
      <c r="E1858"/>
      <c r="F1858"/>
      <c r="K1858"/>
      <c r="L1858"/>
      <c r="M1858"/>
      <c r="N1858"/>
      <c r="O1858"/>
      <c r="Q1858"/>
      <c r="R1858"/>
      <c r="AL1858" s="117"/>
      <c r="AM1858"/>
      <c r="AN1858"/>
      <c r="AO1858"/>
      <c r="AP1858"/>
      <c r="AU1858"/>
      <c r="AV1858" s="169"/>
    </row>
    <row r="1859" spans="1:48" s="9" customFormat="1" ht="15" customHeight="1" x14ac:dyDescent="0.35">
      <c r="A1859"/>
      <c r="B1859"/>
      <c r="C1859"/>
      <c r="D1859"/>
      <c r="E1859"/>
      <c r="F1859"/>
      <c r="K1859"/>
      <c r="L1859"/>
      <c r="M1859"/>
      <c r="N1859"/>
      <c r="O1859"/>
      <c r="Q1859"/>
      <c r="R1859"/>
      <c r="AL1859" s="117"/>
      <c r="AM1859"/>
      <c r="AN1859"/>
      <c r="AO1859"/>
      <c r="AP1859"/>
      <c r="AU1859"/>
      <c r="AV1859" s="169"/>
    </row>
    <row r="1860" spans="1:48" s="9" customFormat="1" ht="15" customHeight="1" x14ac:dyDescent="0.35">
      <c r="A1860"/>
      <c r="B1860"/>
      <c r="C1860"/>
      <c r="D1860"/>
      <c r="E1860"/>
      <c r="F1860"/>
      <c r="K1860"/>
      <c r="L1860"/>
      <c r="M1860"/>
      <c r="N1860"/>
      <c r="O1860"/>
      <c r="Q1860"/>
      <c r="R1860"/>
      <c r="AL1860" s="117"/>
      <c r="AM1860"/>
      <c r="AN1860"/>
      <c r="AO1860"/>
      <c r="AP1860"/>
      <c r="AU1860"/>
      <c r="AV1860" s="169"/>
    </row>
    <row r="1861" spans="1:48" s="9" customFormat="1" ht="15" customHeight="1" x14ac:dyDescent="0.35">
      <c r="A1861"/>
      <c r="B1861"/>
      <c r="C1861"/>
      <c r="D1861"/>
      <c r="E1861"/>
      <c r="F1861"/>
      <c r="K1861"/>
      <c r="L1861"/>
      <c r="M1861"/>
      <c r="N1861"/>
      <c r="O1861"/>
      <c r="Q1861"/>
      <c r="R1861"/>
      <c r="AL1861" s="117"/>
      <c r="AM1861"/>
      <c r="AN1861"/>
      <c r="AO1861"/>
      <c r="AP1861"/>
      <c r="AU1861"/>
      <c r="AV1861" s="169"/>
    </row>
    <row r="1862" spans="1:48" s="9" customFormat="1" ht="15" customHeight="1" x14ac:dyDescent="0.35">
      <c r="A1862"/>
      <c r="B1862"/>
      <c r="C1862"/>
      <c r="D1862"/>
      <c r="E1862"/>
      <c r="F1862"/>
      <c r="K1862"/>
      <c r="L1862"/>
      <c r="M1862"/>
      <c r="N1862"/>
      <c r="O1862"/>
      <c r="Q1862"/>
      <c r="R1862"/>
      <c r="AL1862" s="117"/>
      <c r="AM1862"/>
      <c r="AN1862"/>
      <c r="AO1862"/>
      <c r="AP1862"/>
      <c r="AU1862"/>
      <c r="AV1862" s="169"/>
    </row>
    <row r="1863" spans="1:48" s="9" customFormat="1" ht="15" customHeight="1" x14ac:dyDescent="0.35">
      <c r="A1863"/>
      <c r="B1863"/>
      <c r="C1863"/>
      <c r="D1863"/>
      <c r="E1863"/>
      <c r="F1863"/>
      <c r="K1863"/>
      <c r="L1863"/>
      <c r="M1863"/>
      <c r="N1863"/>
      <c r="O1863"/>
      <c r="Q1863"/>
      <c r="R1863"/>
      <c r="AL1863" s="117"/>
      <c r="AM1863"/>
      <c r="AN1863"/>
      <c r="AO1863"/>
      <c r="AP1863"/>
      <c r="AU1863"/>
      <c r="AV1863" s="169"/>
    </row>
    <row r="1864" spans="1:48" s="9" customFormat="1" ht="15" customHeight="1" x14ac:dyDescent="0.35">
      <c r="A1864"/>
      <c r="B1864"/>
      <c r="C1864"/>
      <c r="D1864"/>
      <c r="E1864"/>
      <c r="F1864"/>
      <c r="K1864"/>
      <c r="L1864"/>
      <c r="M1864"/>
      <c r="N1864"/>
      <c r="O1864"/>
      <c r="Q1864"/>
      <c r="R1864"/>
      <c r="AL1864" s="117"/>
      <c r="AM1864"/>
      <c r="AN1864"/>
      <c r="AO1864"/>
      <c r="AP1864"/>
      <c r="AU1864"/>
      <c r="AV1864" s="169"/>
    </row>
    <row r="1865" spans="1:48" s="9" customFormat="1" ht="15" customHeight="1" x14ac:dyDescent="0.35">
      <c r="A1865"/>
      <c r="B1865"/>
      <c r="C1865"/>
      <c r="D1865"/>
      <c r="E1865"/>
      <c r="F1865"/>
      <c r="K1865"/>
      <c r="L1865"/>
      <c r="M1865"/>
      <c r="N1865"/>
      <c r="O1865"/>
      <c r="Q1865"/>
      <c r="R1865"/>
      <c r="AL1865" s="117"/>
      <c r="AM1865"/>
      <c r="AN1865"/>
      <c r="AO1865"/>
      <c r="AP1865"/>
      <c r="AU1865"/>
      <c r="AV1865" s="169"/>
    </row>
    <row r="1866" spans="1:48" s="9" customFormat="1" ht="15" customHeight="1" x14ac:dyDescent="0.35">
      <c r="A1866"/>
      <c r="B1866"/>
      <c r="C1866"/>
      <c r="D1866"/>
      <c r="E1866"/>
      <c r="F1866"/>
      <c r="K1866"/>
      <c r="L1866"/>
      <c r="M1866"/>
      <c r="N1866"/>
      <c r="O1866"/>
      <c r="Q1866"/>
      <c r="R1866"/>
      <c r="AL1866" s="117"/>
      <c r="AM1866"/>
      <c r="AN1866"/>
      <c r="AO1866"/>
      <c r="AP1866"/>
      <c r="AU1866"/>
      <c r="AV1866" s="169"/>
    </row>
    <row r="1867" spans="1:48" s="9" customFormat="1" ht="15" customHeight="1" x14ac:dyDescent="0.35">
      <c r="A1867"/>
      <c r="B1867"/>
      <c r="C1867"/>
      <c r="D1867"/>
      <c r="E1867"/>
      <c r="F1867"/>
      <c r="K1867"/>
      <c r="L1867"/>
      <c r="M1867"/>
      <c r="N1867"/>
      <c r="O1867"/>
      <c r="Q1867"/>
      <c r="R1867"/>
      <c r="AL1867" s="117"/>
      <c r="AM1867"/>
      <c r="AN1867"/>
      <c r="AO1867"/>
      <c r="AP1867"/>
      <c r="AU1867"/>
      <c r="AV1867" s="169"/>
    </row>
    <row r="1868" spans="1:48" s="9" customFormat="1" ht="15" customHeight="1" x14ac:dyDescent="0.35">
      <c r="A1868"/>
      <c r="B1868"/>
      <c r="C1868"/>
      <c r="D1868"/>
      <c r="E1868"/>
      <c r="F1868"/>
      <c r="K1868"/>
      <c r="L1868"/>
      <c r="M1868"/>
      <c r="N1868"/>
      <c r="O1868"/>
      <c r="Q1868"/>
      <c r="R1868"/>
      <c r="AL1868" s="117"/>
      <c r="AM1868"/>
      <c r="AN1868"/>
      <c r="AO1868"/>
      <c r="AP1868"/>
      <c r="AU1868"/>
      <c r="AV1868" s="169"/>
    </row>
    <row r="1869" spans="1:48" s="9" customFormat="1" ht="15" customHeight="1" x14ac:dyDescent="0.35">
      <c r="A1869"/>
      <c r="B1869"/>
      <c r="C1869"/>
      <c r="D1869"/>
      <c r="E1869"/>
      <c r="F1869"/>
      <c r="K1869"/>
      <c r="L1869"/>
      <c r="M1869"/>
      <c r="N1869"/>
      <c r="O1869"/>
      <c r="Q1869"/>
      <c r="R1869"/>
      <c r="AL1869" s="117"/>
      <c r="AM1869"/>
      <c r="AN1869"/>
      <c r="AO1869"/>
      <c r="AP1869"/>
      <c r="AU1869"/>
      <c r="AV1869" s="169"/>
    </row>
    <row r="1870" spans="1:48" s="9" customFormat="1" ht="15" customHeight="1" x14ac:dyDescent="0.35">
      <c r="A1870"/>
      <c r="B1870"/>
      <c r="C1870"/>
      <c r="D1870"/>
      <c r="E1870"/>
      <c r="F1870"/>
      <c r="K1870"/>
      <c r="L1870"/>
      <c r="M1870"/>
      <c r="N1870"/>
      <c r="O1870"/>
      <c r="Q1870"/>
      <c r="R1870"/>
      <c r="AL1870" s="117"/>
      <c r="AM1870"/>
      <c r="AN1870"/>
      <c r="AO1870"/>
      <c r="AP1870"/>
      <c r="AU1870"/>
      <c r="AV1870" s="169"/>
    </row>
    <row r="1871" spans="1:48" s="9" customFormat="1" ht="15" customHeight="1" x14ac:dyDescent="0.35">
      <c r="A1871"/>
      <c r="B1871"/>
      <c r="C1871"/>
      <c r="D1871"/>
      <c r="E1871"/>
      <c r="F1871"/>
      <c r="K1871"/>
      <c r="L1871"/>
      <c r="M1871"/>
      <c r="N1871"/>
      <c r="O1871"/>
      <c r="Q1871"/>
      <c r="R1871"/>
      <c r="AL1871" s="117"/>
      <c r="AM1871"/>
      <c r="AN1871"/>
      <c r="AO1871"/>
      <c r="AP1871"/>
      <c r="AU1871"/>
      <c r="AV1871" s="169"/>
    </row>
    <row r="1872" spans="1:48" s="9" customFormat="1" ht="15" customHeight="1" x14ac:dyDescent="0.35">
      <c r="A1872"/>
      <c r="B1872"/>
      <c r="C1872"/>
      <c r="D1872"/>
      <c r="E1872"/>
      <c r="F1872"/>
      <c r="K1872"/>
      <c r="L1872"/>
      <c r="M1872"/>
      <c r="N1872"/>
      <c r="O1872"/>
      <c r="Q1872"/>
      <c r="R1872"/>
      <c r="AL1872" s="117"/>
      <c r="AM1872"/>
      <c r="AN1872"/>
      <c r="AO1872"/>
      <c r="AP1872"/>
      <c r="AU1872"/>
      <c r="AV1872" s="169"/>
    </row>
    <row r="1873" spans="1:48" s="9" customFormat="1" ht="15" customHeight="1" x14ac:dyDescent="0.35">
      <c r="A1873"/>
      <c r="B1873"/>
      <c r="C1873"/>
      <c r="D1873"/>
      <c r="E1873"/>
      <c r="F1873"/>
      <c r="K1873"/>
      <c r="L1873"/>
      <c r="M1873"/>
      <c r="N1873"/>
      <c r="O1873"/>
      <c r="Q1873"/>
      <c r="R1873"/>
      <c r="AL1873" s="117"/>
      <c r="AM1873"/>
      <c r="AN1873"/>
      <c r="AO1873"/>
      <c r="AP1873"/>
      <c r="AU1873"/>
      <c r="AV1873" s="169"/>
    </row>
    <row r="1874" spans="1:48" s="9" customFormat="1" ht="15" customHeight="1" x14ac:dyDescent="0.35">
      <c r="A1874"/>
      <c r="B1874"/>
      <c r="C1874"/>
      <c r="D1874"/>
      <c r="E1874"/>
      <c r="F1874"/>
      <c r="K1874"/>
      <c r="L1874"/>
      <c r="M1874"/>
      <c r="N1874"/>
      <c r="O1874"/>
      <c r="Q1874"/>
      <c r="R1874"/>
      <c r="AL1874" s="117"/>
      <c r="AM1874"/>
      <c r="AN1874"/>
      <c r="AO1874"/>
      <c r="AP1874"/>
      <c r="AU1874"/>
      <c r="AV1874" s="169"/>
    </row>
    <row r="1875" spans="1:48" s="9" customFormat="1" ht="15" customHeight="1" x14ac:dyDescent="0.35">
      <c r="A1875"/>
      <c r="B1875"/>
      <c r="C1875"/>
      <c r="D1875"/>
      <c r="E1875"/>
      <c r="F1875"/>
      <c r="K1875"/>
      <c r="L1875"/>
      <c r="M1875"/>
      <c r="N1875"/>
      <c r="O1875"/>
      <c r="Q1875"/>
      <c r="R1875"/>
      <c r="AL1875" s="117"/>
      <c r="AM1875"/>
      <c r="AN1875"/>
      <c r="AO1875"/>
      <c r="AP1875"/>
      <c r="AU1875"/>
      <c r="AV1875" s="169"/>
    </row>
    <row r="1876" spans="1:48" s="9" customFormat="1" ht="15" customHeight="1" x14ac:dyDescent="0.35">
      <c r="A1876"/>
      <c r="B1876"/>
      <c r="C1876"/>
      <c r="D1876"/>
      <c r="E1876"/>
      <c r="F1876"/>
      <c r="K1876"/>
      <c r="L1876"/>
      <c r="M1876"/>
      <c r="N1876"/>
      <c r="O1876"/>
      <c r="Q1876"/>
      <c r="R1876"/>
      <c r="AL1876" s="117"/>
      <c r="AM1876"/>
      <c r="AN1876"/>
      <c r="AO1876"/>
      <c r="AP1876"/>
      <c r="AU1876"/>
      <c r="AV1876" s="169"/>
    </row>
    <row r="1877" spans="1:48" s="9" customFormat="1" ht="15" customHeight="1" x14ac:dyDescent="0.35">
      <c r="A1877"/>
      <c r="B1877"/>
      <c r="C1877"/>
      <c r="D1877"/>
      <c r="E1877"/>
      <c r="F1877"/>
      <c r="K1877"/>
      <c r="L1877"/>
      <c r="M1877"/>
      <c r="N1877"/>
      <c r="O1877"/>
      <c r="Q1877"/>
      <c r="R1877"/>
      <c r="AL1877" s="117"/>
      <c r="AM1877"/>
      <c r="AN1877"/>
      <c r="AO1877"/>
      <c r="AP1877"/>
      <c r="AU1877"/>
      <c r="AV1877" s="169"/>
    </row>
    <row r="1878" spans="1:48" s="9" customFormat="1" ht="15" customHeight="1" x14ac:dyDescent="0.35">
      <c r="A1878"/>
      <c r="B1878"/>
      <c r="C1878"/>
      <c r="D1878"/>
      <c r="E1878"/>
      <c r="F1878"/>
      <c r="K1878"/>
      <c r="L1878"/>
      <c r="M1878"/>
      <c r="N1878"/>
      <c r="O1878"/>
      <c r="Q1878"/>
      <c r="R1878"/>
      <c r="AL1878" s="117"/>
      <c r="AM1878"/>
      <c r="AN1878"/>
      <c r="AO1878"/>
      <c r="AP1878"/>
      <c r="AU1878"/>
      <c r="AV1878" s="169"/>
    </row>
    <row r="1879" spans="1:48" s="9" customFormat="1" ht="15" customHeight="1" x14ac:dyDescent="0.35">
      <c r="A1879"/>
      <c r="B1879"/>
      <c r="C1879"/>
      <c r="D1879"/>
      <c r="E1879"/>
      <c r="F1879"/>
      <c r="K1879"/>
      <c r="L1879"/>
      <c r="M1879"/>
      <c r="N1879"/>
      <c r="O1879"/>
      <c r="Q1879"/>
      <c r="R1879"/>
      <c r="AL1879" s="117"/>
      <c r="AM1879"/>
      <c r="AN1879"/>
      <c r="AO1879"/>
      <c r="AP1879"/>
      <c r="AU1879"/>
      <c r="AV1879" s="169"/>
    </row>
    <row r="1880" spans="1:48" s="9" customFormat="1" ht="15" customHeight="1" x14ac:dyDescent="0.35">
      <c r="A1880"/>
      <c r="B1880"/>
      <c r="C1880"/>
      <c r="D1880"/>
      <c r="E1880"/>
      <c r="F1880"/>
      <c r="K1880"/>
      <c r="L1880"/>
      <c r="M1880"/>
      <c r="N1880"/>
      <c r="O1880"/>
      <c r="Q1880"/>
      <c r="R1880"/>
      <c r="AL1880" s="117"/>
      <c r="AM1880"/>
      <c r="AN1880"/>
      <c r="AO1880"/>
      <c r="AP1880"/>
      <c r="AU1880"/>
      <c r="AV1880" s="169"/>
    </row>
    <row r="1881" spans="1:48" s="9" customFormat="1" ht="15" customHeight="1" x14ac:dyDescent="0.35">
      <c r="A1881"/>
      <c r="B1881"/>
      <c r="C1881"/>
      <c r="D1881"/>
      <c r="E1881"/>
      <c r="F1881"/>
      <c r="K1881"/>
      <c r="L1881"/>
      <c r="M1881"/>
      <c r="N1881"/>
      <c r="O1881"/>
      <c r="Q1881"/>
      <c r="R1881"/>
      <c r="AL1881" s="117"/>
      <c r="AM1881"/>
      <c r="AN1881"/>
      <c r="AO1881"/>
      <c r="AP1881"/>
      <c r="AU1881"/>
      <c r="AV1881" s="169"/>
    </row>
    <row r="1882" spans="1:48" s="9" customFormat="1" ht="15" customHeight="1" x14ac:dyDescent="0.35">
      <c r="A1882"/>
      <c r="B1882"/>
      <c r="C1882"/>
      <c r="D1882"/>
      <c r="E1882"/>
      <c r="F1882"/>
      <c r="K1882"/>
      <c r="L1882"/>
      <c r="M1882"/>
      <c r="N1882"/>
      <c r="O1882"/>
      <c r="Q1882"/>
      <c r="R1882"/>
      <c r="AL1882" s="117"/>
      <c r="AM1882"/>
      <c r="AN1882"/>
      <c r="AO1882"/>
      <c r="AP1882"/>
      <c r="AU1882"/>
      <c r="AV1882" s="169"/>
    </row>
    <row r="1883" spans="1:48" s="9" customFormat="1" ht="15" customHeight="1" x14ac:dyDescent="0.35">
      <c r="A1883"/>
      <c r="B1883"/>
      <c r="C1883"/>
      <c r="D1883"/>
      <c r="E1883"/>
      <c r="F1883"/>
      <c r="K1883"/>
      <c r="L1883"/>
      <c r="M1883"/>
      <c r="N1883"/>
      <c r="O1883"/>
      <c r="Q1883"/>
      <c r="R1883"/>
      <c r="AL1883" s="117"/>
      <c r="AM1883"/>
      <c r="AN1883"/>
      <c r="AO1883"/>
      <c r="AP1883"/>
      <c r="AU1883"/>
      <c r="AV1883" s="169"/>
    </row>
    <row r="1884" spans="1:48" s="9" customFormat="1" ht="15" customHeight="1" x14ac:dyDescent="0.35">
      <c r="A1884"/>
      <c r="B1884"/>
      <c r="C1884"/>
      <c r="D1884"/>
      <c r="E1884"/>
      <c r="F1884"/>
      <c r="K1884"/>
      <c r="L1884"/>
      <c r="M1884"/>
      <c r="N1884"/>
      <c r="O1884"/>
      <c r="Q1884"/>
      <c r="R1884"/>
      <c r="AL1884" s="117"/>
      <c r="AM1884"/>
      <c r="AN1884"/>
      <c r="AO1884"/>
      <c r="AP1884"/>
      <c r="AU1884"/>
      <c r="AV1884" s="169"/>
    </row>
    <row r="1885" spans="1:48" s="9" customFormat="1" ht="15" customHeight="1" x14ac:dyDescent="0.35">
      <c r="A1885"/>
      <c r="B1885"/>
      <c r="C1885"/>
      <c r="D1885"/>
      <c r="E1885"/>
      <c r="F1885"/>
      <c r="K1885"/>
      <c r="L1885"/>
      <c r="M1885"/>
      <c r="N1885"/>
      <c r="O1885"/>
      <c r="Q1885"/>
      <c r="R1885"/>
      <c r="AL1885" s="117"/>
      <c r="AM1885"/>
      <c r="AN1885"/>
      <c r="AO1885"/>
      <c r="AP1885"/>
      <c r="AU1885"/>
      <c r="AV1885" s="169"/>
    </row>
    <row r="1886" spans="1:48" s="9" customFormat="1" ht="15" customHeight="1" x14ac:dyDescent="0.35">
      <c r="A1886"/>
      <c r="B1886"/>
      <c r="C1886"/>
      <c r="D1886"/>
      <c r="E1886"/>
      <c r="F1886"/>
      <c r="K1886"/>
      <c r="L1886"/>
      <c r="M1886"/>
      <c r="N1886"/>
      <c r="O1886"/>
      <c r="Q1886"/>
      <c r="R1886"/>
      <c r="AL1886" s="117"/>
      <c r="AM1886"/>
      <c r="AN1886"/>
      <c r="AO1886"/>
      <c r="AP1886"/>
      <c r="AU1886"/>
      <c r="AV1886" s="169"/>
    </row>
    <row r="1887" spans="1:48" s="9" customFormat="1" ht="15" customHeight="1" x14ac:dyDescent="0.35">
      <c r="A1887"/>
      <c r="B1887"/>
      <c r="C1887"/>
      <c r="D1887"/>
      <c r="E1887"/>
      <c r="F1887"/>
      <c r="K1887"/>
      <c r="L1887"/>
      <c r="M1887"/>
      <c r="N1887"/>
      <c r="O1887"/>
      <c r="Q1887"/>
      <c r="R1887"/>
      <c r="AL1887" s="117"/>
      <c r="AM1887"/>
      <c r="AN1887"/>
      <c r="AO1887"/>
      <c r="AP1887"/>
      <c r="AU1887"/>
      <c r="AV1887" s="169"/>
    </row>
    <row r="1888" spans="1:48" s="9" customFormat="1" ht="15" customHeight="1" x14ac:dyDescent="0.35">
      <c r="A1888"/>
      <c r="B1888"/>
      <c r="C1888"/>
      <c r="D1888"/>
      <c r="E1888"/>
      <c r="F1888"/>
      <c r="K1888"/>
      <c r="L1888"/>
      <c r="M1888"/>
      <c r="N1888"/>
      <c r="O1888"/>
      <c r="Q1888"/>
      <c r="R1888"/>
      <c r="AL1888" s="117"/>
      <c r="AM1888"/>
      <c r="AN1888"/>
      <c r="AO1888"/>
      <c r="AP1888"/>
      <c r="AU1888"/>
      <c r="AV1888" s="169"/>
    </row>
    <row r="1889" spans="1:48" s="9" customFormat="1" ht="15" customHeight="1" x14ac:dyDescent="0.35">
      <c r="A1889"/>
      <c r="B1889"/>
      <c r="C1889"/>
      <c r="D1889"/>
      <c r="E1889"/>
      <c r="F1889"/>
      <c r="K1889"/>
      <c r="L1889"/>
      <c r="M1889"/>
      <c r="N1889"/>
      <c r="O1889"/>
      <c r="Q1889"/>
      <c r="R1889"/>
      <c r="AL1889" s="117"/>
      <c r="AM1889"/>
      <c r="AN1889"/>
      <c r="AO1889"/>
      <c r="AP1889"/>
      <c r="AU1889"/>
      <c r="AV1889" s="169"/>
    </row>
    <row r="1890" spans="1:48" s="9" customFormat="1" ht="15" customHeight="1" x14ac:dyDescent="0.35">
      <c r="A1890"/>
      <c r="B1890"/>
      <c r="C1890"/>
      <c r="D1890"/>
      <c r="E1890"/>
      <c r="F1890"/>
      <c r="K1890"/>
      <c r="L1890"/>
      <c r="M1890"/>
      <c r="N1890"/>
      <c r="O1890"/>
      <c r="Q1890"/>
      <c r="R1890"/>
      <c r="AL1890" s="117"/>
      <c r="AM1890"/>
      <c r="AN1890"/>
      <c r="AO1890"/>
      <c r="AP1890"/>
      <c r="AU1890"/>
      <c r="AV1890" s="169"/>
    </row>
    <row r="1891" spans="1:48" s="9" customFormat="1" ht="15" customHeight="1" x14ac:dyDescent="0.35">
      <c r="A1891"/>
      <c r="B1891"/>
      <c r="C1891"/>
      <c r="D1891"/>
      <c r="E1891"/>
      <c r="F1891"/>
      <c r="K1891"/>
      <c r="L1891"/>
      <c r="M1891"/>
      <c r="N1891"/>
      <c r="O1891"/>
      <c r="Q1891"/>
      <c r="R1891"/>
      <c r="AL1891" s="117"/>
      <c r="AM1891"/>
      <c r="AN1891"/>
      <c r="AO1891"/>
      <c r="AP1891"/>
      <c r="AU1891"/>
      <c r="AV1891" s="169"/>
    </row>
    <row r="1892" spans="1:48" s="9" customFormat="1" ht="15" customHeight="1" x14ac:dyDescent="0.35">
      <c r="A1892"/>
      <c r="B1892"/>
      <c r="C1892"/>
      <c r="D1892"/>
      <c r="E1892"/>
      <c r="F1892"/>
      <c r="K1892"/>
      <c r="L1892"/>
      <c r="M1892"/>
      <c r="N1892"/>
      <c r="O1892"/>
      <c r="Q1892"/>
      <c r="R1892"/>
      <c r="AL1892" s="117"/>
      <c r="AM1892"/>
      <c r="AN1892"/>
      <c r="AO1892"/>
      <c r="AP1892"/>
      <c r="AU1892"/>
      <c r="AV1892" s="169"/>
    </row>
    <row r="1893" spans="1:48" s="9" customFormat="1" ht="15" customHeight="1" x14ac:dyDescent="0.35">
      <c r="A1893"/>
      <c r="B1893"/>
      <c r="C1893"/>
      <c r="D1893"/>
      <c r="E1893"/>
      <c r="F1893"/>
      <c r="K1893"/>
      <c r="L1893"/>
      <c r="M1893"/>
      <c r="N1893"/>
      <c r="O1893"/>
      <c r="Q1893"/>
      <c r="R1893"/>
      <c r="AL1893" s="117"/>
      <c r="AM1893"/>
      <c r="AN1893"/>
      <c r="AO1893"/>
      <c r="AP1893"/>
      <c r="AU1893"/>
      <c r="AV1893" s="169"/>
    </row>
    <row r="1894" spans="1:48" s="9" customFormat="1" ht="15" customHeight="1" x14ac:dyDescent="0.35">
      <c r="A1894"/>
      <c r="B1894"/>
      <c r="C1894"/>
      <c r="D1894"/>
      <c r="E1894"/>
      <c r="F1894"/>
      <c r="K1894"/>
      <c r="L1894"/>
      <c r="M1894"/>
      <c r="N1894"/>
      <c r="O1894"/>
      <c r="Q1894"/>
      <c r="R1894"/>
      <c r="AL1894" s="117"/>
      <c r="AM1894"/>
      <c r="AN1894"/>
      <c r="AO1894"/>
      <c r="AP1894"/>
      <c r="AU1894"/>
      <c r="AV1894" s="169"/>
    </row>
    <row r="1895" spans="1:48" s="9" customFormat="1" ht="15" customHeight="1" x14ac:dyDescent="0.35">
      <c r="A1895"/>
      <c r="B1895"/>
      <c r="C1895"/>
      <c r="D1895"/>
      <c r="E1895"/>
      <c r="F1895"/>
      <c r="K1895"/>
      <c r="L1895"/>
      <c r="M1895"/>
      <c r="N1895"/>
      <c r="O1895"/>
      <c r="Q1895"/>
      <c r="R1895"/>
      <c r="AL1895" s="117"/>
      <c r="AM1895"/>
      <c r="AN1895"/>
      <c r="AO1895"/>
      <c r="AP1895"/>
      <c r="AU1895"/>
      <c r="AV1895" s="169"/>
    </row>
    <row r="1896" spans="1:48" s="9" customFormat="1" ht="15" customHeight="1" x14ac:dyDescent="0.35">
      <c r="A1896"/>
      <c r="B1896"/>
      <c r="C1896"/>
      <c r="D1896"/>
      <c r="E1896"/>
      <c r="F1896"/>
      <c r="K1896"/>
      <c r="L1896"/>
      <c r="M1896"/>
      <c r="N1896"/>
      <c r="O1896"/>
      <c r="Q1896"/>
      <c r="R1896"/>
      <c r="AL1896" s="117"/>
      <c r="AM1896"/>
      <c r="AN1896"/>
      <c r="AO1896"/>
      <c r="AP1896"/>
      <c r="AU1896"/>
      <c r="AV1896" s="169"/>
    </row>
    <row r="1897" spans="1:48" s="9" customFormat="1" ht="15" customHeight="1" x14ac:dyDescent="0.35">
      <c r="A1897"/>
      <c r="B1897"/>
      <c r="C1897"/>
      <c r="D1897"/>
      <c r="E1897"/>
      <c r="F1897"/>
      <c r="K1897"/>
      <c r="L1897"/>
      <c r="M1897"/>
      <c r="N1897"/>
      <c r="O1897"/>
      <c r="Q1897"/>
      <c r="R1897"/>
      <c r="AL1897" s="117"/>
      <c r="AM1897"/>
      <c r="AN1897"/>
      <c r="AO1897"/>
      <c r="AP1897"/>
      <c r="AU1897"/>
      <c r="AV1897" s="169"/>
    </row>
    <row r="1898" spans="1:48" s="9" customFormat="1" ht="15" customHeight="1" x14ac:dyDescent="0.35">
      <c r="A1898"/>
      <c r="B1898"/>
      <c r="C1898"/>
      <c r="D1898"/>
      <c r="E1898"/>
      <c r="F1898"/>
      <c r="K1898"/>
      <c r="L1898"/>
      <c r="M1898"/>
      <c r="N1898"/>
      <c r="O1898"/>
      <c r="Q1898"/>
      <c r="R1898"/>
      <c r="AL1898" s="117"/>
      <c r="AM1898"/>
      <c r="AN1898"/>
      <c r="AO1898"/>
      <c r="AP1898"/>
      <c r="AU1898"/>
      <c r="AV1898" s="169"/>
    </row>
    <row r="1899" spans="1:48" s="9" customFormat="1" ht="15" customHeight="1" x14ac:dyDescent="0.35">
      <c r="A1899"/>
      <c r="B1899"/>
      <c r="C1899"/>
      <c r="D1899"/>
      <c r="E1899"/>
      <c r="F1899"/>
      <c r="K1899"/>
      <c r="L1899"/>
      <c r="M1899"/>
      <c r="N1899"/>
      <c r="O1899"/>
      <c r="Q1899"/>
      <c r="R1899"/>
      <c r="AL1899" s="117"/>
      <c r="AM1899"/>
      <c r="AN1899"/>
      <c r="AO1899"/>
      <c r="AP1899"/>
      <c r="AU1899"/>
      <c r="AV1899" s="169"/>
    </row>
    <row r="1900" spans="1:48" s="9" customFormat="1" ht="15" customHeight="1" x14ac:dyDescent="0.35">
      <c r="A1900"/>
      <c r="B1900"/>
      <c r="C1900"/>
      <c r="D1900"/>
      <c r="E1900"/>
      <c r="F1900"/>
      <c r="K1900"/>
      <c r="L1900"/>
      <c r="M1900"/>
      <c r="N1900"/>
      <c r="O1900"/>
      <c r="Q1900"/>
      <c r="R1900"/>
      <c r="AL1900" s="117"/>
      <c r="AM1900"/>
      <c r="AN1900"/>
      <c r="AO1900"/>
      <c r="AP1900"/>
      <c r="AU1900"/>
      <c r="AV1900" s="169"/>
    </row>
    <row r="1901" spans="1:48" s="9" customFormat="1" ht="15" customHeight="1" x14ac:dyDescent="0.35">
      <c r="A1901"/>
      <c r="B1901"/>
      <c r="C1901"/>
      <c r="D1901"/>
      <c r="E1901"/>
      <c r="F1901"/>
      <c r="K1901"/>
      <c r="L1901"/>
      <c r="M1901"/>
      <c r="N1901"/>
      <c r="O1901"/>
      <c r="Q1901"/>
      <c r="R1901"/>
      <c r="AL1901" s="117"/>
      <c r="AM1901"/>
      <c r="AN1901"/>
      <c r="AO1901"/>
      <c r="AP1901"/>
      <c r="AU1901"/>
      <c r="AV1901" s="169"/>
    </row>
    <row r="1902" spans="1:48" s="9" customFormat="1" ht="15" customHeight="1" x14ac:dyDescent="0.35">
      <c r="A1902"/>
      <c r="B1902"/>
      <c r="C1902"/>
      <c r="D1902"/>
      <c r="E1902"/>
      <c r="F1902"/>
      <c r="K1902"/>
      <c r="L1902"/>
      <c r="M1902"/>
      <c r="N1902"/>
      <c r="O1902"/>
      <c r="Q1902"/>
      <c r="R1902"/>
      <c r="AL1902" s="117"/>
      <c r="AM1902"/>
      <c r="AN1902"/>
      <c r="AO1902"/>
      <c r="AP1902"/>
      <c r="AU1902"/>
      <c r="AV1902" s="169"/>
    </row>
    <row r="1903" spans="1:48" s="9" customFormat="1" ht="15" customHeight="1" x14ac:dyDescent="0.35">
      <c r="A1903"/>
      <c r="B1903"/>
      <c r="C1903"/>
      <c r="D1903"/>
      <c r="E1903"/>
      <c r="F1903"/>
      <c r="K1903"/>
      <c r="L1903"/>
      <c r="M1903"/>
      <c r="N1903"/>
      <c r="O1903"/>
      <c r="Q1903"/>
      <c r="R1903"/>
      <c r="AL1903" s="117"/>
      <c r="AM1903"/>
      <c r="AN1903"/>
      <c r="AO1903"/>
      <c r="AP1903"/>
      <c r="AU1903"/>
      <c r="AV1903" s="169"/>
    </row>
    <row r="1904" spans="1:48" s="9" customFormat="1" ht="15" customHeight="1" x14ac:dyDescent="0.35">
      <c r="A1904"/>
      <c r="B1904"/>
      <c r="C1904"/>
      <c r="D1904"/>
      <c r="E1904"/>
      <c r="F1904"/>
      <c r="K1904"/>
      <c r="L1904"/>
      <c r="M1904"/>
      <c r="N1904"/>
      <c r="O1904"/>
      <c r="Q1904"/>
      <c r="R1904"/>
      <c r="AL1904" s="117"/>
      <c r="AM1904"/>
      <c r="AN1904"/>
      <c r="AO1904"/>
      <c r="AP1904"/>
      <c r="AU1904"/>
      <c r="AV1904" s="169"/>
    </row>
    <row r="1905" spans="1:48" s="9" customFormat="1" ht="15" customHeight="1" x14ac:dyDescent="0.35">
      <c r="A1905"/>
      <c r="B1905"/>
      <c r="C1905"/>
      <c r="D1905"/>
      <c r="E1905"/>
      <c r="F1905"/>
      <c r="K1905"/>
      <c r="L1905"/>
      <c r="M1905"/>
      <c r="N1905"/>
      <c r="O1905"/>
      <c r="Q1905"/>
      <c r="R1905"/>
      <c r="AL1905" s="117"/>
      <c r="AM1905"/>
      <c r="AN1905"/>
      <c r="AO1905"/>
      <c r="AP1905"/>
      <c r="AU1905"/>
      <c r="AV1905" s="169"/>
    </row>
    <row r="1906" spans="1:48" s="9" customFormat="1" ht="15" customHeight="1" x14ac:dyDescent="0.35">
      <c r="A1906"/>
      <c r="B1906"/>
      <c r="C1906"/>
      <c r="D1906"/>
      <c r="E1906"/>
      <c r="F1906"/>
      <c r="K1906"/>
      <c r="L1906"/>
      <c r="M1906"/>
      <c r="N1906"/>
      <c r="O1906"/>
      <c r="Q1906"/>
      <c r="R1906"/>
      <c r="AL1906" s="117"/>
      <c r="AM1906"/>
      <c r="AN1906"/>
      <c r="AO1906"/>
      <c r="AP1906"/>
      <c r="AU1906"/>
      <c r="AV1906" s="169"/>
    </row>
    <row r="1907" spans="1:48" s="9" customFormat="1" ht="15" customHeight="1" x14ac:dyDescent="0.35">
      <c r="A1907"/>
      <c r="B1907"/>
      <c r="C1907"/>
      <c r="D1907"/>
      <c r="E1907"/>
      <c r="F1907"/>
      <c r="K1907"/>
      <c r="L1907"/>
      <c r="M1907"/>
      <c r="N1907"/>
      <c r="O1907"/>
      <c r="Q1907"/>
      <c r="R1907"/>
      <c r="AL1907" s="117"/>
      <c r="AM1907"/>
      <c r="AN1907"/>
      <c r="AO1907"/>
      <c r="AP1907"/>
      <c r="AU1907"/>
      <c r="AV1907" s="169"/>
    </row>
    <row r="1908" spans="1:48" s="9" customFormat="1" ht="15" customHeight="1" x14ac:dyDescent="0.35">
      <c r="A1908"/>
      <c r="B1908"/>
      <c r="C1908"/>
      <c r="D1908"/>
      <c r="E1908"/>
      <c r="F1908"/>
      <c r="K1908"/>
      <c r="L1908"/>
      <c r="M1908"/>
      <c r="N1908"/>
      <c r="O1908"/>
      <c r="Q1908"/>
      <c r="R1908"/>
      <c r="AL1908" s="117"/>
      <c r="AM1908"/>
      <c r="AN1908"/>
      <c r="AO1908"/>
      <c r="AP1908"/>
      <c r="AU1908"/>
      <c r="AV1908" s="169"/>
    </row>
    <row r="1909" spans="1:48" s="9" customFormat="1" ht="15" customHeight="1" x14ac:dyDescent="0.35">
      <c r="A1909"/>
      <c r="B1909"/>
      <c r="C1909"/>
      <c r="D1909"/>
      <c r="E1909"/>
      <c r="F1909"/>
      <c r="K1909"/>
      <c r="L1909"/>
      <c r="M1909"/>
      <c r="N1909"/>
      <c r="O1909"/>
      <c r="Q1909"/>
      <c r="R1909"/>
      <c r="AL1909" s="117"/>
      <c r="AM1909"/>
      <c r="AN1909"/>
      <c r="AO1909"/>
      <c r="AP1909"/>
      <c r="AU1909"/>
      <c r="AV1909" s="169"/>
    </row>
    <row r="1910" spans="1:48" s="9" customFormat="1" ht="15" customHeight="1" x14ac:dyDescent="0.35">
      <c r="A1910"/>
      <c r="B1910"/>
      <c r="C1910"/>
      <c r="D1910"/>
      <c r="E1910"/>
      <c r="F1910"/>
      <c r="K1910"/>
      <c r="L1910"/>
      <c r="M1910"/>
      <c r="N1910"/>
      <c r="O1910"/>
      <c r="Q1910"/>
      <c r="R1910"/>
      <c r="AL1910" s="117"/>
      <c r="AM1910"/>
      <c r="AN1910"/>
      <c r="AO1910"/>
      <c r="AP1910"/>
      <c r="AU1910"/>
      <c r="AV1910" s="169"/>
    </row>
    <row r="1911" spans="1:48" s="9" customFormat="1" ht="15" customHeight="1" x14ac:dyDescent="0.35">
      <c r="A1911"/>
      <c r="B1911"/>
      <c r="C1911"/>
      <c r="D1911"/>
      <c r="E1911"/>
      <c r="F1911"/>
      <c r="K1911"/>
      <c r="L1911"/>
      <c r="M1911"/>
      <c r="N1911"/>
      <c r="O1911"/>
      <c r="Q1911"/>
      <c r="R1911"/>
      <c r="AL1911" s="117"/>
      <c r="AM1911"/>
      <c r="AN1911"/>
      <c r="AO1911"/>
      <c r="AP1911"/>
      <c r="AU1911"/>
      <c r="AV1911" s="169"/>
    </row>
    <row r="1912" spans="1:48" s="9" customFormat="1" ht="15" customHeight="1" x14ac:dyDescent="0.35">
      <c r="A1912"/>
      <c r="B1912"/>
      <c r="C1912"/>
      <c r="D1912"/>
      <c r="E1912"/>
      <c r="F1912"/>
      <c r="K1912"/>
      <c r="L1912"/>
      <c r="M1912"/>
      <c r="N1912"/>
      <c r="O1912"/>
      <c r="Q1912"/>
      <c r="R1912"/>
      <c r="AL1912" s="117"/>
      <c r="AM1912"/>
      <c r="AN1912"/>
      <c r="AO1912"/>
      <c r="AP1912"/>
      <c r="AU1912"/>
      <c r="AV1912" s="169"/>
    </row>
    <row r="1913" spans="1:48" s="9" customFormat="1" ht="15" customHeight="1" x14ac:dyDescent="0.35">
      <c r="A1913"/>
      <c r="B1913"/>
      <c r="C1913"/>
      <c r="D1913"/>
      <c r="E1913"/>
      <c r="F1913"/>
      <c r="K1913"/>
      <c r="L1913"/>
      <c r="M1913"/>
      <c r="N1913"/>
      <c r="O1913"/>
      <c r="Q1913"/>
      <c r="R1913"/>
      <c r="AL1913" s="117"/>
      <c r="AM1913"/>
      <c r="AN1913"/>
      <c r="AO1913"/>
      <c r="AP1913"/>
      <c r="AU1913"/>
      <c r="AV1913" s="169"/>
    </row>
    <row r="1914" spans="1:48" s="9" customFormat="1" ht="15" customHeight="1" x14ac:dyDescent="0.35">
      <c r="A1914"/>
      <c r="B1914"/>
      <c r="C1914"/>
      <c r="D1914"/>
      <c r="E1914"/>
      <c r="F1914"/>
      <c r="K1914"/>
      <c r="L1914"/>
      <c r="M1914"/>
      <c r="N1914"/>
      <c r="O1914"/>
      <c r="Q1914"/>
      <c r="R1914"/>
      <c r="AL1914" s="117"/>
      <c r="AM1914"/>
      <c r="AN1914"/>
      <c r="AO1914"/>
      <c r="AP1914"/>
      <c r="AU1914"/>
      <c r="AV1914" s="169"/>
    </row>
    <row r="1915" spans="1:48" s="9" customFormat="1" ht="15" customHeight="1" x14ac:dyDescent="0.35">
      <c r="A1915"/>
      <c r="B1915"/>
      <c r="C1915"/>
      <c r="D1915"/>
      <c r="E1915"/>
      <c r="F1915"/>
      <c r="K1915"/>
      <c r="L1915"/>
      <c r="M1915"/>
      <c r="N1915"/>
      <c r="O1915"/>
      <c r="Q1915"/>
      <c r="R1915"/>
      <c r="AL1915" s="117"/>
      <c r="AM1915"/>
      <c r="AN1915"/>
      <c r="AO1915"/>
      <c r="AP1915"/>
      <c r="AU1915"/>
      <c r="AV1915" s="169"/>
    </row>
    <row r="1916" spans="1:48" s="9" customFormat="1" ht="15" customHeight="1" x14ac:dyDescent="0.35">
      <c r="A1916"/>
      <c r="B1916"/>
      <c r="C1916"/>
      <c r="D1916"/>
      <c r="E1916"/>
      <c r="F1916"/>
      <c r="K1916"/>
      <c r="L1916"/>
      <c r="M1916"/>
      <c r="N1916"/>
      <c r="O1916"/>
      <c r="Q1916"/>
      <c r="R1916"/>
      <c r="AL1916" s="117"/>
      <c r="AM1916"/>
      <c r="AN1916"/>
      <c r="AO1916"/>
      <c r="AP1916"/>
      <c r="AU1916"/>
      <c r="AV1916" s="169"/>
    </row>
    <row r="1917" spans="1:48" s="9" customFormat="1" ht="15" customHeight="1" x14ac:dyDescent="0.35">
      <c r="A1917"/>
      <c r="B1917"/>
      <c r="C1917"/>
      <c r="D1917"/>
      <c r="E1917"/>
      <c r="F1917"/>
      <c r="K1917"/>
      <c r="L1917"/>
      <c r="M1917"/>
      <c r="N1917"/>
      <c r="O1917"/>
      <c r="Q1917"/>
      <c r="R1917"/>
      <c r="AL1917" s="117"/>
      <c r="AM1917"/>
      <c r="AN1917"/>
      <c r="AO1917"/>
      <c r="AP1917"/>
      <c r="AU1917"/>
      <c r="AV1917" s="169"/>
    </row>
    <row r="1918" spans="1:48" s="9" customFormat="1" ht="15" customHeight="1" x14ac:dyDescent="0.35">
      <c r="A1918"/>
      <c r="B1918"/>
      <c r="C1918"/>
      <c r="D1918"/>
      <c r="E1918"/>
      <c r="F1918"/>
      <c r="K1918"/>
      <c r="L1918"/>
      <c r="M1918"/>
      <c r="N1918"/>
      <c r="O1918"/>
      <c r="Q1918"/>
      <c r="R1918"/>
      <c r="AL1918" s="117"/>
      <c r="AM1918"/>
      <c r="AN1918"/>
      <c r="AO1918"/>
      <c r="AP1918"/>
      <c r="AU1918"/>
      <c r="AV1918" s="169"/>
    </row>
    <row r="1919" spans="1:48" s="9" customFormat="1" ht="15" customHeight="1" x14ac:dyDescent="0.35">
      <c r="A1919"/>
      <c r="B1919"/>
      <c r="C1919"/>
      <c r="D1919"/>
      <c r="E1919"/>
      <c r="F1919"/>
      <c r="K1919"/>
      <c r="L1919"/>
      <c r="M1919"/>
      <c r="N1919"/>
      <c r="O1919"/>
      <c r="Q1919"/>
      <c r="R1919"/>
      <c r="AL1919" s="117"/>
      <c r="AM1919"/>
      <c r="AN1919"/>
      <c r="AO1919"/>
      <c r="AP1919"/>
      <c r="AU1919"/>
      <c r="AV1919" s="169"/>
    </row>
    <row r="1920" spans="1:48" s="9" customFormat="1" ht="15" customHeight="1" x14ac:dyDescent="0.35">
      <c r="A1920"/>
      <c r="B1920"/>
      <c r="C1920"/>
      <c r="D1920"/>
      <c r="E1920"/>
      <c r="F1920"/>
      <c r="K1920"/>
      <c r="L1920"/>
      <c r="M1920"/>
      <c r="N1920"/>
      <c r="O1920"/>
      <c r="Q1920"/>
      <c r="R1920"/>
      <c r="AL1920" s="117"/>
      <c r="AM1920"/>
      <c r="AN1920"/>
      <c r="AO1920"/>
      <c r="AP1920"/>
      <c r="AU1920"/>
      <c r="AV1920" s="169"/>
    </row>
    <row r="1921" spans="1:48" s="9" customFormat="1" ht="15" customHeight="1" x14ac:dyDescent="0.35">
      <c r="A1921"/>
      <c r="B1921"/>
      <c r="C1921"/>
      <c r="D1921"/>
      <c r="E1921"/>
      <c r="F1921"/>
      <c r="K1921"/>
      <c r="L1921"/>
      <c r="M1921"/>
      <c r="N1921"/>
      <c r="O1921"/>
      <c r="Q1921"/>
      <c r="R1921"/>
      <c r="AL1921" s="117"/>
      <c r="AM1921"/>
      <c r="AN1921"/>
      <c r="AO1921"/>
      <c r="AP1921"/>
      <c r="AU1921"/>
      <c r="AV1921" s="169"/>
    </row>
    <row r="1922" spans="1:48" s="9" customFormat="1" ht="15" customHeight="1" x14ac:dyDescent="0.35">
      <c r="A1922"/>
      <c r="B1922"/>
      <c r="C1922"/>
      <c r="D1922"/>
      <c r="E1922"/>
      <c r="F1922"/>
      <c r="K1922"/>
      <c r="L1922"/>
      <c r="M1922"/>
      <c r="N1922"/>
      <c r="O1922"/>
      <c r="Q1922"/>
      <c r="R1922"/>
      <c r="AL1922" s="117"/>
      <c r="AM1922"/>
      <c r="AN1922"/>
      <c r="AO1922"/>
      <c r="AP1922"/>
      <c r="AU1922"/>
      <c r="AV1922" s="169"/>
    </row>
    <row r="1923" spans="1:48" s="9" customFormat="1" ht="15" customHeight="1" x14ac:dyDescent="0.35">
      <c r="A1923"/>
      <c r="B1923"/>
      <c r="C1923"/>
      <c r="D1923"/>
      <c r="E1923"/>
      <c r="F1923"/>
      <c r="K1923"/>
      <c r="L1923"/>
      <c r="M1923"/>
      <c r="N1923"/>
      <c r="O1923"/>
      <c r="Q1923"/>
      <c r="R1923"/>
      <c r="AL1923" s="117"/>
      <c r="AM1923"/>
      <c r="AN1923"/>
      <c r="AO1923"/>
      <c r="AP1923"/>
      <c r="AU1923"/>
      <c r="AV1923" s="169"/>
    </row>
    <row r="1924" spans="1:48" s="9" customFormat="1" ht="15" customHeight="1" x14ac:dyDescent="0.35">
      <c r="A1924"/>
      <c r="B1924"/>
      <c r="C1924"/>
      <c r="D1924"/>
      <c r="E1924"/>
      <c r="F1924"/>
      <c r="K1924"/>
      <c r="L1924"/>
      <c r="M1924"/>
      <c r="N1924"/>
      <c r="O1924"/>
      <c r="Q1924"/>
      <c r="R1924"/>
      <c r="AL1924" s="117"/>
      <c r="AM1924"/>
      <c r="AN1924"/>
      <c r="AO1924"/>
      <c r="AP1924"/>
      <c r="AU1924"/>
      <c r="AV1924" s="169"/>
    </row>
    <row r="1925" spans="1:48" s="9" customFormat="1" ht="15" customHeight="1" x14ac:dyDescent="0.35">
      <c r="A1925"/>
      <c r="B1925"/>
      <c r="C1925"/>
      <c r="D1925"/>
      <c r="E1925"/>
      <c r="F1925"/>
      <c r="K1925"/>
      <c r="L1925"/>
      <c r="M1925"/>
      <c r="N1925"/>
      <c r="O1925"/>
      <c r="Q1925"/>
      <c r="R1925"/>
      <c r="AL1925" s="117"/>
      <c r="AM1925"/>
      <c r="AN1925"/>
      <c r="AO1925"/>
      <c r="AP1925"/>
      <c r="AU1925"/>
      <c r="AV1925" s="169"/>
    </row>
    <row r="1926" spans="1:48" s="9" customFormat="1" ht="15" customHeight="1" x14ac:dyDescent="0.35">
      <c r="A1926"/>
      <c r="B1926"/>
      <c r="C1926"/>
      <c r="D1926"/>
      <c r="E1926"/>
      <c r="F1926"/>
      <c r="K1926"/>
      <c r="L1926"/>
      <c r="M1926"/>
      <c r="N1926"/>
      <c r="O1926"/>
      <c r="Q1926"/>
      <c r="R1926"/>
      <c r="AL1926" s="117"/>
      <c r="AM1926"/>
      <c r="AN1926"/>
      <c r="AO1926"/>
      <c r="AP1926"/>
      <c r="AU1926"/>
      <c r="AV1926" s="169"/>
    </row>
    <row r="1927" spans="1:48" s="9" customFormat="1" ht="15" customHeight="1" x14ac:dyDescent="0.35">
      <c r="A1927"/>
      <c r="B1927"/>
      <c r="C1927"/>
      <c r="D1927"/>
      <c r="E1927"/>
      <c r="F1927"/>
      <c r="K1927"/>
      <c r="L1927"/>
      <c r="M1927"/>
      <c r="N1927"/>
      <c r="O1927"/>
      <c r="Q1927"/>
      <c r="R1927"/>
      <c r="AL1927" s="117"/>
      <c r="AM1927"/>
      <c r="AN1927"/>
      <c r="AO1927"/>
      <c r="AP1927"/>
      <c r="AU1927"/>
      <c r="AV1927" s="169"/>
    </row>
    <row r="1928" spans="1:48" s="9" customFormat="1" ht="15" customHeight="1" x14ac:dyDescent="0.35">
      <c r="A1928"/>
      <c r="B1928"/>
      <c r="C1928"/>
      <c r="D1928"/>
      <c r="E1928"/>
      <c r="F1928"/>
      <c r="K1928"/>
      <c r="L1928"/>
      <c r="M1928"/>
      <c r="N1928"/>
      <c r="O1928"/>
      <c r="Q1928"/>
      <c r="R1928"/>
      <c r="AL1928" s="117"/>
      <c r="AM1928"/>
      <c r="AN1928"/>
      <c r="AO1928"/>
      <c r="AP1928"/>
      <c r="AU1928"/>
      <c r="AV1928" s="169"/>
    </row>
    <row r="1929" spans="1:48" s="9" customFormat="1" ht="15" customHeight="1" x14ac:dyDescent="0.35">
      <c r="A1929"/>
      <c r="B1929"/>
      <c r="C1929"/>
      <c r="D1929"/>
      <c r="E1929"/>
      <c r="F1929"/>
      <c r="K1929"/>
      <c r="L1929"/>
      <c r="M1929"/>
      <c r="N1929"/>
      <c r="O1929"/>
      <c r="Q1929"/>
      <c r="R1929"/>
      <c r="AL1929" s="117"/>
      <c r="AM1929"/>
      <c r="AN1929"/>
      <c r="AO1929"/>
      <c r="AP1929"/>
      <c r="AU1929"/>
      <c r="AV1929" s="169"/>
    </row>
    <row r="1930" spans="1:48" s="9" customFormat="1" ht="15" customHeight="1" x14ac:dyDescent="0.35">
      <c r="A1930"/>
      <c r="B1930"/>
      <c r="C1930"/>
      <c r="D1930"/>
      <c r="E1930"/>
      <c r="F1930"/>
      <c r="K1930"/>
      <c r="L1930"/>
      <c r="M1930"/>
      <c r="N1930"/>
      <c r="O1930"/>
      <c r="Q1930"/>
      <c r="R1930"/>
      <c r="AL1930" s="117"/>
      <c r="AM1930"/>
      <c r="AN1930"/>
      <c r="AO1930"/>
      <c r="AP1930"/>
      <c r="AU1930"/>
      <c r="AV1930" s="169"/>
    </row>
    <row r="1931" spans="1:48" s="9" customFormat="1" ht="15" customHeight="1" x14ac:dyDescent="0.35">
      <c r="A1931"/>
      <c r="B1931"/>
      <c r="C1931"/>
      <c r="D1931"/>
      <c r="E1931"/>
      <c r="F1931"/>
      <c r="K1931"/>
      <c r="L1931"/>
      <c r="M1931"/>
      <c r="N1931"/>
      <c r="O1931"/>
      <c r="Q1931"/>
      <c r="R1931"/>
      <c r="AL1931" s="117"/>
      <c r="AM1931"/>
      <c r="AN1931"/>
      <c r="AO1931"/>
      <c r="AP1931"/>
      <c r="AU1931"/>
      <c r="AV1931" s="169"/>
    </row>
    <row r="1932" spans="1:48" s="9" customFormat="1" ht="15" customHeight="1" x14ac:dyDescent="0.35">
      <c r="A1932"/>
      <c r="B1932"/>
      <c r="C1932"/>
      <c r="D1932"/>
      <c r="E1932"/>
      <c r="F1932"/>
      <c r="K1932"/>
      <c r="L1932"/>
      <c r="M1932"/>
      <c r="N1932"/>
      <c r="O1932"/>
      <c r="Q1932"/>
      <c r="R1932"/>
      <c r="AL1932" s="117"/>
      <c r="AM1932"/>
      <c r="AN1932"/>
      <c r="AO1932"/>
      <c r="AP1932"/>
      <c r="AU1932"/>
      <c r="AV1932" s="169"/>
    </row>
    <row r="1933" spans="1:48" s="9" customFormat="1" ht="15" customHeight="1" x14ac:dyDescent="0.35">
      <c r="A1933"/>
      <c r="B1933"/>
      <c r="C1933"/>
      <c r="D1933"/>
      <c r="E1933"/>
      <c r="F1933"/>
      <c r="K1933"/>
      <c r="L1933"/>
      <c r="M1933"/>
      <c r="N1933"/>
      <c r="O1933"/>
      <c r="Q1933"/>
      <c r="R1933"/>
      <c r="AL1933" s="117"/>
      <c r="AM1933"/>
      <c r="AN1933"/>
      <c r="AO1933"/>
      <c r="AP1933"/>
      <c r="AU1933"/>
      <c r="AV1933" s="169"/>
    </row>
    <row r="1934" spans="1:48" s="9" customFormat="1" ht="15" customHeight="1" x14ac:dyDescent="0.35">
      <c r="A1934"/>
      <c r="B1934"/>
      <c r="C1934"/>
      <c r="D1934"/>
      <c r="E1934"/>
      <c r="F1934"/>
      <c r="K1934"/>
      <c r="L1934"/>
      <c r="M1934"/>
      <c r="N1934"/>
      <c r="O1934"/>
      <c r="Q1934"/>
      <c r="R1934"/>
      <c r="AL1934" s="117"/>
      <c r="AM1934"/>
      <c r="AN1934"/>
      <c r="AO1934"/>
      <c r="AP1934"/>
      <c r="AU1934"/>
      <c r="AV1934" s="169"/>
    </row>
    <row r="1935" spans="1:48" s="9" customFormat="1" ht="15" customHeight="1" x14ac:dyDescent="0.35">
      <c r="A1935"/>
      <c r="B1935"/>
      <c r="C1935"/>
      <c r="D1935"/>
      <c r="E1935"/>
      <c r="F1935"/>
      <c r="K1935"/>
      <c r="L1935"/>
      <c r="M1935"/>
      <c r="N1935"/>
      <c r="O1935"/>
      <c r="Q1935"/>
      <c r="R1935"/>
      <c r="AL1935" s="117"/>
      <c r="AM1935"/>
      <c r="AN1935"/>
      <c r="AO1935"/>
      <c r="AP1935"/>
      <c r="AU1935"/>
      <c r="AV1935" s="169"/>
    </row>
    <row r="1936" spans="1:48" s="9" customFormat="1" ht="15" customHeight="1" x14ac:dyDescent="0.35">
      <c r="A1936"/>
      <c r="B1936"/>
      <c r="C1936"/>
      <c r="D1936"/>
      <c r="E1936"/>
      <c r="F1936"/>
      <c r="K1936"/>
      <c r="L1936"/>
      <c r="M1936"/>
      <c r="N1936"/>
      <c r="O1936"/>
      <c r="Q1936"/>
      <c r="R1936"/>
      <c r="AL1936" s="117"/>
      <c r="AM1936"/>
      <c r="AN1936"/>
      <c r="AO1936"/>
      <c r="AP1936"/>
      <c r="AU1936"/>
      <c r="AV1936" s="169"/>
    </row>
    <row r="1937" spans="1:48" s="9" customFormat="1" ht="15" customHeight="1" x14ac:dyDescent="0.35">
      <c r="A1937"/>
      <c r="B1937"/>
      <c r="C1937"/>
      <c r="D1937"/>
      <c r="E1937"/>
      <c r="F1937"/>
      <c r="K1937"/>
      <c r="L1937"/>
      <c r="M1937"/>
      <c r="N1937"/>
      <c r="O1937"/>
      <c r="Q1937"/>
      <c r="R1937"/>
      <c r="AL1937" s="117"/>
      <c r="AM1937"/>
      <c r="AN1937"/>
      <c r="AO1937"/>
      <c r="AP1937"/>
      <c r="AU1937"/>
      <c r="AV1937" s="169"/>
    </row>
    <row r="1938" spans="1:48" s="9" customFormat="1" ht="15" customHeight="1" x14ac:dyDescent="0.35">
      <c r="A1938"/>
      <c r="B1938"/>
      <c r="C1938"/>
      <c r="D1938"/>
      <c r="E1938"/>
      <c r="F1938"/>
      <c r="K1938"/>
      <c r="L1938"/>
      <c r="M1938"/>
      <c r="N1938"/>
      <c r="O1938"/>
      <c r="Q1938"/>
      <c r="R1938"/>
      <c r="AL1938" s="117"/>
      <c r="AM1938"/>
      <c r="AN1938"/>
      <c r="AO1938"/>
      <c r="AP1938"/>
      <c r="AU1938"/>
      <c r="AV1938" s="169"/>
    </row>
    <row r="1939" spans="1:48" s="9" customFormat="1" ht="15" customHeight="1" x14ac:dyDescent="0.35">
      <c r="A1939"/>
      <c r="B1939"/>
      <c r="C1939"/>
      <c r="D1939"/>
      <c r="E1939"/>
      <c r="F1939"/>
      <c r="K1939"/>
      <c r="L1939"/>
      <c r="M1939"/>
      <c r="N1939"/>
      <c r="O1939"/>
      <c r="Q1939"/>
      <c r="R1939"/>
      <c r="AL1939" s="117"/>
      <c r="AM1939"/>
      <c r="AN1939"/>
      <c r="AO1939"/>
      <c r="AP1939"/>
      <c r="AU1939"/>
      <c r="AV1939" s="169"/>
    </row>
    <row r="1940" spans="1:48" s="9" customFormat="1" ht="15" customHeight="1" x14ac:dyDescent="0.35">
      <c r="A1940"/>
      <c r="B1940"/>
      <c r="C1940"/>
      <c r="D1940"/>
      <c r="E1940"/>
      <c r="F1940"/>
      <c r="K1940"/>
      <c r="L1940"/>
      <c r="M1940"/>
      <c r="N1940"/>
      <c r="O1940"/>
      <c r="Q1940"/>
      <c r="R1940"/>
      <c r="AL1940" s="117"/>
      <c r="AM1940"/>
      <c r="AN1940"/>
      <c r="AO1940"/>
      <c r="AP1940"/>
      <c r="AU1940"/>
      <c r="AV1940" s="169"/>
    </row>
    <row r="1941" spans="1:48" s="9" customFormat="1" ht="15" customHeight="1" x14ac:dyDescent="0.35">
      <c r="A1941"/>
      <c r="B1941"/>
      <c r="C1941"/>
      <c r="D1941"/>
      <c r="E1941"/>
      <c r="F1941"/>
      <c r="K1941"/>
      <c r="L1941"/>
      <c r="M1941"/>
      <c r="N1941"/>
      <c r="O1941"/>
      <c r="Q1941"/>
      <c r="R1941"/>
      <c r="AL1941" s="117"/>
      <c r="AM1941"/>
      <c r="AN1941"/>
      <c r="AO1941"/>
      <c r="AP1941"/>
      <c r="AU1941"/>
      <c r="AV1941" s="169"/>
    </row>
    <row r="1942" spans="1:48" s="9" customFormat="1" ht="15" customHeight="1" x14ac:dyDescent="0.35">
      <c r="A1942"/>
      <c r="B1942"/>
      <c r="C1942"/>
      <c r="D1942"/>
      <c r="E1942"/>
      <c r="F1942"/>
      <c r="K1942"/>
      <c r="L1942"/>
      <c r="M1942"/>
      <c r="N1942"/>
      <c r="O1942"/>
      <c r="Q1942"/>
      <c r="R1942"/>
      <c r="AL1942" s="117"/>
      <c r="AM1942"/>
      <c r="AN1942"/>
      <c r="AO1942"/>
      <c r="AP1942"/>
      <c r="AU1942"/>
      <c r="AV1942" s="169"/>
    </row>
    <row r="1943" spans="1:48" s="9" customFormat="1" ht="15" customHeight="1" x14ac:dyDescent="0.35">
      <c r="A1943"/>
      <c r="B1943"/>
      <c r="C1943"/>
      <c r="D1943"/>
      <c r="E1943"/>
      <c r="F1943"/>
      <c r="K1943"/>
      <c r="L1943"/>
      <c r="M1943"/>
      <c r="N1943"/>
      <c r="O1943"/>
      <c r="Q1943"/>
      <c r="R1943"/>
      <c r="AL1943" s="117"/>
      <c r="AM1943"/>
      <c r="AN1943"/>
      <c r="AO1943"/>
      <c r="AP1943"/>
      <c r="AU1943"/>
      <c r="AV1943" s="169"/>
    </row>
    <row r="1944" spans="1:48" s="9" customFormat="1" ht="15" customHeight="1" x14ac:dyDescent="0.35">
      <c r="A1944"/>
      <c r="B1944"/>
      <c r="C1944"/>
      <c r="D1944"/>
      <c r="E1944"/>
      <c r="F1944"/>
      <c r="K1944"/>
      <c r="L1944"/>
      <c r="M1944"/>
      <c r="N1944"/>
      <c r="O1944"/>
      <c r="Q1944"/>
      <c r="R1944"/>
      <c r="AL1944" s="117"/>
      <c r="AM1944"/>
      <c r="AN1944"/>
      <c r="AO1944"/>
      <c r="AP1944"/>
      <c r="AU1944"/>
      <c r="AV1944" s="169"/>
    </row>
    <row r="1945" spans="1:48" s="9" customFormat="1" ht="15" customHeight="1" x14ac:dyDescent="0.35">
      <c r="A1945"/>
      <c r="B1945"/>
      <c r="C1945"/>
      <c r="D1945"/>
      <c r="E1945"/>
      <c r="F1945"/>
      <c r="K1945"/>
      <c r="L1945"/>
      <c r="M1945"/>
      <c r="N1945"/>
      <c r="O1945"/>
      <c r="Q1945"/>
      <c r="R1945"/>
      <c r="AL1945" s="117"/>
      <c r="AM1945"/>
      <c r="AN1945"/>
      <c r="AO1945"/>
      <c r="AP1945"/>
      <c r="AU1945"/>
      <c r="AV1945" s="169"/>
    </row>
    <row r="1946" spans="1:48" s="9" customFormat="1" ht="15" customHeight="1" x14ac:dyDescent="0.35">
      <c r="A1946"/>
      <c r="B1946"/>
      <c r="C1946"/>
      <c r="D1946"/>
      <c r="E1946"/>
      <c r="F1946"/>
      <c r="K1946"/>
      <c r="L1946"/>
      <c r="M1946"/>
      <c r="N1946"/>
      <c r="O1946"/>
      <c r="Q1946"/>
      <c r="R1946"/>
      <c r="AL1946" s="117"/>
      <c r="AM1946"/>
      <c r="AN1946"/>
      <c r="AO1946"/>
      <c r="AP1946"/>
      <c r="AU1946"/>
      <c r="AV1946" s="169"/>
    </row>
    <row r="1947" spans="1:48" s="9" customFormat="1" ht="15" customHeight="1" x14ac:dyDescent="0.35">
      <c r="A1947"/>
      <c r="B1947"/>
      <c r="C1947"/>
      <c r="D1947"/>
      <c r="E1947"/>
      <c r="F1947"/>
      <c r="K1947"/>
      <c r="L1947"/>
      <c r="M1947"/>
      <c r="N1947"/>
      <c r="O1947"/>
      <c r="Q1947"/>
      <c r="R1947"/>
      <c r="AL1947" s="117"/>
      <c r="AM1947"/>
      <c r="AN1947"/>
      <c r="AO1947"/>
      <c r="AP1947"/>
      <c r="AU1947"/>
      <c r="AV1947" s="169"/>
    </row>
    <row r="1948" spans="1:48" s="9" customFormat="1" ht="15" customHeight="1" x14ac:dyDescent="0.35">
      <c r="A1948"/>
      <c r="B1948"/>
      <c r="C1948"/>
      <c r="D1948"/>
      <c r="E1948"/>
      <c r="F1948"/>
      <c r="K1948"/>
      <c r="L1948"/>
      <c r="M1948"/>
      <c r="N1948"/>
      <c r="O1948"/>
      <c r="Q1948"/>
      <c r="R1948"/>
      <c r="AL1948" s="117"/>
      <c r="AM1948"/>
      <c r="AN1948"/>
      <c r="AO1948"/>
      <c r="AP1948"/>
      <c r="AU1948"/>
      <c r="AV1948" s="169"/>
    </row>
    <row r="1949" spans="1:48" s="9" customFormat="1" ht="15" customHeight="1" x14ac:dyDescent="0.35">
      <c r="A1949"/>
      <c r="B1949"/>
      <c r="C1949"/>
      <c r="D1949"/>
      <c r="E1949"/>
      <c r="F1949"/>
      <c r="K1949"/>
      <c r="L1949"/>
      <c r="M1949"/>
      <c r="N1949"/>
      <c r="O1949"/>
      <c r="Q1949"/>
      <c r="R1949"/>
      <c r="AL1949" s="117"/>
      <c r="AM1949"/>
      <c r="AN1949"/>
      <c r="AO1949"/>
      <c r="AP1949"/>
      <c r="AU1949"/>
      <c r="AV1949" s="169"/>
    </row>
    <row r="1950" spans="1:48" s="9" customFormat="1" ht="15" customHeight="1" x14ac:dyDescent="0.35">
      <c r="A1950"/>
      <c r="B1950"/>
      <c r="C1950"/>
      <c r="D1950"/>
      <c r="E1950"/>
      <c r="F1950"/>
      <c r="K1950"/>
      <c r="L1950"/>
      <c r="M1950"/>
      <c r="N1950"/>
      <c r="O1950"/>
      <c r="Q1950"/>
      <c r="R1950"/>
      <c r="AL1950" s="117"/>
      <c r="AM1950"/>
      <c r="AN1950"/>
      <c r="AO1950"/>
      <c r="AP1950"/>
      <c r="AU1950"/>
      <c r="AV1950" s="169"/>
    </row>
    <row r="1951" spans="1:48" s="9" customFormat="1" ht="15" customHeight="1" x14ac:dyDescent="0.35">
      <c r="A1951"/>
      <c r="B1951"/>
      <c r="C1951"/>
      <c r="D1951"/>
      <c r="E1951"/>
      <c r="F1951"/>
      <c r="K1951"/>
      <c r="L1951"/>
      <c r="M1951"/>
      <c r="N1951"/>
      <c r="O1951"/>
      <c r="Q1951"/>
      <c r="R1951"/>
      <c r="AL1951" s="117"/>
      <c r="AM1951"/>
      <c r="AN1951"/>
      <c r="AO1951"/>
      <c r="AP1951"/>
      <c r="AU1951"/>
      <c r="AV1951" s="169"/>
    </row>
    <row r="1952" spans="1:48" s="9" customFormat="1" ht="15" customHeight="1" x14ac:dyDescent="0.35">
      <c r="A1952"/>
      <c r="B1952"/>
      <c r="C1952"/>
      <c r="D1952"/>
      <c r="E1952"/>
      <c r="F1952"/>
      <c r="K1952"/>
      <c r="L1952"/>
      <c r="M1952"/>
      <c r="N1952"/>
      <c r="O1952"/>
      <c r="Q1952"/>
      <c r="R1952"/>
      <c r="AL1952" s="117"/>
      <c r="AM1952"/>
      <c r="AN1952"/>
      <c r="AO1952"/>
      <c r="AP1952"/>
      <c r="AU1952"/>
      <c r="AV1952" s="169"/>
    </row>
    <row r="1953" spans="1:48" s="9" customFormat="1" ht="15" customHeight="1" x14ac:dyDescent="0.35">
      <c r="A1953"/>
      <c r="B1953"/>
      <c r="C1953"/>
      <c r="D1953"/>
      <c r="E1953"/>
      <c r="F1953"/>
      <c r="K1953"/>
      <c r="L1953"/>
      <c r="M1953"/>
      <c r="N1953"/>
      <c r="O1953"/>
      <c r="Q1953"/>
      <c r="R1953"/>
      <c r="AL1953" s="117"/>
      <c r="AM1953"/>
      <c r="AN1953"/>
      <c r="AO1953"/>
      <c r="AP1953"/>
      <c r="AU1953"/>
      <c r="AV1953" s="169"/>
    </row>
    <row r="1954" spans="1:48" s="9" customFormat="1" ht="15" customHeight="1" x14ac:dyDescent="0.35">
      <c r="A1954"/>
      <c r="B1954"/>
      <c r="C1954"/>
      <c r="D1954"/>
      <c r="E1954"/>
      <c r="F1954"/>
      <c r="K1954"/>
      <c r="L1954"/>
      <c r="M1954"/>
      <c r="N1954"/>
      <c r="O1954"/>
      <c r="Q1954"/>
      <c r="R1954"/>
      <c r="AL1954" s="117"/>
      <c r="AM1954"/>
      <c r="AN1954"/>
      <c r="AO1954"/>
      <c r="AP1954"/>
      <c r="AU1954"/>
      <c r="AV1954" s="169"/>
    </row>
    <row r="1955" spans="1:48" s="9" customFormat="1" ht="15" customHeight="1" x14ac:dyDescent="0.35">
      <c r="A1955"/>
      <c r="B1955"/>
      <c r="C1955"/>
      <c r="D1955"/>
      <c r="E1955"/>
      <c r="F1955"/>
      <c r="K1955"/>
      <c r="L1955"/>
      <c r="M1955"/>
      <c r="N1955"/>
      <c r="O1955"/>
      <c r="Q1955"/>
      <c r="R1955"/>
      <c r="AL1955" s="117"/>
      <c r="AM1955"/>
      <c r="AN1955"/>
      <c r="AO1955"/>
      <c r="AP1955"/>
      <c r="AU1955"/>
      <c r="AV1955" s="169"/>
    </row>
    <row r="1956" spans="1:48" s="9" customFormat="1" ht="15" customHeight="1" x14ac:dyDescent="0.35">
      <c r="A1956"/>
      <c r="B1956"/>
      <c r="C1956"/>
      <c r="D1956"/>
      <c r="E1956"/>
      <c r="F1956"/>
      <c r="K1956"/>
      <c r="L1956"/>
      <c r="M1956"/>
      <c r="N1956"/>
      <c r="O1956"/>
      <c r="Q1956"/>
      <c r="R1956"/>
      <c r="AL1956" s="117"/>
      <c r="AM1956"/>
      <c r="AN1956"/>
      <c r="AO1956"/>
      <c r="AP1956"/>
      <c r="AU1956"/>
      <c r="AV1956" s="169"/>
    </row>
    <row r="1957" spans="1:48" s="9" customFormat="1" ht="15" customHeight="1" x14ac:dyDescent="0.35">
      <c r="A1957"/>
      <c r="B1957"/>
      <c r="C1957"/>
      <c r="D1957"/>
      <c r="E1957"/>
      <c r="F1957"/>
      <c r="K1957"/>
      <c r="L1957"/>
      <c r="M1957"/>
      <c r="N1957"/>
      <c r="O1957"/>
      <c r="Q1957"/>
      <c r="R1957"/>
      <c r="AL1957" s="117"/>
      <c r="AM1957"/>
      <c r="AN1957"/>
      <c r="AO1957"/>
      <c r="AP1957"/>
      <c r="AU1957"/>
      <c r="AV1957" s="169"/>
    </row>
    <row r="1958" spans="1:48" s="9" customFormat="1" ht="15" customHeight="1" x14ac:dyDescent="0.35">
      <c r="A1958"/>
      <c r="B1958"/>
      <c r="C1958"/>
      <c r="D1958"/>
      <c r="E1958"/>
      <c r="F1958"/>
      <c r="K1958"/>
      <c r="L1958"/>
      <c r="M1958"/>
      <c r="N1958"/>
      <c r="O1958"/>
      <c r="Q1958"/>
      <c r="R1958"/>
      <c r="AL1958" s="117"/>
      <c r="AM1958"/>
      <c r="AN1958"/>
      <c r="AO1958"/>
      <c r="AP1958"/>
      <c r="AU1958"/>
      <c r="AV1958" s="169"/>
    </row>
    <row r="1959" spans="1:48" s="9" customFormat="1" ht="15" customHeight="1" x14ac:dyDescent="0.35">
      <c r="A1959"/>
      <c r="B1959"/>
      <c r="C1959"/>
      <c r="D1959"/>
      <c r="E1959"/>
      <c r="F1959"/>
      <c r="K1959"/>
      <c r="L1959"/>
      <c r="M1959"/>
      <c r="N1959"/>
      <c r="O1959"/>
      <c r="Q1959"/>
      <c r="R1959"/>
      <c r="AL1959" s="117"/>
      <c r="AM1959"/>
      <c r="AN1959"/>
      <c r="AO1959"/>
      <c r="AP1959"/>
      <c r="AU1959"/>
      <c r="AV1959" s="169"/>
    </row>
    <row r="1960" spans="1:48" s="9" customFormat="1" ht="15" customHeight="1" x14ac:dyDescent="0.35">
      <c r="A1960"/>
      <c r="B1960"/>
      <c r="C1960"/>
      <c r="D1960"/>
      <c r="E1960"/>
      <c r="F1960"/>
      <c r="K1960"/>
      <c r="L1960"/>
      <c r="M1960"/>
      <c r="N1960"/>
      <c r="O1960"/>
      <c r="Q1960"/>
      <c r="R1960"/>
      <c r="AL1960" s="117"/>
      <c r="AM1960"/>
      <c r="AN1960"/>
      <c r="AO1960"/>
      <c r="AP1960"/>
      <c r="AU1960"/>
      <c r="AV1960" s="169"/>
    </row>
    <row r="1961" spans="1:48" s="9" customFormat="1" ht="15" customHeight="1" x14ac:dyDescent="0.35">
      <c r="A1961"/>
      <c r="B1961"/>
      <c r="C1961"/>
      <c r="D1961"/>
      <c r="E1961"/>
      <c r="F1961"/>
      <c r="K1961"/>
      <c r="L1961"/>
      <c r="M1961"/>
      <c r="N1961"/>
      <c r="O1961"/>
      <c r="Q1961"/>
      <c r="R1961"/>
      <c r="AL1961" s="117"/>
      <c r="AM1961"/>
      <c r="AN1961"/>
      <c r="AO1961"/>
      <c r="AP1961"/>
      <c r="AU1961"/>
      <c r="AV1961" s="169"/>
    </row>
    <row r="1962" spans="1:48" s="9" customFormat="1" ht="15" customHeight="1" x14ac:dyDescent="0.35">
      <c r="A1962"/>
      <c r="B1962"/>
      <c r="C1962"/>
      <c r="D1962"/>
      <c r="E1962"/>
      <c r="F1962"/>
      <c r="K1962"/>
      <c r="L1962"/>
      <c r="M1962"/>
      <c r="N1962"/>
      <c r="O1962"/>
      <c r="Q1962"/>
      <c r="R1962"/>
      <c r="AL1962" s="117"/>
      <c r="AM1962"/>
      <c r="AN1962"/>
      <c r="AO1962"/>
      <c r="AP1962"/>
      <c r="AU1962"/>
      <c r="AV1962" s="169"/>
    </row>
    <row r="1963" spans="1:48" s="9" customFormat="1" ht="15" customHeight="1" x14ac:dyDescent="0.35">
      <c r="A1963"/>
      <c r="B1963"/>
      <c r="C1963"/>
      <c r="D1963"/>
      <c r="E1963"/>
      <c r="F1963"/>
      <c r="K1963"/>
      <c r="L1963"/>
      <c r="M1963"/>
      <c r="N1963"/>
      <c r="O1963"/>
      <c r="Q1963"/>
      <c r="R1963"/>
      <c r="AL1963" s="117"/>
      <c r="AM1963"/>
      <c r="AN1963"/>
      <c r="AO1963"/>
      <c r="AP1963"/>
      <c r="AU1963"/>
      <c r="AV1963" s="169"/>
    </row>
    <row r="1964" spans="1:48" s="9" customFormat="1" ht="15" customHeight="1" x14ac:dyDescent="0.35">
      <c r="A1964"/>
      <c r="B1964"/>
      <c r="C1964"/>
      <c r="D1964"/>
      <c r="E1964"/>
      <c r="F1964"/>
      <c r="K1964"/>
      <c r="L1964"/>
      <c r="M1964"/>
      <c r="N1964"/>
      <c r="O1964"/>
      <c r="Q1964"/>
      <c r="R1964"/>
      <c r="AL1964" s="117"/>
      <c r="AM1964"/>
      <c r="AN1964"/>
      <c r="AO1964"/>
      <c r="AP1964"/>
      <c r="AU1964"/>
      <c r="AV1964" s="169"/>
    </row>
    <row r="1965" spans="1:48" s="9" customFormat="1" ht="15" customHeight="1" x14ac:dyDescent="0.35">
      <c r="A1965"/>
      <c r="B1965"/>
      <c r="C1965"/>
      <c r="D1965"/>
      <c r="E1965"/>
      <c r="F1965"/>
      <c r="K1965"/>
      <c r="L1965"/>
      <c r="M1965"/>
      <c r="N1965"/>
      <c r="O1965"/>
      <c r="Q1965"/>
      <c r="R1965"/>
      <c r="AL1965" s="117"/>
      <c r="AM1965"/>
      <c r="AN1965"/>
      <c r="AO1965"/>
      <c r="AP1965"/>
      <c r="AU1965"/>
      <c r="AV1965" s="169"/>
    </row>
    <row r="1966" spans="1:48" s="9" customFormat="1" ht="15" customHeight="1" x14ac:dyDescent="0.35">
      <c r="A1966"/>
      <c r="B1966"/>
      <c r="C1966"/>
      <c r="D1966"/>
      <c r="E1966"/>
      <c r="F1966"/>
      <c r="K1966"/>
      <c r="L1966"/>
      <c r="M1966"/>
      <c r="N1966"/>
      <c r="O1966"/>
      <c r="Q1966"/>
      <c r="R1966"/>
      <c r="AL1966" s="117"/>
      <c r="AM1966"/>
      <c r="AN1966"/>
      <c r="AO1966"/>
      <c r="AP1966"/>
      <c r="AU1966"/>
      <c r="AV1966" s="169"/>
    </row>
    <row r="1967" spans="1:48" s="9" customFormat="1" ht="15" customHeight="1" x14ac:dyDescent="0.35">
      <c r="A1967"/>
      <c r="B1967"/>
      <c r="C1967"/>
      <c r="D1967"/>
      <c r="E1967"/>
      <c r="F1967"/>
      <c r="K1967"/>
      <c r="L1967"/>
      <c r="M1967"/>
      <c r="N1967"/>
      <c r="O1967"/>
      <c r="Q1967"/>
      <c r="R1967"/>
      <c r="AL1967" s="117"/>
      <c r="AM1967"/>
      <c r="AN1967"/>
      <c r="AO1967"/>
      <c r="AP1967"/>
      <c r="AU1967"/>
      <c r="AV1967" s="169"/>
    </row>
    <row r="1968" spans="1:48" s="9" customFormat="1" ht="15" customHeight="1" x14ac:dyDescent="0.35">
      <c r="A1968"/>
      <c r="B1968"/>
      <c r="C1968"/>
      <c r="D1968"/>
      <c r="E1968"/>
      <c r="F1968"/>
      <c r="K1968"/>
      <c r="L1968"/>
      <c r="M1968"/>
      <c r="N1968"/>
      <c r="O1968"/>
      <c r="Q1968"/>
      <c r="R1968"/>
      <c r="AL1968" s="117"/>
      <c r="AM1968"/>
      <c r="AN1968"/>
      <c r="AO1968"/>
      <c r="AP1968"/>
      <c r="AU1968"/>
      <c r="AV1968" s="169"/>
    </row>
    <row r="1969" spans="1:48" s="9" customFormat="1" ht="15" customHeight="1" x14ac:dyDescent="0.35">
      <c r="A1969"/>
      <c r="B1969"/>
      <c r="C1969"/>
      <c r="D1969"/>
      <c r="E1969"/>
      <c r="F1969"/>
      <c r="K1969"/>
      <c r="L1969"/>
      <c r="M1969"/>
      <c r="N1969"/>
      <c r="O1969"/>
      <c r="Q1969"/>
      <c r="R1969"/>
      <c r="AL1969" s="117"/>
      <c r="AM1969"/>
      <c r="AN1969"/>
      <c r="AO1969"/>
      <c r="AP1969"/>
      <c r="AU1969"/>
      <c r="AV1969" s="169"/>
    </row>
    <row r="1970" spans="1:48" s="9" customFormat="1" ht="15" customHeight="1" x14ac:dyDescent="0.35">
      <c r="A1970"/>
      <c r="B1970"/>
      <c r="C1970"/>
      <c r="D1970"/>
      <c r="E1970"/>
      <c r="F1970"/>
      <c r="K1970"/>
      <c r="L1970"/>
      <c r="M1970"/>
      <c r="N1970"/>
      <c r="O1970"/>
      <c r="Q1970"/>
      <c r="R1970"/>
      <c r="AL1970" s="117"/>
      <c r="AM1970"/>
      <c r="AN1970"/>
      <c r="AO1970"/>
      <c r="AP1970"/>
      <c r="AU1970"/>
      <c r="AV1970" s="169"/>
    </row>
    <row r="1971" spans="1:48" s="9" customFormat="1" ht="15" customHeight="1" x14ac:dyDescent="0.35">
      <c r="A1971"/>
      <c r="B1971"/>
      <c r="C1971"/>
      <c r="D1971"/>
      <c r="E1971"/>
      <c r="F1971"/>
      <c r="K1971"/>
      <c r="L1971"/>
      <c r="M1971"/>
      <c r="N1971"/>
      <c r="O1971"/>
      <c r="Q1971"/>
      <c r="R1971"/>
      <c r="AL1971" s="117"/>
      <c r="AM1971"/>
      <c r="AN1971"/>
      <c r="AO1971"/>
      <c r="AP1971"/>
      <c r="AU1971"/>
      <c r="AV1971" s="169"/>
    </row>
    <row r="1972" spans="1:48" s="9" customFormat="1" ht="15" customHeight="1" x14ac:dyDescent="0.35">
      <c r="A1972"/>
      <c r="B1972"/>
      <c r="C1972"/>
      <c r="D1972"/>
      <c r="E1972"/>
      <c r="F1972"/>
      <c r="K1972"/>
      <c r="L1972"/>
      <c r="M1972"/>
      <c r="N1972"/>
      <c r="O1972"/>
      <c r="Q1972"/>
      <c r="R1972"/>
      <c r="AL1972" s="117"/>
      <c r="AM1972"/>
      <c r="AN1972"/>
      <c r="AO1972"/>
      <c r="AP1972"/>
      <c r="AU1972"/>
      <c r="AV1972" s="169"/>
    </row>
    <row r="1973" spans="1:48" s="9" customFormat="1" ht="15" customHeight="1" x14ac:dyDescent="0.35">
      <c r="A1973"/>
      <c r="B1973"/>
      <c r="C1973"/>
      <c r="D1973"/>
      <c r="E1973"/>
      <c r="F1973"/>
      <c r="K1973"/>
      <c r="L1973"/>
      <c r="M1973"/>
      <c r="N1973"/>
      <c r="O1973"/>
      <c r="Q1973"/>
      <c r="R1973"/>
      <c r="AL1973" s="117"/>
      <c r="AM1973"/>
      <c r="AN1973"/>
      <c r="AO1973"/>
      <c r="AP1973"/>
      <c r="AU1973"/>
      <c r="AV1973" s="169"/>
    </row>
    <row r="1974" spans="1:48" s="9" customFormat="1" ht="15" customHeight="1" x14ac:dyDescent="0.35">
      <c r="A1974"/>
      <c r="B1974"/>
      <c r="C1974"/>
      <c r="D1974"/>
      <c r="E1974"/>
      <c r="F1974"/>
      <c r="K1974"/>
      <c r="L1974"/>
      <c r="M1974"/>
      <c r="N1974"/>
      <c r="O1974"/>
      <c r="Q1974"/>
      <c r="R1974"/>
      <c r="AL1974" s="117"/>
      <c r="AM1974"/>
      <c r="AN1974"/>
      <c r="AO1974"/>
      <c r="AP1974"/>
      <c r="AU1974"/>
      <c r="AV1974" s="169"/>
    </row>
    <row r="1975" spans="1:48" s="9" customFormat="1" ht="15" customHeight="1" x14ac:dyDescent="0.35">
      <c r="A1975"/>
      <c r="B1975"/>
      <c r="C1975"/>
      <c r="D1975"/>
      <c r="E1975"/>
      <c r="F1975"/>
      <c r="K1975"/>
      <c r="L1975"/>
      <c r="M1975"/>
      <c r="N1975"/>
      <c r="O1975"/>
      <c r="Q1975"/>
      <c r="R1975"/>
      <c r="AL1975" s="117"/>
      <c r="AM1975"/>
      <c r="AN1975"/>
      <c r="AO1975"/>
      <c r="AP1975"/>
      <c r="AU1975"/>
      <c r="AV1975" s="169"/>
    </row>
    <row r="1976" spans="1:48" s="9" customFormat="1" ht="15" customHeight="1" x14ac:dyDescent="0.35">
      <c r="A1976"/>
      <c r="B1976"/>
      <c r="C1976"/>
      <c r="D1976"/>
      <c r="E1976"/>
      <c r="F1976"/>
      <c r="K1976"/>
      <c r="L1976"/>
      <c r="M1976"/>
      <c r="N1976"/>
      <c r="O1976"/>
      <c r="Q1976"/>
      <c r="R1976"/>
      <c r="AL1976" s="117"/>
      <c r="AM1976"/>
      <c r="AN1976"/>
      <c r="AO1976"/>
      <c r="AP1976"/>
      <c r="AU1976"/>
      <c r="AV1976" s="169"/>
    </row>
    <row r="1977" spans="1:48" s="9" customFormat="1" ht="15" customHeight="1" x14ac:dyDescent="0.35">
      <c r="A1977"/>
      <c r="B1977"/>
      <c r="C1977"/>
      <c r="D1977"/>
      <c r="E1977"/>
      <c r="F1977"/>
      <c r="K1977"/>
      <c r="L1977"/>
      <c r="M1977"/>
      <c r="N1977"/>
      <c r="O1977"/>
      <c r="Q1977"/>
      <c r="R1977"/>
      <c r="AL1977" s="117"/>
      <c r="AM1977"/>
      <c r="AN1977"/>
      <c r="AO1977"/>
      <c r="AP1977"/>
      <c r="AU1977"/>
      <c r="AV1977" s="169"/>
    </row>
    <row r="1978" spans="1:48" s="9" customFormat="1" ht="15" customHeight="1" x14ac:dyDescent="0.35">
      <c r="A1978"/>
      <c r="B1978"/>
      <c r="C1978"/>
      <c r="D1978"/>
      <c r="E1978"/>
      <c r="F1978"/>
      <c r="K1978"/>
      <c r="L1978"/>
      <c r="M1978"/>
      <c r="N1978"/>
      <c r="O1978"/>
      <c r="Q1978"/>
      <c r="R1978"/>
      <c r="AL1978" s="117"/>
      <c r="AM1978"/>
      <c r="AN1978"/>
      <c r="AO1978"/>
      <c r="AP1978"/>
      <c r="AU1978"/>
      <c r="AV1978" s="169"/>
    </row>
    <row r="1979" spans="1:48" s="9" customFormat="1" ht="15" customHeight="1" x14ac:dyDescent="0.35">
      <c r="A1979"/>
      <c r="B1979"/>
      <c r="C1979"/>
      <c r="D1979"/>
      <c r="E1979"/>
      <c r="F1979"/>
      <c r="K1979"/>
      <c r="L1979"/>
      <c r="M1979"/>
      <c r="N1979"/>
      <c r="O1979"/>
      <c r="Q1979"/>
      <c r="R1979"/>
      <c r="AL1979" s="117"/>
      <c r="AM1979"/>
      <c r="AN1979"/>
      <c r="AO1979"/>
      <c r="AP1979"/>
      <c r="AU1979"/>
      <c r="AV1979" s="169"/>
    </row>
    <row r="1980" spans="1:48" s="9" customFormat="1" ht="15" customHeight="1" x14ac:dyDescent="0.35">
      <c r="A1980"/>
      <c r="B1980"/>
      <c r="C1980"/>
      <c r="D1980"/>
      <c r="E1980"/>
      <c r="F1980"/>
      <c r="K1980"/>
      <c r="L1980"/>
      <c r="M1980"/>
      <c r="N1980"/>
      <c r="O1980"/>
      <c r="Q1980"/>
      <c r="R1980"/>
      <c r="AL1980" s="117"/>
      <c r="AM1980"/>
      <c r="AN1980"/>
      <c r="AO1980"/>
      <c r="AP1980"/>
      <c r="AU1980"/>
      <c r="AV1980" s="169"/>
    </row>
    <row r="1981" spans="1:48" s="9" customFormat="1" ht="15" customHeight="1" x14ac:dyDescent="0.35">
      <c r="A1981"/>
      <c r="B1981"/>
      <c r="C1981"/>
      <c r="D1981"/>
      <c r="E1981"/>
      <c r="F1981"/>
      <c r="K1981"/>
      <c r="L1981"/>
      <c r="M1981"/>
      <c r="N1981"/>
      <c r="O1981"/>
      <c r="Q1981"/>
      <c r="R1981"/>
      <c r="AL1981" s="117"/>
      <c r="AM1981"/>
      <c r="AN1981"/>
      <c r="AO1981"/>
      <c r="AP1981"/>
      <c r="AU1981"/>
      <c r="AV1981" s="169"/>
    </row>
    <row r="1982" spans="1:48" s="9" customFormat="1" ht="15" customHeight="1" x14ac:dyDescent="0.35">
      <c r="A1982"/>
      <c r="B1982"/>
      <c r="C1982"/>
      <c r="D1982"/>
      <c r="E1982"/>
      <c r="F1982"/>
      <c r="K1982"/>
      <c r="L1982"/>
      <c r="M1982"/>
      <c r="N1982"/>
      <c r="O1982"/>
      <c r="Q1982"/>
      <c r="R1982"/>
      <c r="AL1982" s="117"/>
      <c r="AM1982"/>
      <c r="AN1982"/>
      <c r="AO1982"/>
      <c r="AP1982"/>
      <c r="AU1982"/>
      <c r="AV1982" s="169"/>
    </row>
    <row r="1983" spans="1:48" s="9" customFormat="1" ht="15" customHeight="1" x14ac:dyDescent="0.35">
      <c r="A1983"/>
      <c r="B1983"/>
      <c r="C1983"/>
      <c r="D1983"/>
      <c r="E1983"/>
      <c r="F1983"/>
      <c r="K1983"/>
      <c r="L1983"/>
      <c r="M1983"/>
      <c r="N1983"/>
      <c r="O1983"/>
      <c r="Q1983"/>
      <c r="R1983"/>
      <c r="AL1983" s="117"/>
      <c r="AM1983"/>
      <c r="AN1983"/>
      <c r="AO1983"/>
      <c r="AP1983"/>
      <c r="AU1983"/>
      <c r="AV1983" s="169"/>
    </row>
    <row r="1984" spans="1:48" s="9" customFormat="1" ht="15" customHeight="1" x14ac:dyDescent="0.35">
      <c r="A1984"/>
      <c r="B1984"/>
      <c r="C1984"/>
      <c r="D1984"/>
      <c r="E1984"/>
      <c r="F1984"/>
      <c r="K1984"/>
      <c r="L1984"/>
      <c r="M1984"/>
      <c r="N1984"/>
      <c r="O1984"/>
      <c r="Q1984"/>
      <c r="R1984"/>
      <c r="AL1984" s="117"/>
      <c r="AM1984"/>
      <c r="AN1984"/>
      <c r="AO1984"/>
      <c r="AP1984"/>
      <c r="AU1984"/>
      <c r="AV1984" s="169"/>
    </row>
    <row r="1985" spans="1:48" s="9" customFormat="1" ht="15" customHeight="1" x14ac:dyDescent="0.35">
      <c r="A1985"/>
      <c r="B1985"/>
      <c r="C1985"/>
      <c r="D1985"/>
      <c r="E1985"/>
      <c r="F1985"/>
      <c r="K1985"/>
      <c r="L1985"/>
      <c r="M1985"/>
      <c r="N1985"/>
      <c r="O1985"/>
      <c r="Q1985"/>
      <c r="R1985"/>
      <c r="AL1985" s="117"/>
      <c r="AM1985"/>
      <c r="AN1985"/>
      <c r="AO1985"/>
      <c r="AP1985"/>
      <c r="AU1985"/>
      <c r="AV1985" s="169"/>
    </row>
    <row r="1986" spans="1:48" s="9" customFormat="1" ht="15" customHeight="1" x14ac:dyDescent="0.35">
      <c r="A1986"/>
      <c r="B1986"/>
      <c r="C1986"/>
      <c r="D1986"/>
      <c r="E1986"/>
      <c r="F1986"/>
      <c r="K1986"/>
      <c r="L1986"/>
      <c r="M1986"/>
      <c r="N1986"/>
      <c r="O1986"/>
      <c r="Q1986"/>
      <c r="R1986"/>
      <c r="AL1986" s="117"/>
      <c r="AM1986"/>
      <c r="AN1986"/>
      <c r="AO1986"/>
      <c r="AP1986"/>
      <c r="AU1986"/>
      <c r="AV1986" s="169"/>
    </row>
    <row r="1987" spans="1:48" s="9" customFormat="1" ht="15" customHeight="1" x14ac:dyDescent="0.35">
      <c r="A1987"/>
      <c r="B1987"/>
      <c r="C1987"/>
      <c r="D1987"/>
      <c r="E1987"/>
      <c r="F1987"/>
      <c r="K1987"/>
      <c r="L1987"/>
      <c r="M1987"/>
      <c r="N1987"/>
      <c r="O1987"/>
      <c r="Q1987"/>
      <c r="R1987"/>
      <c r="AL1987" s="117"/>
      <c r="AM1987"/>
      <c r="AN1987"/>
      <c r="AO1987"/>
      <c r="AP1987"/>
      <c r="AU1987"/>
      <c r="AV1987" s="169"/>
    </row>
    <row r="1988" spans="1:48" s="9" customFormat="1" ht="15" customHeight="1" x14ac:dyDescent="0.35">
      <c r="A1988"/>
      <c r="B1988"/>
      <c r="C1988"/>
      <c r="D1988"/>
      <c r="E1988"/>
      <c r="F1988"/>
      <c r="K1988"/>
      <c r="L1988"/>
      <c r="M1988"/>
      <c r="N1988"/>
      <c r="O1988"/>
      <c r="Q1988"/>
      <c r="R1988"/>
      <c r="AL1988" s="117"/>
      <c r="AM1988"/>
      <c r="AN1988"/>
      <c r="AO1988"/>
      <c r="AP1988"/>
      <c r="AU1988"/>
      <c r="AV1988" s="169"/>
    </row>
    <row r="1989" spans="1:48" s="9" customFormat="1" ht="15" customHeight="1" x14ac:dyDescent="0.35">
      <c r="A1989"/>
      <c r="B1989"/>
      <c r="C1989"/>
      <c r="D1989"/>
      <c r="E1989"/>
      <c r="F1989"/>
      <c r="K1989"/>
      <c r="L1989"/>
      <c r="M1989"/>
      <c r="N1989"/>
      <c r="O1989"/>
      <c r="Q1989"/>
      <c r="R1989"/>
      <c r="AL1989" s="117"/>
      <c r="AM1989"/>
      <c r="AN1989"/>
      <c r="AO1989"/>
      <c r="AP1989"/>
      <c r="AU1989"/>
      <c r="AV1989" s="169"/>
    </row>
    <row r="1990" spans="1:48" s="9" customFormat="1" ht="15" customHeight="1" x14ac:dyDescent="0.35">
      <c r="A1990"/>
      <c r="B1990"/>
      <c r="C1990"/>
      <c r="D1990"/>
      <c r="E1990"/>
      <c r="F1990"/>
      <c r="K1990"/>
      <c r="L1990"/>
      <c r="M1990"/>
      <c r="N1990"/>
      <c r="O1990"/>
      <c r="Q1990"/>
      <c r="R1990"/>
      <c r="AL1990" s="117"/>
      <c r="AM1990"/>
      <c r="AN1990"/>
      <c r="AO1990"/>
      <c r="AP1990"/>
      <c r="AU1990"/>
      <c r="AV1990" s="169"/>
    </row>
    <row r="1991" spans="1:48" s="9" customFormat="1" ht="15" customHeight="1" x14ac:dyDescent="0.35">
      <c r="A1991"/>
      <c r="B1991"/>
      <c r="C1991"/>
      <c r="D1991"/>
      <c r="E1991"/>
      <c r="F1991"/>
      <c r="K1991"/>
      <c r="L1991"/>
      <c r="M1991"/>
      <c r="N1991"/>
      <c r="O1991"/>
      <c r="Q1991"/>
      <c r="R1991"/>
      <c r="AL1991" s="117"/>
      <c r="AM1991"/>
      <c r="AN1991"/>
      <c r="AO1991"/>
      <c r="AP1991"/>
      <c r="AU1991"/>
      <c r="AV1991" s="169"/>
    </row>
    <row r="1992" spans="1:48" s="9" customFormat="1" ht="15" customHeight="1" x14ac:dyDescent="0.35">
      <c r="A1992"/>
      <c r="B1992"/>
      <c r="C1992"/>
      <c r="D1992"/>
      <c r="E1992"/>
      <c r="F1992"/>
      <c r="K1992"/>
      <c r="L1992"/>
      <c r="M1992"/>
      <c r="N1992"/>
      <c r="O1992"/>
      <c r="Q1992"/>
      <c r="R1992"/>
      <c r="AL1992" s="117"/>
      <c r="AM1992"/>
      <c r="AN1992"/>
      <c r="AO1992"/>
      <c r="AP1992"/>
      <c r="AU1992"/>
      <c r="AV1992" s="169"/>
    </row>
    <row r="1993" spans="1:48" s="9" customFormat="1" ht="15" customHeight="1" x14ac:dyDescent="0.35">
      <c r="A1993"/>
      <c r="B1993"/>
      <c r="C1993"/>
      <c r="D1993"/>
      <c r="E1993"/>
      <c r="F1993"/>
      <c r="K1993"/>
      <c r="L1993"/>
      <c r="M1993"/>
      <c r="N1993"/>
      <c r="O1993"/>
      <c r="Q1993"/>
      <c r="R1993"/>
      <c r="AL1993" s="117"/>
      <c r="AM1993"/>
      <c r="AN1993"/>
      <c r="AO1993"/>
      <c r="AP1993"/>
      <c r="AU1993"/>
      <c r="AV1993" s="169"/>
    </row>
    <row r="1994" spans="1:48" s="9" customFormat="1" ht="15" customHeight="1" x14ac:dyDescent="0.35">
      <c r="A1994"/>
      <c r="B1994"/>
      <c r="C1994"/>
      <c r="D1994"/>
      <c r="E1994"/>
      <c r="F1994"/>
      <c r="K1994"/>
      <c r="L1994"/>
      <c r="M1994"/>
      <c r="N1994"/>
      <c r="O1994"/>
      <c r="Q1994"/>
      <c r="R1994"/>
      <c r="AL1994" s="117"/>
      <c r="AM1994"/>
      <c r="AN1994"/>
      <c r="AO1994"/>
      <c r="AP1994"/>
      <c r="AU1994"/>
      <c r="AV1994" s="169"/>
    </row>
    <row r="1995" spans="1:48" s="9" customFormat="1" ht="15" customHeight="1" x14ac:dyDescent="0.35">
      <c r="A1995"/>
      <c r="B1995"/>
      <c r="C1995"/>
      <c r="D1995"/>
      <c r="E1995"/>
      <c r="F1995"/>
      <c r="K1995"/>
      <c r="L1995"/>
      <c r="M1995"/>
      <c r="N1995"/>
      <c r="O1995"/>
      <c r="Q1995"/>
      <c r="R1995"/>
      <c r="AL1995" s="117"/>
      <c r="AM1995"/>
      <c r="AN1995"/>
      <c r="AO1995"/>
      <c r="AP1995"/>
      <c r="AU1995"/>
      <c r="AV1995" s="169"/>
    </row>
    <row r="1996" spans="1:48" s="9" customFormat="1" ht="15" customHeight="1" x14ac:dyDescent="0.35">
      <c r="A1996"/>
      <c r="B1996"/>
      <c r="C1996"/>
      <c r="D1996"/>
      <c r="E1996"/>
      <c r="F1996"/>
      <c r="K1996"/>
      <c r="L1996"/>
      <c r="M1996"/>
      <c r="N1996"/>
      <c r="O1996"/>
      <c r="Q1996"/>
      <c r="R1996"/>
      <c r="AL1996" s="117"/>
      <c r="AM1996"/>
      <c r="AN1996"/>
      <c r="AO1996"/>
      <c r="AP1996"/>
      <c r="AU1996"/>
      <c r="AV1996" s="169"/>
    </row>
    <row r="1997" spans="1:48" s="9" customFormat="1" ht="15" customHeight="1" x14ac:dyDescent="0.35">
      <c r="A1997"/>
      <c r="B1997"/>
      <c r="C1997"/>
      <c r="D1997"/>
      <c r="E1997"/>
      <c r="F1997"/>
      <c r="K1997"/>
      <c r="L1997"/>
      <c r="M1997"/>
      <c r="N1997"/>
      <c r="O1997"/>
      <c r="Q1997"/>
      <c r="R1997"/>
      <c r="AL1997" s="117"/>
      <c r="AM1997"/>
      <c r="AN1997"/>
      <c r="AO1997"/>
      <c r="AP1997"/>
      <c r="AU1997"/>
      <c r="AV1997" s="169"/>
    </row>
    <row r="1998" spans="1:48" s="9" customFormat="1" ht="15" customHeight="1" x14ac:dyDescent="0.35">
      <c r="A1998"/>
      <c r="B1998"/>
      <c r="C1998"/>
      <c r="D1998"/>
      <c r="E1998"/>
      <c r="F1998"/>
      <c r="K1998"/>
      <c r="L1998"/>
      <c r="M1998"/>
      <c r="N1998"/>
      <c r="O1998"/>
      <c r="Q1998"/>
      <c r="R1998"/>
      <c r="AL1998" s="117"/>
      <c r="AM1998"/>
      <c r="AN1998"/>
      <c r="AO1998"/>
      <c r="AP1998"/>
      <c r="AU1998"/>
      <c r="AV1998" s="169"/>
    </row>
    <row r="1999" spans="1:48" s="9" customFormat="1" ht="15" customHeight="1" x14ac:dyDescent="0.35">
      <c r="A1999"/>
      <c r="B1999"/>
      <c r="C1999"/>
      <c r="D1999"/>
      <c r="E1999"/>
      <c r="F1999"/>
      <c r="K1999"/>
      <c r="L1999"/>
      <c r="M1999"/>
      <c r="N1999"/>
      <c r="O1999"/>
      <c r="Q1999"/>
      <c r="R1999"/>
      <c r="AL1999" s="117"/>
      <c r="AM1999"/>
      <c r="AN1999"/>
      <c r="AO1999"/>
      <c r="AP1999"/>
      <c r="AU1999"/>
      <c r="AV1999" s="169"/>
    </row>
    <row r="2000" spans="1:48" s="9" customFormat="1" ht="15" customHeight="1" x14ac:dyDescent="0.35">
      <c r="A2000"/>
      <c r="B2000"/>
      <c r="C2000"/>
      <c r="D2000"/>
      <c r="E2000"/>
      <c r="F2000"/>
      <c r="K2000"/>
      <c r="L2000"/>
      <c r="M2000"/>
      <c r="N2000"/>
      <c r="O2000"/>
      <c r="Q2000"/>
      <c r="R2000"/>
      <c r="AL2000" s="117"/>
      <c r="AM2000"/>
      <c r="AN2000"/>
      <c r="AO2000"/>
      <c r="AP2000"/>
      <c r="AU2000"/>
      <c r="AV2000" s="169"/>
    </row>
    <row r="2001" spans="1:48" s="9" customFormat="1" ht="15" customHeight="1" x14ac:dyDescent="0.35">
      <c r="A2001"/>
      <c r="B2001"/>
      <c r="C2001"/>
      <c r="D2001"/>
      <c r="E2001"/>
      <c r="F2001"/>
      <c r="K2001"/>
      <c r="L2001"/>
      <c r="M2001"/>
      <c r="N2001"/>
      <c r="O2001"/>
      <c r="Q2001"/>
      <c r="R2001"/>
      <c r="AL2001" s="117"/>
      <c r="AM2001"/>
      <c r="AN2001"/>
      <c r="AO2001"/>
      <c r="AP2001"/>
      <c r="AU2001"/>
      <c r="AV2001" s="169"/>
    </row>
    <row r="2002" spans="1:48" s="9" customFormat="1" ht="15" customHeight="1" x14ac:dyDescent="0.35">
      <c r="A2002"/>
      <c r="B2002"/>
      <c r="C2002"/>
      <c r="D2002"/>
      <c r="E2002"/>
      <c r="F2002"/>
      <c r="K2002"/>
      <c r="L2002"/>
      <c r="M2002"/>
      <c r="N2002"/>
      <c r="O2002"/>
      <c r="Q2002"/>
      <c r="R2002"/>
      <c r="AL2002" s="117"/>
      <c r="AM2002"/>
      <c r="AN2002"/>
      <c r="AO2002"/>
      <c r="AP2002"/>
      <c r="AU2002"/>
      <c r="AV2002" s="169"/>
    </row>
    <row r="2003" spans="1:48" s="9" customFormat="1" ht="15" customHeight="1" x14ac:dyDescent="0.35">
      <c r="A2003"/>
      <c r="B2003"/>
      <c r="C2003"/>
      <c r="D2003"/>
      <c r="E2003"/>
      <c r="F2003"/>
      <c r="K2003"/>
      <c r="L2003"/>
      <c r="M2003"/>
      <c r="N2003"/>
      <c r="O2003"/>
      <c r="Q2003"/>
      <c r="R2003"/>
      <c r="AL2003" s="117"/>
      <c r="AM2003"/>
      <c r="AN2003"/>
      <c r="AO2003"/>
      <c r="AP2003"/>
      <c r="AU2003"/>
      <c r="AV2003" s="169"/>
    </row>
    <row r="2004" spans="1:48" s="9" customFormat="1" ht="15" customHeight="1" x14ac:dyDescent="0.35">
      <c r="A2004"/>
      <c r="B2004"/>
      <c r="C2004"/>
      <c r="D2004"/>
      <c r="E2004"/>
      <c r="F2004"/>
      <c r="K2004"/>
      <c r="L2004"/>
      <c r="M2004"/>
      <c r="N2004"/>
      <c r="O2004"/>
      <c r="Q2004"/>
      <c r="R2004"/>
      <c r="AL2004" s="117"/>
      <c r="AM2004"/>
      <c r="AN2004"/>
      <c r="AO2004"/>
      <c r="AP2004"/>
      <c r="AU2004"/>
      <c r="AV2004" s="169"/>
    </row>
    <row r="2005" spans="1:48" s="9" customFormat="1" ht="15" customHeight="1" x14ac:dyDescent="0.35">
      <c r="A2005"/>
      <c r="B2005"/>
      <c r="C2005"/>
      <c r="D2005"/>
      <c r="E2005"/>
      <c r="F2005"/>
      <c r="K2005"/>
      <c r="L2005"/>
      <c r="M2005"/>
      <c r="N2005"/>
      <c r="O2005"/>
      <c r="Q2005"/>
      <c r="R2005"/>
      <c r="AL2005" s="117"/>
      <c r="AM2005"/>
      <c r="AN2005"/>
      <c r="AO2005"/>
      <c r="AP2005"/>
      <c r="AU2005"/>
      <c r="AV2005" s="169"/>
    </row>
    <row r="2006" spans="1:48" s="9" customFormat="1" ht="15" customHeight="1" x14ac:dyDescent="0.35">
      <c r="A2006"/>
      <c r="B2006"/>
      <c r="C2006"/>
      <c r="D2006"/>
      <c r="E2006"/>
      <c r="F2006"/>
      <c r="K2006"/>
      <c r="L2006"/>
      <c r="M2006"/>
      <c r="N2006"/>
      <c r="O2006"/>
      <c r="Q2006"/>
      <c r="R2006"/>
      <c r="AL2006" s="117"/>
      <c r="AM2006"/>
      <c r="AN2006"/>
      <c r="AO2006"/>
      <c r="AP2006"/>
      <c r="AU2006"/>
      <c r="AV2006" s="169"/>
    </row>
    <row r="2007" spans="1:48" s="9" customFormat="1" ht="15" customHeight="1" x14ac:dyDescent="0.35">
      <c r="A2007"/>
      <c r="B2007"/>
      <c r="C2007"/>
      <c r="D2007"/>
      <c r="E2007"/>
      <c r="F2007"/>
      <c r="K2007"/>
      <c r="L2007"/>
      <c r="M2007"/>
      <c r="N2007"/>
      <c r="O2007"/>
      <c r="Q2007"/>
      <c r="R2007"/>
      <c r="AL2007" s="117"/>
      <c r="AM2007"/>
      <c r="AN2007"/>
      <c r="AO2007"/>
      <c r="AP2007"/>
      <c r="AU2007"/>
      <c r="AV2007" s="169"/>
    </row>
    <row r="2008" spans="1:48" s="9" customFormat="1" ht="15" customHeight="1" x14ac:dyDescent="0.35">
      <c r="A2008"/>
      <c r="B2008"/>
      <c r="C2008"/>
      <c r="D2008"/>
      <c r="E2008"/>
      <c r="F2008"/>
      <c r="K2008"/>
      <c r="L2008"/>
      <c r="M2008"/>
      <c r="N2008"/>
      <c r="O2008"/>
      <c r="Q2008"/>
      <c r="R2008"/>
      <c r="AL2008" s="117"/>
      <c r="AM2008"/>
      <c r="AN2008"/>
      <c r="AO2008"/>
      <c r="AP2008"/>
      <c r="AU2008"/>
      <c r="AV2008" s="169"/>
    </row>
    <row r="2009" spans="1:48" s="9" customFormat="1" ht="15" customHeight="1" x14ac:dyDescent="0.35">
      <c r="A2009"/>
      <c r="B2009"/>
      <c r="C2009"/>
      <c r="D2009"/>
      <c r="E2009"/>
      <c r="F2009"/>
      <c r="K2009"/>
      <c r="L2009"/>
      <c r="M2009"/>
      <c r="N2009"/>
      <c r="O2009"/>
      <c r="Q2009"/>
      <c r="R2009"/>
      <c r="AL2009" s="117"/>
      <c r="AM2009"/>
      <c r="AN2009"/>
      <c r="AO2009"/>
      <c r="AP2009"/>
      <c r="AU2009"/>
      <c r="AV2009" s="169"/>
    </row>
    <row r="2010" spans="1:48" s="9" customFormat="1" ht="15" customHeight="1" x14ac:dyDescent="0.35">
      <c r="A2010"/>
      <c r="B2010"/>
      <c r="C2010"/>
      <c r="D2010"/>
      <c r="E2010"/>
      <c r="F2010"/>
      <c r="K2010"/>
      <c r="L2010"/>
      <c r="M2010"/>
      <c r="N2010"/>
      <c r="O2010"/>
      <c r="Q2010"/>
      <c r="R2010"/>
      <c r="AL2010" s="117"/>
      <c r="AM2010"/>
      <c r="AN2010"/>
      <c r="AO2010"/>
      <c r="AP2010"/>
      <c r="AU2010"/>
      <c r="AV2010" s="169"/>
    </row>
    <row r="2011" spans="1:48" s="9" customFormat="1" ht="15" customHeight="1" x14ac:dyDescent="0.35">
      <c r="A2011"/>
      <c r="B2011"/>
      <c r="C2011"/>
      <c r="D2011"/>
      <c r="E2011"/>
      <c r="F2011"/>
      <c r="K2011"/>
      <c r="L2011"/>
      <c r="M2011"/>
      <c r="N2011"/>
      <c r="O2011"/>
      <c r="Q2011"/>
      <c r="R2011"/>
      <c r="AL2011" s="117"/>
      <c r="AM2011"/>
      <c r="AN2011"/>
      <c r="AO2011"/>
      <c r="AP2011"/>
      <c r="AU2011"/>
      <c r="AV2011" s="169"/>
    </row>
    <row r="2012" spans="1:48" s="9" customFormat="1" ht="15" customHeight="1" x14ac:dyDescent="0.35">
      <c r="A2012"/>
      <c r="B2012"/>
      <c r="C2012"/>
      <c r="D2012"/>
      <c r="E2012"/>
      <c r="F2012"/>
      <c r="K2012"/>
      <c r="L2012"/>
      <c r="M2012"/>
      <c r="N2012"/>
      <c r="O2012"/>
      <c r="Q2012"/>
      <c r="R2012"/>
      <c r="AL2012" s="117"/>
      <c r="AM2012"/>
      <c r="AN2012"/>
      <c r="AO2012"/>
      <c r="AP2012"/>
      <c r="AU2012"/>
      <c r="AV2012" s="169"/>
    </row>
    <row r="2013" spans="1:48" s="9" customFormat="1" ht="15" customHeight="1" x14ac:dyDescent="0.35">
      <c r="A2013"/>
      <c r="B2013"/>
      <c r="C2013"/>
      <c r="D2013"/>
      <c r="E2013"/>
      <c r="F2013"/>
      <c r="K2013"/>
      <c r="L2013"/>
      <c r="M2013"/>
      <c r="N2013"/>
      <c r="O2013"/>
      <c r="Q2013"/>
      <c r="R2013"/>
      <c r="AL2013" s="117"/>
      <c r="AM2013"/>
      <c r="AN2013"/>
      <c r="AO2013"/>
      <c r="AP2013"/>
      <c r="AU2013"/>
      <c r="AV2013" s="169"/>
    </row>
    <row r="2014" spans="1:48" s="9" customFormat="1" ht="15" customHeight="1" x14ac:dyDescent="0.35">
      <c r="A2014"/>
      <c r="B2014"/>
      <c r="C2014"/>
      <c r="D2014"/>
      <c r="E2014"/>
      <c r="F2014"/>
      <c r="K2014"/>
      <c r="L2014"/>
      <c r="M2014"/>
      <c r="N2014"/>
      <c r="O2014"/>
      <c r="Q2014"/>
      <c r="R2014"/>
      <c r="AL2014" s="117"/>
      <c r="AM2014"/>
      <c r="AN2014"/>
      <c r="AO2014"/>
      <c r="AP2014"/>
      <c r="AU2014"/>
      <c r="AV2014" s="169"/>
    </row>
    <row r="2015" spans="1:48" s="9" customFormat="1" ht="15" customHeight="1" x14ac:dyDescent="0.35">
      <c r="A2015"/>
      <c r="B2015"/>
      <c r="C2015"/>
      <c r="D2015"/>
      <c r="E2015"/>
      <c r="F2015"/>
      <c r="K2015"/>
      <c r="L2015"/>
      <c r="M2015"/>
      <c r="N2015"/>
      <c r="O2015"/>
      <c r="Q2015"/>
      <c r="R2015"/>
      <c r="AL2015" s="117"/>
      <c r="AM2015"/>
      <c r="AN2015"/>
      <c r="AO2015"/>
      <c r="AP2015"/>
      <c r="AU2015"/>
      <c r="AV2015" s="169"/>
    </row>
    <row r="2016" spans="1:48" s="9" customFormat="1" ht="15" customHeight="1" x14ac:dyDescent="0.35">
      <c r="A2016"/>
      <c r="B2016"/>
      <c r="C2016"/>
      <c r="D2016"/>
      <c r="E2016"/>
      <c r="F2016"/>
      <c r="K2016"/>
      <c r="L2016"/>
      <c r="M2016"/>
      <c r="N2016"/>
      <c r="O2016"/>
      <c r="Q2016"/>
      <c r="R2016"/>
      <c r="AL2016" s="117"/>
      <c r="AM2016"/>
      <c r="AN2016"/>
      <c r="AO2016"/>
      <c r="AP2016"/>
      <c r="AU2016"/>
      <c r="AV2016" s="169"/>
    </row>
    <row r="2017" spans="1:48" s="9" customFormat="1" ht="15" customHeight="1" x14ac:dyDescent="0.35">
      <c r="A2017"/>
      <c r="B2017"/>
      <c r="C2017"/>
      <c r="D2017"/>
      <c r="E2017"/>
      <c r="F2017"/>
      <c r="K2017"/>
      <c r="L2017"/>
      <c r="M2017"/>
      <c r="N2017"/>
      <c r="O2017"/>
      <c r="Q2017"/>
      <c r="R2017"/>
      <c r="AL2017" s="117"/>
      <c r="AM2017"/>
      <c r="AN2017"/>
      <c r="AO2017"/>
      <c r="AP2017"/>
      <c r="AU2017"/>
      <c r="AV2017" s="169"/>
    </row>
    <row r="2018" spans="1:48" s="9" customFormat="1" ht="15" customHeight="1" x14ac:dyDescent="0.35">
      <c r="A2018"/>
      <c r="B2018"/>
      <c r="C2018"/>
      <c r="D2018"/>
      <c r="E2018"/>
      <c r="F2018"/>
      <c r="K2018"/>
      <c r="L2018"/>
      <c r="M2018"/>
      <c r="N2018"/>
      <c r="O2018"/>
      <c r="Q2018"/>
      <c r="R2018"/>
      <c r="AL2018" s="117"/>
      <c r="AM2018"/>
      <c r="AN2018"/>
      <c r="AO2018"/>
      <c r="AP2018"/>
      <c r="AU2018"/>
      <c r="AV2018" s="169"/>
    </row>
    <row r="2019" spans="1:48" s="9" customFormat="1" ht="15" customHeight="1" x14ac:dyDescent="0.35">
      <c r="A2019"/>
      <c r="B2019"/>
      <c r="C2019"/>
      <c r="D2019"/>
      <c r="E2019"/>
      <c r="F2019"/>
      <c r="K2019"/>
      <c r="L2019"/>
      <c r="M2019"/>
      <c r="N2019"/>
      <c r="O2019"/>
      <c r="Q2019"/>
      <c r="R2019"/>
      <c r="AL2019" s="117"/>
      <c r="AM2019"/>
      <c r="AN2019"/>
      <c r="AO2019"/>
      <c r="AP2019"/>
      <c r="AU2019"/>
      <c r="AV2019" s="169"/>
    </row>
    <row r="2020" spans="1:48" s="9" customFormat="1" ht="15" customHeight="1" x14ac:dyDescent="0.35">
      <c r="A2020"/>
      <c r="B2020"/>
      <c r="C2020"/>
      <c r="D2020"/>
      <c r="E2020"/>
      <c r="F2020"/>
      <c r="K2020"/>
      <c r="L2020"/>
      <c r="M2020"/>
      <c r="N2020"/>
      <c r="O2020"/>
      <c r="Q2020"/>
      <c r="R2020"/>
      <c r="AL2020" s="117"/>
      <c r="AM2020"/>
      <c r="AN2020"/>
      <c r="AO2020"/>
      <c r="AP2020"/>
      <c r="AU2020"/>
      <c r="AV2020" s="169"/>
    </row>
    <row r="2021" spans="1:48" s="9" customFormat="1" ht="15" customHeight="1" x14ac:dyDescent="0.35">
      <c r="A2021"/>
      <c r="B2021"/>
      <c r="C2021"/>
      <c r="D2021"/>
      <c r="E2021"/>
      <c r="F2021"/>
      <c r="K2021"/>
      <c r="L2021"/>
      <c r="M2021"/>
      <c r="N2021"/>
      <c r="O2021"/>
      <c r="Q2021"/>
      <c r="R2021"/>
      <c r="AL2021" s="117"/>
      <c r="AM2021"/>
      <c r="AN2021"/>
      <c r="AO2021"/>
      <c r="AP2021"/>
      <c r="AU2021"/>
      <c r="AV2021" s="169"/>
    </row>
    <row r="2022" spans="1:48" s="9" customFormat="1" ht="15" customHeight="1" x14ac:dyDescent="0.35">
      <c r="A2022"/>
      <c r="B2022"/>
      <c r="C2022"/>
      <c r="D2022"/>
      <c r="E2022"/>
      <c r="F2022"/>
      <c r="K2022"/>
      <c r="L2022"/>
      <c r="M2022"/>
      <c r="N2022"/>
      <c r="O2022"/>
      <c r="Q2022"/>
      <c r="R2022"/>
      <c r="AL2022" s="117"/>
      <c r="AM2022"/>
      <c r="AN2022"/>
      <c r="AO2022"/>
      <c r="AP2022"/>
      <c r="AU2022"/>
      <c r="AV2022" s="169"/>
    </row>
    <row r="2023" spans="1:48" s="9" customFormat="1" ht="15" customHeight="1" x14ac:dyDescent="0.35">
      <c r="A2023"/>
      <c r="B2023"/>
      <c r="C2023"/>
      <c r="D2023"/>
      <c r="E2023"/>
      <c r="F2023"/>
      <c r="K2023"/>
      <c r="L2023"/>
      <c r="M2023"/>
      <c r="N2023"/>
      <c r="O2023"/>
      <c r="Q2023"/>
      <c r="R2023"/>
      <c r="AL2023" s="117"/>
      <c r="AM2023"/>
      <c r="AN2023"/>
      <c r="AO2023"/>
      <c r="AP2023"/>
      <c r="AU2023"/>
      <c r="AV2023" s="169"/>
    </row>
    <row r="2024" spans="1:48" s="9" customFormat="1" ht="15" customHeight="1" x14ac:dyDescent="0.35">
      <c r="A2024"/>
      <c r="B2024"/>
      <c r="C2024"/>
      <c r="D2024"/>
      <c r="E2024"/>
      <c r="F2024"/>
      <c r="K2024"/>
      <c r="L2024"/>
      <c r="M2024"/>
      <c r="N2024"/>
      <c r="O2024"/>
      <c r="Q2024"/>
      <c r="R2024"/>
      <c r="AL2024" s="117"/>
      <c r="AM2024"/>
      <c r="AN2024"/>
      <c r="AO2024"/>
      <c r="AP2024"/>
      <c r="AU2024"/>
      <c r="AV2024" s="169"/>
    </row>
    <row r="2025" spans="1:48" s="9" customFormat="1" ht="15" customHeight="1" x14ac:dyDescent="0.35">
      <c r="A2025"/>
      <c r="B2025"/>
      <c r="C2025"/>
      <c r="D2025"/>
      <c r="E2025"/>
      <c r="F2025"/>
      <c r="K2025"/>
      <c r="L2025"/>
      <c r="M2025"/>
      <c r="N2025"/>
      <c r="O2025"/>
      <c r="Q2025"/>
      <c r="R2025"/>
      <c r="AL2025" s="117"/>
      <c r="AM2025"/>
      <c r="AN2025"/>
      <c r="AO2025"/>
      <c r="AP2025"/>
      <c r="AU2025"/>
      <c r="AV2025" s="169"/>
    </row>
    <row r="2026" spans="1:48" s="9" customFormat="1" ht="15" customHeight="1" x14ac:dyDescent="0.35">
      <c r="A2026"/>
      <c r="B2026"/>
      <c r="C2026"/>
      <c r="D2026"/>
      <c r="E2026"/>
      <c r="F2026"/>
      <c r="K2026"/>
      <c r="L2026"/>
      <c r="M2026"/>
      <c r="N2026"/>
      <c r="O2026"/>
      <c r="Q2026"/>
      <c r="R2026"/>
      <c r="AL2026" s="117"/>
      <c r="AM2026"/>
      <c r="AN2026"/>
      <c r="AO2026"/>
      <c r="AP2026"/>
      <c r="AU2026"/>
      <c r="AV2026" s="169"/>
    </row>
    <row r="2027" spans="1:48" s="9" customFormat="1" ht="15" customHeight="1" x14ac:dyDescent="0.35">
      <c r="A2027"/>
      <c r="B2027"/>
      <c r="C2027"/>
      <c r="D2027"/>
      <c r="E2027"/>
      <c r="F2027"/>
      <c r="K2027"/>
      <c r="L2027"/>
      <c r="M2027"/>
      <c r="N2027"/>
      <c r="O2027"/>
      <c r="Q2027"/>
      <c r="R2027"/>
      <c r="AL2027" s="117"/>
      <c r="AM2027"/>
      <c r="AN2027"/>
      <c r="AO2027"/>
      <c r="AP2027"/>
      <c r="AU2027"/>
      <c r="AV2027" s="169"/>
    </row>
    <row r="2028" spans="1:48" s="9" customFormat="1" ht="15" customHeight="1" x14ac:dyDescent="0.35">
      <c r="A2028"/>
      <c r="B2028"/>
      <c r="C2028"/>
      <c r="D2028"/>
      <c r="E2028"/>
      <c r="F2028"/>
      <c r="K2028"/>
      <c r="L2028"/>
      <c r="M2028"/>
      <c r="N2028"/>
      <c r="O2028"/>
      <c r="Q2028"/>
      <c r="R2028"/>
      <c r="AL2028" s="117"/>
      <c r="AM2028"/>
      <c r="AN2028"/>
      <c r="AO2028"/>
      <c r="AP2028"/>
      <c r="AU2028"/>
      <c r="AV2028" s="169"/>
    </row>
    <row r="2029" spans="1:48" s="9" customFormat="1" ht="15" customHeight="1" x14ac:dyDescent="0.35">
      <c r="A2029"/>
      <c r="B2029"/>
      <c r="C2029"/>
      <c r="D2029"/>
      <c r="E2029"/>
      <c r="F2029"/>
      <c r="K2029"/>
      <c r="L2029"/>
      <c r="M2029"/>
      <c r="N2029"/>
      <c r="O2029"/>
      <c r="Q2029"/>
      <c r="R2029"/>
      <c r="AL2029" s="117"/>
      <c r="AM2029"/>
      <c r="AN2029"/>
      <c r="AO2029"/>
      <c r="AP2029"/>
      <c r="AU2029"/>
      <c r="AV2029" s="169"/>
    </row>
    <row r="2030" spans="1:48" s="9" customFormat="1" ht="15" customHeight="1" x14ac:dyDescent="0.35">
      <c r="A2030"/>
      <c r="B2030"/>
      <c r="C2030"/>
      <c r="D2030"/>
      <c r="E2030"/>
      <c r="F2030"/>
      <c r="K2030"/>
      <c r="L2030"/>
      <c r="M2030"/>
      <c r="N2030"/>
      <c r="O2030"/>
      <c r="Q2030"/>
      <c r="R2030"/>
      <c r="AL2030" s="117"/>
      <c r="AM2030"/>
      <c r="AN2030"/>
      <c r="AO2030"/>
      <c r="AP2030"/>
      <c r="AU2030"/>
      <c r="AV2030" s="169"/>
    </row>
    <row r="2031" spans="1:48" s="9" customFormat="1" ht="15" customHeight="1" x14ac:dyDescent="0.35">
      <c r="A2031"/>
      <c r="B2031"/>
      <c r="C2031"/>
      <c r="D2031"/>
      <c r="E2031"/>
      <c r="F2031"/>
      <c r="K2031"/>
      <c r="L2031"/>
      <c r="M2031"/>
      <c r="N2031"/>
      <c r="O2031"/>
      <c r="Q2031"/>
      <c r="R2031"/>
      <c r="AL2031" s="117"/>
      <c r="AM2031"/>
      <c r="AN2031"/>
      <c r="AO2031"/>
      <c r="AP2031"/>
      <c r="AU2031"/>
      <c r="AV2031" s="169"/>
    </row>
    <row r="2032" spans="1:48" s="9" customFormat="1" ht="15" customHeight="1" x14ac:dyDescent="0.35">
      <c r="A2032"/>
      <c r="B2032"/>
      <c r="C2032"/>
      <c r="D2032"/>
      <c r="E2032"/>
      <c r="F2032"/>
      <c r="K2032"/>
      <c r="L2032"/>
      <c r="M2032"/>
      <c r="N2032"/>
      <c r="O2032"/>
      <c r="Q2032"/>
      <c r="R2032"/>
      <c r="AL2032" s="117"/>
      <c r="AM2032"/>
      <c r="AN2032"/>
      <c r="AO2032"/>
      <c r="AP2032"/>
      <c r="AU2032"/>
      <c r="AV2032" s="169"/>
    </row>
    <row r="2033" spans="1:48" s="9" customFormat="1" ht="15" customHeight="1" x14ac:dyDescent="0.35">
      <c r="A2033"/>
      <c r="B2033"/>
      <c r="C2033"/>
      <c r="D2033"/>
      <c r="E2033"/>
      <c r="F2033"/>
      <c r="K2033"/>
      <c r="L2033"/>
      <c r="M2033"/>
      <c r="N2033"/>
      <c r="O2033"/>
      <c r="Q2033"/>
      <c r="R2033"/>
      <c r="AL2033" s="117"/>
      <c r="AM2033"/>
      <c r="AN2033"/>
      <c r="AO2033"/>
      <c r="AP2033"/>
      <c r="AU2033"/>
      <c r="AV2033" s="169"/>
    </row>
    <row r="2034" spans="1:48" s="9" customFormat="1" ht="15" customHeight="1" x14ac:dyDescent="0.35">
      <c r="A2034"/>
      <c r="B2034"/>
      <c r="C2034"/>
      <c r="D2034"/>
      <c r="E2034"/>
      <c r="F2034"/>
      <c r="K2034"/>
      <c r="L2034"/>
      <c r="M2034"/>
      <c r="N2034"/>
      <c r="O2034"/>
      <c r="Q2034"/>
      <c r="R2034"/>
      <c r="AL2034" s="117"/>
      <c r="AM2034"/>
      <c r="AN2034"/>
      <c r="AO2034"/>
      <c r="AP2034"/>
      <c r="AU2034"/>
      <c r="AV2034" s="169"/>
    </row>
    <row r="2035" spans="1:48" s="9" customFormat="1" ht="15" customHeight="1" x14ac:dyDescent="0.35">
      <c r="A2035"/>
      <c r="B2035"/>
      <c r="C2035"/>
      <c r="D2035"/>
      <c r="E2035"/>
      <c r="F2035"/>
      <c r="K2035"/>
      <c r="L2035"/>
      <c r="M2035"/>
      <c r="N2035"/>
      <c r="O2035"/>
      <c r="Q2035"/>
      <c r="R2035"/>
      <c r="AL2035" s="117"/>
      <c r="AM2035"/>
      <c r="AN2035"/>
      <c r="AO2035"/>
      <c r="AP2035"/>
      <c r="AU2035"/>
      <c r="AV2035" s="169"/>
    </row>
    <row r="2036" spans="1:48" s="9" customFormat="1" ht="15" customHeight="1" x14ac:dyDescent="0.35">
      <c r="A2036"/>
      <c r="B2036"/>
      <c r="C2036"/>
      <c r="D2036"/>
      <c r="E2036"/>
      <c r="F2036"/>
      <c r="K2036"/>
      <c r="L2036"/>
      <c r="M2036"/>
      <c r="N2036"/>
      <c r="O2036"/>
      <c r="Q2036"/>
      <c r="R2036"/>
      <c r="AL2036" s="117"/>
      <c r="AM2036"/>
      <c r="AN2036"/>
      <c r="AO2036"/>
      <c r="AP2036"/>
      <c r="AU2036"/>
      <c r="AV2036" s="169"/>
    </row>
    <row r="2037" spans="1:48" s="9" customFormat="1" ht="15" customHeight="1" x14ac:dyDescent="0.35">
      <c r="A2037"/>
      <c r="B2037"/>
      <c r="C2037"/>
      <c r="D2037"/>
      <c r="E2037"/>
      <c r="F2037"/>
      <c r="K2037"/>
      <c r="L2037"/>
      <c r="M2037"/>
      <c r="N2037"/>
      <c r="O2037"/>
      <c r="Q2037"/>
      <c r="R2037"/>
      <c r="AL2037" s="117"/>
      <c r="AM2037"/>
      <c r="AN2037"/>
      <c r="AO2037"/>
      <c r="AP2037"/>
      <c r="AU2037"/>
      <c r="AV2037" s="169"/>
    </row>
    <row r="2038" spans="1:48" s="9" customFormat="1" ht="15" customHeight="1" x14ac:dyDescent="0.35">
      <c r="A2038"/>
      <c r="B2038"/>
      <c r="C2038"/>
      <c r="D2038"/>
      <c r="E2038"/>
      <c r="F2038"/>
      <c r="K2038"/>
      <c r="L2038"/>
      <c r="M2038"/>
      <c r="N2038"/>
      <c r="O2038"/>
      <c r="Q2038"/>
      <c r="R2038"/>
      <c r="AL2038" s="117"/>
      <c r="AM2038"/>
      <c r="AN2038"/>
      <c r="AO2038"/>
      <c r="AP2038"/>
      <c r="AU2038"/>
      <c r="AV2038" s="169"/>
    </row>
    <row r="2039" spans="1:48" s="9" customFormat="1" ht="15" customHeight="1" x14ac:dyDescent="0.35">
      <c r="A2039"/>
      <c r="B2039"/>
      <c r="C2039"/>
      <c r="D2039"/>
      <c r="E2039"/>
      <c r="F2039"/>
      <c r="K2039"/>
      <c r="L2039"/>
      <c r="M2039"/>
      <c r="N2039"/>
      <c r="O2039"/>
      <c r="Q2039"/>
      <c r="R2039"/>
      <c r="AL2039" s="117"/>
      <c r="AM2039"/>
      <c r="AN2039"/>
      <c r="AO2039"/>
      <c r="AP2039"/>
      <c r="AU2039"/>
      <c r="AV2039" s="169"/>
    </row>
    <row r="2040" spans="1:48" s="9" customFormat="1" ht="15" customHeight="1" x14ac:dyDescent="0.35">
      <c r="A2040"/>
      <c r="B2040"/>
      <c r="C2040"/>
      <c r="D2040"/>
      <c r="E2040"/>
      <c r="F2040"/>
      <c r="K2040"/>
      <c r="L2040"/>
      <c r="M2040"/>
      <c r="N2040"/>
      <c r="O2040"/>
      <c r="Q2040"/>
      <c r="R2040"/>
      <c r="AL2040" s="117"/>
      <c r="AM2040"/>
      <c r="AN2040"/>
      <c r="AO2040"/>
      <c r="AP2040"/>
      <c r="AU2040"/>
      <c r="AV2040" s="169"/>
    </row>
    <row r="2041" spans="1:48" s="9" customFormat="1" ht="15" customHeight="1" x14ac:dyDescent="0.35">
      <c r="A2041"/>
      <c r="B2041"/>
      <c r="C2041"/>
      <c r="D2041"/>
      <c r="E2041"/>
      <c r="F2041"/>
      <c r="K2041"/>
      <c r="L2041"/>
      <c r="M2041"/>
      <c r="N2041"/>
      <c r="O2041"/>
      <c r="Q2041"/>
      <c r="R2041"/>
      <c r="AL2041" s="117"/>
      <c r="AM2041"/>
      <c r="AN2041"/>
      <c r="AO2041"/>
      <c r="AP2041"/>
      <c r="AU2041"/>
      <c r="AV2041" s="169"/>
    </row>
    <row r="2042" spans="1:48" s="9" customFormat="1" ht="15" customHeight="1" x14ac:dyDescent="0.35">
      <c r="A2042"/>
      <c r="B2042"/>
      <c r="C2042"/>
      <c r="D2042"/>
      <c r="E2042"/>
      <c r="F2042"/>
      <c r="K2042"/>
      <c r="L2042"/>
      <c r="M2042"/>
      <c r="N2042"/>
      <c r="O2042"/>
      <c r="Q2042"/>
      <c r="R2042"/>
      <c r="AL2042" s="117"/>
      <c r="AM2042"/>
      <c r="AN2042"/>
      <c r="AO2042"/>
      <c r="AP2042"/>
      <c r="AU2042"/>
      <c r="AV2042" s="169"/>
    </row>
    <row r="2043" spans="1:48" s="9" customFormat="1" ht="15" customHeight="1" x14ac:dyDescent="0.35">
      <c r="A2043"/>
      <c r="B2043"/>
      <c r="C2043"/>
      <c r="D2043"/>
      <c r="E2043"/>
      <c r="F2043"/>
      <c r="K2043"/>
      <c r="L2043"/>
      <c r="M2043"/>
      <c r="N2043"/>
      <c r="O2043"/>
      <c r="Q2043"/>
      <c r="R2043"/>
      <c r="AL2043" s="117"/>
      <c r="AM2043"/>
      <c r="AN2043"/>
      <c r="AO2043"/>
      <c r="AP2043"/>
      <c r="AU2043"/>
      <c r="AV2043" s="169"/>
    </row>
    <row r="2044" spans="1:48" s="9" customFormat="1" ht="15" customHeight="1" x14ac:dyDescent="0.35">
      <c r="A2044"/>
      <c r="B2044"/>
      <c r="C2044"/>
      <c r="D2044"/>
      <c r="E2044"/>
      <c r="F2044"/>
      <c r="K2044"/>
      <c r="L2044"/>
      <c r="M2044"/>
      <c r="N2044"/>
      <c r="O2044"/>
      <c r="Q2044"/>
      <c r="R2044"/>
      <c r="AL2044" s="117"/>
      <c r="AM2044"/>
      <c r="AN2044"/>
      <c r="AO2044"/>
      <c r="AP2044"/>
      <c r="AU2044"/>
      <c r="AV2044" s="169"/>
    </row>
    <row r="2045" spans="1:48" s="9" customFormat="1" ht="15" customHeight="1" x14ac:dyDescent="0.35">
      <c r="A2045"/>
      <c r="B2045"/>
      <c r="C2045"/>
      <c r="D2045"/>
      <c r="E2045"/>
      <c r="F2045"/>
      <c r="K2045"/>
      <c r="L2045"/>
      <c r="M2045"/>
      <c r="N2045"/>
      <c r="O2045"/>
      <c r="Q2045"/>
      <c r="R2045"/>
      <c r="AL2045" s="117"/>
      <c r="AM2045"/>
      <c r="AN2045"/>
      <c r="AO2045"/>
      <c r="AP2045"/>
      <c r="AU2045"/>
      <c r="AV2045" s="169"/>
    </row>
    <row r="2046" spans="1:48" s="9" customFormat="1" ht="15" customHeight="1" x14ac:dyDescent="0.35">
      <c r="A2046"/>
      <c r="B2046"/>
      <c r="C2046"/>
      <c r="D2046"/>
      <c r="E2046"/>
      <c r="F2046"/>
      <c r="K2046"/>
      <c r="L2046"/>
      <c r="M2046"/>
      <c r="N2046"/>
      <c r="O2046"/>
      <c r="Q2046"/>
      <c r="R2046"/>
      <c r="AL2046" s="117"/>
      <c r="AM2046"/>
      <c r="AN2046"/>
      <c r="AO2046"/>
      <c r="AP2046"/>
      <c r="AU2046"/>
      <c r="AV2046" s="169"/>
    </row>
    <row r="2047" spans="1:48" s="9" customFormat="1" ht="15" customHeight="1" x14ac:dyDescent="0.35">
      <c r="A2047"/>
      <c r="B2047"/>
      <c r="C2047"/>
      <c r="D2047"/>
      <c r="E2047"/>
      <c r="F2047"/>
      <c r="K2047"/>
      <c r="L2047"/>
      <c r="M2047"/>
      <c r="N2047"/>
      <c r="O2047"/>
      <c r="Q2047"/>
      <c r="R2047"/>
      <c r="AL2047" s="117"/>
      <c r="AM2047"/>
      <c r="AN2047"/>
      <c r="AO2047"/>
      <c r="AP2047"/>
      <c r="AU2047"/>
      <c r="AV2047" s="169"/>
    </row>
    <row r="2048" spans="1:48" s="9" customFormat="1" ht="15" customHeight="1" x14ac:dyDescent="0.35">
      <c r="A2048"/>
      <c r="B2048"/>
      <c r="C2048"/>
      <c r="D2048"/>
      <c r="E2048"/>
      <c r="F2048"/>
      <c r="K2048"/>
      <c r="L2048"/>
      <c r="M2048"/>
      <c r="N2048"/>
      <c r="O2048"/>
      <c r="Q2048"/>
      <c r="R2048"/>
      <c r="AL2048" s="117"/>
      <c r="AM2048"/>
      <c r="AN2048"/>
      <c r="AO2048"/>
      <c r="AP2048"/>
      <c r="AU2048"/>
      <c r="AV2048" s="169"/>
    </row>
    <row r="2049" spans="1:48" s="9" customFormat="1" ht="15" customHeight="1" x14ac:dyDescent="0.35">
      <c r="A2049"/>
      <c r="B2049"/>
      <c r="C2049"/>
      <c r="D2049"/>
      <c r="E2049"/>
      <c r="F2049"/>
      <c r="K2049"/>
      <c r="L2049"/>
      <c r="M2049"/>
      <c r="N2049"/>
      <c r="O2049"/>
      <c r="Q2049"/>
      <c r="R2049"/>
      <c r="AL2049" s="117"/>
      <c r="AM2049"/>
      <c r="AN2049"/>
      <c r="AO2049"/>
      <c r="AP2049"/>
      <c r="AU2049"/>
      <c r="AV2049" s="169"/>
    </row>
    <row r="2050" spans="1:48" s="9" customFormat="1" ht="15" customHeight="1" x14ac:dyDescent="0.35">
      <c r="A2050"/>
      <c r="B2050"/>
      <c r="C2050"/>
      <c r="D2050"/>
      <c r="E2050"/>
      <c r="F2050"/>
      <c r="K2050"/>
      <c r="L2050"/>
      <c r="M2050"/>
      <c r="N2050"/>
      <c r="O2050"/>
      <c r="Q2050"/>
      <c r="R2050"/>
      <c r="AL2050" s="117"/>
      <c r="AM2050"/>
      <c r="AN2050"/>
      <c r="AO2050"/>
      <c r="AP2050"/>
      <c r="AU2050"/>
      <c r="AV2050" s="169"/>
    </row>
    <row r="2051" spans="1:48" s="9" customFormat="1" ht="15" customHeight="1" x14ac:dyDescent="0.35">
      <c r="A2051"/>
      <c r="B2051"/>
      <c r="C2051"/>
      <c r="D2051"/>
      <c r="E2051"/>
      <c r="F2051"/>
      <c r="K2051"/>
      <c r="L2051"/>
      <c r="M2051"/>
      <c r="N2051"/>
      <c r="O2051"/>
      <c r="Q2051"/>
      <c r="R2051"/>
      <c r="AL2051" s="117"/>
      <c r="AM2051"/>
      <c r="AN2051"/>
      <c r="AO2051"/>
      <c r="AP2051"/>
      <c r="AU2051"/>
      <c r="AV2051" s="169"/>
    </row>
    <row r="2052" spans="1:48" s="9" customFormat="1" ht="15" customHeight="1" x14ac:dyDescent="0.35">
      <c r="A2052"/>
      <c r="B2052"/>
      <c r="C2052"/>
      <c r="D2052"/>
      <c r="E2052"/>
      <c r="F2052"/>
      <c r="K2052"/>
      <c r="L2052"/>
      <c r="M2052"/>
      <c r="N2052"/>
      <c r="O2052"/>
      <c r="Q2052"/>
      <c r="R2052"/>
      <c r="AL2052" s="117"/>
      <c r="AM2052"/>
      <c r="AN2052"/>
      <c r="AO2052"/>
      <c r="AP2052"/>
      <c r="AU2052"/>
      <c r="AV2052" s="169"/>
    </row>
    <row r="2053" spans="1:48" s="9" customFormat="1" ht="15" customHeight="1" x14ac:dyDescent="0.35">
      <c r="A2053"/>
      <c r="B2053"/>
      <c r="C2053"/>
      <c r="D2053"/>
      <c r="E2053"/>
      <c r="F2053"/>
      <c r="K2053"/>
      <c r="L2053"/>
      <c r="M2053"/>
      <c r="N2053"/>
      <c r="O2053"/>
      <c r="Q2053"/>
      <c r="R2053"/>
      <c r="AL2053" s="117"/>
      <c r="AM2053"/>
      <c r="AN2053"/>
      <c r="AO2053"/>
      <c r="AP2053"/>
      <c r="AU2053"/>
      <c r="AV2053" s="169"/>
    </row>
    <row r="2054" spans="1:48" s="9" customFormat="1" ht="15" customHeight="1" x14ac:dyDescent="0.35">
      <c r="A2054"/>
      <c r="B2054"/>
      <c r="C2054"/>
      <c r="D2054"/>
      <c r="E2054"/>
      <c r="F2054"/>
      <c r="K2054"/>
      <c r="L2054"/>
      <c r="M2054"/>
      <c r="N2054"/>
      <c r="O2054"/>
      <c r="Q2054"/>
      <c r="R2054"/>
      <c r="AL2054" s="117"/>
      <c r="AM2054"/>
      <c r="AN2054"/>
      <c r="AO2054"/>
      <c r="AP2054"/>
      <c r="AU2054"/>
      <c r="AV2054" s="169"/>
    </row>
    <row r="2055" spans="1:48" s="9" customFormat="1" ht="15" customHeight="1" x14ac:dyDescent="0.35">
      <c r="A2055"/>
      <c r="B2055"/>
      <c r="C2055"/>
      <c r="D2055"/>
      <c r="E2055"/>
      <c r="F2055"/>
      <c r="K2055"/>
      <c r="L2055"/>
      <c r="M2055"/>
      <c r="N2055"/>
      <c r="O2055"/>
      <c r="Q2055"/>
      <c r="R2055"/>
      <c r="AL2055" s="117"/>
      <c r="AM2055"/>
      <c r="AN2055"/>
      <c r="AO2055"/>
      <c r="AP2055"/>
      <c r="AU2055"/>
      <c r="AV2055" s="169"/>
    </row>
    <row r="2056" spans="1:48" s="9" customFormat="1" ht="15" customHeight="1" x14ac:dyDescent="0.35">
      <c r="A2056"/>
      <c r="B2056"/>
      <c r="C2056"/>
      <c r="D2056"/>
      <c r="E2056"/>
      <c r="F2056"/>
      <c r="K2056"/>
      <c r="L2056"/>
      <c r="M2056"/>
      <c r="N2056"/>
      <c r="O2056"/>
      <c r="Q2056"/>
      <c r="R2056"/>
      <c r="AL2056" s="117"/>
      <c r="AM2056"/>
      <c r="AN2056"/>
      <c r="AO2056"/>
      <c r="AP2056"/>
      <c r="AU2056"/>
      <c r="AV2056" s="169"/>
    </row>
    <row r="2057" spans="1:48" s="9" customFormat="1" ht="15" customHeight="1" x14ac:dyDescent="0.35">
      <c r="A2057"/>
      <c r="B2057"/>
      <c r="C2057"/>
      <c r="D2057"/>
      <c r="E2057"/>
      <c r="F2057"/>
      <c r="K2057"/>
      <c r="L2057"/>
      <c r="M2057"/>
      <c r="N2057"/>
      <c r="O2057"/>
      <c r="Q2057"/>
      <c r="R2057"/>
      <c r="AL2057" s="117"/>
      <c r="AM2057"/>
      <c r="AN2057"/>
      <c r="AO2057"/>
      <c r="AP2057"/>
      <c r="AU2057"/>
      <c r="AV2057" s="169"/>
    </row>
    <row r="2058" spans="1:48" s="9" customFormat="1" ht="15" customHeight="1" x14ac:dyDescent="0.35">
      <c r="A2058"/>
      <c r="B2058"/>
      <c r="C2058"/>
      <c r="D2058"/>
      <c r="E2058"/>
      <c r="F2058"/>
      <c r="K2058"/>
      <c r="L2058"/>
      <c r="M2058"/>
      <c r="N2058"/>
      <c r="O2058"/>
      <c r="Q2058"/>
      <c r="R2058"/>
      <c r="AL2058" s="117"/>
      <c r="AM2058"/>
      <c r="AN2058"/>
      <c r="AO2058"/>
      <c r="AP2058"/>
      <c r="AU2058"/>
      <c r="AV2058" s="169"/>
    </row>
    <row r="2059" spans="1:48" s="9" customFormat="1" ht="15" customHeight="1" x14ac:dyDescent="0.35">
      <c r="A2059"/>
      <c r="B2059"/>
      <c r="C2059"/>
      <c r="D2059"/>
      <c r="E2059"/>
      <c r="F2059"/>
      <c r="K2059"/>
      <c r="L2059"/>
      <c r="M2059"/>
      <c r="N2059"/>
      <c r="O2059"/>
      <c r="Q2059"/>
      <c r="R2059"/>
      <c r="AL2059" s="117"/>
      <c r="AM2059"/>
      <c r="AN2059"/>
      <c r="AO2059"/>
      <c r="AP2059"/>
      <c r="AU2059"/>
      <c r="AV2059" s="169"/>
    </row>
    <row r="2060" spans="1:48" s="9" customFormat="1" ht="15" customHeight="1" x14ac:dyDescent="0.35">
      <c r="A2060"/>
      <c r="B2060"/>
      <c r="C2060"/>
      <c r="D2060"/>
      <c r="E2060"/>
      <c r="F2060"/>
      <c r="K2060"/>
      <c r="L2060"/>
      <c r="M2060"/>
      <c r="N2060"/>
      <c r="O2060"/>
      <c r="Q2060"/>
      <c r="R2060"/>
      <c r="AL2060" s="117"/>
      <c r="AM2060"/>
      <c r="AN2060"/>
      <c r="AO2060"/>
      <c r="AP2060"/>
      <c r="AU2060"/>
      <c r="AV2060" s="169"/>
    </row>
    <row r="2061" spans="1:48" s="9" customFormat="1" ht="15" customHeight="1" x14ac:dyDescent="0.35">
      <c r="A2061"/>
      <c r="B2061"/>
      <c r="C2061"/>
      <c r="D2061"/>
      <c r="E2061"/>
      <c r="F2061"/>
      <c r="K2061"/>
      <c r="L2061"/>
      <c r="M2061"/>
      <c r="N2061"/>
      <c r="O2061"/>
      <c r="Q2061"/>
      <c r="R2061"/>
      <c r="AL2061" s="117"/>
      <c r="AM2061"/>
      <c r="AN2061"/>
      <c r="AO2061"/>
      <c r="AP2061"/>
      <c r="AU2061"/>
      <c r="AV2061" s="169"/>
    </row>
    <row r="2062" spans="1:48" s="9" customFormat="1" ht="15" customHeight="1" x14ac:dyDescent="0.35">
      <c r="A2062"/>
      <c r="B2062"/>
      <c r="C2062"/>
      <c r="D2062"/>
      <c r="E2062"/>
      <c r="F2062"/>
      <c r="K2062"/>
      <c r="L2062"/>
      <c r="M2062"/>
      <c r="N2062"/>
      <c r="O2062"/>
      <c r="Q2062"/>
      <c r="R2062"/>
      <c r="AL2062" s="117"/>
      <c r="AM2062"/>
      <c r="AN2062"/>
      <c r="AO2062"/>
      <c r="AP2062"/>
      <c r="AU2062"/>
      <c r="AV2062" s="169"/>
    </row>
    <row r="2063" spans="1:48" s="9" customFormat="1" ht="15" customHeight="1" x14ac:dyDescent="0.35">
      <c r="A2063"/>
      <c r="B2063"/>
      <c r="C2063"/>
      <c r="D2063"/>
      <c r="E2063"/>
      <c r="F2063"/>
      <c r="K2063"/>
      <c r="L2063"/>
      <c r="M2063"/>
      <c r="N2063"/>
      <c r="O2063"/>
      <c r="Q2063"/>
      <c r="R2063"/>
      <c r="AL2063" s="117"/>
      <c r="AM2063"/>
      <c r="AN2063"/>
      <c r="AO2063"/>
      <c r="AP2063"/>
      <c r="AU2063"/>
      <c r="AV2063" s="169"/>
    </row>
    <row r="2064" spans="1:48" s="9" customFormat="1" ht="15" customHeight="1" x14ac:dyDescent="0.35">
      <c r="A2064"/>
      <c r="B2064"/>
      <c r="C2064"/>
      <c r="D2064"/>
      <c r="E2064"/>
      <c r="F2064"/>
      <c r="K2064"/>
      <c r="L2064"/>
      <c r="M2064"/>
      <c r="N2064"/>
      <c r="O2064"/>
      <c r="Q2064"/>
      <c r="R2064"/>
      <c r="AL2064" s="117"/>
      <c r="AM2064"/>
      <c r="AN2064"/>
      <c r="AO2064"/>
      <c r="AP2064"/>
      <c r="AU2064"/>
      <c r="AV2064" s="169"/>
    </row>
    <row r="2065" spans="1:48" s="9" customFormat="1" ht="15" customHeight="1" x14ac:dyDescent="0.35">
      <c r="A2065"/>
      <c r="B2065"/>
      <c r="C2065"/>
      <c r="D2065"/>
      <c r="E2065"/>
      <c r="F2065"/>
      <c r="K2065"/>
      <c r="L2065"/>
      <c r="M2065"/>
      <c r="N2065"/>
      <c r="O2065"/>
      <c r="Q2065"/>
      <c r="R2065"/>
      <c r="AL2065" s="117"/>
      <c r="AM2065"/>
      <c r="AN2065"/>
      <c r="AO2065"/>
      <c r="AP2065"/>
      <c r="AU2065"/>
      <c r="AV2065" s="169"/>
    </row>
    <row r="2066" spans="1:48" s="9" customFormat="1" ht="15" customHeight="1" x14ac:dyDescent="0.35">
      <c r="A2066"/>
      <c r="B2066"/>
      <c r="C2066"/>
      <c r="D2066"/>
      <c r="E2066"/>
      <c r="F2066"/>
      <c r="K2066"/>
      <c r="L2066"/>
      <c r="M2066"/>
      <c r="N2066"/>
      <c r="O2066"/>
      <c r="Q2066"/>
      <c r="R2066"/>
      <c r="AL2066" s="117"/>
      <c r="AM2066"/>
      <c r="AN2066"/>
      <c r="AO2066"/>
      <c r="AP2066"/>
      <c r="AU2066"/>
      <c r="AV2066" s="169"/>
    </row>
    <row r="2067" spans="1:48" s="9" customFormat="1" ht="15" customHeight="1" x14ac:dyDescent="0.35">
      <c r="A2067"/>
      <c r="B2067"/>
      <c r="C2067"/>
      <c r="D2067"/>
      <c r="E2067"/>
      <c r="F2067"/>
      <c r="K2067"/>
      <c r="L2067"/>
      <c r="M2067"/>
      <c r="N2067"/>
      <c r="O2067"/>
      <c r="Q2067"/>
      <c r="R2067"/>
      <c r="AL2067" s="117"/>
      <c r="AM2067"/>
      <c r="AN2067"/>
      <c r="AO2067"/>
      <c r="AP2067"/>
      <c r="AU2067"/>
      <c r="AV2067" s="169"/>
    </row>
    <row r="2068" spans="1:48" s="9" customFormat="1" ht="15" customHeight="1" x14ac:dyDescent="0.35">
      <c r="A2068"/>
      <c r="B2068"/>
      <c r="C2068"/>
      <c r="D2068"/>
      <c r="E2068"/>
      <c r="F2068"/>
      <c r="K2068"/>
      <c r="L2068"/>
      <c r="M2068"/>
      <c r="N2068"/>
      <c r="O2068"/>
      <c r="Q2068"/>
      <c r="R2068"/>
      <c r="AL2068" s="117"/>
      <c r="AM2068"/>
      <c r="AN2068"/>
      <c r="AO2068"/>
      <c r="AP2068"/>
      <c r="AU2068"/>
      <c r="AV2068" s="169"/>
    </row>
    <row r="2069" spans="1:48" s="9" customFormat="1" ht="15" customHeight="1" x14ac:dyDescent="0.35">
      <c r="A2069"/>
      <c r="B2069"/>
      <c r="C2069"/>
      <c r="D2069"/>
      <c r="E2069"/>
      <c r="F2069"/>
      <c r="K2069"/>
      <c r="L2069"/>
      <c r="M2069"/>
      <c r="N2069"/>
      <c r="O2069"/>
      <c r="Q2069"/>
      <c r="R2069"/>
      <c r="AL2069" s="117"/>
      <c r="AM2069"/>
      <c r="AN2069"/>
      <c r="AO2069"/>
      <c r="AP2069"/>
      <c r="AU2069"/>
      <c r="AV2069" s="169"/>
    </row>
    <row r="2070" spans="1:48" s="9" customFormat="1" ht="15" customHeight="1" x14ac:dyDescent="0.35">
      <c r="A2070"/>
      <c r="B2070"/>
      <c r="C2070"/>
      <c r="D2070"/>
      <c r="E2070"/>
      <c r="F2070"/>
      <c r="K2070"/>
      <c r="L2070"/>
      <c r="M2070"/>
      <c r="N2070"/>
      <c r="O2070"/>
      <c r="Q2070"/>
      <c r="R2070"/>
      <c r="AL2070" s="117"/>
      <c r="AM2070"/>
      <c r="AN2070"/>
      <c r="AO2070"/>
      <c r="AP2070"/>
      <c r="AU2070"/>
      <c r="AV2070" s="169"/>
    </row>
    <row r="2071" spans="1:48" s="9" customFormat="1" ht="15" customHeight="1" x14ac:dyDescent="0.35">
      <c r="A2071"/>
      <c r="B2071"/>
      <c r="C2071"/>
      <c r="D2071"/>
      <c r="E2071"/>
      <c r="F2071"/>
      <c r="K2071"/>
      <c r="L2071"/>
      <c r="M2071"/>
      <c r="N2071"/>
      <c r="O2071"/>
      <c r="Q2071"/>
      <c r="R2071"/>
      <c r="AL2071" s="117"/>
      <c r="AM2071"/>
      <c r="AN2071"/>
      <c r="AO2071"/>
      <c r="AP2071"/>
      <c r="AU2071"/>
      <c r="AV2071" s="169"/>
    </row>
    <row r="2072" spans="1:48" s="9" customFormat="1" ht="15" customHeight="1" x14ac:dyDescent="0.35">
      <c r="A2072"/>
      <c r="B2072"/>
      <c r="C2072"/>
      <c r="D2072"/>
      <c r="E2072"/>
      <c r="F2072"/>
      <c r="K2072"/>
      <c r="L2072"/>
      <c r="M2072"/>
      <c r="N2072"/>
      <c r="O2072"/>
      <c r="Q2072"/>
      <c r="R2072"/>
      <c r="AL2072" s="117"/>
      <c r="AM2072"/>
      <c r="AN2072"/>
      <c r="AO2072"/>
      <c r="AP2072"/>
      <c r="AU2072"/>
      <c r="AV2072" s="169"/>
    </row>
    <row r="2073" spans="1:48" s="9" customFormat="1" ht="15" customHeight="1" x14ac:dyDescent="0.35">
      <c r="A2073"/>
      <c r="B2073"/>
      <c r="C2073"/>
      <c r="D2073"/>
      <c r="E2073"/>
      <c r="F2073"/>
      <c r="K2073"/>
      <c r="L2073"/>
      <c r="M2073"/>
      <c r="N2073"/>
      <c r="O2073"/>
      <c r="Q2073"/>
      <c r="R2073"/>
      <c r="AL2073" s="117"/>
      <c r="AM2073"/>
      <c r="AN2073"/>
      <c r="AO2073"/>
      <c r="AP2073"/>
      <c r="AU2073"/>
      <c r="AV2073" s="169"/>
    </row>
    <row r="2074" spans="1:48" s="9" customFormat="1" ht="15" customHeight="1" x14ac:dyDescent="0.35">
      <c r="A2074"/>
      <c r="B2074"/>
      <c r="C2074"/>
      <c r="D2074"/>
      <c r="E2074"/>
      <c r="F2074"/>
      <c r="K2074"/>
      <c r="L2074"/>
      <c r="M2074"/>
      <c r="N2074"/>
      <c r="O2074"/>
      <c r="Q2074"/>
      <c r="R2074"/>
      <c r="AL2074" s="117"/>
      <c r="AM2074"/>
      <c r="AN2074"/>
      <c r="AO2074"/>
      <c r="AP2074"/>
      <c r="AU2074"/>
      <c r="AV2074" s="169"/>
    </row>
    <row r="2075" spans="1:48" s="9" customFormat="1" ht="15" customHeight="1" x14ac:dyDescent="0.35">
      <c r="A2075"/>
      <c r="B2075"/>
      <c r="C2075"/>
      <c r="D2075"/>
      <c r="E2075"/>
      <c r="F2075"/>
      <c r="K2075"/>
      <c r="L2075"/>
      <c r="M2075"/>
      <c r="N2075"/>
      <c r="O2075"/>
      <c r="Q2075"/>
      <c r="R2075"/>
      <c r="AL2075" s="117"/>
      <c r="AM2075"/>
      <c r="AN2075"/>
      <c r="AO2075"/>
      <c r="AP2075"/>
      <c r="AU2075"/>
      <c r="AV2075" s="169"/>
    </row>
    <row r="2076" spans="1:48" s="9" customFormat="1" ht="15" customHeight="1" x14ac:dyDescent="0.35">
      <c r="A2076"/>
      <c r="B2076"/>
      <c r="C2076"/>
      <c r="D2076"/>
      <c r="E2076"/>
      <c r="F2076"/>
      <c r="K2076"/>
      <c r="L2076"/>
      <c r="M2076"/>
      <c r="N2076"/>
      <c r="O2076"/>
      <c r="Q2076"/>
      <c r="R2076"/>
      <c r="AL2076" s="117"/>
      <c r="AM2076"/>
      <c r="AN2076"/>
      <c r="AO2076"/>
      <c r="AP2076"/>
      <c r="AU2076"/>
      <c r="AV2076" s="169"/>
    </row>
    <row r="2077" spans="1:48" s="9" customFormat="1" ht="15" customHeight="1" x14ac:dyDescent="0.35">
      <c r="A2077"/>
      <c r="B2077"/>
      <c r="C2077"/>
      <c r="D2077"/>
      <c r="E2077"/>
      <c r="F2077"/>
      <c r="K2077"/>
      <c r="L2077"/>
      <c r="M2077"/>
      <c r="N2077"/>
      <c r="O2077"/>
      <c r="Q2077"/>
      <c r="R2077"/>
      <c r="AL2077" s="117"/>
      <c r="AM2077"/>
      <c r="AN2077"/>
      <c r="AO2077"/>
      <c r="AP2077"/>
      <c r="AU2077"/>
      <c r="AV2077" s="169"/>
    </row>
    <row r="2078" spans="1:48" s="9" customFormat="1" ht="15" customHeight="1" x14ac:dyDescent="0.35">
      <c r="A2078"/>
      <c r="B2078"/>
      <c r="C2078"/>
      <c r="D2078"/>
      <c r="E2078"/>
      <c r="F2078"/>
      <c r="K2078"/>
      <c r="L2078"/>
      <c r="M2078"/>
      <c r="N2078"/>
      <c r="O2078"/>
      <c r="Q2078"/>
      <c r="R2078"/>
      <c r="AL2078" s="117"/>
      <c r="AM2078"/>
      <c r="AN2078"/>
      <c r="AO2078"/>
      <c r="AP2078"/>
      <c r="AU2078"/>
      <c r="AV2078" s="169"/>
    </row>
    <row r="2079" spans="1:48" s="9" customFormat="1" ht="15" customHeight="1" x14ac:dyDescent="0.35">
      <c r="A2079"/>
      <c r="B2079"/>
      <c r="C2079"/>
      <c r="D2079"/>
      <c r="E2079"/>
      <c r="F2079"/>
      <c r="K2079"/>
      <c r="L2079"/>
      <c r="M2079"/>
      <c r="N2079"/>
      <c r="O2079"/>
      <c r="Q2079"/>
      <c r="R2079"/>
      <c r="AL2079" s="117"/>
      <c r="AM2079"/>
      <c r="AN2079"/>
      <c r="AO2079"/>
      <c r="AP2079"/>
      <c r="AU2079"/>
      <c r="AV2079" s="169"/>
    </row>
    <row r="2080" spans="1:48" s="9" customFormat="1" ht="15" customHeight="1" x14ac:dyDescent="0.35">
      <c r="A2080"/>
      <c r="B2080"/>
      <c r="C2080"/>
      <c r="D2080"/>
      <c r="E2080"/>
      <c r="F2080"/>
      <c r="K2080"/>
      <c r="L2080"/>
      <c r="M2080"/>
      <c r="N2080"/>
      <c r="O2080"/>
      <c r="Q2080"/>
      <c r="R2080"/>
      <c r="AL2080" s="117"/>
      <c r="AM2080"/>
      <c r="AN2080"/>
      <c r="AO2080"/>
      <c r="AP2080"/>
      <c r="AU2080"/>
      <c r="AV2080" s="169"/>
    </row>
    <row r="2081" spans="1:48" s="9" customFormat="1" ht="15" customHeight="1" x14ac:dyDescent="0.35">
      <c r="A2081"/>
      <c r="B2081"/>
      <c r="C2081"/>
      <c r="D2081"/>
      <c r="E2081"/>
      <c r="F2081"/>
      <c r="K2081"/>
      <c r="L2081"/>
      <c r="M2081"/>
      <c r="N2081"/>
      <c r="O2081"/>
      <c r="Q2081"/>
      <c r="R2081"/>
      <c r="AL2081" s="117"/>
      <c r="AM2081"/>
      <c r="AN2081"/>
      <c r="AO2081"/>
      <c r="AP2081"/>
      <c r="AU2081"/>
      <c r="AV2081" s="169"/>
    </row>
    <row r="2082" spans="1:48" s="9" customFormat="1" ht="15" customHeight="1" x14ac:dyDescent="0.35">
      <c r="A2082"/>
      <c r="B2082"/>
      <c r="C2082"/>
      <c r="D2082"/>
      <c r="E2082"/>
      <c r="F2082"/>
      <c r="K2082"/>
      <c r="L2082"/>
      <c r="M2082"/>
      <c r="N2082"/>
      <c r="O2082"/>
      <c r="Q2082"/>
      <c r="R2082"/>
      <c r="AL2082" s="117"/>
      <c r="AM2082"/>
      <c r="AN2082"/>
      <c r="AO2082"/>
      <c r="AP2082"/>
      <c r="AU2082"/>
      <c r="AV2082" s="169"/>
    </row>
    <row r="2083" spans="1:48" s="9" customFormat="1" ht="15" customHeight="1" x14ac:dyDescent="0.35">
      <c r="A2083"/>
      <c r="B2083"/>
      <c r="C2083"/>
      <c r="D2083"/>
      <c r="E2083"/>
      <c r="F2083"/>
      <c r="K2083"/>
      <c r="L2083"/>
      <c r="M2083"/>
      <c r="N2083"/>
      <c r="O2083"/>
      <c r="Q2083"/>
      <c r="R2083"/>
      <c r="AL2083" s="117"/>
      <c r="AM2083"/>
      <c r="AN2083"/>
      <c r="AO2083"/>
      <c r="AP2083"/>
      <c r="AU2083"/>
      <c r="AV2083" s="169"/>
    </row>
    <row r="2084" spans="1:48" s="9" customFormat="1" ht="15" customHeight="1" x14ac:dyDescent="0.35">
      <c r="A2084"/>
      <c r="B2084"/>
      <c r="C2084"/>
      <c r="D2084"/>
      <c r="E2084"/>
      <c r="F2084"/>
      <c r="K2084"/>
      <c r="L2084"/>
      <c r="M2084"/>
      <c r="N2084"/>
      <c r="O2084"/>
      <c r="Q2084"/>
      <c r="R2084"/>
      <c r="AL2084" s="117"/>
      <c r="AM2084"/>
      <c r="AN2084"/>
      <c r="AO2084"/>
      <c r="AP2084"/>
      <c r="AU2084"/>
      <c r="AV2084" s="169"/>
    </row>
    <row r="2085" spans="1:48" s="9" customFormat="1" ht="15" customHeight="1" x14ac:dyDescent="0.35">
      <c r="A2085"/>
      <c r="B2085"/>
      <c r="C2085"/>
      <c r="D2085"/>
      <c r="E2085"/>
      <c r="F2085"/>
      <c r="K2085"/>
      <c r="L2085"/>
      <c r="M2085"/>
      <c r="N2085"/>
      <c r="O2085"/>
      <c r="Q2085"/>
      <c r="R2085"/>
      <c r="AL2085" s="117"/>
      <c r="AM2085"/>
      <c r="AN2085"/>
      <c r="AO2085"/>
      <c r="AP2085"/>
      <c r="AU2085"/>
      <c r="AV2085" s="169"/>
    </row>
    <row r="2086" spans="1:48" s="9" customFormat="1" ht="15" customHeight="1" x14ac:dyDescent="0.35">
      <c r="A2086"/>
      <c r="B2086"/>
      <c r="C2086"/>
      <c r="D2086"/>
      <c r="E2086"/>
      <c r="F2086"/>
      <c r="K2086"/>
      <c r="L2086"/>
      <c r="M2086"/>
      <c r="N2086"/>
      <c r="O2086"/>
      <c r="Q2086"/>
      <c r="R2086"/>
      <c r="AL2086" s="117"/>
      <c r="AM2086"/>
      <c r="AN2086"/>
      <c r="AO2086"/>
      <c r="AP2086"/>
      <c r="AU2086"/>
      <c r="AV2086" s="169"/>
    </row>
    <row r="2087" spans="1:48" s="9" customFormat="1" ht="15" customHeight="1" x14ac:dyDescent="0.35">
      <c r="A2087"/>
      <c r="B2087"/>
      <c r="C2087"/>
      <c r="D2087"/>
      <c r="E2087"/>
      <c r="F2087"/>
      <c r="K2087"/>
      <c r="L2087"/>
      <c r="M2087"/>
      <c r="N2087"/>
      <c r="O2087"/>
      <c r="Q2087"/>
      <c r="R2087"/>
      <c r="AL2087" s="117"/>
      <c r="AM2087"/>
      <c r="AN2087"/>
      <c r="AO2087"/>
      <c r="AP2087"/>
      <c r="AU2087"/>
      <c r="AV2087" s="169"/>
    </row>
    <row r="2088" spans="1:48" s="9" customFormat="1" ht="15" customHeight="1" x14ac:dyDescent="0.35">
      <c r="A2088"/>
      <c r="B2088"/>
      <c r="C2088"/>
      <c r="D2088"/>
      <c r="E2088"/>
      <c r="F2088"/>
      <c r="K2088"/>
      <c r="L2088"/>
      <c r="M2088"/>
      <c r="N2088"/>
      <c r="O2088"/>
      <c r="Q2088"/>
      <c r="R2088"/>
      <c r="AL2088" s="117"/>
      <c r="AM2088"/>
      <c r="AN2088"/>
      <c r="AO2088"/>
      <c r="AP2088"/>
      <c r="AU2088"/>
      <c r="AV2088" s="169"/>
    </row>
    <row r="2089" spans="1:48" s="9" customFormat="1" ht="15" customHeight="1" x14ac:dyDescent="0.35">
      <c r="A2089"/>
      <c r="B2089"/>
      <c r="C2089"/>
      <c r="D2089"/>
      <c r="E2089"/>
      <c r="F2089"/>
      <c r="K2089"/>
      <c r="L2089"/>
      <c r="M2089"/>
      <c r="N2089"/>
      <c r="O2089"/>
      <c r="Q2089"/>
      <c r="R2089"/>
      <c r="AL2089" s="117"/>
      <c r="AM2089"/>
      <c r="AN2089"/>
      <c r="AO2089"/>
      <c r="AP2089"/>
      <c r="AU2089"/>
      <c r="AV2089" s="169"/>
    </row>
    <row r="2090" spans="1:48" s="9" customFormat="1" ht="15" customHeight="1" x14ac:dyDescent="0.35">
      <c r="A2090"/>
      <c r="B2090"/>
      <c r="C2090"/>
      <c r="D2090"/>
      <c r="E2090"/>
      <c r="F2090"/>
      <c r="K2090"/>
      <c r="L2090"/>
      <c r="M2090"/>
      <c r="N2090"/>
      <c r="O2090"/>
      <c r="Q2090"/>
      <c r="R2090"/>
      <c r="AL2090" s="117"/>
      <c r="AM2090"/>
      <c r="AN2090"/>
      <c r="AO2090"/>
      <c r="AP2090"/>
      <c r="AU2090"/>
      <c r="AV2090" s="169"/>
    </row>
    <row r="2091" spans="1:48" s="9" customFormat="1" ht="15" customHeight="1" x14ac:dyDescent="0.35">
      <c r="A2091"/>
      <c r="B2091"/>
      <c r="C2091"/>
      <c r="D2091"/>
      <c r="E2091"/>
      <c r="F2091"/>
      <c r="K2091"/>
      <c r="L2091"/>
      <c r="M2091"/>
      <c r="N2091"/>
      <c r="O2091"/>
      <c r="Q2091"/>
      <c r="R2091"/>
      <c r="AL2091" s="117"/>
      <c r="AM2091"/>
      <c r="AN2091"/>
      <c r="AO2091"/>
      <c r="AP2091"/>
      <c r="AU2091"/>
      <c r="AV2091" s="169"/>
    </row>
    <row r="2092" spans="1:48" s="9" customFormat="1" ht="15" customHeight="1" x14ac:dyDescent="0.35">
      <c r="A2092"/>
      <c r="B2092"/>
      <c r="C2092"/>
      <c r="D2092"/>
      <c r="E2092"/>
      <c r="F2092"/>
      <c r="K2092"/>
      <c r="L2092"/>
      <c r="M2092"/>
      <c r="N2092"/>
      <c r="O2092"/>
      <c r="Q2092"/>
      <c r="R2092"/>
      <c r="AL2092" s="117"/>
      <c r="AM2092"/>
      <c r="AN2092"/>
      <c r="AO2092"/>
      <c r="AP2092"/>
      <c r="AU2092"/>
      <c r="AV2092" s="169"/>
    </row>
    <row r="2093" spans="1:48" s="9" customFormat="1" ht="15" customHeight="1" x14ac:dyDescent="0.35">
      <c r="A2093"/>
      <c r="B2093"/>
      <c r="C2093"/>
      <c r="D2093"/>
      <c r="E2093"/>
      <c r="F2093"/>
      <c r="K2093"/>
      <c r="L2093"/>
      <c r="M2093"/>
      <c r="N2093"/>
      <c r="O2093"/>
      <c r="Q2093"/>
      <c r="R2093"/>
      <c r="AL2093" s="117"/>
      <c r="AM2093"/>
      <c r="AN2093"/>
      <c r="AO2093"/>
      <c r="AP2093"/>
      <c r="AU2093"/>
      <c r="AV2093" s="169"/>
    </row>
    <row r="2094" spans="1:48" s="9" customFormat="1" ht="15" customHeight="1" x14ac:dyDescent="0.35">
      <c r="A2094"/>
      <c r="B2094"/>
      <c r="C2094"/>
      <c r="D2094"/>
      <c r="E2094"/>
      <c r="F2094"/>
      <c r="K2094"/>
      <c r="L2094"/>
      <c r="M2094"/>
      <c r="N2094"/>
      <c r="O2094"/>
      <c r="Q2094"/>
      <c r="R2094"/>
      <c r="AL2094" s="117"/>
      <c r="AM2094"/>
      <c r="AN2094"/>
      <c r="AO2094"/>
      <c r="AP2094"/>
      <c r="AU2094"/>
      <c r="AV2094" s="169"/>
    </row>
    <row r="2095" spans="1:48" s="9" customFormat="1" ht="15" customHeight="1" x14ac:dyDescent="0.35">
      <c r="A2095"/>
      <c r="B2095"/>
      <c r="C2095"/>
      <c r="D2095"/>
      <c r="E2095"/>
      <c r="F2095"/>
      <c r="K2095"/>
      <c r="L2095"/>
      <c r="M2095"/>
      <c r="N2095"/>
      <c r="O2095"/>
      <c r="Q2095"/>
      <c r="R2095"/>
      <c r="AL2095" s="117"/>
      <c r="AM2095"/>
      <c r="AN2095"/>
      <c r="AO2095"/>
      <c r="AP2095"/>
      <c r="AU2095"/>
      <c r="AV2095" s="169"/>
    </row>
    <row r="2096" spans="1:48" s="9" customFormat="1" ht="15" customHeight="1" x14ac:dyDescent="0.35">
      <c r="A2096"/>
      <c r="B2096"/>
      <c r="C2096"/>
      <c r="D2096"/>
      <c r="E2096"/>
      <c r="F2096"/>
      <c r="K2096"/>
      <c r="L2096"/>
      <c r="M2096"/>
      <c r="N2096"/>
      <c r="O2096"/>
      <c r="Q2096"/>
      <c r="R2096"/>
      <c r="AL2096" s="117"/>
      <c r="AM2096"/>
      <c r="AN2096"/>
      <c r="AO2096"/>
      <c r="AP2096"/>
      <c r="AU2096"/>
      <c r="AV2096" s="169"/>
    </row>
    <row r="2097" spans="1:48" s="9" customFormat="1" ht="15" customHeight="1" x14ac:dyDescent="0.35">
      <c r="A2097"/>
      <c r="B2097"/>
      <c r="C2097"/>
      <c r="D2097"/>
      <c r="E2097"/>
      <c r="F2097"/>
      <c r="K2097"/>
      <c r="L2097"/>
      <c r="M2097"/>
      <c r="N2097"/>
      <c r="O2097"/>
      <c r="Q2097"/>
      <c r="R2097"/>
      <c r="AL2097" s="117"/>
      <c r="AM2097"/>
      <c r="AN2097"/>
      <c r="AO2097"/>
      <c r="AP2097"/>
      <c r="AU2097"/>
      <c r="AV2097" s="169"/>
    </row>
    <row r="2098" spans="1:48" s="9" customFormat="1" ht="15" customHeight="1" x14ac:dyDescent="0.35">
      <c r="A2098"/>
      <c r="B2098"/>
      <c r="C2098"/>
      <c r="D2098"/>
      <c r="E2098"/>
      <c r="F2098"/>
      <c r="K2098"/>
      <c r="L2098"/>
      <c r="M2098"/>
      <c r="N2098"/>
      <c r="O2098"/>
      <c r="Q2098"/>
      <c r="R2098"/>
      <c r="AL2098" s="117"/>
      <c r="AM2098"/>
      <c r="AN2098"/>
      <c r="AO2098"/>
      <c r="AP2098"/>
      <c r="AU2098"/>
      <c r="AV2098" s="169"/>
    </row>
    <row r="2099" spans="1:48" s="9" customFormat="1" ht="15" customHeight="1" x14ac:dyDescent="0.35">
      <c r="A2099"/>
      <c r="B2099"/>
      <c r="C2099"/>
      <c r="D2099"/>
      <c r="E2099"/>
      <c r="F2099"/>
      <c r="K2099"/>
      <c r="L2099"/>
      <c r="M2099"/>
      <c r="N2099"/>
      <c r="O2099"/>
      <c r="Q2099"/>
      <c r="R2099"/>
      <c r="AL2099" s="117"/>
      <c r="AM2099"/>
      <c r="AN2099"/>
      <c r="AO2099"/>
      <c r="AP2099"/>
      <c r="AU2099"/>
      <c r="AV2099" s="169"/>
    </row>
    <row r="2100" spans="1:48" s="9" customFormat="1" ht="15" customHeight="1" x14ac:dyDescent="0.35">
      <c r="A2100"/>
      <c r="B2100"/>
      <c r="C2100"/>
      <c r="D2100"/>
      <c r="E2100"/>
      <c r="F2100"/>
      <c r="K2100"/>
      <c r="L2100"/>
      <c r="M2100"/>
      <c r="N2100"/>
      <c r="O2100"/>
      <c r="Q2100"/>
      <c r="R2100"/>
      <c r="AL2100" s="117"/>
      <c r="AM2100"/>
      <c r="AN2100"/>
      <c r="AO2100"/>
      <c r="AP2100"/>
      <c r="AU2100"/>
      <c r="AV2100" s="169"/>
    </row>
    <row r="2101" spans="1:48" s="9" customFormat="1" ht="15" customHeight="1" x14ac:dyDescent="0.35">
      <c r="A2101"/>
      <c r="B2101"/>
      <c r="C2101"/>
      <c r="D2101"/>
      <c r="E2101"/>
      <c r="F2101"/>
      <c r="K2101"/>
      <c r="L2101"/>
      <c r="M2101"/>
      <c r="N2101"/>
      <c r="O2101"/>
      <c r="Q2101"/>
      <c r="R2101"/>
      <c r="AL2101" s="117"/>
      <c r="AM2101"/>
      <c r="AN2101"/>
      <c r="AO2101"/>
      <c r="AP2101"/>
      <c r="AU2101"/>
      <c r="AV2101" s="169"/>
    </row>
    <row r="2102" spans="1:48" s="9" customFormat="1" ht="15" customHeight="1" x14ac:dyDescent="0.35">
      <c r="A2102"/>
      <c r="B2102"/>
      <c r="C2102"/>
      <c r="D2102"/>
      <c r="E2102"/>
      <c r="F2102"/>
      <c r="K2102"/>
      <c r="L2102"/>
      <c r="M2102"/>
      <c r="N2102"/>
      <c r="O2102"/>
      <c r="Q2102"/>
      <c r="R2102"/>
      <c r="AL2102" s="117"/>
      <c r="AM2102"/>
      <c r="AN2102"/>
      <c r="AO2102"/>
      <c r="AP2102"/>
      <c r="AU2102"/>
      <c r="AV2102" s="169"/>
    </row>
    <row r="2103" spans="1:48" s="9" customFormat="1" ht="15" customHeight="1" x14ac:dyDescent="0.35">
      <c r="A2103"/>
      <c r="B2103"/>
      <c r="C2103"/>
      <c r="D2103"/>
      <c r="E2103"/>
      <c r="F2103"/>
      <c r="K2103"/>
      <c r="L2103"/>
      <c r="M2103"/>
      <c r="N2103"/>
      <c r="O2103"/>
      <c r="Q2103"/>
      <c r="R2103"/>
      <c r="AL2103" s="117"/>
      <c r="AM2103"/>
      <c r="AN2103"/>
      <c r="AO2103"/>
      <c r="AP2103"/>
      <c r="AU2103"/>
      <c r="AV2103" s="169"/>
    </row>
    <row r="2104" spans="1:48" s="9" customFormat="1" ht="15" customHeight="1" x14ac:dyDescent="0.35">
      <c r="A2104"/>
      <c r="B2104"/>
      <c r="C2104"/>
      <c r="D2104"/>
      <c r="E2104"/>
      <c r="F2104"/>
      <c r="K2104"/>
      <c r="L2104"/>
      <c r="M2104"/>
      <c r="N2104"/>
      <c r="O2104"/>
      <c r="Q2104"/>
      <c r="R2104"/>
      <c r="AL2104" s="117"/>
      <c r="AM2104"/>
      <c r="AN2104"/>
      <c r="AO2104"/>
      <c r="AP2104"/>
      <c r="AU2104"/>
      <c r="AV2104" s="169"/>
    </row>
    <row r="2105" spans="1:48" s="9" customFormat="1" ht="15" customHeight="1" x14ac:dyDescent="0.35">
      <c r="A2105"/>
      <c r="B2105"/>
      <c r="C2105"/>
      <c r="D2105"/>
      <c r="E2105"/>
      <c r="F2105"/>
      <c r="K2105"/>
      <c r="L2105"/>
      <c r="M2105"/>
      <c r="N2105"/>
      <c r="O2105"/>
      <c r="Q2105"/>
      <c r="R2105"/>
      <c r="AL2105" s="117"/>
      <c r="AM2105"/>
      <c r="AN2105"/>
      <c r="AO2105"/>
      <c r="AP2105"/>
      <c r="AU2105"/>
      <c r="AV2105" s="169"/>
    </row>
    <row r="2106" spans="1:48" s="9" customFormat="1" ht="15" customHeight="1" x14ac:dyDescent="0.35">
      <c r="A2106"/>
      <c r="B2106"/>
      <c r="C2106"/>
      <c r="D2106"/>
      <c r="E2106"/>
      <c r="F2106"/>
      <c r="K2106"/>
      <c r="L2106"/>
      <c r="M2106"/>
      <c r="N2106"/>
      <c r="O2106"/>
      <c r="Q2106"/>
      <c r="R2106"/>
      <c r="AL2106" s="117"/>
      <c r="AM2106"/>
      <c r="AN2106"/>
      <c r="AO2106"/>
      <c r="AP2106"/>
      <c r="AU2106"/>
      <c r="AV2106" s="169"/>
    </row>
    <row r="2107" spans="1:48" s="9" customFormat="1" ht="15" customHeight="1" x14ac:dyDescent="0.35">
      <c r="A2107"/>
      <c r="B2107"/>
      <c r="C2107"/>
      <c r="D2107"/>
      <c r="E2107"/>
      <c r="F2107"/>
      <c r="K2107"/>
      <c r="L2107"/>
      <c r="M2107"/>
      <c r="N2107"/>
      <c r="O2107"/>
      <c r="Q2107"/>
      <c r="R2107"/>
      <c r="AL2107" s="117"/>
      <c r="AM2107"/>
      <c r="AN2107"/>
      <c r="AO2107"/>
      <c r="AP2107"/>
      <c r="AU2107"/>
      <c r="AV2107" s="169"/>
    </row>
    <row r="2108" spans="1:48" s="9" customFormat="1" ht="15" customHeight="1" x14ac:dyDescent="0.35">
      <c r="A2108"/>
      <c r="B2108"/>
      <c r="C2108"/>
      <c r="D2108"/>
      <c r="E2108"/>
      <c r="F2108"/>
      <c r="K2108"/>
      <c r="L2108"/>
      <c r="M2108"/>
      <c r="N2108"/>
      <c r="O2108"/>
      <c r="Q2108"/>
      <c r="R2108"/>
      <c r="AL2108" s="117"/>
      <c r="AM2108"/>
      <c r="AN2108"/>
      <c r="AO2108"/>
      <c r="AP2108"/>
      <c r="AU2108"/>
      <c r="AV2108" s="169"/>
    </row>
    <row r="2109" spans="1:48" s="9" customFormat="1" ht="15" customHeight="1" x14ac:dyDescent="0.35">
      <c r="A2109"/>
      <c r="B2109"/>
      <c r="C2109"/>
      <c r="D2109"/>
      <c r="E2109"/>
      <c r="F2109"/>
      <c r="K2109"/>
      <c r="L2109"/>
      <c r="M2109"/>
      <c r="N2109"/>
      <c r="O2109"/>
      <c r="Q2109"/>
      <c r="R2109"/>
      <c r="AL2109" s="117"/>
      <c r="AM2109"/>
      <c r="AN2109"/>
      <c r="AO2109"/>
      <c r="AP2109"/>
      <c r="AU2109"/>
      <c r="AV2109" s="169"/>
    </row>
    <row r="2110" spans="1:48" s="9" customFormat="1" ht="15" customHeight="1" x14ac:dyDescent="0.35">
      <c r="A2110"/>
      <c r="B2110"/>
      <c r="C2110"/>
      <c r="D2110"/>
      <c r="E2110"/>
      <c r="F2110"/>
      <c r="K2110"/>
      <c r="L2110"/>
      <c r="M2110"/>
      <c r="N2110"/>
      <c r="O2110"/>
      <c r="Q2110"/>
      <c r="R2110"/>
      <c r="AL2110" s="117"/>
      <c r="AM2110"/>
      <c r="AN2110"/>
      <c r="AO2110"/>
      <c r="AP2110"/>
      <c r="AU2110"/>
      <c r="AV2110" s="169"/>
    </row>
    <row r="2111" spans="1:48" s="9" customFormat="1" ht="15" customHeight="1" x14ac:dyDescent="0.35">
      <c r="A2111"/>
      <c r="B2111"/>
      <c r="C2111"/>
      <c r="D2111"/>
      <c r="E2111"/>
      <c r="F2111"/>
      <c r="K2111"/>
      <c r="L2111"/>
      <c r="M2111"/>
      <c r="N2111"/>
      <c r="O2111"/>
      <c r="Q2111"/>
      <c r="R2111"/>
      <c r="AL2111" s="117"/>
      <c r="AM2111"/>
      <c r="AN2111"/>
      <c r="AO2111"/>
      <c r="AP2111"/>
      <c r="AU2111"/>
      <c r="AV2111" s="169"/>
    </row>
    <row r="2112" spans="1:48" s="9" customFormat="1" ht="15" customHeight="1" x14ac:dyDescent="0.35">
      <c r="A2112"/>
      <c r="B2112"/>
      <c r="C2112"/>
      <c r="D2112"/>
      <c r="E2112"/>
      <c r="F2112"/>
      <c r="K2112"/>
      <c r="L2112"/>
      <c r="M2112"/>
      <c r="N2112"/>
      <c r="O2112"/>
      <c r="Q2112"/>
      <c r="R2112"/>
      <c r="AL2112" s="117"/>
      <c r="AM2112"/>
      <c r="AN2112"/>
      <c r="AO2112"/>
      <c r="AP2112"/>
      <c r="AU2112"/>
      <c r="AV2112" s="169"/>
    </row>
    <row r="2113" spans="1:48" s="9" customFormat="1" ht="15" customHeight="1" x14ac:dyDescent="0.35">
      <c r="A2113"/>
      <c r="B2113"/>
      <c r="C2113"/>
      <c r="D2113"/>
      <c r="E2113"/>
      <c r="F2113"/>
      <c r="K2113"/>
      <c r="L2113"/>
      <c r="M2113"/>
      <c r="N2113"/>
      <c r="O2113"/>
      <c r="Q2113"/>
      <c r="R2113"/>
      <c r="AL2113" s="117"/>
      <c r="AM2113"/>
      <c r="AN2113"/>
      <c r="AO2113"/>
      <c r="AP2113"/>
      <c r="AU2113"/>
      <c r="AV2113" s="169"/>
    </row>
    <row r="2114" spans="1:48" s="9" customFormat="1" ht="15" customHeight="1" x14ac:dyDescent="0.35">
      <c r="A2114"/>
      <c r="B2114"/>
      <c r="C2114"/>
      <c r="D2114"/>
      <c r="E2114"/>
      <c r="F2114"/>
      <c r="K2114"/>
      <c r="L2114"/>
      <c r="M2114"/>
      <c r="N2114"/>
      <c r="O2114"/>
      <c r="Q2114"/>
      <c r="R2114"/>
      <c r="AL2114" s="117"/>
      <c r="AM2114"/>
      <c r="AN2114"/>
      <c r="AO2114"/>
      <c r="AP2114"/>
      <c r="AU2114"/>
      <c r="AV2114" s="169"/>
    </row>
    <row r="2115" spans="1:48" s="9" customFormat="1" ht="15" customHeight="1" x14ac:dyDescent="0.35">
      <c r="A2115"/>
      <c r="B2115"/>
      <c r="C2115"/>
      <c r="D2115"/>
      <c r="E2115"/>
      <c r="F2115"/>
      <c r="K2115"/>
      <c r="L2115"/>
      <c r="M2115"/>
      <c r="N2115"/>
      <c r="O2115"/>
      <c r="Q2115"/>
      <c r="R2115"/>
      <c r="AL2115" s="117"/>
      <c r="AM2115"/>
      <c r="AN2115"/>
      <c r="AO2115"/>
      <c r="AP2115"/>
      <c r="AU2115"/>
      <c r="AV2115" s="169"/>
    </row>
    <row r="2116" spans="1:48" s="9" customFormat="1" ht="15" customHeight="1" x14ac:dyDescent="0.35">
      <c r="A2116"/>
      <c r="B2116"/>
      <c r="C2116"/>
      <c r="D2116"/>
      <c r="E2116"/>
      <c r="F2116"/>
      <c r="K2116"/>
      <c r="L2116"/>
      <c r="M2116"/>
      <c r="N2116"/>
      <c r="O2116"/>
      <c r="Q2116"/>
      <c r="R2116"/>
      <c r="AL2116" s="117"/>
      <c r="AM2116"/>
      <c r="AN2116"/>
      <c r="AO2116"/>
      <c r="AP2116"/>
      <c r="AU2116"/>
      <c r="AV2116" s="169"/>
    </row>
    <row r="2117" spans="1:48" s="9" customFormat="1" ht="15" customHeight="1" x14ac:dyDescent="0.35">
      <c r="A2117"/>
      <c r="B2117"/>
      <c r="C2117"/>
      <c r="D2117"/>
      <c r="E2117"/>
      <c r="F2117"/>
      <c r="K2117"/>
      <c r="L2117"/>
      <c r="M2117"/>
      <c r="N2117"/>
      <c r="O2117"/>
      <c r="Q2117"/>
      <c r="R2117"/>
      <c r="AL2117" s="117"/>
      <c r="AM2117"/>
      <c r="AN2117"/>
      <c r="AO2117"/>
      <c r="AP2117"/>
      <c r="AU2117"/>
      <c r="AV2117" s="169"/>
    </row>
    <row r="2118" spans="1:48" s="9" customFormat="1" ht="15" customHeight="1" x14ac:dyDescent="0.35">
      <c r="A2118"/>
      <c r="B2118"/>
      <c r="C2118"/>
      <c r="D2118"/>
      <c r="E2118"/>
      <c r="F2118"/>
      <c r="K2118"/>
      <c r="L2118"/>
      <c r="M2118"/>
      <c r="N2118"/>
      <c r="O2118"/>
      <c r="Q2118"/>
      <c r="R2118"/>
      <c r="AL2118" s="117"/>
      <c r="AM2118"/>
      <c r="AN2118"/>
      <c r="AO2118"/>
      <c r="AP2118"/>
      <c r="AU2118"/>
      <c r="AV2118" s="169"/>
    </row>
    <row r="2119" spans="1:48" s="9" customFormat="1" ht="15" customHeight="1" x14ac:dyDescent="0.35">
      <c r="A2119"/>
      <c r="B2119"/>
      <c r="C2119"/>
      <c r="D2119"/>
      <c r="E2119"/>
      <c r="F2119"/>
      <c r="K2119"/>
      <c r="L2119"/>
      <c r="M2119"/>
      <c r="N2119"/>
      <c r="O2119"/>
      <c r="Q2119"/>
      <c r="R2119"/>
      <c r="AL2119" s="117"/>
      <c r="AM2119"/>
      <c r="AN2119"/>
      <c r="AO2119"/>
      <c r="AP2119"/>
      <c r="AU2119"/>
      <c r="AV2119" s="169"/>
    </row>
    <row r="2120" spans="1:48" s="9" customFormat="1" ht="15" customHeight="1" x14ac:dyDescent="0.35">
      <c r="A2120"/>
      <c r="B2120"/>
      <c r="C2120"/>
      <c r="D2120"/>
      <c r="E2120"/>
      <c r="F2120"/>
      <c r="K2120"/>
      <c r="L2120"/>
      <c r="M2120"/>
      <c r="N2120"/>
      <c r="O2120"/>
      <c r="Q2120"/>
      <c r="R2120"/>
      <c r="AL2120" s="117"/>
      <c r="AM2120"/>
      <c r="AN2120"/>
      <c r="AO2120"/>
      <c r="AP2120"/>
      <c r="AU2120"/>
      <c r="AV2120" s="169"/>
    </row>
    <row r="2121" spans="1:48" s="9" customFormat="1" ht="15" customHeight="1" x14ac:dyDescent="0.35">
      <c r="A2121"/>
      <c r="B2121"/>
      <c r="C2121"/>
      <c r="D2121"/>
      <c r="E2121"/>
      <c r="F2121"/>
      <c r="K2121"/>
      <c r="L2121"/>
      <c r="M2121"/>
      <c r="N2121"/>
      <c r="O2121"/>
      <c r="Q2121"/>
      <c r="R2121"/>
      <c r="AL2121" s="117"/>
      <c r="AM2121"/>
      <c r="AN2121"/>
      <c r="AO2121"/>
      <c r="AP2121"/>
      <c r="AU2121"/>
      <c r="AV2121" s="169"/>
    </row>
    <row r="2122" spans="1:48" s="9" customFormat="1" ht="15" customHeight="1" x14ac:dyDescent="0.35">
      <c r="A2122"/>
      <c r="B2122"/>
      <c r="C2122"/>
      <c r="D2122"/>
      <c r="E2122"/>
      <c r="F2122"/>
      <c r="K2122"/>
      <c r="L2122"/>
      <c r="M2122"/>
      <c r="N2122"/>
      <c r="O2122"/>
      <c r="Q2122"/>
      <c r="R2122"/>
      <c r="AL2122" s="117"/>
      <c r="AM2122"/>
      <c r="AN2122"/>
      <c r="AO2122"/>
      <c r="AP2122"/>
      <c r="AU2122"/>
      <c r="AV2122" s="169"/>
    </row>
    <row r="2123" spans="1:48" s="9" customFormat="1" ht="15" customHeight="1" x14ac:dyDescent="0.35">
      <c r="A2123"/>
      <c r="B2123"/>
      <c r="C2123"/>
      <c r="D2123"/>
      <c r="E2123"/>
      <c r="F2123"/>
      <c r="K2123"/>
      <c r="L2123"/>
      <c r="M2123"/>
      <c r="N2123"/>
      <c r="O2123"/>
      <c r="Q2123"/>
      <c r="R2123"/>
      <c r="AL2123" s="117"/>
      <c r="AM2123"/>
      <c r="AN2123"/>
      <c r="AO2123"/>
      <c r="AP2123"/>
      <c r="AU2123"/>
      <c r="AV2123" s="169"/>
    </row>
    <row r="2124" spans="1:48" s="9" customFormat="1" ht="15" customHeight="1" x14ac:dyDescent="0.35">
      <c r="A2124"/>
      <c r="B2124"/>
      <c r="C2124"/>
      <c r="D2124"/>
      <c r="E2124"/>
      <c r="F2124"/>
      <c r="K2124"/>
      <c r="L2124"/>
      <c r="M2124"/>
      <c r="N2124"/>
      <c r="O2124"/>
      <c r="Q2124"/>
      <c r="R2124"/>
      <c r="AL2124" s="117"/>
      <c r="AM2124"/>
      <c r="AN2124"/>
      <c r="AO2124"/>
      <c r="AP2124"/>
      <c r="AU2124"/>
      <c r="AV2124" s="169"/>
    </row>
    <row r="2125" spans="1:48" s="9" customFormat="1" ht="15" customHeight="1" x14ac:dyDescent="0.35">
      <c r="A2125"/>
      <c r="B2125"/>
      <c r="C2125"/>
      <c r="D2125"/>
      <c r="E2125"/>
      <c r="F2125"/>
      <c r="K2125"/>
      <c r="L2125"/>
      <c r="M2125"/>
      <c r="N2125"/>
      <c r="O2125"/>
      <c r="Q2125"/>
      <c r="R2125"/>
      <c r="AL2125" s="117"/>
      <c r="AM2125"/>
      <c r="AN2125"/>
      <c r="AO2125"/>
      <c r="AP2125"/>
      <c r="AU2125"/>
      <c r="AV2125" s="169"/>
    </row>
    <row r="2126" spans="1:48" s="9" customFormat="1" ht="15" customHeight="1" x14ac:dyDescent="0.35">
      <c r="A2126"/>
      <c r="B2126"/>
      <c r="C2126"/>
      <c r="D2126"/>
      <c r="E2126"/>
      <c r="F2126"/>
      <c r="K2126"/>
      <c r="L2126"/>
      <c r="M2126"/>
      <c r="N2126"/>
      <c r="O2126"/>
      <c r="Q2126"/>
      <c r="R2126"/>
      <c r="AL2126" s="117"/>
      <c r="AM2126"/>
      <c r="AN2126"/>
      <c r="AO2126"/>
      <c r="AP2126"/>
      <c r="AU2126"/>
      <c r="AV2126" s="169"/>
    </row>
    <row r="2127" spans="1:48" s="9" customFormat="1" ht="15" customHeight="1" x14ac:dyDescent="0.35">
      <c r="A2127"/>
      <c r="B2127"/>
      <c r="C2127"/>
      <c r="D2127"/>
      <c r="E2127"/>
      <c r="F2127"/>
      <c r="K2127"/>
      <c r="L2127"/>
      <c r="M2127"/>
      <c r="N2127"/>
      <c r="O2127"/>
      <c r="Q2127"/>
      <c r="R2127"/>
      <c r="AL2127" s="117"/>
      <c r="AM2127"/>
      <c r="AN2127"/>
      <c r="AO2127"/>
      <c r="AP2127"/>
      <c r="AU2127"/>
      <c r="AV2127" s="169"/>
    </row>
    <row r="2128" spans="1:48" s="9" customFormat="1" ht="15" customHeight="1" x14ac:dyDescent="0.35">
      <c r="A2128"/>
      <c r="B2128"/>
      <c r="C2128"/>
      <c r="D2128"/>
      <c r="E2128"/>
      <c r="F2128"/>
      <c r="K2128"/>
      <c r="L2128"/>
      <c r="M2128"/>
      <c r="N2128"/>
      <c r="O2128"/>
      <c r="Q2128"/>
      <c r="R2128"/>
      <c r="AL2128" s="117"/>
      <c r="AM2128"/>
      <c r="AN2128"/>
      <c r="AO2128"/>
      <c r="AP2128"/>
      <c r="AU2128"/>
      <c r="AV2128" s="169"/>
    </row>
    <row r="2129" spans="1:48" s="9" customFormat="1" ht="15" customHeight="1" x14ac:dyDescent="0.35">
      <c r="A2129"/>
      <c r="B2129"/>
      <c r="C2129"/>
      <c r="D2129"/>
      <c r="E2129"/>
      <c r="F2129"/>
      <c r="K2129"/>
      <c r="L2129"/>
      <c r="M2129"/>
      <c r="N2129"/>
      <c r="O2129"/>
      <c r="Q2129"/>
      <c r="R2129"/>
      <c r="AL2129" s="117"/>
      <c r="AM2129"/>
      <c r="AN2129"/>
      <c r="AO2129"/>
      <c r="AP2129"/>
      <c r="AU2129"/>
      <c r="AV2129" s="169"/>
    </row>
    <row r="2130" spans="1:48" s="9" customFormat="1" ht="15" customHeight="1" x14ac:dyDescent="0.35">
      <c r="A2130"/>
      <c r="B2130"/>
      <c r="C2130"/>
      <c r="D2130"/>
      <c r="E2130"/>
      <c r="F2130"/>
      <c r="K2130"/>
      <c r="L2130"/>
      <c r="M2130"/>
      <c r="N2130"/>
      <c r="O2130"/>
      <c r="Q2130"/>
      <c r="R2130"/>
      <c r="AL2130" s="117"/>
      <c r="AM2130"/>
      <c r="AN2130"/>
      <c r="AO2130"/>
      <c r="AP2130"/>
      <c r="AU2130"/>
      <c r="AV2130" s="169"/>
    </row>
    <row r="2131" spans="1:48" s="9" customFormat="1" ht="15" customHeight="1" x14ac:dyDescent="0.35">
      <c r="A2131"/>
      <c r="B2131"/>
      <c r="C2131"/>
      <c r="D2131"/>
      <c r="E2131"/>
      <c r="F2131"/>
      <c r="K2131"/>
      <c r="L2131"/>
      <c r="M2131"/>
      <c r="N2131"/>
      <c r="O2131"/>
      <c r="Q2131"/>
      <c r="R2131"/>
      <c r="AL2131" s="117"/>
      <c r="AM2131"/>
      <c r="AN2131"/>
      <c r="AO2131"/>
      <c r="AP2131"/>
      <c r="AU2131"/>
      <c r="AV2131" s="169"/>
    </row>
    <row r="2132" spans="1:48" s="9" customFormat="1" ht="15" customHeight="1" x14ac:dyDescent="0.35">
      <c r="A2132"/>
      <c r="B2132"/>
      <c r="C2132"/>
      <c r="D2132"/>
      <c r="E2132"/>
      <c r="F2132"/>
      <c r="K2132"/>
      <c r="L2132"/>
      <c r="M2132"/>
      <c r="N2132"/>
      <c r="O2132"/>
      <c r="Q2132"/>
      <c r="R2132"/>
      <c r="AL2132" s="117"/>
      <c r="AM2132"/>
      <c r="AN2132"/>
      <c r="AO2132"/>
      <c r="AP2132"/>
      <c r="AU2132"/>
      <c r="AV2132" s="169"/>
    </row>
    <row r="2133" spans="1:48" s="9" customFormat="1" ht="15" customHeight="1" x14ac:dyDescent="0.35">
      <c r="A2133"/>
      <c r="B2133"/>
      <c r="C2133"/>
      <c r="D2133"/>
      <c r="E2133"/>
      <c r="F2133"/>
      <c r="K2133"/>
      <c r="L2133"/>
      <c r="M2133"/>
      <c r="N2133"/>
      <c r="O2133"/>
      <c r="Q2133"/>
      <c r="R2133"/>
      <c r="AL2133" s="117"/>
      <c r="AM2133"/>
      <c r="AN2133"/>
      <c r="AO2133"/>
      <c r="AP2133"/>
      <c r="AU2133"/>
      <c r="AV2133" s="169"/>
    </row>
    <row r="2134" spans="1:48" s="9" customFormat="1" ht="15" customHeight="1" x14ac:dyDescent="0.35">
      <c r="A2134"/>
      <c r="B2134"/>
      <c r="C2134"/>
      <c r="D2134"/>
      <c r="E2134"/>
      <c r="F2134"/>
      <c r="K2134"/>
      <c r="L2134"/>
      <c r="M2134"/>
      <c r="N2134"/>
      <c r="O2134"/>
      <c r="Q2134"/>
      <c r="R2134"/>
      <c r="AL2134" s="117"/>
      <c r="AM2134"/>
      <c r="AN2134"/>
      <c r="AO2134"/>
      <c r="AP2134"/>
      <c r="AU2134"/>
      <c r="AV2134" s="169"/>
    </row>
    <row r="2135" spans="1:48" s="9" customFormat="1" ht="15" customHeight="1" x14ac:dyDescent="0.35">
      <c r="A2135"/>
      <c r="B2135"/>
      <c r="C2135"/>
      <c r="D2135"/>
      <c r="E2135"/>
      <c r="F2135"/>
      <c r="K2135"/>
      <c r="L2135"/>
      <c r="M2135"/>
      <c r="N2135"/>
      <c r="O2135"/>
      <c r="Q2135"/>
      <c r="R2135"/>
      <c r="AL2135" s="117"/>
      <c r="AM2135"/>
      <c r="AN2135"/>
      <c r="AO2135"/>
      <c r="AP2135"/>
      <c r="AU2135"/>
      <c r="AV2135" s="169"/>
    </row>
    <row r="2136" spans="1:48" s="9" customFormat="1" ht="15" customHeight="1" x14ac:dyDescent="0.35">
      <c r="A2136"/>
      <c r="B2136"/>
      <c r="C2136"/>
      <c r="D2136"/>
      <c r="E2136"/>
      <c r="F2136"/>
      <c r="K2136"/>
      <c r="L2136"/>
      <c r="M2136"/>
      <c r="N2136"/>
      <c r="O2136"/>
      <c r="Q2136"/>
      <c r="R2136"/>
      <c r="AL2136" s="117"/>
      <c r="AM2136"/>
      <c r="AN2136"/>
      <c r="AO2136"/>
      <c r="AP2136"/>
      <c r="AU2136"/>
      <c r="AV2136" s="169"/>
    </row>
    <row r="2137" spans="1:48" s="9" customFormat="1" ht="15" customHeight="1" x14ac:dyDescent="0.35">
      <c r="A2137"/>
      <c r="B2137"/>
      <c r="C2137"/>
      <c r="D2137"/>
      <c r="E2137"/>
      <c r="F2137"/>
      <c r="K2137"/>
      <c r="L2137"/>
      <c r="M2137"/>
      <c r="N2137"/>
      <c r="O2137"/>
      <c r="Q2137"/>
      <c r="R2137"/>
      <c r="AL2137" s="117"/>
      <c r="AM2137"/>
      <c r="AN2137"/>
      <c r="AO2137"/>
      <c r="AP2137"/>
      <c r="AU2137"/>
      <c r="AV2137" s="169"/>
    </row>
    <row r="2138" spans="1:48" s="9" customFormat="1" ht="15" customHeight="1" x14ac:dyDescent="0.35">
      <c r="A2138"/>
      <c r="B2138"/>
      <c r="C2138"/>
      <c r="D2138"/>
      <c r="E2138"/>
      <c r="F2138"/>
      <c r="K2138"/>
      <c r="L2138"/>
      <c r="M2138"/>
      <c r="N2138"/>
      <c r="O2138"/>
      <c r="Q2138"/>
      <c r="R2138"/>
      <c r="AL2138" s="117"/>
      <c r="AM2138"/>
      <c r="AN2138"/>
      <c r="AO2138"/>
      <c r="AP2138"/>
      <c r="AU2138"/>
      <c r="AV2138" s="169"/>
    </row>
    <row r="2139" spans="1:48" s="9" customFormat="1" ht="15" customHeight="1" x14ac:dyDescent="0.35">
      <c r="A2139"/>
      <c r="B2139"/>
      <c r="C2139"/>
      <c r="D2139"/>
      <c r="E2139"/>
      <c r="F2139"/>
      <c r="K2139"/>
      <c r="L2139"/>
      <c r="M2139"/>
      <c r="N2139"/>
      <c r="O2139"/>
      <c r="Q2139"/>
      <c r="R2139"/>
      <c r="AL2139" s="117"/>
      <c r="AM2139"/>
      <c r="AN2139"/>
      <c r="AO2139"/>
      <c r="AP2139"/>
      <c r="AU2139"/>
      <c r="AV2139" s="169"/>
    </row>
    <row r="2140" spans="1:48" s="9" customFormat="1" ht="15" customHeight="1" x14ac:dyDescent="0.35">
      <c r="A2140"/>
      <c r="B2140"/>
      <c r="C2140"/>
      <c r="D2140"/>
      <c r="E2140"/>
      <c r="F2140"/>
      <c r="K2140"/>
      <c r="L2140"/>
      <c r="M2140"/>
      <c r="N2140"/>
      <c r="O2140"/>
      <c r="Q2140"/>
      <c r="R2140"/>
      <c r="AL2140" s="117"/>
      <c r="AM2140"/>
      <c r="AN2140"/>
      <c r="AO2140"/>
      <c r="AP2140"/>
      <c r="AU2140"/>
      <c r="AV2140" s="169"/>
    </row>
    <row r="2141" spans="1:48" s="9" customFormat="1" ht="15" customHeight="1" x14ac:dyDescent="0.35">
      <c r="A2141"/>
      <c r="B2141"/>
      <c r="C2141"/>
      <c r="D2141"/>
      <c r="E2141"/>
      <c r="F2141"/>
      <c r="K2141"/>
      <c r="L2141"/>
      <c r="M2141"/>
      <c r="N2141"/>
      <c r="O2141"/>
      <c r="Q2141"/>
      <c r="R2141"/>
      <c r="AL2141" s="117"/>
      <c r="AM2141"/>
      <c r="AN2141"/>
      <c r="AO2141"/>
      <c r="AP2141"/>
      <c r="AU2141"/>
      <c r="AV2141" s="169"/>
    </row>
    <row r="2142" spans="1:48" s="9" customFormat="1" ht="15" customHeight="1" x14ac:dyDescent="0.35">
      <c r="A2142"/>
      <c r="B2142"/>
      <c r="C2142"/>
      <c r="D2142"/>
      <c r="E2142"/>
      <c r="F2142"/>
      <c r="K2142"/>
      <c r="L2142"/>
      <c r="M2142"/>
      <c r="N2142"/>
      <c r="O2142"/>
      <c r="Q2142"/>
      <c r="R2142"/>
      <c r="AL2142" s="117"/>
      <c r="AM2142"/>
      <c r="AN2142"/>
      <c r="AO2142"/>
      <c r="AP2142"/>
      <c r="AU2142"/>
      <c r="AV2142" s="169"/>
    </row>
    <row r="2143" spans="1:48" s="9" customFormat="1" ht="15" customHeight="1" x14ac:dyDescent="0.35">
      <c r="A2143"/>
      <c r="B2143"/>
      <c r="C2143"/>
      <c r="D2143"/>
      <c r="E2143"/>
      <c r="F2143"/>
      <c r="K2143"/>
      <c r="L2143"/>
      <c r="M2143"/>
      <c r="N2143"/>
      <c r="O2143"/>
      <c r="Q2143"/>
      <c r="R2143"/>
      <c r="AL2143" s="117"/>
      <c r="AM2143"/>
      <c r="AN2143"/>
      <c r="AO2143"/>
      <c r="AP2143"/>
      <c r="AU2143"/>
      <c r="AV2143" s="169"/>
    </row>
    <row r="2144" spans="1:48" s="9" customFormat="1" ht="15" customHeight="1" x14ac:dyDescent="0.35">
      <c r="A2144"/>
      <c r="B2144"/>
      <c r="C2144"/>
      <c r="D2144"/>
      <c r="E2144"/>
      <c r="F2144"/>
      <c r="K2144"/>
      <c r="L2144"/>
      <c r="M2144"/>
      <c r="N2144"/>
      <c r="O2144"/>
      <c r="Q2144"/>
      <c r="R2144"/>
      <c r="AL2144" s="117"/>
      <c r="AM2144"/>
      <c r="AN2144"/>
      <c r="AO2144"/>
      <c r="AP2144"/>
      <c r="AU2144"/>
      <c r="AV2144" s="169"/>
    </row>
    <row r="2145" spans="1:48" s="9" customFormat="1" ht="15" customHeight="1" x14ac:dyDescent="0.35">
      <c r="A2145"/>
      <c r="B2145"/>
      <c r="C2145"/>
      <c r="D2145"/>
      <c r="E2145"/>
      <c r="F2145"/>
      <c r="K2145"/>
      <c r="L2145"/>
      <c r="M2145"/>
      <c r="N2145"/>
      <c r="O2145"/>
      <c r="Q2145"/>
      <c r="R2145"/>
      <c r="AL2145" s="117"/>
      <c r="AM2145"/>
      <c r="AN2145"/>
      <c r="AO2145"/>
      <c r="AP2145"/>
      <c r="AU2145"/>
      <c r="AV2145" s="169"/>
    </row>
    <row r="2146" spans="1:48" s="9" customFormat="1" ht="15" customHeight="1" x14ac:dyDescent="0.35">
      <c r="A2146"/>
      <c r="B2146"/>
      <c r="C2146"/>
      <c r="D2146"/>
      <c r="E2146"/>
      <c r="F2146"/>
      <c r="K2146"/>
      <c r="L2146"/>
      <c r="M2146"/>
      <c r="N2146"/>
      <c r="O2146"/>
      <c r="Q2146"/>
      <c r="R2146"/>
      <c r="AL2146" s="117"/>
      <c r="AM2146"/>
      <c r="AN2146"/>
      <c r="AO2146"/>
      <c r="AP2146"/>
      <c r="AU2146"/>
      <c r="AV2146" s="169"/>
    </row>
    <row r="2147" spans="1:48" s="9" customFormat="1" ht="15" customHeight="1" x14ac:dyDescent="0.35">
      <c r="A2147"/>
      <c r="B2147"/>
      <c r="C2147"/>
      <c r="D2147"/>
      <c r="E2147"/>
      <c r="F2147"/>
      <c r="K2147"/>
      <c r="L2147"/>
      <c r="M2147"/>
      <c r="N2147"/>
      <c r="O2147"/>
      <c r="Q2147"/>
      <c r="R2147"/>
      <c r="AL2147" s="117"/>
      <c r="AM2147"/>
      <c r="AN2147"/>
      <c r="AO2147"/>
      <c r="AP2147"/>
      <c r="AU2147"/>
      <c r="AV2147" s="169"/>
    </row>
    <row r="2148" spans="1:48" s="9" customFormat="1" ht="15" customHeight="1" x14ac:dyDescent="0.35">
      <c r="A2148"/>
      <c r="B2148"/>
      <c r="C2148"/>
      <c r="D2148"/>
      <c r="E2148"/>
      <c r="F2148"/>
      <c r="K2148"/>
      <c r="L2148"/>
      <c r="M2148"/>
      <c r="N2148"/>
      <c r="O2148"/>
      <c r="Q2148"/>
      <c r="R2148"/>
      <c r="AL2148" s="117"/>
      <c r="AM2148"/>
      <c r="AN2148"/>
      <c r="AO2148"/>
      <c r="AP2148"/>
      <c r="AU2148"/>
      <c r="AV2148" s="169"/>
    </row>
    <row r="2149" spans="1:48" s="9" customFormat="1" ht="15" customHeight="1" x14ac:dyDescent="0.35">
      <c r="A2149"/>
      <c r="B2149"/>
      <c r="C2149"/>
      <c r="D2149"/>
      <c r="E2149"/>
      <c r="F2149"/>
      <c r="K2149"/>
      <c r="L2149"/>
      <c r="M2149"/>
      <c r="N2149"/>
      <c r="O2149"/>
      <c r="Q2149"/>
      <c r="R2149"/>
      <c r="AL2149" s="117"/>
      <c r="AM2149"/>
      <c r="AN2149"/>
      <c r="AO2149"/>
      <c r="AP2149"/>
      <c r="AU2149"/>
      <c r="AV2149" s="169"/>
    </row>
    <row r="2150" spans="1:48" s="9" customFormat="1" ht="15" customHeight="1" x14ac:dyDescent="0.35">
      <c r="A2150"/>
      <c r="B2150"/>
      <c r="C2150"/>
      <c r="D2150"/>
      <c r="E2150"/>
      <c r="F2150"/>
      <c r="K2150"/>
      <c r="L2150"/>
      <c r="M2150"/>
      <c r="N2150"/>
      <c r="O2150"/>
      <c r="Q2150"/>
      <c r="R2150"/>
      <c r="AL2150" s="117"/>
      <c r="AM2150"/>
      <c r="AN2150"/>
      <c r="AO2150"/>
      <c r="AP2150"/>
      <c r="AU2150"/>
      <c r="AV2150" s="169"/>
    </row>
    <row r="2151" spans="1:48" s="9" customFormat="1" ht="15" customHeight="1" x14ac:dyDescent="0.35">
      <c r="A2151"/>
      <c r="B2151"/>
      <c r="C2151"/>
      <c r="D2151"/>
      <c r="E2151"/>
      <c r="F2151"/>
      <c r="K2151"/>
      <c r="L2151"/>
      <c r="M2151"/>
      <c r="N2151"/>
      <c r="O2151"/>
      <c r="Q2151"/>
      <c r="R2151"/>
      <c r="AL2151" s="117"/>
      <c r="AM2151"/>
      <c r="AN2151"/>
      <c r="AO2151"/>
      <c r="AP2151"/>
      <c r="AU2151"/>
      <c r="AV2151" s="169"/>
    </row>
    <row r="2152" spans="1:48" s="9" customFormat="1" ht="15" customHeight="1" x14ac:dyDescent="0.35">
      <c r="A2152"/>
      <c r="B2152"/>
      <c r="C2152"/>
      <c r="D2152"/>
      <c r="E2152"/>
      <c r="F2152"/>
      <c r="K2152"/>
      <c r="L2152"/>
      <c r="M2152"/>
      <c r="N2152"/>
      <c r="O2152"/>
      <c r="Q2152"/>
      <c r="R2152"/>
      <c r="AL2152" s="117"/>
      <c r="AM2152"/>
      <c r="AN2152"/>
      <c r="AO2152"/>
      <c r="AP2152"/>
      <c r="AU2152"/>
      <c r="AV2152" s="169"/>
    </row>
    <row r="2153" spans="1:48" s="9" customFormat="1" ht="15" customHeight="1" x14ac:dyDescent="0.35">
      <c r="A2153"/>
      <c r="B2153"/>
      <c r="C2153"/>
      <c r="D2153"/>
      <c r="E2153"/>
      <c r="F2153"/>
      <c r="K2153"/>
      <c r="L2153"/>
      <c r="M2153"/>
      <c r="N2153"/>
      <c r="O2153"/>
      <c r="Q2153"/>
      <c r="R2153"/>
      <c r="AL2153" s="117"/>
      <c r="AM2153"/>
      <c r="AN2153"/>
      <c r="AO2153"/>
      <c r="AP2153"/>
      <c r="AU2153"/>
      <c r="AV2153" s="169"/>
    </row>
    <row r="2154" spans="1:48" s="9" customFormat="1" ht="15" customHeight="1" x14ac:dyDescent="0.35">
      <c r="A2154"/>
      <c r="B2154"/>
      <c r="C2154"/>
      <c r="D2154"/>
      <c r="E2154"/>
      <c r="F2154"/>
      <c r="K2154"/>
      <c r="L2154"/>
      <c r="M2154"/>
      <c r="N2154"/>
      <c r="O2154"/>
      <c r="Q2154"/>
      <c r="R2154"/>
      <c r="AL2154" s="117"/>
      <c r="AM2154"/>
      <c r="AN2154"/>
      <c r="AO2154"/>
      <c r="AP2154"/>
      <c r="AU2154"/>
      <c r="AV2154" s="169"/>
    </row>
    <row r="2155" spans="1:48" s="9" customFormat="1" ht="15" customHeight="1" x14ac:dyDescent="0.35">
      <c r="A2155"/>
      <c r="B2155"/>
      <c r="C2155"/>
      <c r="D2155"/>
      <c r="E2155"/>
      <c r="F2155"/>
      <c r="K2155"/>
      <c r="L2155"/>
      <c r="M2155"/>
      <c r="N2155"/>
      <c r="O2155"/>
      <c r="Q2155"/>
      <c r="R2155"/>
      <c r="AL2155" s="117"/>
      <c r="AM2155"/>
      <c r="AN2155"/>
      <c r="AO2155"/>
      <c r="AP2155"/>
      <c r="AU2155"/>
      <c r="AV2155" s="169"/>
    </row>
    <row r="2156" spans="1:48" s="9" customFormat="1" ht="15" customHeight="1" x14ac:dyDescent="0.35">
      <c r="A2156"/>
      <c r="B2156"/>
      <c r="C2156"/>
      <c r="D2156"/>
      <c r="E2156"/>
      <c r="F2156"/>
      <c r="K2156"/>
      <c r="L2156"/>
      <c r="M2156"/>
      <c r="N2156"/>
      <c r="O2156"/>
      <c r="Q2156"/>
      <c r="R2156"/>
      <c r="AL2156" s="117"/>
      <c r="AM2156"/>
      <c r="AN2156"/>
      <c r="AO2156"/>
      <c r="AP2156"/>
      <c r="AU2156"/>
      <c r="AV2156" s="169"/>
    </row>
    <row r="2157" spans="1:48" s="9" customFormat="1" ht="15" customHeight="1" x14ac:dyDescent="0.35">
      <c r="A2157"/>
      <c r="B2157"/>
      <c r="C2157"/>
      <c r="D2157"/>
      <c r="E2157"/>
      <c r="F2157"/>
      <c r="K2157"/>
      <c r="L2157"/>
      <c r="M2157"/>
      <c r="N2157"/>
      <c r="O2157"/>
      <c r="Q2157"/>
      <c r="R2157"/>
      <c r="AL2157" s="117"/>
      <c r="AM2157"/>
      <c r="AN2157"/>
      <c r="AO2157"/>
      <c r="AP2157"/>
      <c r="AU2157"/>
      <c r="AV2157" s="169"/>
    </row>
    <row r="2158" spans="1:48" s="9" customFormat="1" ht="15" customHeight="1" x14ac:dyDescent="0.35">
      <c r="A2158"/>
      <c r="B2158"/>
      <c r="C2158"/>
      <c r="D2158"/>
      <c r="E2158"/>
      <c r="F2158"/>
      <c r="K2158"/>
      <c r="L2158"/>
      <c r="M2158"/>
      <c r="N2158"/>
      <c r="O2158"/>
      <c r="Q2158"/>
      <c r="R2158"/>
      <c r="AL2158" s="117"/>
      <c r="AM2158"/>
      <c r="AN2158"/>
      <c r="AO2158"/>
      <c r="AP2158"/>
      <c r="AU2158"/>
      <c r="AV2158" s="169"/>
    </row>
    <row r="2159" spans="1:48" s="9" customFormat="1" ht="15" customHeight="1" x14ac:dyDescent="0.35">
      <c r="A2159"/>
      <c r="B2159"/>
      <c r="C2159"/>
      <c r="D2159"/>
      <c r="E2159"/>
      <c r="F2159"/>
      <c r="K2159"/>
      <c r="L2159"/>
      <c r="M2159"/>
      <c r="N2159"/>
      <c r="O2159"/>
      <c r="Q2159"/>
      <c r="R2159"/>
      <c r="AL2159" s="117"/>
      <c r="AM2159"/>
      <c r="AN2159"/>
      <c r="AO2159"/>
      <c r="AP2159"/>
      <c r="AU2159"/>
      <c r="AV2159" s="169"/>
    </row>
    <row r="2160" spans="1:48" s="9" customFormat="1" ht="15" customHeight="1" x14ac:dyDescent="0.35">
      <c r="A2160"/>
      <c r="B2160"/>
      <c r="C2160"/>
      <c r="D2160"/>
      <c r="E2160"/>
      <c r="F2160"/>
      <c r="K2160"/>
      <c r="L2160"/>
      <c r="M2160"/>
      <c r="N2160"/>
      <c r="O2160"/>
      <c r="Q2160"/>
      <c r="R2160"/>
      <c r="AL2160" s="117"/>
      <c r="AM2160"/>
      <c r="AN2160"/>
      <c r="AO2160"/>
      <c r="AP2160"/>
      <c r="AU2160"/>
      <c r="AV2160" s="169"/>
    </row>
    <row r="2161" spans="1:48" s="9" customFormat="1" ht="15" customHeight="1" x14ac:dyDescent="0.35">
      <c r="A2161"/>
      <c r="B2161"/>
      <c r="C2161"/>
      <c r="D2161"/>
      <c r="E2161"/>
      <c r="F2161"/>
      <c r="K2161"/>
      <c r="L2161"/>
      <c r="M2161"/>
      <c r="N2161"/>
      <c r="O2161"/>
      <c r="Q2161"/>
      <c r="R2161"/>
      <c r="AL2161" s="117"/>
      <c r="AM2161"/>
      <c r="AN2161"/>
      <c r="AO2161"/>
      <c r="AP2161"/>
      <c r="AU2161"/>
      <c r="AV2161" s="169"/>
    </row>
    <row r="2162" spans="1:48" s="9" customFormat="1" ht="15" customHeight="1" x14ac:dyDescent="0.35">
      <c r="A2162"/>
      <c r="B2162"/>
      <c r="C2162"/>
      <c r="D2162"/>
      <c r="E2162"/>
      <c r="F2162"/>
      <c r="K2162"/>
      <c r="L2162"/>
      <c r="M2162"/>
      <c r="N2162"/>
      <c r="O2162"/>
      <c r="Q2162"/>
      <c r="R2162"/>
      <c r="AL2162" s="117"/>
      <c r="AM2162"/>
      <c r="AN2162"/>
      <c r="AO2162"/>
      <c r="AP2162"/>
      <c r="AU2162"/>
      <c r="AV2162" s="169"/>
    </row>
    <row r="2163" spans="1:48" s="9" customFormat="1" ht="15" customHeight="1" x14ac:dyDescent="0.35">
      <c r="A2163"/>
      <c r="B2163"/>
      <c r="C2163"/>
      <c r="D2163"/>
      <c r="E2163"/>
      <c r="F2163"/>
      <c r="K2163"/>
      <c r="L2163"/>
      <c r="M2163"/>
      <c r="N2163"/>
      <c r="O2163"/>
      <c r="Q2163"/>
      <c r="R2163"/>
      <c r="AL2163" s="117"/>
      <c r="AM2163"/>
      <c r="AN2163"/>
      <c r="AO2163"/>
      <c r="AP2163"/>
      <c r="AU2163"/>
      <c r="AV2163" s="169"/>
    </row>
    <row r="2164" spans="1:48" s="9" customFormat="1" ht="15" customHeight="1" x14ac:dyDescent="0.35">
      <c r="A2164"/>
      <c r="B2164"/>
      <c r="C2164"/>
      <c r="D2164"/>
      <c r="E2164"/>
      <c r="F2164"/>
      <c r="K2164"/>
      <c r="L2164"/>
      <c r="M2164"/>
      <c r="N2164"/>
      <c r="O2164"/>
      <c r="Q2164"/>
      <c r="R2164"/>
      <c r="AL2164" s="117"/>
      <c r="AM2164"/>
      <c r="AN2164"/>
      <c r="AO2164"/>
      <c r="AP2164"/>
      <c r="AU2164"/>
      <c r="AV2164" s="169"/>
    </row>
    <row r="2165" spans="1:48" s="9" customFormat="1" ht="15" customHeight="1" x14ac:dyDescent="0.35">
      <c r="A2165"/>
      <c r="B2165"/>
      <c r="C2165"/>
      <c r="D2165"/>
      <c r="E2165"/>
      <c r="F2165"/>
      <c r="K2165"/>
      <c r="L2165"/>
      <c r="M2165"/>
      <c r="N2165"/>
      <c r="O2165"/>
      <c r="Q2165"/>
      <c r="R2165"/>
      <c r="AL2165" s="117"/>
      <c r="AM2165"/>
      <c r="AN2165"/>
      <c r="AO2165"/>
      <c r="AP2165"/>
      <c r="AU2165"/>
      <c r="AV2165" s="169"/>
    </row>
    <row r="2166" spans="1:48" s="9" customFormat="1" ht="15" customHeight="1" x14ac:dyDescent="0.35">
      <c r="A2166"/>
      <c r="B2166"/>
      <c r="C2166"/>
      <c r="D2166"/>
      <c r="E2166"/>
      <c r="F2166"/>
      <c r="K2166"/>
      <c r="L2166"/>
      <c r="M2166"/>
      <c r="N2166"/>
      <c r="O2166"/>
      <c r="Q2166"/>
      <c r="R2166"/>
      <c r="AL2166" s="117"/>
      <c r="AM2166"/>
      <c r="AN2166"/>
      <c r="AO2166"/>
      <c r="AP2166"/>
      <c r="AU2166"/>
      <c r="AV2166" s="169"/>
    </row>
    <row r="2167" spans="1:48" s="9" customFormat="1" ht="15" customHeight="1" x14ac:dyDescent="0.35">
      <c r="A2167"/>
      <c r="B2167"/>
      <c r="C2167"/>
      <c r="D2167"/>
      <c r="E2167"/>
      <c r="F2167"/>
      <c r="K2167"/>
      <c r="L2167"/>
      <c r="M2167"/>
      <c r="N2167"/>
      <c r="O2167"/>
      <c r="Q2167"/>
      <c r="R2167"/>
      <c r="AL2167" s="117"/>
      <c r="AM2167"/>
      <c r="AN2167"/>
      <c r="AO2167"/>
      <c r="AP2167"/>
      <c r="AU2167"/>
      <c r="AV2167" s="169"/>
    </row>
    <row r="2168" spans="1:48" s="9" customFormat="1" ht="15" customHeight="1" x14ac:dyDescent="0.35">
      <c r="A2168"/>
      <c r="B2168"/>
      <c r="C2168"/>
      <c r="D2168"/>
      <c r="E2168"/>
      <c r="F2168"/>
      <c r="K2168"/>
      <c r="L2168"/>
      <c r="M2168"/>
      <c r="N2168"/>
      <c r="O2168"/>
      <c r="Q2168"/>
      <c r="R2168"/>
      <c r="AL2168" s="117"/>
      <c r="AM2168"/>
      <c r="AN2168"/>
      <c r="AO2168"/>
      <c r="AP2168"/>
      <c r="AU2168"/>
      <c r="AV2168" s="169"/>
    </row>
    <row r="2169" spans="1:48" s="9" customFormat="1" ht="15" customHeight="1" x14ac:dyDescent="0.35">
      <c r="A2169"/>
      <c r="B2169"/>
      <c r="C2169"/>
      <c r="D2169"/>
      <c r="E2169"/>
      <c r="F2169"/>
      <c r="K2169"/>
      <c r="L2169"/>
      <c r="M2169"/>
      <c r="N2169"/>
      <c r="O2169"/>
      <c r="Q2169"/>
      <c r="R2169"/>
      <c r="AL2169" s="117"/>
      <c r="AM2169"/>
      <c r="AN2169"/>
      <c r="AO2169"/>
      <c r="AP2169"/>
      <c r="AU2169"/>
      <c r="AV2169" s="169"/>
    </row>
    <row r="2170" spans="1:48" s="9" customFormat="1" ht="15" customHeight="1" x14ac:dyDescent="0.35">
      <c r="A2170"/>
      <c r="B2170"/>
      <c r="C2170"/>
      <c r="D2170"/>
      <c r="E2170"/>
      <c r="F2170"/>
      <c r="K2170"/>
      <c r="L2170"/>
      <c r="M2170"/>
      <c r="N2170"/>
      <c r="O2170"/>
      <c r="Q2170"/>
      <c r="R2170"/>
      <c r="AL2170" s="117"/>
      <c r="AM2170"/>
      <c r="AN2170"/>
      <c r="AO2170"/>
      <c r="AP2170"/>
      <c r="AU2170"/>
      <c r="AV2170" s="169"/>
    </row>
    <row r="2171" spans="1:48" s="9" customFormat="1" ht="15" customHeight="1" x14ac:dyDescent="0.35">
      <c r="A2171"/>
      <c r="B2171"/>
      <c r="C2171"/>
      <c r="D2171"/>
      <c r="E2171"/>
      <c r="F2171"/>
      <c r="K2171"/>
      <c r="L2171"/>
      <c r="M2171"/>
      <c r="N2171"/>
      <c r="O2171"/>
      <c r="Q2171"/>
      <c r="R2171"/>
      <c r="AL2171" s="117"/>
      <c r="AM2171"/>
      <c r="AN2171"/>
      <c r="AO2171"/>
      <c r="AP2171"/>
      <c r="AU2171"/>
      <c r="AV2171" s="169"/>
    </row>
    <row r="2172" spans="1:48" s="9" customFormat="1" ht="15" customHeight="1" x14ac:dyDescent="0.35">
      <c r="A2172"/>
      <c r="B2172"/>
      <c r="C2172"/>
      <c r="D2172"/>
      <c r="E2172"/>
      <c r="F2172"/>
      <c r="K2172"/>
      <c r="L2172"/>
      <c r="M2172"/>
      <c r="N2172"/>
      <c r="O2172"/>
      <c r="Q2172"/>
      <c r="R2172"/>
      <c r="AL2172" s="117"/>
      <c r="AM2172"/>
      <c r="AN2172"/>
      <c r="AO2172"/>
      <c r="AP2172"/>
      <c r="AU2172"/>
      <c r="AV2172" s="169"/>
    </row>
    <row r="2173" spans="1:48" s="9" customFormat="1" ht="15" customHeight="1" x14ac:dyDescent="0.35">
      <c r="A2173"/>
      <c r="B2173"/>
      <c r="C2173"/>
      <c r="D2173"/>
      <c r="E2173"/>
      <c r="F2173"/>
      <c r="K2173"/>
      <c r="L2173"/>
      <c r="M2173"/>
      <c r="N2173"/>
      <c r="O2173"/>
      <c r="Q2173"/>
      <c r="R2173"/>
      <c r="AL2173" s="117"/>
      <c r="AM2173"/>
      <c r="AN2173"/>
      <c r="AO2173"/>
      <c r="AP2173"/>
      <c r="AU2173"/>
      <c r="AV2173" s="169"/>
    </row>
    <row r="2174" spans="1:48" s="9" customFormat="1" ht="15" customHeight="1" x14ac:dyDescent="0.35">
      <c r="A2174"/>
      <c r="B2174"/>
      <c r="C2174"/>
      <c r="D2174"/>
      <c r="E2174"/>
      <c r="F2174"/>
      <c r="K2174"/>
      <c r="L2174"/>
      <c r="M2174"/>
      <c r="N2174"/>
      <c r="O2174"/>
      <c r="Q2174"/>
      <c r="R2174"/>
      <c r="AL2174" s="117"/>
      <c r="AM2174"/>
      <c r="AN2174"/>
      <c r="AO2174"/>
      <c r="AP2174"/>
      <c r="AU2174"/>
      <c r="AV2174" s="169"/>
    </row>
    <row r="2175" spans="1:48" s="9" customFormat="1" ht="15" customHeight="1" x14ac:dyDescent="0.35">
      <c r="A2175"/>
      <c r="B2175"/>
      <c r="C2175"/>
      <c r="D2175"/>
      <c r="E2175"/>
      <c r="F2175"/>
      <c r="K2175"/>
      <c r="L2175"/>
      <c r="M2175"/>
      <c r="N2175"/>
      <c r="O2175"/>
      <c r="Q2175"/>
      <c r="R2175"/>
      <c r="AL2175" s="117"/>
      <c r="AM2175"/>
      <c r="AN2175"/>
      <c r="AO2175"/>
      <c r="AP2175"/>
      <c r="AU2175"/>
      <c r="AV2175" s="169"/>
    </row>
    <row r="2176" spans="1:48" s="9" customFormat="1" ht="15" customHeight="1" x14ac:dyDescent="0.35">
      <c r="A2176"/>
      <c r="B2176"/>
      <c r="C2176"/>
      <c r="D2176"/>
      <c r="E2176"/>
      <c r="F2176"/>
      <c r="K2176"/>
      <c r="L2176"/>
      <c r="M2176"/>
      <c r="N2176"/>
      <c r="O2176"/>
      <c r="Q2176"/>
      <c r="R2176"/>
      <c r="AL2176" s="117"/>
      <c r="AM2176"/>
      <c r="AN2176"/>
      <c r="AO2176"/>
      <c r="AP2176"/>
      <c r="AU2176"/>
      <c r="AV2176" s="169"/>
    </row>
    <row r="2177" spans="1:48" s="9" customFormat="1" ht="15" customHeight="1" x14ac:dyDescent="0.35">
      <c r="A2177"/>
      <c r="B2177"/>
      <c r="C2177"/>
      <c r="D2177"/>
      <c r="E2177"/>
      <c r="F2177"/>
      <c r="K2177"/>
      <c r="L2177"/>
      <c r="M2177"/>
      <c r="N2177"/>
      <c r="O2177"/>
      <c r="Q2177"/>
      <c r="R2177"/>
      <c r="AL2177" s="117"/>
      <c r="AM2177"/>
      <c r="AN2177"/>
      <c r="AO2177"/>
      <c r="AP2177"/>
      <c r="AU2177"/>
      <c r="AV2177" s="169"/>
    </row>
    <row r="2178" spans="1:48" s="9" customFormat="1" ht="15" customHeight="1" x14ac:dyDescent="0.35">
      <c r="A2178"/>
      <c r="B2178"/>
      <c r="C2178"/>
      <c r="D2178"/>
      <c r="E2178"/>
      <c r="F2178"/>
      <c r="K2178"/>
      <c r="L2178"/>
      <c r="M2178"/>
      <c r="N2178"/>
      <c r="O2178"/>
      <c r="Q2178"/>
      <c r="R2178"/>
      <c r="AL2178" s="117"/>
      <c r="AM2178"/>
      <c r="AN2178"/>
      <c r="AO2178"/>
      <c r="AP2178"/>
      <c r="AU2178"/>
      <c r="AV2178" s="169"/>
    </row>
    <row r="2179" spans="1:48" s="9" customFormat="1" ht="15" customHeight="1" x14ac:dyDescent="0.35">
      <c r="A2179"/>
      <c r="B2179"/>
      <c r="C2179"/>
      <c r="D2179"/>
      <c r="E2179"/>
      <c r="F2179"/>
      <c r="K2179"/>
      <c r="L2179"/>
      <c r="M2179"/>
      <c r="N2179"/>
      <c r="O2179"/>
      <c r="Q2179"/>
      <c r="R2179"/>
      <c r="AL2179" s="117"/>
      <c r="AM2179"/>
      <c r="AN2179"/>
      <c r="AO2179"/>
      <c r="AP2179"/>
      <c r="AU2179"/>
      <c r="AV2179" s="169"/>
    </row>
    <row r="2180" spans="1:48" s="9" customFormat="1" ht="15" customHeight="1" x14ac:dyDescent="0.35">
      <c r="A2180"/>
      <c r="B2180"/>
      <c r="C2180"/>
      <c r="D2180"/>
      <c r="E2180"/>
      <c r="F2180"/>
      <c r="K2180"/>
      <c r="L2180"/>
      <c r="M2180"/>
      <c r="N2180"/>
      <c r="O2180"/>
      <c r="Q2180"/>
      <c r="R2180"/>
      <c r="AL2180" s="117"/>
      <c r="AM2180"/>
      <c r="AN2180"/>
      <c r="AO2180"/>
      <c r="AP2180"/>
      <c r="AU2180"/>
      <c r="AV2180" s="169"/>
    </row>
    <row r="2181" spans="1:48" s="9" customFormat="1" ht="15" customHeight="1" x14ac:dyDescent="0.35">
      <c r="A2181"/>
      <c r="B2181"/>
      <c r="C2181"/>
      <c r="D2181"/>
      <c r="E2181"/>
      <c r="F2181"/>
      <c r="K2181"/>
      <c r="L2181"/>
      <c r="M2181"/>
      <c r="N2181"/>
      <c r="O2181"/>
      <c r="Q2181"/>
      <c r="R2181"/>
      <c r="AL2181" s="117"/>
      <c r="AM2181"/>
      <c r="AN2181"/>
      <c r="AO2181"/>
      <c r="AP2181"/>
      <c r="AU2181"/>
      <c r="AV2181" s="169"/>
    </row>
    <row r="2182" spans="1:48" s="9" customFormat="1" ht="15" customHeight="1" x14ac:dyDescent="0.35">
      <c r="A2182"/>
      <c r="B2182"/>
      <c r="C2182"/>
      <c r="D2182"/>
      <c r="E2182"/>
      <c r="F2182"/>
      <c r="K2182"/>
      <c r="L2182"/>
      <c r="M2182"/>
      <c r="N2182"/>
      <c r="O2182"/>
      <c r="Q2182"/>
      <c r="R2182"/>
      <c r="AL2182" s="117"/>
      <c r="AM2182"/>
      <c r="AN2182"/>
      <c r="AO2182"/>
      <c r="AP2182"/>
      <c r="AU2182"/>
      <c r="AV2182" s="169"/>
    </row>
    <row r="2183" spans="1:48" s="9" customFormat="1" ht="15" customHeight="1" x14ac:dyDescent="0.35">
      <c r="A2183"/>
      <c r="B2183"/>
      <c r="C2183"/>
      <c r="D2183"/>
      <c r="E2183"/>
      <c r="F2183"/>
      <c r="K2183"/>
      <c r="L2183"/>
      <c r="M2183"/>
      <c r="N2183"/>
      <c r="O2183"/>
      <c r="Q2183"/>
      <c r="R2183"/>
      <c r="AL2183" s="117"/>
      <c r="AM2183"/>
      <c r="AN2183"/>
      <c r="AO2183"/>
      <c r="AP2183"/>
      <c r="AU2183"/>
      <c r="AV2183" s="169"/>
    </row>
    <row r="2184" spans="1:48" s="9" customFormat="1" ht="15" customHeight="1" x14ac:dyDescent="0.35">
      <c r="A2184"/>
      <c r="B2184"/>
      <c r="C2184"/>
      <c r="D2184"/>
      <c r="E2184"/>
      <c r="F2184"/>
      <c r="K2184"/>
      <c r="L2184"/>
      <c r="M2184"/>
      <c r="N2184"/>
      <c r="O2184"/>
      <c r="Q2184"/>
      <c r="R2184"/>
      <c r="AL2184" s="117"/>
      <c r="AM2184"/>
      <c r="AN2184"/>
      <c r="AO2184"/>
      <c r="AP2184"/>
      <c r="AU2184"/>
      <c r="AV2184" s="169"/>
    </row>
    <row r="2185" spans="1:48" s="9" customFormat="1" ht="15" customHeight="1" x14ac:dyDescent="0.35">
      <c r="A2185"/>
      <c r="B2185"/>
      <c r="C2185"/>
      <c r="D2185"/>
      <c r="E2185"/>
      <c r="F2185"/>
      <c r="K2185"/>
      <c r="L2185"/>
      <c r="M2185"/>
      <c r="N2185"/>
      <c r="O2185"/>
      <c r="Q2185"/>
      <c r="R2185"/>
      <c r="AL2185" s="117"/>
      <c r="AM2185"/>
      <c r="AN2185"/>
      <c r="AO2185"/>
      <c r="AP2185"/>
      <c r="AU2185"/>
      <c r="AV2185" s="169"/>
    </row>
    <row r="2186" spans="1:48" s="9" customFormat="1" ht="15" customHeight="1" x14ac:dyDescent="0.35">
      <c r="A2186"/>
      <c r="B2186"/>
      <c r="C2186"/>
      <c r="D2186"/>
      <c r="E2186"/>
      <c r="F2186"/>
      <c r="K2186"/>
      <c r="L2186"/>
      <c r="M2186"/>
      <c r="N2186"/>
      <c r="O2186"/>
      <c r="Q2186"/>
      <c r="R2186"/>
      <c r="AL2186" s="117"/>
      <c r="AM2186"/>
      <c r="AN2186"/>
      <c r="AO2186"/>
      <c r="AP2186"/>
      <c r="AU2186"/>
      <c r="AV2186" s="169"/>
    </row>
    <row r="2187" spans="1:48" s="9" customFormat="1" ht="15" customHeight="1" x14ac:dyDescent="0.35">
      <c r="A2187"/>
      <c r="B2187"/>
      <c r="C2187"/>
      <c r="D2187"/>
      <c r="E2187"/>
      <c r="F2187"/>
      <c r="K2187"/>
      <c r="L2187"/>
      <c r="M2187"/>
      <c r="N2187"/>
      <c r="O2187"/>
      <c r="Q2187"/>
      <c r="R2187"/>
      <c r="AL2187" s="117"/>
      <c r="AM2187"/>
      <c r="AN2187"/>
      <c r="AO2187"/>
      <c r="AP2187"/>
      <c r="AU2187"/>
      <c r="AV2187" s="169"/>
    </row>
    <row r="2188" spans="1:48" s="9" customFormat="1" ht="15" customHeight="1" x14ac:dyDescent="0.35">
      <c r="A2188"/>
      <c r="B2188"/>
      <c r="C2188"/>
      <c r="D2188"/>
      <c r="E2188"/>
      <c r="F2188"/>
      <c r="K2188"/>
      <c r="L2188"/>
      <c r="M2188"/>
      <c r="N2188"/>
      <c r="O2188"/>
      <c r="Q2188"/>
      <c r="R2188"/>
      <c r="AL2188" s="117"/>
      <c r="AM2188"/>
      <c r="AN2188"/>
      <c r="AO2188"/>
      <c r="AP2188"/>
      <c r="AU2188"/>
      <c r="AV2188" s="169"/>
    </row>
    <row r="2189" spans="1:48" s="9" customFormat="1" ht="15" customHeight="1" x14ac:dyDescent="0.35">
      <c r="A2189"/>
      <c r="B2189"/>
      <c r="C2189"/>
      <c r="D2189"/>
      <c r="E2189"/>
      <c r="F2189"/>
      <c r="K2189"/>
      <c r="L2189"/>
      <c r="M2189"/>
      <c r="N2189"/>
      <c r="O2189"/>
      <c r="Q2189"/>
      <c r="R2189"/>
      <c r="AL2189" s="117"/>
      <c r="AM2189"/>
      <c r="AN2189"/>
      <c r="AO2189"/>
      <c r="AP2189"/>
      <c r="AU2189"/>
      <c r="AV2189" s="169"/>
    </row>
    <row r="2190" spans="1:48" s="9" customFormat="1" ht="15" customHeight="1" x14ac:dyDescent="0.35">
      <c r="A2190"/>
      <c r="B2190"/>
      <c r="C2190"/>
      <c r="D2190"/>
      <c r="E2190"/>
      <c r="F2190"/>
      <c r="K2190"/>
      <c r="L2190"/>
      <c r="M2190"/>
      <c r="N2190"/>
      <c r="O2190"/>
      <c r="Q2190"/>
      <c r="R2190"/>
      <c r="AL2190" s="117"/>
      <c r="AM2190"/>
      <c r="AN2190"/>
      <c r="AO2190"/>
      <c r="AP2190"/>
      <c r="AU2190"/>
      <c r="AV2190" s="169"/>
    </row>
    <row r="2191" spans="1:48" s="9" customFormat="1" ht="15" customHeight="1" x14ac:dyDescent="0.35">
      <c r="A2191"/>
      <c r="B2191"/>
      <c r="C2191"/>
      <c r="D2191"/>
      <c r="E2191"/>
      <c r="F2191"/>
      <c r="K2191"/>
      <c r="L2191"/>
      <c r="M2191"/>
      <c r="N2191"/>
      <c r="O2191"/>
      <c r="Q2191"/>
      <c r="R2191"/>
      <c r="AL2191" s="117"/>
      <c r="AM2191"/>
      <c r="AN2191"/>
      <c r="AO2191"/>
      <c r="AP2191"/>
      <c r="AU2191"/>
      <c r="AV2191" s="169"/>
    </row>
    <row r="2192" spans="1:48" s="9" customFormat="1" ht="15" customHeight="1" x14ac:dyDescent="0.35">
      <c r="A2192"/>
      <c r="B2192"/>
      <c r="C2192"/>
      <c r="D2192"/>
      <c r="E2192"/>
      <c r="F2192"/>
      <c r="K2192"/>
      <c r="L2192"/>
      <c r="M2192"/>
      <c r="N2192"/>
      <c r="O2192"/>
      <c r="Q2192"/>
      <c r="R2192"/>
      <c r="AL2192" s="117"/>
      <c r="AM2192"/>
      <c r="AN2192"/>
      <c r="AO2192"/>
      <c r="AP2192"/>
      <c r="AU2192"/>
      <c r="AV2192" s="169"/>
    </row>
    <row r="2193" spans="1:48" s="9" customFormat="1" ht="15" customHeight="1" x14ac:dyDescent="0.35">
      <c r="A2193"/>
      <c r="B2193"/>
      <c r="C2193"/>
      <c r="D2193"/>
      <c r="E2193"/>
      <c r="F2193"/>
      <c r="K2193"/>
      <c r="L2193"/>
      <c r="M2193"/>
      <c r="N2193"/>
      <c r="O2193"/>
      <c r="Q2193"/>
      <c r="R2193"/>
      <c r="AL2193" s="117"/>
      <c r="AM2193"/>
      <c r="AN2193"/>
      <c r="AO2193"/>
      <c r="AP2193"/>
      <c r="AU2193"/>
      <c r="AV2193" s="169"/>
    </row>
    <row r="2194" spans="1:48" s="9" customFormat="1" ht="15" customHeight="1" x14ac:dyDescent="0.35">
      <c r="A2194"/>
      <c r="B2194"/>
      <c r="C2194"/>
      <c r="D2194"/>
      <c r="E2194"/>
      <c r="F2194"/>
      <c r="K2194"/>
      <c r="L2194"/>
      <c r="M2194"/>
      <c r="N2194"/>
      <c r="O2194"/>
      <c r="Q2194"/>
      <c r="R2194"/>
      <c r="AL2194" s="117"/>
      <c r="AM2194"/>
      <c r="AN2194"/>
      <c r="AO2194"/>
      <c r="AP2194"/>
      <c r="AU2194"/>
      <c r="AV2194" s="169"/>
    </row>
    <row r="2195" spans="1:48" s="9" customFormat="1" ht="15" customHeight="1" x14ac:dyDescent="0.35">
      <c r="A2195"/>
      <c r="B2195"/>
      <c r="C2195"/>
      <c r="D2195"/>
      <c r="E2195"/>
      <c r="F2195"/>
      <c r="K2195"/>
      <c r="L2195"/>
      <c r="M2195"/>
      <c r="N2195"/>
      <c r="O2195"/>
      <c r="Q2195"/>
      <c r="R2195"/>
      <c r="AL2195" s="117"/>
      <c r="AM2195"/>
      <c r="AN2195"/>
      <c r="AO2195"/>
      <c r="AP2195"/>
      <c r="AU2195"/>
      <c r="AV2195" s="169"/>
    </row>
    <row r="2196" spans="1:48" s="9" customFormat="1" ht="15" customHeight="1" x14ac:dyDescent="0.35">
      <c r="A2196"/>
      <c r="B2196"/>
      <c r="C2196"/>
      <c r="D2196"/>
      <c r="E2196"/>
      <c r="F2196"/>
      <c r="K2196"/>
      <c r="L2196"/>
      <c r="M2196"/>
      <c r="N2196"/>
      <c r="O2196"/>
      <c r="Q2196"/>
      <c r="R2196"/>
      <c r="AL2196" s="117"/>
      <c r="AM2196"/>
      <c r="AN2196"/>
      <c r="AO2196"/>
      <c r="AP2196"/>
      <c r="AU2196"/>
      <c r="AV2196" s="169"/>
    </row>
    <row r="2197" spans="1:48" s="9" customFormat="1" ht="15" customHeight="1" x14ac:dyDescent="0.35">
      <c r="A2197"/>
      <c r="B2197"/>
      <c r="C2197"/>
      <c r="D2197"/>
      <c r="E2197"/>
      <c r="F2197"/>
      <c r="K2197"/>
      <c r="L2197"/>
      <c r="M2197"/>
      <c r="N2197"/>
      <c r="O2197"/>
      <c r="Q2197"/>
      <c r="R2197"/>
      <c r="AL2197" s="117"/>
      <c r="AM2197"/>
      <c r="AN2197"/>
      <c r="AO2197"/>
      <c r="AP2197"/>
      <c r="AU2197"/>
      <c r="AV2197" s="169"/>
    </row>
    <row r="2198" spans="1:48" s="9" customFormat="1" ht="15" customHeight="1" x14ac:dyDescent="0.35">
      <c r="A2198"/>
      <c r="B2198"/>
      <c r="C2198"/>
      <c r="D2198"/>
      <c r="E2198"/>
      <c r="F2198"/>
      <c r="K2198"/>
      <c r="L2198"/>
      <c r="M2198"/>
      <c r="N2198"/>
      <c r="O2198"/>
      <c r="Q2198"/>
      <c r="R2198"/>
      <c r="AL2198" s="117"/>
      <c r="AM2198"/>
      <c r="AN2198"/>
      <c r="AO2198"/>
      <c r="AP2198"/>
      <c r="AU2198"/>
      <c r="AV2198" s="169"/>
    </row>
    <row r="2199" spans="1:48" s="9" customFormat="1" ht="15" customHeight="1" x14ac:dyDescent="0.35">
      <c r="A2199"/>
      <c r="B2199"/>
      <c r="C2199"/>
      <c r="D2199"/>
      <c r="E2199"/>
      <c r="F2199"/>
      <c r="K2199"/>
      <c r="L2199"/>
      <c r="M2199"/>
      <c r="N2199"/>
      <c r="O2199"/>
      <c r="Q2199"/>
      <c r="R2199"/>
      <c r="AL2199" s="117"/>
      <c r="AM2199"/>
      <c r="AN2199"/>
      <c r="AO2199"/>
      <c r="AP2199"/>
      <c r="AU2199"/>
      <c r="AV2199" s="169"/>
    </row>
    <row r="2200" spans="1:48" s="9" customFormat="1" ht="15" customHeight="1" x14ac:dyDescent="0.35">
      <c r="A2200"/>
      <c r="B2200"/>
      <c r="C2200"/>
      <c r="D2200"/>
      <c r="E2200"/>
      <c r="F2200"/>
      <c r="K2200"/>
      <c r="L2200"/>
      <c r="M2200"/>
      <c r="N2200"/>
      <c r="O2200"/>
      <c r="Q2200"/>
      <c r="R2200"/>
      <c r="AL2200" s="117"/>
      <c r="AM2200"/>
      <c r="AN2200"/>
      <c r="AO2200"/>
      <c r="AP2200"/>
      <c r="AU2200"/>
      <c r="AV2200" s="169"/>
    </row>
    <row r="2201" spans="1:48" s="9" customFormat="1" ht="15" customHeight="1" x14ac:dyDescent="0.35">
      <c r="A2201"/>
      <c r="B2201"/>
      <c r="C2201"/>
      <c r="D2201"/>
      <c r="E2201"/>
      <c r="F2201"/>
      <c r="K2201"/>
      <c r="L2201"/>
      <c r="M2201"/>
      <c r="N2201"/>
      <c r="O2201"/>
      <c r="Q2201"/>
      <c r="R2201"/>
      <c r="AL2201" s="117"/>
      <c r="AM2201"/>
      <c r="AN2201"/>
      <c r="AO2201"/>
      <c r="AP2201"/>
      <c r="AU2201"/>
      <c r="AV2201" s="169"/>
    </row>
    <row r="2202" spans="1:48" s="9" customFormat="1" ht="15" customHeight="1" x14ac:dyDescent="0.35">
      <c r="A2202"/>
      <c r="B2202"/>
      <c r="C2202"/>
      <c r="D2202"/>
      <c r="E2202"/>
      <c r="F2202"/>
      <c r="K2202"/>
      <c r="L2202"/>
      <c r="M2202"/>
      <c r="N2202"/>
      <c r="O2202"/>
      <c r="Q2202"/>
      <c r="R2202"/>
      <c r="AL2202" s="117"/>
      <c r="AM2202"/>
      <c r="AN2202"/>
      <c r="AO2202"/>
      <c r="AP2202"/>
      <c r="AU2202"/>
      <c r="AV2202" s="169"/>
    </row>
    <row r="2203" spans="1:48" s="9" customFormat="1" ht="15" customHeight="1" x14ac:dyDescent="0.35">
      <c r="A2203"/>
      <c r="B2203"/>
      <c r="C2203"/>
      <c r="D2203"/>
      <c r="E2203"/>
      <c r="F2203"/>
      <c r="K2203"/>
      <c r="L2203"/>
      <c r="M2203"/>
      <c r="N2203"/>
      <c r="O2203"/>
      <c r="Q2203"/>
      <c r="R2203"/>
      <c r="AL2203" s="117"/>
      <c r="AM2203"/>
      <c r="AN2203"/>
      <c r="AO2203"/>
      <c r="AP2203"/>
      <c r="AU2203"/>
      <c r="AV2203" s="169"/>
    </row>
    <row r="2204" spans="1:48" s="9" customFormat="1" ht="15" customHeight="1" x14ac:dyDescent="0.35">
      <c r="A2204"/>
      <c r="B2204"/>
      <c r="C2204"/>
      <c r="D2204"/>
      <c r="E2204"/>
      <c r="F2204"/>
      <c r="K2204"/>
      <c r="L2204"/>
      <c r="M2204"/>
      <c r="N2204"/>
      <c r="O2204"/>
      <c r="Q2204"/>
      <c r="R2204"/>
      <c r="AL2204" s="117"/>
      <c r="AM2204"/>
      <c r="AN2204"/>
      <c r="AO2204"/>
      <c r="AP2204"/>
      <c r="AU2204"/>
      <c r="AV2204" s="169"/>
    </row>
    <row r="2205" spans="1:48" s="9" customFormat="1" ht="15" customHeight="1" x14ac:dyDescent="0.35">
      <c r="A2205"/>
      <c r="B2205"/>
      <c r="C2205"/>
      <c r="D2205"/>
      <c r="E2205"/>
      <c r="F2205"/>
      <c r="K2205"/>
      <c r="L2205"/>
      <c r="M2205"/>
      <c r="N2205"/>
      <c r="O2205"/>
      <c r="Q2205"/>
      <c r="R2205"/>
      <c r="AL2205" s="117"/>
      <c r="AM2205"/>
      <c r="AN2205"/>
      <c r="AO2205"/>
      <c r="AP2205"/>
      <c r="AU2205"/>
      <c r="AV2205" s="169"/>
    </row>
    <row r="2206" spans="1:48" s="9" customFormat="1" ht="15" customHeight="1" x14ac:dyDescent="0.35">
      <c r="A2206"/>
      <c r="B2206"/>
      <c r="C2206"/>
      <c r="D2206"/>
      <c r="E2206"/>
      <c r="F2206"/>
      <c r="K2206"/>
      <c r="L2206"/>
      <c r="M2206"/>
      <c r="N2206"/>
      <c r="O2206"/>
      <c r="Q2206"/>
      <c r="R2206"/>
      <c r="AL2206" s="117"/>
      <c r="AM2206"/>
      <c r="AN2206"/>
      <c r="AO2206"/>
      <c r="AP2206"/>
      <c r="AU2206"/>
      <c r="AV2206" s="169"/>
    </row>
    <row r="2207" spans="1:48" s="9" customFormat="1" ht="15" customHeight="1" x14ac:dyDescent="0.35">
      <c r="A2207"/>
      <c r="B2207"/>
      <c r="C2207"/>
      <c r="D2207"/>
      <c r="E2207"/>
      <c r="F2207"/>
      <c r="K2207"/>
      <c r="L2207"/>
      <c r="M2207"/>
      <c r="N2207"/>
      <c r="O2207"/>
      <c r="Q2207"/>
      <c r="R2207"/>
      <c r="AL2207" s="117"/>
      <c r="AM2207"/>
      <c r="AN2207"/>
      <c r="AO2207"/>
      <c r="AP2207"/>
      <c r="AU2207"/>
      <c r="AV2207" s="169"/>
    </row>
    <row r="2208" spans="1:48" s="9" customFormat="1" ht="15" customHeight="1" x14ac:dyDescent="0.35">
      <c r="A2208"/>
      <c r="B2208"/>
      <c r="C2208"/>
      <c r="D2208"/>
      <c r="E2208"/>
      <c r="F2208"/>
      <c r="K2208"/>
      <c r="L2208"/>
      <c r="M2208"/>
      <c r="N2208"/>
      <c r="O2208"/>
      <c r="Q2208"/>
      <c r="R2208"/>
      <c r="AL2208" s="117"/>
      <c r="AM2208"/>
      <c r="AN2208"/>
      <c r="AO2208"/>
      <c r="AP2208"/>
      <c r="AU2208"/>
      <c r="AV2208" s="169"/>
    </row>
    <row r="2209" spans="1:48" s="9" customFormat="1" ht="15" customHeight="1" x14ac:dyDescent="0.35">
      <c r="A2209"/>
      <c r="B2209"/>
      <c r="C2209"/>
      <c r="D2209"/>
      <c r="E2209"/>
      <c r="F2209"/>
      <c r="K2209"/>
      <c r="L2209"/>
      <c r="M2209"/>
      <c r="N2209"/>
      <c r="O2209"/>
      <c r="Q2209"/>
      <c r="R2209"/>
      <c r="AL2209" s="117"/>
      <c r="AM2209"/>
      <c r="AN2209"/>
      <c r="AO2209"/>
      <c r="AP2209"/>
      <c r="AU2209"/>
      <c r="AV2209" s="169"/>
    </row>
    <row r="2210" spans="1:48" s="9" customFormat="1" ht="15" customHeight="1" x14ac:dyDescent="0.35">
      <c r="A2210"/>
      <c r="B2210"/>
      <c r="C2210"/>
      <c r="D2210"/>
      <c r="E2210"/>
      <c r="F2210"/>
      <c r="K2210"/>
      <c r="L2210"/>
      <c r="M2210"/>
      <c r="N2210"/>
      <c r="O2210"/>
      <c r="Q2210"/>
      <c r="R2210"/>
      <c r="AL2210" s="117"/>
      <c r="AM2210"/>
      <c r="AN2210"/>
      <c r="AO2210"/>
      <c r="AP2210"/>
      <c r="AU2210"/>
      <c r="AV2210" s="169"/>
    </row>
    <row r="2211" spans="1:48" s="9" customFormat="1" ht="15" customHeight="1" x14ac:dyDescent="0.35">
      <c r="A2211"/>
      <c r="B2211"/>
      <c r="C2211"/>
      <c r="D2211"/>
      <c r="E2211"/>
      <c r="F2211"/>
      <c r="K2211"/>
      <c r="L2211"/>
      <c r="M2211"/>
      <c r="N2211"/>
      <c r="O2211"/>
      <c r="Q2211"/>
      <c r="R2211"/>
      <c r="AL2211" s="117"/>
      <c r="AM2211"/>
      <c r="AN2211"/>
      <c r="AO2211"/>
      <c r="AP2211"/>
      <c r="AU2211"/>
      <c r="AV2211" s="169"/>
    </row>
    <row r="2212" spans="1:48" s="9" customFormat="1" ht="15" customHeight="1" x14ac:dyDescent="0.35">
      <c r="A2212"/>
      <c r="B2212"/>
      <c r="C2212"/>
      <c r="D2212"/>
      <c r="E2212"/>
      <c r="F2212"/>
      <c r="K2212"/>
      <c r="L2212"/>
      <c r="M2212"/>
      <c r="N2212"/>
      <c r="O2212"/>
      <c r="Q2212"/>
      <c r="R2212"/>
      <c r="AL2212" s="117"/>
      <c r="AM2212"/>
      <c r="AN2212"/>
      <c r="AO2212"/>
      <c r="AP2212"/>
      <c r="AU2212"/>
      <c r="AV2212" s="169"/>
    </row>
    <row r="2213" spans="1:48" s="9" customFormat="1" ht="15" customHeight="1" x14ac:dyDescent="0.35">
      <c r="A2213"/>
      <c r="B2213"/>
      <c r="C2213"/>
      <c r="D2213"/>
      <c r="E2213"/>
      <c r="F2213"/>
      <c r="K2213"/>
      <c r="L2213"/>
      <c r="M2213"/>
      <c r="N2213"/>
      <c r="O2213"/>
      <c r="Q2213"/>
      <c r="R2213"/>
      <c r="AL2213" s="117"/>
      <c r="AM2213"/>
      <c r="AN2213"/>
      <c r="AO2213"/>
      <c r="AP2213"/>
      <c r="AU2213"/>
      <c r="AV2213" s="169"/>
    </row>
    <row r="2214" spans="1:48" s="9" customFormat="1" ht="15" customHeight="1" x14ac:dyDescent="0.35">
      <c r="A2214"/>
      <c r="B2214"/>
      <c r="C2214"/>
      <c r="D2214"/>
      <c r="E2214"/>
      <c r="F2214"/>
      <c r="K2214"/>
      <c r="L2214"/>
      <c r="M2214"/>
      <c r="N2214"/>
      <c r="O2214"/>
      <c r="Q2214"/>
      <c r="R2214"/>
      <c r="AL2214" s="117"/>
      <c r="AM2214"/>
      <c r="AN2214"/>
      <c r="AO2214"/>
      <c r="AP2214"/>
      <c r="AU2214"/>
      <c r="AV2214" s="169"/>
    </row>
    <row r="2215" spans="1:48" s="9" customFormat="1" ht="15" customHeight="1" x14ac:dyDescent="0.35">
      <c r="A2215"/>
      <c r="B2215"/>
      <c r="C2215"/>
      <c r="D2215"/>
      <c r="E2215"/>
      <c r="F2215"/>
      <c r="K2215"/>
      <c r="L2215"/>
      <c r="M2215"/>
      <c r="N2215"/>
      <c r="O2215"/>
      <c r="Q2215"/>
      <c r="R2215"/>
      <c r="AL2215" s="117"/>
      <c r="AM2215"/>
      <c r="AN2215"/>
      <c r="AO2215"/>
      <c r="AP2215"/>
      <c r="AU2215"/>
      <c r="AV2215" s="169"/>
    </row>
    <row r="2216" spans="1:48" s="9" customFormat="1" ht="15" customHeight="1" x14ac:dyDescent="0.35">
      <c r="A2216"/>
      <c r="B2216"/>
      <c r="C2216"/>
      <c r="D2216"/>
      <c r="E2216"/>
      <c r="F2216"/>
      <c r="K2216"/>
      <c r="L2216"/>
      <c r="M2216"/>
      <c r="N2216"/>
      <c r="O2216"/>
      <c r="Q2216"/>
      <c r="R2216"/>
      <c r="AL2216" s="117"/>
      <c r="AM2216"/>
      <c r="AN2216"/>
      <c r="AO2216"/>
      <c r="AP2216"/>
      <c r="AU2216"/>
      <c r="AV2216" s="169"/>
    </row>
    <row r="2217" spans="1:48" s="9" customFormat="1" ht="15" customHeight="1" x14ac:dyDescent="0.35">
      <c r="A2217"/>
      <c r="B2217"/>
      <c r="C2217"/>
      <c r="D2217"/>
      <c r="E2217"/>
      <c r="F2217"/>
      <c r="K2217"/>
      <c r="L2217"/>
      <c r="M2217"/>
      <c r="N2217"/>
      <c r="O2217"/>
      <c r="Q2217"/>
      <c r="R2217"/>
      <c r="AL2217" s="117"/>
      <c r="AM2217"/>
      <c r="AN2217"/>
      <c r="AO2217"/>
      <c r="AP2217"/>
      <c r="AU2217"/>
      <c r="AV2217" s="169"/>
    </row>
    <row r="2218" spans="1:48" s="9" customFormat="1" ht="15" customHeight="1" x14ac:dyDescent="0.35">
      <c r="A2218"/>
      <c r="B2218"/>
      <c r="C2218"/>
      <c r="D2218"/>
      <c r="E2218"/>
      <c r="F2218"/>
      <c r="K2218"/>
      <c r="L2218"/>
      <c r="M2218"/>
      <c r="N2218"/>
      <c r="O2218"/>
      <c r="Q2218"/>
      <c r="R2218"/>
      <c r="AL2218" s="117"/>
      <c r="AM2218"/>
      <c r="AN2218"/>
      <c r="AO2218"/>
      <c r="AP2218"/>
      <c r="AU2218"/>
      <c r="AV2218" s="169"/>
    </row>
    <row r="2219" spans="1:48" s="9" customFormat="1" ht="15" customHeight="1" x14ac:dyDescent="0.35">
      <c r="A2219"/>
      <c r="B2219"/>
      <c r="C2219"/>
      <c r="D2219"/>
      <c r="E2219"/>
      <c r="F2219"/>
      <c r="K2219"/>
      <c r="L2219"/>
      <c r="M2219"/>
      <c r="N2219"/>
      <c r="O2219"/>
      <c r="Q2219"/>
      <c r="R2219"/>
      <c r="AL2219" s="117"/>
      <c r="AM2219"/>
      <c r="AN2219"/>
      <c r="AO2219"/>
      <c r="AP2219"/>
      <c r="AU2219"/>
      <c r="AV2219" s="169"/>
    </row>
    <row r="2220" spans="1:48" s="9" customFormat="1" ht="15" customHeight="1" x14ac:dyDescent="0.35">
      <c r="A2220"/>
      <c r="B2220"/>
      <c r="C2220"/>
      <c r="D2220"/>
      <c r="E2220"/>
      <c r="F2220"/>
      <c r="K2220"/>
      <c r="L2220"/>
      <c r="M2220"/>
      <c r="N2220"/>
      <c r="O2220"/>
      <c r="Q2220"/>
      <c r="R2220"/>
      <c r="AL2220" s="117"/>
      <c r="AM2220"/>
      <c r="AN2220"/>
      <c r="AO2220"/>
      <c r="AP2220"/>
      <c r="AU2220"/>
      <c r="AV2220" s="169"/>
    </row>
    <row r="2221" spans="1:48" s="9" customFormat="1" ht="15" customHeight="1" x14ac:dyDescent="0.35">
      <c r="A2221"/>
      <c r="B2221"/>
      <c r="C2221"/>
      <c r="D2221"/>
      <c r="E2221"/>
      <c r="F2221"/>
      <c r="K2221"/>
      <c r="L2221"/>
      <c r="M2221"/>
      <c r="N2221"/>
      <c r="O2221"/>
      <c r="Q2221"/>
      <c r="R2221"/>
      <c r="AL2221" s="117"/>
      <c r="AM2221"/>
      <c r="AN2221"/>
      <c r="AO2221"/>
      <c r="AP2221"/>
      <c r="AU2221"/>
      <c r="AV2221" s="169"/>
    </row>
    <row r="2222" spans="1:48" s="9" customFormat="1" ht="15" customHeight="1" x14ac:dyDescent="0.35">
      <c r="A2222"/>
      <c r="B2222"/>
      <c r="C2222"/>
      <c r="D2222"/>
      <c r="E2222"/>
      <c r="F2222"/>
      <c r="K2222"/>
      <c r="L2222"/>
      <c r="M2222"/>
      <c r="N2222"/>
      <c r="O2222"/>
      <c r="Q2222"/>
      <c r="R2222"/>
      <c r="AL2222" s="117"/>
      <c r="AM2222"/>
      <c r="AN2222"/>
      <c r="AO2222"/>
      <c r="AP2222"/>
      <c r="AU2222"/>
      <c r="AV2222" s="169"/>
    </row>
    <row r="2223" spans="1:48" s="9" customFormat="1" ht="15" customHeight="1" x14ac:dyDescent="0.35">
      <c r="A2223"/>
      <c r="B2223"/>
      <c r="C2223"/>
      <c r="D2223"/>
      <c r="E2223"/>
      <c r="F2223"/>
      <c r="K2223"/>
      <c r="L2223"/>
      <c r="M2223"/>
      <c r="N2223"/>
      <c r="O2223"/>
      <c r="Q2223"/>
      <c r="R2223"/>
      <c r="AL2223" s="117"/>
      <c r="AM2223"/>
      <c r="AN2223"/>
      <c r="AO2223"/>
      <c r="AP2223"/>
      <c r="AU2223"/>
      <c r="AV2223" s="169"/>
    </row>
    <row r="2224" spans="1:48" s="9" customFormat="1" ht="15" customHeight="1" x14ac:dyDescent="0.35">
      <c r="A2224"/>
      <c r="B2224"/>
      <c r="C2224"/>
      <c r="D2224"/>
      <c r="E2224"/>
      <c r="F2224"/>
      <c r="K2224"/>
      <c r="L2224"/>
      <c r="M2224"/>
      <c r="N2224"/>
      <c r="O2224"/>
      <c r="Q2224"/>
      <c r="R2224"/>
      <c r="AL2224" s="117"/>
      <c r="AM2224"/>
      <c r="AN2224"/>
      <c r="AO2224"/>
      <c r="AP2224"/>
      <c r="AU2224"/>
      <c r="AV2224" s="169"/>
    </row>
    <row r="2225" spans="1:48" s="9" customFormat="1" ht="15" customHeight="1" x14ac:dyDescent="0.35">
      <c r="A2225"/>
      <c r="B2225"/>
      <c r="C2225"/>
      <c r="D2225"/>
      <c r="E2225"/>
      <c r="F2225"/>
      <c r="K2225"/>
      <c r="L2225"/>
      <c r="M2225"/>
      <c r="N2225"/>
      <c r="O2225"/>
      <c r="Q2225"/>
      <c r="R2225"/>
      <c r="AL2225" s="117"/>
      <c r="AM2225"/>
      <c r="AN2225"/>
      <c r="AO2225"/>
      <c r="AP2225"/>
      <c r="AU2225"/>
      <c r="AV2225" s="169"/>
    </row>
    <row r="2226" spans="1:48" s="9" customFormat="1" ht="15" customHeight="1" x14ac:dyDescent="0.35">
      <c r="A2226"/>
      <c r="B2226"/>
      <c r="C2226"/>
      <c r="D2226"/>
      <c r="E2226"/>
      <c r="F2226"/>
      <c r="K2226"/>
      <c r="L2226"/>
      <c r="M2226"/>
      <c r="N2226"/>
      <c r="O2226"/>
      <c r="Q2226"/>
      <c r="R2226"/>
      <c r="AL2226" s="117"/>
      <c r="AM2226"/>
      <c r="AN2226"/>
      <c r="AO2226"/>
      <c r="AP2226"/>
      <c r="AU2226"/>
      <c r="AV2226" s="169"/>
    </row>
    <row r="2227" spans="1:48" s="9" customFormat="1" ht="15" customHeight="1" x14ac:dyDescent="0.35">
      <c r="A2227"/>
      <c r="B2227"/>
      <c r="C2227"/>
      <c r="D2227"/>
      <c r="E2227"/>
      <c r="F2227"/>
      <c r="K2227"/>
      <c r="L2227"/>
      <c r="M2227"/>
      <c r="N2227"/>
      <c r="O2227"/>
      <c r="Q2227"/>
      <c r="R2227"/>
      <c r="AL2227" s="117"/>
      <c r="AM2227"/>
      <c r="AN2227"/>
      <c r="AO2227"/>
      <c r="AP2227"/>
      <c r="AU2227"/>
      <c r="AV2227" s="169"/>
    </row>
    <row r="2228" spans="1:48" s="9" customFormat="1" ht="15" customHeight="1" x14ac:dyDescent="0.35">
      <c r="A2228"/>
      <c r="B2228"/>
      <c r="C2228"/>
      <c r="D2228"/>
      <c r="E2228"/>
      <c r="F2228"/>
      <c r="K2228"/>
      <c r="L2228"/>
      <c r="M2228"/>
      <c r="N2228"/>
      <c r="O2228"/>
      <c r="Q2228"/>
      <c r="R2228"/>
      <c r="AL2228" s="117"/>
      <c r="AM2228"/>
      <c r="AN2228"/>
      <c r="AO2228"/>
      <c r="AP2228"/>
      <c r="AU2228"/>
      <c r="AV2228" s="169"/>
    </row>
    <row r="2229" spans="1:48" s="9" customFormat="1" ht="15" customHeight="1" x14ac:dyDescent="0.35">
      <c r="A2229"/>
      <c r="B2229"/>
      <c r="C2229"/>
      <c r="D2229"/>
      <c r="E2229"/>
      <c r="F2229"/>
      <c r="K2229"/>
      <c r="L2229"/>
      <c r="M2229"/>
      <c r="N2229"/>
      <c r="O2229"/>
      <c r="Q2229"/>
      <c r="R2229"/>
      <c r="AL2229" s="117"/>
      <c r="AM2229"/>
      <c r="AN2229"/>
      <c r="AO2229"/>
      <c r="AP2229"/>
      <c r="AU2229"/>
      <c r="AV2229" s="169"/>
    </row>
    <row r="2230" spans="1:48" s="9" customFormat="1" ht="15" customHeight="1" x14ac:dyDescent="0.35">
      <c r="A2230"/>
      <c r="B2230"/>
      <c r="C2230"/>
      <c r="D2230"/>
      <c r="E2230"/>
      <c r="F2230"/>
      <c r="K2230"/>
      <c r="L2230"/>
      <c r="M2230"/>
      <c r="N2230"/>
      <c r="O2230"/>
      <c r="Q2230"/>
      <c r="R2230"/>
      <c r="AL2230" s="117"/>
      <c r="AM2230"/>
      <c r="AN2230"/>
      <c r="AO2230"/>
      <c r="AP2230"/>
      <c r="AU2230"/>
      <c r="AV2230" s="169"/>
    </row>
    <row r="2231" spans="1:48" s="9" customFormat="1" ht="15" customHeight="1" x14ac:dyDescent="0.35">
      <c r="A2231"/>
      <c r="B2231"/>
      <c r="C2231"/>
      <c r="D2231"/>
      <c r="E2231"/>
      <c r="F2231"/>
      <c r="K2231"/>
      <c r="L2231"/>
      <c r="M2231"/>
      <c r="N2231"/>
      <c r="O2231"/>
      <c r="Q2231"/>
      <c r="R2231"/>
      <c r="AL2231" s="117"/>
      <c r="AM2231"/>
      <c r="AN2231"/>
      <c r="AO2231"/>
      <c r="AP2231"/>
      <c r="AU2231"/>
      <c r="AV2231" s="169"/>
    </row>
    <row r="2232" spans="1:48" s="9" customFormat="1" ht="15" customHeight="1" x14ac:dyDescent="0.35">
      <c r="A2232"/>
      <c r="B2232"/>
      <c r="C2232"/>
      <c r="D2232"/>
      <c r="E2232"/>
      <c r="F2232"/>
      <c r="K2232"/>
      <c r="L2232"/>
      <c r="M2232"/>
      <c r="N2232"/>
      <c r="O2232"/>
      <c r="Q2232"/>
      <c r="R2232"/>
      <c r="AL2232" s="117"/>
      <c r="AM2232"/>
      <c r="AN2232"/>
      <c r="AO2232"/>
      <c r="AP2232"/>
      <c r="AU2232"/>
      <c r="AV2232" s="169"/>
    </row>
    <row r="2233" spans="1:48" s="9" customFormat="1" ht="15" customHeight="1" x14ac:dyDescent="0.35">
      <c r="A2233"/>
      <c r="B2233"/>
      <c r="C2233"/>
      <c r="D2233"/>
      <c r="E2233"/>
      <c r="F2233"/>
      <c r="K2233"/>
      <c r="L2233"/>
      <c r="M2233"/>
      <c r="N2233"/>
      <c r="O2233"/>
      <c r="Q2233"/>
      <c r="R2233"/>
      <c r="AL2233" s="117"/>
      <c r="AM2233"/>
      <c r="AN2233"/>
      <c r="AO2233"/>
      <c r="AP2233"/>
      <c r="AU2233"/>
      <c r="AV2233" s="169"/>
    </row>
    <row r="2234" spans="1:48" s="9" customFormat="1" ht="15" customHeight="1" x14ac:dyDescent="0.35">
      <c r="A2234"/>
      <c r="B2234"/>
      <c r="C2234"/>
      <c r="D2234"/>
      <c r="E2234"/>
      <c r="F2234"/>
      <c r="K2234"/>
      <c r="L2234"/>
      <c r="M2234"/>
      <c r="N2234"/>
      <c r="O2234"/>
      <c r="Q2234"/>
      <c r="R2234"/>
      <c r="AL2234" s="117"/>
      <c r="AM2234"/>
      <c r="AN2234"/>
      <c r="AO2234"/>
      <c r="AP2234"/>
      <c r="AU2234"/>
      <c r="AV2234" s="169"/>
    </row>
    <row r="2235" spans="1:48" s="9" customFormat="1" ht="15" customHeight="1" x14ac:dyDescent="0.35">
      <c r="A2235"/>
      <c r="B2235"/>
      <c r="C2235"/>
      <c r="D2235"/>
      <c r="E2235"/>
      <c r="F2235"/>
      <c r="K2235"/>
      <c r="L2235"/>
      <c r="M2235"/>
      <c r="N2235"/>
      <c r="O2235"/>
      <c r="Q2235"/>
      <c r="R2235"/>
      <c r="AL2235" s="117"/>
      <c r="AM2235"/>
      <c r="AN2235"/>
      <c r="AO2235"/>
      <c r="AP2235"/>
      <c r="AU2235"/>
      <c r="AV2235" s="169"/>
    </row>
    <row r="2236" spans="1:48" s="9" customFormat="1" ht="15" customHeight="1" x14ac:dyDescent="0.35">
      <c r="A2236"/>
      <c r="B2236"/>
      <c r="C2236"/>
      <c r="D2236"/>
      <c r="E2236"/>
      <c r="F2236"/>
      <c r="K2236"/>
      <c r="L2236"/>
      <c r="M2236"/>
      <c r="N2236"/>
      <c r="O2236"/>
      <c r="Q2236"/>
      <c r="R2236"/>
      <c r="AL2236" s="117"/>
      <c r="AM2236"/>
      <c r="AN2236"/>
      <c r="AO2236"/>
      <c r="AP2236"/>
      <c r="AU2236"/>
      <c r="AV2236" s="169"/>
    </row>
    <row r="2237" spans="1:48" s="9" customFormat="1" ht="15" customHeight="1" x14ac:dyDescent="0.35">
      <c r="A2237"/>
      <c r="B2237"/>
      <c r="C2237"/>
      <c r="D2237"/>
      <c r="E2237"/>
      <c r="F2237"/>
      <c r="K2237"/>
      <c r="L2237"/>
      <c r="M2237"/>
      <c r="N2237"/>
      <c r="O2237"/>
      <c r="Q2237"/>
      <c r="R2237"/>
      <c r="AL2237" s="117"/>
      <c r="AM2237"/>
      <c r="AN2237"/>
      <c r="AO2237"/>
      <c r="AP2237"/>
      <c r="AU2237"/>
      <c r="AV2237" s="169"/>
    </row>
    <row r="2238" spans="1:48" s="9" customFormat="1" ht="15" customHeight="1" x14ac:dyDescent="0.35">
      <c r="A2238"/>
      <c r="B2238"/>
      <c r="C2238"/>
      <c r="D2238"/>
      <c r="E2238"/>
      <c r="F2238"/>
      <c r="K2238"/>
      <c r="L2238"/>
      <c r="M2238"/>
      <c r="N2238"/>
      <c r="O2238"/>
      <c r="Q2238"/>
      <c r="R2238"/>
      <c r="AL2238" s="117"/>
      <c r="AM2238"/>
      <c r="AN2238"/>
      <c r="AO2238"/>
      <c r="AP2238"/>
      <c r="AU2238"/>
      <c r="AV2238" s="169"/>
    </row>
    <row r="2239" spans="1:48" s="9" customFormat="1" ht="15" customHeight="1" x14ac:dyDescent="0.35">
      <c r="A2239"/>
      <c r="B2239"/>
      <c r="C2239"/>
      <c r="D2239"/>
      <c r="E2239"/>
      <c r="F2239"/>
      <c r="K2239"/>
      <c r="L2239"/>
      <c r="M2239"/>
      <c r="N2239"/>
      <c r="O2239"/>
      <c r="Q2239"/>
      <c r="R2239"/>
      <c r="AL2239" s="117"/>
      <c r="AM2239"/>
      <c r="AN2239"/>
      <c r="AO2239"/>
      <c r="AP2239"/>
      <c r="AU2239"/>
      <c r="AV2239" s="169"/>
    </row>
    <row r="2240" spans="1:48" s="9" customFormat="1" ht="15" customHeight="1" x14ac:dyDescent="0.35">
      <c r="A2240"/>
      <c r="B2240"/>
      <c r="C2240"/>
      <c r="D2240"/>
      <c r="E2240"/>
      <c r="F2240"/>
      <c r="K2240"/>
      <c r="L2240"/>
      <c r="M2240"/>
      <c r="N2240"/>
      <c r="O2240"/>
      <c r="Q2240"/>
      <c r="R2240"/>
      <c r="AL2240" s="117"/>
      <c r="AM2240"/>
      <c r="AN2240"/>
      <c r="AO2240"/>
      <c r="AP2240"/>
      <c r="AU2240"/>
      <c r="AV2240" s="169"/>
    </row>
    <row r="2241" spans="1:48" s="9" customFormat="1" ht="15" customHeight="1" x14ac:dyDescent="0.35">
      <c r="A2241"/>
      <c r="B2241"/>
      <c r="C2241"/>
      <c r="D2241"/>
      <c r="E2241"/>
      <c r="F2241"/>
      <c r="K2241"/>
      <c r="L2241"/>
      <c r="M2241"/>
      <c r="N2241"/>
      <c r="O2241"/>
      <c r="Q2241"/>
      <c r="R2241"/>
      <c r="AL2241" s="117"/>
      <c r="AM2241"/>
      <c r="AN2241"/>
      <c r="AO2241"/>
      <c r="AP2241"/>
      <c r="AU2241"/>
      <c r="AV2241" s="169"/>
    </row>
    <row r="2242" spans="1:48" s="9" customFormat="1" ht="15" customHeight="1" x14ac:dyDescent="0.35">
      <c r="A2242"/>
      <c r="B2242"/>
      <c r="C2242"/>
      <c r="D2242"/>
      <c r="E2242"/>
      <c r="F2242"/>
      <c r="K2242"/>
      <c r="L2242"/>
      <c r="M2242"/>
      <c r="N2242"/>
      <c r="O2242"/>
      <c r="Q2242"/>
      <c r="R2242"/>
      <c r="AL2242" s="117"/>
      <c r="AM2242"/>
      <c r="AN2242"/>
      <c r="AO2242"/>
      <c r="AP2242"/>
      <c r="AU2242"/>
      <c r="AV2242" s="169"/>
    </row>
    <row r="2243" spans="1:48" s="9" customFormat="1" ht="15" customHeight="1" x14ac:dyDescent="0.35">
      <c r="A2243"/>
      <c r="B2243"/>
      <c r="C2243"/>
      <c r="D2243"/>
      <c r="E2243"/>
      <c r="F2243"/>
      <c r="K2243"/>
      <c r="L2243"/>
      <c r="M2243"/>
      <c r="N2243"/>
      <c r="O2243"/>
      <c r="Q2243"/>
      <c r="R2243"/>
      <c r="AL2243" s="117"/>
      <c r="AM2243"/>
      <c r="AN2243"/>
      <c r="AO2243"/>
      <c r="AP2243"/>
      <c r="AU2243"/>
      <c r="AV2243" s="169"/>
    </row>
    <row r="2244" spans="1:48" s="9" customFormat="1" ht="15" customHeight="1" x14ac:dyDescent="0.35">
      <c r="A2244"/>
      <c r="B2244"/>
      <c r="C2244"/>
      <c r="D2244"/>
      <c r="E2244"/>
      <c r="F2244"/>
      <c r="K2244"/>
      <c r="L2244"/>
      <c r="M2244"/>
      <c r="N2244"/>
      <c r="O2244"/>
      <c r="Q2244"/>
      <c r="R2244"/>
      <c r="AL2244" s="117"/>
      <c r="AM2244"/>
      <c r="AN2244"/>
      <c r="AO2244"/>
      <c r="AP2244"/>
      <c r="AU2244"/>
      <c r="AV2244" s="169"/>
    </row>
    <row r="2245" spans="1:48" s="9" customFormat="1" ht="15" customHeight="1" x14ac:dyDescent="0.35">
      <c r="A2245"/>
      <c r="B2245"/>
      <c r="C2245"/>
      <c r="D2245"/>
      <c r="E2245"/>
      <c r="F2245"/>
      <c r="K2245"/>
      <c r="L2245"/>
      <c r="M2245"/>
      <c r="N2245"/>
      <c r="O2245"/>
      <c r="Q2245"/>
      <c r="R2245"/>
      <c r="AL2245" s="117"/>
      <c r="AM2245"/>
      <c r="AN2245"/>
      <c r="AO2245"/>
      <c r="AP2245"/>
      <c r="AU2245"/>
      <c r="AV2245" s="169"/>
    </row>
    <row r="2246" spans="1:48" s="9" customFormat="1" ht="15" customHeight="1" x14ac:dyDescent="0.35">
      <c r="A2246"/>
      <c r="B2246"/>
      <c r="C2246"/>
      <c r="D2246"/>
      <c r="E2246"/>
      <c r="F2246"/>
      <c r="K2246"/>
      <c r="L2246"/>
      <c r="M2246"/>
      <c r="N2246"/>
      <c r="O2246"/>
      <c r="Q2246"/>
      <c r="R2246"/>
      <c r="AL2246" s="117"/>
      <c r="AM2246"/>
      <c r="AN2246"/>
      <c r="AO2246"/>
      <c r="AP2246"/>
      <c r="AU2246"/>
      <c r="AV2246" s="169"/>
    </row>
    <row r="2247" spans="1:48" s="9" customFormat="1" ht="15" customHeight="1" x14ac:dyDescent="0.35">
      <c r="A2247"/>
      <c r="B2247"/>
      <c r="C2247"/>
      <c r="D2247"/>
      <c r="E2247"/>
      <c r="F2247"/>
      <c r="K2247"/>
      <c r="L2247"/>
      <c r="M2247"/>
      <c r="N2247"/>
      <c r="O2247"/>
      <c r="Q2247"/>
      <c r="R2247"/>
      <c r="AL2247" s="117"/>
      <c r="AM2247"/>
      <c r="AN2247"/>
      <c r="AO2247"/>
      <c r="AP2247"/>
      <c r="AU2247"/>
      <c r="AV2247" s="169"/>
    </row>
    <row r="2248" spans="1:48" s="9" customFormat="1" ht="15" customHeight="1" x14ac:dyDescent="0.35">
      <c r="A2248"/>
      <c r="B2248"/>
      <c r="C2248"/>
      <c r="D2248"/>
      <c r="E2248"/>
      <c r="F2248"/>
      <c r="K2248"/>
      <c r="L2248"/>
      <c r="M2248"/>
      <c r="N2248"/>
      <c r="O2248"/>
      <c r="Q2248"/>
      <c r="R2248"/>
      <c r="AL2248" s="117"/>
      <c r="AM2248"/>
      <c r="AN2248"/>
      <c r="AO2248"/>
      <c r="AP2248"/>
      <c r="AU2248"/>
      <c r="AV2248" s="169"/>
    </row>
    <row r="2249" spans="1:48" s="9" customFormat="1" ht="15" customHeight="1" x14ac:dyDescent="0.35">
      <c r="A2249"/>
      <c r="B2249"/>
      <c r="C2249"/>
      <c r="D2249"/>
      <c r="E2249"/>
      <c r="F2249"/>
      <c r="K2249"/>
      <c r="L2249"/>
      <c r="M2249"/>
      <c r="N2249"/>
      <c r="O2249"/>
      <c r="Q2249"/>
      <c r="R2249"/>
      <c r="AL2249" s="117"/>
      <c r="AM2249"/>
      <c r="AN2249"/>
      <c r="AO2249"/>
      <c r="AP2249"/>
      <c r="AU2249"/>
      <c r="AV2249" s="169"/>
    </row>
    <row r="2250" spans="1:48" s="9" customFormat="1" ht="15" customHeight="1" x14ac:dyDescent="0.35">
      <c r="A2250"/>
      <c r="B2250"/>
      <c r="C2250"/>
      <c r="D2250"/>
      <c r="E2250"/>
      <c r="F2250"/>
      <c r="K2250"/>
      <c r="L2250"/>
      <c r="M2250"/>
      <c r="N2250"/>
      <c r="O2250"/>
      <c r="Q2250"/>
      <c r="R2250"/>
      <c r="AL2250" s="117"/>
      <c r="AM2250"/>
      <c r="AN2250"/>
      <c r="AO2250"/>
      <c r="AP2250"/>
      <c r="AU2250"/>
      <c r="AV2250" s="169"/>
    </row>
    <row r="2251" spans="1:48" s="9" customFormat="1" ht="15" customHeight="1" x14ac:dyDescent="0.35">
      <c r="A2251"/>
      <c r="B2251"/>
      <c r="C2251"/>
      <c r="D2251"/>
      <c r="E2251"/>
      <c r="F2251"/>
      <c r="K2251"/>
      <c r="L2251"/>
      <c r="M2251"/>
      <c r="N2251"/>
      <c r="O2251"/>
      <c r="Q2251"/>
      <c r="R2251"/>
      <c r="AL2251" s="117"/>
      <c r="AM2251"/>
      <c r="AN2251"/>
      <c r="AO2251"/>
      <c r="AP2251"/>
      <c r="AU2251"/>
      <c r="AV2251" s="169"/>
    </row>
    <row r="2252" spans="1:48" s="9" customFormat="1" ht="15" customHeight="1" x14ac:dyDescent="0.35">
      <c r="A2252"/>
      <c r="B2252"/>
      <c r="C2252"/>
      <c r="D2252"/>
      <c r="E2252"/>
      <c r="F2252"/>
      <c r="K2252"/>
      <c r="L2252"/>
      <c r="M2252"/>
      <c r="N2252"/>
      <c r="O2252"/>
      <c r="Q2252"/>
      <c r="R2252"/>
      <c r="AL2252" s="117"/>
      <c r="AM2252"/>
      <c r="AN2252"/>
      <c r="AO2252"/>
      <c r="AP2252"/>
      <c r="AU2252"/>
      <c r="AV2252" s="169"/>
    </row>
    <row r="2253" spans="1:48" s="9" customFormat="1" ht="15" customHeight="1" x14ac:dyDescent="0.35">
      <c r="A2253"/>
      <c r="B2253"/>
      <c r="C2253"/>
      <c r="D2253"/>
      <c r="E2253"/>
      <c r="F2253"/>
      <c r="K2253"/>
      <c r="L2253"/>
      <c r="M2253"/>
      <c r="N2253"/>
      <c r="O2253"/>
      <c r="Q2253"/>
      <c r="R2253"/>
      <c r="AL2253" s="117"/>
      <c r="AM2253"/>
      <c r="AN2253"/>
      <c r="AO2253"/>
      <c r="AP2253"/>
      <c r="AU2253"/>
      <c r="AV2253" s="169"/>
    </row>
    <row r="2254" spans="1:48" s="9" customFormat="1" ht="15" customHeight="1" x14ac:dyDescent="0.35">
      <c r="A2254"/>
      <c r="B2254"/>
      <c r="C2254"/>
      <c r="D2254"/>
      <c r="E2254"/>
      <c r="F2254"/>
      <c r="K2254"/>
      <c r="L2254"/>
      <c r="M2254"/>
      <c r="N2254"/>
      <c r="O2254"/>
      <c r="Q2254"/>
      <c r="R2254"/>
      <c r="AL2254" s="117"/>
      <c r="AM2254"/>
      <c r="AN2254"/>
      <c r="AO2254"/>
      <c r="AP2254"/>
      <c r="AU2254"/>
      <c r="AV2254" s="169"/>
    </row>
    <row r="2255" spans="1:48" s="9" customFormat="1" ht="15" customHeight="1" x14ac:dyDescent="0.35">
      <c r="A2255"/>
      <c r="B2255"/>
      <c r="C2255"/>
      <c r="D2255"/>
      <c r="E2255"/>
      <c r="F2255"/>
      <c r="K2255"/>
      <c r="L2255"/>
      <c r="M2255"/>
      <c r="N2255"/>
      <c r="O2255"/>
      <c r="Q2255"/>
      <c r="R2255"/>
      <c r="AL2255" s="117"/>
      <c r="AM2255"/>
      <c r="AN2255"/>
      <c r="AO2255"/>
      <c r="AP2255"/>
      <c r="AU2255"/>
      <c r="AV2255" s="169"/>
    </row>
    <row r="2256" spans="1:48" s="9" customFormat="1" ht="15" customHeight="1" x14ac:dyDescent="0.35">
      <c r="A2256"/>
      <c r="B2256"/>
      <c r="C2256"/>
      <c r="D2256"/>
      <c r="E2256"/>
      <c r="F2256"/>
      <c r="K2256"/>
      <c r="L2256"/>
      <c r="M2256"/>
      <c r="N2256"/>
      <c r="O2256"/>
      <c r="Q2256"/>
      <c r="R2256"/>
      <c r="AL2256" s="117"/>
      <c r="AM2256"/>
      <c r="AN2256"/>
      <c r="AO2256"/>
      <c r="AP2256"/>
      <c r="AU2256"/>
      <c r="AV2256" s="169"/>
    </row>
    <row r="2257" spans="1:48" s="9" customFormat="1" ht="15" customHeight="1" x14ac:dyDescent="0.35">
      <c r="A2257"/>
      <c r="B2257"/>
      <c r="C2257"/>
      <c r="D2257"/>
      <c r="E2257"/>
      <c r="F2257"/>
      <c r="K2257"/>
      <c r="L2257"/>
      <c r="M2257"/>
      <c r="N2257"/>
      <c r="O2257"/>
      <c r="Q2257"/>
      <c r="R2257"/>
      <c r="AL2257" s="117"/>
      <c r="AM2257"/>
      <c r="AN2257"/>
      <c r="AO2257"/>
      <c r="AP2257"/>
      <c r="AU2257"/>
      <c r="AV2257" s="169"/>
    </row>
    <row r="2258" spans="1:48" s="9" customFormat="1" ht="15" customHeight="1" x14ac:dyDescent="0.35">
      <c r="A2258"/>
      <c r="B2258"/>
      <c r="C2258"/>
      <c r="D2258"/>
      <c r="E2258"/>
      <c r="F2258"/>
      <c r="K2258"/>
      <c r="L2258"/>
      <c r="M2258"/>
      <c r="N2258"/>
      <c r="O2258"/>
      <c r="Q2258"/>
      <c r="R2258"/>
      <c r="AL2258" s="117"/>
      <c r="AM2258"/>
      <c r="AN2258"/>
      <c r="AO2258"/>
      <c r="AP2258"/>
      <c r="AU2258"/>
      <c r="AV2258" s="169"/>
    </row>
    <row r="2259" spans="1:48" s="9" customFormat="1" ht="15" customHeight="1" x14ac:dyDescent="0.35">
      <c r="A2259"/>
      <c r="B2259"/>
      <c r="C2259"/>
      <c r="D2259"/>
      <c r="E2259"/>
      <c r="F2259"/>
      <c r="K2259"/>
      <c r="L2259"/>
      <c r="M2259"/>
      <c r="N2259"/>
      <c r="O2259"/>
      <c r="Q2259"/>
      <c r="R2259"/>
      <c r="AL2259" s="117"/>
      <c r="AM2259"/>
      <c r="AN2259"/>
      <c r="AO2259"/>
      <c r="AP2259"/>
      <c r="AU2259"/>
      <c r="AV2259" s="169"/>
    </row>
    <row r="2260" spans="1:48" s="9" customFormat="1" ht="15" customHeight="1" x14ac:dyDescent="0.35">
      <c r="A2260"/>
      <c r="B2260"/>
      <c r="C2260"/>
      <c r="D2260"/>
      <c r="E2260"/>
      <c r="F2260"/>
      <c r="K2260"/>
      <c r="L2260"/>
      <c r="M2260"/>
      <c r="N2260"/>
      <c r="O2260"/>
      <c r="Q2260"/>
      <c r="R2260"/>
      <c r="AL2260" s="117"/>
      <c r="AM2260"/>
      <c r="AN2260"/>
      <c r="AO2260"/>
      <c r="AP2260"/>
      <c r="AU2260"/>
      <c r="AV2260" s="169"/>
    </row>
    <row r="2261" spans="1:48" s="9" customFormat="1" ht="15" customHeight="1" x14ac:dyDescent="0.35">
      <c r="A2261"/>
      <c r="B2261"/>
      <c r="C2261"/>
      <c r="D2261"/>
      <c r="E2261"/>
      <c r="F2261"/>
      <c r="K2261"/>
      <c r="L2261"/>
      <c r="M2261"/>
      <c r="N2261"/>
      <c r="O2261"/>
      <c r="Q2261"/>
      <c r="R2261"/>
      <c r="AL2261" s="117"/>
      <c r="AM2261"/>
      <c r="AN2261"/>
      <c r="AO2261"/>
      <c r="AP2261"/>
      <c r="AU2261"/>
      <c r="AV2261" s="169"/>
    </row>
    <row r="2262" spans="1:48" s="9" customFormat="1" ht="15" customHeight="1" x14ac:dyDescent="0.35">
      <c r="A2262"/>
      <c r="B2262"/>
      <c r="C2262"/>
      <c r="D2262"/>
      <c r="E2262"/>
      <c r="F2262"/>
      <c r="K2262"/>
      <c r="L2262"/>
      <c r="M2262"/>
      <c r="N2262"/>
      <c r="O2262"/>
      <c r="Q2262"/>
      <c r="R2262"/>
      <c r="AL2262" s="117"/>
      <c r="AM2262"/>
      <c r="AN2262"/>
      <c r="AO2262"/>
      <c r="AP2262"/>
      <c r="AU2262"/>
      <c r="AV2262" s="169"/>
    </row>
    <row r="2263" spans="1:48" s="9" customFormat="1" ht="15" customHeight="1" x14ac:dyDescent="0.35">
      <c r="A2263"/>
      <c r="B2263"/>
      <c r="C2263"/>
      <c r="D2263"/>
      <c r="E2263"/>
      <c r="F2263"/>
      <c r="K2263"/>
      <c r="L2263"/>
      <c r="M2263"/>
      <c r="N2263"/>
      <c r="O2263"/>
      <c r="Q2263"/>
      <c r="R2263"/>
      <c r="AL2263" s="117"/>
      <c r="AM2263"/>
      <c r="AN2263"/>
      <c r="AO2263"/>
      <c r="AP2263"/>
      <c r="AU2263"/>
      <c r="AV2263" s="169"/>
    </row>
    <row r="2264" spans="1:48" s="9" customFormat="1" ht="15" customHeight="1" x14ac:dyDescent="0.35">
      <c r="A2264"/>
      <c r="B2264"/>
      <c r="C2264"/>
      <c r="D2264"/>
      <c r="E2264"/>
      <c r="F2264"/>
      <c r="K2264"/>
      <c r="L2264"/>
      <c r="M2264"/>
      <c r="N2264"/>
      <c r="O2264"/>
      <c r="Q2264"/>
      <c r="R2264"/>
      <c r="AL2264" s="117"/>
      <c r="AM2264"/>
      <c r="AN2264"/>
      <c r="AO2264"/>
      <c r="AP2264"/>
      <c r="AU2264"/>
      <c r="AV2264" s="169"/>
    </row>
    <row r="2265" spans="1:48" s="9" customFormat="1" ht="15" customHeight="1" x14ac:dyDescent="0.35">
      <c r="A2265"/>
      <c r="B2265"/>
      <c r="C2265"/>
      <c r="D2265"/>
      <c r="E2265"/>
      <c r="F2265"/>
      <c r="K2265"/>
      <c r="L2265"/>
      <c r="M2265"/>
      <c r="N2265"/>
      <c r="O2265"/>
      <c r="Q2265"/>
      <c r="R2265"/>
      <c r="AL2265" s="117"/>
      <c r="AM2265"/>
      <c r="AN2265"/>
      <c r="AO2265"/>
      <c r="AP2265"/>
      <c r="AU2265"/>
      <c r="AV2265" s="169"/>
    </row>
    <row r="2266" spans="1:48" s="9" customFormat="1" ht="15" customHeight="1" x14ac:dyDescent="0.35">
      <c r="A2266"/>
      <c r="B2266"/>
      <c r="C2266"/>
      <c r="D2266"/>
      <c r="E2266"/>
      <c r="F2266"/>
      <c r="K2266"/>
      <c r="L2266"/>
      <c r="M2266"/>
      <c r="N2266"/>
      <c r="O2266"/>
      <c r="Q2266"/>
      <c r="R2266"/>
      <c r="AL2266" s="117"/>
      <c r="AM2266"/>
      <c r="AN2266"/>
      <c r="AO2266"/>
      <c r="AP2266"/>
      <c r="AU2266"/>
      <c r="AV2266" s="169"/>
    </row>
    <row r="2267" spans="1:48" s="9" customFormat="1" ht="15" customHeight="1" x14ac:dyDescent="0.35">
      <c r="A2267"/>
      <c r="B2267"/>
      <c r="C2267"/>
      <c r="D2267"/>
      <c r="E2267"/>
      <c r="F2267"/>
      <c r="K2267"/>
      <c r="L2267"/>
      <c r="M2267"/>
      <c r="N2267"/>
      <c r="O2267"/>
      <c r="Q2267"/>
      <c r="R2267"/>
      <c r="AL2267" s="117"/>
      <c r="AM2267"/>
      <c r="AN2267"/>
      <c r="AO2267"/>
      <c r="AP2267"/>
      <c r="AU2267"/>
      <c r="AV2267" s="169"/>
    </row>
    <row r="2268" spans="1:48" s="9" customFormat="1" ht="15" customHeight="1" x14ac:dyDescent="0.35">
      <c r="A2268"/>
      <c r="B2268"/>
      <c r="C2268"/>
      <c r="D2268"/>
      <c r="E2268"/>
      <c r="F2268"/>
      <c r="K2268"/>
      <c r="L2268"/>
      <c r="M2268"/>
      <c r="N2268"/>
      <c r="O2268"/>
      <c r="Q2268"/>
      <c r="R2268"/>
      <c r="AL2268" s="117"/>
      <c r="AM2268"/>
      <c r="AN2268"/>
      <c r="AO2268"/>
      <c r="AP2268"/>
      <c r="AU2268"/>
      <c r="AV2268" s="169"/>
    </row>
    <row r="2269" spans="1:48" s="9" customFormat="1" ht="15" customHeight="1" x14ac:dyDescent="0.35">
      <c r="A2269"/>
      <c r="B2269"/>
      <c r="C2269"/>
      <c r="D2269"/>
      <c r="E2269"/>
      <c r="F2269"/>
      <c r="K2269"/>
      <c r="L2269"/>
      <c r="M2269"/>
      <c r="N2269"/>
      <c r="O2269"/>
      <c r="Q2269"/>
      <c r="R2269"/>
      <c r="AL2269" s="117"/>
      <c r="AM2269"/>
      <c r="AN2269"/>
      <c r="AO2269"/>
      <c r="AP2269"/>
      <c r="AU2269"/>
      <c r="AV2269" s="169"/>
    </row>
    <row r="2270" spans="1:48" s="9" customFormat="1" ht="15" customHeight="1" x14ac:dyDescent="0.35">
      <c r="A2270"/>
      <c r="B2270"/>
      <c r="C2270"/>
      <c r="D2270"/>
      <c r="E2270"/>
      <c r="F2270"/>
      <c r="K2270"/>
      <c r="L2270"/>
      <c r="M2270"/>
      <c r="N2270"/>
      <c r="O2270"/>
      <c r="Q2270"/>
      <c r="R2270"/>
      <c r="AL2270" s="117"/>
      <c r="AM2270"/>
      <c r="AN2270"/>
      <c r="AO2270"/>
      <c r="AP2270"/>
      <c r="AU2270"/>
      <c r="AV2270" s="169"/>
    </row>
    <row r="2271" spans="1:48" s="9" customFormat="1" ht="15" customHeight="1" x14ac:dyDescent="0.35">
      <c r="A2271"/>
      <c r="B2271"/>
      <c r="C2271"/>
      <c r="D2271"/>
      <c r="E2271"/>
      <c r="F2271"/>
      <c r="K2271"/>
      <c r="L2271"/>
      <c r="M2271"/>
      <c r="N2271"/>
      <c r="O2271"/>
      <c r="Q2271"/>
      <c r="R2271"/>
      <c r="AL2271" s="117"/>
      <c r="AM2271"/>
      <c r="AN2271"/>
      <c r="AO2271"/>
      <c r="AP2271"/>
      <c r="AU2271"/>
      <c r="AV2271" s="169"/>
    </row>
    <row r="2272" spans="1:48" s="9" customFormat="1" ht="15" customHeight="1" x14ac:dyDescent="0.35">
      <c r="A2272"/>
      <c r="B2272"/>
      <c r="C2272"/>
      <c r="D2272"/>
      <c r="E2272"/>
      <c r="F2272"/>
      <c r="K2272"/>
      <c r="L2272"/>
      <c r="M2272"/>
      <c r="N2272"/>
      <c r="O2272"/>
      <c r="Q2272"/>
      <c r="R2272"/>
      <c r="AL2272" s="117"/>
      <c r="AM2272"/>
      <c r="AN2272"/>
      <c r="AO2272"/>
      <c r="AP2272"/>
      <c r="AU2272"/>
      <c r="AV2272" s="169"/>
    </row>
    <row r="2273" spans="1:48" s="9" customFormat="1" ht="15" customHeight="1" x14ac:dyDescent="0.35">
      <c r="A2273"/>
      <c r="B2273"/>
      <c r="C2273"/>
      <c r="D2273"/>
      <c r="E2273"/>
      <c r="F2273"/>
      <c r="K2273"/>
      <c r="L2273"/>
      <c r="M2273"/>
      <c r="N2273"/>
      <c r="O2273"/>
      <c r="Q2273"/>
      <c r="R2273"/>
      <c r="AL2273" s="117"/>
      <c r="AM2273"/>
      <c r="AN2273"/>
      <c r="AO2273"/>
      <c r="AP2273"/>
      <c r="AU2273"/>
      <c r="AV2273" s="169"/>
    </row>
    <row r="2274" spans="1:48" s="9" customFormat="1" ht="15" customHeight="1" x14ac:dyDescent="0.35">
      <c r="A2274"/>
      <c r="B2274"/>
      <c r="C2274"/>
      <c r="D2274"/>
      <c r="E2274"/>
      <c r="F2274"/>
      <c r="K2274"/>
      <c r="L2274"/>
      <c r="M2274"/>
      <c r="N2274"/>
      <c r="O2274"/>
      <c r="Q2274"/>
      <c r="R2274"/>
      <c r="AL2274" s="117"/>
      <c r="AM2274"/>
      <c r="AN2274"/>
      <c r="AO2274"/>
      <c r="AP2274"/>
      <c r="AU2274"/>
      <c r="AV2274" s="169"/>
    </row>
    <row r="2275" spans="1:48" s="9" customFormat="1" ht="15" customHeight="1" x14ac:dyDescent="0.35">
      <c r="A2275"/>
      <c r="B2275"/>
      <c r="C2275"/>
      <c r="D2275"/>
      <c r="E2275"/>
      <c r="F2275"/>
      <c r="K2275"/>
      <c r="L2275"/>
      <c r="M2275"/>
      <c r="N2275"/>
      <c r="O2275"/>
      <c r="Q2275"/>
      <c r="R2275"/>
      <c r="AL2275" s="117"/>
      <c r="AM2275"/>
      <c r="AN2275"/>
      <c r="AO2275"/>
      <c r="AP2275"/>
      <c r="AU2275"/>
      <c r="AV2275" s="169"/>
    </row>
    <row r="2276" spans="1:48" s="9" customFormat="1" ht="15" customHeight="1" x14ac:dyDescent="0.35">
      <c r="A2276"/>
      <c r="B2276"/>
      <c r="C2276"/>
      <c r="D2276"/>
      <c r="E2276"/>
      <c r="F2276"/>
      <c r="K2276"/>
      <c r="L2276"/>
      <c r="M2276"/>
      <c r="N2276"/>
      <c r="O2276"/>
      <c r="Q2276"/>
      <c r="R2276"/>
      <c r="AL2276" s="117"/>
      <c r="AM2276"/>
      <c r="AN2276"/>
      <c r="AO2276"/>
      <c r="AP2276"/>
      <c r="AU2276"/>
      <c r="AV2276" s="169"/>
    </row>
    <row r="2277" spans="1:48" s="9" customFormat="1" ht="15" customHeight="1" x14ac:dyDescent="0.35">
      <c r="A2277"/>
      <c r="B2277"/>
      <c r="C2277"/>
      <c r="D2277"/>
      <c r="E2277"/>
      <c r="F2277"/>
      <c r="K2277"/>
      <c r="L2277"/>
      <c r="M2277"/>
      <c r="N2277"/>
      <c r="O2277"/>
      <c r="Q2277"/>
      <c r="R2277"/>
      <c r="AL2277" s="117"/>
      <c r="AM2277"/>
      <c r="AN2277"/>
      <c r="AO2277"/>
      <c r="AP2277"/>
      <c r="AU2277"/>
      <c r="AV2277" s="169"/>
    </row>
    <row r="2278" spans="1:48" s="9" customFormat="1" ht="15" customHeight="1" x14ac:dyDescent="0.35">
      <c r="A2278"/>
      <c r="B2278"/>
      <c r="C2278"/>
      <c r="D2278"/>
      <c r="E2278"/>
      <c r="F2278"/>
      <c r="K2278"/>
      <c r="L2278"/>
      <c r="M2278"/>
      <c r="N2278"/>
      <c r="O2278"/>
      <c r="Q2278"/>
      <c r="R2278"/>
      <c r="AL2278" s="117"/>
      <c r="AM2278"/>
      <c r="AN2278"/>
      <c r="AO2278"/>
      <c r="AP2278"/>
      <c r="AU2278"/>
      <c r="AV2278" s="169"/>
    </row>
    <row r="2279" spans="1:48" s="9" customFormat="1" ht="15" customHeight="1" x14ac:dyDescent="0.35">
      <c r="A2279"/>
      <c r="B2279"/>
      <c r="C2279"/>
      <c r="D2279"/>
      <c r="E2279"/>
      <c r="F2279"/>
      <c r="K2279"/>
      <c r="L2279"/>
      <c r="M2279"/>
      <c r="N2279"/>
      <c r="O2279"/>
      <c r="Q2279"/>
      <c r="R2279"/>
      <c r="AL2279" s="117"/>
      <c r="AM2279"/>
      <c r="AN2279"/>
      <c r="AO2279"/>
      <c r="AP2279"/>
      <c r="AU2279"/>
      <c r="AV2279" s="169"/>
    </row>
    <row r="2280" spans="1:48" s="9" customFormat="1" ht="15" customHeight="1" x14ac:dyDescent="0.35">
      <c r="A2280"/>
      <c r="B2280"/>
      <c r="C2280"/>
      <c r="D2280"/>
      <c r="E2280"/>
      <c r="F2280"/>
      <c r="K2280"/>
      <c r="L2280"/>
      <c r="M2280"/>
      <c r="N2280"/>
      <c r="O2280"/>
      <c r="Q2280"/>
      <c r="R2280"/>
      <c r="AL2280" s="117"/>
      <c r="AM2280"/>
      <c r="AN2280"/>
      <c r="AO2280"/>
      <c r="AP2280"/>
      <c r="AU2280"/>
      <c r="AV2280" s="169"/>
    </row>
    <row r="2281" spans="1:48" s="9" customFormat="1" ht="15" customHeight="1" x14ac:dyDescent="0.35">
      <c r="A2281"/>
      <c r="B2281"/>
      <c r="C2281"/>
      <c r="D2281"/>
      <c r="E2281"/>
      <c r="F2281"/>
      <c r="K2281"/>
      <c r="L2281"/>
      <c r="M2281"/>
      <c r="N2281"/>
      <c r="O2281"/>
      <c r="Q2281"/>
      <c r="R2281"/>
      <c r="AL2281" s="117"/>
      <c r="AM2281"/>
      <c r="AN2281"/>
      <c r="AO2281"/>
      <c r="AP2281"/>
      <c r="AU2281"/>
      <c r="AV2281" s="169"/>
    </row>
    <row r="2282" spans="1:48" s="9" customFormat="1" ht="15" customHeight="1" x14ac:dyDescent="0.35">
      <c r="A2282"/>
      <c r="B2282"/>
      <c r="C2282"/>
      <c r="D2282"/>
      <c r="E2282"/>
      <c r="F2282"/>
      <c r="K2282"/>
      <c r="L2282"/>
      <c r="M2282"/>
      <c r="N2282"/>
      <c r="O2282"/>
      <c r="Q2282"/>
      <c r="R2282"/>
      <c r="AL2282" s="117"/>
      <c r="AM2282"/>
      <c r="AN2282"/>
      <c r="AO2282"/>
      <c r="AP2282"/>
      <c r="AU2282"/>
      <c r="AV2282" s="169"/>
    </row>
    <row r="2283" spans="1:48" s="9" customFormat="1" ht="15" customHeight="1" x14ac:dyDescent="0.35">
      <c r="A2283"/>
      <c r="B2283"/>
      <c r="C2283"/>
      <c r="D2283"/>
      <c r="E2283"/>
      <c r="F2283"/>
      <c r="K2283"/>
      <c r="L2283"/>
      <c r="M2283"/>
      <c r="N2283"/>
      <c r="O2283"/>
      <c r="Q2283"/>
      <c r="R2283"/>
      <c r="AL2283" s="117"/>
      <c r="AM2283"/>
      <c r="AN2283"/>
      <c r="AO2283"/>
      <c r="AP2283"/>
      <c r="AU2283"/>
      <c r="AV2283" s="169"/>
    </row>
    <row r="2284" spans="1:48" s="9" customFormat="1" ht="15" customHeight="1" x14ac:dyDescent="0.35">
      <c r="A2284"/>
      <c r="B2284"/>
      <c r="C2284"/>
      <c r="D2284"/>
      <c r="E2284"/>
      <c r="F2284"/>
      <c r="K2284"/>
      <c r="L2284"/>
      <c r="M2284"/>
      <c r="N2284"/>
      <c r="O2284"/>
      <c r="Q2284"/>
      <c r="R2284"/>
      <c r="AL2284" s="117"/>
      <c r="AM2284"/>
      <c r="AN2284"/>
      <c r="AO2284"/>
      <c r="AP2284"/>
      <c r="AU2284"/>
      <c r="AV2284" s="169"/>
    </row>
    <row r="2285" spans="1:48" s="9" customFormat="1" ht="15" customHeight="1" x14ac:dyDescent="0.35">
      <c r="A2285"/>
      <c r="B2285"/>
      <c r="C2285"/>
      <c r="D2285"/>
      <c r="E2285"/>
      <c r="F2285"/>
      <c r="K2285"/>
      <c r="L2285"/>
      <c r="M2285"/>
      <c r="N2285"/>
      <c r="O2285"/>
      <c r="Q2285"/>
      <c r="R2285"/>
      <c r="AL2285" s="117"/>
      <c r="AM2285"/>
      <c r="AN2285"/>
      <c r="AO2285"/>
      <c r="AP2285"/>
      <c r="AU2285"/>
      <c r="AV2285" s="169"/>
    </row>
    <row r="2286" spans="1:48" s="9" customFormat="1" ht="15" customHeight="1" x14ac:dyDescent="0.35">
      <c r="A2286"/>
      <c r="B2286"/>
      <c r="C2286"/>
      <c r="D2286"/>
      <c r="E2286"/>
      <c r="F2286"/>
      <c r="K2286"/>
      <c r="L2286"/>
      <c r="M2286"/>
      <c r="N2286"/>
      <c r="O2286"/>
      <c r="Q2286"/>
      <c r="R2286"/>
      <c r="AL2286" s="117"/>
      <c r="AM2286"/>
      <c r="AN2286"/>
      <c r="AO2286"/>
      <c r="AP2286"/>
      <c r="AU2286"/>
      <c r="AV2286" s="169"/>
    </row>
    <row r="2287" spans="1:48" s="9" customFormat="1" ht="15" customHeight="1" x14ac:dyDescent="0.35">
      <c r="A2287"/>
      <c r="B2287"/>
      <c r="C2287"/>
      <c r="D2287"/>
      <c r="E2287"/>
      <c r="F2287"/>
      <c r="K2287"/>
      <c r="L2287"/>
      <c r="M2287"/>
      <c r="N2287"/>
      <c r="O2287"/>
      <c r="Q2287"/>
      <c r="R2287"/>
      <c r="AL2287" s="117"/>
      <c r="AM2287"/>
      <c r="AN2287"/>
      <c r="AO2287"/>
      <c r="AP2287"/>
      <c r="AU2287"/>
      <c r="AV2287" s="169"/>
    </row>
    <row r="2288" spans="1:48" s="9" customFormat="1" ht="15" customHeight="1" x14ac:dyDescent="0.35">
      <c r="A2288"/>
      <c r="B2288"/>
      <c r="C2288"/>
      <c r="D2288"/>
      <c r="E2288"/>
      <c r="F2288"/>
      <c r="K2288"/>
      <c r="L2288"/>
      <c r="M2288"/>
      <c r="N2288"/>
      <c r="O2288"/>
      <c r="Q2288"/>
      <c r="R2288"/>
      <c r="AL2288" s="117"/>
      <c r="AM2288"/>
      <c r="AN2288"/>
      <c r="AO2288"/>
      <c r="AP2288"/>
      <c r="AU2288"/>
      <c r="AV2288" s="169"/>
    </row>
    <row r="2289" spans="1:48" s="9" customFormat="1" ht="15" customHeight="1" x14ac:dyDescent="0.35">
      <c r="A2289"/>
      <c r="B2289"/>
      <c r="C2289"/>
      <c r="D2289"/>
      <c r="E2289"/>
      <c r="F2289"/>
      <c r="K2289"/>
      <c r="L2289"/>
      <c r="M2289"/>
      <c r="N2289"/>
      <c r="O2289"/>
      <c r="Q2289"/>
      <c r="R2289"/>
      <c r="AL2289" s="117"/>
      <c r="AM2289"/>
      <c r="AN2289"/>
      <c r="AO2289"/>
      <c r="AP2289"/>
      <c r="AU2289"/>
      <c r="AV2289" s="169"/>
    </row>
    <row r="2290" spans="1:48" s="9" customFormat="1" ht="15" customHeight="1" x14ac:dyDescent="0.35">
      <c r="A2290"/>
      <c r="B2290"/>
      <c r="C2290"/>
      <c r="D2290"/>
      <c r="E2290"/>
      <c r="F2290"/>
      <c r="K2290"/>
      <c r="L2290"/>
      <c r="M2290"/>
      <c r="N2290"/>
      <c r="O2290"/>
      <c r="Q2290"/>
      <c r="R2290"/>
      <c r="AL2290" s="117"/>
      <c r="AM2290"/>
      <c r="AN2290"/>
      <c r="AO2290"/>
      <c r="AP2290"/>
      <c r="AU2290"/>
      <c r="AV2290" s="169"/>
    </row>
    <row r="2291" spans="1:48" s="9" customFormat="1" ht="15" customHeight="1" x14ac:dyDescent="0.35">
      <c r="A2291"/>
      <c r="B2291"/>
      <c r="C2291"/>
      <c r="D2291"/>
      <c r="E2291"/>
      <c r="F2291"/>
      <c r="K2291"/>
      <c r="L2291"/>
      <c r="M2291"/>
      <c r="N2291"/>
      <c r="O2291"/>
      <c r="Q2291"/>
      <c r="R2291"/>
      <c r="AL2291" s="117"/>
      <c r="AM2291"/>
      <c r="AN2291"/>
      <c r="AO2291"/>
      <c r="AP2291"/>
      <c r="AU2291"/>
      <c r="AV2291" s="169"/>
    </row>
    <row r="2292" spans="1:48" s="9" customFormat="1" ht="15" customHeight="1" x14ac:dyDescent="0.35">
      <c r="A2292"/>
      <c r="B2292"/>
      <c r="C2292"/>
      <c r="D2292"/>
      <c r="E2292"/>
      <c r="F2292"/>
      <c r="K2292"/>
      <c r="L2292"/>
      <c r="M2292"/>
      <c r="N2292"/>
      <c r="O2292"/>
      <c r="Q2292"/>
      <c r="R2292"/>
      <c r="AL2292" s="117"/>
      <c r="AM2292"/>
      <c r="AN2292"/>
      <c r="AO2292"/>
      <c r="AP2292"/>
      <c r="AU2292"/>
      <c r="AV2292" s="169"/>
    </row>
    <row r="2293" spans="1:48" s="9" customFormat="1" ht="15" customHeight="1" x14ac:dyDescent="0.35">
      <c r="A2293"/>
      <c r="B2293"/>
      <c r="C2293"/>
      <c r="D2293"/>
      <c r="E2293"/>
      <c r="F2293"/>
      <c r="K2293"/>
      <c r="L2293"/>
      <c r="M2293"/>
      <c r="N2293"/>
      <c r="O2293"/>
      <c r="Q2293"/>
      <c r="R2293"/>
      <c r="AL2293" s="117"/>
      <c r="AM2293"/>
      <c r="AN2293"/>
      <c r="AO2293"/>
      <c r="AP2293"/>
      <c r="AU2293"/>
      <c r="AV2293" s="169"/>
    </row>
    <row r="2294" spans="1:48" s="9" customFormat="1" ht="15" customHeight="1" x14ac:dyDescent="0.35">
      <c r="A2294"/>
      <c r="B2294"/>
      <c r="C2294"/>
      <c r="D2294"/>
      <c r="E2294"/>
      <c r="F2294"/>
      <c r="K2294"/>
      <c r="L2294"/>
      <c r="M2294"/>
      <c r="N2294"/>
      <c r="O2294"/>
      <c r="Q2294"/>
      <c r="R2294"/>
      <c r="AL2294" s="117"/>
      <c r="AM2294"/>
      <c r="AN2294"/>
      <c r="AO2294"/>
      <c r="AP2294"/>
      <c r="AU2294"/>
      <c r="AV2294" s="169"/>
    </row>
    <row r="2295" spans="1:48" s="9" customFormat="1" ht="15" customHeight="1" x14ac:dyDescent="0.35">
      <c r="A2295"/>
      <c r="B2295"/>
      <c r="C2295"/>
      <c r="D2295"/>
      <c r="E2295"/>
      <c r="F2295"/>
      <c r="K2295"/>
      <c r="L2295"/>
      <c r="M2295"/>
      <c r="N2295"/>
      <c r="O2295"/>
      <c r="Q2295"/>
      <c r="R2295"/>
      <c r="AL2295" s="117"/>
      <c r="AM2295"/>
      <c r="AN2295"/>
      <c r="AO2295"/>
      <c r="AP2295"/>
      <c r="AU2295"/>
      <c r="AV2295" s="169"/>
    </row>
    <row r="2296" spans="1:48" s="9" customFormat="1" ht="15" customHeight="1" x14ac:dyDescent="0.35">
      <c r="A2296"/>
      <c r="B2296"/>
      <c r="C2296"/>
      <c r="D2296"/>
      <c r="E2296"/>
      <c r="F2296"/>
      <c r="K2296"/>
      <c r="L2296"/>
      <c r="M2296"/>
      <c r="N2296"/>
      <c r="O2296"/>
      <c r="Q2296"/>
      <c r="R2296"/>
      <c r="AL2296" s="117"/>
      <c r="AM2296"/>
      <c r="AN2296"/>
      <c r="AO2296"/>
      <c r="AP2296"/>
      <c r="AU2296"/>
      <c r="AV2296" s="169"/>
    </row>
    <row r="2297" spans="1:48" s="9" customFormat="1" ht="15" customHeight="1" x14ac:dyDescent="0.35">
      <c r="A2297"/>
      <c r="B2297"/>
      <c r="C2297"/>
      <c r="D2297"/>
      <c r="E2297"/>
      <c r="F2297"/>
      <c r="K2297"/>
      <c r="L2297"/>
      <c r="M2297"/>
      <c r="N2297"/>
      <c r="O2297"/>
      <c r="Q2297"/>
      <c r="R2297"/>
      <c r="AL2297" s="117"/>
      <c r="AM2297"/>
      <c r="AN2297"/>
      <c r="AO2297"/>
      <c r="AP2297"/>
      <c r="AU2297"/>
      <c r="AV2297" s="169"/>
    </row>
    <row r="2298" spans="1:48" s="9" customFormat="1" ht="15" customHeight="1" x14ac:dyDescent="0.35">
      <c r="A2298"/>
      <c r="B2298"/>
      <c r="C2298"/>
      <c r="D2298"/>
      <c r="E2298"/>
      <c r="F2298"/>
      <c r="K2298"/>
      <c r="L2298"/>
      <c r="M2298"/>
      <c r="N2298"/>
      <c r="O2298"/>
      <c r="Q2298"/>
      <c r="R2298"/>
      <c r="AL2298" s="117"/>
      <c r="AM2298"/>
      <c r="AN2298"/>
      <c r="AO2298"/>
      <c r="AP2298"/>
      <c r="AU2298"/>
      <c r="AV2298" s="169"/>
    </row>
    <row r="2299" spans="1:48" s="9" customFormat="1" ht="15" customHeight="1" x14ac:dyDescent="0.35">
      <c r="A2299"/>
      <c r="B2299"/>
      <c r="C2299"/>
      <c r="D2299"/>
      <c r="E2299"/>
      <c r="F2299"/>
      <c r="K2299"/>
      <c r="L2299"/>
      <c r="M2299"/>
      <c r="N2299"/>
      <c r="O2299"/>
      <c r="Q2299"/>
      <c r="R2299"/>
      <c r="AL2299" s="117"/>
      <c r="AM2299"/>
      <c r="AN2299"/>
      <c r="AO2299"/>
      <c r="AP2299"/>
      <c r="AU2299"/>
      <c r="AV2299" s="169"/>
    </row>
    <row r="2300" spans="1:48" s="9" customFormat="1" ht="15" customHeight="1" x14ac:dyDescent="0.35">
      <c r="A2300"/>
      <c r="B2300"/>
      <c r="C2300"/>
      <c r="D2300"/>
      <c r="E2300"/>
      <c r="F2300"/>
      <c r="K2300"/>
      <c r="L2300"/>
      <c r="M2300"/>
      <c r="N2300"/>
      <c r="O2300"/>
      <c r="Q2300"/>
      <c r="R2300"/>
      <c r="AL2300" s="117"/>
      <c r="AM2300"/>
      <c r="AN2300"/>
      <c r="AO2300"/>
      <c r="AP2300"/>
      <c r="AU2300"/>
      <c r="AV2300" s="169"/>
    </row>
    <row r="2301" spans="1:48" s="9" customFormat="1" ht="15" customHeight="1" x14ac:dyDescent="0.35">
      <c r="A2301"/>
      <c r="B2301"/>
      <c r="C2301"/>
      <c r="D2301"/>
      <c r="E2301"/>
      <c r="F2301"/>
      <c r="K2301"/>
      <c r="L2301"/>
      <c r="M2301"/>
      <c r="N2301"/>
      <c r="O2301"/>
      <c r="Q2301"/>
      <c r="R2301"/>
      <c r="AL2301" s="117"/>
      <c r="AM2301"/>
      <c r="AN2301"/>
      <c r="AO2301"/>
      <c r="AP2301"/>
      <c r="AU2301"/>
      <c r="AV2301" s="169"/>
    </row>
    <row r="2302" spans="1:48" s="9" customFormat="1" ht="15" customHeight="1" x14ac:dyDescent="0.35">
      <c r="A2302"/>
      <c r="B2302"/>
      <c r="C2302"/>
      <c r="D2302"/>
      <c r="E2302"/>
      <c r="F2302"/>
      <c r="K2302"/>
      <c r="L2302"/>
      <c r="M2302"/>
      <c r="N2302"/>
      <c r="O2302"/>
      <c r="Q2302"/>
      <c r="R2302"/>
      <c r="AL2302" s="117"/>
      <c r="AM2302"/>
      <c r="AN2302"/>
      <c r="AO2302"/>
      <c r="AP2302"/>
      <c r="AU2302"/>
      <c r="AV2302" s="169"/>
    </row>
    <row r="2303" spans="1:48" s="9" customFormat="1" ht="15" customHeight="1" x14ac:dyDescent="0.35">
      <c r="A2303"/>
      <c r="B2303"/>
      <c r="C2303"/>
      <c r="D2303"/>
      <c r="E2303"/>
      <c r="F2303"/>
      <c r="K2303"/>
      <c r="L2303"/>
      <c r="M2303"/>
      <c r="N2303"/>
      <c r="O2303"/>
      <c r="Q2303"/>
      <c r="R2303"/>
      <c r="AL2303" s="117"/>
      <c r="AM2303"/>
      <c r="AN2303"/>
      <c r="AO2303"/>
      <c r="AP2303"/>
      <c r="AU2303"/>
      <c r="AV2303" s="169"/>
    </row>
    <row r="2304" spans="1:48" s="9" customFormat="1" ht="15" customHeight="1" x14ac:dyDescent="0.35">
      <c r="A2304"/>
      <c r="B2304"/>
      <c r="C2304"/>
      <c r="D2304"/>
      <c r="E2304"/>
      <c r="F2304"/>
      <c r="K2304"/>
      <c r="L2304"/>
      <c r="M2304"/>
      <c r="N2304"/>
      <c r="O2304"/>
      <c r="Q2304"/>
      <c r="R2304"/>
      <c r="AL2304" s="117"/>
      <c r="AM2304"/>
      <c r="AN2304"/>
      <c r="AO2304"/>
      <c r="AP2304"/>
      <c r="AU2304"/>
      <c r="AV2304" s="169"/>
    </row>
    <row r="2305" spans="1:48" s="9" customFormat="1" ht="15" customHeight="1" x14ac:dyDescent="0.35">
      <c r="A2305"/>
      <c r="B2305"/>
      <c r="C2305"/>
      <c r="D2305"/>
      <c r="E2305"/>
      <c r="F2305"/>
      <c r="K2305"/>
      <c r="L2305"/>
      <c r="M2305"/>
      <c r="N2305"/>
      <c r="O2305"/>
      <c r="Q2305"/>
      <c r="R2305"/>
      <c r="AL2305" s="117"/>
      <c r="AM2305"/>
      <c r="AN2305"/>
      <c r="AO2305"/>
      <c r="AP2305"/>
      <c r="AU2305"/>
      <c r="AV2305" s="169"/>
    </row>
    <row r="2306" spans="1:48" s="9" customFormat="1" ht="15" customHeight="1" x14ac:dyDescent="0.35">
      <c r="A2306"/>
      <c r="B2306"/>
      <c r="C2306"/>
      <c r="D2306"/>
      <c r="E2306"/>
      <c r="F2306"/>
      <c r="K2306"/>
      <c r="L2306"/>
      <c r="M2306"/>
      <c r="N2306"/>
      <c r="O2306"/>
      <c r="Q2306"/>
      <c r="R2306"/>
      <c r="AL2306" s="117"/>
      <c r="AM2306"/>
      <c r="AN2306"/>
      <c r="AO2306"/>
      <c r="AP2306"/>
      <c r="AU2306"/>
      <c r="AV2306" s="169"/>
    </row>
    <row r="2307" spans="1:48" s="9" customFormat="1" ht="15" customHeight="1" x14ac:dyDescent="0.35">
      <c r="A2307"/>
      <c r="B2307"/>
      <c r="C2307"/>
      <c r="D2307"/>
      <c r="E2307"/>
      <c r="F2307"/>
      <c r="K2307"/>
      <c r="L2307"/>
      <c r="M2307"/>
      <c r="N2307"/>
      <c r="O2307"/>
      <c r="Q2307"/>
      <c r="R2307"/>
      <c r="AL2307" s="117"/>
      <c r="AM2307"/>
      <c r="AN2307"/>
      <c r="AO2307"/>
      <c r="AP2307"/>
      <c r="AU2307"/>
      <c r="AV2307" s="169"/>
    </row>
    <row r="2308" spans="1:48" s="9" customFormat="1" ht="15" customHeight="1" x14ac:dyDescent="0.35">
      <c r="A2308"/>
      <c r="B2308"/>
      <c r="C2308"/>
      <c r="D2308"/>
      <c r="E2308"/>
      <c r="F2308"/>
      <c r="K2308"/>
      <c r="L2308"/>
      <c r="M2308"/>
      <c r="N2308"/>
      <c r="O2308"/>
      <c r="Q2308"/>
      <c r="R2308"/>
      <c r="AL2308" s="117"/>
      <c r="AM2308"/>
      <c r="AN2308"/>
      <c r="AO2308"/>
      <c r="AP2308"/>
      <c r="AU2308"/>
      <c r="AV2308" s="169"/>
    </row>
    <row r="2309" spans="1:48" s="9" customFormat="1" ht="15" customHeight="1" x14ac:dyDescent="0.35">
      <c r="A2309"/>
      <c r="B2309"/>
      <c r="C2309"/>
      <c r="D2309"/>
      <c r="E2309"/>
      <c r="F2309"/>
      <c r="K2309"/>
      <c r="L2309"/>
      <c r="M2309"/>
      <c r="N2309"/>
      <c r="O2309"/>
      <c r="Q2309"/>
      <c r="R2309"/>
      <c r="AL2309" s="117"/>
      <c r="AM2309"/>
      <c r="AN2309"/>
      <c r="AO2309"/>
      <c r="AP2309"/>
      <c r="AU2309"/>
      <c r="AV2309" s="169"/>
    </row>
    <row r="2310" spans="1:48" s="9" customFormat="1" ht="15" customHeight="1" x14ac:dyDescent="0.35">
      <c r="A2310"/>
      <c r="B2310"/>
      <c r="C2310"/>
      <c r="D2310"/>
      <c r="E2310"/>
      <c r="F2310"/>
      <c r="K2310"/>
      <c r="L2310"/>
      <c r="M2310"/>
      <c r="N2310"/>
      <c r="O2310"/>
      <c r="Q2310"/>
      <c r="R2310"/>
      <c r="AL2310" s="117"/>
      <c r="AM2310"/>
      <c r="AN2310"/>
      <c r="AO2310"/>
      <c r="AP2310"/>
      <c r="AU2310"/>
      <c r="AV2310" s="169"/>
    </row>
    <row r="2311" spans="1:48" s="9" customFormat="1" ht="15" customHeight="1" x14ac:dyDescent="0.35">
      <c r="A2311"/>
      <c r="B2311"/>
      <c r="C2311"/>
      <c r="D2311"/>
      <c r="E2311"/>
      <c r="F2311"/>
      <c r="K2311"/>
      <c r="L2311"/>
      <c r="M2311"/>
      <c r="N2311"/>
      <c r="O2311"/>
      <c r="Q2311"/>
      <c r="R2311"/>
      <c r="AL2311" s="117"/>
      <c r="AM2311"/>
      <c r="AN2311"/>
      <c r="AO2311"/>
      <c r="AP2311"/>
      <c r="AU2311"/>
      <c r="AV2311" s="169"/>
    </row>
    <row r="2312" spans="1:48" s="9" customFormat="1" ht="15" customHeight="1" x14ac:dyDescent="0.35">
      <c r="A2312"/>
      <c r="B2312"/>
      <c r="C2312"/>
      <c r="D2312"/>
      <c r="E2312"/>
      <c r="F2312"/>
      <c r="K2312"/>
      <c r="L2312"/>
      <c r="M2312"/>
      <c r="N2312"/>
      <c r="O2312"/>
      <c r="Q2312"/>
      <c r="R2312"/>
      <c r="AL2312" s="117"/>
      <c r="AM2312"/>
      <c r="AN2312"/>
      <c r="AO2312"/>
      <c r="AP2312"/>
      <c r="AU2312"/>
      <c r="AV2312" s="169"/>
    </row>
    <row r="2313" spans="1:48" s="9" customFormat="1" ht="15" customHeight="1" x14ac:dyDescent="0.35">
      <c r="A2313"/>
      <c r="B2313"/>
      <c r="C2313"/>
      <c r="D2313"/>
      <c r="E2313"/>
      <c r="F2313"/>
      <c r="K2313"/>
      <c r="L2313"/>
      <c r="M2313"/>
      <c r="N2313"/>
      <c r="O2313"/>
      <c r="Q2313"/>
      <c r="R2313"/>
      <c r="AL2313" s="117"/>
      <c r="AM2313"/>
      <c r="AN2313"/>
      <c r="AO2313"/>
      <c r="AP2313"/>
      <c r="AU2313"/>
      <c r="AV2313" s="169"/>
    </row>
    <row r="2314" spans="1:48" s="9" customFormat="1" ht="15" customHeight="1" x14ac:dyDescent="0.35">
      <c r="A2314"/>
      <c r="B2314"/>
      <c r="C2314"/>
      <c r="D2314"/>
      <c r="E2314"/>
      <c r="F2314"/>
      <c r="K2314"/>
      <c r="L2314"/>
      <c r="M2314"/>
      <c r="N2314"/>
      <c r="O2314"/>
      <c r="Q2314"/>
      <c r="R2314"/>
      <c r="AL2314" s="117"/>
      <c r="AM2314"/>
      <c r="AN2314"/>
      <c r="AO2314"/>
      <c r="AP2314"/>
      <c r="AU2314"/>
      <c r="AV2314" s="169"/>
    </row>
    <row r="2315" spans="1:48" s="9" customFormat="1" ht="15" customHeight="1" x14ac:dyDescent="0.35">
      <c r="A2315"/>
      <c r="B2315"/>
      <c r="C2315"/>
      <c r="D2315"/>
      <c r="E2315"/>
      <c r="F2315"/>
      <c r="K2315"/>
      <c r="L2315"/>
      <c r="M2315"/>
      <c r="N2315"/>
      <c r="O2315"/>
      <c r="Q2315"/>
      <c r="R2315"/>
      <c r="AL2315" s="117"/>
      <c r="AM2315"/>
      <c r="AN2315"/>
      <c r="AO2315"/>
      <c r="AP2315"/>
      <c r="AU2315"/>
      <c r="AV2315" s="169"/>
    </row>
    <row r="2316" spans="1:48" s="9" customFormat="1" ht="15" customHeight="1" x14ac:dyDescent="0.35">
      <c r="A2316"/>
      <c r="B2316"/>
      <c r="C2316"/>
      <c r="D2316"/>
      <c r="E2316"/>
      <c r="F2316"/>
      <c r="K2316"/>
      <c r="L2316"/>
      <c r="M2316"/>
      <c r="N2316"/>
      <c r="O2316"/>
      <c r="Q2316"/>
      <c r="R2316"/>
      <c r="AL2316" s="117"/>
      <c r="AM2316"/>
      <c r="AN2316"/>
      <c r="AO2316"/>
      <c r="AP2316"/>
      <c r="AU2316"/>
      <c r="AV2316" s="169"/>
    </row>
    <row r="2317" spans="1:48" s="9" customFormat="1" ht="15" customHeight="1" x14ac:dyDescent="0.35">
      <c r="A2317"/>
      <c r="B2317"/>
      <c r="C2317"/>
      <c r="D2317"/>
      <c r="E2317"/>
      <c r="F2317"/>
      <c r="K2317"/>
      <c r="L2317"/>
      <c r="M2317"/>
      <c r="N2317"/>
      <c r="O2317"/>
      <c r="Q2317"/>
      <c r="R2317"/>
      <c r="AL2317" s="117"/>
      <c r="AM2317"/>
      <c r="AN2317"/>
      <c r="AO2317"/>
      <c r="AP2317"/>
      <c r="AU2317"/>
      <c r="AV2317" s="169"/>
    </row>
    <row r="2318" spans="1:48" s="9" customFormat="1" ht="15" customHeight="1" x14ac:dyDescent="0.35">
      <c r="A2318"/>
      <c r="B2318"/>
      <c r="C2318"/>
      <c r="D2318"/>
      <c r="E2318"/>
      <c r="F2318"/>
      <c r="K2318"/>
      <c r="L2318"/>
      <c r="M2318"/>
      <c r="N2318"/>
      <c r="O2318"/>
      <c r="Q2318"/>
      <c r="R2318"/>
      <c r="AL2318" s="117"/>
      <c r="AM2318"/>
      <c r="AN2318"/>
      <c r="AO2318"/>
      <c r="AP2318"/>
      <c r="AU2318"/>
      <c r="AV2318" s="169"/>
    </row>
    <row r="2319" spans="1:48" s="9" customFormat="1" ht="15" customHeight="1" x14ac:dyDescent="0.35">
      <c r="A2319"/>
      <c r="B2319"/>
      <c r="C2319"/>
      <c r="D2319"/>
      <c r="E2319"/>
      <c r="F2319"/>
      <c r="K2319"/>
      <c r="L2319"/>
      <c r="M2319"/>
      <c r="N2319"/>
      <c r="O2319"/>
      <c r="Q2319"/>
      <c r="R2319"/>
      <c r="AL2319" s="117"/>
      <c r="AM2319"/>
      <c r="AN2319"/>
      <c r="AO2319"/>
      <c r="AP2319"/>
      <c r="AU2319"/>
      <c r="AV2319" s="169"/>
    </row>
    <row r="2320" spans="1:48" s="9" customFormat="1" ht="15" customHeight="1" x14ac:dyDescent="0.35">
      <c r="A2320"/>
      <c r="B2320"/>
      <c r="C2320"/>
      <c r="D2320"/>
      <c r="E2320"/>
      <c r="F2320"/>
      <c r="K2320"/>
      <c r="L2320"/>
      <c r="M2320"/>
      <c r="N2320"/>
      <c r="O2320"/>
      <c r="Q2320"/>
      <c r="R2320"/>
      <c r="AL2320" s="117"/>
      <c r="AM2320"/>
      <c r="AN2320"/>
      <c r="AO2320"/>
      <c r="AP2320"/>
      <c r="AU2320"/>
      <c r="AV2320" s="169"/>
    </row>
    <row r="2321" spans="1:48" s="9" customFormat="1" ht="15" customHeight="1" x14ac:dyDescent="0.35">
      <c r="A2321"/>
      <c r="B2321"/>
      <c r="C2321"/>
      <c r="D2321"/>
      <c r="E2321"/>
      <c r="F2321"/>
      <c r="K2321"/>
      <c r="L2321"/>
      <c r="M2321"/>
      <c r="N2321"/>
      <c r="O2321"/>
      <c r="Q2321"/>
      <c r="R2321"/>
      <c r="AL2321" s="117"/>
      <c r="AM2321"/>
      <c r="AN2321"/>
      <c r="AO2321"/>
      <c r="AP2321"/>
      <c r="AU2321"/>
      <c r="AV2321" s="169"/>
    </row>
    <row r="2322" spans="1:48" s="9" customFormat="1" ht="15" customHeight="1" x14ac:dyDescent="0.35">
      <c r="A2322"/>
      <c r="B2322"/>
      <c r="C2322"/>
      <c r="D2322"/>
      <c r="E2322"/>
      <c r="F2322"/>
      <c r="K2322"/>
      <c r="L2322"/>
      <c r="M2322"/>
      <c r="N2322"/>
      <c r="O2322"/>
      <c r="Q2322"/>
      <c r="R2322"/>
      <c r="AL2322" s="117"/>
      <c r="AM2322"/>
      <c r="AN2322"/>
      <c r="AO2322"/>
      <c r="AP2322"/>
      <c r="AU2322"/>
      <c r="AV2322" s="169"/>
    </row>
    <row r="2323" spans="1:48" s="9" customFormat="1" ht="15" customHeight="1" x14ac:dyDescent="0.35">
      <c r="A2323"/>
      <c r="B2323"/>
      <c r="C2323"/>
      <c r="D2323"/>
      <c r="E2323"/>
      <c r="F2323"/>
      <c r="K2323"/>
      <c r="L2323"/>
      <c r="M2323"/>
      <c r="N2323"/>
      <c r="O2323"/>
      <c r="Q2323"/>
      <c r="R2323"/>
      <c r="AL2323" s="117"/>
      <c r="AM2323"/>
      <c r="AN2323"/>
      <c r="AO2323"/>
      <c r="AP2323"/>
      <c r="AU2323"/>
      <c r="AV2323" s="169"/>
    </row>
    <row r="2324" spans="1:48" s="9" customFormat="1" ht="15" customHeight="1" x14ac:dyDescent="0.35">
      <c r="A2324"/>
      <c r="B2324"/>
      <c r="C2324"/>
      <c r="D2324"/>
      <c r="E2324"/>
      <c r="F2324"/>
      <c r="K2324"/>
      <c r="L2324"/>
      <c r="M2324"/>
      <c r="N2324"/>
      <c r="O2324"/>
      <c r="Q2324"/>
      <c r="R2324"/>
      <c r="AL2324" s="117"/>
      <c r="AM2324"/>
      <c r="AN2324"/>
      <c r="AO2324"/>
      <c r="AP2324"/>
      <c r="AU2324"/>
      <c r="AV2324" s="169"/>
    </row>
    <row r="2325" spans="1:48" s="9" customFormat="1" ht="15" customHeight="1" x14ac:dyDescent="0.35">
      <c r="A2325"/>
      <c r="B2325"/>
      <c r="C2325"/>
      <c r="D2325"/>
      <c r="E2325"/>
      <c r="F2325"/>
      <c r="K2325"/>
      <c r="L2325"/>
      <c r="M2325"/>
      <c r="N2325"/>
      <c r="O2325"/>
      <c r="Q2325"/>
      <c r="R2325"/>
      <c r="AL2325" s="117"/>
      <c r="AM2325"/>
      <c r="AN2325"/>
      <c r="AO2325"/>
      <c r="AP2325"/>
      <c r="AU2325"/>
      <c r="AV2325" s="169"/>
    </row>
    <row r="2326" spans="1:48" s="9" customFormat="1" ht="15" customHeight="1" x14ac:dyDescent="0.35">
      <c r="A2326"/>
      <c r="B2326"/>
      <c r="C2326"/>
      <c r="D2326"/>
      <c r="E2326"/>
      <c r="F2326"/>
      <c r="K2326"/>
      <c r="L2326"/>
      <c r="M2326"/>
      <c r="N2326"/>
      <c r="O2326"/>
      <c r="Q2326"/>
      <c r="R2326"/>
      <c r="AL2326" s="117"/>
      <c r="AM2326"/>
      <c r="AN2326"/>
      <c r="AO2326"/>
      <c r="AP2326"/>
      <c r="AU2326"/>
      <c r="AV2326" s="169"/>
    </row>
    <row r="2327" spans="1:48" s="9" customFormat="1" ht="15" customHeight="1" x14ac:dyDescent="0.35">
      <c r="A2327"/>
      <c r="B2327"/>
      <c r="C2327"/>
      <c r="D2327"/>
      <c r="E2327"/>
      <c r="F2327"/>
      <c r="K2327"/>
      <c r="L2327"/>
      <c r="M2327"/>
      <c r="N2327"/>
      <c r="O2327"/>
      <c r="Q2327"/>
      <c r="R2327"/>
      <c r="AL2327" s="117"/>
      <c r="AM2327"/>
      <c r="AN2327"/>
      <c r="AO2327"/>
      <c r="AP2327"/>
      <c r="AU2327"/>
      <c r="AV2327" s="169"/>
    </row>
    <row r="2328" spans="1:48" s="9" customFormat="1" ht="15" customHeight="1" x14ac:dyDescent="0.35">
      <c r="A2328"/>
      <c r="B2328"/>
      <c r="C2328"/>
      <c r="D2328"/>
      <c r="E2328"/>
      <c r="F2328"/>
      <c r="K2328"/>
      <c r="L2328"/>
      <c r="M2328"/>
      <c r="N2328"/>
      <c r="O2328"/>
      <c r="Q2328"/>
      <c r="R2328"/>
      <c r="AL2328" s="117"/>
      <c r="AM2328"/>
      <c r="AN2328"/>
      <c r="AO2328"/>
      <c r="AP2328"/>
      <c r="AU2328"/>
      <c r="AV2328" s="169"/>
    </row>
    <row r="2329" spans="1:48" s="9" customFormat="1" ht="15" customHeight="1" x14ac:dyDescent="0.35">
      <c r="A2329"/>
      <c r="B2329"/>
      <c r="C2329"/>
      <c r="D2329"/>
      <c r="E2329"/>
      <c r="F2329"/>
      <c r="K2329"/>
      <c r="L2329"/>
      <c r="M2329"/>
      <c r="N2329"/>
      <c r="O2329"/>
      <c r="Q2329"/>
      <c r="R2329"/>
      <c r="AL2329" s="117"/>
      <c r="AM2329"/>
      <c r="AN2329"/>
      <c r="AO2329"/>
      <c r="AP2329"/>
      <c r="AU2329"/>
      <c r="AV2329" s="169"/>
    </row>
    <row r="2330" spans="1:48" s="9" customFormat="1" ht="15" customHeight="1" x14ac:dyDescent="0.35">
      <c r="A2330"/>
      <c r="B2330"/>
      <c r="C2330"/>
      <c r="D2330"/>
      <c r="E2330"/>
      <c r="F2330"/>
      <c r="K2330"/>
      <c r="L2330"/>
      <c r="M2330"/>
      <c r="N2330"/>
      <c r="O2330"/>
      <c r="Q2330"/>
      <c r="R2330"/>
      <c r="AL2330" s="117"/>
      <c r="AM2330"/>
      <c r="AN2330"/>
      <c r="AO2330"/>
      <c r="AP2330"/>
      <c r="AU2330"/>
      <c r="AV2330" s="169"/>
    </row>
    <row r="2331" spans="1:48" s="9" customFormat="1" ht="15" customHeight="1" x14ac:dyDescent="0.35">
      <c r="A2331"/>
      <c r="B2331"/>
      <c r="C2331"/>
      <c r="D2331"/>
      <c r="E2331"/>
      <c r="F2331"/>
      <c r="K2331"/>
      <c r="L2331"/>
      <c r="M2331"/>
      <c r="N2331"/>
      <c r="O2331"/>
      <c r="Q2331"/>
      <c r="R2331"/>
      <c r="AL2331" s="117"/>
      <c r="AM2331"/>
      <c r="AN2331"/>
      <c r="AO2331"/>
      <c r="AP2331"/>
      <c r="AU2331"/>
      <c r="AV2331" s="169"/>
    </row>
    <row r="2332" spans="1:48" s="9" customFormat="1" ht="15" customHeight="1" x14ac:dyDescent="0.35">
      <c r="A2332"/>
      <c r="B2332"/>
      <c r="C2332"/>
      <c r="D2332"/>
      <c r="E2332"/>
      <c r="F2332"/>
      <c r="K2332"/>
      <c r="L2332"/>
      <c r="M2332"/>
      <c r="N2332"/>
      <c r="O2332"/>
      <c r="Q2332"/>
      <c r="R2332"/>
      <c r="AL2332" s="117"/>
      <c r="AM2332"/>
      <c r="AN2332"/>
      <c r="AO2332"/>
      <c r="AP2332"/>
      <c r="AU2332"/>
      <c r="AV2332" s="169"/>
    </row>
    <row r="2333" spans="1:48" s="9" customFormat="1" ht="15" customHeight="1" x14ac:dyDescent="0.35">
      <c r="A2333"/>
      <c r="B2333"/>
      <c r="C2333"/>
      <c r="D2333"/>
      <c r="E2333"/>
      <c r="F2333"/>
      <c r="K2333"/>
      <c r="L2333"/>
      <c r="M2333"/>
      <c r="N2333"/>
      <c r="O2333"/>
      <c r="Q2333"/>
      <c r="R2333"/>
      <c r="AL2333" s="117"/>
      <c r="AM2333"/>
      <c r="AN2333"/>
      <c r="AO2333"/>
      <c r="AP2333"/>
      <c r="AU2333"/>
      <c r="AV2333" s="169"/>
    </row>
    <row r="2334" spans="1:48" s="9" customFormat="1" ht="15" customHeight="1" x14ac:dyDescent="0.35">
      <c r="A2334"/>
      <c r="B2334"/>
      <c r="C2334"/>
      <c r="D2334"/>
      <c r="E2334"/>
      <c r="F2334"/>
      <c r="K2334"/>
      <c r="L2334"/>
      <c r="M2334"/>
      <c r="N2334"/>
      <c r="O2334"/>
      <c r="Q2334"/>
      <c r="R2334"/>
      <c r="AL2334" s="117"/>
      <c r="AM2334"/>
      <c r="AN2334"/>
      <c r="AO2334"/>
      <c r="AP2334"/>
      <c r="AU2334"/>
      <c r="AV2334" s="169"/>
    </row>
    <row r="2335" spans="1:48" s="9" customFormat="1" ht="15" customHeight="1" x14ac:dyDescent="0.35">
      <c r="A2335"/>
      <c r="B2335"/>
      <c r="C2335"/>
      <c r="D2335"/>
      <c r="E2335"/>
      <c r="F2335"/>
      <c r="K2335"/>
      <c r="L2335"/>
      <c r="M2335"/>
      <c r="N2335"/>
      <c r="O2335"/>
      <c r="Q2335"/>
      <c r="R2335"/>
      <c r="AL2335" s="117"/>
      <c r="AM2335"/>
      <c r="AN2335"/>
      <c r="AO2335"/>
      <c r="AP2335"/>
      <c r="AU2335"/>
      <c r="AV2335" s="169"/>
    </row>
    <row r="2336" spans="1:48" s="9" customFormat="1" ht="15" customHeight="1" x14ac:dyDescent="0.35">
      <c r="A2336"/>
      <c r="B2336"/>
      <c r="C2336"/>
      <c r="D2336"/>
      <c r="E2336"/>
      <c r="F2336"/>
      <c r="K2336"/>
      <c r="L2336"/>
      <c r="M2336"/>
      <c r="N2336"/>
      <c r="O2336"/>
      <c r="Q2336"/>
      <c r="R2336"/>
      <c r="AL2336" s="117"/>
      <c r="AM2336"/>
      <c r="AN2336"/>
      <c r="AO2336"/>
      <c r="AP2336"/>
      <c r="AU2336"/>
      <c r="AV2336" s="169"/>
    </row>
    <row r="2337" spans="1:48" s="9" customFormat="1" ht="15" customHeight="1" x14ac:dyDescent="0.35">
      <c r="A2337"/>
      <c r="B2337"/>
      <c r="C2337"/>
      <c r="D2337"/>
      <c r="E2337"/>
      <c r="F2337"/>
      <c r="K2337"/>
      <c r="L2337"/>
      <c r="M2337"/>
      <c r="N2337"/>
      <c r="O2337"/>
      <c r="Q2337"/>
      <c r="R2337"/>
      <c r="AL2337" s="117"/>
      <c r="AM2337"/>
      <c r="AN2337"/>
      <c r="AO2337"/>
      <c r="AP2337"/>
      <c r="AU2337"/>
      <c r="AV2337" s="169"/>
    </row>
    <row r="2338" spans="1:48" s="9" customFormat="1" ht="15" customHeight="1" x14ac:dyDescent="0.35">
      <c r="A2338"/>
      <c r="B2338"/>
      <c r="C2338"/>
      <c r="D2338"/>
      <c r="E2338"/>
      <c r="F2338"/>
      <c r="K2338"/>
      <c r="L2338"/>
      <c r="M2338"/>
      <c r="N2338"/>
      <c r="O2338"/>
      <c r="Q2338"/>
      <c r="R2338"/>
      <c r="AL2338" s="117"/>
      <c r="AM2338"/>
      <c r="AN2338"/>
      <c r="AO2338"/>
      <c r="AP2338"/>
      <c r="AU2338"/>
      <c r="AV2338" s="169"/>
    </row>
    <row r="2339" spans="1:48" s="9" customFormat="1" ht="15" customHeight="1" x14ac:dyDescent="0.35">
      <c r="A2339"/>
      <c r="B2339"/>
      <c r="C2339"/>
      <c r="D2339"/>
      <c r="E2339"/>
      <c r="F2339"/>
      <c r="K2339"/>
      <c r="L2339"/>
      <c r="M2339"/>
      <c r="N2339"/>
      <c r="O2339"/>
      <c r="Q2339"/>
      <c r="R2339"/>
      <c r="AL2339" s="117"/>
      <c r="AM2339"/>
      <c r="AN2339"/>
      <c r="AO2339"/>
      <c r="AP2339"/>
      <c r="AU2339"/>
      <c r="AV2339" s="169"/>
    </row>
    <row r="2340" spans="1:48" s="9" customFormat="1" ht="15" customHeight="1" x14ac:dyDescent="0.35">
      <c r="A2340"/>
      <c r="B2340"/>
      <c r="C2340"/>
      <c r="D2340"/>
      <c r="E2340"/>
      <c r="F2340"/>
      <c r="K2340"/>
      <c r="L2340"/>
      <c r="M2340"/>
      <c r="N2340"/>
      <c r="O2340"/>
      <c r="Q2340"/>
      <c r="R2340"/>
      <c r="AL2340" s="117"/>
      <c r="AM2340"/>
      <c r="AN2340"/>
      <c r="AO2340"/>
      <c r="AP2340"/>
      <c r="AU2340"/>
      <c r="AV2340" s="169"/>
    </row>
    <row r="2341" spans="1:48" s="9" customFormat="1" ht="15" customHeight="1" x14ac:dyDescent="0.35">
      <c r="A2341"/>
      <c r="B2341"/>
      <c r="C2341"/>
      <c r="D2341"/>
      <c r="E2341"/>
      <c r="F2341"/>
      <c r="K2341"/>
      <c r="L2341"/>
      <c r="M2341"/>
      <c r="N2341"/>
      <c r="O2341"/>
      <c r="Q2341"/>
      <c r="R2341"/>
      <c r="AL2341" s="117"/>
      <c r="AM2341"/>
      <c r="AN2341"/>
      <c r="AO2341"/>
      <c r="AP2341"/>
      <c r="AU2341"/>
      <c r="AV2341" s="169"/>
    </row>
    <row r="2342" spans="1:48" s="9" customFormat="1" ht="15" customHeight="1" x14ac:dyDescent="0.35">
      <c r="A2342"/>
      <c r="B2342"/>
      <c r="C2342"/>
      <c r="D2342"/>
      <c r="E2342"/>
      <c r="F2342"/>
      <c r="K2342"/>
      <c r="L2342"/>
      <c r="M2342"/>
      <c r="N2342"/>
      <c r="O2342"/>
      <c r="Q2342"/>
      <c r="R2342"/>
      <c r="AL2342" s="117"/>
      <c r="AM2342"/>
      <c r="AN2342"/>
      <c r="AO2342"/>
      <c r="AP2342"/>
      <c r="AU2342"/>
      <c r="AV2342" s="169"/>
    </row>
    <row r="2343" spans="1:48" s="9" customFormat="1" ht="15" customHeight="1" x14ac:dyDescent="0.35">
      <c r="A2343"/>
      <c r="B2343"/>
      <c r="C2343"/>
      <c r="D2343"/>
      <c r="E2343"/>
      <c r="F2343"/>
      <c r="K2343"/>
      <c r="L2343"/>
      <c r="M2343"/>
      <c r="N2343"/>
      <c r="O2343"/>
      <c r="Q2343"/>
      <c r="R2343"/>
      <c r="AL2343" s="117"/>
      <c r="AM2343"/>
      <c r="AN2343"/>
      <c r="AO2343"/>
      <c r="AP2343"/>
      <c r="AU2343"/>
      <c r="AV2343" s="169"/>
    </row>
    <row r="2344" spans="1:48" s="9" customFormat="1" ht="15" customHeight="1" x14ac:dyDescent="0.35">
      <c r="A2344"/>
      <c r="B2344"/>
      <c r="C2344"/>
      <c r="D2344"/>
      <c r="E2344"/>
      <c r="F2344"/>
      <c r="K2344"/>
      <c r="L2344"/>
      <c r="M2344"/>
      <c r="N2344"/>
      <c r="O2344"/>
      <c r="Q2344"/>
      <c r="R2344"/>
      <c r="AL2344" s="117"/>
      <c r="AM2344"/>
      <c r="AN2344"/>
      <c r="AO2344"/>
      <c r="AP2344"/>
      <c r="AU2344"/>
      <c r="AV2344" s="169"/>
    </row>
    <row r="2345" spans="1:48" s="9" customFormat="1" ht="15" customHeight="1" x14ac:dyDescent="0.35">
      <c r="A2345"/>
      <c r="B2345"/>
      <c r="C2345"/>
      <c r="D2345"/>
      <c r="E2345"/>
      <c r="F2345"/>
      <c r="K2345"/>
      <c r="L2345"/>
      <c r="M2345"/>
      <c r="N2345"/>
      <c r="O2345"/>
      <c r="Q2345"/>
      <c r="R2345"/>
      <c r="AL2345" s="117"/>
      <c r="AM2345"/>
      <c r="AN2345"/>
      <c r="AO2345"/>
      <c r="AP2345"/>
      <c r="AU2345"/>
      <c r="AV2345" s="169"/>
    </row>
    <row r="2346" spans="1:48" s="9" customFormat="1" ht="15" customHeight="1" x14ac:dyDescent="0.35">
      <c r="A2346"/>
      <c r="B2346"/>
      <c r="C2346"/>
      <c r="D2346"/>
      <c r="E2346"/>
      <c r="F2346"/>
      <c r="K2346"/>
      <c r="L2346"/>
      <c r="M2346"/>
      <c r="N2346"/>
      <c r="O2346"/>
      <c r="Q2346"/>
      <c r="R2346"/>
      <c r="AL2346" s="117"/>
      <c r="AM2346"/>
      <c r="AN2346"/>
      <c r="AO2346"/>
      <c r="AP2346"/>
      <c r="AU2346"/>
      <c r="AV2346" s="169"/>
    </row>
    <row r="2347" spans="1:48" s="9" customFormat="1" ht="15" customHeight="1" x14ac:dyDescent="0.35">
      <c r="A2347"/>
      <c r="B2347"/>
      <c r="C2347"/>
      <c r="D2347"/>
      <c r="E2347"/>
      <c r="F2347"/>
      <c r="K2347"/>
      <c r="L2347"/>
      <c r="M2347"/>
      <c r="N2347"/>
      <c r="O2347"/>
      <c r="Q2347"/>
      <c r="R2347"/>
      <c r="AL2347" s="117"/>
      <c r="AM2347"/>
      <c r="AN2347"/>
      <c r="AO2347"/>
      <c r="AP2347"/>
      <c r="AU2347"/>
      <c r="AV2347" s="169"/>
    </row>
    <row r="2348" spans="1:48" s="9" customFormat="1" ht="15" customHeight="1" x14ac:dyDescent="0.35">
      <c r="A2348"/>
      <c r="B2348"/>
      <c r="C2348"/>
      <c r="D2348"/>
      <c r="E2348"/>
      <c r="F2348"/>
      <c r="K2348"/>
      <c r="L2348"/>
      <c r="M2348"/>
      <c r="N2348"/>
      <c r="O2348"/>
      <c r="Q2348"/>
      <c r="R2348"/>
      <c r="AL2348" s="117"/>
      <c r="AM2348"/>
      <c r="AN2348"/>
      <c r="AO2348"/>
      <c r="AP2348"/>
      <c r="AU2348"/>
      <c r="AV2348" s="169"/>
    </row>
    <row r="2349" spans="1:48" s="9" customFormat="1" ht="15" customHeight="1" x14ac:dyDescent="0.35">
      <c r="A2349"/>
      <c r="B2349"/>
      <c r="C2349"/>
      <c r="D2349"/>
      <c r="E2349"/>
      <c r="F2349"/>
      <c r="K2349"/>
      <c r="L2349"/>
      <c r="M2349"/>
      <c r="N2349"/>
      <c r="O2349"/>
      <c r="Q2349"/>
      <c r="R2349"/>
      <c r="AL2349" s="117"/>
      <c r="AM2349"/>
      <c r="AN2349"/>
      <c r="AO2349"/>
      <c r="AP2349"/>
      <c r="AU2349"/>
      <c r="AV2349" s="169"/>
    </row>
    <row r="2350" spans="1:48" s="9" customFormat="1" ht="15" customHeight="1" x14ac:dyDescent="0.35">
      <c r="A2350"/>
      <c r="B2350"/>
      <c r="C2350"/>
      <c r="D2350"/>
      <c r="E2350"/>
      <c r="F2350"/>
      <c r="K2350"/>
      <c r="L2350"/>
      <c r="M2350"/>
      <c r="N2350"/>
      <c r="O2350"/>
      <c r="Q2350"/>
      <c r="R2350"/>
      <c r="AL2350" s="117"/>
      <c r="AM2350"/>
      <c r="AN2350"/>
      <c r="AO2350"/>
      <c r="AP2350"/>
      <c r="AU2350"/>
      <c r="AV2350" s="169"/>
    </row>
    <row r="2351" spans="1:48" s="9" customFormat="1" ht="15" customHeight="1" x14ac:dyDescent="0.35">
      <c r="A2351"/>
      <c r="B2351"/>
      <c r="C2351"/>
      <c r="D2351"/>
      <c r="E2351"/>
      <c r="F2351"/>
      <c r="K2351"/>
      <c r="L2351"/>
      <c r="M2351"/>
      <c r="N2351"/>
      <c r="O2351"/>
      <c r="Q2351"/>
      <c r="R2351"/>
      <c r="AL2351" s="117"/>
      <c r="AM2351"/>
      <c r="AN2351"/>
      <c r="AO2351"/>
      <c r="AP2351"/>
      <c r="AU2351"/>
      <c r="AV2351" s="169"/>
    </row>
    <row r="2352" spans="1:48" s="9" customFormat="1" ht="15" customHeight="1" x14ac:dyDescent="0.35">
      <c r="A2352"/>
      <c r="B2352"/>
      <c r="C2352"/>
      <c r="D2352"/>
      <c r="E2352"/>
      <c r="F2352"/>
      <c r="K2352"/>
      <c r="L2352"/>
      <c r="M2352"/>
      <c r="N2352"/>
      <c r="O2352"/>
      <c r="Q2352"/>
      <c r="R2352"/>
      <c r="AL2352" s="117"/>
      <c r="AM2352"/>
      <c r="AN2352"/>
      <c r="AO2352"/>
      <c r="AP2352"/>
      <c r="AU2352"/>
      <c r="AV2352" s="169"/>
    </row>
    <row r="2353" spans="1:48" s="9" customFormat="1" ht="15" customHeight="1" x14ac:dyDescent="0.35">
      <c r="A2353"/>
      <c r="B2353"/>
      <c r="C2353"/>
      <c r="D2353"/>
      <c r="E2353"/>
      <c r="F2353"/>
      <c r="K2353"/>
      <c r="L2353"/>
      <c r="M2353"/>
      <c r="N2353"/>
      <c r="O2353"/>
      <c r="Q2353"/>
      <c r="R2353"/>
      <c r="AL2353" s="117"/>
      <c r="AM2353"/>
      <c r="AN2353"/>
      <c r="AO2353"/>
      <c r="AP2353"/>
      <c r="AU2353"/>
      <c r="AV2353" s="169"/>
    </row>
    <row r="2354" spans="1:48" s="9" customFormat="1" ht="15" customHeight="1" x14ac:dyDescent="0.35">
      <c r="A2354"/>
      <c r="B2354"/>
      <c r="C2354"/>
      <c r="D2354"/>
      <c r="E2354"/>
      <c r="F2354"/>
      <c r="K2354"/>
      <c r="L2354"/>
      <c r="M2354"/>
      <c r="N2354"/>
      <c r="O2354"/>
      <c r="Q2354"/>
      <c r="R2354"/>
      <c r="AL2354" s="117"/>
      <c r="AM2354"/>
      <c r="AN2354"/>
      <c r="AO2354"/>
      <c r="AP2354"/>
      <c r="AU2354"/>
      <c r="AV2354" s="169"/>
    </row>
    <row r="2355" spans="1:48" s="9" customFormat="1" ht="15" customHeight="1" x14ac:dyDescent="0.35">
      <c r="A2355"/>
      <c r="B2355"/>
      <c r="C2355"/>
      <c r="D2355"/>
      <c r="E2355"/>
      <c r="F2355"/>
      <c r="K2355"/>
      <c r="L2355"/>
      <c r="M2355"/>
      <c r="N2355"/>
      <c r="O2355"/>
      <c r="Q2355"/>
      <c r="R2355"/>
      <c r="AL2355" s="117"/>
      <c r="AM2355"/>
      <c r="AN2355"/>
      <c r="AO2355"/>
      <c r="AP2355"/>
      <c r="AU2355"/>
      <c r="AV2355" s="169"/>
    </row>
    <row r="2356" spans="1:48" s="9" customFormat="1" ht="15" customHeight="1" x14ac:dyDescent="0.35">
      <c r="A2356"/>
      <c r="B2356"/>
      <c r="C2356"/>
      <c r="D2356"/>
      <c r="E2356"/>
      <c r="F2356"/>
      <c r="K2356"/>
      <c r="L2356"/>
      <c r="M2356"/>
      <c r="N2356"/>
      <c r="O2356"/>
      <c r="Q2356"/>
      <c r="R2356"/>
      <c r="AL2356" s="117"/>
      <c r="AM2356"/>
      <c r="AN2356"/>
      <c r="AO2356"/>
      <c r="AP2356"/>
      <c r="AU2356"/>
      <c r="AV2356" s="169"/>
    </row>
    <row r="2357" spans="1:48" s="9" customFormat="1" ht="15" customHeight="1" x14ac:dyDescent="0.35">
      <c r="A2357"/>
      <c r="B2357"/>
      <c r="C2357"/>
      <c r="D2357"/>
      <c r="E2357"/>
      <c r="F2357"/>
      <c r="K2357"/>
      <c r="L2357"/>
      <c r="M2357"/>
      <c r="N2357"/>
      <c r="O2357"/>
      <c r="Q2357"/>
      <c r="R2357"/>
      <c r="AL2357" s="117"/>
      <c r="AM2357"/>
      <c r="AN2357"/>
      <c r="AO2357"/>
      <c r="AP2357"/>
      <c r="AU2357"/>
      <c r="AV2357" s="169"/>
    </row>
    <row r="2358" spans="1:48" s="9" customFormat="1" ht="15" customHeight="1" x14ac:dyDescent="0.35">
      <c r="A2358"/>
      <c r="B2358"/>
      <c r="C2358"/>
      <c r="D2358"/>
      <c r="E2358"/>
      <c r="F2358"/>
      <c r="K2358"/>
      <c r="L2358"/>
      <c r="M2358"/>
      <c r="N2358"/>
      <c r="O2358"/>
      <c r="Q2358"/>
      <c r="R2358"/>
      <c r="AL2358" s="117"/>
      <c r="AM2358"/>
      <c r="AN2358"/>
      <c r="AO2358"/>
      <c r="AP2358"/>
      <c r="AU2358"/>
      <c r="AV2358" s="169"/>
    </row>
    <row r="2359" spans="1:48" s="9" customFormat="1" ht="15" customHeight="1" x14ac:dyDescent="0.35">
      <c r="A2359"/>
      <c r="B2359"/>
      <c r="C2359"/>
      <c r="D2359"/>
      <c r="E2359"/>
      <c r="F2359"/>
      <c r="K2359"/>
      <c r="L2359"/>
      <c r="M2359"/>
      <c r="N2359"/>
      <c r="O2359"/>
      <c r="Q2359"/>
      <c r="R2359"/>
      <c r="AL2359" s="117"/>
      <c r="AM2359"/>
      <c r="AN2359"/>
      <c r="AO2359"/>
      <c r="AP2359"/>
      <c r="AU2359"/>
      <c r="AV2359" s="169"/>
    </row>
    <row r="2360" spans="1:48" s="9" customFormat="1" ht="15" customHeight="1" x14ac:dyDescent="0.35">
      <c r="A2360"/>
      <c r="B2360"/>
      <c r="C2360"/>
      <c r="D2360"/>
      <c r="E2360"/>
      <c r="F2360"/>
      <c r="K2360"/>
      <c r="L2360"/>
      <c r="M2360"/>
      <c r="N2360"/>
      <c r="O2360"/>
      <c r="Q2360"/>
      <c r="R2360"/>
      <c r="AL2360" s="117"/>
      <c r="AM2360"/>
      <c r="AN2360"/>
      <c r="AO2360"/>
      <c r="AP2360"/>
      <c r="AU2360"/>
      <c r="AV2360" s="169"/>
    </row>
    <row r="2361" spans="1:48" s="9" customFormat="1" ht="15" customHeight="1" x14ac:dyDescent="0.35">
      <c r="A2361"/>
      <c r="B2361"/>
      <c r="C2361"/>
      <c r="D2361"/>
      <c r="E2361"/>
      <c r="F2361"/>
      <c r="K2361"/>
      <c r="L2361"/>
      <c r="M2361"/>
      <c r="N2361"/>
      <c r="O2361"/>
      <c r="Q2361"/>
      <c r="R2361"/>
      <c r="AL2361" s="117"/>
      <c r="AM2361"/>
      <c r="AN2361"/>
      <c r="AO2361"/>
      <c r="AP2361"/>
      <c r="AU2361"/>
      <c r="AV2361" s="169"/>
    </row>
    <row r="2362" spans="1:48" s="9" customFormat="1" ht="15" customHeight="1" x14ac:dyDescent="0.35">
      <c r="A2362"/>
      <c r="B2362"/>
      <c r="C2362"/>
      <c r="D2362"/>
      <c r="E2362"/>
      <c r="F2362"/>
      <c r="K2362"/>
      <c r="L2362"/>
      <c r="M2362"/>
      <c r="N2362"/>
      <c r="O2362"/>
      <c r="Q2362"/>
      <c r="R2362"/>
      <c r="AL2362" s="117"/>
      <c r="AM2362"/>
      <c r="AN2362"/>
      <c r="AO2362"/>
      <c r="AP2362"/>
      <c r="AU2362"/>
      <c r="AV2362" s="169"/>
    </row>
    <row r="2363" spans="1:48" s="9" customFormat="1" ht="15" customHeight="1" x14ac:dyDescent="0.35">
      <c r="A2363"/>
      <c r="B2363"/>
      <c r="C2363"/>
      <c r="D2363"/>
      <c r="E2363"/>
      <c r="F2363"/>
      <c r="K2363"/>
      <c r="L2363"/>
      <c r="M2363"/>
      <c r="N2363"/>
      <c r="O2363"/>
      <c r="Q2363"/>
      <c r="R2363"/>
      <c r="AL2363" s="117"/>
      <c r="AM2363"/>
      <c r="AN2363"/>
      <c r="AO2363"/>
      <c r="AP2363"/>
      <c r="AU2363"/>
      <c r="AV2363" s="169"/>
    </row>
    <row r="2364" spans="1:48" s="9" customFormat="1" ht="15" customHeight="1" x14ac:dyDescent="0.35">
      <c r="A2364"/>
      <c r="B2364"/>
      <c r="C2364"/>
      <c r="D2364"/>
      <c r="E2364"/>
      <c r="F2364"/>
      <c r="K2364"/>
      <c r="L2364"/>
      <c r="M2364"/>
      <c r="N2364"/>
      <c r="O2364"/>
      <c r="Q2364"/>
      <c r="R2364"/>
      <c r="AL2364" s="117"/>
      <c r="AM2364"/>
      <c r="AN2364"/>
      <c r="AO2364"/>
      <c r="AP2364"/>
      <c r="AU2364"/>
      <c r="AV2364" s="169"/>
    </row>
    <row r="2365" spans="1:48" s="9" customFormat="1" ht="15" customHeight="1" x14ac:dyDescent="0.35">
      <c r="A2365"/>
      <c r="B2365"/>
      <c r="C2365"/>
      <c r="D2365"/>
      <c r="E2365"/>
      <c r="F2365"/>
      <c r="K2365"/>
      <c r="L2365"/>
      <c r="M2365"/>
      <c r="N2365"/>
      <c r="O2365"/>
      <c r="Q2365"/>
      <c r="R2365"/>
      <c r="AL2365" s="117"/>
      <c r="AM2365"/>
      <c r="AN2365"/>
      <c r="AO2365"/>
      <c r="AP2365"/>
      <c r="AU2365"/>
      <c r="AV2365" s="169"/>
    </row>
    <row r="2366" spans="1:48" s="9" customFormat="1" ht="15" customHeight="1" x14ac:dyDescent="0.35">
      <c r="A2366"/>
      <c r="B2366"/>
      <c r="C2366"/>
      <c r="D2366"/>
      <c r="E2366"/>
      <c r="F2366"/>
      <c r="K2366"/>
      <c r="L2366"/>
      <c r="M2366"/>
      <c r="N2366"/>
      <c r="O2366"/>
      <c r="Q2366"/>
      <c r="R2366"/>
      <c r="AL2366" s="117"/>
      <c r="AM2366"/>
      <c r="AN2366"/>
      <c r="AO2366"/>
      <c r="AP2366"/>
      <c r="AU2366"/>
      <c r="AV2366" s="169"/>
    </row>
    <row r="2367" spans="1:48" s="9" customFormat="1" ht="15" customHeight="1" x14ac:dyDescent="0.35">
      <c r="A2367"/>
      <c r="B2367"/>
      <c r="C2367"/>
      <c r="D2367"/>
      <c r="E2367"/>
      <c r="F2367"/>
      <c r="K2367"/>
      <c r="L2367"/>
      <c r="M2367"/>
      <c r="N2367"/>
      <c r="O2367"/>
      <c r="Q2367"/>
      <c r="R2367"/>
      <c r="AL2367" s="117"/>
      <c r="AM2367"/>
      <c r="AN2367"/>
      <c r="AO2367"/>
      <c r="AP2367"/>
      <c r="AU2367"/>
      <c r="AV2367" s="169"/>
    </row>
    <row r="2368" spans="1:48" s="9" customFormat="1" ht="15" customHeight="1" x14ac:dyDescent="0.35">
      <c r="A2368"/>
      <c r="B2368"/>
      <c r="C2368"/>
      <c r="D2368"/>
      <c r="E2368"/>
      <c r="F2368"/>
      <c r="K2368"/>
      <c r="L2368"/>
      <c r="M2368"/>
      <c r="N2368"/>
      <c r="O2368"/>
      <c r="Q2368"/>
      <c r="R2368"/>
      <c r="AL2368" s="117"/>
      <c r="AM2368"/>
      <c r="AN2368"/>
      <c r="AO2368"/>
      <c r="AP2368"/>
      <c r="AU2368"/>
      <c r="AV2368" s="169"/>
    </row>
    <row r="2369" spans="1:48" s="9" customFormat="1" ht="15" customHeight="1" x14ac:dyDescent="0.35">
      <c r="A2369"/>
      <c r="B2369"/>
      <c r="C2369"/>
      <c r="D2369"/>
      <c r="E2369"/>
      <c r="F2369"/>
      <c r="K2369"/>
      <c r="L2369"/>
      <c r="M2369"/>
      <c r="N2369"/>
      <c r="O2369"/>
      <c r="Q2369"/>
      <c r="R2369"/>
      <c r="AL2369" s="117"/>
      <c r="AM2369"/>
      <c r="AN2369"/>
      <c r="AO2369"/>
      <c r="AP2369"/>
      <c r="AU2369"/>
      <c r="AV2369" s="169"/>
    </row>
    <row r="2370" spans="1:48" s="9" customFormat="1" ht="15" customHeight="1" x14ac:dyDescent="0.35">
      <c r="A2370"/>
      <c r="B2370"/>
      <c r="C2370"/>
      <c r="D2370"/>
      <c r="E2370"/>
      <c r="F2370"/>
      <c r="K2370"/>
      <c r="L2370"/>
      <c r="M2370"/>
      <c r="N2370"/>
      <c r="O2370"/>
      <c r="Q2370"/>
      <c r="R2370"/>
      <c r="AL2370" s="117"/>
      <c r="AM2370"/>
      <c r="AN2370"/>
      <c r="AO2370"/>
      <c r="AP2370"/>
      <c r="AU2370"/>
      <c r="AV2370" s="169"/>
    </row>
    <row r="2371" spans="1:48" s="9" customFormat="1" ht="15" customHeight="1" x14ac:dyDescent="0.35">
      <c r="A2371"/>
      <c r="B2371"/>
      <c r="C2371"/>
      <c r="D2371"/>
      <c r="E2371"/>
      <c r="F2371"/>
      <c r="K2371"/>
      <c r="L2371"/>
      <c r="M2371"/>
      <c r="N2371"/>
      <c r="O2371"/>
      <c r="Q2371"/>
      <c r="R2371"/>
      <c r="AL2371" s="117"/>
      <c r="AM2371"/>
      <c r="AN2371"/>
      <c r="AO2371"/>
      <c r="AP2371"/>
      <c r="AU2371"/>
      <c r="AV2371" s="169"/>
    </row>
    <row r="2372" spans="1:48" s="9" customFormat="1" ht="15" customHeight="1" x14ac:dyDescent="0.35">
      <c r="A2372"/>
      <c r="B2372"/>
      <c r="C2372"/>
      <c r="D2372"/>
      <c r="E2372"/>
      <c r="F2372"/>
      <c r="K2372"/>
      <c r="L2372"/>
      <c r="M2372"/>
      <c r="N2372"/>
      <c r="O2372"/>
      <c r="Q2372"/>
      <c r="R2372"/>
      <c r="AL2372" s="117"/>
      <c r="AM2372"/>
      <c r="AN2372"/>
      <c r="AO2372"/>
      <c r="AP2372"/>
      <c r="AU2372"/>
      <c r="AV2372" s="169"/>
    </row>
    <row r="2373" spans="1:48" s="9" customFormat="1" ht="15" customHeight="1" x14ac:dyDescent="0.35">
      <c r="A2373"/>
      <c r="B2373"/>
      <c r="C2373"/>
      <c r="D2373"/>
      <c r="E2373"/>
      <c r="F2373"/>
      <c r="K2373"/>
      <c r="L2373"/>
      <c r="M2373"/>
      <c r="N2373"/>
      <c r="O2373"/>
      <c r="Q2373"/>
      <c r="R2373"/>
      <c r="AL2373" s="117"/>
      <c r="AM2373"/>
      <c r="AN2373"/>
      <c r="AO2373"/>
      <c r="AP2373"/>
      <c r="AU2373"/>
      <c r="AV2373" s="169"/>
    </row>
    <row r="2374" spans="1:48" s="9" customFormat="1" ht="15" customHeight="1" x14ac:dyDescent="0.35">
      <c r="A2374"/>
      <c r="B2374"/>
      <c r="C2374"/>
      <c r="D2374"/>
      <c r="E2374"/>
      <c r="F2374"/>
      <c r="K2374"/>
      <c r="L2374"/>
      <c r="M2374"/>
      <c r="N2374"/>
      <c r="O2374"/>
      <c r="Q2374"/>
      <c r="R2374"/>
      <c r="AL2374" s="117"/>
      <c r="AM2374"/>
      <c r="AN2374"/>
      <c r="AO2374"/>
      <c r="AP2374"/>
      <c r="AU2374"/>
      <c r="AV2374" s="169"/>
    </row>
    <row r="2375" spans="1:48" s="9" customFormat="1" ht="15" customHeight="1" x14ac:dyDescent="0.35">
      <c r="A2375"/>
      <c r="B2375"/>
      <c r="C2375"/>
      <c r="D2375"/>
      <c r="E2375"/>
      <c r="F2375"/>
      <c r="K2375"/>
      <c r="L2375"/>
      <c r="M2375"/>
      <c r="N2375"/>
      <c r="O2375"/>
      <c r="Q2375"/>
      <c r="R2375"/>
      <c r="AL2375" s="117"/>
      <c r="AM2375"/>
      <c r="AN2375"/>
      <c r="AO2375"/>
      <c r="AP2375"/>
      <c r="AU2375"/>
      <c r="AV2375" s="169"/>
    </row>
    <row r="2376" spans="1:48" s="9" customFormat="1" ht="15" customHeight="1" x14ac:dyDescent="0.35">
      <c r="A2376"/>
      <c r="B2376"/>
      <c r="C2376"/>
      <c r="D2376"/>
      <c r="E2376"/>
      <c r="F2376"/>
      <c r="K2376"/>
      <c r="L2376"/>
      <c r="M2376"/>
      <c r="N2376"/>
      <c r="O2376"/>
      <c r="Q2376"/>
      <c r="R2376"/>
      <c r="AL2376" s="117"/>
      <c r="AM2376"/>
      <c r="AN2376"/>
      <c r="AO2376"/>
      <c r="AP2376"/>
      <c r="AU2376"/>
      <c r="AV2376" s="169"/>
    </row>
    <row r="2377" spans="1:48" s="9" customFormat="1" ht="15" customHeight="1" x14ac:dyDescent="0.35">
      <c r="A2377"/>
      <c r="B2377"/>
      <c r="C2377"/>
      <c r="D2377"/>
      <c r="E2377"/>
      <c r="F2377"/>
      <c r="K2377"/>
      <c r="L2377"/>
      <c r="M2377"/>
      <c r="N2377"/>
      <c r="O2377"/>
      <c r="Q2377"/>
      <c r="R2377"/>
      <c r="AL2377" s="117"/>
      <c r="AM2377"/>
      <c r="AN2377"/>
      <c r="AO2377"/>
      <c r="AP2377"/>
      <c r="AU2377"/>
      <c r="AV2377" s="169"/>
    </row>
    <row r="2378" spans="1:48" s="9" customFormat="1" ht="15" customHeight="1" x14ac:dyDescent="0.35">
      <c r="A2378"/>
      <c r="B2378"/>
      <c r="C2378"/>
      <c r="D2378"/>
      <c r="E2378"/>
      <c r="F2378"/>
      <c r="K2378"/>
      <c r="L2378"/>
      <c r="M2378"/>
      <c r="N2378"/>
      <c r="O2378"/>
      <c r="Q2378"/>
      <c r="R2378"/>
      <c r="AL2378" s="117"/>
      <c r="AM2378"/>
      <c r="AN2378"/>
      <c r="AO2378"/>
      <c r="AP2378"/>
      <c r="AU2378"/>
      <c r="AV2378" s="169"/>
    </row>
    <row r="2379" spans="1:48" s="9" customFormat="1" ht="15" customHeight="1" x14ac:dyDescent="0.35">
      <c r="A2379"/>
      <c r="B2379"/>
      <c r="C2379"/>
      <c r="D2379"/>
      <c r="E2379"/>
      <c r="F2379"/>
      <c r="K2379"/>
      <c r="L2379"/>
      <c r="M2379"/>
      <c r="N2379"/>
      <c r="O2379"/>
      <c r="Q2379"/>
      <c r="R2379"/>
      <c r="AL2379" s="117"/>
      <c r="AM2379"/>
      <c r="AN2379"/>
      <c r="AO2379"/>
      <c r="AP2379"/>
      <c r="AU2379"/>
      <c r="AV2379" s="169"/>
    </row>
    <row r="2380" spans="1:48" s="9" customFormat="1" ht="15" customHeight="1" x14ac:dyDescent="0.35">
      <c r="A2380"/>
      <c r="B2380"/>
      <c r="C2380"/>
      <c r="D2380"/>
      <c r="E2380"/>
      <c r="F2380"/>
      <c r="K2380"/>
      <c r="L2380"/>
      <c r="M2380"/>
      <c r="N2380"/>
      <c r="O2380"/>
      <c r="Q2380"/>
      <c r="R2380"/>
      <c r="AL2380" s="117"/>
      <c r="AM2380"/>
      <c r="AN2380"/>
      <c r="AO2380"/>
      <c r="AP2380"/>
      <c r="AU2380"/>
      <c r="AV2380" s="169"/>
    </row>
    <row r="2381" spans="1:48" s="9" customFormat="1" ht="15" customHeight="1" x14ac:dyDescent="0.35">
      <c r="A2381"/>
      <c r="B2381"/>
      <c r="C2381"/>
      <c r="D2381"/>
      <c r="E2381"/>
      <c r="F2381"/>
      <c r="K2381"/>
      <c r="L2381"/>
      <c r="M2381"/>
      <c r="N2381"/>
      <c r="O2381"/>
      <c r="Q2381"/>
      <c r="R2381"/>
      <c r="AL2381" s="117"/>
      <c r="AM2381"/>
      <c r="AN2381"/>
      <c r="AO2381"/>
      <c r="AP2381"/>
      <c r="AU2381"/>
      <c r="AV2381" s="169"/>
    </row>
    <row r="2382" spans="1:48" s="9" customFormat="1" ht="15" customHeight="1" x14ac:dyDescent="0.35">
      <c r="A2382"/>
      <c r="B2382"/>
      <c r="C2382"/>
      <c r="D2382"/>
      <c r="E2382"/>
      <c r="F2382"/>
      <c r="K2382"/>
      <c r="L2382"/>
      <c r="M2382"/>
      <c r="N2382"/>
      <c r="O2382"/>
      <c r="Q2382"/>
      <c r="R2382"/>
      <c r="AL2382" s="117"/>
      <c r="AM2382"/>
      <c r="AN2382"/>
      <c r="AO2382"/>
      <c r="AP2382"/>
      <c r="AU2382"/>
      <c r="AV2382" s="169"/>
    </row>
    <row r="2383" spans="1:48" s="9" customFormat="1" ht="15" customHeight="1" x14ac:dyDescent="0.35">
      <c r="A2383"/>
      <c r="B2383"/>
      <c r="C2383"/>
      <c r="D2383"/>
      <c r="E2383"/>
      <c r="F2383"/>
      <c r="K2383"/>
      <c r="L2383"/>
      <c r="M2383"/>
      <c r="N2383"/>
      <c r="O2383"/>
      <c r="Q2383"/>
      <c r="R2383"/>
      <c r="AL2383" s="117"/>
      <c r="AM2383"/>
      <c r="AN2383"/>
      <c r="AO2383"/>
      <c r="AP2383"/>
      <c r="AU2383"/>
      <c r="AV2383" s="169"/>
    </row>
    <row r="2384" spans="1:48" s="9" customFormat="1" ht="15" customHeight="1" x14ac:dyDescent="0.35">
      <c r="A2384"/>
      <c r="B2384"/>
      <c r="C2384"/>
      <c r="D2384"/>
      <c r="E2384"/>
      <c r="F2384"/>
      <c r="K2384"/>
      <c r="L2384"/>
      <c r="M2384"/>
      <c r="N2384"/>
      <c r="O2384"/>
      <c r="Q2384"/>
      <c r="R2384"/>
      <c r="AL2384" s="117"/>
      <c r="AM2384"/>
      <c r="AN2384"/>
      <c r="AO2384"/>
      <c r="AP2384"/>
      <c r="AU2384"/>
      <c r="AV2384" s="169"/>
    </row>
    <row r="2385" spans="1:48" s="9" customFormat="1" ht="15" customHeight="1" x14ac:dyDescent="0.35">
      <c r="A2385"/>
      <c r="B2385"/>
      <c r="C2385"/>
      <c r="D2385"/>
      <c r="E2385"/>
      <c r="F2385"/>
      <c r="K2385"/>
      <c r="L2385"/>
      <c r="M2385"/>
      <c r="N2385"/>
      <c r="O2385"/>
      <c r="Q2385"/>
      <c r="R2385"/>
      <c r="AL2385" s="117"/>
      <c r="AM2385"/>
      <c r="AN2385"/>
      <c r="AO2385"/>
      <c r="AP2385"/>
      <c r="AU2385"/>
      <c r="AV2385" s="169"/>
    </row>
    <row r="2386" spans="1:48" s="9" customFormat="1" ht="15" customHeight="1" x14ac:dyDescent="0.35">
      <c r="A2386"/>
      <c r="B2386"/>
      <c r="C2386"/>
      <c r="D2386"/>
      <c r="E2386"/>
      <c r="F2386"/>
      <c r="K2386"/>
      <c r="L2386"/>
      <c r="M2386"/>
      <c r="N2386"/>
      <c r="O2386"/>
      <c r="Q2386"/>
      <c r="R2386"/>
      <c r="AL2386" s="117"/>
      <c r="AM2386"/>
      <c r="AN2386"/>
      <c r="AO2386"/>
      <c r="AP2386"/>
      <c r="AU2386"/>
      <c r="AV2386" s="169"/>
    </row>
    <row r="2387" spans="1:48" s="9" customFormat="1" ht="15" customHeight="1" x14ac:dyDescent="0.35">
      <c r="A2387"/>
      <c r="B2387"/>
      <c r="C2387"/>
      <c r="D2387"/>
      <c r="E2387"/>
      <c r="F2387"/>
      <c r="K2387"/>
      <c r="L2387"/>
      <c r="M2387"/>
      <c r="N2387"/>
      <c r="O2387"/>
      <c r="Q2387"/>
      <c r="R2387"/>
      <c r="AL2387" s="117"/>
      <c r="AM2387"/>
      <c r="AN2387"/>
      <c r="AO2387"/>
      <c r="AP2387"/>
      <c r="AU2387"/>
      <c r="AV2387" s="169"/>
    </row>
    <row r="2388" spans="1:48" s="9" customFormat="1" ht="15" customHeight="1" x14ac:dyDescent="0.35">
      <c r="A2388"/>
      <c r="B2388"/>
      <c r="C2388"/>
      <c r="D2388"/>
      <c r="E2388"/>
      <c r="F2388"/>
      <c r="K2388"/>
      <c r="L2388"/>
      <c r="M2388"/>
      <c r="N2388"/>
      <c r="O2388"/>
      <c r="Q2388"/>
      <c r="R2388"/>
      <c r="AL2388" s="117"/>
      <c r="AM2388"/>
      <c r="AN2388"/>
      <c r="AO2388"/>
      <c r="AP2388"/>
      <c r="AU2388"/>
      <c r="AV2388" s="169"/>
    </row>
    <row r="2389" spans="1:48" s="9" customFormat="1" ht="15" customHeight="1" x14ac:dyDescent="0.35">
      <c r="A2389"/>
      <c r="B2389"/>
      <c r="C2389"/>
      <c r="D2389"/>
      <c r="E2389"/>
      <c r="F2389"/>
      <c r="K2389"/>
      <c r="L2389"/>
      <c r="M2389"/>
      <c r="N2389"/>
      <c r="O2389"/>
      <c r="Q2389"/>
      <c r="R2389"/>
      <c r="AL2389" s="117"/>
      <c r="AM2389"/>
      <c r="AN2389"/>
      <c r="AO2389"/>
      <c r="AP2389"/>
      <c r="AU2389"/>
      <c r="AV2389" s="169"/>
    </row>
    <row r="2390" spans="1:48" s="9" customFormat="1" ht="15" customHeight="1" x14ac:dyDescent="0.35">
      <c r="A2390"/>
      <c r="B2390"/>
      <c r="C2390"/>
      <c r="D2390"/>
      <c r="E2390"/>
      <c r="F2390"/>
      <c r="K2390"/>
      <c r="L2390"/>
      <c r="M2390"/>
      <c r="N2390"/>
      <c r="O2390"/>
      <c r="Q2390"/>
      <c r="R2390"/>
      <c r="AL2390" s="117"/>
      <c r="AM2390"/>
      <c r="AN2390"/>
      <c r="AO2390"/>
      <c r="AP2390"/>
      <c r="AU2390"/>
      <c r="AV2390" s="169"/>
    </row>
    <row r="2391" spans="1:48" s="9" customFormat="1" ht="15" customHeight="1" x14ac:dyDescent="0.35">
      <c r="A2391"/>
      <c r="B2391"/>
      <c r="C2391"/>
      <c r="D2391"/>
      <c r="E2391"/>
      <c r="F2391"/>
      <c r="K2391"/>
      <c r="L2391"/>
      <c r="M2391"/>
      <c r="N2391"/>
      <c r="O2391"/>
      <c r="Q2391"/>
      <c r="R2391"/>
      <c r="AL2391" s="117"/>
      <c r="AM2391"/>
      <c r="AN2391"/>
      <c r="AO2391"/>
      <c r="AP2391"/>
      <c r="AU2391"/>
      <c r="AV2391" s="169"/>
    </row>
    <row r="2392" spans="1:48" s="9" customFormat="1" ht="15" customHeight="1" x14ac:dyDescent="0.35">
      <c r="A2392"/>
      <c r="B2392"/>
      <c r="C2392"/>
      <c r="D2392"/>
      <c r="E2392"/>
      <c r="F2392"/>
      <c r="K2392"/>
      <c r="L2392"/>
      <c r="M2392"/>
      <c r="N2392"/>
      <c r="O2392"/>
      <c r="Q2392"/>
      <c r="R2392"/>
      <c r="AL2392" s="117"/>
      <c r="AM2392"/>
      <c r="AN2392"/>
      <c r="AO2392"/>
      <c r="AP2392"/>
      <c r="AU2392"/>
      <c r="AV2392" s="169"/>
    </row>
    <row r="2393" spans="1:48" s="9" customFormat="1" ht="15" customHeight="1" x14ac:dyDescent="0.35">
      <c r="A2393"/>
      <c r="B2393"/>
      <c r="C2393"/>
      <c r="D2393"/>
      <c r="E2393"/>
      <c r="F2393"/>
      <c r="K2393"/>
      <c r="L2393"/>
      <c r="M2393"/>
      <c r="N2393"/>
      <c r="O2393"/>
      <c r="Q2393"/>
      <c r="R2393"/>
      <c r="AL2393" s="117"/>
      <c r="AM2393"/>
      <c r="AN2393"/>
      <c r="AO2393"/>
      <c r="AP2393"/>
      <c r="AU2393"/>
      <c r="AV2393" s="169"/>
    </row>
    <row r="2394" spans="1:48" s="9" customFormat="1" ht="15" customHeight="1" x14ac:dyDescent="0.35">
      <c r="A2394"/>
      <c r="B2394"/>
      <c r="C2394"/>
      <c r="D2394"/>
      <c r="E2394"/>
      <c r="F2394"/>
      <c r="K2394"/>
      <c r="L2394"/>
      <c r="M2394"/>
      <c r="N2394"/>
      <c r="O2394"/>
      <c r="Q2394"/>
      <c r="R2394"/>
      <c r="AL2394" s="117"/>
      <c r="AM2394"/>
      <c r="AN2394"/>
      <c r="AO2394"/>
      <c r="AP2394"/>
      <c r="AU2394"/>
      <c r="AV2394" s="169"/>
    </row>
    <row r="2395" spans="1:48" s="9" customFormat="1" ht="15" customHeight="1" x14ac:dyDescent="0.35">
      <c r="A2395"/>
      <c r="B2395"/>
      <c r="C2395"/>
      <c r="D2395"/>
      <c r="E2395"/>
      <c r="F2395"/>
      <c r="K2395"/>
      <c r="L2395"/>
      <c r="M2395"/>
      <c r="N2395"/>
      <c r="O2395"/>
      <c r="Q2395"/>
      <c r="R2395"/>
      <c r="AL2395" s="117"/>
      <c r="AM2395"/>
      <c r="AN2395"/>
      <c r="AO2395"/>
      <c r="AP2395"/>
      <c r="AU2395"/>
      <c r="AV2395" s="169"/>
    </row>
    <row r="2396" spans="1:48" s="9" customFormat="1" ht="15" customHeight="1" x14ac:dyDescent="0.35">
      <c r="A2396"/>
      <c r="B2396"/>
      <c r="C2396"/>
      <c r="D2396"/>
      <c r="E2396"/>
      <c r="F2396"/>
      <c r="K2396"/>
      <c r="L2396"/>
      <c r="M2396"/>
      <c r="N2396"/>
      <c r="O2396"/>
      <c r="Q2396"/>
      <c r="R2396"/>
      <c r="AL2396" s="117"/>
      <c r="AM2396"/>
      <c r="AN2396"/>
      <c r="AO2396"/>
      <c r="AP2396"/>
      <c r="AU2396"/>
      <c r="AV2396" s="169"/>
    </row>
    <row r="2397" spans="1:48" s="9" customFormat="1" ht="15" customHeight="1" x14ac:dyDescent="0.35">
      <c r="A2397"/>
      <c r="B2397"/>
      <c r="C2397"/>
      <c r="D2397"/>
      <c r="E2397"/>
      <c r="F2397"/>
      <c r="K2397"/>
      <c r="L2397"/>
      <c r="M2397"/>
      <c r="N2397"/>
      <c r="O2397"/>
      <c r="Q2397"/>
      <c r="R2397"/>
      <c r="AL2397" s="117"/>
      <c r="AM2397"/>
      <c r="AN2397"/>
      <c r="AO2397"/>
      <c r="AP2397"/>
      <c r="AU2397"/>
      <c r="AV2397" s="169"/>
    </row>
    <row r="2398" spans="1:48" s="9" customFormat="1" ht="15" customHeight="1" x14ac:dyDescent="0.35">
      <c r="A2398"/>
      <c r="B2398"/>
      <c r="C2398"/>
      <c r="D2398"/>
      <c r="E2398"/>
      <c r="F2398"/>
      <c r="K2398"/>
      <c r="L2398"/>
      <c r="M2398"/>
      <c r="N2398"/>
      <c r="O2398"/>
      <c r="Q2398"/>
      <c r="R2398"/>
      <c r="AL2398" s="117"/>
      <c r="AM2398"/>
      <c r="AN2398"/>
      <c r="AO2398"/>
      <c r="AP2398"/>
      <c r="AU2398"/>
      <c r="AV2398" s="169"/>
    </row>
    <row r="2399" spans="1:48" s="9" customFormat="1" ht="15" customHeight="1" x14ac:dyDescent="0.35">
      <c r="A2399"/>
      <c r="B2399"/>
      <c r="C2399"/>
      <c r="D2399"/>
      <c r="E2399"/>
      <c r="F2399"/>
      <c r="K2399"/>
      <c r="L2399"/>
      <c r="M2399"/>
      <c r="N2399"/>
      <c r="O2399"/>
      <c r="Q2399"/>
      <c r="R2399"/>
      <c r="AL2399" s="117"/>
      <c r="AM2399"/>
      <c r="AN2399"/>
      <c r="AO2399"/>
      <c r="AP2399"/>
      <c r="AU2399"/>
      <c r="AV2399" s="169"/>
    </row>
    <row r="2400" spans="1:48" s="9" customFormat="1" ht="15" customHeight="1" x14ac:dyDescent="0.35">
      <c r="A2400"/>
      <c r="B2400"/>
      <c r="C2400"/>
      <c r="D2400"/>
      <c r="E2400"/>
      <c r="F2400"/>
      <c r="K2400"/>
      <c r="L2400"/>
      <c r="M2400"/>
      <c r="N2400"/>
      <c r="O2400"/>
      <c r="Q2400"/>
      <c r="R2400"/>
      <c r="AL2400" s="117"/>
      <c r="AM2400"/>
      <c r="AN2400"/>
      <c r="AO2400"/>
      <c r="AP2400"/>
      <c r="AU2400"/>
      <c r="AV2400" s="169"/>
    </row>
    <row r="2401" spans="1:48" s="9" customFormat="1" ht="15" customHeight="1" x14ac:dyDescent="0.35">
      <c r="A2401"/>
      <c r="B2401"/>
      <c r="C2401"/>
      <c r="D2401"/>
      <c r="E2401"/>
      <c r="F2401"/>
      <c r="K2401"/>
      <c r="L2401"/>
      <c r="M2401"/>
      <c r="N2401"/>
      <c r="O2401"/>
      <c r="Q2401"/>
      <c r="R2401"/>
      <c r="AL2401" s="117"/>
      <c r="AM2401"/>
      <c r="AN2401"/>
      <c r="AO2401"/>
      <c r="AP2401"/>
      <c r="AU2401"/>
      <c r="AV2401" s="169"/>
    </row>
    <row r="2402" spans="1:48" s="9" customFormat="1" ht="15" customHeight="1" x14ac:dyDescent="0.35">
      <c r="A2402"/>
      <c r="B2402"/>
      <c r="C2402"/>
      <c r="D2402"/>
      <c r="E2402"/>
      <c r="F2402"/>
      <c r="K2402"/>
      <c r="L2402"/>
      <c r="M2402"/>
      <c r="N2402"/>
      <c r="O2402"/>
      <c r="Q2402"/>
      <c r="R2402"/>
      <c r="AL2402" s="117"/>
      <c r="AM2402"/>
      <c r="AN2402"/>
      <c r="AO2402"/>
      <c r="AP2402"/>
      <c r="AU2402"/>
      <c r="AV2402" s="169"/>
    </row>
    <row r="2403" spans="1:48" s="9" customFormat="1" ht="15" customHeight="1" x14ac:dyDescent="0.35">
      <c r="A2403"/>
      <c r="B2403"/>
      <c r="C2403"/>
      <c r="D2403"/>
      <c r="E2403"/>
      <c r="F2403"/>
      <c r="K2403"/>
      <c r="L2403"/>
      <c r="M2403"/>
      <c r="N2403"/>
      <c r="O2403"/>
      <c r="Q2403"/>
      <c r="R2403"/>
      <c r="AL2403" s="117"/>
      <c r="AM2403"/>
      <c r="AN2403"/>
      <c r="AO2403"/>
      <c r="AP2403"/>
      <c r="AU2403"/>
      <c r="AV2403" s="169"/>
    </row>
    <row r="2404" spans="1:48" s="9" customFormat="1" ht="15" customHeight="1" x14ac:dyDescent="0.35">
      <c r="A2404"/>
      <c r="B2404"/>
      <c r="C2404"/>
      <c r="D2404"/>
      <c r="E2404"/>
      <c r="F2404"/>
      <c r="K2404"/>
      <c r="L2404"/>
      <c r="M2404"/>
      <c r="N2404"/>
      <c r="O2404"/>
      <c r="Q2404"/>
      <c r="R2404"/>
      <c r="AL2404" s="117"/>
      <c r="AM2404"/>
      <c r="AN2404"/>
      <c r="AO2404"/>
      <c r="AP2404"/>
      <c r="AU2404"/>
      <c r="AV2404" s="169"/>
    </row>
    <row r="2405" spans="1:48" s="9" customFormat="1" ht="15" customHeight="1" x14ac:dyDescent="0.35">
      <c r="A2405"/>
      <c r="B2405"/>
      <c r="C2405"/>
      <c r="D2405"/>
      <c r="E2405"/>
      <c r="F2405"/>
      <c r="K2405"/>
      <c r="L2405"/>
      <c r="M2405"/>
      <c r="N2405"/>
      <c r="O2405"/>
      <c r="Q2405"/>
      <c r="R2405"/>
      <c r="AL2405" s="117"/>
      <c r="AM2405"/>
      <c r="AN2405"/>
      <c r="AO2405"/>
      <c r="AP2405"/>
      <c r="AU2405"/>
      <c r="AV2405" s="169"/>
    </row>
    <row r="2406" spans="1:48" s="9" customFormat="1" ht="15" customHeight="1" x14ac:dyDescent="0.35">
      <c r="A2406"/>
      <c r="B2406"/>
      <c r="C2406"/>
      <c r="D2406"/>
      <c r="E2406"/>
      <c r="F2406"/>
      <c r="K2406"/>
      <c r="L2406"/>
      <c r="M2406"/>
      <c r="N2406"/>
      <c r="O2406"/>
      <c r="Q2406"/>
      <c r="R2406"/>
      <c r="AL2406" s="117"/>
      <c r="AM2406"/>
      <c r="AN2406"/>
      <c r="AO2406"/>
      <c r="AP2406"/>
      <c r="AU2406"/>
      <c r="AV2406" s="169"/>
    </row>
    <row r="2407" spans="1:48" s="9" customFormat="1" ht="15" customHeight="1" x14ac:dyDescent="0.35">
      <c r="A2407"/>
      <c r="B2407"/>
      <c r="C2407"/>
      <c r="D2407"/>
      <c r="E2407"/>
      <c r="F2407"/>
      <c r="K2407"/>
      <c r="L2407"/>
      <c r="M2407"/>
      <c r="N2407"/>
      <c r="O2407"/>
      <c r="Q2407"/>
      <c r="R2407"/>
      <c r="AL2407" s="117"/>
      <c r="AM2407"/>
      <c r="AN2407"/>
      <c r="AO2407"/>
      <c r="AP2407"/>
      <c r="AU2407"/>
      <c r="AV2407" s="169"/>
    </row>
    <row r="2408" spans="1:48" s="9" customFormat="1" ht="15" customHeight="1" x14ac:dyDescent="0.35">
      <c r="A2408"/>
      <c r="B2408"/>
      <c r="C2408"/>
      <c r="D2408"/>
      <c r="E2408"/>
      <c r="F2408"/>
      <c r="K2408"/>
      <c r="L2408"/>
      <c r="M2408"/>
      <c r="N2408"/>
      <c r="O2408"/>
      <c r="Q2408"/>
      <c r="R2408"/>
      <c r="AL2408" s="117"/>
      <c r="AM2408"/>
      <c r="AN2408"/>
      <c r="AO2408"/>
      <c r="AP2408"/>
      <c r="AU2408"/>
      <c r="AV2408" s="169"/>
    </row>
    <row r="2409" spans="1:48" s="9" customFormat="1" ht="15" customHeight="1" x14ac:dyDescent="0.35">
      <c r="A2409"/>
      <c r="B2409"/>
      <c r="C2409"/>
      <c r="D2409"/>
      <c r="E2409"/>
      <c r="F2409"/>
      <c r="K2409"/>
      <c r="L2409"/>
      <c r="M2409"/>
      <c r="N2409"/>
      <c r="O2409"/>
      <c r="Q2409"/>
      <c r="R2409"/>
      <c r="AL2409" s="117"/>
      <c r="AM2409"/>
      <c r="AN2409"/>
      <c r="AO2409"/>
      <c r="AP2409"/>
      <c r="AU2409"/>
      <c r="AV2409" s="169"/>
    </row>
    <row r="2410" spans="1:48" s="9" customFormat="1" ht="15" customHeight="1" x14ac:dyDescent="0.35">
      <c r="A2410"/>
      <c r="B2410"/>
      <c r="C2410"/>
      <c r="D2410"/>
      <c r="E2410"/>
      <c r="F2410"/>
      <c r="K2410"/>
      <c r="L2410"/>
      <c r="M2410"/>
      <c r="N2410"/>
      <c r="O2410"/>
      <c r="Q2410"/>
      <c r="R2410"/>
      <c r="AL2410" s="117"/>
      <c r="AM2410"/>
      <c r="AN2410"/>
      <c r="AO2410"/>
      <c r="AP2410"/>
      <c r="AU2410"/>
      <c r="AV2410" s="169"/>
    </row>
    <row r="2411" spans="1:48" s="9" customFormat="1" ht="15" customHeight="1" x14ac:dyDescent="0.35">
      <c r="A2411"/>
      <c r="B2411"/>
      <c r="C2411"/>
      <c r="D2411"/>
      <c r="E2411"/>
      <c r="F2411"/>
      <c r="K2411"/>
      <c r="L2411"/>
      <c r="M2411"/>
      <c r="N2411"/>
      <c r="O2411"/>
      <c r="Q2411"/>
      <c r="R2411"/>
      <c r="AL2411" s="117"/>
      <c r="AM2411"/>
      <c r="AN2411"/>
      <c r="AO2411"/>
      <c r="AP2411"/>
      <c r="AU2411"/>
      <c r="AV2411" s="169"/>
    </row>
    <row r="2412" spans="1:48" s="9" customFormat="1" ht="15" customHeight="1" x14ac:dyDescent="0.35">
      <c r="A2412"/>
      <c r="B2412"/>
      <c r="C2412"/>
      <c r="D2412"/>
      <c r="E2412"/>
      <c r="F2412"/>
      <c r="K2412"/>
      <c r="L2412"/>
      <c r="M2412"/>
      <c r="N2412"/>
      <c r="O2412"/>
      <c r="Q2412"/>
      <c r="R2412"/>
      <c r="AL2412" s="117"/>
      <c r="AM2412"/>
      <c r="AN2412"/>
      <c r="AO2412"/>
      <c r="AP2412"/>
      <c r="AU2412"/>
      <c r="AV2412" s="169"/>
    </row>
    <row r="2413" spans="1:48" s="9" customFormat="1" ht="15" customHeight="1" x14ac:dyDescent="0.35">
      <c r="A2413"/>
      <c r="B2413"/>
      <c r="C2413"/>
      <c r="D2413"/>
      <c r="E2413"/>
      <c r="F2413"/>
      <c r="K2413"/>
      <c r="L2413"/>
      <c r="M2413"/>
      <c r="N2413"/>
      <c r="O2413"/>
      <c r="Q2413"/>
      <c r="R2413"/>
      <c r="AL2413" s="117"/>
      <c r="AM2413"/>
      <c r="AN2413"/>
      <c r="AO2413"/>
      <c r="AP2413"/>
      <c r="AU2413"/>
      <c r="AV2413" s="169"/>
    </row>
    <row r="2414" spans="1:48" s="9" customFormat="1" ht="15" customHeight="1" x14ac:dyDescent="0.35">
      <c r="A2414"/>
      <c r="B2414"/>
      <c r="C2414"/>
      <c r="D2414"/>
      <c r="E2414"/>
      <c r="F2414"/>
      <c r="K2414"/>
      <c r="L2414"/>
      <c r="M2414"/>
      <c r="N2414"/>
      <c r="O2414"/>
      <c r="Q2414"/>
      <c r="R2414"/>
      <c r="AL2414" s="117"/>
      <c r="AM2414"/>
      <c r="AN2414"/>
      <c r="AO2414"/>
      <c r="AP2414"/>
      <c r="AU2414"/>
      <c r="AV2414" s="169"/>
    </row>
    <row r="2415" spans="1:48" s="9" customFormat="1" ht="15" customHeight="1" x14ac:dyDescent="0.35">
      <c r="A2415"/>
      <c r="B2415"/>
      <c r="C2415"/>
      <c r="D2415"/>
      <c r="E2415"/>
      <c r="F2415"/>
      <c r="K2415"/>
      <c r="L2415"/>
      <c r="M2415"/>
      <c r="N2415"/>
      <c r="O2415"/>
      <c r="Q2415"/>
      <c r="R2415"/>
      <c r="AL2415" s="117"/>
      <c r="AM2415"/>
      <c r="AN2415"/>
      <c r="AO2415"/>
      <c r="AP2415"/>
      <c r="AU2415"/>
      <c r="AV2415" s="169"/>
    </row>
    <row r="2416" spans="1:48" s="9" customFormat="1" ht="15" customHeight="1" x14ac:dyDescent="0.35">
      <c r="A2416"/>
      <c r="B2416"/>
      <c r="C2416"/>
      <c r="D2416"/>
      <c r="E2416"/>
      <c r="F2416"/>
      <c r="K2416"/>
      <c r="L2416"/>
      <c r="M2416"/>
      <c r="N2416"/>
      <c r="O2416"/>
      <c r="Q2416"/>
      <c r="R2416"/>
      <c r="AL2416" s="117"/>
      <c r="AM2416"/>
      <c r="AN2416"/>
      <c r="AO2416"/>
      <c r="AP2416"/>
      <c r="AU2416"/>
      <c r="AV2416" s="169"/>
    </row>
    <row r="2417" spans="1:48" s="9" customFormat="1" ht="15" customHeight="1" x14ac:dyDescent="0.35">
      <c r="A2417"/>
      <c r="B2417"/>
      <c r="C2417"/>
      <c r="D2417"/>
      <c r="E2417"/>
      <c r="F2417"/>
      <c r="K2417"/>
      <c r="L2417"/>
      <c r="M2417"/>
      <c r="N2417"/>
      <c r="O2417"/>
      <c r="Q2417"/>
      <c r="R2417"/>
      <c r="AL2417" s="117"/>
      <c r="AM2417"/>
      <c r="AN2417"/>
      <c r="AO2417"/>
      <c r="AP2417"/>
      <c r="AU2417"/>
      <c r="AV2417" s="169"/>
    </row>
    <row r="2418" spans="1:48" s="9" customFormat="1" ht="15" customHeight="1" x14ac:dyDescent="0.35">
      <c r="A2418"/>
      <c r="B2418"/>
      <c r="C2418"/>
      <c r="D2418"/>
      <c r="E2418"/>
      <c r="F2418"/>
      <c r="K2418"/>
      <c r="L2418"/>
      <c r="M2418"/>
      <c r="N2418"/>
      <c r="O2418"/>
      <c r="Q2418"/>
      <c r="R2418"/>
      <c r="AL2418" s="117"/>
      <c r="AM2418"/>
      <c r="AN2418"/>
      <c r="AO2418"/>
      <c r="AP2418"/>
      <c r="AU2418"/>
      <c r="AV2418" s="169"/>
    </row>
    <row r="2419" spans="1:48" s="9" customFormat="1" ht="15" customHeight="1" x14ac:dyDescent="0.35">
      <c r="A2419"/>
      <c r="B2419"/>
      <c r="C2419"/>
      <c r="D2419"/>
      <c r="E2419"/>
      <c r="F2419"/>
      <c r="K2419"/>
      <c r="L2419"/>
      <c r="M2419"/>
      <c r="N2419"/>
      <c r="O2419"/>
      <c r="Q2419"/>
      <c r="R2419"/>
      <c r="AL2419" s="117"/>
      <c r="AM2419"/>
      <c r="AN2419"/>
      <c r="AO2419"/>
      <c r="AP2419"/>
      <c r="AU2419"/>
      <c r="AV2419" s="169"/>
    </row>
    <row r="2420" spans="1:48" s="9" customFormat="1" ht="15" customHeight="1" x14ac:dyDescent="0.35">
      <c r="A2420"/>
      <c r="B2420"/>
      <c r="C2420"/>
      <c r="D2420"/>
      <c r="E2420"/>
      <c r="F2420"/>
      <c r="K2420"/>
      <c r="L2420"/>
      <c r="M2420"/>
      <c r="N2420"/>
      <c r="O2420"/>
      <c r="Q2420"/>
      <c r="R2420"/>
      <c r="AL2420" s="117"/>
      <c r="AM2420"/>
      <c r="AN2420"/>
      <c r="AO2420"/>
      <c r="AP2420"/>
      <c r="AU2420"/>
      <c r="AV2420" s="169"/>
    </row>
    <row r="2421" spans="1:48" s="9" customFormat="1" ht="15" customHeight="1" x14ac:dyDescent="0.35">
      <c r="A2421"/>
      <c r="B2421"/>
      <c r="C2421"/>
      <c r="D2421"/>
      <c r="E2421"/>
      <c r="F2421"/>
      <c r="K2421"/>
      <c r="L2421"/>
      <c r="M2421"/>
      <c r="N2421"/>
      <c r="O2421"/>
      <c r="Q2421"/>
      <c r="R2421"/>
      <c r="AL2421" s="117"/>
      <c r="AM2421"/>
      <c r="AN2421"/>
      <c r="AO2421"/>
      <c r="AP2421"/>
      <c r="AU2421"/>
      <c r="AV2421" s="169"/>
    </row>
    <row r="2422" spans="1:48" s="9" customFormat="1" ht="15" customHeight="1" x14ac:dyDescent="0.35">
      <c r="A2422"/>
      <c r="B2422"/>
      <c r="C2422"/>
      <c r="D2422"/>
      <c r="E2422"/>
      <c r="F2422"/>
      <c r="K2422"/>
      <c r="L2422"/>
      <c r="M2422"/>
      <c r="N2422"/>
      <c r="O2422"/>
      <c r="Q2422"/>
      <c r="R2422"/>
      <c r="AL2422" s="117"/>
      <c r="AM2422"/>
      <c r="AN2422"/>
      <c r="AO2422"/>
      <c r="AP2422"/>
      <c r="AU2422"/>
      <c r="AV2422" s="169"/>
    </row>
    <row r="2423" spans="1:48" s="9" customFormat="1" ht="15" customHeight="1" x14ac:dyDescent="0.35">
      <c r="A2423"/>
      <c r="B2423"/>
      <c r="C2423"/>
      <c r="D2423"/>
      <c r="E2423"/>
      <c r="F2423"/>
      <c r="K2423"/>
      <c r="L2423"/>
      <c r="M2423"/>
      <c r="N2423"/>
      <c r="O2423"/>
      <c r="Q2423"/>
      <c r="R2423"/>
      <c r="AL2423" s="117"/>
      <c r="AM2423"/>
      <c r="AN2423"/>
      <c r="AO2423"/>
      <c r="AP2423"/>
      <c r="AU2423"/>
      <c r="AV2423" s="169"/>
    </row>
    <row r="2424" spans="1:48" s="9" customFormat="1" ht="15" customHeight="1" x14ac:dyDescent="0.35">
      <c r="A2424"/>
      <c r="B2424"/>
      <c r="C2424"/>
      <c r="D2424"/>
      <c r="E2424"/>
      <c r="F2424"/>
      <c r="K2424"/>
      <c r="L2424"/>
      <c r="M2424"/>
      <c r="N2424"/>
      <c r="O2424"/>
      <c r="Q2424"/>
      <c r="R2424"/>
      <c r="AL2424" s="117"/>
      <c r="AM2424"/>
      <c r="AN2424"/>
      <c r="AO2424"/>
      <c r="AP2424"/>
      <c r="AU2424"/>
      <c r="AV2424" s="169"/>
    </row>
    <row r="2425" spans="1:48" s="9" customFormat="1" ht="15" customHeight="1" x14ac:dyDescent="0.35">
      <c r="A2425"/>
      <c r="B2425"/>
      <c r="C2425"/>
      <c r="D2425"/>
      <c r="E2425"/>
      <c r="F2425"/>
      <c r="K2425"/>
      <c r="L2425"/>
      <c r="M2425"/>
      <c r="N2425"/>
      <c r="O2425"/>
      <c r="Q2425"/>
      <c r="R2425"/>
      <c r="AL2425" s="117"/>
      <c r="AM2425"/>
      <c r="AN2425"/>
      <c r="AO2425"/>
      <c r="AP2425"/>
      <c r="AU2425"/>
      <c r="AV2425" s="169"/>
    </row>
    <row r="2426" spans="1:48" s="9" customFormat="1" ht="15" customHeight="1" x14ac:dyDescent="0.35">
      <c r="A2426"/>
      <c r="B2426"/>
      <c r="C2426"/>
      <c r="D2426"/>
      <c r="E2426"/>
      <c r="F2426"/>
      <c r="K2426"/>
      <c r="L2426"/>
      <c r="M2426"/>
      <c r="N2426"/>
      <c r="O2426"/>
      <c r="Q2426"/>
      <c r="R2426"/>
      <c r="AL2426" s="117"/>
      <c r="AM2426"/>
      <c r="AN2426"/>
      <c r="AO2426"/>
      <c r="AP2426"/>
      <c r="AU2426"/>
      <c r="AV2426" s="169"/>
    </row>
    <row r="2427" spans="1:48" s="9" customFormat="1" ht="15" customHeight="1" x14ac:dyDescent="0.35">
      <c r="A2427"/>
      <c r="B2427"/>
      <c r="C2427"/>
      <c r="D2427"/>
      <c r="E2427"/>
      <c r="F2427"/>
      <c r="K2427"/>
      <c r="L2427"/>
      <c r="M2427"/>
      <c r="N2427"/>
      <c r="O2427"/>
      <c r="Q2427"/>
      <c r="R2427"/>
      <c r="AL2427" s="117"/>
      <c r="AM2427"/>
      <c r="AN2427"/>
      <c r="AO2427"/>
      <c r="AP2427"/>
      <c r="AU2427"/>
      <c r="AV2427" s="169"/>
    </row>
    <row r="2428" spans="1:48" s="9" customFormat="1" ht="15" customHeight="1" x14ac:dyDescent="0.35">
      <c r="A2428"/>
      <c r="B2428"/>
      <c r="C2428"/>
      <c r="D2428"/>
      <c r="E2428"/>
      <c r="F2428"/>
      <c r="K2428"/>
      <c r="L2428"/>
      <c r="M2428"/>
      <c r="N2428"/>
      <c r="O2428"/>
      <c r="Q2428"/>
      <c r="R2428"/>
      <c r="AL2428" s="117"/>
      <c r="AM2428"/>
      <c r="AN2428"/>
      <c r="AO2428"/>
      <c r="AP2428"/>
      <c r="AU2428"/>
      <c r="AV2428" s="169"/>
    </row>
    <row r="2429" spans="1:48" s="9" customFormat="1" ht="15" customHeight="1" x14ac:dyDescent="0.35">
      <c r="A2429"/>
      <c r="B2429"/>
      <c r="C2429"/>
      <c r="D2429"/>
      <c r="E2429"/>
      <c r="F2429"/>
      <c r="K2429"/>
      <c r="L2429"/>
      <c r="M2429"/>
      <c r="N2429"/>
      <c r="O2429"/>
      <c r="Q2429"/>
      <c r="R2429"/>
      <c r="AL2429" s="117"/>
      <c r="AM2429"/>
      <c r="AN2429"/>
      <c r="AO2429"/>
      <c r="AP2429"/>
      <c r="AU2429"/>
      <c r="AV2429" s="169"/>
    </row>
    <row r="2430" spans="1:48" s="9" customFormat="1" ht="15" customHeight="1" x14ac:dyDescent="0.35">
      <c r="A2430"/>
      <c r="B2430"/>
      <c r="C2430"/>
      <c r="D2430"/>
      <c r="E2430"/>
      <c r="F2430"/>
      <c r="K2430"/>
      <c r="L2430"/>
      <c r="M2430"/>
      <c r="N2430"/>
      <c r="O2430"/>
      <c r="Q2430"/>
      <c r="R2430"/>
      <c r="AL2430" s="117"/>
      <c r="AM2430"/>
      <c r="AN2430"/>
      <c r="AO2430"/>
      <c r="AP2430"/>
      <c r="AU2430"/>
      <c r="AV2430" s="169"/>
    </row>
    <row r="2431" spans="1:48" s="9" customFormat="1" ht="15" customHeight="1" x14ac:dyDescent="0.35">
      <c r="A2431"/>
      <c r="B2431"/>
      <c r="C2431"/>
      <c r="D2431"/>
      <c r="E2431"/>
      <c r="F2431"/>
      <c r="K2431"/>
      <c r="L2431"/>
      <c r="M2431"/>
      <c r="N2431"/>
      <c r="O2431"/>
      <c r="Q2431"/>
      <c r="R2431"/>
      <c r="AL2431" s="117"/>
      <c r="AM2431"/>
      <c r="AN2431"/>
      <c r="AO2431"/>
      <c r="AP2431"/>
      <c r="AU2431"/>
      <c r="AV2431" s="169"/>
    </row>
    <row r="2432" spans="1:48" s="9" customFormat="1" ht="15" customHeight="1" x14ac:dyDescent="0.35">
      <c r="A2432"/>
      <c r="B2432"/>
      <c r="C2432"/>
      <c r="D2432"/>
      <c r="E2432"/>
      <c r="F2432"/>
      <c r="K2432"/>
      <c r="L2432"/>
      <c r="M2432"/>
      <c r="N2432"/>
      <c r="O2432"/>
      <c r="Q2432"/>
      <c r="R2432"/>
      <c r="AL2432" s="117"/>
      <c r="AM2432"/>
      <c r="AN2432"/>
      <c r="AO2432"/>
      <c r="AP2432"/>
      <c r="AU2432"/>
      <c r="AV2432" s="169"/>
    </row>
    <row r="2433" spans="1:48" s="9" customFormat="1" ht="15" customHeight="1" x14ac:dyDescent="0.35">
      <c r="A2433"/>
      <c r="B2433"/>
      <c r="C2433"/>
      <c r="D2433"/>
      <c r="E2433"/>
      <c r="F2433"/>
      <c r="K2433"/>
      <c r="L2433"/>
      <c r="M2433"/>
      <c r="N2433"/>
      <c r="O2433"/>
      <c r="Q2433"/>
      <c r="R2433"/>
      <c r="AL2433" s="117"/>
      <c r="AM2433"/>
      <c r="AN2433"/>
      <c r="AO2433"/>
      <c r="AP2433"/>
      <c r="AU2433"/>
      <c r="AV2433" s="169"/>
    </row>
    <row r="2434" spans="1:48" s="9" customFormat="1" ht="15" customHeight="1" x14ac:dyDescent="0.35">
      <c r="A2434"/>
      <c r="B2434"/>
      <c r="C2434"/>
      <c r="D2434"/>
      <c r="E2434"/>
      <c r="F2434"/>
      <c r="K2434"/>
      <c r="L2434"/>
      <c r="M2434"/>
      <c r="N2434"/>
      <c r="O2434"/>
      <c r="Q2434"/>
      <c r="R2434"/>
      <c r="AL2434" s="117"/>
      <c r="AM2434"/>
      <c r="AN2434"/>
      <c r="AO2434"/>
      <c r="AP2434"/>
      <c r="AU2434"/>
      <c r="AV2434" s="169"/>
    </row>
    <row r="2435" spans="1:48" s="9" customFormat="1" ht="15" customHeight="1" x14ac:dyDescent="0.35">
      <c r="A2435"/>
      <c r="B2435"/>
      <c r="C2435"/>
      <c r="D2435"/>
      <c r="E2435"/>
      <c r="F2435"/>
      <c r="K2435"/>
      <c r="L2435"/>
      <c r="M2435"/>
      <c r="N2435"/>
      <c r="O2435"/>
      <c r="Q2435"/>
      <c r="R2435"/>
      <c r="AL2435" s="117"/>
      <c r="AM2435"/>
      <c r="AN2435"/>
      <c r="AO2435"/>
      <c r="AP2435"/>
      <c r="AU2435"/>
      <c r="AV2435" s="169"/>
    </row>
    <row r="2436" spans="1:48" s="9" customFormat="1" ht="15" customHeight="1" x14ac:dyDescent="0.35">
      <c r="A2436"/>
      <c r="B2436"/>
      <c r="C2436"/>
      <c r="D2436"/>
      <c r="E2436"/>
      <c r="F2436"/>
      <c r="K2436"/>
      <c r="L2436"/>
      <c r="M2436"/>
      <c r="N2436"/>
      <c r="O2436"/>
      <c r="Q2436"/>
      <c r="R2436"/>
      <c r="AL2436" s="117"/>
      <c r="AM2436"/>
      <c r="AN2436"/>
      <c r="AO2436"/>
      <c r="AP2436"/>
      <c r="AU2436"/>
      <c r="AV2436" s="169"/>
    </row>
    <row r="2437" spans="1:48" s="9" customFormat="1" ht="15" customHeight="1" x14ac:dyDescent="0.35">
      <c r="A2437"/>
      <c r="B2437"/>
      <c r="C2437"/>
      <c r="D2437"/>
      <c r="E2437"/>
      <c r="F2437"/>
      <c r="K2437"/>
      <c r="L2437"/>
      <c r="M2437"/>
      <c r="N2437"/>
      <c r="O2437"/>
      <c r="Q2437"/>
      <c r="R2437"/>
      <c r="AL2437" s="117"/>
      <c r="AM2437"/>
      <c r="AN2437"/>
      <c r="AO2437"/>
      <c r="AP2437"/>
      <c r="AU2437"/>
      <c r="AV2437" s="169"/>
    </row>
    <row r="2438" spans="1:48" s="9" customFormat="1" ht="15" customHeight="1" x14ac:dyDescent="0.35">
      <c r="A2438"/>
      <c r="B2438"/>
      <c r="C2438"/>
      <c r="D2438"/>
      <c r="E2438"/>
      <c r="F2438"/>
      <c r="K2438"/>
      <c r="L2438"/>
      <c r="M2438"/>
      <c r="N2438"/>
      <c r="O2438"/>
      <c r="Q2438"/>
      <c r="R2438"/>
      <c r="AL2438" s="117"/>
      <c r="AM2438"/>
      <c r="AN2438"/>
      <c r="AO2438"/>
      <c r="AP2438"/>
      <c r="AU2438"/>
      <c r="AV2438" s="169"/>
    </row>
    <row r="2439" spans="1:48" s="9" customFormat="1" ht="15" customHeight="1" x14ac:dyDescent="0.35">
      <c r="A2439"/>
      <c r="B2439"/>
      <c r="C2439"/>
      <c r="D2439"/>
      <c r="E2439"/>
      <c r="F2439"/>
      <c r="K2439"/>
      <c r="L2439"/>
      <c r="M2439"/>
      <c r="N2439"/>
      <c r="O2439"/>
      <c r="Q2439"/>
      <c r="R2439"/>
      <c r="AL2439" s="117"/>
      <c r="AM2439"/>
      <c r="AN2439"/>
      <c r="AO2439"/>
      <c r="AP2439"/>
      <c r="AU2439"/>
      <c r="AV2439" s="169"/>
    </row>
    <row r="2440" spans="1:48" s="9" customFormat="1" ht="15" customHeight="1" x14ac:dyDescent="0.35">
      <c r="A2440"/>
      <c r="B2440"/>
      <c r="C2440"/>
      <c r="D2440"/>
      <c r="E2440"/>
      <c r="F2440"/>
      <c r="K2440"/>
      <c r="L2440"/>
      <c r="M2440"/>
      <c r="N2440"/>
      <c r="O2440"/>
      <c r="Q2440"/>
      <c r="R2440"/>
      <c r="AL2440" s="117"/>
      <c r="AM2440"/>
      <c r="AN2440"/>
      <c r="AO2440"/>
      <c r="AP2440"/>
      <c r="AU2440"/>
      <c r="AV2440" s="169"/>
    </row>
    <row r="2441" spans="1:48" s="9" customFormat="1" ht="15" customHeight="1" x14ac:dyDescent="0.35">
      <c r="A2441"/>
      <c r="B2441"/>
      <c r="C2441"/>
      <c r="D2441"/>
      <c r="E2441"/>
      <c r="F2441"/>
      <c r="K2441"/>
      <c r="L2441"/>
      <c r="M2441"/>
      <c r="N2441"/>
      <c r="O2441"/>
      <c r="Q2441"/>
      <c r="R2441"/>
      <c r="AL2441" s="117"/>
      <c r="AM2441"/>
      <c r="AN2441"/>
      <c r="AO2441"/>
      <c r="AP2441"/>
      <c r="AU2441"/>
      <c r="AV2441" s="169"/>
    </row>
    <row r="2442" spans="1:48" s="9" customFormat="1" ht="15" customHeight="1" x14ac:dyDescent="0.35">
      <c r="A2442"/>
      <c r="B2442"/>
      <c r="C2442"/>
      <c r="D2442"/>
      <c r="E2442"/>
      <c r="F2442"/>
      <c r="K2442"/>
      <c r="L2442"/>
      <c r="M2442"/>
      <c r="N2442"/>
      <c r="O2442"/>
      <c r="Q2442"/>
      <c r="R2442"/>
      <c r="AL2442" s="117"/>
      <c r="AM2442"/>
      <c r="AN2442"/>
      <c r="AO2442"/>
      <c r="AP2442"/>
      <c r="AU2442"/>
      <c r="AV2442" s="169"/>
    </row>
    <row r="2443" spans="1:48" s="9" customFormat="1" ht="15" customHeight="1" x14ac:dyDescent="0.35">
      <c r="A2443"/>
      <c r="B2443"/>
      <c r="C2443"/>
      <c r="D2443"/>
      <c r="E2443"/>
      <c r="F2443"/>
      <c r="K2443"/>
      <c r="L2443"/>
      <c r="M2443"/>
      <c r="N2443"/>
      <c r="O2443"/>
      <c r="Q2443"/>
      <c r="R2443"/>
      <c r="AL2443" s="117"/>
      <c r="AM2443"/>
      <c r="AN2443"/>
      <c r="AO2443"/>
      <c r="AP2443"/>
      <c r="AU2443"/>
      <c r="AV2443" s="169"/>
    </row>
    <row r="2444" spans="1:48" s="9" customFormat="1" ht="15" customHeight="1" x14ac:dyDescent="0.35">
      <c r="A2444"/>
      <c r="B2444"/>
      <c r="C2444"/>
      <c r="D2444"/>
      <c r="E2444"/>
      <c r="F2444"/>
      <c r="K2444"/>
      <c r="L2444"/>
      <c r="M2444"/>
      <c r="N2444"/>
      <c r="O2444"/>
      <c r="Q2444"/>
      <c r="R2444"/>
      <c r="AL2444" s="117"/>
      <c r="AM2444"/>
      <c r="AN2444"/>
      <c r="AO2444"/>
      <c r="AP2444"/>
      <c r="AU2444"/>
      <c r="AV2444" s="169"/>
    </row>
    <row r="2445" spans="1:48" s="9" customFormat="1" ht="15" customHeight="1" x14ac:dyDescent="0.35">
      <c r="A2445"/>
      <c r="B2445"/>
      <c r="C2445"/>
      <c r="D2445"/>
      <c r="E2445"/>
      <c r="F2445"/>
      <c r="K2445"/>
      <c r="L2445"/>
      <c r="M2445"/>
      <c r="N2445"/>
      <c r="O2445"/>
      <c r="Q2445"/>
      <c r="R2445"/>
      <c r="AL2445" s="117"/>
      <c r="AM2445"/>
      <c r="AN2445"/>
      <c r="AO2445"/>
      <c r="AP2445"/>
      <c r="AU2445"/>
      <c r="AV2445" s="169"/>
    </row>
    <row r="2446" spans="1:48" s="9" customFormat="1" ht="15" customHeight="1" x14ac:dyDescent="0.35">
      <c r="A2446"/>
      <c r="B2446"/>
      <c r="C2446"/>
      <c r="D2446"/>
      <c r="E2446"/>
      <c r="F2446"/>
      <c r="K2446"/>
      <c r="L2446"/>
      <c r="M2446"/>
      <c r="N2446"/>
      <c r="O2446"/>
      <c r="Q2446"/>
      <c r="R2446"/>
      <c r="AL2446" s="117"/>
      <c r="AM2446"/>
      <c r="AN2446"/>
      <c r="AO2446"/>
      <c r="AP2446"/>
      <c r="AU2446"/>
      <c r="AV2446" s="169"/>
    </row>
    <row r="2447" spans="1:48" s="9" customFormat="1" ht="15" customHeight="1" x14ac:dyDescent="0.35">
      <c r="A2447"/>
      <c r="B2447"/>
      <c r="C2447"/>
      <c r="D2447"/>
      <c r="E2447"/>
      <c r="F2447"/>
      <c r="K2447"/>
      <c r="L2447"/>
      <c r="M2447"/>
      <c r="N2447"/>
      <c r="O2447"/>
      <c r="Q2447"/>
      <c r="R2447"/>
      <c r="AL2447" s="117"/>
      <c r="AM2447"/>
      <c r="AN2447"/>
      <c r="AO2447"/>
      <c r="AP2447"/>
      <c r="AU2447"/>
      <c r="AV2447" s="169"/>
    </row>
    <row r="2448" spans="1:48" s="9" customFormat="1" ht="15" customHeight="1" x14ac:dyDescent="0.35">
      <c r="A2448"/>
      <c r="B2448"/>
      <c r="C2448"/>
      <c r="D2448"/>
      <c r="E2448"/>
      <c r="F2448"/>
      <c r="K2448"/>
      <c r="L2448"/>
      <c r="M2448"/>
      <c r="N2448"/>
      <c r="O2448"/>
      <c r="Q2448"/>
      <c r="R2448"/>
      <c r="AL2448" s="117"/>
      <c r="AM2448"/>
      <c r="AN2448"/>
      <c r="AO2448"/>
      <c r="AP2448"/>
      <c r="AU2448"/>
      <c r="AV2448" s="169"/>
    </row>
    <row r="2449" spans="1:48" s="9" customFormat="1" ht="15" customHeight="1" x14ac:dyDescent="0.35">
      <c r="A2449"/>
      <c r="B2449"/>
      <c r="C2449"/>
      <c r="D2449"/>
      <c r="E2449"/>
      <c r="F2449"/>
      <c r="K2449"/>
      <c r="L2449"/>
      <c r="M2449"/>
      <c r="N2449"/>
      <c r="O2449"/>
      <c r="Q2449"/>
      <c r="R2449"/>
      <c r="AL2449" s="117"/>
      <c r="AM2449"/>
      <c r="AN2449"/>
      <c r="AO2449"/>
      <c r="AP2449"/>
      <c r="AU2449"/>
      <c r="AV2449" s="169"/>
    </row>
    <row r="2450" spans="1:48" s="9" customFormat="1" ht="15" customHeight="1" x14ac:dyDescent="0.35">
      <c r="A2450"/>
      <c r="B2450"/>
      <c r="C2450"/>
      <c r="D2450"/>
      <c r="E2450"/>
      <c r="F2450"/>
      <c r="K2450"/>
      <c r="L2450"/>
      <c r="M2450"/>
      <c r="N2450"/>
      <c r="O2450"/>
      <c r="Q2450"/>
      <c r="R2450"/>
      <c r="AL2450" s="117"/>
      <c r="AM2450"/>
      <c r="AN2450"/>
      <c r="AO2450"/>
      <c r="AP2450"/>
      <c r="AU2450"/>
      <c r="AV2450" s="169"/>
    </row>
    <row r="2451" spans="1:48" s="9" customFormat="1" ht="15" customHeight="1" x14ac:dyDescent="0.35">
      <c r="A2451"/>
      <c r="B2451"/>
      <c r="C2451"/>
      <c r="D2451"/>
      <c r="E2451"/>
      <c r="F2451"/>
      <c r="K2451"/>
      <c r="L2451"/>
      <c r="M2451"/>
      <c r="N2451"/>
      <c r="O2451"/>
      <c r="Q2451"/>
      <c r="R2451"/>
      <c r="AL2451" s="117"/>
      <c r="AM2451"/>
      <c r="AN2451"/>
      <c r="AO2451"/>
      <c r="AP2451"/>
      <c r="AU2451"/>
      <c r="AV2451" s="169"/>
    </row>
    <row r="2452" spans="1:48" s="9" customFormat="1" ht="15" customHeight="1" x14ac:dyDescent="0.35">
      <c r="A2452"/>
      <c r="B2452"/>
      <c r="C2452"/>
      <c r="D2452"/>
      <c r="E2452"/>
      <c r="F2452"/>
      <c r="K2452"/>
      <c r="L2452"/>
      <c r="M2452"/>
      <c r="N2452"/>
      <c r="O2452"/>
      <c r="Q2452"/>
      <c r="R2452"/>
      <c r="AL2452" s="117"/>
      <c r="AM2452"/>
      <c r="AN2452"/>
      <c r="AO2452"/>
      <c r="AP2452"/>
      <c r="AU2452"/>
      <c r="AV2452" s="169"/>
    </row>
    <row r="2453" spans="1:48" s="9" customFormat="1" ht="15" customHeight="1" x14ac:dyDescent="0.35">
      <c r="A2453"/>
      <c r="B2453"/>
      <c r="C2453"/>
      <c r="D2453"/>
      <c r="E2453"/>
      <c r="F2453"/>
      <c r="K2453"/>
      <c r="L2453"/>
      <c r="M2453"/>
      <c r="N2453"/>
      <c r="O2453"/>
      <c r="Q2453"/>
      <c r="R2453"/>
      <c r="AL2453" s="117"/>
      <c r="AM2453"/>
      <c r="AN2453"/>
      <c r="AO2453"/>
      <c r="AP2453"/>
      <c r="AU2453"/>
      <c r="AV2453" s="169"/>
    </row>
    <row r="2454" spans="1:48" s="9" customFormat="1" ht="15" customHeight="1" x14ac:dyDescent="0.35">
      <c r="A2454"/>
      <c r="B2454"/>
      <c r="C2454"/>
      <c r="D2454"/>
      <c r="E2454"/>
      <c r="F2454"/>
      <c r="K2454"/>
      <c r="L2454"/>
      <c r="M2454"/>
      <c r="N2454"/>
      <c r="O2454"/>
      <c r="Q2454"/>
      <c r="R2454"/>
      <c r="AL2454" s="117"/>
      <c r="AM2454"/>
      <c r="AN2454"/>
      <c r="AO2454"/>
      <c r="AP2454"/>
      <c r="AU2454"/>
      <c r="AV2454" s="169"/>
    </row>
    <row r="2455" spans="1:48" s="9" customFormat="1" ht="15" customHeight="1" x14ac:dyDescent="0.35">
      <c r="A2455"/>
      <c r="B2455"/>
      <c r="C2455"/>
      <c r="D2455"/>
      <c r="E2455"/>
      <c r="F2455"/>
      <c r="K2455"/>
      <c r="L2455"/>
      <c r="M2455"/>
      <c r="N2455"/>
      <c r="O2455"/>
      <c r="Q2455"/>
      <c r="R2455"/>
      <c r="AL2455" s="117"/>
      <c r="AM2455"/>
      <c r="AN2455"/>
      <c r="AO2455"/>
      <c r="AP2455"/>
      <c r="AU2455"/>
      <c r="AV2455" s="169"/>
    </row>
    <row r="2456" spans="1:48" s="9" customFormat="1" ht="15" customHeight="1" x14ac:dyDescent="0.35">
      <c r="A2456"/>
      <c r="B2456"/>
      <c r="C2456"/>
      <c r="D2456"/>
      <c r="E2456"/>
      <c r="F2456"/>
      <c r="K2456"/>
      <c r="L2456"/>
      <c r="M2456"/>
      <c r="N2456"/>
      <c r="O2456"/>
      <c r="Q2456"/>
      <c r="R2456"/>
      <c r="AL2456" s="117"/>
      <c r="AM2456"/>
      <c r="AN2456"/>
      <c r="AO2456"/>
      <c r="AP2456"/>
      <c r="AU2456"/>
      <c r="AV2456" s="169"/>
    </row>
    <row r="2457" spans="1:48" s="9" customFormat="1" ht="15" customHeight="1" x14ac:dyDescent="0.35">
      <c r="A2457"/>
      <c r="B2457"/>
      <c r="C2457"/>
      <c r="D2457"/>
      <c r="E2457"/>
      <c r="F2457"/>
      <c r="K2457"/>
      <c r="L2457"/>
      <c r="M2457"/>
      <c r="N2457"/>
      <c r="O2457"/>
      <c r="Q2457"/>
      <c r="R2457"/>
      <c r="AL2457" s="117"/>
      <c r="AM2457"/>
      <c r="AN2457"/>
      <c r="AO2457"/>
      <c r="AP2457"/>
      <c r="AU2457"/>
      <c r="AV2457" s="169"/>
    </row>
    <row r="2458" spans="1:48" s="9" customFormat="1" ht="15" customHeight="1" x14ac:dyDescent="0.35">
      <c r="A2458"/>
      <c r="B2458"/>
      <c r="C2458"/>
      <c r="D2458"/>
      <c r="E2458"/>
      <c r="F2458"/>
      <c r="K2458"/>
      <c r="L2458"/>
      <c r="M2458"/>
      <c r="N2458"/>
      <c r="O2458"/>
      <c r="Q2458"/>
      <c r="R2458"/>
      <c r="AL2458" s="117"/>
      <c r="AM2458"/>
      <c r="AN2458"/>
      <c r="AO2458"/>
      <c r="AP2458"/>
      <c r="AU2458"/>
      <c r="AV2458" s="169"/>
    </row>
    <row r="2459" spans="1:48" s="9" customFormat="1" ht="15" customHeight="1" x14ac:dyDescent="0.35">
      <c r="A2459"/>
      <c r="B2459"/>
      <c r="C2459"/>
      <c r="D2459"/>
      <c r="E2459"/>
      <c r="F2459"/>
      <c r="K2459"/>
      <c r="L2459"/>
      <c r="M2459"/>
      <c r="N2459"/>
      <c r="O2459"/>
      <c r="Q2459"/>
      <c r="R2459"/>
      <c r="AL2459" s="117"/>
      <c r="AM2459"/>
      <c r="AN2459"/>
      <c r="AO2459"/>
      <c r="AP2459"/>
      <c r="AU2459"/>
      <c r="AV2459" s="169"/>
    </row>
    <row r="2460" spans="1:48" s="9" customFormat="1" ht="15" customHeight="1" x14ac:dyDescent="0.35">
      <c r="A2460"/>
      <c r="B2460"/>
      <c r="C2460"/>
      <c r="D2460"/>
      <c r="E2460"/>
      <c r="F2460"/>
      <c r="K2460"/>
      <c r="L2460"/>
      <c r="M2460"/>
      <c r="N2460"/>
      <c r="O2460"/>
      <c r="Q2460"/>
      <c r="R2460"/>
      <c r="AL2460" s="117"/>
      <c r="AM2460"/>
      <c r="AN2460"/>
      <c r="AO2460"/>
      <c r="AP2460"/>
      <c r="AU2460"/>
      <c r="AV2460" s="169"/>
    </row>
    <row r="2461" spans="1:48" s="9" customFormat="1" ht="15" customHeight="1" x14ac:dyDescent="0.35">
      <c r="A2461"/>
      <c r="B2461"/>
      <c r="C2461"/>
      <c r="D2461"/>
      <c r="E2461"/>
      <c r="F2461"/>
      <c r="K2461"/>
      <c r="L2461"/>
      <c r="M2461"/>
      <c r="N2461"/>
      <c r="O2461"/>
      <c r="Q2461"/>
      <c r="R2461"/>
      <c r="AL2461" s="117"/>
      <c r="AM2461"/>
      <c r="AN2461"/>
      <c r="AO2461"/>
      <c r="AP2461"/>
      <c r="AU2461"/>
      <c r="AV2461" s="169"/>
    </row>
    <row r="2462" spans="1:48" s="9" customFormat="1" ht="15" customHeight="1" x14ac:dyDescent="0.35">
      <c r="A2462"/>
      <c r="B2462"/>
      <c r="C2462"/>
      <c r="D2462"/>
      <c r="E2462"/>
      <c r="F2462"/>
      <c r="K2462"/>
      <c r="L2462"/>
      <c r="M2462"/>
      <c r="N2462"/>
      <c r="O2462"/>
      <c r="Q2462"/>
      <c r="R2462"/>
      <c r="AL2462" s="117"/>
      <c r="AM2462"/>
      <c r="AN2462"/>
      <c r="AO2462"/>
      <c r="AP2462"/>
      <c r="AU2462"/>
      <c r="AV2462" s="169"/>
    </row>
    <row r="2463" spans="1:48" s="9" customFormat="1" ht="15" customHeight="1" x14ac:dyDescent="0.35">
      <c r="A2463"/>
      <c r="B2463"/>
      <c r="C2463"/>
      <c r="D2463"/>
      <c r="E2463"/>
      <c r="F2463"/>
      <c r="K2463"/>
      <c r="L2463"/>
      <c r="M2463"/>
      <c r="N2463"/>
      <c r="O2463"/>
      <c r="Q2463"/>
      <c r="R2463"/>
      <c r="AL2463" s="117"/>
      <c r="AM2463"/>
      <c r="AN2463"/>
      <c r="AO2463"/>
      <c r="AP2463"/>
      <c r="AU2463"/>
      <c r="AV2463" s="169"/>
    </row>
    <row r="2464" spans="1:48" s="9" customFormat="1" ht="15" customHeight="1" x14ac:dyDescent="0.35">
      <c r="A2464"/>
      <c r="B2464"/>
      <c r="C2464"/>
      <c r="D2464"/>
      <c r="E2464"/>
      <c r="F2464"/>
      <c r="K2464"/>
      <c r="L2464"/>
      <c r="M2464"/>
      <c r="N2464"/>
      <c r="O2464"/>
      <c r="Q2464"/>
      <c r="R2464"/>
      <c r="AL2464" s="117"/>
      <c r="AM2464"/>
      <c r="AN2464"/>
      <c r="AO2464"/>
      <c r="AP2464"/>
      <c r="AU2464"/>
      <c r="AV2464" s="169"/>
    </row>
    <row r="2465" spans="1:48" s="9" customFormat="1" ht="15" customHeight="1" x14ac:dyDescent="0.35">
      <c r="A2465"/>
      <c r="B2465"/>
      <c r="C2465"/>
      <c r="D2465"/>
      <c r="E2465"/>
      <c r="F2465"/>
      <c r="K2465"/>
      <c r="L2465"/>
      <c r="M2465"/>
      <c r="N2465"/>
      <c r="O2465"/>
      <c r="Q2465"/>
      <c r="R2465"/>
      <c r="AL2465" s="117"/>
      <c r="AM2465"/>
      <c r="AN2465"/>
      <c r="AO2465"/>
      <c r="AP2465"/>
      <c r="AU2465"/>
      <c r="AV2465" s="169"/>
    </row>
    <row r="2466" spans="1:48" s="9" customFormat="1" ht="15" customHeight="1" x14ac:dyDescent="0.35">
      <c r="A2466"/>
      <c r="B2466"/>
      <c r="C2466"/>
      <c r="D2466"/>
      <c r="E2466"/>
      <c r="F2466"/>
      <c r="K2466"/>
      <c r="L2466"/>
      <c r="M2466"/>
      <c r="N2466"/>
      <c r="O2466"/>
      <c r="Q2466"/>
      <c r="R2466"/>
      <c r="AL2466" s="117"/>
      <c r="AM2466"/>
      <c r="AN2466"/>
      <c r="AO2466"/>
      <c r="AP2466"/>
      <c r="AU2466"/>
      <c r="AV2466" s="169"/>
    </row>
    <row r="2467" spans="1:48" s="9" customFormat="1" ht="15" customHeight="1" x14ac:dyDescent="0.35">
      <c r="A2467"/>
      <c r="B2467"/>
      <c r="C2467"/>
      <c r="D2467"/>
      <c r="E2467"/>
      <c r="F2467"/>
      <c r="K2467"/>
      <c r="L2467"/>
      <c r="M2467"/>
      <c r="N2467"/>
      <c r="O2467"/>
      <c r="Q2467"/>
      <c r="R2467"/>
      <c r="AL2467" s="117"/>
      <c r="AM2467"/>
      <c r="AN2467"/>
      <c r="AO2467"/>
      <c r="AP2467"/>
      <c r="AU2467"/>
      <c r="AV2467" s="169"/>
    </row>
    <row r="2468" spans="1:48" s="9" customFormat="1" ht="15" customHeight="1" x14ac:dyDescent="0.35">
      <c r="A2468"/>
      <c r="B2468"/>
      <c r="C2468"/>
      <c r="D2468"/>
      <c r="E2468"/>
      <c r="F2468"/>
      <c r="K2468"/>
      <c r="L2468"/>
      <c r="M2468"/>
      <c r="N2468"/>
      <c r="O2468"/>
      <c r="Q2468"/>
      <c r="R2468"/>
      <c r="AL2468" s="117"/>
      <c r="AM2468"/>
      <c r="AN2468"/>
      <c r="AO2468"/>
      <c r="AP2468"/>
      <c r="AU2468"/>
      <c r="AV2468" s="169"/>
    </row>
    <row r="2469" spans="1:48" s="9" customFormat="1" ht="15" customHeight="1" x14ac:dyDescent="0.35">
      <c r="A2469"/>
      <c r="B2469"/>
      <c r="C2469"/>
      <c r="D2469"/>
      <c r="E2469"/>
      <c r="F2469"/>
      <c r="K2469"/>
      <c r="L2469"/>
      <c r="M2469"/>
      <c r="N2469"/>
      <c r="O2469"/>
      <c r="Q2469"/>
      <c r="R2469"/>
      <c r="AL2469" s="117"/>
      <c r="AM2469"/>
      <c r="AN2469"/>
      <c r="AO2469"/>
      <c r="AP2469"/>
      <c r="AU2469"/>
      <c r="AV2469" s="169"/>
    </row>
    <row r="2470" spans="1:48" s="9" customFormat="1" ht="15" customHeight="1" x14ac:dyDescent="0.35">
      <c r="A2470"/>
      <c r="B2470"/>
      <c r="C2470"/>
      <c r="D2470"/>
      <c r="E2470"/>
      <c r="F2470"/>
      <c r="K2470"/>
      <c r="L2470"/>
      <c r="M2470"/>
      <c r="N2470"/>
      <c r="O2470"/>
      <c r="Q2470"/>
      <c r="R2470"/>
      <c r="AL2470" s="117"/>
      <c r="AM2470"/>
      <c r="AN2470"/>
      <c r="AO2470"/>
      <c r="AP2470"/>
      <c r="AU2470"/>
      <c r="AV2470" s="169"/>
    </row>
    <row r="2471" spans="1:48" s="9" customFormat="1" ht="15" customHeight="1" x14ac:dyDescent="0.35">
      <c r="A2471"/>
      <c r="B2471"/>
      <c r="C2471"/>
      <c r="D2471"/>
      <c r="E2471"/>
      <c r="F2471"/>
      <c r="K2471"/>
      <c r="L2471"/>
      <c r="M2471"/>
      <c r="N2471"/>
      <c r="O2471"/>
      <c r="Q2471"/>
      <c r="R2471"/>
      <c r="AL2471" s="117"/>
      <c r="AM2471"/>
      <c r="AN2471"/>
      <c r="AO2471"/>
      <c r="AP2471"/>
      <c r="AU2471"/>
      <c r="AV2471" s="169"/>
    </row>
    <row r="2472" spans="1:48" s="9" customFormat="1" ht="15" customHeight="1" x14ac:dyDescent="0.35">
      <c r="A2472"/>
      <c r="B2472"/>
      <c r="C2472"/>
      <c r="D2472"/>
      <c r="E2472"/>
      <c r="F2472"/>
      <c r="K2472"/>
      <c r="L2472"/>
      <c r="M2472"/>
      <c r="N2472"/>
      <c r="O2472"/>
      <c r="Q2472"/>
      <c r="R2472"/>
      <c r="AL2472" s="117"/>
      <c r="AM2472"/>
      <c r="AN2472"/>
      <c r="AO2472"/>
      <c r="AP2472"/>
      <c r="AU2472"/>
      <c r="AV2472" s="169"/>
    </row>
    <row r="2473" spans="1:48" s="9" customFormat="1" ht="15" customHeight="1" x14ac:dyDescent="0.35">
      <c r="A2473"/>
      <c r="B2473"/>
      <c r="C2473"/>
      <c r="D2473"/>
      <c r="E2473"/>
      <c r="F2473"/>
      <c r="K2473"/>
      <c r="L2473"/>
      <c r="M2473"/>
      <c r="N2473"/>
      <c r="O2473"/>
      <c r="Q2473"/>
      <c r="R2473"/>
      <c r="AL2473" s="117"/>
      <c r="AM2473"/>
      <c r="AN2473"/>
      <c r="AO2473"/>
      <c r="AP2473"/>
      <c r="AU2473"/>
      <c r="AV2473" s="169"/>
    </row>
    <row r="2474" spans="1:48" s="9" customFormat="1" ht="15" customHeight="1" x14ac:dyDescent="0.35">
      <c r="A2474"/>
      <c r="B2474"/>
      <c r="C2474"/>
      <c r="D2474"/>
      <c r="E2474"/>
      <c r="F2474"/>
      <c r="K2474"/>
      <c r="L2474"/>
      <c r="M2474"/>
      <c r="N2474"/>
      <c r="O2474"/>
      <c r="Q2474"/>
      <c r="R2474"/>
      <c r="AL2474" s="117"/>
      <c r="AM2474"/>
      <c r="AN2474"/>
      <c r="AO2474"/>
      <c r="AP2474"/>
      <c r="AU2474"/>
      <c r="AV2474" s="169"/>
    </row>
    <row r="2475" spans="1:48" s="9" customFormat="1" ht="15" customHeight="1" x14ac:dyDescent="0.35">
      <c r="A2475"/>
      <c r="B2475"/>
      <c r="C2475"/>
      <c r="D2475"/>
      <c r="E2475"/>
      <c r="F2475"/>
      <c r="K2475"/>
      <c r="L2475"/>
      <c r="M2475"/>
      <c r="N2475"/>
      <c r="O2475"/>
      <c r="Q2475"/>
      <c r="R2475"/>
      <c r="AL2475" s="117"/>
      <c r="AM2475"/>
      <c r="AN2475"/>
      <c r="AO2475"/>
      <c r="AP2475"/>
      <c r="AU2475"/>
      <c r="AV2475" s="169"/>
    </row>
    <row r="2476" spans="1:48" s="9" customFormat="1" ht="15" customHeight="1" x14ac:dyDescent="0.35">
      <c r="A2476"/>
      <c r="B2476"/>
      <c r="C2476"/>
      <c r="D2476"/>
      <c r="E2476"/>
      <c r="F2476"/>
      <c r="K2476"/>
      <c r="L2476"/>
      <c r="M2476"/>
      <c r="N2476"/>
      <c r="O2476"/>
      <c r="Q2476"/>
      <c r="R2476"/>
      <c r="AL2476" s="117"/>
      <c r="AM2476"/>
      <c r="AN2476"/>
      <c r="AO2476"/>
      <c r="AP2476"/>
      <c r="AU2476"/>
      <c r="AV2476" s="169"/>
    </row>
    <row r="2477" spans="1:48" s="9" customFormat="1" ht="15" customHeight="1" x14ac:dyDescent="0.35">
      <c r="A2477"/>
      <c r="B2477"/>
      <c r="C2477"/>
      <c r="D2477"/>
      <c r="E2477"/>
      <c r="F2477"/>
      <c r="K2477"/>
      <c r="L2477"/>
      <c r="M2477"/>
      <c r="N2477"/>
      <c r="O2477"/>
      <c r="Q2477"/>
      <c r="R2477"/>
      <c r="AL2477" s="117"/>
      <c r="AM2477"/>
      <c r="AN2477"/>
      <c r="AO2477"/>
      <c r="AP2477"/>
      <c r="AU2477"/>
      <c r="AV2477" s="169"/>
    </row>
    <row r="2478" spans="1:48" s="9" customFormat="1" ht="15" customHeight="1" x14ac:dyDescent="0.35">
      <c r="A2478"/>
      <c r="B2478"/>
      <c r="C2478"/>
      <c r="D2478"/>
      <c r="E2478"/>
      <c r="F2478"/>
      <c r="K2478"/>
      <c r="L2478"/>
      <c r="M2478"/>
      <c r="N2478"/>
      <c r="O2478"/>
      <c r="Q2478"/>
      <c r="R2478"/>
      <c r="AL2478" s="117"/>
      <c r="AM2478"/>
      <c r="AN2478"/>
      <c r="AO2478"/>
      <c r="AP2478"/>
      <c r="AU2478"/>
      <c r="AV2478" s="169"/>
    </row>
    <row r="2479" spans="1:48" s="9" customFormat="1" ht="15" customHeight="1" x14ac:dyDescent="0.35">
      <c r="A2479"/>
      <c r="B2479"/>
      <c r="C2479"/>
      <c r="D2479"/>
      <c r="E2479"/>
      <c r="F2479"/>
      <c r="K2479"/>
      <c r="L2479"/>
      <c r="M2479"/>
      <c r="N2479"/>
      <c r="O2479"/>
      <c r="Q2479"/>
      <c r="R2479"/>
      <c r="AL2479" s="117"/>
      <c r="AM2479"/>
      <c r="AN2479"/>
      <c r="AO2479"/>
      <c r="AP2479"/>
      <c r="AU2479"/>
      <c r="AV2479" s="169"/>
    </row>
    <row r="2480" spans="1:48" s="9" customFormat="1" ht="15" customHeight="1" x14ac:dyDescent="0.35">
      <c r="A2480"/>
      <c r="B2480"/>
      <c r="C2480"/>
      <c r="D2480"/>
      <c r="E2480"/>
      <c r="F2480"/>
      <c r="K2480"/>
      <c r="L2480"/>
      <c r="M2480"/>
      <c r="N2480"/>
      <c r="O2480"/>
      <c r="Q2480"/>
      <c r="R2480"/>
      <c r="AL2480" s="117"/>
      <c r="AM2480"/>
      <c r="AN2480"/>
      <c r="AO2480"/>
      <c r="AP2480"/>
      <c r="AU2480"/>
      <c r="AV2480" s="169"/>
    </row>
    <row r="2481" spans="1:48" s="9" customFormat="1" ht="15" customHeight="1" x14ac:dyDescent="0.35">
      <c r="A2481"/>
      <c r="B2481"/>
      <c r="C2481"/>
      <c r="D2481"/>
      <c r="E2481"/>
      <c r="F2481"/>
      <c r="K2481"/>
      <c r="L2481"/>
      <c r="M2481"/>
      <c r="N2481"/>
      <c r="O2481"/>
      <c r="Q2481"/>
      <c r="R2481"/>
      <c r="AL2481" s="117"/>
      <c r="AM2481"/>
      <c r="AN2481"/>
      <c r="AO2481"/>
      <c r="AP2481"/>
      <c r="AU2481"/>
      <c r="AV2481" s="169"/>
    </row>
    <row r="2482" spans="1:48" s="9" customFormat="1" ht="15" customHeight="1" x14ac:dyDescent="0.35">
      <c r="A2482"/>
      <c r="B2482"/>
      <c r="C2482"/>
      <c r="D2482"/>
      <c r="E2482"/>
      <c r="F2482"/>
      <c r="K2482"/>
      <c r="L2482"/>
      <c r="M2482"/>
      <c r="N2482"/>
      <c r="O2482"/>
      <c r="Q2482"/>
      <c r="R2482"/>
      <c r="AL2482" s="117"/>
      <c r="AM2482"/>
      <c r="AN2482"/>
      <c r="AO2482"/>
      <c r="AP2482"/>
      <c r="AU2482"/>
      <c r="AV2482" s="169"/>
    </row>
    <row r="2483" spans="1:48" s="9" customFormat="1" ht="15" customHeight="1" x14ac:dyDescent="0.35">
      <c r="A2483"/>
      <c r="B2483"/>
      <c r="C2483"/>
      <c r="D2483"/>
      <c r="E2483"/>
      <c r="F2483"/>
      <c r="K2483"/>
      <c r="L2483"/>
      <c r="M2483"/>
      <c r="N2483"/>
      <c r="O2483"/>
      <c r="Q2483"/>
      <c r="R2483"/>
      <c r="AL2483" s="117"/>
      <c r="AM2483"/>
      <c r="AN2483"/>
      <c r="AO2483"/>
      <c r="AP2483"/>
      <c r="AU2483"/>
      <c r="AV2483" s="169"/>
    </row>
    <row r="2484" spans="1:48" s="9" customFormat="1" ht="15" customHeight="1" x14ac:dyDescent="0.35">
      <c r="A2484"/>
      <c r="B2484"/>
      <c r="C2484"/>
      <c r="D2484"/>
      <c r="E2484"/>
      <c r="F2484"/>
      <c r="K2484"/>
      <c r="L2484"/>
      <c r="M2484"/>
      <c r="N2484"/>
      <c r="O2484"/>
      <c r="Q2484"/>
      <c r="R2484"/>
      <c r="AL2484" s="117"/>
      <c r="AM2484"/>
      <c r="AN2484"/>
      <c r="AO2484"/>
      <c r="AP2484"/>
      <c r="AU2484"/>
      <c r="AV2484" s="169"/>
    </row>
    <row r="2485" spans="1:48" s="9" customFormat="1" ht="15" customHeight="1" x14ac:dyDescent="0.35">
      <c r="A2485"/>
      <c r="B2485"/>
      <c r="C2485"/>
      <c r="D2485"/>
      <c r="E2485"/>
      <c r="F2485"/>
      <c r="K2485"/>
      <c r="L2485"/>
      <c r="M2485"/>
      <c r="N2485"/>
      <c r="O2485"/>
      <c r="Q2485"/>
      <c r="R2485"/>
      <c r="AL2485" s="117"/>
      <c r="AM2485"/>
      <c r="AN2485"/>
      <c r="AO2485"/>
      <c r="AP2485"/>
      <c r="AU2485"/>
      <c r="AV2485" s="169"/>
    </row>
    <row r="2486" spans="1:48" s="9" customFormat="1" ht="15" customHeight="1" x14ac:dyDescent="0.35">
      <c r="A2486"/>
      <c r="B2486"/>
      <c r="C2486"/>
      <c r="D2486"/>
      <c r="E2486"/>
      <c r="F2486"/>
      <c r="K2486"/>
      <c r="L2486"/>
      <c r="M2486"/>
      <c r="N2486"/>
      <c r="O2486"/>
      <c r="Q2486"/>
      <c r="R2486"/>
      <c r="AL2486" s="117"/>
      <c r="AM2486"/>
      <c r="AN2486"/>
      <c r="AO2486"/>
      <c r="AP2486"/>
      <c r="AU2486"/>
      <c r="AV2486" s="169"/>
    </row>
    <row r="2487" spans="1:48" s="9" customFormat="1" ht="15" customHeight="1" x14ac:dyDescent="0.35">
      <c r="A2487"/>
      <c r="B2487"/>
      <c r="C2487"/>
      <c r="D2487"/>
      <c r="E2487"/>
      <c r="F2487"/>
      <c r="K2487"/>
      <c r="L2487"/>
      <c r="M2487"/>
      <c r="N2487"/>
      <c r="O2487"/>
      <c r="Q2487"/>
      <c r="R2487"/>
      <c r="AL2487" s="117"/>
      <c r="AM2487"/>
      <c r="AN2487"/>
      <c r="AO2487"/>
      <c r="AP2487"/>
      <c r="AU2487"/>
      <c r="AV2487" s="169"/>
    </row>
    <row r="2488" spans="1:48" s="9" customFormat="1" ht="15" customHeight="1" x14ac:dyDescent="0.35">
      <c r="A2488"/>
      <c r="B2488"/>
      <c r="C2488"/>
      <c r="D2488"/>
      <c r="E2488"/>
      <c r="F2488"/>
      <c r="K2488"/>
      <c r="L2488"/>
      <c r="M2488"/>
      <c r="N2488"/>
      <c r="O2488"/>
      <c r="Q2488"/>
      <c r="R2488"/>
      <c r="AL2488" s="117"/>
      <c r="AM2488"/>
      <c r="AN2488"/>
      <c r="AO2488"/>
      <c r="AP2488"/>
      <c r="AU2488"/>
      <c r="AV2488" s="169"/>
    </row>
    <row r="2489" spans="1:48" s="9" customFormat="1" ht="15" customHeight="1" x14ac:dyDescent="0.35">
      <c r="A2489"/>
      <c r="B2489"/>
      <c r="C2489"/>
      <c r="D2489"/>
      <c r="E2489"/>
      <c r="F2489"/>
      <c r="K2489"/>
      <c r="L2489"/>
      <c r="M2489"/>
      <c r="N2489"/>
      <c r="O2489"/>
      <c r="Q2489"/>
      <c r="R2489"/>
      <c r="AL2489" s="117"/>
      <c r="AM2489"/>
      <c r="AN2489"/>
      <c r="AO2489"/>
      <c r="AP2489"/>
      <c r="AU2489"/>
      <c r="AV2489" s="169"/>
    </row>
    <row r="2490" spans="1:48" s="9" customFormat="1" ht="15" customHeight="1" x14ac:dyDescent="0.35">
      <c r="A2490"/>
      <c r="B2490"/>
      <c r="C2490"/>
      <c r="D2490"/>
      <c r="E2490"/>
      <c r="F2490"/>
      <c r="K2490"/>
      <c r="L2490"/>
      <c r="M2490"/>
      <c r="N2490"/>
      <c r="O2490"/>
      <c r="Q2490"/>
      <c r="R2490"/>
      <c r="AL2490" s="117"/>
      <c r="AM2490"/>
      <c r="AN2490"/>
      <c r="AO2490"/>
      <c r="AP2490"/>
      <c r="AU2490"/>
      <c r="AV2490" s="169"/>
    </row>
    <row r="2491" spans="1:48" s="9" customFormat="1" ht="15" customHeight="1" x14ac:dyDescent="0.35">
      <c r="A2491"/>
      <c r="B2491"/>
      <c r="C2491"/>
      <c r="D2491"/>
      <c r="E2491"/>
      <c r="F2491"/>
      <c r="K2491"/>
      <c r="L2491"/>
      <c r="M2491"/>
      <c r="N2491"/>
      <c r="O2491"/>
      <c r="Q2491"/>
      <c r="R2491"/>
      <c r="AL2491" s="117"/>
      <c r="AM2491"/>
      <c r="AN2491"/>
      <c r="AO2491"/>
      <c r="AP2491"/>
      <c r="AU2491"/>
      <c r="AV2491" s="169"/>
    </row>
    <row r="2492" spans="1:48" s="9" customFormat="1" ht="15" customHeight="1" x14ac:dyDescent="0.35">
      <c r="A2492"/>
      <c r="B2492"/>
      <c r="C2492"/>
      <c r="D2492"/>
      <c r="E2492"/>
      <c r="F2492"/>
      <c r="K2492"/>
      <c r="L2492"/>
      <c r="M2492"/>
      <c r="N2492"/>
      <c r="O2492"/>
      <c r="Q2492"/>
      <c r="R2492"/>
      <c r="AL2492" s="117"/>
      <c r="AM2492"/>
      <c r="AN2492"/>
      <c r="AO2492"/>
      <c r="AP2492"/>
      <c r="AU2492"/>
      <c r="AV2492" s="169"/>
    </row>
    <row r="2493" spans="1:48" s="9" customFormat="1" ht="15" customHeight="1" x14ac:dyDescent="0.35">
      <c r="A2493"/>
      <c r="B2493"/>
      <c r="C2493"/>
      <c r="D2493"/>
      <c r="E2493"/>
      <c r="F2493"/>
      <c r="K2493"/>
      <c r="L2493"/>
      <c r="M2493"/>
      <c r="N2493"/>
      <c r="O2493"/>
      <c r="Q2493"/>
      <c r="R2493"/>
      <c r="AL2493" s="117"/>
      <c r="AM2493"/>
      <c r="AN2493"/>
      <c r="AO2493"/>
      <c r="AP2493"/>
      <c r="AU2493"/>
      <c r="AV2493" s="169"/>
    </row>
    <row r="2494" spans="1:48" s="9" customFormat="1" ht="15" customHeight="1" x14ac:dyDescent="0.35">
      <c r="A2494"/>
      <c r="B2494"/>
      <c r="C2494"/>
      <c r="D2494"/>
      <c r="E2494"/>
      <c r="F2494"/>
      <c r="K2494"/>
      <c r="L2494"/>
      <c r="M2494"/>
      <c r="N2494"/>
      <c r="O2494"/>
      <c r="Q2494"/>
      <c r="R2494"/>
      <c r="AL2494" s="117"/>
      <c r="AM2494"/>
      <c r="AN2494"/>
      <c r="AO2494"/>
      <c r="AP2494"/>
      <c r="AU2494"/>
      <c r="AV2494" s="169"/>
    </row>
    <row r="2495" spans="1:48" s="9" customFormat="1" ht="15" customHeight="1" x14ac:dyDescent="0.35">
      <c r="A2495"/>
      <c r="B2495"/>
      <c r="C2495"/>
      <c r="D2495"/>
      <c r="E2495"/>
      <c r="F2495"/>
      <c r="K2495"/>
      <c r="L2495"/>
      <c r="M2495"/>
      <c r="N2495"/>
      <c r="O2495"/>
      <c r="Q2495"/>
      <c r="R2495"/>
      <c r="AL2495" s="117"/>
      <c r="AM2495"/>
      <c r="AN2495"/>
      <c r="AO2495"/>
      <c r="AP2495"/>
      <c r="AU2495"/>
      <c r="AV2495" s="169"/>
    </row>
    <row r="2496" spans="1:48" s="9" customFormat="1" ht="15" customHeight="1" x14ac:dyDescent="0.35">
      <c r="A2496"/>
      <c r="B2496"/>
      <c r="C2496"/>
      <c r="D2496"/>
      <c r="E2496"/>
      <c r="F2496"/>
      <c r="K2496"/>
      <c r="L2496"/>
      <c r="M2496"/>
      <c r="N2496"/>
      <c r="O2496"/>
      <c r="Q2496"/>
      <c r="R2496"/>
      <c r="AL2496" s="117"/>
      <c r="AM2496"/>
      <c r="AN2496"/>
      <c r="AO2496"/>
      <c r="AP2496"/>
      <c r="AU2496"/>
      <c r="AV2496" s="169"/>
    </row>
    <row r="2497" spans="1:48" s="9" customFormat="1" ht="15" customHeight="1" x14ac:dyDescent="0.35">
      <c r="A2497"/>
      <c r="B2497"/>
      <c r="C2497"/>
      <c r="D2497"/>
      <c r="E2497"/>
      <c r="F2497"/>
      <c r="K2497"/>
      <c r="L2497"/>
      <c r="M2497"/>
      <c r="N2497"/>
      <c r="O2497"/>
      <c r="Q2497"/>
      <c r="R2497"/>
      <c r="AL2497" s="117"/>
      <c r="AM2497"/>
      <c r="AN2497"/>
      <c r="AO2497"/>
      <c r="AP2497"/>
      <c r="AU2497"/>
      <c r="AV2497" s="169"/>
    </row>
    <row r="2498" spans="1:48" s="9" customFormat="1" ht="15" customHeight="1" x14ac:dyDescent="0.35">
      <c r="A2498"/>
      <c r="B2498"/>
      <c r="C2498"/>
      <c r="D2498"/>
      <c r="E2498"/>
      <c r="F2498"/>
      <c r="K2498"/>
      <c r="L2498"/>
      <c r="M2498"/>
      <c r="N2498"/>
      <c r="O2498"/>
      <c r="Q2498"/>
      <c r="R2498"/>
      <c r="AL2498" s="117"/>
      <c r="AM2498"/>
      <c r="AN2498"/>
      <c r="AO2498"/>
      <c r="AP2498"/>
      <c r="AU2498"/>
      <c r="AV2498" s="169"/>
    </row>
    <row r="2499" spans="1:48" s="9" customFormat="1" ht="15" customHeight="1" x14ac:dyDescent="0.35">
      <c r="A2499"/>
      <c r="B2499"/>
      <c r="C2499"/>
      <c r="D2499"/>
      <c r="E2499"/>
      <c r="F2499"/>
      <c r="K2499"/>
      <c r="L2499"/>
      <c r="M2499"/>
      <c r="N2499"/>
      <c r="O2499"/>
      <c r="Q2499"/>
      <c r="R2499"/>
      <c r="AL2499" s="117"/>
      <c r="AM2499"/>
      <c r="AN2499"/>
      <c r="AO2499"/>
      <c r="AP2499"/>
      <c r="AU2499"/>
      <c r="AV2499" s="169"/>
    </row>
    <row r="2500" spans="1:48" s="9" customFormat="1" ht="15" customHeight="1" x14ac:dyDescent="0.35">
      <c r="A2500"/>
      <c r="B2500"/>
      <c r="C2500"/>
      <c r="D2500"/>
      <c r="E2500"/>
      <c r="F2500"/>
      <c r="K2500"/>
      <c r="L2500"/>
      <c r="M2500"/>
      <c r="N2500"/>
      <c r="O2500"/>
      <c r="Q2500"/>
      <c r="R2500"/>
      <c r="AL2500" s="117"/>
      <c r="AM2500"/>
      <c r="AN2500"/>
      <c r="AO2500"/>
      <c r="AP2500"/>
      <c r="AU2500"/>
      <c r="AV2500" s="169"/>
    </row>
    <row r="2501" spans="1:48" s="9" customFormat="1" ht="15" customHeight="1" x14ac:dyDescent="0.35">
      <c r="A2501"/>
      <c r="B2501"/>
      <c r="C2501"/>
      <c r="D2501"/>
      <c r="E2501"/>
      <c r="F2501"/>
      <c r="K2501"/>
      <c r="L2501"/>
      <c r="M2501"/>
      <c r="N2501"/>
      <c r="O2501"/>
      <c r="Q2501"/>
      <c r="R2501"/>
      <c r="AL2501" s="117"/>
      <c r="AM2501"/>
      <c r="AN2501"/>
      <c r="AO2501"/>
      <c r="AP2501"/>
      <c r="AU2501"/>
      <c r="AV2501" s="169"/>
    </row>
    <row r="2502" spans="1:48" s="9" customFormat="1" ht="15" customHeight="1" x14ac:dyDescent="0.35">
      <c r="A2502"/>
      <c r="B2502"/>
      <c r="C2502"/>
      <c r="D2502"/>
      <c r="E2502"/>
      <c r="F2502"/>
      <c r="K2502"/>
      <c r="L2502"/>
      <c r="M2502"/>
      <c r="N2502"/>
      <c r="O2502"/>
      <c r="Q2502"/>
      <c r="R2502"/>
      <c r="AL2502" s="117"/>
      <c r="AM2502"/>
      <c r="AN2502"/>
      <c r="AO2502"/>
      <c r="AP2502"/>
      <c r="AU2502"/>
      <c r="AV2502" s="169"/>
    </row>
    <row r="2503" spans="1:48" s="9" customFormat="1" ht="15" customHeight="1" x14ac:dyDescent="0.35">
      <c r="A2503"/>
      <c r="B2503"/>
      <c r="C2503"/>
      <c r="D2503"/>
      <c r="E2503"/>
      <c r="F2503"/>
      <c r="K2503"/>
      <c r="L2503"/>
      <c r="M2503"/>
      <c r="N2503"/>
      <c r="O2503"/>
      <c r="Q2503"/>
      <c r="R2503"/>
      <c r="AL2503" s="117"/>
      <c r="AM2503"/>
      <c r="AN2503"/>
      <c r="AO2503"/>
      <c r="AP2503"/>
      <c r="AU2503"/>
      <c r="AV2503" s="169"/>
    </row>
    <row r="2504" spans="1:48" s="9" customFormat="1" ht="15" customHeight="1" x14ac:dyDescent="0.35">
      <c r="A2504"/>
      <c r="B2504"/>
      <c r="C2504"/>
      <c r="D2504"/>
      <c r="E2504"/>
      <c r="F2504"/>
      <c r="K2504"/>
      <c r="L2504"/>
      <c r="M2504"/>
      <c r="N2504"/>
      <c r="O2504"/>
      <c r="Q2504"/>
      <c r="R2504"/>
      <c r="AL2504" s="117"/>
      <c r="AM2504"/>
      <c r="AN2504"/>
      <c r="AO2504"/>
      <c r="AP2504"/>
      <c r="AU2504"/>
      <c r="AV2504" s="169"/>
    </row>
    <row r="2505" spans="1:48" s="9" customFormat="1" ht="15" customHeight="1" x14ac:dyDescent="0.35">
      <c r="A2505"/>
      <c r="B2505"/>
      <c r="C2505"/>
      <c r="D2505"/>
      <c r="E2505"/>
      <c r="F2505"/>
      <c r="K2505"/>
      <c r="L2505"/>
      <c r="M2505"/>
      <c r="N2505"/>
      <c r="O2505"/>
      <c r="Q2505"/>
      <c r="R2505"/>
      <c r="AL2505" s="117"/>
      <c r="AM2505"/>
      <c r="AN2505"/>
      <c r="AO2505"/>
      <c r="AP2505"/>
      <c r="AU2505"/>
      <c r="AV2505" s="169"/>
    </row>
    <row r="2506" spans="1:48" s="9" customFormat="1" ht="15" customHeight="1" x14ac:dyDescent="0.35">
      <c r="A2506"/>
      <c r="B2506"/>
      <c r="C2506"/>
      <c r="D2506"/>
      <c r="E2506"/>
      <c r="F2506"/>
      <c r="K2506"/>
      <c r="L2506"/>
      <c r="M2506"/>
      <c r="N2506"/>
      <c r="O2506"/>
      <c r="Q2506"/>
      <c r="R2506"/>
      <c r="AL2506" s="117"/>
      <c r="AM2506"/>
      <c r="AN2506"/>
      <c r="AO2506"/>
      <c r="AP2506"/>
      <c r="AU2506"/>
      <c r="AV2506" s="169"/>
    </row>
    <row r="2507" spans="1:48" s="9" customFormat="1" ht="15" customHeight="1" x14ac:dyDescent="0.35">
      <c r="A2507"/>
      <c r="B2507"/>
      <c r="C2507"/>
      <c r="D2507"/>
      <c r="E2507"/>
      <c r="F2507"/>
      <c r="K2507"/>
      <c r="L2507"/>
      <c r="M2507"/>
      <c r="N2507"/>
      <c r="O2507"/>
      <c r="Q2507"/>
      <c r="R2507"/>
      <c r="AL2507" s="117"/>
      <c r="AM2507"/>
      <c r="AN2507"/>
      <c r="AO2507"/>
      <c r="AP2507"/>
      <c r="AU2507"/>
      <c r="AV2507" s="169"/>
    </row>
    <row r="2508" spans="1:48" s="9" customFormat="1" ht="15" customHeight="1" x14ac:dyDescent="0.35">
      <c r="A2508"/>
      <c r="B2508"/>
      <c r="C2508"/>
      <c r="D2508"/>
      <c r="E2508"/>
      <c r="F2508"/>
      <c r="K2508"/>
      <c r="L2508"/>
      <c r="M2508"/>
      <c r="N2508"/>
      <c r="O2508"/>
      <c r="Q2508"/>
      <c r="R2508"/>
      <c r="AL2508" s="117"/>
      <c r="AM2508"/>
      <c r="AN2508"/>
      <c r="AO2508"/>
      <c r="AP2508"/>
      <c r="AU2508"/>
      <c r="AV2508" s="169"/>
    </row>
    <row r="2509" spans="1:48" s="9" customFormat="1" ht="15" customHeight="1" x14ac:dyDescent="0.35">
      <c r="A2509"/>
      <c r="B2509"/>
      <c r="C2509"/>
      <c r="D2509"/>
      <c r="E2509"/>
      <c r="F2509"/>
      <c r="K2509"/>
      <c r="L2509"/>
      <c r="M2509"/>
      <c r="N2509"/>
      <c r="O2509"/>
      <c r="Q2509"/>
      <c r="R2509"/>
      <c r="AL2509" s="117"/>
      <c r="AM2509"/>
      <c r="AN2509"/>
      <c r="AO2509"/>
      <c r="AP2509"/>
      <c r="AU2509"/>
      <c r="AV2509" s="169"/>
    </row>
    <row r="2510" spans="1:48" s="9" customFormat="1" ht="15" customHeight="1" x14ac:dyDescent="0.35">
      <c r="A2510"/>
      <c r="B2510"/>
      <c r="C2510"/>
      <c r="D2510"/>
      <c r="E2510"/>
      <c r="F2510"/>
      <c r="K2510"/>
      <c r="L2510"/>
      <c r="M2510"/>
      <c r="N2510"/>
      <c r="O2510"/>
      <c r="Q2510"/>
      <c r="R2510"/>
      <c r="AL2510" s="117"/>
      <c r="AM2510"/>
      <c r="AN2510"/>
      <c r="AO2510"/>
      <c r="AP2510"/>
      <c r="AU2510"/>
      <c r="AV2510" s="169"/>
    </row>
    <row r="2511" spans="1:48" s="9" customFormat="1" ht="15" customHeight="1" x14ac:dyDescent="0.35">
      <c r="A2511"/>
      <c r="B2511"/>
      <c r="C2511"/>
      <c r="D2511"/>
      <c r="E2511"/>
      <c r="F2511"/>
      <c r="K2511"/>
      <c r="L2511"/>
      <c r="M2511"/>
      <c r="N2511"/>
      <c r="O2511"/>
      <c r="Q2511"/>
      <c r="R2511"/>
      <c r="AL2511" s="117"/>
      <c r="AM2511"/>
      <c r="AN2511"/>
      <c r="AO2511"/>
      <c r="AP2511"/>
      <c r="AU2511"/>
      <c r="AV2511" s="169"/>
    </row>
    <row r="2512" spans="1:48" s="9" customFormat="1" ht="15" customHeight="1" x14ac:dyDescent="0.35">
      <c r="A2512"/>
      <c r="B2512"/>
      <c r="C2512"/>
      <c r="D2512"/>
      <c r="E2512"/>
      <c r="F2512"/>
      <c r="K2512"/>
      <c r="L2512"/>
      <c r="M2512"/>
      <c r="N2512"/>
      <c r="O2512"/>
      <c r="Q2512"/>
      <c r="R2512"/>
      <c r="AL2512" s="117"/>
      <c r="AM2512"/>
      <c r="AN2512"/>
      <c r="AO2512"/>
      <c r="AP2512"/>
      <c r="AU2512"/>
      <c r="AV2512" s="169"/>
    </row>
    <row r="2513" spans="1:48" s="9" customFormat="1" ht="15" customHeight="1" x14ac:dyDescent="0.35">
      <c r="A2513"/>
      <c r="B2513"/>
      <c r="C2513"/>
      <c r="D2513"/>
      <c r="E2513"/>
      <c r="F2513"/>
      <c r="K2513"/>
      <c r="L2513"/>
      <c r="M2513"/>
      <c r="N2513"/>
      <c r="O2513"/>
      <c r="Q2513"/>
      <c r="R2513"/>
      <c r="AL2513" s="117"/>
      <c r="AM2513"/>
      <c r="AN2513"/>
      <c r="AO2513"/>
      <c r="AP2513"/>
      <c r="AU2513"/>
      <c r="AV2513" s="169"/>
    </row>
    <row r="2514" spans="1:48" s="9" customFormat="1" ht="15" customHeight="1" x14ac:dyDescent="0.35">
      <c r="A2514"/>
      <c r="B2514"/>
      <c r="C2514"/>
      <c r="D2514"/>
      <c r="E2514"/>
      <c r="F2514"/>
      <c r="K2514"/>
      <c r="L2514"/>
      <c r="M2514"/>
      <c r="N2514"/>
      <c r="O2514"/>
      <c r="Q2514"/>
      <c r="R2514"/>
      <c r="AL2514" s="117"/>
      <c r="AM2514"/>
      <c r="AN2514"/>
      <c r="AO2514"/>
      <c r="AP2514"/>
      <c r="AU2514"/>
      <c r="AV2514" s="169"/>
    </row>
    <row r="2515" spans="1:48" s="9" customFormat="1" ht="15" customHeight="1" x14ac:dyDescent="0.35">
      <c r="A2515"/>
      <c r="B2515"/>
      <c r="C2515"/>
      <c r="D2515"/>
      <c r="E2515"/>
      <c r="F2515"/>
      <c r="K2515"/>
      <c r="L2515"/>
      <c r="M2515"/>
      <c r="N2515"/>
      <c r="O2515"/>
      <c r="Q2515"/>
      <c r="R2515"/>
      <c r="AL2515" s="117"/>
      <c r="AM2515"/>
      <c r="AN2515"/>
      <c r="AO2515"/>
      <c r="AP2515"/>
      <c r="AU2515"/>
      <c r="AV2515" s="169"/>
    </row>
    <row r="2516" spans="1:48" s="9" customFormat="1" ht="15" customHeight="1" x14ac:dyDescent="0.35">
      <c r="A2516"/>
      <c r="B2516"/>
      <c r="C2516"/>
      <c r="D2516"/>
      <c r="E2516"/>
      <c r="F2516"/>
      <c r="K2516"/>
      <c r="L2516"/>
      <c r="M2516"/>
      <c r="N2516"/>
      <c r="O2516"/>
      <c r="Q2516"/>
      <c r="R2516"/>
      <c r="AL2516" s="117"/>
      <c r="AM2516"/>
      <c r="AN2516"/>
      <c r="AO2516"/>
      <c r="AP2516"/>
      <c r="AU2516"/>
      <c r="AV2516" s="169"/>
    </row>
    <row r="2517" spans="1:48" s="9" customFormat="1" ht="15" customHeight="1" x14ac:dyDescent="0.35">
      <c r="A2517"/>
      <c r="B2517"/>
      <c r="C2517"/>
      <c r="D2517"/>
      <c r="E2517"/>
      <c r="F2517"/>
      <c r="K2517"/>
      <c r="L2517"/>
      <c r="M2517"/>
      <c r="N2517"/>
      <c r="O2517"/>
      <c r="Q2517"/>
      <c r="R2517"/>
      <c r="AL2517" s="117"/>
      <c r="AM2517"/>
      <c r="AN2517"/>
      <c r="AO2517"/>
      <c r="AP2517"/>
      <c r="AU2517"/>
      <c r="AV2517" s="169"/>
    </row>
    <row r="2518" spans="1:48" s="9" customFormat="1" ht="15" customHeight="1" x14ac:dyDescent="0.35">
      <c r="A2518"/>
      <c r="B2518"/>
      <c r="C2518"/>
      <c r="D2518"/>
      <c r="E2518"/>
      <c r="F2518"/>
      <c r="K2518"/>
      <c r="L2518"/>
      <c r="M2518"/>
      <c r="N2518"/>
      <c r="O2518"/>
      <c r="Q2518"/>
      <c r="R2518"/>
      <c r="AL2518" s="117"/>
      <c r="AM2518"/>
      <c r="AN2518"/>
      <c r="AO2518"/>
      <c r="AP2518"/>
      <c r="AU2518"/>
      <c r="AV2518" s="169"/>
    </row>
    <row r="2519" spans="1:48" s="9" customFormat="1" ht="15" customHeight="1" x14ac:dyDescent="0.35">
      <c r="A2519"/>
      <c r="B2519"/>
      <c r="C2519"/>
      <c r="D2519"/>
      <c r="E2519"/>
      <c r="F2519"/>
      <c r="K2519"/>
      <c r="L2519"/>
      <c r="M2519"/>
      <c r="N2519"/>
      <c r="O2519"/>
      <c r="Q2519"/>
      <c r="R2519"/>
      <c r="AL2519" s="117"/>
      <c r="AM2519"/>
      <c r="AN2519"/>
      <c r="AO2519"/>
      <c r="AP2519"/>
      <c r="AU2519"/>
      <c r="AV2519" s="169"/>
    </row>
    <row r="2520" spans="1:48" s="9" customFormat="1" ht="15" customHeight="1" x14ac:dyDescent="0.35">
      <c r="A2520"/>
      <c r="B2520"/>
      <c r="C2520"/>
      <c r="D2520"/>
      <c r="E2520"/>
      <c r="F2520"/>
      <c r="K2520"/>
      <c r="L2520"/>
      <c r="M2520"/>
      <c r="N2520"/>
      <c r="O2520"/>
      <c r="Q2520"/>
      <c r="R2520"/>
      <c r="AL2520" s="117"/>
      <c r="AM2520"/>
      <c r="AN2520"/>
      <c r="AO2520"/>
      <c r="AP2520"/>
      <c r="AU2520"/>
      <c r="AV2520" s="169"/>
    </row>
    <row r="2521" spans="1:48" s="9" customFormat="1" ht="15" customHeight="1" x14ac:dyDescent="0.35">
      <c r="A2521"/>
      <c r="B2521"/>
      <c r="C2521"/>
      <c r="D2521"/>
      <c r="E2521"/>
      <c r="F2521"/>
      <c r="K2521"/>
      <c r="L2521"/>
      <c r="M2521"/>
      <c r="N2521"/>
      <c r="O2521"/>
      <c r="Q2521"/>
      <c r="R2521"/>
      <c r="AL2521" s="117"/>
      <c r="AM2521"/>
      <c r="AN2521"/>
      <c r="AO2521"/>
      <c r="AP2521"/>
      <c r="AU2521"/>
      <c r="AV2521" s="169"/>
    </row>
    <row r="2522" spans="1:48" s="9" customFormat="1" ht="15" customHeight="1" x14ac:dyDescent="0.35">
      <c r="A2522"/>
      <c r="B2522"/>
      <c r="C2522"/>
      <c r="D2522"/>
      <c r="E2522"/>
      <c r="F2522"/>
      <c r="K2522"/>
      <c r="L2522"/>
      <c r="M2522"/>
      <c r="N2522"/>
      <c r="O2522"/>
      <c r="Q2522"/>
      <c r="R2522"/>
      <c r="AL2522" s="117"/>
      <c r="AM2522"/>
      <c r="AN2522"/>
      <c r="AO2522"/>
      <c r="AP2522"/>
      <c r="AU2522"/>
      <c r="AV2522" s="169"/>
    </row>
    <row r="2523" spans="1:48" s="9" customFormat="1" ht="15" customHeight="1" x14ac:dyDescent="0.35">
      <c r="A2523"/>
      <c r="B2523"/>
      <c r="C2523"/>
      <c r="D2523"/>
      <c r="E2523"/>
      <c r="F2523"/>
      <c r="K2523"/>
      <c r="L2523"/>
      <c r="M2523"/>
      <c r="N2523"/>
      <c r="O2523"/>
      <c r="Q2523"/>
      <c r="R2523"/>
      <c r="AL2523" s="117"/>
      <c r="AM2523"/>
      <c r="AN2523"/>
      <c r="AO2523"/>
      <c r="AP2523"/>
      <c r="AU2523"/>
      <c r="AV2523" s="169"/>
    </row>
    <row r="2524" spans="1:48" s="9" customFormat="1" ht="15" customHeight="1" x14ac:dyDescent="0.35">
      <c r="A2524"/>
      <c r="B2524"/>
      <c r="C2524"/>
      <c r="D2524"/>
      <c r="E2524"/>
      <c r="F2524"/>
      <c r="K2524"/>
      <c r="L2524"/>
      <c r="M2524"/>
      <c r="N2524"/>
      <c r="O2524"/>
      <c r="Q2524"/>
      <c r="R2524"/>
      <c r="AL2524" s="117"/>
      <c r="AM2524"/>
      <c r="AN2524"/>
      <c r="AO2524"/>
      <c r="AP2524"/>
      <c r="AU2524"/>
      <c r="AV2524" s="169"/>
    </row>
    <row r="2525" spans="1:48" s="9" customFormat="1" ht="15" customHeight="1" x14ac:dyDescent="0.35">
      <c r="A2525"/>
      <c r="B2525"/>
      <c r="C2525"/>
      <c r="D2525"/>
      <c r="E2525"/>
      <c r="F2525"/>
      <c r="K2525"/>
      <c r="L2525"/>
      <c r="M2525"/>
      <c r="N2525"/>
      <c r="O2525"/>
      <c r="Q2525"/>
      <c r="R2525"/>
      <c r="AL2525" s="117"/>
      <c r="AM2525"/>
      <c r="AN2525"/>
      <c r="AO2525"/>
      <c r="AP2525"/>
      <c r="AU2525"/>
      <c r="AV2525" s="169"/>
    </row>
    <row r="2526" spans="1:48" s="9" customFormat="1" ht="15" customHeight="1" x14ac:dyDescent="0.35">
      <c r="A2526"/>
      <c r="B2526"/>
      <c r="C2526"/>
      <c r="D2526"/>
      <c r="E2526"/>
      <c r="F2526"/>
      <c r="K2526"/>
      <c r="L2526"/>
      <c r="M2526"/>
      <c r="N2526"/>
      <c r="O2526"/>
      <c r="Q2526"/>
      <c r="R2526"/>
      <c r="AL2526" s="117"/>
      <c r="AM2526"/>
      <c r="AN2526"/>
      <c r="AO2526"/>
      <c r="AP2526"/>
      <c r="AU2526"/>
      <c r="AV2526" s="169"/>
    </row>
    <row r="2527" spans="1:48" s="9" customFormat="1" ht="15" customHeight="1" x14ac:dyDescent="0.35">
      <c r="A2527"/>
      <c r="B2527"/>
      <c r="C2527"/>
      <c r="D2527"/>
      <c r="E2527"/>
      <c r="F2527"/>
      <c r="K2527"/>
      <c r="L2527"/>
      <c r="M2527"/>
      <c r="N2527"/>
      <c r="O2527"/>
      <c r="Q2527"/>
      <c r="R2527"/>
      <c r="AL2527" s="117"/>
      <c r="AM2527"/>
      <c r="AN2527"/>
      <c r="AO2527"/>
      <c r="AP2527"/>
      <c r="AU2527"/>
      <c r="AV2527" s="169"/>
    </row>
    <row r="2528" spans="1:48" s="9" customFormat="1" ht="15" customHeight="1" x14ac:dyDescent="0.35">
      <c r="A2528"/>
      <c r="B2528"/>
      <c r="C2528"/>
      <c r="D2528"/>
      <c r="E2528"/>
      <c r="F2528"/>
      <c r="K2528"/>
      <c r="L2528"/>
      <c r="M2528"/>
      <c r="N2528"/>
      <c r="O2528"/>
      <c r="Q2528"/>
      <c r="R2528"/>
      <c r="AL2528" s="117"/>
      <c r="AM2528"/>
      <c r="AN2528"/>
      <c r="AO2528"/>
      <c r="AP2528"/>
      <c r="AU2528"/>
      <c r="AV2528" s="169"/>
    </row>
    <row r="2529" spans="1:48" s="9" customFormat="1" ht="15" customHeight="1" x14ac:dyDescent="0.35">
      <c r="A2529"/>
      <c r="B2529"/>
      <c r="C2529"/>
      <c r="D2529"/>
      <c r="E2529"/>
      <c r="F2529"/>
      <c r="K2529"/>
      <c r="L2529"/>
      <c r="M2529"/>
      <c r="N2529"/>
      <c r="O2529"/>
      <c r="Q2529"/>
      <c r="R2529"/>
      <c r="AL2529" s="117"/>
      <c r="AM2529"/>
      <c r="AN2529"/>
      <c r="AO2529"/>
      <c r="AP2529"/>
      <c r="AU2529"/>
      <c r="AV2529" s="169"/>
    </row>
    <row r="2530" spans="1:48" s="9" customFormat="1" ht="15" customHeight="1" x14ac:dyDescent="0.35">
      <c r="A2530"/>
      <c r="B2530"/>
      <c r="C2530"/>
      <c r="D2530"/>
      <c r="E2530"/>
      <c r="F2530"/>
      <c r="K2530"/>
      <c r="L2530"/>
      <c r="M2530"/>
      <c r="N2530"/>
      <c r="O2530"/>
      <c r="Q2530"/>
      <c r="R2530"/>
      <c r="AL2530" s="117"/>
      <c r="AM2530"/>
      <c r="AN2530"/>
      <c r="AO2530"/>
      <c r="AP2530"/>
      <c r="AU2530"/>
      <c r="AV2530" s="169"/>
    </row>
    <row r="2531" spans="1:48" s="9" customFormat="1" ht="15" customHeight="1" x14ac:dyDescent="0.35">
      <c r="A2531"/>
      <c r="B2531"/>
      <c r="C2531"/>
      <c r="D2531"/>
      <c r="E2531"/>
      <c r="F2531"/>
      <c r="K2531"/>
      <c r="L2531"/>
      <c r="M2531"/>
      <c r="N2531"/>
      <c r="O2531"/>
      <c r="Q2531"/>
      <c r="R2531"/>
      <c r="AL2531" s="117"/>
      <c r="AM2531"/>
      <c r="AN2531"/>
      <c r="AO2531"/>
      <c r="AP2531"/>
      <c r="AU2531"/>
      <c r="AV2531" s="169"/>
    </row>
    <row r="2532" spans="1:48" s="9" customFormat="1" ht="15" customHeight="1" x14ac:dyDescent="0.35">
      <c r="A2532"/>
      <c r="B2532"/>
      <c r="C2532"/>
      <c r="D2532"/>
      <c r="E2532"/>
      <c r="F2532"/>
      <c r="K2532"/>
      <c r="L2532"/>
      <c r="M2532"/>
      <c r="N2532"/>
      <c r="O2532"/>
      <c r="Q2532"/>
      <c r="R2532"/>
      <c r="AL2532" s="117"/>
      <c r="AM2532"/>
      <c r="AN2532"/>
      <c r="AO2532"/>
      <c r="AP2532"/>
      <c r="AU2532"/>
      <c r="AV2532" s="169"/>
    </row>
    <row r="2533" spans="1:48" s="9" customFormat="1" ht="15" customHeight="1" x14ac:dyDescent="0.35">
      <c r="A2533"/>
      <c r="B2533"/>
      <c r="C2533"/>
      <c r="D2533"/>
      <c r="E2533"/>
      <c r="F2533"/>
      <c r="K2533"/>
      <c r="L2533"/>
      <c r="M2533"/>
      <c r="N2533"/>
      <c r="O2533"/>
      <c r="Q2533"/>
      <c r="R2533"/>
      <c r="AL2533" s="117"/>
      <c r="AM2533"/>
      <c r="AN2533"/>
      <c r="AO2533"/>
      <c r="AP2533"/>
      <c r="AU2533"/>
      <c r="AV2533" s="169"/>
    </row>
    <row r="2534" spans="1:48" s="9" customFormat="1" ht="15" customHeight="1" x14ac:dyDescent="0.35">
      <c r="A2534"/>
      <c r="B2534"/>
      <c r="C2534"/>
      <c r="D2534"/>
      <c r="E2534"/>
      <c r="F2534"/>
      <c r="K2534"/>
      <c r="L2534"/>
      <c r="M2534"/>
      <c r="N2534"/>
      <c r="O2534"/>
      <c r="Q2534"/>
      <c r="R2534"/>
      <c r="AL2534" s="117"/>
      <c r="AM2534"/>
      <c r="AN2534"/>
      <c r="AO2534"/>
      <c r="AP2534"/>
      <c r="AU2534"/>
      <c r="AV2534" s="169"/>
    </row>
    <row r="2535" spans="1:48" s="9" customFormat="1" ht="15" customHeight="1" x14ac:dyDescent="0.35">
      <c r="A2535"/>
      <c r="B2535"/>
      <c r="C2535"/>
      <c r="D2535"/>
      <c r="E2535"/>
      <c r="F2535"/>
      <c r="K2535"/>
      <c r="L2535"/>
      <c r="M2535"/>
      <c r="N2535"/>
      <c r="O2535"/>
      <c r="Q2535"/>
      <c r="R2535"/>
      <c r="AL2535" s="117"/>
      <c r="AM2535"/>
      <c r="AN2535"/>
      <c r="AO2535"/>
      <c r="AP2535"/>
      <c r="AU2535"/>
      <c r="AV2535" s="169"/>
    </row>
    <row r="2536" spans="1:48" s="9" customFormat="1" ht="15" customHeight="1" x14ac:dyDescent="0.35">
      <c r="A2536"/>
      <c r="B2536"/>
      <c r="C2536"/>
      <c r="D2536"/>
      <c r="E2536"/>
      <c r="F2536"/>
      <c r="K2536"/>
      <c r="L2536"/>
      <c r="M2536"/>
      <c r="N2536"/>
      <c r="O2536"/>
      <c r="Q2536"/>
      <c r="R2536"/>
      <c r="AL2536" s="117"/>
      <c r="AM2536"/>
      <c r="AN2536"/>
      <c r="AO2536"/>
      <c r="AP2536"/>
      <c r="AU2536"/>
      <c r="AV2536" s="169"/>
    </row>
    <row r="2537" spans="1:48" s="9" customFormat="1" ht="15" customHeight="1" x14ac:dyDescent="0.35">
      <c r="A2537"/>
      <c r="B2537"/>
      <c r="C2537"/>
      <c r="D2537"/>
      <c r="E2537"/>
      <c r="F2537"/>
      <c r="K2537"/>
      <c r="L2537"/>
      <c r="M2537"/>
      <c r="N2537"/>
      <c r="O2537"/>
      <c r="Q2537"/>
      <c r="R2537"/>
      <c r="AL2537" s="117"/>
      <c r="AM2537"/>
      <c r="AN2537"/>
      <c r="AO2537"/>
      <c r="AP2537"/>
      <c r="AU2537"/>
      <c r="AV2537" s="169"/>
    </row>
    <row r="2538" spans="1:48" s="9" customFormat="1" ht="15" customHeight="1" x14ac:dyDescent="0.35">
      <c r="A2538"/>
      <c r="B2538"/>
      <c r="C2538"/>
      <c r="D2538"/>
      <c r="E2538"/>
      <c r="F2538"/>
      <c r="K2538"/>
      <c r="L2538"/>
      <c r="M2538"/>
      <c r="N2538"/>
      <c r="O2538"/>
      <c r="Q2538"/>
      <c r="R2538"/>
      <c r="AL2538" s="117"/>
      <c r="AM2538"/>
      <c r="AN2538"/>
      <c r="AO2538"/>
      <c r="AP2538"/>
      <c r="AU2538"/>
      <c r="AV2538" s="169"/>
    </row>
    <row r="2539" spans="1:48" s="9" customFormat="1" ht="15" customHeight="1" x14ac:dyDescent="0.35">
      <c r="A2539"/>
      <c r="B2539"/>
      <c r="C2539"/>
      <c r="D2539"/>
      <c r="E2539"/>
      <c r="F2539"/>
      <c r="K2539"/>
      <c r="L2539"/>
      <c r="M2539"/>
      <c r="N2539"/>
      <c r="O2539"/>
      <c r="Q2539"/>
      <c r="R2539"/>
      <c r="AL2539" s="117"/>
      <c r="AM2539"/>
      <c r="AN2539"/>
      <c r="AO2539"/>
      <c r="AP2539"/>
      <c r="AU2539"/>
      <c r="AV2539" s="169"/>
    </row>
    <row r="2540" spans="1:48" s="9" customFormat="1" ht="15" customHeight="1" x14ac:dyDescent="0.35">
      <c r="A2540"/>
      <c r="B2540"/>
      <c r="C2540"/>
      <c r="D2540"/>
      <c r="E2540"/>
      <c r="F2540"/>
      <c r="K2540"/>
      <c r="L2540"/>
      <c r="M2540"/>
      <c r="N2540"/>
      <c r="O2540"/>
      <c r="Q2540"/>
      <c r="R2540"/>
      <c r="AL2540" s="117"/>
      <c r="AM2540"/>
      <c r="AN2540"/>
      <c r="AO2540"/>
      <c r="AP2540"/>
      <c r="AU2540"/>
      <c r="AV2540" s="169"/>
    </row>
    <row r="2541" spans="1:48" s="9" customFormat="1" ht="15" customHeight="1" x14ac:dyDescent="0.35">
      <c r="A2541"/>
      <c r="B2541"/>
      <c r="C2541"/>
      <c r="D2541"/>
      <c r="E2541"/>
      <c r="F2541"/>
      <c r="K2541"/>
      <c r="L2541"/>
      <c r="M2541"/>
      <c r="N2541"/>
      <c r="O2541"/>
      <c r="Q2541"/>
      <c r="R2541"/>
      <c r="AL2541" s="117"/>
      <c r="AM2541"/>
      <c r="AN2541"/>
      <c r="AO2541"/>
      <c r="AP2541"/>
      <c r="AU2541"/>
      <c r="AV2541" s="169"/>
    </row>
    <row r="2542" spans="1:48" s="9" customFormat="1" ht="15" customHeight="1" x14ac:dyDescent="0.35">
      <c r="A2542"/>
      <c r="B2542"/>
      <c r="C2542"/>
      <c r="D2542"/>
      <c r="E2542"/>
      <c r="F2542"/>
      <c r="K2542"/>
      <c r="L2542"/>
      <c r="M2542"/>
      <c r="N2542"/>
      <c r="O2542"/>
      <c r="Q2542"/>
      <c r="R2542"/>
      <c r="AL2542" s="117"/>
      <c r="AM2542"/>
      <c r="AN2542"/>
      <c r="AO2542"/>
      <c r="AP2542"/>
      <c r="AU2542"/>
      <c r="AV2542" s="169"/>
    </row>
    <row r="2543" spans="1:48" s="9" customFormat="1" ht="15" customHeight="1" x14ac:dyDescent="0.35">
      <c r="A2543"/>
      <c r="B2543"/>
      <c r="C2543"/>
      <c r="D2543"/>
      <c r="E2543"/>
      <c r="F2543"/>
      <c r="K2543"/>
      <c r="L2543"/>
      <c r="M2543"/>
      <c r="N2543"/>
      <c r="O2543"/>
      <c r="Q2543"/>
      <c r="R2543"/>
      <c r="AL2543" s="117"/>
      <c r="AM2543"/>
      <c r="AN2543"/>
      <c r="AO2543"/>
      <c r="AP2543"/>
      <c r="AU2543"/>
      <c r="AV2543" s="169"/>
    </row>
    <row r="2544" spans="1:48" s="9" customFormat="1" ht="15" customHeight="1" x14ac:dyDescent="0.35">
      <c r="A2544"/>
      <c r="B2544"/>
      <c r="C2544"/>
      <c r="D2544"/>
      <c r="E2544"/>
      <c r="F2544"/>
      <c r="K2544"/>
      <c r="L2544"/>
      <c r="M2544"/>
      <c r="N2544"/>
      <c r="O2544"/>
      <c r="Q2544"/>
      <c r="R2544"/>
      <c r="AL2544" s="117"/>
      <c r="AM2544"/>
      <c r="AN2544"/>
      <c r="AO2544"/>
      <c r="AP2544"/>
      <c r="AU2544"/>
      <c r="AV2544" s="169"/>
    </row>
    <row r="2545" spans="1:48" s="9" customFormat="1" ht="15" customHeight="1" x14ac:dyDescent="0.35">
      <c r="A2545"/>
      <c r="B2545"/>
      <c r="C2545"/>
      <c r="D2545"/>
      <c r="E2545"/>
      <c r="F2545"/>
      <c r="K2545"/>
      <c r="L2545"/>
      <c r="M2545"/>
      <c r="N2545"/>
      <c r="O2545"/>
      <c r="Q2545"/>
      <c r="R2545"/>
      <c r="AL2545" s="117"/>
      <c r="AM2545"/>
      <c r="AN2545"/>
      <c r="AO2545"/>
      <c r="AP2545"/>
      <c r="AU2545"/>
      <c r="AV2545" s="169"/>
    </row>
    <row r="2546" spans="1:48" s="9" customFormat="1" ht="15" customHeight="1" x14ac:dyDescent="0.35">
      <c r="A2546"/>
      <c r="B2546"/>
      <c r="C2546"/>
      <c r="D2546"/>
      <c r="E2546"/>
      <c r="F2546"/>
      <c r="K2546"/>
      <c r="L2546"/>
      <c r="M2546"/>
      <c r="N2546"/>
      <c r="O2546"/>
      <c r="Q2546"/>
      <c r="R2546"/>
      <c r="AL2546" s="117"/>
      <c r="AM2546"/>
      <c r="AN2546"/>
      <c r="AO2546"/>
      <c r="AP2546"/>
      <c r="AU2546"/>
      <c r="AV2546" s="169"/>
    </row>
    <row r="2547" spans="1:48" s="9" customFormat="1" ht="15" customHeight="1" x14ac:dyDescent="0.35">
      <c r="A2547"/>
      <c r="B2547"/>
      <c r="C2547"/>
      <c r="D2547"/>
      <c r="E2547"/>
      <c r="F2547"/>
      <c r="K2547"/>
      <c r="L2547"/>
      <c r="M2547"/>
      <c r="N2547"/>
      <c r="O2547"/>
      <c r="Q2547"/>
      <c r="R2547"/>
      <c r="AL2547" s="117"/>
      <c r="AM2547"/>
      <c r="AN2547"/>
      <c r="AO2547"/>
      <c r="AP2547"/>
      <c r="AU2547"/>
      <c r="AV2547" s="169"/>
    </row>
    <row r="2548" spans="1:48" s="9" customFormat="1" ht="15" customHeight="1" x14ac:dyDescent="0.35">
      <c r="A2548"/>
      <c r="B2548"/>
      <c r="C2548"/>
      <c r="D2548"/>
      <c r="E2548"/>
      <c r="F2548"/>
      <c r="K2548"/>
      <c r="L2548"/>
      <c r="M2548"/>
      <c r="N2548"/>
      <c r="O2548"/>
      <c r="Q2548"/>
      <c r="R2548"/>
      <c r="AL2548" s="117"/>
      <c r="AM2548"/>
      <c r="AN2548"/>
      <c r="AO2548"/>
      <c r="AP2548"/>
      <c r="AU2548"/>
      <c r="AV2548" s="169"/>
    </row>
    <row r="2549" spans="1:48" s="9" customFormat="1" ht="15" customHeight="1" x14ac:dyDescent="0.35">
      <c r="A2549"/>
      <c r="B2549"/>
      <c r="C2549"/>
      <c r="D2549"/>
      <c r="E2549"/>
      <c r="F2549"/>
      <c r="K2549"/>
      <c r="L2549"/>
      <c r="M2549"/>
      <c r="N2549"/>
      <c r="O2549"/>
      <c r="Q2549"/>
      <c r="R2549"/>
      <c r="AL2549" s="117"/>
      <c r="AM2549"/>
      <c r="AN2549"/>
      <c r="AO2549"/>
      <c r="AP2549"/>
      <c r="AU2549"/>
      <c r="AV2549" s="169"/>
    </row>
    <row r="2550" spans="1:48" s="9" customFormat="1" ht="15" customHeight="1" x14ac:dyDescent="0.35">
      <c r="A2550"/>
      <c r="B2550"/>
      <c r="C2550"/>
      <c r="D2550"/>
      <c r="E2550"/>
      <c r="F2550"/>
      <c r="K2550"/>
      <c r="L2550"/>
      <c r="M2550"/>
      <c r="N2550"/>
      <c r="O2550"/>
      <c r="Q2550"/>
      <c r="R2550"/>
      <c r="AL2550" s="117"/>
      <c r="AM2550"/>
      <c r="AN2550"/>
      <c r="AO2550"/>
      <c r="AP2550"/>
      <c r="AU2550"/>
      <c r="AV2550" s="169"/>
    </row>
    <row r="2551" spans="1:48" s="9" customFormat="1" ht="15" customHeight="1" x14ac:dyDescent="0.35">
      <c r="A2551"/>
      <c r="B2551"/>
      <c r="C2551"/>
      <c r="D2551"/>
      <c r="E2551"/>
      <c r="F2551"/>
      <c r="K2551"/>
      <c r="L2551"/>
      <c r="M2551"/>
      <c r="N2551"/>
      <c r="O2551"/>
      <c r="Q2551"/>
      <c r="R2551"/>
      <c r="AL2551" s="117"/>
      <c r="AM2551"/>
      <c r="AN2551"/>
      <c r="AO2551"/>
      <c r="AP2551"/>
      <c r="AU2551"/>
      <c r="AV2551" s="169"/>
    </row>
    <row r="2552" spans="1:48" s="9" customFormat="1" ht="15" customHeight="1" x14ac:dyDescent="0.35">
      <c r="A2552"/>
      <c r="B2552"/>
      <c r="C2552"/>
      <c r="D2552"/>
      <c r="E2552"/>
      <c r="F2552"/>
      <c r="K2552"/>
      <c r="L2552"/>
      <c r="M2552"/>
      <c r="N2552"/>
      <c r="O2552"/>
      <c r="Q2552"/>
      <c r="R2552"/>
      <c r="AL2552" s="117"/>
      <c r="AM2552"/>
      <c r="AN2552"/>
      <c r="AO2552"/>
      <c r="AP2552"/>
      <c r="AU2552"/>
      <c r="AV2552" s="169"/>
    </row>
    <row r="2553" spans="1:48" s="9" customFormat="1" ht="15" customHeight="1" x14ac:dyDescent="0.35">
      <c r="A2553"/>
      <c r="B2553"/>
      <c r="C2553"/>
      <c r="D2553"/>
      <c r="E2553"/>
      <c r="F2553"/>
      <c r="K2553"/>
      <c r="L2553"/>
      <c r="M2553"/>
      <c r="N2553"/>
      <c r="O2553"/>
      <c r="Q2553"/>
      <c r="R2553"/>
      <c r="AL2553" s="117"/>
      <c r="AM2553"/>
      <c r="AN2553"/>
      <c r="AO2553"/>
      <c r="AP2553"/>
      <c r="AU2553"/>
      <c r="AV2553" s="169"/>
    </row>
    <row r="2554" spans="1:48" s="9" customFormat="1" ht="15" customHeight="1" x14ac:dyDescent="0.35">
      <c r="A2554"/>
      <c r="B2554"/>
      <c r="C2554"/>
      <c r="D2554"/>
      <c r="E2554"/>
      <c r="F2554"/>
      <c r="K2554"/>
      <c r="L2554"/>
      <c r="M2554"/>
      <c r="N2554"/>
      <c r="O2554"/>
      <c r="Q2554"/>
      <c r="R2554"/>
      <c r="AL2554" s="117"/>
      <c r="AM2554"/>
      <c r="AN2554"/>
      <c r="AO2554"/>
      <c r="AP2554"/>
      <c r="AU2554"/>
      <c r="AV2554" s="169"/>
    </row>
    <row r="2555" spans="1:48" s="9" customFormat="1" ht="15" customHeight="1" x14ac:dyDescent="0.35">
      <c r="A2555"/>
      <c r="B2555"/>
      <c r="C2555"/>
      <c r="D2555"/>
      <c r="E2555"/>
      <c r="F2555"/>
      <c r="K2555"/>
      <c r="L2555"/>
      <c r="M2555"/>
      <c r="N2555"/>
      <c r="O2555"/>
      <c r="Q2555"/>
      <c r="R2555"/>
      <c r="AL2555" s="117"/>
      <c r="AM2555"/>
      <c r="AN2555"/>
      <c r="AO2555"/>
      <c r="AP2555"/>
      <c r="AU2555"/>
      <c r="AV2555" s="169"/>
    </row>
    <row r="2556" spans="1:48" s="9" customFormat="1" ht="15" customHeight="1" x14ac:dyDescent="0.35">
      <c r="A2556"/>
      <c r="B2556"/>
      <c r="C2556"/>
      <c r="D2556"/>
      <c r="E2556"/>
      <c r="F2556"/>
      <c r="K2556"/>
      <c r="L2556"/>
      <c r="M2556"/>
      <c r="N2556"/>
      <c r="O2556"/>
      <c r="Q2556"/>
      <c r="R2556"/>
      <c r="AL2556" s="117"/>
      <c r="AM2556"/>
      <c r="AN2556"/>
      <c r="AO2556"/>
      <c r="AP2556"/>
      <c r="AU2556"/>
      <c r="AV2556" s="169"/>
    </row>
    <row r="2557" spans="1:48" s="9" customFormat="1" ht="15" customHeight="1" x14ac:dyDescent="0.35">
      <c r="A2557"/>
      <c r="B2557"/>
      <c r="C2557"/>
      <c r="D2557"/>
      <c r="E2557"/>
      <c r="F2557"/>
      <c r="K2557"/>
      <c r="L2557"/>
      <c r="M2557"/>
      <c r="N2557"/>
      <c r="O2557"/>
      <c r="Q2557"/>
      <c r="R2557"/>
      <c r="AL2557" s="117"/>
      <c r="AM2557"/>
      <c r="AN2557"/>
      <c r="AO2557"/>
      <c r="AP2557"/>
      <c r="AU2557"/>
      <c r="AV2557" s="169"/>
    </row>
    <row r="2558" spans="1:48" s="9" customFormat="1" ht="15" customHeight="1" x14ac:dyDescent="0.35">
      <c r="A2558"/>
      <c r="B2558"/>
      <c r="C2558"/>
      <c r="D2558"/>
      <c r="E2558"/>
      <c r="F2558"/>
      <c r="K2558"/>
      <c r="L2558"/>
      <c r="M2558"/>
      <c r="N2558"/>
      <c r="O2558"/>
      <c r="Q2558"/>
      <c r="R2558"/>
      <c r="AL2558" s="117"/>
      <c r="AM2558"/>
      <c r="AN2558"/>
      <c r="AO2558"/>
      <c r="AP2558"/>
      <c r="AU2558"/>
      <c r="AV2558" s="169"/>
    </row>
    <row r="2559" spans="1:48" s="9" customFormat="1" ht="15" customHeight="1" x14ac:dyDescent="0.35">
      <c r="A2559"/>
      <c r="B2559"/>
      <c r="C2559"/>
      <c r="D2559"/>
      <c r="E2559"/>
      <c r="F2559"/>
      <c r="K2559"/>
      <c r="L2559"/>
      <c r="M2559"/>
      <c r="N2559"/>
      <c r="O2559"/>
      <c r="Q2559"/>
      <c r="R2559"/>
      <c r="AL2559" s="117"/>
      <c r="AM2559"/>
      <c r="AN2559"/>
      <c r="AO2559"/>
      <c r="AP2559"/>
      <c r="AU2559"/>
      <c r="AV2559" s="169"/>
    </row>
    <row r="2560" spans="1:48" s="9" customFormat="1" ht="15" customHeight="1" x14ac:dyDescent="0.35">
      <c r="A2560"/>
      <c r="B2560"/>
      <c r="C2560"/>
      <c r="D2560"/>
      <c r="E2560"/>
      <c r="F2560"/>
      <c r="K2560"/>
      <c r="L2560"/>
      <c r="M2560"/>
      <c r="N2560"/>
      <c r="O2560"/>
      <c r="Q2560"/>
      <c r="R2560"/>
      <c r="AL2560" s="117"/>
      <c r="AM2560"/>
      <c r="AN2560"/>
      <c r="AO2560"/>
      <c r="AP2560"/>
      <c r="AU2560"/>
      <c r="AV2560" s="169"/>
    </row>
    <row r="2561" spans="1:48" s="9" customFormat="1" ht="15" customHeight="1" x14ac:dyDescent="0.35">
      <c r="A2561"/>
      <c r="B2561"/>
      <c r="C2561"/>
      <c r="D2561"/>
      <c r="E2561"/>
      <c r="F2561"/>
      <c r="K2561"/>
      <c r="L2561"/>
      <c r="M2561"/>
      <c r="N2561"/>
      <c r="O2561"/>
      <c r="Q2561"/>
      <c r="R2561"/>
      <c r="AL2561" s="117"/>
      <c r="AM2561"/>
      <c r="AN2561"/>
      <c r="AO2561"/>
      <c r="AP2561"/>
      <c r="AU2561"/>
      <c r="AV2561" s="169"/>
    </row>
    <row r="2562" spans="1:48" s="9" customFormat="1" ht="15" customHeight="1" x14ac:dyDescent="0.35">
      <c r="A2562"/>
      <c r="B2562"/>
      <c r="C2562"/>
      <c r="D2562"/>
      <c r="E2562"/>
      <c r="F2562"/>
      <c r="K2562"/>
      <c r="L2562"/>
      <c r="M2562"/>
      <c r="N2562"/>
      <c r="O2562"/>
      <c r="Q2562"/>
      <c r="R2562"/>
      <c r="AL2562" s="117"/>
      <c r="AM2562"/>
      <c r="AN2562"/>
      <c r="AO2562"/>
      <c r="AP2562"/>
      <c r="AU2562"/>
      <c r="AV2562" s="169"/>
    </row>
    <row r="2563" spans="1:48" s="9" customFormat="1" ht="15" customHeight="1" x14ac:dyDescent="0.35">
      <c r="A2563"/>
      <c r="B2563"/>
      <c r="C2563"/>
      <c r="D2563"/>
      <c r="E2563"/>
      <c r="F2563"/>
      <c r="K2563"/>
      <c r="L2563"/>
      <c r="M2563"/>
      <c r="N2563"/>
      <c r="O2563"/>
      <c r="Q2563"/>
      <c r="R2563"/>
      <c r="AL2563" s="117"/>
      <c r="AM2563"/>
      <c r="AN2563"/>
      <c r="AO2563"/>
      <c r="AP2563"/>
      <c r="AU2563"/>
      <c r="AV2563" s="169"/>
    </row>
    <row r="2564" spans="1:48" s="9" customFormat="1" ht="15" customHeight="1" x14ac:dyDescent="0.35">
      <c r="A2564"/>
      <c r="B2564"/>
      <c r="C2564"/>
      <c r="D2564"/>
      <c r="E2564"/>
      <c r="F2564"/>
      <c r="K2564"/>
      <c r="L2564"/>
      <c r="M2564"/>
      <c r="N2564"/>
      <c r="O2564"/>
      <c r="Q2564"/>
      <c r="R2564"/>
      <c r="AL2564" s="117"/>
      <c r="AM2564"/>
      <c r="AN2564"/>
      <c r="AO2564"/>
      <c r="AP2564"/>
      <c r="AU2564"/>
      <c r="AV2564" s="169"/>
    </row>
    <row r="2565" spans="1:48" s="9" customFormat="1" ht="15" customHeight="1" x14ac:dyDescent="0.35">
      <c r="A2565"/>
      <c r="B2565"/>
      <c r="C2565"/>
      <c r="D2565"/>
      <c r="E2565"/>
      <c r="F2565"/>
      <c r="K2565"/>
      <c r="L2565"/>
      <c r="M2565"/>
      <c r="N2565"/>
      <c r="O2565"/>
      <c r="Q2565"/>
      <c r="R2565"/>
      <c r="AL2565" s="117"/>
      <c r="AM2565"/>
      <c r="AN2565"/>
      <c r="AO2565"/>
      <c r="AP2565"/>
      <c r="AU2565"/>
      <c r="AV2565" s="169"/>
    </row>
    <row r="2566" spans="1:48" s="9" customFormat="1" ht="15" customHeight="1" x14ac:dyDescent="0.35">
      <c r="A2566"/>
      <c r="B2566"/>
      <c r="C2566"/>
      <c r="D2566"/>
      <c r="E2566"/>
      <c r="F2566"/>
      <c r="K2566"/>
      <c r="L2566"/>
      <c r="M2566"/>
      <c r="N2566"/>
      <c r="O2566"/>
      <c r="Q2566"/>
      <c r="R2566"/>
      <c r="AL2566" s="117"/>
      <c r="AM2566"/>
      <c r="AN2566"/>
      <c r="AO2566"/>
      <c r="AP2566"/>
      <c r="AU2566"/>
      <c r="AV2566" s="169"/>
    </row>
    <row r="2567" spans="1:48" s="9" customFormat="1" ht="15" customHeight="1" x14ac:dyDescent="0.35">
      <c r="A2567"/>
      <c r="B2567"/>
      <c r="C2567"/>
      <c r="D2567"/>
      <c r="E2567"/>
      <c r="F2567"/>
      <c r="K2567"/>
      <c r="L2567"/>
      <c r="M2567"/>
      <c r="N2567"/>
      <c r="O2567"/>
      <c r="Q2567"/>
      <c r="R2567"/>
      <c r="AL2567" s="117"/>
      <c r="AM2567"/>
      <c r="AN2567"/>
      <c r="AO2567"/>
      <c r="AP2567"/>
      <c r="AU2567"/>
      <c r="AV2567" s="169"/>
    </row>
    <row r="2568" spans="1:48" s="9" customFormat="1" ht="15" customHeight="1" x14ac:dyDescent="0.35">
      <c r="A2568"/>
      <c r="B2568"/>
      <c r="C2568"/>
      <c r="D2568"/>
      <c r="E2568"/>
      <c r="F2568"/>
      <c r="K2568"/>
      <c r="L2568"/>
      <c r="M2568"/>
      <c r="N2568"/>
      <c r="O2568"/>
      <c r="Q2568"/>
      <c r="R2568"/>
      <c r="AL2568" s="117"/>
      <c r="AM2568"/>
      <c r="AN2568"/>
      <c r="AO2568"/>
      <c r="AP2568"/>
      <c r="AU2568"/>
      <c r="AV2568" s="169"/>
    </row>
    <row r="2569" spans="1:48" s="9" customFormat="1" ht="15" customHeight="1" x14ac:dyDescent="0.35">
      <c r="A2569"/>
      <c r="B2569"/>
      <c r="C2569"/>
      <c r="D2569"/>
      <c r="E2569"/>
      <c r="F2569"/>
      <c r="K2569"/>
      <c r="L2569"/>
      <c r="M2569"/>
      <c r="N2569"/>
      <c r="O2569"/>
      <c r="Q2569"/>
      <c r="R2569"/>
      <c r="AL2569" s="117"/>
      <c r="AM2569"/>
      <c r="AN2569"/>
      <c r="AO2569"/>
      <c r="AP2569"/>
      <c r="AU2569"/>
      <c r="AV2569" s="169"/>
    </row>
    <row r="2570" spans="1:48" s="9" customFormat="1" ht="15" customHeight="1" x14ac:dyDescent="0.35">
      <c r="A2570"/>
      <c r="B2570"/>
      <c r="C2570"/>
      <c r="D2570"/>
      <c r="E2570"/>
      <c r="F2570"/>
      <c r="K2570"/>
      <c r="L2570"/>
      <c r="M2570"/>
      <c r="N2570"/>
      <c r="O2570"/>
      <c r="Q2570"/>
      <c r="R2570"/>
      <c r="AL2570" s="117"/>
      <c r="AM2570"/>
      <c r="AN2570"/>
      <c r="AO2570"/>
      <c r="AP2570"/>
      <c r="AU2570"/>
      <c r="AV2570" s="169"/>
    </row>
    <row r="2571" spans="1:48" s="9" customFormat="1" ht="15" customHeight="1" x14ac:dyDescent="0.35">
      <c r="A2571"/>
      <c r="B2571"/>
      <c r="C2571"/>
      <c r="D2571"/>
      <c r="E2571"/>
      <c r="F2571"/>
      <c r="K2571"/>
      <c r="L2571"/>
      <c r="M2571"/>
      <c r="N2571"/>
      <c r="O2571"/>
      <c r="Q2571"/>
      <c r="R2571"/>
      <c r="AL2571" s="117"/>
      <c r="AM2571"/>
      <c r="AN2571"/>
      <c r="AO2571"/>
      <c r="AP2571"/>
      <c r="AU2571"/>
      <c r="AV2571" s="169"/>
    </row>
    <row r="2572" spans="1:48" s="9" customFormat="1" ht="15" customHeight="1" x14ac:dyDescent="0.35">
      <c r="A2572"/>
      <c r="B2572"/>
      <c r="C2572"/>
      <c r="D2572"/>
      <c r="E2572"/>
      <c r="F2572"/>
      <c r="K2572"/>
      <c r="L2572"/>
      <c r="M2572"/>
      <c r="N2572"/>
      <c r="O2572"/>
      <c r="Q2572"/>
      <c r="R2572"/>
      <c r="AL2572" s="117"/>
      <c r="AM2572"/>
      <c r="AN2572"/>
      <c r="AO2572"/>
      <c r="AP2572"/>
      <c r="AU2572"/>
      <c r="AV2572" s="169"/>
    </row>
    <row r="2573" spans="1:48" s="9" customFormat="1" ht="15" customHeight="1" x14ac:dyDescent="0.35">
      <c r="A2573"/>
      <c r="B2573"/>
      <c r="C2573"/>
      <c r="D2573"/>
      <c r="E2573"/>
      <c r="F2573"/>
      <c r="K2573"/>
      <c r="L2573"/>
      <c r="M2573"/>
      <c r="N2573"/>
      <c r="O2573"/>
      <c r="Q2573"/>
      <c r="R2573"/>
      <c r="AL2573" s="117"/>
      <c r="AM2573"/>
      <c r="AN2573"/>
      <c r="AO2573"/>
      <c r="AP2573"/>
      <c r="AU2573"/>
      <c r="AV2573" s="169"/>
    </row>
    <row r="2574" spans="1:48" s="9" customFormat="1" ht="15" customHeight="1" x14ac:dyDescent="0.35">
      <c r="A2574"/>
      <c r="B2574"/>
      <c r="C2574"/>
      <c r="D2574"/>
      <c r="E2574"/>
      <c r="F2574"/>
      <c r="K2574"/>
      <c r="L2574"/>
      <c r="M2574"/>
      <c r="N2574"/>
      <c r="O2574"/>
      <c r="Q2574"/>
      <c r="R2574"/>
      <c r="AL2574" s="117"/>
      <c r="AM2574"/>
      <c r="AN2574"/>
      <c r="AO2574"/>
      <c r="AP2574"/>
      <c r="AU2574"/>
      <c r="AV2574" s="169"/>
    </row>
    <row r="2575" spans="1:48" s="9" customFormat="1" ht="15" customHeight="1" x14ac:dyDescent="0.35">
      <c r="A2575"/>
      <c r="B2575"/>
      <c r="C2575"/>
      <c r="D2575"/>
      <c r="E2575"/>
      <c r="F2575"/>
      <c r="K2575"/>
      <c r="L2575"/>
      <c r="M2575"/>
      <c r="N2575"/>
      <c r="O2575"/>
      <c r="Q2575"/>
      <c r="R2575"/>
      <c r="AL2575" s="117"/>
      <c r="AM2575"/>
      <c r="AN2575"/>
      <c r="AO2575"/>
      <c r="AP2575"/>
      <c r="AU2575"/>
      <c r="AV2575" s="169"/>
    </row>
    <row r="2576" spans="1:48" s="9" customFormat="1" ht="15" customHeight="1" x14ac:dyDescent="0.35">
      <c r="A2576"/>
      <c r="B2576"/>
      <c r="C2576"/>
      <c r="D2576"/>
      <c r="E2576"/>
      <c r="F2576"/>
      <c r="K2576"/>
      <c r="L2576"/>
      <c r="M2576"/>
      <c r="N2576"/>
      <c r="O2576"/>
      <c r="Q2576"/>
      <c r="R2576"/>
      <c r="AL2576" s="117"/>
      <c r="AM2576"/>
      <c r="AN2576"/>
      <c r="AO2576"/>
      <c r="AP2576"/>
      <c r="AU2576"/>
      <c r="AV2576" s="169"/>
    </row>
    <row r="2577" spans="1:48" s="9" customFormat="1" ht="15" customHeight="1" x14ac:dyDescent="0.35">
      <c r="A2577"/>
      <c r="B2577"/>
      <c r="C2577"/>
      <c r="D2577"/>
      <c r="E2577"/>
      <c r="F2577"/>
      <c r="K2577"/>
      <c r="L2577"/>
      <c r="M2577"/>
      <c r="N2577"/>
      <c r="O2577"/>
      <c r="Q2577"/>
      <c r="R2577"/>
      <c r="AL2577" s="117"/>
      <c r="AM2577"/>
      <c r="AN2577"/>
      <c r="AO2577"/>
      <c r="AP2577"/>
      <c r="AU2577"/>
      <c r="AV2577" s="169"/>
    </row>
    <row r="2578" spans="1:48" s="9" customFormat="1" ht="15" customHeight="1" x14ac:dyDescent="0.35">
      <c r="A2578"/>
      <c r="B2578"/>
      <c r="C2578"/>
      <c r="D2578"/>
      <c r="E2578"/>
      <c r="F2578"/>
      <c r="K2578"/>
      <c r="L2578"/>
      <c r="M2578"/>
      <c r="N2578"/>
      <c r="O2578"/>
      <c r="Q2578"/>
      <c r="R2578"/>
      <c r="AL2578" s="117"/>
      <c r="AM2578"/>
      <c r="AN2578"/>
      <c r="AO2578"/>
      <c r="AP2578"/>
      <c r="AU2578"/>
      <c r="AV2578" s="169"/>
    </row>
    <row r="2579" spans="1:48" s="9" customFormat="1" ht="15" customHeight="1" x14ac:dyDescent="0.35">
      <c r="A2579"/>
      <c r="B2579"/>
      <c r="C2579"/>
      <c r="D2579"/>
      <c r="E2579"/>
      <c r="F2579"/>
      <c r="K2579"/>
      <c r="L2579"/>
      <c r="M2579"/>
      <c r="N2579"/>
      <c r="O2579"/>
      <c r="Q2579"/>
      <c r="R2579"/>
      <c r="AL2579" s="117"/>
      <c r="AM2579"/>
      <c r="AN2579"/>
      <c r="AO2579"/>
      <c r="AP2579"/>
      <c r="AU2579"/>
      <c r="AV2579" s="169"/>
    </row>
    <row r="2580" spans="1:48" s="9" customFormat="1" ht="15" customHeight="1" x14ac:dyDescent="0.35">
      <c r="A2580"/>
      <c r="B2580"/>
      <c r="C2580"/>
      <c r="D2580"/>
      <c r="E2580"/>
      <c r="F2580"/>
      <c r="K2580"/>
      <c r="L2580"/>
      <c r="M2580"/>
      <c r="N2580"/>
      <c r="O2580"/>
      <c r="Q2580"/>
      <c r="R2580"/>
      <c r="AL2580" s="117"/>
      <c r="AM2580"/>
      <c r="AN2580"/>
      <c r="AO2580"/>
      <c r="AP2580"/>
      <c r="AU2580"/>
      <c r="AV2580" s="169"/>
    </row>
    <row r="2581" spans="1:48" s="9" customFormat="1" ht="15" customHeight="1" x14ac:dyDescent="0.35">
      <c r="A2581"/>
      <c r="B2581"/>
      <c r="C2581"/>
      <c r="D2581"/>
      <c r="E2581"/>
      <c r="F2581"/>
      <c r="K2581"/>
      <c r="L2581"/>
      <c r="M2581"/>
      <c r="N2581"/>
      <c r="O2581"/>
      <c r="Q2581"/>
      <c r="R2581"/>
      <c r="AL2581" s="117"/>
      <c r="AM2581"/>
      <c r="AN2581"/>
      <c r="AO2581"/>
      <c r="AP2581"/>
      <c r="AU2581"/>
      <c r="AV2581" s="169"/>
    </row>
    <row r="2582" spans="1:48" s="9" customFormat="1" ht="15" customHeight="1" x14ac:dyDescent="0.35">
      <c r="A2582"/>
      <c r="B2582"/>
      <c r="C2582"/>
      <c r="D2582"/>
      <c r="E2582"/>
      <c r="F2582"/>
      <c r="K2582"/>
      <c r="L2582"/>
      <c r="M2582"/>
      <c r="N2582"/>
      <c r="O2582"/>
      <c r="Q2582"/>
      <c r="R2582"/>
      <c r="AL2582" s="117"/>
      <c r="AM2582"/>
      <c r="AN2582"/>
      <c r="AO2582"/>
      <c r="AP2582"/>
      <c r="AU2582"/>
      <c r="AV2582" s="169"/>
    </row>
    <row r="2583" spans="1:48" s="9" customFormat="1" ht="15" customHeight="1" x14ac:dyDescent="0.35">
      <c r="A2583"/>
      <c r="B2583"/>
      <c r="C2583"/>
      <c r="D2583"/>
      <c r="E2583"/>
      <c r="F2583"/>
      <c r="K2583"/>
      <c r="L2583"/>
      <c r="M2583"/>
      <c r="N2583"/>
      <c r="O2583"/>
      <c r="Q2583"/>
      <c r="R2583"/>
      <c r="AL2583" s="117"/>
      <c r="AM2583"/>
      <c r="AN2583"/>
      <c r="AO2583"/>
      <c r="AP2583"/>
      <c r="AU2583"/>
      <c r="AV2583" s="169"/>
    </row>
    <row r="2584" spans="1:48" s="9" customFormat="1" ht="15" customHeight="1" x14ac:dyDescent="0.35">
      <c r="A2584"/>
      <c r="B2584"/>
      <c r="C2584"/>
      <c r="D2584"/>
      <c r="E2584"/>
      <c r="F2584"/>
      <c r="K2584"/>
      <c r="L2584"/>
      <c r="M2584"/>
      <c r="N2584"/>
      <c r="O2584"/>
      <c r="Q2584"/>
      <c r="R2584"/>
      <c r="AL2584" s="117"/>
      <c r="AM2584"/>
      <c r="AN2584"/>
      <c r="AO2584"/>
      <c r="AP2584"/>
      <c r="AU2584"/>
      <c r="AV2584" s="169"/>
    </row>
    <row r="2585" spans="1:48" s="9" customFormat="1" ht="15" customHeight="1" x14ac:dyDescent="0.35">
      <c r="A2585"/>
      <c r="B2585"/>
      <c r="C2585"/>
      <c r="D2585"/>
      <c r="E2585"/>
      <c r="F2585"/>
      <c r="K2585"/>
      <c r="L2585"/>
      <c r="M2585"/>
      <c r="N2585"/>
      <c r="O2585"/>
      <c r="Q2585"/>
      <c r="R2585"/>
      <c r="AL2585" s="117"/>
      <c r="AM2585"/>
      <c r="AN2585"/>
      <c r="AO2585"/>
      <c r="AP2585"/>
      <c r="AU2585"/>
      <c r="AV2585" s="169"/>
    </row>
    <row r="2586" spans="1:48" s="9" customFormat="1" ht="15" customHeight="1" x14ac:dyDescent="0.35">
      <c r="A2586"/>
      <c r="B2586"/>
      <c r="C2586"/>
      <c r="D2586"/>
      <c r="E2586"/>
      <c r="F2586"/>
      <c r="K2586"/>
      <c r="L2586"/>
      <c r="M2586"/>
      <c r="N2586"/>
      <c r="O2586"/>
      <c r="Q2586"/>
      <c r="R2586"/>
      <c r="AL2586" s="117"/>
      <c r="AM2586"/>
      <c r="AN2586"/>
      <c r="AO2586"/>
      <c r="AP2586"/>
      <c r="AU2586"/>
      <c r="AV2586" s="169"/>
    </row>
    <row r="2587" spans="1:48" s="9" customFormat="1" ht="15" customHeight="1" x14ac:dyDescent="0.35">
      <c r="A2587"/>
      <c r="B2587"/>
      <c r="C2587"/>
      <c r="D2587"/>
      <c r="E2587"/>
      <c r="F2587"/>
      <c r="K2587"/>
      <c r="L2587"/>
      <c r="M2587"/>
      <c r="N2587"/>
      <c r="O2587"/>
      <c r="Q2587"/>
      <c r="R2587"/>
      <c r="AL2587" s="117"/>
      <c r="AM2587"/>
      <c r="AN2587"/>
      <c r="AO2587"/>
      <c r="AP2587"/>
      <c r="AU2587"/>
      <c r="AV2587" s="169"/>
    </row>
    <row r="2588" spans="1:48" s="9" customFormat="1" ht="15" customHeight="1" x14ac:dyDescent="0.35">
      <c r="A2588"/>
      <c r="B2588"/>
      <c r="C2588"/>
      <c r="D2588"/>
      <c r="E2588"/>
      <c r="F2588"/>
      <c r="K2588"/>
      <c r="L2588"/>
      <c r="M2588"/>
      <c r="N2588"/>
      <c r="O2588"/>
      <c r="Q2588"/>
      <c r="R2588"/>
      <c r="AL2588" s="117"/>
      <c r="AM2588"/>
      <c r="AN2588"/>
      <c r="AO2588"/>
      <c r="AP2588"/>
      <c r="AU2588"/>
      <c r="AV2588" s="169"/>
    </row>
    <row r="2589" spans="1:48" s="9" customFormat="1" ht="15" customHeight="1" x14ac:dyDescent="0.35">
      <c r="A2589"/>
      <c r="B2589"/>
      <c r="C2589"/>
      <c r="D2589"/>
      <c r="E2589"/>
      <c r="F2589"/>
      <c r="K2589"/>
      <c r="L2589"/>
      <c r="M2589"/>
      <c r="N2589"/>
      <c r="O2589"/>
      <c r="Q2589"/>
      <c r="R2589"/>
      <c r="AL2589" s="117"/>
      <c r="AM2589"/>
      <c r="AN2589"/>
      <c r="AO2589"/>
      <c r="AP2589"/>
      <c r="AU2589"/>
      <c r="AV2589" s="169"/>
    </row>
    <row r="2590" spans="1:48" s="9" customFormat="1" ht="15" customHeight="1" x14ac:dyDescent="0.35">
      <c r="A2590"/>
      <c r="B2590"/>
      <c r="C2590"/>
      <c r="D2590"/>
      <c r="E2590"/>
      <c r="F2590"/>
      <c r="K2590"/>
      <c r="L2590"/>
      <c r="M2590"/>
      <c r="N2590"/>
      <c r="O2590"/>
      <c r="Q2590"/>
      <c r="R2590"/>
      <c r="AL2590" s="117"/>
      <c r="AM2590"/>
      <c r="AN2590"/>
      <c r="AO2590"/>
      <c r="AP2590"/>
      <c r="AU2590"/>
      <c r="AV2590" s="169"/>
    </row>
    <row r="2591" spans="1:48" s="9" customFormat="1" ht="15" customHeight="1" x14ac:dyDescent="0.35">
      <c r="A2591"/>
      <c r="B2591"/>
      <c r="C2591"/>
      <c r="D2591"/>
      <c r="E2591"/>
      <c r="F2591"/>
      <c r="K2591"/>
      <c r="L2591"/>
      <c r="M2591"/>
      <c r="N2591"/>
      <c r="O2591"/>
      <c r="Q2591"/>
      <c r="R2591"/>
      <c r="AL2591" s="117"/>
      <c r="AM2591"/>
      <c r="AN2591"/>
      <c r="AO2591"/>
      <c r="AP2591"/>
      <c r="AU2591"/>
      <c r="AV2591" s="169"/>
    </row>
    <row r="2592" spans="1:48" s="9" customFormat="1" ht="15" customHeight="1" x14ac:dyDescent="0.35">
      <c r="A2592"/>
      <c r="B2592"/>
      <c r="C2592"/>
      <c r="D2592"/>
      <c r="E2592"/>
      <c r="F2592"/>
      <c r="K2592"/>
      <c r="L2592"/>
      <c r="M2592"/>
      <c r="N2592"/>
      <c r="O2592"/>
      <c r="Q2592"/>
      <c r="R2592"/>
      <c r="AL2592" s="117"/>
      <c r="AM2592"/>
      <c r="AN2592"/>
      <c r="AO2592"/>
      <c r="AP2592"/>
      <c r="AU2592"/>
      <c r="AV2592" s="169"/>
    </row>
    <row r="2593" spans="1:48" s="9" customFormat="1" ht="15" customHeight="1" x14ac:dyDescent="0.35">
      <c r="A2593"/>
      <c r="B2593"/>
      <c r="C2593"/>
      <c r="D2593"/>
      <c r="E2593"/>
      <c r="F2593"/>
      <c r="K2593"/>
      <c r="L2593"/>
      <c r="M2593"/>
      <c r="N2593"/>
      <c r="O2593"/>
      <c r="Q2593"/>
      <c r="R2593"/>
      <c r="AL2593" s="117"/>
      <c r="AM2593"/>
      <c r="AN2593"/>
      <c r="AO2593"/>
      <c r="AP2593"/>
      <c r="AU2593"/>
      <c r="AV2593" s="169"/>
    </row>
    <row r="2594" spans="1:48" s="9" customFormat="1" ht="15" customHeight="1" x14ac:dyDescent="0.35">
      <c r="A2594"/>
      <c r="B2594"/>
      <c r="C2594"/>
      <c r="D2594"/>
      <c r="E2594"/>
      <c r="F2594"/>
      <c r="K2594"/>
      <c r="L2594"/>
      <c r="M2594"/>
      <c r="N2594"/>
      <c r="O2594"/>
      <c r="Q2594"/>
      <c r="R2594"/>
      <c r="AL2594" s="117"/>
      <c r="AM2594"/>
      <c r="AN2594"/>
      <c r="AO2594"/>
      <c r="AP2594"/>
      <c r="AU2594"/>
      <c r="AV2594" s="169"/>
    </row>
    <row r="2595" spans="1:48" s="9" customFormat="1" ht="15" customHeight="1" x14ac:dyDescent="0.35">
      <c r="A2595"/>
      <c r="B2595"/>
      <c r="C2595"/>
      <c r="D2595"/>
      <c r="E2595"/>
      <c r="F2595"/>
      <c r="K2595"/>
      <c r="L2595"/>
      <c r="M2595"/>
      <c r="N2595"/>
      <c r="O2595"/>
      <c r="Q2595"/>
      <c r="R2595"/>
      <c r="AL2595" s="117"/>
      <c r="AM2595"/>
      <c r="AN2595"/>
      <c r="AO2595"/>
      <c r="AP2595"/>
      <c r="AU2595"/>
      <c r="AV2595" s="169"/>
    </row>
    <row r="2596" spans="1:48" s="9" customFormat="1" ht="15" customHeight="1" x14ac:dyDescent="0.35">
      <c r="A2596"/>
      <c r="B2596"/>
      <c r="C2596"/>
      <c r="D2596"/>
      <c r="E2596"/>
      <c r="F2596"/>
      <c r="K2596"/>
      <c r="L2596"/>
      <c r="M2596"/>
      <c r="N2596"/>
      <c r="O2596"/>
      <c r="Q2596"/>
      <c r="R2596"/>
      <c r="AL2596" s="117"/>
      <c r="AM2596"/>
      <c r="AN2596"/>
      <c r="AO2596"/>
      <c r="AP2596"/>
      <c r="AU2596"/>
      <c r="AV2596" s="169"/>
    </row>
    <row r="2597" spans="1:48" s="9" customFormat="1" ht="15" customHeight="1" x14ac:dyDescent="0.35">
      <c r="A2597"/>
      <c r="B2597"/>
      <c r="C2597"/>
      <c r="D2597"/>
      <c r="E2597"/>
      <c r="F2597"/>
      <c r="K2597"/>
      <c r="L2597"/>
      <c r="M2597"/>
      <c r="N2597"/>
      <c r="O2597"/>
      <c r="Q2597"/>
      <c r="R2597"/>
      <c r="AL2597" s="117"/>
      <c r="AM2597"/>
      <c r="AN2597"/>
      <c r="AO2597"/>
      <c r="AP2597"/>
      <c r="AU2597"/>
      <c r="AV2597" s="169"/>
    </row>
    <row r="2598" spans="1:48" s="9" customFormat="1" ht="15" customHeight="1" x14ac:dyDescent="0.35">
      <c r="A2598"/>
      <c r="B2598"/>
      <c r="C2598"/>
      <c r="D2598"/>
      <c r="E2598"/>
      <c r="F2598"/>
      <c r="K2598"/>
      <c r="L2598"/>
      <c r="M2598"/>
      <c r="N2598"/>
      <c r="O2598"/>
      <c r="Q2598"/>
      <c r="R2598"/>
      <c r="AL2598" s="117"/>
      <c r="AM2598"/>
      <c r="AN2598"/>
      <c r="AO2598"/>
      <c r="AP2598"/>
      <c r="AU2598"/>
      <c r="AV2598" s="169"/>
    </row>
    <row r="2599" spans="1:48" s="9" customFormat="1" ht="15" customHeight="1" x14ac:dyDescent="0.35">
      <c r="A2599"/>
      <c r="B2599"/>
      <c r="C2599"/>
      <c r="D2599"/>
      <c r="E2599"/>
      <c r="F2599"/>
      <c r="K2599"/>
      <c r="L2599"/>
      <c r="M2599"/>
      <c r="N2599"/>
      <c r="O2599"/>
      <c r="Q2599"/>
      <c r="R2599"/>
      <c r="AL2599" s="117"/>
      <c r="AM2599"/>
      <c r="AN2599"/>
      <c r="AO2599"/>
      <c r="AP2599"/>
      <c r="AU2599"/>
      <c r="AV2599" s="169"/>
    </row>
    <row r="2600" spans="1:48" s="9" customFormat="1" ht="15" customHeight="1" x14ac:dyDescent="0.35">
      <c r="A2600"/>
      <c r="B2600"/>
      <c r="C2600"/>
      <c r="D2600"/>
      <c r="E2600"/>
      <c r="F2600"/>
      <c r="K2600"/>
      <c r="L2600"/>
      <c r="M2600"/>
      <c r="N2600"/>
      <c r="O2600"/>
      <c r="Q2600"/>
      <c r="R2600"/>
      <c r="AL2600" s="117"/>
      <c r="AM2600"/>
      <c r="AN2600"/>
      <c r="AO2600"/>
      <c r="AP2600"/>
      <c r="AU2600"/>
      <c r="AV2600" s="169"/>
    </row>
    <row r="2601" spans="1:48" s="9" customFormat="1" ht="15" customHeight="1" x14ac:dyDescent="0.35">
      <c r="A2601"/>
      <c r="B2601"/>
      <c r="C2601"/>
      <c r="D2601"/>
      <c r="E2601"/>
      <c r="F2601"/>
      <c r="K2601"/>
      <c r="L2601"/>
      <c r="M2601"/>
      <c r="N2601"/>
      <c r="O2601"/>
      <c r="Q2601"/>
      <c r="R2601"/>
      <c r="AL2601" s="117"/>
      <c r="AM2601"/>
      <c r="AN2601"/>
      <c r="AO2601"/>
      <c r="AP2601"/>
      <c r="AU2601"/>
      <c r="AV2601" s="169"/>
    </row>
    <row r="2602" spans="1:48" s="9" customFormat="1" ht="15" customHeight="1" x14ac:dyDescent="0.35">
      <c r="A2602"/>
      <c r="B2602"/>
      <c r="C2602"/>
      <c r="D2602"/>
      <c r="E2602"/>
      <c r="F2602"/>
      <c r="K2602"/>
      <c r="L2602"/>
      <c r="M2602"/>
      <c r="N2602"/>
      <c r="O2602"/>
      <c r="Q2602"/>
      <c r="R2602"/>
      <c r="AL2602" s="117"/>
      <c r="AM2602"/>
      <c r="AN2602"/>
      <c r="AO2602"/>
      <c r="AP2602"/>
      <c r="AU2602"/>
      <c r="AV2602" s="169"/>
    </row>
    <row r="2603" spans="1:48" s="9" customFormat="1" ht="15" customHeight="1" x14ac:dyDescent="0.35">
      <c r="A2603"/>
      <c r="B2603"/>
      <c r="C2603"/>
      <c r="D2603"/>
      <c r="E2603"/>
      <c r="F2603"/>
      <c r="K2603"/>
      <c r="L2603"/>
      <c r="M2603"/>
      <c r="N2603"/>
      <c r="O2603"/>
      <c r="Q2603"/>
      <c r="R2603"/>
      <c r="AL2603" s="117"/>
      <c r="AM2603"/>
      <c r="AN2603"/>
      <c r="AO2603"/>
      <c r="AP2603"/>
      <c r="AU2603"/>
      <c r="AV2603" s="169"/>
    </row>
    <row r="2604" spans="1:48" s="9" customFormat="1" ht="15" customHeight="1" x14ac:dyDescent="0.35">
      <c r="A2604"/>
      <c r="B2604"/>
      <c r="C2604"/>
      <c r="D2604"/>
      <c r="E2604"/>
      <c r="F2604"/>
      <c r="K2604"/>
      <c r="L2604"/>
      <c r="M2604"/>
      <c r="N2604"/>
      <c r="O2604"/>
      <c r="Q2604"/>
      <c r="R2604"/>
      <c r="AL2604" s="117"/>
      <c r="AM2604"/>
      <c r="AN2604"/>
      <c r="AO2604"/>
      <c r="AP2604"/>
      <c r="AU2604"/>
      <c r="AV2604" s="169"/>
    </row>
    <row r="2605" spans="1:48" s="9" customFormat="1" ht="15" customHeight="1" x14ac:dyDescent="0.35">
      <c r="A2605"/>
      <c r="B2605"/>
      <c r="C2605"/>
      <c r="D2605"/>
      <c r="E2605"/>
      <c r="F2605"/>
      <c r="K2605"/>
      <c r="L2605"/>
      <c r="M2605"/>
      <c r="N2605"/>
      <c r="O2605"/>
      <c r="Q2605"/>
      <c r="R2605"/>
      <c r="AL2605" s="117"/>
      <c r="AM2605"/>
      <c r="AN2605"/>
      <c r="AO2605"/>
      <c r="AP2605"/>
      <c r="AU2605"/>
      <c r="AV2605" s="169"/>
    </row>
    <row r="2606" spans="1:48" s="9" customFormat="1" ht="15" customHeight="1" x14ac:dyDescent="0.35">
      <c r="A2606"/>
      <c r="B2606"/>
      <c r="C2606"/>
      <c r="D2606"/>
      <c r="E2606"/>
      <c r="F2606"/>
      <c r="K2606"/>
      <c r="L2606"/>
      <c r="M2606"/>
      <c r="N2606"/>
      <c r="O2606"/>
      <c r="Q2606"/>
      <c r="R2606"/>
      <c r="AL2606" s="117"/>
      <c r="AM2606"/>
      <c r="AN2606"/>
      <c r="AO2606"/>
      <c r="AP2606"/>
      <c r="AU2606"/>
      <c r="AV2606" s="169"/>
    </row>
    <row r="2607" spans="1:48" s="9" customFormat="1" ht="15" customHeight="1" x14ac:dyDescent="0.35">
      <c r="A2607"/>
      <c r="B2607"/>
      <c r="C2607"/>
      <c r="D2607"/>
      <c r="E2607"/>
      <c r="F2607"/>
      <c r="K2607"/>
      <c r="L2607"/>
      <c r="M2607"/>
      <c r="N2607"/>
      <c r="O2607"/>
      <c r="Q2607"/>
      <c r="R2607"/>
      <c r="AL2607" s="117"/>
      <c r="AM2607"/>
      <c r="AN2607"/>
      <c r="AO2607"/>
      <c r="AP2607"/>
      <c r="AU2607"/>
      <c r="AV2607" s="169"/>
    </row>
    <row r="2608" spans="1:48" s="9" customFormat="1" ht="15" customHeight="1" x14ac:dyDescent="0.35">
      <c r="A2608"/>
      <c r="B2608"/>
      <c r="C2608"/>
      <c r="D2608"/>
      <c r="E2608"/>
      <c r="F2608"/>
      <c r="K2608"/>
      <c r="L2608"/>
      <c r="M2608"/>
      <c r="N2608"/>
      <c r="O2608"/>
      <c r="Q2608"/>
      <c r="R2608"/>
      <c r="AL2608" s="117"/>
      <c r="AM2608"/>
      <c r="AN2608"/>
      <c r="AO2608"/>
      <c r="AP2608"/>
      <c r="AU2608"/>
      <c r="AV2608" s="169"/>
    </row>
    <row r="2609" spans="1:48" s="9" customFormat="1" ht="15" customHeight="1" x14ac:dyDescent="0.35">
      <c r="A2609"/>
      <c r="B2609"/>
      <c r="C2609"/>
      <c r="D2609"/>
      <c r="E2609"/>
      <c r="F2609"/>
      <c r="K2609"/>
      <c r="L2609"/>
      <c r="M2609"/>
      <c r="N2609"/>
      <c r="O2609"/>
      <c r="Q2609"/>
      <c r="R2609"/>
      <c r="AL2609" s="117"/>
      <c r="AM2609"/>
      <c r="AN2609"/>
      <c r="AO2609"/>
      <c r="AP2609"/>
      <c r="AU2609"/>
      <c r="AV2609" s="169"/>
    </row>
    <row r="2610" spans="1:48" s="9" customFormat="1" ht="15" customHeight="1" x14ac:dyDescent="0.35">
      <c r="A2610"/>
      <c r="B2610"/>
      <c r="C2610"/>
      <c r="D2610"/>
      <c r="E2610"/>
      <c r="F2610"/>
      <c r="K2610"/>
      <c r="L2610"/>
      <c r="M2610"/>
      <c r="N2610"/>
      <c r="O2610"/>
      <c r="Q2610"/>
      <c r="R2610"/>
      <c r="AL2610" s="117"/>
      <c r="AM2610"/>
      <c r="AN2610"/>
      <c r="AO2610"/>
      <c r="AP2610"/>
      <c r="AU2610"/>
      <c r="AV2610" s="169"/>
    </row>
    <row r="2611" spans="1:48" s="9" customFormat="1" ht="15" customHeight="1" x14ac:dyDescent="0.35">
      <c r="A2611"/>
      <c r="B2611"/>
      <c r="C2611"/>
      <c r="D2611"/>
      <c r="E2611"/>
      <c r="F2611"/>
      <c r="K2611"/>
      <c r="L2611"/>
      <c r="M2611"/>
      <c r="N2611"/>
      <c r="O2611"/>
      <c r="Q2611"/>
      <c r="R2611"/>
      <c r="AL2611" s="117"/>
      <c r="AM2611"/>
      <c r="AN2611"/>
      <c r="AO2611"/>
      <c r="AP2611"/>
      <c r="AU2611"/>
      <c r="AV2611" s="169"/>
    </row>
    <row r="2612" spans="1:48" s="9" customFormat="1" ht="15" customHeight="1" x14ac:dyDescent="0.35">
      <c r="A2612"/>
      <c r="B2612"/>
      <c r="C2612"/>
      <c r="D2612"/>
      <c r="E2612"/>
      <c r="F2612"/>
      <c r="K2612"/>
      <c r="L2612"/>
      <c r="M2612"/>
      <c r="N2612"/>
      <c r="O2612"/>
      <c r="Q2612"/>
      <c r="R2612"/>
      <c r="AL2612" s="117"/>
      <c r="AM2612"/>
      <c r="AN2612"/>
      <c r="AO2612"/>
      <c r="AP2612"/>
      <c r="AU2612"/>
      <c r="AV2612" s="169"/>
    </row>
    <row r="2613" spans="1:48" s="9" customFormat="1" ht="15" customHeight="1" x14ac:dyDescent="0.35">
      <c r="A2613"/>
      <c r="B2613"/>
      <c r="C2613"/>
      <c r="D2613"/>
      <c r="E2613"/>
      <c r="F2613"/>
      <c r="K2613"/>
      <c r="L2613"/>
      <c r="M2613"/>
      <c r="N2613"/>
      <c r="O2613"/>
      <c r="Q2613"/>
      <c r="R2613"/>
      <c r="AL2613" s="117"/>
      <c r="AM2613"/>
      <c r="AN2613"/>
      <c r="AO2613"/>
      <c r="AP2613"/>
      <c r="AU2613"/>
      <c r="AV2613" s="169"/>
    </row>
    <row r="2614" spans="1:48" s="9" customFormat="1" ht="15" customHeight="1" x14ac:dyDescent="0.35">
      <c r="A2614"/>
      <c r="B2614"/>
      <c r="C2614"/>
      <c r="D2614"/>
      <c r="E2614"/>
      <c r="F2614"/>
      <c r="K2614"/>
      <c r="L2614"/>
      <c r="M2614"/>
      <c r="N2614"/>
      <c r="O2614"/>
      <c r="Q2614"/>
      <c r="R2614"/>
      <c r="AL2614" s="117"/>
      <c r="AM2614"/>
      <c r="AN2614"/>
      <c r="AO2614"/>
      <c r="AP2614"/>
      <c r="AU2614"/>
      <c r="AV2614" s="169"/>
    </row>
    <row r="2615" spans="1:48" s="9" customFormat="1" ht="15" customHeight="1" x14ac:dyDescent="0.35">
      <c r="A2615"/>
      <c r="B2615"/>
      <c r="C2615"/>
      <c r="D2615"/>
      <c r="E2615"/>
      <c r="F2615"/>
      <c r="K2615"/>
      <c r="L2615"/>
      <c r="M2615"/>
      <c r="N2615"/>
      <c r="O2615"/>
      <c r="Q2615"/>
      <c r="R2615"/>
      <c r="AL2615" s="117"/>
      <c r="AM2615"/>
      <c r="AN2615"/>
      <c r="AO2615"/>
      <c r="AP2615"/>
      <c r="AU2615"/>
      <c r="AV2615" s="169"/>
    </row>
    <row r="2616" spans="1:48" s="9" customFormat="1" ht="15" customHeight="1" x14ac:dyDescent="0.35">
      <c r="A2616"/>
      <c r="B2616"/>
      <c r="C2616"/>
      <c r="D2616"/>
      <c r="E2616"/>
      <c r="F2616"/>
      <c r="K2616"/>
      <c r="L2616"/>
      <c r="M2616"/>
      <c r="N2616"/>
      <c r="O2616"/>
      <c r="Q2616"/>
      <c r="R2616"/>
      <c r="AL2616" s="117"/>
      <c r="AM2616"/>
      <c r="AN2616"/>
      <c r="AO2616"/>
      <c r="AP2616"/>
      <c r="AU2616"/>
      <c r="AV2616" s="169"/>
    </row>
    <row r="2617" spans="1:48" s="9" customFormat="1" ht="15" customHeight="1" x14ac:dyDescent="0.35">
      <c r="A2617"/>
      <c r="B2617"/>
      <c r="C2617"/>
      <c r="D2617"/>
      <c r="E2617"/>
      <c r="F2617"/>
      <c r="K2617"/>
      <c r="L2617"/>
      <c r="M2617"/>
      <c r="N2617"/>
      <c r="O2617"/>
      <c r="Q2617"/>
      <c r="R2617"/>
      <c r="AL2617" s="117"/>
      <c r="AM2617"/>
      <c r="AN2617"/>
      <c r="AO2617"/>
      <c r="AP2617"/>
      <c r="AU2617"/>
      <c r="AV2617" s="169"/>
    </row>
    <row r="2618" spans="1:48" s="9" customFormat="1" ht="15" customHeight="1" x14ac:dyDescent="0.35">
      <c r="A2618"/>
      <c r="B2618"/>
      <c r="C2618"/>
      <c r="D2618"/>
      <c r="E2618"/>
      <c r="F2618"/>
      <c r="K2618"/>
      <c r="L2618"/>
      <c r="M2618"/>
      <c r="N2618"/>
      <c r="O2618"/>
      <c r="Q2618"/>
      <c r="R2618"/>
      <c r="AL2618" s="117"/>
      <c r="AM2618"/>
      <c r="AN2618"/>
      <c r="AO2618"/>
      <c r="AP2618"/>
      <c r="AU2618"/>
      <c r="AV2618" s="169"/>
    </row>
    <row r="2619" spans="1:48" s="9" customFormat="1" ht="15" customHeight="1" x14ac:dyDescent="0.35">
      <c r="A2619"/>
      <c r="B2619"/>
      <c r="C2619"/>
      <c r="D2619"/>
      <c r="E2619"/>
      <c r="F2619"/>
      <c r="K2619"/>
      <c r="L2619"/>
      <c r="M2619"/>
      <c r="N2619"/>
      <c r="O2619"/>
      <c r="Q2619"/>
      <c r="R2619"/>
      <c r="AL2619" s="117"/>
      <c r="AM2619"/>
      <c r="AN2619"/>
      <c r="AO2619"/>
      <c r="AP2619"/>
      <c r="AU2619"/>
      <c r="AV2619" s="169"/>
    </row>
    <row r="2620" spans="1:48" s="9" customFormat="1" ht="15" customHeight="1" x14ac:dyDescent="0.35">
      <c r="A2620"/>
      <c r="B2620"/>
      <c r="C2620"/>
      <c r="D2620"/>
      <c r="E2620"/>
      <c r="F2620"/>
      <c r="K2620"/>
      <c r="L2620"/>
      <c r="M2620"/>
      <c r="N2620"/>
      <c r="O2620"/>
      <c r="Q2620"/>
      <c r="R2620"/>
      <c r="AL2620" s="117"/>
      <c r="AM2620"/>
      <c r="AN2620"/>
      <c r="AO2620"/>
      <c r="AP2620"/>
      <c r="AU2620"/>
      <c r="AV2620" s="169"/>
    </row>
    <row r="2621" spans="1:48" s="9" customFormat="1" ht="15" customHeight="1" x14ac:dyDescent="0.35">
      <c r="A2621"/>
      <c r="B2621"/>
      <c r="C2621"/>
      <c r="D2621"/>
      <c r="E2621"/>
      <c r="F2621"/>
      <c r="K2621"/>
      <c r="L2621"/>
      <c r="M2621"/>
      <c r="N2621"/>
      <c r="O2621"/>
      <c r="Q2621"/>
      <c r="R2621"/>
      <c r="AL2621" s="117"/>
      <c r="AM2621"/>
      <c r="AN2621"/>
      <c r="AO2621"/>
      <c r="AP2621"/>
      <c r="AU2621"/>
      <c r="AV2621" s="169"/>
    </row>
    <row r="2622" spans="1:48" s="9" customFormat="1" ht="15" customHeight="1" x14ac:dyDescent="0.35">
      <c r="A2622"/>
      <c r="B2622"/>
      <c r="C2622"/>
      <c r="D2622"/>
      <c r="E2622"/>
      <c r="F2622"/>
      <c r="K2622"/>
      <c r="L2622"/>
      <c r="M2622"/>
      <c r="N2622"/>
      <c r="O2622"/>
      <c r="Q2622"/>
      <c r="R2622"/>
      <c r="AL2622" s="117"/>
      <c r="AM2622"/>
      <c r="AN2622"/>
      <c r="AO2622"/>
      <c r="AP2622"/>
      <c r="AU2622"/>
      <c r="AV2622" s="169"/>
    </row>
    <row r="2623" spans="1:48" s="9" customFormat="1" ht="15" customHeight="1" x14ac:dyDescent="0.35">
      <c r="A2623"/>
      <c r="B2623"/>
      <c r="C2623"/>
      <c r="D2623"/>
      <c r="E2623"/>
      <c r="F2623"/>
      <c r="K2623"/>
      <c r="L2623"/>
      <c r="M2623"/>
      <c r="N2623"/>
      <c r="O2623"/>
      <c r="Q2623"/>
      <c r="R2623"/>
      <c r="AL2623" s="117"/>
      <c r="AM2623"/>
      <c r="AN2623"/>
      <c r="AO2623"/>
      <c r="AP2623"/>
      <c r="AU2623"/>
      <c r="AV2623" s="169"/>
    </row>
    <row r="2624" spans="1:48" s="9" customFormat="1" ht="15" customHeight="1" x14ac:dyDescent="0.35">
      <c r="A2624"/>
      <c r="B2624"/>
      <c r="C2624"/>
      <c r="D2624"/>
      <c r="E2624"/>
      <c r="F2624"/>
      <c r="K2624"/>
      <c r="L2624"/>
      <c r="M2624"/>
      <c r="N2624"/>
      <c r="O2624"/>
      <c r="Q2624"/>
      <c r="R2624"/>
      <c r="AL2624" s="117"/>
      <c r="AM2624"/>
      <c r="AN2624"/>
      <c r="AO2624"/>
      <c r="AP2624"/>
      <c r="AU2624"/>
      <c r="AV2624" s="169"/>
    </row>
    <row r="2625" spans="1:48" s="9" customFormat="1" ht="15" customHeight="1" x14ac:dyDescent="0.35">
      <c r="A2625"/>
      <c r="B2625"/>
      <c r="C2625"/>
      <c r="D2625"/>
      <c r="E2625"/>
      <c r="F2625"/>
      <c r="K2625"/>
      <c r="L2625"/>
      <c r="M2625"/>
      <c r="N2625"/>
      <c r="O2625"/>
      <c r="Q2625"/>
      <c r="R2625"/>
      <c r="AL2625" s="117"/>
      <c r="AM2625"/>
      <c r="AN2625"/>
      <c r="AO2625"/>
      <c r="AP2625"/>
      <c r="AU2625"/>
      <c r="AV2625" s="169"/>
    </row>
    <row r="2626" spans="1:48" s="9" customFormat="1" ht="15" customHeight="1" x14ac:dyDescent="0.35">
      <c r="A2626"/>
      <c r="B2626"/>
      <c r="C2626"/>
      <c r="D2626"/>
      <c r="E2626"/>
      <c r="F2626"/>
      <c r="K2626"/>
      <c r="L2626"/>
      <c r="M2626"/>
      <c r="N2626"/>
      <c r="O2626"/>
      <c r="Q2626"/>
      <c r="R2626"/>
      <c r="AL2626" s="117"/>
      <c r="AM2626"/>
      <c r="AN2626"/>
      <c r="AO2626"/>
      <c r="AP2626"/>
      <c r="AU2626"/>
      <c r="AV2626" s="169"/>
    </row>
    <row r="2627" spans="1:48" s="9" customFormat="1" ht="15" customHeight="1" x14ac:dyDescent="0.35">
      <c r="A2627"/>
      <c r="B2627"/>
      <c r="C2627"/>
      <c r="D2627"/>
      <c r="E2627"/>
      <c r="F2627"/>
      <c r="K2627"/>
      <c r="L2627"/>
      <c r="M2627"/>
      <c r="N2627"/>
      <c r="O2627"/>
      <c r="Q2627"/>
      <c r="R2627"/>
      <c r="AL2627" s="117"/>
      <c r="AM2627"/>
      <c r="AN2627"/>
      <c r="AO2627"/>
      <c r="AP2627"/>
      <c r="AU2627"/>
      <c r="AV2627" s="169"/>
    </row>
    <row r="2628" spans="1:48" s="9" customFormat="1" ht="15" customHeight="1" x14ac:dyDescent="0.35">
      <c r="A2628"/>
      <c r="B2628"/>
      <c r="C2628"/>
      <c r="D2628"/>
      <c r="E2628"/>
      <c r="F2628"/>
      <c r="K2628"/>
      <c r="L2628"/>
      <c r="M2628"/>
      <c r="N2628"/>
      <c r="O2628"/>
      <c r="Q2628"/>
      <c r="R2628"/>
      <c r="AL2628" s="117"/>
      <c r="AM2628"/>
      <c r="AN2628"/>
      <c r="AO2628"/>
      <c r="AP2628"/>
      <c r="AU2628"/>
      <c r="AV2628" s="169"/>
    </row>
    <row r="2629" spans="1:48" s="9" customFormat="1" ht="15" customHeight="1" x14ac:dyDescent="0.35">
      <c r="A2629"/>
      <c r="B2629"/>
      <c r="C2629"/>
      <c r="D2629"/>
      <c r="E2629"/>
      <c r="F2629"/>
      <c r="K2629"/>
      <c r="L2629"/>
      <c r="M2629"/>
      <c r="N2629"/>
      <c r="O2629"/>
      <c r="Q2629"/>
      <c r="R2629"/>
      <c r="AL2629" s="117"/>
      <c r="AM2629"/>
      <c r="AN2629"/>
      <c r="AO2629"/>
      <c r="AP2629"/>
      <c r="AU2629"/>
      <c r="AV2629" s="169"/>
    </row>
    <row r="2630" spans="1:48" s="9" customFormat="1" ht="15" customHeight="1" x14ac:dyDescent="0.35">
      <c r="A2630"/>
      <c r="B2630"/>
      <c r="C2630"/>
      <c r="D2630"/>
      <c r="E2630"/>
      <c r="F2630"/>
      <c r="K2630"/>
      <c r="L2630"/>
      <c r="M2630"/>
      <c r="N2630"/>
      <c r="O2630"/>
      <c r="Q2630"/>
      <c r="R2630"/>
      <c r="AL2630" s="117"/>
      <c r="AM2630"/>
      <c r="AN2630"/>
      <c r="AO2630"/>
      <c r="AP2630"/>
      <c r="AU2630"/>
      <c r="AV2630" s="169"/>
    </row>
    <row r="2631" spans="1:48" s="9" customFormat="1" ht="15" customHeight="1" x14ac:dyDescent="0.35">
      <c r="A2631"/>
      <c r="B2631"/>
      <c r="C2631"/>
      <c r="D2631"/>
      <c r="E2631"/>
      <c r="F2631"/>
      <c r="K2631"/>
      <c r="L2631"/>
      <c r="M2631"/>
      <c r="N2631"/>
      <c r="O2631"/>
      <c r="Q2631"/>
      <c r="R2631"/>
      <c r="AL2631" s="117"/>
      <c r="AM2631"/>
      <c r="AN2631"/>
      <c r="AO2631"/>
      <c r="AP2631"/>
      <c r="AU2631"/>
      <c r="AV2631" s="169"/>
    </row>
    <row r="2632" spans="1:48" s="9" customFormat="1" ht="15" customHeight="1" x14ac:dyDescent="0.35">
      <c r="A2632"/>
      <c r="B2632"/>
      <c r="C2632"/>
      <c r="D2632"/>
      <c r="E2632"/>
      <c r="F2632"/>
      <c r="K2632"/>
      <c r="L2632"/>
      <c r="M2632"/>
      <c r="N2632"/>
      <c r="O2632"/>
      <c r="Q2632"/>
      <c r="R2632"/>
      <c r="AL2632" s="117"/>
      <c r="AM2632"/>
      <c r="AN2632"/>
      <c r="AO2632"/>
      <c r="AP2632"/>
      <c r="AU2632"/>
      <c r="AV2632" s="169"/>
    </row>
    <row r="2633" spans="1:48" s="9" customFormat="1" ht="15" customHeight="1" x14ac:dyDescent="0.35">
      <c r="A2633"/>
      <c r="B2633"/>
      <c r="C2633"/>
      <c r="D2633"/>
      <c r="E2633"/>
      <c r="F2633"/>
      <c r="K2633"/>
      <c r="L2633"/>
      <c r="M2633"/>
      <c r="N2633"/>
      <c r="O2633"/>
      <c r="Q2633"/>
      <c r="R2633"/>
      <c r="AL2633" s="117"/>
      <c r="AM2633"/>
      <c r="AN2633"/>
      <c r="AO2633"/>
      <c r="AP2633"/>
      <c r="AU2633"/>
      <c r="AV2633" s="169"/>
    </row>
    <row r="2634" spans="1:48" s="9" customFormat="1" ht="15" customHeight="1" x14ac:dyDescent="0.35">
      <c r="A2634"/>
      <c r="B2634"/>
      <c r="C2634"/>
      <c r="D2634"/>
      <c r="E2634"/>
      <c r="F2634"/>
      <c r="K2634"/>
      <c r="L2634"/>
      <c r="M2634"/>
      <c r="N2634"/>
      <c r="O2634"/>
      <c r="Q2634"/>
      <c r="R2634"/>
      <c r="AL2634" s="117"/>
      <c r="AM2634"/>
      <c r="AN2634"/>
      <c r="AO2634"/>
      <c r="AP2634"/>
      <c r="AU2634"/>
      <c r="AV2634" s="169"/>
    </row>
    <row r="2635" spans="1:48" s="9" customFormat="1" ht="15" customHeight="1" x14ac:dyDescent="0.35">
      <c r="A2635"/>
      <c r="B2635"/>
      <c r="C2635"/>
      <c r="D2635"/>
      <c r="E2635"/>
      <c r="F2635"/>
      <c r="K2635"/>
      <c r="L2635"/>
      <c r="M2635"/>
      <c r="N2635"/>
      <c r="O2635"/>
      <c r="Q2635"/>
      <c r="R2635"/>
      <c r="AL2635" s="117"/>
      <c r="AM2635"/>
      <c r="AN2635"/>
      <c r="AO2635"/>
      <c r="AP2635"/>
      <c r="AU2635"/>
      <c r="AV2635" s="169"/>
    </row>
    <row r="2636" spans="1:48" s="9" customFormat="1" ht="15" customHeight="1" x14ac:dyDescent="0.35">
      <c r="A2636"/>
      <c r="B2636"/>
      <c r="C2636"/>
      <c r="D2636"/>
      <c r="E2636"/>
      <c r="F2636"/>
      <c r="K2636"/>
      <c r="L2636"/>
      <c r="M2636"/>
      <c r="N2636"/>
      <c r="O2636"/>
      <c r="Q2636"/>
      <c r="R2636"/>
      <c r="AL2636" s="117"/>
      <c r="AM2636"/>
      <c r="AN2636"/>
      <c r="AO2636"/>
      <c r="AP2636"/>
      <c r="AU2636"/>
      <c r="AV2636" s="169"/>
    </row>
    <row r="2637" spans="1:48" s="9" customFormat="1" ht="15" customHeight="1" x14ac:dyDescent="0.35">
      <c r="A2637"/>
      <c r="B2637"/>
      <c r="C2637"/>
      <c r="D2637"/>
      <c r="E2637"/>
      <c r="F2637"/>
      <c r="K2637"/>
      <c r="L2637"/>
      <c r="M2637"/>
      <c r="N2637"/>
      <c r="O2637"/>
      <c r="Q2637"/>
      <c r="R2637"/>
      <c r="AL2637" s="117"/>
      <c r="AM2637"/>
      <c r="AN2637"/>
      <c r="AO2637"/>
      <c r="AP2637"/>
      <c r="AU2637"/>
      <c r="AV2637" s="169"/>
    </row>
    <row r="2638" spans="1:48" s="9" customFormat="1" ht="15" customHeight="1" x14ac:dyDescent="0.35">
      <c r="A2638"/>
      <c r="B2638"/>
      <c r="C2638"/>
      <c r="D2638"/>
      <c r="E2638"/>
      <c r="F2638"/>
      <c r="K2638"/>
      <c r="L2638"/>
      <c r="M2638"/>
      <c r="N2638"/>
      <c r="O2638"/>
      <c r="Q2638"/>
      <c r="R2638"/>
      <c r="AL2638" s="117"/>
      <c r="AM2638"/>
      <c r="AN2638"/>
      <c r="AO2638"/>
      <c r="AP2638"/>
      <c r="AU2638"/>
      <c r="AV2638" s="169"/>
    </row>
    <row r="2639" spans="1:48" s="9" customFormat="1" ht="15" customHeight="1" x14ac:dyDescent="0.35">
      <c r="A2639"/>
      <c r="B2639"/>
      <c r="C2639"/>
      <c r="D2639"/>
      <c r="E2639"/>
      <c r="F2639"/>
      <c r="K2639"/>
      <c r="L2639"/>
      <c r="M2639"/>
      <c r="N2639"/>
      <c r="O2639"/>
      <c r="Q2639"/>
      <c r="R2639"/>
      <c r="AL2639" s="117"/>
      <c r="AM2639"/>
      <c r="AN2639"/>
      <c r="AO2639"/>
      <c r="AP2639"/>
      <c r="AU2639"/>
      <c r="AV2639" s="169"/>
    </row>
    <row r="2640" spans="1:48" s="9" customFormat="1" ht="15" customHeight="1" x14ac:dyDescent="0.35">
      <c r="A2640"/>
      <c r="B2640"/>
      <c r="C2640"/>
      <c r="D2640"/>
      <c r="E2640"/>
      <c r="F2640"/>
      <c r="K2640"/>
      <c r="L2640"/>
      <c r="M2640"/>
      <c r="N2640"/>
      <c r="O2640"/>
      <c r="Q2640"/>
      <c r="R2640"/>
      <c r="AL2640" s="117"/>
      <c r="AM2640"/>
      <c r="AN2640"/>
      <c r="AO2640"/>
      <c r="AP2640"/>
      <c r="AU2640"/>
      <c r="AV2640" s="169"/>
    </row>
    <row r="2641" spans="1:48" s="9" customFormat="1" ht="15" customHeight="1" x14ac:dyDescent="0.35">
      <c r="A2641"/>
      <c r="B2641"/>
      <c r="C2641"/>
      <c r="D2641"/>
      <c r="E2641"/>
      <c r="F2641"/>
      <c r="K2641"/>
      <c r="L2641"/>
      <c r="M2641"/>
      <c r="N2641"/>
      <c r="O2641"/>
      <c r="Q2641"/>
      <c r="R2641"/>
      <c r="AL2641" s="117"/>
      <c r="AM2641"/>
      <c r="AN2641"/>
      <c r="AO2641"/>
      <c r="AP2641"/>
      <c r="AU2641"/>
      <c r="AV2641" s="169"/>
    </row>
    <row r="2642" spans="1:48" s="9" customFormat="1" ht="15" customHeight="1" x14ac:dyDescent="0.35">
      <c r="A2642"/>
      <c r="B2642"/>
      <c r="C2642"/>
      <c r="D2642"/>
      <c r="E2642"/>
      <c r="F2642"/>
      <c r="K2642"/>
      <c r="L2642"/>
      <c r="M2642"/>
      <c r="N2642"/>
      <c r="O2642"/>
      <c r="Q2642"/>
      <c r="R2642"/>
      <c r="AL2642" s="117"/>
      <c r="AM2642"/>
      <c r="AN2642"/>
      <c r="AO2642"/>
      <c r="AP2642"/>
      <c r="AU2642"/>
      <c r="AV2642" s="169"/>
    </row>
    <row r="2643" spans="1:48" s="9" customFormat="1" ht="15" customHeight="1" x14ac:dyDescent="0.35">
      <c r="A2643"/>
      <c r="B2643"/>
      <c r="C2643"/>
      <c r="D2643"/>
      <c r="E2643"/>
      <c r="F2643"/>
      <c r="K2643"/>
      <c r="L2643"/>
      <c r="M2643"/>
      <c r="N2643"/>
      <c r="O2643"/>
      <c r="Q2643"/>
      <c r="R2643"/>
      <c r="AL2643" s="117"/>
      <c r="AM2643"/>
      <c r="AN2643"/>
      <c r="AO2643"/>
      <c r="AP2643"/>
      <c r="AU2643"/>
      <c r="AV2643" s="169"/>
    </row>
    <row r="2644" spans="1:48" s="9" customFormat="1" ht="15" customHeight="1" x14ac:dyDescent="0.35">
      <c r="A2644"/>
      <c r="B2644"/>
      <c r="C2644"/>
      <c r="D2644"/>
      <c r="E2644"/>
      <c r="F2644"/>
      <c r="K2644"/>
      <c r="L2644"/>
      <c r="M2644"/>
      <c r="N2644"/>
      <c r="O2644"/>
      <c r="Q2644"/>
      <c r="R2644"/>
      <c r="AL2644" s="117"/>
      <c r="AM2644"/>
      <c r="AN2644"/>
      <c r="AO2644"/>
      <c r="AP2644"/>
      <c r="AU2644"/>
      <c r="AV2644" s="169"/>
    </row>
    <row r="2645" spans="1:48" s="9" customFormat="1" ht="15" customHeight="1" x14ac:dyDescent="0.35">
      <c r="A2645"/>
      <c r="B2645"/>
      <c r="C2645"/>
      <c r="D2645"/>
      <c r="E2645"/>
      <c r="F2645"/>
      <c r="K2645"/>
      <c r="L2645"/>
      <c r="M2645"/>
      <c r="N2645"/>
      <c r="O2645"/>
      <c r="Q2645"/>
      <c r="R2645"/>
      <c r="AL2645" s="117"/>
      <c r="AM2645"/>
      <c r="AN2645"/>
      <c r="AO2645"/>
      <c r="AP2645"/>
      <c r="AU2645"/>
      <c r="AV2645" s="169"/>
    </row>
    <row r="2646" spans="1:48" s="9" customFormat="1" ht="15" customHeight="1" x14ac:dyDescent="0.35">
      <c r="A2646"/>
      <c r="B2646"/>
      <c r="C2646"/>
      <c r="D2646"/>
      <c r="E2646"/>
      <c r="F2646"/>
      <c r="K2646"/>
      <c r="L2646"/>
      <c r="M2646"/>
      <c r="N2646"/>
      <c r="O2646"/>
      <c r="Q2646"/>
      <c r="R2646"/>
      <c r="AL2646" s="117"/>
      <c r="AM2646"/>
      <c r="AN2646"/>
      <c r="AO2646"/>
      <c r="AP2646"/>
      <c r="AU2646"/>
      <c r="AV2646" s="169"/>
    </row>
    <row r="2647" spans="1:48" s="9" customFormat="1" ht="15" customHeight="1" x14ac:dyDescent="0.35">
      <c r="A2647"/>
      <c r="B2647"/>
      <c r="C2647"/>
      <c r="D2647"/>
      <c r="E2647"/>
      <c r="F2647"/>
      <c r="K2647"/>
      <c r="L2647"/>
      <c r="M2647"/>
      <c r="N2647"/>
      <c r="O2647"/>
      <c r="Q2647"/>
      <c r="R2647"/>
      <c r="AL2647" s="117"/>
      <c r="AM2647"/>
      <c r="AN2647"/>
      <c r="AO2647"/>
      <c r="AP2647"/>
      <c r="AU2647"/>
      <c r="AV2647" s="169"/>
    </row>
    <row r="2648" spans="1:48" s="9" customFormat="1" ht="15" customHeight="1" x14ac:dyDescent="0.35">
      <c r="A2648"/>
      <c r="B2648"/>
      <c r="C2648"/>
      <c r="D2648"/>
      <c r="E2648"/>
      <c r="F2648"/>
      <c r="K2648"/>
      <c r="L2648"/>
      <c r="M2648"/>
      <c r="N2648"/>
      <c r="O2648"/>
      <c r="Q2648"/>
      <c r="R2648"/>
      <c r="AL2648" s="117"/>
      <c r="AM2648"/>
      <c r="AN2648"/>
      <c r="AO2648"/>
      <c r="AP2648"/>
      <c r="AU2648"/>
      <c r="AV2648" s="169"/>
    </row>
    <row r="2649" spans="1:48" s="9" customFormat="1" ht="15" customHeight="1" x14ac:dyDescent="0.35">
      <c r="A2649"/>
      <c r="B2649"/>
      <c r="C2649"/>
      <c r="D2649"/>
      <c r="E2649"/>
      <c r="F2649"/>
      <c r="K2649"/>
      <c r="L2649"/>
      <c r="M2649"/>
      <c r="N2649"/>
      <c r="O2649"/>
      <c r="Q2649"/>
      <c r="R2649"/>
      <c r="AL2649" s="117"/>
      <c r="AM2649"/>
      <c r="AN2649"/>
      <c r="AO2649"/>
      <c r="AP2649"/>
      <c r="AU2649"/>
      <c r="AV2649" s="169"/>
    </row>
    <row r="2650" spans="1:48" s="9" customFormat="1" ht="15" customHeight="1" x14ac:dyDescent="0.35">
      <c r="A2650"/>
      <c r="B2650"/>
      <c r="C2650"/>
      <c r="D2650"/>
      <c r="E2650"/>
      <c r="F2650"/>
      <c r="K2650"/>
      <c r="L2650"/>
      <c r="M2650"/>
      <c r="N2650"/>
      <c r="O2650"/>
      <c r="Q2650"/>
      <c r="R2650"/>
      <c r="AL2650" s="117"/>
      <c r="AM2650"/>
      <c r="AN2650"/>
      <c r="AO2650"/>
      <c r="AP2650"/>
      <c r="AU2650"/>
      <c r="AV2650" s="169"/>
    </row>
    <row r="2651" spans="1:48" s="9" customFormat="1" ht="15" customHeight="1" x14ac:dyDescent="0.35">
      <c r="A2651"/>
      <c r="B2651"/>
      <c r="C2651"/>
      <c r="D2651"/>
      <c r="E2651"/>
      <c r="F2651"/>
      <c r="K2651"/>
      <c r="L2651"/>
      <c r="M2651"/>
      <c r="N2651"/>
      <c r="O2651"/>
      <c r="Q2651"/>
      <c r="R2651"/>
      <c r="AL2651" s="117"/>
      <c r="AM2651"/>
      <c r="AN2651"/>
      <c r="AO2651"/>
      <c r="AP2651"/>
      <c r="AU2651"/>
      <c r="AV2651" s="169"/>
    </row>
    <row r="2652" spans="1:48" s="9" customFormat="1" ht="15" customHeight="1" x14ac:dyDescent="0.35">
      <c r="A2652"/>
      <c r="B2652"/>
      <c r="C2652"/>
      <c r="D2652"/>
      <c r="E2652"/>
      <c r="F2652"/>
      <c r="K2652"/>
      <c r="L2652"/>
      <c r="M2652"/>
      <c r="N2652"/>
      <c r="O2652"/>
      <c r="Q2652"/>
      <c r="R2652"/>
      <c r="AL2652" s="117"/>
      <c r="AM2652"/>
      <c r="AN2652"/>
      <c r="AO2652"/>
      <c r="AP2652"/>
      <c r="AU2652"/>
      <c r="AV2652" s="169"/>
    </row>
    <row r="2653" spans="1:48" s="9" customFormat="1" ht="15" customHeight="1" x14ac:dyDescent="0.35">
      <c r="A2653"/>
      <c r="B2653"/>
      <c r="C2653"/>
      <c r="D2653"/>
      <c r="E2653"/>
      <c r="F2653"/>
      <c r="K2653"/>
      <c r="L2653"/>
      <c r="M2653"/>
      <c r="N2653"/>
      <c r="O2653"/>
      <c r="Q2653"/>
      <c r="R2653"/>
      <c r="AL2653" s="117"/>
      <c r="AM2653"/>
      <c r="AN2653"/>
      <c r="AO2653"/>
      <c r="AP2653"/>
      <c r="AU2653"/>
      <c r="AV2653" s="169"/>
    </row>
    <row r="2654" spans="1:48" s="9" customFormat="1" ht="15" customHeight="1" x14ac:dyDescent="0.35">
      <c r="A2654"/>
      <c r="B2654"/>
      <c r="C2654"/>
      <c r="D2654"/>
      <c r="E2654"/>
      <c r="F2654"/>
      <c r="K2654"/>
      <c r="L2654"/>
      <c r="M2654"/>
      <c r="N2654"/>
      <c r="O2654"/>
      <c r="Q2654"/>
      <c r="R2654"/>
      <c r="AL2654" s="117"/>
      <c r="AM2654"/>
      <c r="AN2654"/>
      <c r="AO2654"/>
      <c r="AP2654"/>
      <c r="AU2654"/>
      <c r="AV2654" s="169"/>
    </row>
    <row r="2655" spans="1:48" s="9" customFormat="1" ht="15" customHeight="1" x14ac:dyDescent="0.35">
      <c r="A2655"/>
      <c r="B2655"/>
      <c r="C2655"/>
      <c r="D2655"/>
      <c r="E2655"/>
      <c r="F2655"/>
      <c r="K2655"/>
      <c r="L2655"/>
      <c r="M2655"/>
      <c r="N2655"/>
      <c r="O2655"/>
      <c r="Q2655"/>
      <c r="R2655"/>
      <c r="AL2655" s="117"/>
      <c r="AM2655"/>
      <c r="AN2655"/>
      <c r="AO2655"/>
      <c r="AP2655"/>
      <c r="AU2655"/>
      <c r="AV2655" s="169"/>
    </row>
    <row r="2656" spans="1:48" s="9" customFormat="1" ht="15" customHeight="1" x14ac:dyDescent="0.35">
      <c r="A2656"/>
      <c r="B2656"/>
      <c r="C2656"/>
      <c r="D2656"/>
      <c r="E2656"/>
      <c r="F2656"/>
      <c r="K2656"/>
      <c r="L2656"/>
      <c r="M2656"/>
      <c r="N2656"/>
      <c r="O2656"/>
      <c r="Q2656"/>
      <c r="R2656"/>
      <c r="AL2656" s="117"/>
      <c r="AM2656"/>
      <c r="AN2656"/>
      <c r="AO2656"/>
      <c r="AP2656"/>
      <c r="AU2656"/>
      <c r="AV2656" s="169"/>
    </row>
    <row r="2657" spans="1:48" s="9" customFormat="1" ht="15" customHeight="1" x14ac:dyDescent="0.35">
      <c r="A2657"/>
      <c r="B2657"/>
      <c r="C2657"/>
      <c r="D2657"/>
      <c r="E2657"/>
      <c r="F2657"/>
      <c r="K2657"/>
      <c r="L2657"/>
      <c r="M2657"/>
      <c r="N2657"/>
      <c r="O2657"/>
      <c r="Q2657"/>
      <c r="R2657"/>
      <c r="AL2657" s="117"/>
      <c r="AM2657"/>
      <c r="AN2657"/>
      <c r="AO2657"/>
      <c r="AP2657"/>
      <c r="AU2657"/>
      <c r="AV2657" s="169"/>
    </row>
    <row r="2658" spans="1:48" s="9" customFormat="1" ht="15" customHeight="1" x14ac:dyDescent="0.35">
      <c r="A2658"/>
      <c r="B2658"/>
      <c r="C2658"/>
      <c r="D2658"/>
      <c r="E2658"/>
      <c r="F2658"/>
      <c r="K2658"/>
      <c r="L2658"/>
      <c r="M2658"/>
      <c r="N2658"/>
      <c r="O2658"/>
      <c r="Q2658"/>
      <c r="R2658"/>
      <c r="AL2658" s="117"/>
      <c r="AM2658"/>
      <c r="AN2658"/>
      <c r="AO2658"/>
      <c r="AP2658"/>
      <c r="AU2658"/>
      <c r="AV2658" s="169"/>
    </row>
    <row r="2659" spans="1:48" s="9" customFormat="1" ht="15" customHeight="1" x14ac:dyDescent="0.35">
      <c r="A2659"/>
      <c r="B2659"/>
      <c r="C2659"/>
      <c r="D2659"/>
      <c r="E2659"/>
      <c r="F2659"/>
      <c r="K2659"/>
      <c r="L2659"/>
      <c r="M2659"/>
      <c r="N2659"/>
      <c r="O2659"/>
      <c r="Q2659"/>
      <c r="R2659"/>
      <c r="AL2659" s="117"/>
      <c r="AM2659"/>
      <c r="AN2659"/>
      <c r="AO2659"/>
      <c r="AP2659"/>
      <c r="AU2659"/>
      <c r="AV2659" s="169"/>
    </row>
    <row r="2660" spans="1:48" s="9" customFormat="1" ht="15" customHeight="1" x14ac:dyDescent="0.35">
      <c r="A2660"/>
      <c r="B2660"/>
      <c r="C2660"/>
      <c r="D2660"/>
      <c r="E2660"/>
      <c r="F2660"/>
      <c r="K2660"/>
      <c r="L2660"/>
      <c r="M2660"/>
      <c r="N2660"/>
      <c r="O2660"/>
      <c r="Q2660"/>
      <c r="R2660"/>
      <c r="AL2660" s="117"/>
      <c r="AM2660"/>
      <c r="AN2660"/>
      <c r="AO2660"/>
      <c r="AP2660"/>
      <c r="AU2660"/>
      <c r="AV2660" s="169"/>
    </row>
    <row r="2661" spans="1:48" s="9" customFormat="1" ht="15" customHeight="1" x14ac:dyDescent="0.35">
      <c r="A2661"/>
      <c r="B2661"/>
      <c r="C2661"/>
      <c r="D2661"/>
      <c r="E2661"/>
      <c r="F2661"/>
      <c r="K2661"/>
      <c r="L2661"/>
      <c r="M2661"/>
      <c r="N2661"/>
      <c r="O2661"/>
      <c r="Q2661"/>
      <c r="R2661"/>
      <c r="AL2661" s="117"/>
      <c r="AM2661"/>
      <c r="AN2661"/>
      <c r="AO2661"/>
      <c r="AP2661"/>
      <c r="AU2661"/>
      <c r="AV2661" s="169"/>
    </row>
    <row r="2662" spans="1:48" s="9" customFormat="1" ht="15" customHeight="1" x14ac:dyDescent="0.35">
      <c r="A2662"/>
      <c r="B2662"/>
      <c r="C2662"/>
      <c r="D2662"/>
      <c r="E2662"/>
      <c r="F2662"/>
      <c r="K2662"/>
      <c r="L2662"/>
      <c r="M2662"/>
      <c r="N2662"/>
      <c r="O2662"/>
      <c r="Q2662"/>
      <c r="R2662"/>
      <c r="AL2662" s="117"/>
      <c r="AM2662"/>
      <c r="AN2662"/>
      <c r="AO2662"/>
      <c r="AP2662"/>
      <c r="AU2662"/>
      <c r="AV2662" s="169"/>
    </row>
    <row r="2663" spans="1:48" s="9" customFormat="1" ht="15" customHeight="1" x14ac:dyDescent="0.35">
      <c r="A2663"/>
      <c r="B2663"/>
      <c r="C2663"/>
      <c r="D2663"/>
      <c r="E2663"/>
      <c r="F2663"/>
      <c r="K2663"/>
      <c r="L2663"/>
      <c r="M2663"/>
      <c r="N2663"/>
      <c r="O2663"/>
      <c r="Q2663"/>
      <c r="R2663"/>
      <c r="AL2663" s="117"/>
      <c r="AM2663"/>
      <c r="AN2663"/>
      <c r="AO2663"/>
      <c r="AP2663"/>
      <c r="AU2663"/>
      <c r="AV2663" s="169"/>
    </row>
    <row r="2664" spans="1:48" s="9" customFormat="1" ht="15" customHeight="1" x14ac:dyDescent="0.35">
      <c r="A2664"/>
      <c r="B2664"/>
      <c r="C2664"/>
      <c r="D2664"/>
      <c r="E2664"/>
      <c r="F2664"/>
      <c r="K2664"/>
      <c r="L2664"/>
      <c r="M2664"/>
      <c r="N2664"/>
      <c r="O2664"/>
      <c r="Q2664"/>
      <c r="R2664"/>
      <c r="AL2664" s="117"/>
      <c r="AM2664"/>
      <c r="AN2664"/>
      <c r="AO2664"/>
      <c r="AP2664"/>
      <c r="AU2664"/>
      <c r="AV2664" s="169"/>
    </row>
    <row r="2665" spans="1:48" s="9" customFormat="1" ht="15" customHeight="1" x14ac:dyDescent="0.35">
      <c r="A2665"/>
      <c r="B2665"/>
      <c r="C2665"/>
      <c r="D2665"/>
      <c r="E2665"/>
      <c r="F2665"/>
      <c r="K2665"/>
      <c r="L2665"/>
      <c r="M2665"/>
      <c r="N2665"/>
      <c r="O2665"/>
      <c r="Q2665"/>
      <c r="R2665"/>
      <c r="AL2665" s="117"/>
      <c r="AM2665"/>
      <c r="AN2665"/>
      <c r="AO2665"/>
      <c r="AP2665"/>
      <c r="AU2665"/>
      <c r="AV2665" s="169"/>
    </row>
    <row r="2666" spans="1:48" s="9" customFormat="1" ht="15" customHeight="1" x14ac:dyDescent="0.35">
      <c r="A2666"/>
      <c r="B2666"/>
      <c r="C2666"/>
      <c r="D2666"/>
      <c r="E2666"/>
      <c r="F2666"/>
      <c r="K2666"/>
      <c r="L2666"/>
      <c r="M2666"/>
      <c r="N2666"/>
      <c r="O2666"/>
      <c r="Q2666"/>
      <c r="R2666"/>
      <c r="AL2666" s="117"/>
      <c r="AM2666"/>
      <c r="AN2666"/>
      <c r="AO2666"/>
      <c r="AP2666"/>
      <c r="AU2666"/>
      <c r="AV2666" s="169"/>
    </row>
    <row r="2667" spans="1:48" s="9" customFormat="1" ht="15" customHeight="1" x14ac:dyDescent="0.35">
      <c r="A2667"/>
      <c r="B2667"/>
      <c r="C2667"/>
      <c r="D2667"/>
      <c r="E2667"/>
      <c r="F2667"/>
      <c r="K2667"/>
      <c r="L2667"/>
      <c r="M2667"/>
      <c r="N2667"/>
      <c r="O2667"/>
      <c r="Q2667"/>
      <c r="R2667"/>
      <c r="AL2667" s="117"/>
      <c r="AM2667"/>
      <c r="AN2667"/>
      <c r="AO2667"/>
      <c r="AP2667"/>
      <c r="AU2667"/>
      <c r="AV2667" s="169"/>
    </row>
    <row r="2668" spans="1:48" s="9" customFormat="1" ht="15" customHeight="1" x14ac:dyDescent="0.35">
      <c r="A2668"/>
      <c r="B2668"/>
      <c r="C2668"/>
      <c r="D2668"/>
      <c r="E2668"/>
      <c r="F2668"/>
      <c r="K2668"/>
      <c r="L2668"/>
      <c r="M2668"/>
      <c r="N2668"/>
      <c r="O2668"/>
      <c r="Q2668"/>
      <c r="R2668"/>
      <c r="AL2668" s="117"/>
      <c r="AM2668"/>
      <c r="AN2668"/>
      <c r="AO2668"/>
      <c r="AP2668"/>
      <c r="AU2668"/>
      <c r="AV2668" s="169"/>
    </row>
    <row r="2669" spans="1:48" s="9" customFormat="1" ht="15" customHeight="1" x14ac:dyDescent="0.35">
      <c r="A2669"/>
      <c r="B2669"/>
      <c r="C2669"/>
      <c r="D2669"/>
      <c r="E2669"/>
      <c r="F2669"/>
      <c r="K2669"/>
      <c r="L2669"/>
      <c r="M2669"/>
      <c r="N2669"/>
      <c r="O2669"/>
      <c r="Q2669"/>
      <c r="R2669"/>
      <c r="AL2669" s="117"/>
      <c r="AM2669"/>
      <c r="AN2669"/>
      <c r="AO2669"/>
      <c r="AP2669"/>
      <c r="AU2669"/>
      <c r="AV2669" s="169"/>
    </row>
    <row r="2670" spans="1:48" s="9" customFormat="1" ht="15" customHeight="1" x14ac:dyDescent="0.35">
      <c r="A2670"/>
      <c r="B2670"/>
      <c r="C2670"/>
      <c r="D2670"/>
      <c r="E2670"/>
      <c r="F2670"/>
      <c r="K2670"/>
      <c r="L2670"/>
      <c r="M2670"/>
      <c r="N2670"/>
      <c r="O2670"/>
      <c r="Q2670"/>
      <c r="R2670"/>
      <c r="AL2670" s="117"/>
      <c r="AM2670"/>
      <c r="AN2670"/>
      <c r="AO2670"/>
      <c r="AP2670"/>
      <c r="AU2670"/>
      <c r="AV2670" s="169"/>
    </row>
    <row r="2671" spans="1:48" s="9" customFormat="1" ht="15" customHeight="1" x14ac:dyDescent="0.35">
      <c r="A2671"/>
      <c r="B2671"/>
      <c r="C2671"/>
      <c r="D2671"/>
      <c r="E2671"/>
      <c r="F2671"/>
      <c r="K2671"/>
      <c r="L2671"/>
      <c r="M2671"/>
      <c r="N2671"/>
      <c r="O2671"/>
      <c r="Q2671"/>
      <c r="R2671"/>
      <c r="AL2671" s="117"/>
      <c r="AM2671"/>
      <c r="AN2671"/>
      <c r="AO2671"/>
      <c r="AP2671"/>
      <c r="AU2671"/>
      <c r="AV2671" s="169"/>
    </row>
    <row r="2672" spans="1:48" s="9" customFormat="1" ht="15" customHeight="1" x14ac:dyDescent="0.35">
      <c r="A2672"/>
      <c r="B2672"/>
      <c r="C2672"/>
      <c r="D2672"/>
      <c r="E2672"/>
      <c r="F2672"/>
      <c r="K2672"/>
      <c r="L2672"/>
      <c r="M2672"/>
      <c r="N2672"/>
      <c r="O2672"/>
      <c r="Q2672"/>
      <c r="R2672"/>
      <c r="AL2672" s="117"/>
      <c r="AM2672"/>
      <c r="AN2672"/>
      <c r="AO2672"/>
      <c r="AP2672"/>
      <c r="AU2672"/>
      <c r="AV2672" s="169"/>
    </row>
    <row r="2673" spans="1:48" s="9" customFormat="1" ht="15" customHeight="1" x14ac:dyDescent="0.35">
      <c r="A2673"/>
      <c r="B2673"/>
      <c r="C2673"/>
      <c r="D2673"/>
      <c r="E2673"/>
      <c r="F2673"/>
      <c r="K2673"/>
      <c r="L2673"/>
      <c r="M2673"/>
      <c r="N2673"/>
      <c r="O2673"/>
      <c r="Q2673"/>
      <c r="R2673"/>
      <c r="AL2673" s="117"/>
      <c r="AM2673"/>
      <c r="AN2673"/>
      <c r="AO2673"/>
      <c r="AP2673"/>
      <c r="AU2673"/>
      <c r="AV2673" s="169"/>
    </row>
    <row r="2674" spans="1:48" s="9" customFormat="1" ht="15" customHeight="1" x14ac:dyDescent="0.35">
      <c r="A2674"/>
      <c r="B2674"/>
      <c r="C2674"/>
      <c r="D2674"/>
      <c r="E2674"/>
      <c r="F2674"/>
      <c r="K2674"/>
      <c r="L2674"/>
      <c r="M2674"/>
      <c r="N2674"/>
      <c r="O2674"/>
      <c r="Q2674"/>
      <c r="R2674"/>
      <c r="AL2674" s="117"/>
      <c r="AM2674"/>
      <c r="AN2674"/>
      <c r="AO2674"/>
      <c r="AP2674"/>
      <c r="AU2674"/>
      <c r="AV2674" s="169"/>
    </row>
    <row r="2675" spans="1:48" s="9" customFormat="1" ht="15" customHeight="1" x14ac:dyDescent="0.35">
      <c r="A2675"/>
      <c r="B2675"/>
      <c r="C2675"/>
      <c r="D2675"/>
      <c r="E2675"/>
      <c r="F2675"/>
      <c r="K2675"/>
      <c r="L2675"/>
      <c r="M2675"/>
      <c r="N2675"/>
      <c r="O2675"/>
      <c r="Q2675"/>
      <c r="R2675"/>
      <c r="AL2675" s="117"/>
      <c r="AM2675"/>
      <c r="AN2675"/>
      <c r="AO2675"/>
      <c r="AP2675"/>
      <c r="AU2675"/>
      <c r="AV2675" s="169"/>
    </row>
    <row r="2676" spans="1:48" s="9" customFormat="1" ht="15" customHeight="1" x14ac:dyDescent="0.35">
      <c r="A2676"/>
      <c r="B2676"/>
      <c r="C2676"/>
      <c r="D2676"/>
      <c r="E2676"/>
      <c r="F2676"/>
      <c r="K2676"/>
      <c r="L2676"/>
      <c r="M2676"/>
      <c r="N2676"/>
      <c r="O2676"/>
      <c r="Q2676"/>
      <c r="R2676"/>
      <c r="AL2676" s="117"/>
      <c r="AM2676"/>
      <c r="AN2676"/>
      <c r="AO2676"/>
      <c r="AP2676"/>
      <c r="AU2676"/>
      <c r="AV2676" s="169"/>
    </row>
    <row r="2677" spans="1:48" s="9" customFormat="1" ht="15" customHeight="1" x14ac:dyDescent="0.35">
      <c r="A2677"/>
      <c r="B2677"/>
      <c r="C2677"/>
      <c r="D2677"/>
      <c r="E2677"/>
      <c r="F2677"/>
      <c r="K2677"/>
      <c r="L2677"/>
      <c r="M2677"/>
      <c r="N2677"/>
      <c r="O2677"/>
      <c r="Q2677"/>
      <c r="R2677"/>
      <c r="AL2677" s="117"/>
      <c r="AM2677"/>
      <c r="AN2677"/>
      <c r="AO2677"/>
      <c r="AP2677"/>
      <c r="AU2677"/>
      <c r="AV2677" s="169"/>
    </row>
    <row r="2678" spans="1:48" s="9" customFormat="1" ht="15" customHeight="1" x14ac:dyDescent="0.35">
      <c r="A2678"/>
      <c r="B2678"/>
      <c r="C2678"/>
      <c r="D2678"/>
      <c r="E2678"/>
      <c r="F2678"/>
      <c r="K2678"/>
      <c r="L2678"/>
      <c r="M2678"/>
      <c r="N2678"/>
      <c r="O2678"/>
      <c r="Q2678"/>
      <c r="R2678"/>
      <c r="AL2678" s="117"/>
      <c r="AM2678"/>
      <c r="AN2678"/>
      <c r="AO2678"/>
      <c r="AP2678"/>
      <c r="AU2678"/>
      <c r="AV2678" s="169"/>
    </row>
    <row r="2679" spans="1:48" s="9" customFormat="1" ht="15" customHeight="1" x14ac:dyDescent="0.35">
      <c r="A2679"/>
      <c r="B2679"/>
      <c r="C2679"/>
      <c r="D2679"/>
      <c r="E2679"/>
      <c r="F2679"/>
      <c r="K2679"/>
      <c r="L2679"/>
      <c r="M2679"/>
      <c r="N2679"/>
      <c r="O2679"/>
      <c r="Q2679"/>
      <c r="R2679"/>
      <c r="AL2679" s="117"/>
      <c r="AM2679"/>
      <c r="AN2679"/>
      <c r="AO2679"/>
      <c r="AP2679"/>
      <c r="AU2679"/>
      <c r="AV2679" s="169"/>
    </row>
    <row r="2680" spans="1:48" s="9" customFormat="1" ht="15" customHeight="1" x14ac:dyDescent="0.35">
      <c r="A2680"/>
      <c r="B2680"/>
      <c r="C2680"/>
      <c r="D2680"/>
      <c r="E2680"/>
      <c r="F2680"/>
      <c r="K2680"/>
      <c r="L2680"/>
      <c r="M2680"/>
      <c r="N2680"/>
      <c r="O2680"/>
      <c r="Q2680"/>
      <c r="R2680"/>
      <c r="AL2680" s="117"/>
      <c r="AM2680"/>
      <c r="AN2680"/>
      <c r="AO2680"/>
      <c r="AP2680"/>
      <c r="AU2680"/>
      <c r="AV2680" s="169"/>
    </row>
    <row r="2681" spans="1:48" s="9" customFormat="1" ht="15" customHeight="1" x14ac:dyDescent="0.35">
      <c r="A2681"/>
      <c r="B2681"/>
      <c r="C2681"/>
      <c r="D2681"/>
      <c r="E2681"/>
      <c r="F2681"/>
      <c r="K2681"/>
      <c r="L2681"/>
      <c r="M2681"/>
      <c r="N2681"/>
      <c r="O2681"/>
      <c r="Q2681"/>
      <c r="R2681"/>
      <c r="AL2681" s="117"/>
      <c r="AM2681"/>
      <c r="AN2681"/>
      <c r="AO2681"/>
      <c r="AP2681"/>
      <c r="AU2681"/>
      <c r="AV2681" s="169"/>
    </row>
    <row r="2682" spans="1:48" s="9" customFormat="1" ht="15" customHeight="1" x14ac:dyDescent="0.35">
      <c r="A2682"/>
      <c r="B2682"/>
      <c r="C2682"/>
      <c r="D2682"/>
      <c r="E2682"/>
      <c r="F2682"/>
      <c r="K2682"/>
      <c r="L2682"/>
      <c r="M2682"/>
      <c r="N2682"/>
      <c r="O2682"/>
      <c r="Q2682"/>
      <c r="R2682"/>
      <c r="AL2682" s="117"/>
      <c r="AM2682"/>
      <c r="AN2682"/>
      <c r="AO2682"/>
      <c r="AP2682"/>
      <c r="AU2682"/>
      <c r="AV2682" s="169"/>
    </row>
    <row r="2683" spans="1:48" s="9" customFormat="1" ht="15" customHeight="1" x14ac:dyDescent="0.35">
      <c r="A2683"/>
      <c r="B2683"/>
      <c r="C2683"/>
      <c r="D2683"/>
      <c r="E2683"/>
      <c r="F2683"/>
      <c r="K2683"/>
      <c r="L2683"/>
      <c r="M2683"/>
      <c r="N2683"/>
      <c r="O2683"/>
      <c r="Q2683"/>
      <c r="R2683"/>
      <c r="AL2683" s="117"/>
      <c r="AM2683"/>
      <c r="AN2683"/>
      <c r="AO2683"/>
      <c r="AP2683"/>
      <c r="AU2683"/>
      <c r="AV2683" s="169"/>
    </row>
    <row r="2684" spans="1:48" s="9" customFormat="1" ht="15" customHeight="1" x14ac:dyDescent="0.35">
      <c r="A2684"/>
      <c r="B2684"/>
      <c r="C2684"/>
      <c r="D2684"/>
      <c r="E2684"/>
      <c r="F2684"/>
      <c r="K2684"/>
      <c r="L2684"/>
      <c r="M2684"/>
      <c r="N2684"/>
      <c r="O2684"/>
      <c r="Q2684"/>
      <c r="R2684"/>
      <c r="AL2684" s="117"/>
      <c r="AM2684"/>
      <c r="AN2684"/>
      <c r="AO2684"/>
      <c r="AP2684"/>
      <c r="AU2684"/>
      <c r="AV2684" s="169"/>
    </row>
    <row r="2685" spans="1:48" s="9" customFormat="1" ht="15" customHeight="1" x14ac:dyDescent="0.35">
      <c r="A2685"/>
      <c r="B2685"/>
      <c r="C2685"/>
      <c r="D2685"/>
      <c r="E2685"/>
      <c r="F2685"/>
      <c r="K2685"/>
      <c r="L2685"/>
      <c r="M2685"/>
      <c r="N2685"/>
      <c r="O2685"/>
      <c r="Q2685"/>
      <c r="R2685"/>
      <c r="AL2685" s="117"/>
      <c r="AM2685"/>
      <c r="AN2685"/>
      <c r="AO2685"/>
      <c r="AP2685"/>
      <c r="AU2685"/>
      <c r="AV2685" s="169"/>
    </row>
    <row r="2686" spans="1:48" s="9" customFormat="1" ht="15" customHeight="1" x14ac:dyDescent="0.35">
      <c r="A2686"/>
      <c r="B2686"/>
      <c r="C2686"/>
      <c r="D2686"/>
      <c r="E2686"/>
      <c r="F2686"/>
      <c r="K2686"/>
      <c r="L2686"/>
      <c r="M2686"/>
      <c r="N2686"/>
      <c r="O2686"/>
      <c r="Q2686"/>
      <c r="R2686"/>
      <c r="AL2686" s="117"/>
      <c r="AM2686"/>
      <c r="AN2686"/>
      <c r="AO2686"/>
      <c r="AP2686"/>
      <c r="AU2686"/>
      <c r="AV2686" s="169"/>
    </row>
    <row r="2687" spans="1:48" s="9" customFormat="1" ht="15" customHeight="1" x14ac:dyDescent="0.35">
      <c r="A2687"/>
      <c r="B2687"/>
      <c r="C2687"/>
      <c r="D2687"/>
      <c r="E2687"/>
      <c r="F2687"/>
      <c r="K2687"/>
      <c r="L2687"/>
      <c r="M2687"/>
      <c r="N2687"/>
      <c r="O2687"/>
      <c r="Q2687"/>
      <c r="R2687"/>
      <c r="AL2687" s="117"/>
      <c r="AM2687"/>
      <c r="AN2687"/>
      <c r="AO2687"/>
      <c r="AP2687"/>
      <c r="AU2687"/>
      <c r="AV2687" s="169"/>
    </row>
    <row r="2688" spans="1:48" s="9" customFormat="1" ht="15" customHeight="1" x14ac:dyDescent="0.35">
      <c r="A2688"/>
      <c r="B2688"/>
      <c r="C2688"/>
      <c r="D2688"/>
      <c r="E2688"/>
      <c r="F2688"/>
      <c r="K2688"/>
      <c r="L2688"/>
      <c r="M2688"/>
      <c r="N2688"/>
      <c r="O2688"/>
      <c r="Q2688"/>
      <c r="R2688"/>
      <c r="AL2688" s="117"/>
      <c r="AM2688"/>
      <c r="AN2688"/>
      <c r="AO2688"/>
      <c r="AP2688"/>
      <c r="AU2688"/>
      <c r="AV2688" s="169"/>
    </row>
    <row r="2689" spans="1:48" s="9" customFormat="1" ht="15" customHeight="1" x14ac:dyDescent="0.35">
      <c r="A2689"/>
      <c r="B2689"/>
      <c r="C2689"/>
      <c r="D2689"/>
      <c r="E2689"/>
      <c r="F2689"/>
      <c r="K2689"/>
      <c r="L2689"/>
      <c r="M2689"/>
      <c r="N2689"/>
      <c r="O2689"/>
      <c r="Q2689"/>
      <c r="R2689"/>
      <c r="AL2689" s="117"/>
      <c r="AM2689"/>
      <c r="AN2689"/>
      <c r="AO2689"/>
      <c r="AP2689"/>
      <c r="AU2689"/>
      <c r="AV2689" s="169"/>
    </row>
    <row r="2690" spans="1:48" s="9" customFormat="1" ht="15" customHeight="1" x14ac:dyDescent="0.35">
      <c r="A2690"/>
      <c r="B2690"/>
      <c r="C2690"/>
      <c r="D2690"/>
      <c r="E2690"/>
      <c r="F2690"/>
      <c r="K2690"/>
      <c r="L2690"/>
      <c r="M2690"/>
      <c r="N2690"/>
      <c r="O2690"/>
      <c r="Q2690"/>
      <c r="R2690"/>
      <c r="AL2690" s="117"/>
      <c r="AM2690"/>
      <c r="AN2690"/>
      <c r="AO2690"/>
      <c r="AP2690"/>
      <c r="AU2690"/>
      <c r="AV2690" s="169"/>
    </row>
    <row r="2691" spans="1:48" s="9" customFormat="1" ht="15" customHeight="1" x14ac:dyDescent="0.35">
      <c r="A2691"/>
      <c r="B2691"/>
      <c r="C2691"/>
      <c r="D2691"/>
      <c r="E2691"/>
      <c r="F2691"/>
      <c r="K2691"/>
      <c r="L2691"/>
      <c r="M2691"/>
      <c r="N2691"/>
      <c r="O2691"/>
      <c r="Q2691"/>
      <c r="R2691"/>
      <c r="AL2691" s="117"/>
      <c r="AM2691"/>
      <c r="AN2691"/>
      <c r="AO2691"/>
      <c r="AP2691"/>
      <c r="AU2691"/>
      <c r="AV2691" s="169"/>
    </row>
    <row r="2692" spans="1:48" s="9" customFormat="1" ht="15" customHeight="1" x14ac:dyDescent="0.35">
      <c r="A2692"/>
      <c r="B2692"/>
      <c r="C2692"/>
      <c r="D2692"/>
      <c r="E2692"/>
      <c r="F2692"/>
      <c r="K2692"/>
      <c r="L2692"/>
      <c r="M2692"/>
      <c r="N2692"/>
      <c r="O2692"/>
      <c r="Q2692"/>
      <c r="R2692"/>
      <c r="AL2692" s="117"/>
      <c r="AM2692"/>
      <c r="AN2692"/>
      <c r="AO2692"/>
      <c r="AP2692"/>
      <c r="AU2692"/>
      <c r="AV2692" s="169"/>
    </row>
    <row r="2693" spans="1:48" s="9" customFormat="1" ht="15" customHeight="1" x14ac:dyDescent="0.35">
      <c r="A2693"/>
      <c r="B2693"/>
      <c r="C2693"/>
      <c r="D2693"/>
      <c r="E2693"/>
      <c r="F2693"/>
      <c r="K2693"/>
      <c r="L2693"/>
      <c r="M2693"/>
      <c r="N2693"/>
      <c r="O2693"/>
      <c r="Q2693"/>
      <c r="R2693"/>
      <c r="AL2693" s="117"/>
      <c r="AM2693"/>
      <c r="AN2693"/>
      <c r="AO2693"/>
      <c r="AP2693"/>
      <c r="AU2693"/>
      <c r="AV2693" s="169"/>
    </row>
    <row r="2694" spans="1:48" s="9" customFormat="1" ht="15" customHeight="1" x14ac:dyDescent="0.35">
      <c r="A2694"/>
      <c r="B2694"/>
      <c r="C2694"/>
      <c r="D2694"/>
      <c r="E2694"/>
      <c r="F2694"/>
      <c r="K2694"/>
      <c r="L2694"/>
      <c r="M2694"/>
      <c r="N2694"/>
      <c r="O2694"/>
      <c r="Q2694"/>
      <c r="R2694"/>
      <c r="AL2694" s="117"/>
      <c r="AM2694"/>
      <c r="AN2694"/>
      <c r="AO2694"/>
      <c r="AP2694"/>
      <c r="AU2694"/>
      <c r="AV2694" s="169"/>
    </row>
    <row r="2695" spans="1:48" s="9" customFormat="1" ht="15" customHeight="1" x14ac:dyDescent="0.35">
      <c r="A2695"/>
      <c r="B2695"/>
      <c r="C2695"/>
      <c r="D2695"/>
      <c r="E2695"/>
      <c r="F2695"/>
      <c r="K2695"/>
      <c r="L2695"/>
      <c r="M2695"/>
      <c r="N2695"/>
      <c r="O2695"/>
      <c r="Q2695"/>
      <c r="R2695"/>
      <c r="AL2695" s="117"/>
      <c r="AM2695"/>
      <c r="AN2695"/>
      <c r="AO2695"/>
      <c r="AP2695"/>
      <c r="AU2695"/>
      <c r="AV2695" s="169"/>
    </row>
    <row r="2696" spans="1:48" s="9" customFormat="1" ht="15" customHeight="1" x14ac:dyDescent="0.35">
      <c r="A2696"/>
      <c r="B2696"/>
      <c r="C2696"/>
      <c r="D2696"/>
      <c r="E2696"/>
      <c r="F2696"/>
      <c r="K2696"/>
      <c r="L2696"/>
      <c r="M2696"/>
      <c r="N2696"/>
      <c r="O2696"/>
      <c r="Q2696"/>
      <c r="R2696"/>
      <c r="AL2696" s="117"/>
      <c r="AM2696"/>
      <c r="AN2696"/>
      <c r="AO2696"/>
      <c r="AP2696"/>
      <c r="AU2696"/>
      <c r="AV2696" s="169"/>
    </row>
    <row r="2697" spans="1:48" s="9" customFormat="1" ht="15" customHeight="1" x14ac:dyDescent="0.35">
      <c r="A2697"/>
      <c r="B2697"/>
      <c r="C2697"/>
      <c r="D2697"/>
      <c r="E2697"/>
      <c r="F2697"/>
      <c r="K2697"/>
      <c r="L2697"/>
      <c r="M2697"/>
      <c r="N2697"/>
      <c r="O2697"/>
      <c r="Q2697"/>
      <c r="R2697"/>
      <c r="AL2697" s="117"/>
      <c r="AM2697"/>
      <c r="AN2697"/>
      <c r="AO2697"/>
      <c r="AP2697"/>
      <c r="AU2697"/>
      <c r="AV2697" s="169"/>
    </row>
    <row r="2698" spans="1:48" s="9" customFormat="1" ht="15" customHeight="1" x14ac:dyDescent="0.35">
      <c r="A2698"/>
      <c r="B2698"/>
      <c r="C2698"/>
      <c r="D2698"/>
      <c r="E2698"/>
      <c r="F2698"/>
      <c r="K2698"/>
      <c r="L2698"/>
      <c r="M2698"/>
      <c r="N2698"/>
      <c r="O2698"/>
      <c r="Q2698"/>
      <c r="R2698"/>
      <c r="AL2698" s="117"/>
      <c r="AM2698"/>
      <c r="AN2698"/>
      <c r="AO2698"/>
      <c r="AP2698"/>
      <c r="AU2698"/>
      <c r="AV2698" s="169"/>
    </row>
    <row r="2699" spans="1:48" s="9" customFormat="1" ht="15" customHeight="1" x14ac:dyDescent="0.35">
      <c r="A2699"/>
      <c r="B2699"/>
      <c r="C2699"/>
      <c r="D2699"/>
      <c r="E2699"/>
      <c r="F2699"/>
      <c r="K2699"/>
      <c r="L2699"/>
      <c r="M2699"/>
      <c r="N2699"/>
      <c r="O2699"/>
      <c r="Q2699"/>
      <c r="R2699"/>
      <c r="AL2699" s="117"/>
      <c r="AM2699"/>
      <c r="AN2699"/>
      <c r="AO2699"/>
      <c r="AP2699"/>
      <c r="AU2699"/>
      <c r="AV2699" s="169"/>
    </row>
    <row r="2700" spans="1:48" s="9" customFormat="1" ht="15" customHeight="1" x14ac:dyDescent="0.35">
      <c r="A2700"/>
      <c r="B2700"/>
      <c r="C2700"/>
      <c r="D2700"/>
      <c r="E2700"/>
      <c r="F2700"/>
      <c r="K2700"/>
      <c r="L2700"/>
      <c r="M2700"/>
      <c r="N2700"/>
      <c r="O2700"/>
      <c r="Q2700"/>
      <c r="R2700"/>
      <c r="AL2700" s="117"/>
      <c r="AM2700"/>
      <c r="AN2700"/>
      <c r="AO2700"/>
      <c r="AP2700"/>
      <c r="AU2700"/>
      <c r="AV2700" s="169"/>
    </row>
    <row r="2701" spans="1:48" s="9" customFormat="1" ht="15" customHeight="1" x14ac:dyDescent="0.35">
      <c r="A2701"/>
      <c r="B2701"/>
      <c r="C2701"/>
      <c r="D2701"/>
      <c r="E2701"/>
      <c r="F2701"/>
      <c r="K2701"/>
      <c r="L2701"/>
      <c r="M2701"/>
      <c r="N2701"/>
      <c r="O2701"/>
      <c r="Q2701"/>
      <c r="R2701"/>
      <c r="AL2701" s="117"/>
      <c r="AM2701"/>
      <c r="AN2701"/>
      <c r="AO2701"/>
      <c r="AP2701"/>
      <c r="AU2701"/>
      <c r="AV2701" s="169"/>
    </row>
    <row r="2702" spans="1:48" s="9" customFormat="1" ht="15" customHeight="1" x14ac:dyDescent="0.35">
      <c r="A2702"/>
      <c r="B2702"/>
      <c r="C2702"/>
      <c r="D2702"/>
      <c r="E2702"/>
      <c r="F2702"/>
      <c r="K2702"/>
      <c r="L2702"/>
      <c r="M2702"/>
      <c r="N2702"/>
      <c r="O2702"/>
      <c r="Q2702"/>
      <c r="R2702"/>
      <c r="AL2702" s="117"/>
      <c r="AM2702"/>
      <c r="AN2702"/>
      <c r="AO2702"/>
      <c r="AP2702"/>
      <c r="AU2702"/>
      <c r="AV2702" s="169"/>
    </row>
    <row r="2703" spans="1:48" s="9" customFormat="1" ht="15" customHeight="1" x14ac:dyDescent="0.35">
      <c r="A2703"/>
      <c r="B2703"/>
      <c r="C2703"/>
      <c r="D2703"/>
      <c r="E2703"/>
      <c r="F2703"/>
      <c r="K2703"/>
      <c r="L2703"/>
      <c r="M2703"/>
      <c r="N2703"/>
      <c r="O2703"/>
      <c r="Q2703"/>
      <c r="R2703"/>
      <c r="AL2703" s="117"/>
      <c r="AM2703"/>
      <c r="AN2703"/>
      <c r="AO2703"/>
      <c r="AP2703"/>
      <c r="AU2703"/>
      <c r="AV2703" s="169"/>
    </row>
    <row r="2704" spans="1:48" s="9" customFormat="1" ht="15" customHeight="1" x14ac:dyDescent="0.35">
      <c r="A2704"/>
      <c r="B2704"/>
      <c r="C2704"/>
      <c r="D2704"/>
      <c r="E2704"/>
      <c r="F2704"/>
      <c r="K2704"/>
      <c r="L2704"/>
      <c r="M2704"/>
      <c r="N2704"/>
      <c r="O2704"/>
      <c r="Q2704"/>
      <c r="R2704"/>
      <c r="AL2704" s="117"/>
      <c r="AM2704"/>
      <c r="AN2704"/>
      <c r="AO2704"/>
      <c r="AP2704"/>
      <c r="AU2704"/>
      <c r="AV2704" s="169"/>
    </row>
    <row r="2705" spans="1:48" s="9" customFormat="1" ht="15" customHeight="1" x14ac:dyDescent="0.35">
      <c r="A2705"/>
      <c r="B2705"/>
      <c r="C2705"/>
      <c r="D2705"/>
      <c r="E2705"/>
      <c r="F2705"/>
      <c r="K2705"/>
      <c r="L2705"/>
      <c r="M2705"/>
      <c r="N2705"/>
      <c r="O2705"/>
      <c r="Q2705"/>
      <c r="R2705"/>
      <c r="AL2705" s="117"/>
      <c r="AM2705"/>
      <c r="AN2705"/>
      <c r="AO2705"/>
      <c r="AP2705"/>
      <c r="AU2705"/>
      <c r="AV2705" s="169"/>
    </row>
    <row r="2706" spans="1:48" s="9" customFormat="1" ht="15" customHeight="1" x14ac:dyDescent="0.35">
      <c r="A2706"/>
      <c r="B2706"/>
      <c r="C2706"/>
      <c r="D2706"/>
      <c r="E2706"/>
      <c r="F2706"/>
      <c r="K2706"/>
      <c r="L2706"/>
      <c r="M2706"/>
      <c r="N2706"/>
      <c r="O2706"/>
      <c r="Q2706"/>
      <c r="R2706"/>
      <c r="AL2706" s="117"/>
      <c r="AM2706"/>
      <c r="AN2706"/>
      <c r="AO2706"/>
      <c r="AP2706"/>
      <c r="AU2706"/>
      <c r="AV2706" s="169"/>
    </row>
    <row r="2707" spans="1:48" s="9" customFormat="1" ht="15" customHeight="1" x14ac:dyDescent="0.35">
      <c r="A2707"/>
      <c r="B2707"/>
      <c r="C2707"/>
      <c r="D2707"/>
      <c r="E2707"/>
      <c r="F2707"/>
      <c r="K2707"/>
      <c r="L2707"/>
      <c r="M2707"/>
      <c r="N2707"/>
      <c r="O2707"/>
      <c r="Q2707"/>
      <c r="R2707"/>
      <c r="AL2707" s="117"/>
      <c r="AM2707"/>
      <c r="AN2707"/>
      <c r="AO2707"/>
      <c r="AP2707"/>
      <c r="AU2707"/>
      <c r="AV2707" s="169"/>
    </row>
    <row r="2708" spans="1:48" s="9" customFormat="1" ht="15" customHeight="1" x14ac:dyDescent="0.35">
      <c r="A2708"/>
      <c r="B2708"/>
      <c r="C2708"/>
      <c r="D2708"/>
      <c r="E2708"/>
      <c r="F2708"/>
      <c r="K2708"/>
      <c r="L2708"/>
      <c r="M2708"/>
      <c r="N2708"/>
      <c r="O2708"/>
      <c r="Q2708"/>
      <c r="R2708"/>
      <c r="AL2708" s="117"/>
      <c r="AM2708"/>
      <c r="AN2708"/>
      <c r="AO2708"/>
      <c r="AP2708"/>
      <c r="AU2708"/>
      <c r="AV2708" s="169"/>
    </row>
    <row r="2709" spans="1:48" s="9" customFormat="1" ht="15" customHeight="1" x14ac:dyDescent="0.35">
      <c r="A2709"/>
      <c r="B2709"/>
      <c r="C2709"/>
      <c r="D2709"/>
      <c r="E2709"/>
      <c r="F2709"/>
      <c r="K2709"/>
      <c r="L2709"/>
      <c r="M2709"/>
      <c r="N2709"/>
      <c r="O2709"/>
      <c r="Q2709"/>
      <c r="R2709"/>
      <c r="AL2709" s="117"/>
      <c r="AM2709"/>
      <c r="AN2709"/>
      <c r="AO2709"/>
      <c r="AP2709"/>
      <c r="AU2709"/>
      <c r="AV2709" s="169"/>
    </row>
    <row r="2710" spans="1:48" s="9" customFormat="1" ht="15" customHeight="1" x14ac:dyDescent="0.35">
      <c r="A2710"/>
      <c r="B2710"/>
      <c r="C2710"/>
      <c r="D2710"/>
      <c r="E2710"/>
      <c r="F2710"/>
      <c r="K2710"/>
      <c r="L2710"/>
      <c r="M2710"/>
      <c r="N2710"/>
      <c r="O2710"/>
      <c r="Q2710"/>
      <c r="R2710"/>
      <c r="AL2710" s="117"/>
      <c r="AM2710"/>
      <c r="AN2710"/>
      <c r="AO2710"/>
      <c r="AP2710"/>
      <c r="AU2710"/>
      <c r="AV2710" s="169"/>
    </row>
    <row r="2711" spans="1:48" s="9" customFormat="1" ht="15" customHeight="1" x14ac:dyDescent="0.35">
      <c r="A2711"/>
      <c r="B2711"/>
      <c r="C2711"/>
      <c r="D2711"/>
      <c r="E2711"/>
      <c r="F2711"/>
      <c r="K2711"/>
      <c r="L2711"/>
      <c r="M2711"/>
      <c r="N2711"/>
      <c r="O2711"/>
      <c r="Q2711"/>
      <c r="R2711"/>
      <c r="AL2711" s="117"/>
      <c r="AM2711"/>
      <c r="AN2711"/>
      <c r="AO2711"/>
      <c r="AP2711"/>
      <c r="AU2711"/>
      <c r="AV2711" s="169"/>
    </row>
    <row r="2712" spans="1:48" s="9" customFormat="1" ht="15" customHeight="1" x14ac:dyDescent="0.35">
      <c r="A2712"/>
      <c r="B2712"/>
      <c r="C2712"/>
      <c r="D2712"/>
      <c r="E2712"/>
      <c r="F2712"/>
      <c r="K2712"/>
      <c r="L2712"/>
      <c r="M2712"/>
      <c r="N2712"/>
      <c r="O2712"/>
      <c r="Q2712"/>
      <c r="R2712"/>
      <c r="AL2712" s="117"/>
      <c r="AM2712"/>
      <c r="AN2712"/>
      <c r="AO2712"/>
      <c r="AP2712"/>
      <c r="AU2712"/>
      <c r="AV2712" s="169"/>
    </row>
    <row r="2713" spans="1:48" s="9" customFormat="1" ht="15" customHeight="1" x14ac:dyDescent="0.35">
      <c r="A2713"/>
      <c r="B2713"/>
      <c r="C2713"/>
      <c r="D2713"/>
      <c r="E2713"/>
      <c r="F2713"/>
      <c r="K2713"/>
      <c r="L2713"/>
      <c r="M2713"/>
      <c r="N2713"/>
      <c r="O2713"/>
      <c r="Q2713"/>
      <c r="R2713"/>
      <c r="AL2713" s="117"/>
      <c r="AM2713"/>
      <c r="AN2713"/>
      <c r="AO2713"/>
      <c r="AP2713"/>
      <c r="AU2713"/>
      <c r="AV2713" s="169"/>
    </row>
    <row r="2714" spans="1:48" s="9" customFormat="1" ht="15" customHeight="1" x14ac:dyDescent="0.35">
      <c r="A2714"/>
      <c r="B2714"/>
      <c r="C2714"/>
      <c r="D2714"/>
      <c r="E2714"/>
      <c r="F2714"/>
      <c r="K2714"/>
      <c r="L2714"/>
      <c r="M2714"/>
      <c r="N2714"/>
      <c r="O2714"/>
      <c r="Q2714"/>
      <c r="R2714"/>
      <c r="AL2714" s="117"/>
      <c r="AM2714"/>
      <c r="AN2714"/>
      <c r="AO2714"/>
      <c r="AP2714"/>
      <c r="AU2714"/>
      <c r="AV2714" s="169"/>
    </row>
    <row r="2715" spans="1:48" s="9" customFormat="1" ht="15" customHeight="1" x14ac:dyDescent="0.35">
      <c r="A2715"/>
      <c r="B2715"/>
      <c r="C2715"/>
      <c r="D2715"/>
      <c r="E2715"/>
      <c r="F2715"/>
      <c r="K2715"/>
      <c r="L2715"/>
      <c r="M2715"/>
      <c r="N2715"/>
      <c r="O2715"/>
      <c r="Q2715"/>
      <c r="R2715"/>
      <c r="AL2715" s="117"/>
      <c r="AM2715"/>
      <c r="AN2715"/>
      <c r="AO2715"/>
      <c r="AP2715"/>
      <c r="AU2715"/>
      <c r="AV2715" s="169"/>
    </row>
    <row r="2716" spans="1:48" s="9" customFormat="1" ht="15" customHeight="1" x14ac:dyDescent="0.35">
      <c r="A2716"/>
      <c r="B2716"/>
      <c r="C2716"/>
      <c r="D2716"/>
      <c r="E2716"/>
      <c r="F2716"/>
      <c r="K2716"/>
      <c r="L2716"/>
      <c r="M2716"/>
      <c r="N2716"/>
      <c r="O2716"/>
      <c r="Q2716"/>
      <c r="R2716"/>
      <c r="AL2716" s="117"/>
      <c r="AM2716"/>
      <c r="AN2716"/>
      <c r="AO2716"/>
      <c r="AP2716"/>
      <c r="AU2716"/>
      <c r="AV2716" s="169"/>
    </row>
    <row r="2717" spans="1:48" s="9" customFormat="1" ht="15" customHeight="1" x14ac:dyDescent="0.35">
      <c r="A2717"/>
      <c r="B2717"/>
      <c r="C2717"/>
      <c r="D2717"/>
      <c r="E2717"/>
      <c r="F2717"/>
      <c r="K2717"/>
      <c r="L2717"/>
      <c r="M2717"/>
      <c r="N2717"/>
      <c r="O2717"/>
      <c r="Q2717"/>
      <c r="R2717"/>
      <c r="AL2717" s="117"/>
      <c r="AM2717"/>
      <c r="AN2717"/>
      <c r="AO2717"/>
      <c r="AP2717"/>
      <c r="AU2717"/>
      <c r="AV2717" s="169"/>
    </row>
    <row r="2718" spans="1:48" s="9" customFormat="1" ht="15" customHeight="1" x14ac:dyDescent="0.35">
      <c r="A2718"/>
      <c r="B2718"/>
      <c r="C2718"/>
      <c r="D2718"/>
      <c r="E2718"/>
      <c r="F2718"/>
      <c r="K2718"/>
      <c r="L2718"/>
      <c r="M2718"/>
      <c r="N2718"/>
      <c r="O2718"/>
      <c r="Q2718"/>
      <c r="R2718"/>
      <c r="AL2718" s="117"/>
      <c r="AM2718"/>
      <c r="AN2718"/>
      <c r="AO2718"/>
      <c r="AP2718"/>
      <c r="AU2718"/>
      <c r="AV2718" s="169"/>
    </row>
    <row r="2719" spans="1:48" s="9" customFormat="1" ht="15" customHeight="1" x14ac:dyDescent="0.35">
      <c r="A2719"/>
      <c r="B2719"/>
      <c r="C2719"/>
      <c r="D2719"/>
      <c r="E2719"/>
      <c r="F2719"/>
      <c r="K2719"/>
      <c r="L2719"/>
      <c r="M2719"/>
      <c r="N2719"/>
      <c r="O2719"/>
      <c r="Q2719"/>
      <c r="R2719"/>
      <c r="AL2719" s="117"/>
      <c r="AM2719"/>
      <c r="AN2719"/>
      <c r="AO2719"/>
      <c r="AP2719"/>
      <c r="AU2719"/>
      <c r="AV2719" s="169"/>
    </row>
    <row r="2720" spans="1:48" s="9" customFormat="1" ht="15" customHeight="1" x14ac:dyDescent="0.35">
      <c r="A2720"/>
      <c r="B2720"/>
      <c r="C2720"/>
      <c r="D2720"/>
      <c r="E2720"/>
      <c r="F2720"/>
      <c r="K2720"/>
      <c r="L2720"/>
      <c r="M2720"/>
      <c r="N2720"/>
      <c r="O2720"/>
      <c r="Q2720"/>
      <c r="R2720"/>
      <c r="AL2720" s="117"/>
      <c r="AM2720"/>
      <c r="AN2720"/>
      <c r="AO2720"/>
      <c r="AP2720"/>
      <c r="AU2720"/>
      <c r="AV2720" s="169"/>
    </row>
    <row r="2721" spans="1:48" s="9" customFormat="1" ht="15" customHeight="1" x14ac:dyDescent="0.35">
      <c r="A2721"/>
      <c r="B2721"/>
      <c r="C2721"/>
      <c r="D2721"/>
      <c r="E2721"/>
      <c r="F2721"/>
      <c r="K2721"/>
      <c r="L2721"/>
      <c r="M2721"/>
      <c r="N2721"/>
      <c r="O2721"/>
      <c r="Q2721"/>
      <c r="R2721"/>
      <c r="AL2721" s="117"/>
      <c r="AM2721"/>
      <c r="AN2721"/>
      <c r="AO2721"/>
      <c r="AP2721"/>
      <c r="AU2721"/>
      <c r="AV2721" s="169"/>
    </row>
    <row r="2722" spans="1:48" s="9" customFormat="1" ht="15" customHeight="1" x14ac:dyDescent="0.35">
      <c r="A2722"/>
      <c r="B2722"/>
      <c r="C2722"/>
      <c r="D2722"/>
      <c r="E2722"/>
      <c r="F2722"/>
      <c r="K2722"/>
      <c r="L2722"/>
      <c r="M2722"/>
      <c r="N2722"/>
      <c r="O2722"/>
      <c r="Q2722"/>
      <c r="R2722"/>
      <c r="AL2722" s="117"/>
      <c r="AM2722"/>
      <c r="AN2722"/>
      <c r="AO2722"/>
      <c r="AP2722"/>
      <c r="AU2722"/>
      <c r="AV2722" s="169"/>
    </row>
    <row r="2723" spans="1:48" s="9" customFormat="1" ht="15" customHeight="1" x14ac:dyDescent="0.35">
      <c r="A2723"/>
      <c r="B2723"/>
      <c r="C2723"/>
      <c r="D2723"/>
      <c r="E2723"/>
      <c r="F2723"/>
      <c r="K2723"/>
      <c r="L2723"/>
      <c r="M2723"/>
      <c r="N2723"/>
      <c r="O2723"/>
      <c r="Q2723"/>
      <c r="R2723"/>
      <c r="AL2723" s="117"/>
      <c r="AM2723"/>
      <c r="AN2723"/>
      <c r="AO2723"/>
      <c r="AP2723"/>
      <c r="AU2723"/>
      <c r="AV2723" s="169"/>
    </row>
    <row r="2724" spans="1:48" s="9" customFormat="1" ht="15" customHeight="1" x14ac:dyDescent="0.35">
      <c r="A2724"/>
      <c r="B2724"/>
      <c r="C2724"/>
      <c r="D2724"/>
      <c r="E2724"/>
      <c r="F2724"/>
      <c r="K2724"/>
      <c r="L2724"/>
      <c r="M2724"/>
      <c r="N2724"/>
      <c r="O2724"/>
      <c r="Q2724"/>
      <c r="R2724"/>
      <c r="AL2724" s="117"/>
      <c r="AM2724"/>
      <c r="AN2724"/>
      <c r="AO2724"/>
      <c r="AP2724"/>
      <c r="AU2724"/>
      <c r="AV2724" s="169"/>
    </row>
    <row r="2725" spans="1:48" s="9" customFormat="1" ht="15" customHeight="1" x14ac:dyDescent="0.35">
      <c r="A2725"/>
      <c r="B2725"/>
      <c r="C2725"/>
      <c r="D2725"/>
      <c r="E2725"/>
      <c r="F2725"/>
      <c r="K2725"/>
      <c r="L2725"/>
      <c r="M2725"/>
      <c r="N2725"/>
      <c r="O2725"/>
      <c r="Q2725"/>
      <c r="R2725"/>
      <c r="AL2725" s="117"/>
      <c r="AM2725"/>
      <c r="AN2725"/>
      <c r="AO2725"/>
      <c r="AP2725"/>
      <c r="AU2725"/>
      <c r="AV2725" s="169"/>
    </row>
    <row r="2726" spans="1:48" s="9" customFormat="1" ht="15" customHeight="1" x14ac:dyDescent="0.35">
      <c r="A2726"/>
      <c r="B2726"/>
      <c r="C2726"/>
      <c r="D2726"/>
      <c r="E2726"/>
      <c r="F2726"/>
      <c r="K2726"/>
      <c r="L2726"/>
      <c r="M2726"/>
      <c r="N2726"/>
      <c r="O2726"/>
      <c r="Q2726"/>
      <c r="R2726"/>
      <c r="AL2726" s="117"/>
      <c r="AM2726"/>
      <c r="AN2726"/>
      <c r="AO2726"/>
      <c r="AP2726"/>
      <c r="AU2726"/>
      <c r="AV2726" s="169"/>
    </row>
    <row r="2727" spans="1:48" s="9" customFormat="1" ht="15" customHeight="1" x14ac:dyDescent="0.35">
      <c r="A2727"/>
      <c r="B2727"/>
      <c r="C2727"/>
      <c r="D2727"/>
      <c r="E2727"/>
      <c r="F2727"/>
      <c r="K2727"/>
      <c r="L2727"/>
      <c r="M2727"/>
      <c r="N2727"/>
      <c r="O2727"/>
      <c r="Q2727"/>
      <c r="R2727"/>
      <c r="AL2727" s="117"/>
      <c r="AM2727"/>
      <c r="AN2727"/>
      <c r="AO2727"/>
      <c r="AP2727"/>
      <c r="AU2727"/>
      <c r="AV2727" s="169"/>
    </row>
    <row r="2728" spans="1:48" s="9" customFormat="1" ht="15" customHeight="1" x14ac:dyDescent="0.35">
      <c r="A2728"/>
      <c r="B2728"/>
      <c r="C2728"/>
      <c r="D2728"/>
      <c r="E2728"/>
      <c r="F2728"/>
      <c r="K2728"/>
      <c r="L2728"/>
      <c r="M2728"/>
      <c r="N2728"/>
      <c r="O2728"/>
      <c r="Q2728"/>
      <c r="R2728"/>
      <c r="AL2728" s="117"/>
      <c r="AM2728"/>
      <c r="AN2728"/>
      <c r="AO2728"/>
      <c r="AP2728"/>
      <c r="AU2728"/>
      <c r="AV2728" s="169"/>
    </row>
    <row r="2729" spans="1:48" s="9" customFormat="1" ht="15" customHeight="1" x14ac:dyDescent="0.35">
      <c r="A2729"/>
      <c r="B2729"/>
      <c r="C2729"/>
      <c r="D2729"/>
      <c r="E2729"/>
      <c r="F2729"/>
      <c r="K2729"/>
      <c r="L2729"/>
      <c r="M2729"/>
      <c r="N2729"/>
      <c r="O2729"/>
      <c r="Q2729"/>
      <c r="R2729"/>
      <c r="AL2729" s="117"/>
      <c r="AM2729"/>
      <c r="AN2729"/>
      <c r="AO2729"/>
      <c r="AP2729"/>
      <c r="AU2729"/>
      <c r="AV2729" s="169"/>
    </row>
    <row r="2730" spans="1:48" s="9" customFormat="1" ht="15" customHeight="1" x14ac:dyDescent="0.35">
      <c r="A2730"/>
      <c r="B2730"/>
      <c r="C2730"/>
      <c r="D2730"/>
      <c r="E2730"/>
      <c r="F2730"/>
      <c r="K2730"/>
      <c r="L2730"/>
      <c r="M2730"/>
      <c r="N2730"/>
      <c r="O2730"/>
      <c r="Q2730"/>
      <c r="R2730"/>
      <c r="AL2730" s="117"/>
      <c r="AM2730"/>
      <c r="AN2730"/>
      <c r="AO2730"/>
      <c r="AP2730"/>
      <c r="AU2730"/>
      <c r="AV2730" s="169"/>
    </row>
    <row r="2731" spans="1:48" s="9" customFormat="1" ht="15" customHeight="1" x14ac:dyDescent="0.35">
      <c r="A2731"/>
      <c r="B2731"/>
      <c r="C2731"/>
      <c r="D2731"/>
      <c r="E2731"/>
      <c r="F2731"/>
      <c r="K2731"/>
      <c r="L2731"/>
      <c r="M2731"/>
      <c r="N2731"/>
      <c r="O2731"/>
      <c r="Q2731"/>
      <c r="R2731"/>
      <c r="AL2731" s="117"/>
      <c r="AM2731"/>
      <c r="AN2731"/>
      <c r="AO2731"/>
      <c r="AP2731"/>
      <c r="AU2731"/>
      <c r="AV2731" s="169"/>
    </row>
    <row r="2732" spans="1:48" s="9" customFormat="1" ht="15" customHeight="1" x14ac:dyDescent="0.35">
      <c r="A2732"/>
      <c r="B2732"/>
      <c r="C2732"/>
      <c r="D2732"/>
      <c r="E2732"/>
      <c r="F2732"/>
      <c r="K2732"/>
      <c r="L2732"/>
      <c r="M2732"/>
      <c r="N2732"/>
      <c r="O2732"/>
      <c r="Q2732"/>
      <c r="R2732"/>
      <c r="AL2732" s="117"/>
      <c r="AM2732"/>
      <c r="AN2732"/>
      <c r="AO2732"/>
      <c r="AP2732"/>
      <c r="AU2732"/>
      <c r="AV2732" s="169"/>
    </row>
    <row r="2733" spans="1:48" s="9" customFormat="1" ht="15" customHeight="1" x14ac:dyDescent="0.35">
      <c r="A2733"/>
      <c r="B2733"/>
      <c r="C2733"/>
      <c r="D2733"/>
      <c r="E2733"/>
      <c r="F2733"/>
      <c r="K2733"/>
      <c r="L2733"/>
      <c r="M2733"/>
      <c r="N2733"/>
      <c r="O2733"/>
      <c r="Q2733"/>
      <c r="R2733"/>
      <c r="AL2733" s="117"/>
      <c r="AM2733"/>
      <c r="AN2733"/>
      <c r="AO2733"/>
      <c r="AP2733"/>
      <c r="AU2733"/>
      <c r="AV2733" s="169"/>
    </row>
    <row r="2734" spans="1:48" s="9" customFormat="1" ht="15" customHeight="1" x14ac:dyDescent="0.35">
      <c r="A2734"/>
      <c r="B2734"/>
      <c r="C2734"/>
      <c r="D2734"/>
      <c r="E2734"/>
      <c r="F2734"/>
      <c r="K2734"/>
      <c r="L2734"/>
      <c r="M2734"/>
      <c r="N2734"/>
      <c r="O2734"/>
      <c r="Q2734"/>
      <c r="R2734"/>
      <c r="AL2734" s="117"/>
      <c r="AM2734"/>
      <c r="AN2734"/>
      <c r="AO2734"/>
      <c r="AP2734"/>
      <c r="AU2734"/>
      <c r="AV2734" s="169"/>
    </row>
    <row r="2735" spans="1:48" s="9" customFormat="1" ht="15" customHeight="1" x14ac:dyDescent="0.35">
      <c r="A2735"/>
      <c r="B2735"/>
      <c r="C2735"/>
      <c r="D2735"/>
      <c r="E2735"/>
      <c r="F2735"/>
      <c r="K2735"/>
      <c r="L2735"/>
      <c r="M2735"/>
      <c r="N2735"/>
      <c r="O2735"/>
      <c r="Q2735"/>
      <c r="R2735"/>
      <c r="AL2735" s="117"/>
      <c r="AM2735"/>
      <c r="AN2735"/>
      <c r="AO2735"/>
      <c r="AP2735"/>
      <c r="AU2735"/>
      <c r="AV2735" s="169"/>
    </row>
    <row r="2736" spans="1:48" s="9" customFormat="1" ht="15" customHeight="1" x14ac:dyDescent="0.35">
      <c r="A2736"/>
      <c r="B2736"/>
      <c r="C2736"/>
      <c r="D2736"/>
      <c r="E2736"/>
      <c r="F2736"/>
      <c r="K2736"/>
      <c r="L2736"/>
      <c r="M2736"/>
      <c r="N2736"/>
      <c r="O2736"/>
      <c r="Q2736"/>
      <c r="R2736"/>
      <c r="AL2736" s="117"/>
      <c r="AM2736"/>
      <c r="AN2736"/>
      <c r="AO2736"/>
      <c r="AP2736"/>
      <c r="AU2736"/>
      <c r="AV2736" s="169"/>
    </row>
    <row r="2737" spans="1:48" s="9" customFormat="1" ht="15" customHeight="1" x14ac:dyDescent="0.35">
      <c r="A2737"/>
      <c r="B2737"/>
      <c r="C2737"/>
      <c r="D2737"/>
      <c r="E2737"/>
      <c r="F2737"/>
      <c r="K2737"/>
      <c r="L2737"/>
      <c r="M2737"/>
      <c r="N2737"/>
      <c r="O2737"/>
      <c r="Q2737"/>
      <c r="R2737"/>
      <c r="AL2737" s="117"/>
      <c r="AM2737"/>
      <c r="AN2737"/>
      <c r="AO2737"/>
      <c r="AP2737"/>
      <c r="AU2737"/>
      <c r="AV2737" s="169"/>
    </row>
    <row r="2738" spans="1:48" s="9" customFormat="1" ht="15" customHeight="1" x14ac:dyDescent="0.35">
      <c r="A2738"/>
      <c r="B2738"/>
      <c r="C2738"/>
      <c r="D2738"/>
      <c r="E2738"/>
      <c r="F2738"/>
      <c r="K2738"/>
      <c r="L2738"/>
      <c r="M2738"/>
      <c r="N2738"/>
      <c r="O2738"/>
      <c r="Q2738"/>
      <c r="R2738"/>
      <c r="AL2738" s="117"/>
      <c r="AM2738"/>
      <c r="AN2738"/>
      <c r="AO2738"/>
      <c r="AP2738"/>
      <c r="AU2738"/>
      <c r="AV2738" s="169"/>
    </row>
    <row r="2739" spans="1:48" s="9" customFormat="1" ht="15" customHeight="1" x14ac:dyDescent="0.35">
      <c r="A2739"/>
      <c r="B2739"/>
      <c r="C2739"/>
      <c r="D2739"/>
      <c r="E2739"/>
      <c r="F2739"/>
      <c r="K2739"/>
      <c r="L2739"/>
      <c r="M2739"/>
      <c r="N2739"/>
      <c r="O2739"/>
      <c r="Q2739"/>
      <c r="R2739"/>
      <c r="AL2739" s="117"/>
      <c r="AM2739"/>
      <c r="AN2739"/>
      <c r="AO2739"/>
      <c r="AP2739"/>
      <c r="AU2739"/>
      <c r="AV2739" s="169"/>
    </row>
    <row r="2740" spans="1:48" s="9" customFormat="1" ht="15" customHeight="1" x14ac:dyDescent="0.35">
      <c r="A2740"/>
      <c r="B2740"/>
      <c r="C2740"/>
      <c r="D2740"/>
      <c r="E2740"/>
      <c r="F2740"/>
      <c r="K2740"/>
      <c r="L2740"/>
      <c r="M2740"/>
      <c r="N2740"/>
      <c r="O2740"/>
      <c r="Q2740"/>
      <c r="R2740"/>
      <c r="AL2740" s="117"/>
      <c r="AM2740"/>
      <c r="AN2740"/>
      <c r="AO2740"/>
      <c r="AP2740"/>
      <c r="AU2740"/>
      <c r="AV2740" s="169"/>
    </row>
    <row r="2741" spans="1:48" s="9" customFormat="1" ht="15" customHeight="1" x14ac:dyDescent="0.35">
      <c r="A2741"/>
      <c r="B2741"/>
      <c r="C2741"/>
      <c r="D2741"/>
      <c r="E2741"/>
      <c r="F2741"/>
      <c r="K2741"/>
      <c r="L2741"/>
      <c r="M2741"/>
      <c r="N2741"/>
      <c r="O2741"/>
      <c r="Q2741"/>
      <c r="R2741"/>
      <c r="AL2741" s="117"/>
      <c r="AM2741"/>
      <c r="AN2741"/>
      <c r="AO2741"/>
      <c r="AP2741"/>
      <c r="AU2741"/>
      <c r="AV2741" s="169"/>
    </row>
    <row r="2742" spans="1:48" s="9" customFormat="1" ht="15" customHeight="1" x14ac:dyDescent="0.35">
      <c r="A2742"/>
      <c r="B2742"/>
      <c r="C2742"/>
      <c r="D2742"/>
      <c r="E2742"/>
      <c r="F2742"/>
      <c r="K2742"/>
      <c r="L2742"/>
      <c r="M2742"/>
      <c r="N2742"/>
      <c r="O2742"/>
      <c r="Q2742"/>
      <c r="R2742"/>
      <c r="AL2742" s="117"/>
      <c r="AM2742"/>
      <c r="AN2742"/>
      <c r="AO2742"/>
      <c r="AP2742"/>
      <c r="AU2742"/>
      <c r="AV2742" s="169"/>
    </row>
    <row r="2743" spans="1:48" s="9" customFormat="1" ht="15" customHeight="1" x14ac:dyDescent="0.35">
      <c r="A2743"/>
      <c r="B2743"/>
      <c r="C2743"/>
      <c r="D2743"/>
      <c r="E2743"/>
      <c r="F2743"/>
      <c r="K2743"/>
      <c r="L2743"/>
      <c r="M2743"/>
      <c r="N2743"/>
      <c r="O2743"/>
      <c r="Q2743"/>
      <c r="R2743"/>
      <c r="AL2743" s="117"/>
      <c r="AM2743"/>
      <c r="AN2743"/>
      <c r="AO2743"/>
      <c r="AP2743"/>
      <c r="AU2743"/>
      <c r="AV2743" s="169"/>
    </row>
    <row r="2744" spans="1:48" s="9" customFormat="1" ht="15" customHeight="1" x14ac:dyDescent="0.35">
      <c r="A2744"/>
      <c r="B2744"/>
      <c r="C2744"/>
      <c r="D2744"/>
      <c r="E2744"/>
      <c r="F2744"/>
      <c r="K2744"/>
      <c r="L2744"/>
      <c r="M2744"/>
      <c r="N2744"/>
      <c r="O2744"/>
      <c r="Q2744"/>
      <c r="R2744"/>
      <c r="AL2744" s="117"/>
      <c r="AM2744"/>
      <c r="AN2744"/>
      <c r="AO2744"/>
      <c r="AP2744"/>
      <c r="AU2744"/>
      <c r="AV2744" s="169"/>
    </row>
    <row r="2745" spans="1:48" s="9" customFormat="1" ht="15" customHeight="1" x14ac:dyDescent="0.35">
      <c r="A2745"/>
      <c r="B2745"/>
      <c r="C2745"/>
      <c r="D2745"/>
      <c r="E2745"/>
      <c r="F2745"/>
      <c r="K2745"/>
      <c r="L2745"/>
      <c r="M2745"/>
      <c r="N2745"/>
      <c r="O2745"/>
      <c r="Q2745"/>
      <c r="R2745"/>
      <c r="AL2745" s="117"/>
      <c r="AM2745"/>
      <c r="AN2745"/>
      <c r="AO2745"/>
      <c r="AP2745"/>
      <c r="AU2745"/>
      <c r="AV2745" s="169"/>
    </row>
    <row r="2746" spans="1:48" s="9" customFormat="1" ht="15" customHeight="1" x14ac:dyDescent="0.35">
      <c r="A2746"/>
      <c r="B2746"/>
      <c r="C2746"/>
      <c r="D2746"/>
      <c r="E2746"/>
      <c r="F2746"/>
      <c r="K2746"/>
      <c r="L2746"/>
      <c r="M2746"/>
      <c r="N2746"/>
      <c r="O2746"/>
      <c r="Q2746"/>
      <c r="R2746"/>
      <c r="AL2746" s="117"/>
      <c r="AM2746"/>
      <c r="AN2746"/>
      <c r="AO2746"/>
      <c r="AP2746"/>
      <c r="AU2746"/>
      <c r="AV2746" s="169"/>
    </row>
    <row r="2747" spans="1:48" s="9" customFormat="1" ht="15" customHeight="1" x14ac:dyDescent="0.35">
      <c r="A2747"/>
      <c r="B2747"/>
      <c r="C2747"/>
      <c r="D2747"/>
      <c r="E2747"/>
      <c r="F2747"/>
      <c r="K2747"/>
      <c r="L2747"/>
      <c r="M2747"/>
      <c r="N2747"/>
      <c r="O2747"/>
      <c r="Q2747"/>
      <c r="R2747"/>
      <c r="AL2747" s="117"/>
      <c r="AM2747"/>
      <c r="AN2747"/>
      <c r="AO2747"/>
      <c r="AP2747"/>
      <c r="AU2747"/>
      <c r="AV2747" s="169"/>
    </row>
    <row r="2748" spans="1:48" s="9" customFormat="1" ht="15" customHeight="1" x14ac:dyDescent="0.35">
      <c r="A2748"/>
      <c r="B2748"/>
      <c r="C2748"/>
      <c r="D2748"/>
      <c r="E2748"/>
      <c r="F2748"/>
      <c r="K2748"/>
      <c r="L2748"/>
      <c r="M2748"/>
      <c r="N2748"/>
      <c r="O2748"/>
      <c r="Q2748"/>
      <c r="R2748"/>
      <c r="AL2748" s="117"/>
      <c r="AM2748"/>
      <c r="AN2748"/>
      <c r="AO2748"/>
      <c r="AP2748"/>
      <c r="AU2748"/>
      <c r="AV2748" s="169"/>
    </row>
    <row r="2749" spans="1:48" s="9" customFormat="1" ht="15" customHeight="1" x14ac:dyDescent="0.35">
      <c r="A2749"/>
      <c r="B2749"/>
      <c r="C2749"/>
      <c r="D2749"/>
      <c r="E2749"/>
      <c r="F2749"/>
      <c r="K2749"/>
      <c r="L2749"/>
      <c r="M2749"/>
      <c r="N2749"/>
      <c r="O2749"/>
      <c r="Q2749"/>
      <c r="R2749"/>
      <c r="AL2749" s="117"/>
      <c r="AM2749"/>
      <c r="AN2749"/>
      <c r="AO2749"/>
      <c r="AP2749"/>
      <c r="AU2749"/>
      <c r="AV2749" s="169"/>
    </row>
    <row r="2750" spans="1:48" s="9" customFormat="1" ht="15" customHeight="1" x14ac:dyDescent="0.35">
      <c r="A2750"/>
      <c r="B2750"/>
      <c r="C2750"/>
      <c r="D2750"/>
      <c r="E2750"/>
      <c r="F2750"/>
      <c r="K2750"/>
      <c r="L2750"/>
      <c r="M2750"/>
      <c r="N2750"/>
      <c r="O2750"/>
      <c r="Q2750"/>
      <c r="R2750"/>
      <c r="AL2750" s="117"/>
      <c r="AM2750"/>
      <c r="AN2750"/>
      <c r="AO2750"/>
      <c r="AP2750"/>
      <c r="AU2750"/>
      <c r="AV2750" s="169"/>
    </row>
    <row r="2751" spans="1:48" s="9" customFormat="1" ht="15" customHeight="1" x14ac:dyDescent="0.35">
      <c r="A2751"/>
      <c r="B2751"/>
      <c r="C2751"/>
      <c r="D2751"/>
      <c r="E2751"/>
      <c r="F2751"/>
      <c r="K2751"/>
      <c r="L2751"/>
      <c r="M2751"/>
      <c r="N2751"/>
      <c r="O2751"/>
      <c r="Q2751"/>
      <c r="R2751"/>
      <c r="AL2751" s="117"/>
      <c r="AM2751"/>
      <c r="AN2751"/>
      <c r="AO2751"/>
      <c r="AP2751"/>
      <c r="AU2751"/>
      <c r="AV2751" s="169"/>
    </row>
    <row r="2752" spans="1:48" s="9" customFormat="1" ht="15" customHeight="1" x14ac:dyDescent="0.35">
      <c r="A2752"/>
      <c r="B2752"/>
      <c r="C2752"/>
      <c r="D2752"/>
      <c r="E2752"/>
      <c r="F2752"/>
      <c r="K2752"/>
      <c r="L2752"/>
      <c r="M2752"/>
      <c r="N2752"/>
      <c r="O2752"/>
      <c r="Q2752"/>
      <c r="R2752"/>
      <c r="AL2752" s="117"/>
      <c r="AM2752"/>
      <c r="AN2752"/>
      <c r="AO2752"/>
      <c r="AP2752"/>
      <c r="AU2752"/>
      <c r="AV2752" s="169"/>
    </row>
    <row r="2753" spans="1:48" s="9" customFormat="1" ht="15" customHeight="1" x14ac:dyDescent="0.35">
      <c r="A2753"/>
      <c r="B2753"/>
      <c r="C2753"/>
      <c r="D2753"/>
      <c r="E2753"/>
      <c r="F2753"/>
      <c r="K2753"/>
      <c r="L2753"/>
      <c r="M2753"/>
      <c r="N2753"/>
      <c r="O2753"/>
      <c r="Q2753"/>
      <c r="R2753"/>
      <c r="AL2753" s="117"/>
      <c r="AM2753"/>
      <c r="AN2753"/>
      <c r="AO2753"/>
      <c r="AP2753"/>
      <c r="AU2753"/>
      <c r="AV2753" s="169"/>
    </row>
    <row r="2754" spans="1:48" s="9" customFormat="1" ht="15" customHeight="1" x14ac:dyDescent="0.35">
      <c r="A2754"/>
      <c r="B2754"/>
      <c r="C2754"/>
      <c r="D2754"/>
      <c r="E2754"/>
      <c r="F2754"/>
      <c r="K2754"/>
      <c r="L2754"/>
      <c r="M2754"/>
      <c r="N2754"/>
      <c r="O2754"/>
      <c r="Q2754"/>
      <c r="R2754"/>
      <c r="AL2754" s="117"/>
      <c r="AM2754"/>
      <c r="AN2754"/>
      <c r="AO2754"/>
      <c r="AP2754"/>
      <c r="AU2754"/>
      <c r="AV2754" s="169"/>
    </row>
    <row r="2755" spans="1:48" s="9" customFormat="1" ht="15" customHeight="1" x14ac:dyDescent="0.35">
      <c r="A2755"/>
      <c r="B2755"/>
      <c r="C2755"/>
      <c r="D2755"/>
      <c r="E2755"/>
      <c r="F2755"/>
      <c r="K2755"/>
      <c r="L2755"/>
      <c r="M2755"/>
      <c r="N2755"/>
      <c r="O2755"/>
      <c r="Q2755"/>
      <c r="R2755"/>
      <c r="AL2755" s="117"/>
      <c r="AM2755"/>
      <c r="AN2755"/>
      <c r="AO2755"/>
      <c r="AP2755"/>
      <c r="AU2755"/>
      <c r="AV2755" s="169"/>
    </row>
    <row r="2756" spans="1:48" s="9" customFormat="1" ht="15" customHeight="1" x14ac:dyDescent="0.35">
      <c r="A2756"/>
      <c r="B2756"/>
      <c r="C2756"/>
      <c r="D2756"/>
      <c r="E2756"/>
      <c r="F2756"/>
      <c r="K2756"/>
      <c r="L2756"/>
      <c r="M2756"/>
      <c r="N2756"/>
      <c r="O2756"/>
      <c r="Q2756"/>
      <c r="R2756"/>
      <c r="AL2756" s="117"/>
      <c r="AM2756"/>
      <c r="AN2756"/>
      <c r="AO2756"/>
      <c r="AP2756"/>
      <c r="AU2756"/>
      <c r="AV2756" s="169"/>
    </row>
    <row r="2757" spans="1:48" s="9" customFormat="1" ht="15" customHeight="1" x14ac:dyDescent="0.35">
      <c r="A2757"/>
      <c r="B2757"/>
      <c r="C2757"/>
      <c r="D2757"/>
      <c r="E2757"/>
      <c r="F2757"/>
      <c r="K2757"/>
      <c r="L2757"/>
      <c r="M2757"/>
      <c r="N2757"/>
      <c r="O2757"/>
      <c r="Q2757"/>
      <c r="R2757"/>
      <c r="AL2757" s="117"/>
      <c r="AM2757"/>
      <c r="AN2757"/>
      <c r="AO2757"/>
      <c r="AP2757"/>
      <c r="AU2757"/>
      <c r="AV2757" s="169"/>
    </row>
    <row r="2758" spans="1:48" s="9" customFormat="1" ht="15" customHeight="1" x14ac:dyDescent="0.35">
      <c r="A2758"/>
      <c r="B2758"/>
      <c r="C2758"/>
      <c r="D2758"/>
      <c r="E2758"/>
      <c r="F2758"/>
      <c r="K2758"/>
      <c r="L2758"/>
      <c r="M2758"/>
      <c r="N2758"/>
      <c r="O2758"/>
      <c r="Q2758"/>
      <c r="R2758"/>
      <c r="AL2758" s="117"/>
      <c r="AM2758"/>
      <c r="AN2758"/>
      <c r="AO2758"/>
      <c r="AP2758"/>
      <c r="AU2758"/>
      <c r="AV2758" s="169"/>
    </row>
    <row r="2759" spans="1:48" s="9" customFormat="1" ht="15" customHeight="1" x14ac:dyDescent="0.35">
      <c r="A2759"/>
      <c r="B2759"/>
      <c r="C2759"/>
      <c r="D2759"/>
      <c r="E2759"/>
      <c r="F2759"/>
      <c r="K2759"/>
      <c r="L2759"/>
      <c r="M2759"/>
      <c r="N2759"/>
      <c r="O2759"/>
      <c r="Q2759"/>
      <c r="R2759"/>
      <c r="AL2759" s="117"/>
      <c r="AM2759"/>
      <c r="AN2759"/>
      <c r="AO2759"/>
      <c r="AP2759"/>
      <c r="AU2759"/>
      <c r="AV2759" s="169"/>
    </row>
    <row r="2760" spans="1:48" s="9" customFormat="1" ht="15" customHeight="1" x14ac:dyDescent="0.35">
      <c r="A2760"/>
      <c r="B2760"/>
      <c r="C2760"/>
      <c r="D2760"/>
      <c r="E2760"/>
      <c r="F2760"/>
      <c r="K2760"/>
      <c r="L2760"/>
      <c r="M2760"/>
      <c r="N2760"/>
      <c r="O2760"/>
      <c r="Q2760"/>
      <c r="R2760"/>
      <c r="AL2760" s="117"/>
      <c r="AM2760"/>
      <c r="AN2760"/>
      <c r="AO2760"/>
      <c r="AP2760"/>
      <c r="AU2760"/>
      <c r="AV2760" s="169"/>
    </row>
    <row r="2761" spans="1:48" s="9" customFormat="1" ht="15" customHeight="1" x14ac:dyDescent="0.35">
      <c r="A2761"/>
      <c r="B2761"/>
      <c r="C2761"/>
      <c r="D2761"/>
      <c r="E2761"/>
      <c r="F2761"/>
      <c r="K2761"/>
      <c r="L2761"/>
      <c r="M2761"/>
      <c r="N2761"/>
      <c r="O2761"/>
      <c r="Q2761"/>
      <c r="R2761"/>
      <c r="AL2761" s="117"/>
      <c r="AM2761"/>
      <c r="AN2761"/>
      <c r="AO2761"/>
      <c r="AP2761"/>
      <c r="AU2761"/>
      <c r="AV2761" s="169"/>
    </row>
    <row r="2762" spans="1:48" s="9" customFormat="1" ht="15" customHeight="1" x14ac:dyDescent="0.35">
      <c r="A2762"/>
      <c r="B2762"/>
      <c r="C2762"/>
      <c r="D2762"/>
      <c r="E2762"/>
      <c r="F2762"/>
      <c r="K2762"/>
      <c r="L2762"/>
      <c r="M2762"/>
      <c r="N2762"/>
      <c r="O2762"/>
      <c r="Q2762"/>
      <c r="R2762"/>
      <c r="AL2762" s="117"/>
      <c r="AM2762"/>
      <c r="AN2762"/>
      <c r="AO2762"/>
      <c r="AP2762"/>
      <c r="AU2762"/>
      <c r="AV2762" s="169"/>
    </row>
    <row r="2763" spans="1:48" s="9" customFormat="1" ht="15" customHeight="1" x14ac:dyDescent="0.35">
      <c r="A2763"/>
      <c r="B2763"/>
      <c r="C2763"/>
      <c r="D2763"/>
      <c r="E2763"/>
      <c r="F2763"/>
      <c r="K2763"/>
      <c r="L2763"/>
      <c r="M2763"/>
      <c r="N2763"/>
      <c r="O2763"/>
      <c r="Q2763"/>
      <c r="R2763"/>
      <c r="AL2763" s="117"/>
      <c r="AM2763"/>
      <c r="AN2763"/>
      <c r="AO2763"/>
      <c r="AP2763"/>
      <c r="AU2763"/>
      <c r="AV2763" s="169"/>
    </row>
    <row r="2764" spans="1:48" s="9" customFormat="1" ht="15" customHeight="1" x14ac:dyDescent="0.35">
      <c r="A2764"/>
      <c r="B2764"/>
      <c r="C2764"/>
      <c r="D2764"/>
      <c r="E2764"/>
      <c r="F2764"/>
      <c r="K2764"/>
      <c r="L2764"/>
      <c r="M2764"/>
      <c r="N2764"/>
      <c r="O2764"/>
      <c r="Q2764"/>
      <c r="R2764"/>
      <c r="AL2764" s="117"/>
      <c r="AM2764"/>
      <c r="AN2764"/>
      <c r="AO2764"/>
      <c r="AP2764"/>
      <c r="AU2764"/>
      <c r="AV2764" s="169"/>
    </row>
    <row r="2765" spans="1:48" s="9" customFormat="1" ht="15" customHeight="1" x14ac:dyDescent="0.35">
      <c r="A2765"/>
      <c r="B2765"/>
      <c r="C2765"/>
      <c r="D2765"/>
      <c r="E2765"/>
      <c r="F2765"/>
      <c r="K2765"/>
      <c r="L2765"/>
      <c r="M2765"/>
      <c r="N2765"/>
      <c r="O2765"/>
      <c r="Q2765"/>
      <c r="R2765"/>
      <c r="AL2765" s="117"/>
      <c r="AM2765"/>
      <c r="AN2765"/>
      <c r="AO2765"/>
      <c r="AP2765"/>
      <c r="AU2765"/>
      <c r="AV2765" s="169"/>
    </row>
    <row r="2766" spans="1:48" s="9" customFormat="1" ht="15" customHeight="1" x14ac:dyDescent="0.35">
      <c r="A2766"/>
      <c r="B2766"/>
      <c r="C2766"/>
      <c r="D2766"/>
      <c r="E2766"/>
      <c r="F2766"/>
      <c r="K2766"/>
      <c r="L2766"/>
      <c r="M2766"/>
      <c r="N2766"/>
      <c r="O2766"/>
      <c r="Q2766"/>
      <c r="R2766"/>
      <c r="AL2766" s="117"/>
      <c r="AM2766"/>
      <c r="AN2766"/>
      <c r="AO2766"/>
      <c r="AP2766"/>
      <c r="AU2766"/>
      <c r="AV2766" s="169"/>
    </row>
    <row r="2767" spans="1:48" s="9" customFormat="1" ht="15" customHeight="1" x14ac:dyDescent="0.35">
      <c r="A2767"/>
      <c r="B2767"/>
      <c r="C2767"/>
      <c r="D2767"/>
      <c r="E2767"/>
      <c r="F2767"/>
      <c r="K2767"/>
      <c r="L2767"/>
      <c r="M2767"/>
      <c r="N2767"/>
      <c r="O2767"/>
      <c r="Q2767"/>
      <c r="R2767"/>
      <c r="AL2767" s="117"/>
      <c r="AM2767"/>
      <c r="AN2767"/>
      <c r="AO2767"/>
      <c r="AP2767"/>
      <c r="AU2767"/>
      <c r="AV2767" s="169"/>
    </row>
    <row r="2768" spans="1:48" s="9" customFormat="1" ht="15" customHeight="1" x14ac:dyDescent="0.35">
      <c r="A2768"/>
      <c r="B2768"/>
      <c r="C2768"/>
      <c r="D2768"/>
      <c r="E2768"/>
      <c r="F2768"/>
      <c r="K2768"/>
      <c r="L2768"/>
      <c r="M2768"/>
      <c r="N2768"/>
      <c r="O2768"/>
      <c r="Q2768"/>
      <c r="R2768"/>
      <c r="AL2768" s="117"/>
      <c r="AM2768"/>
      <c r="AN2768"/>
      <c r="AO2768"/>
      <c r="AP2768"/>
      <c r="AU2768"/>
      <c r="AV2768" s="169"/>
    </row>
    <row r="2769" spans="1:48" s="9" customFormat="1" ht="15" customHeight="1" x14ac:dyDescent="0.35">
      <c r="A2769"/>
      <c r="B2769"/>
      <c r="C2769"/>
      <c r="D2769"/>
      <c r="E2769"/>
      <c r="F2769"/>
      <c r="K2769"/>
      <c r="L2769"/>
      <c r="M2769"/>
      <c r="N2769"/>
      <c r="O2769"/>
      <c r="Q2769"/>
      <c r="R2769"/>
      <c r="AL2769" s="117"/>
      <c r="AM2769"/>
      <c r="AN2769"/>
      <c r="AO2769"/>
      <c r="AP2769"/>
      <c r="AU2769"/>
      <c r="AV2769" s="169"/>
    </row>
    <row r="2770" spans="1:48" s="9" customFormat="1" ht="15" customHeight="1" x14ac:dyDescent="0.35">
      <c r="A2770"/>
      <c r="B2770"/>
      <c r="C2770"/>
      <c r="D2770"/>
      <c r="E2770"/>
      <c r="F2770"/>
      <c r="K2770"/>
      <c r="L2770"/>
      <c r="M2770"/>
      <c r="N2770"/>
      <c r="O2770"/>
      <c r="Q2770"/>
      <c r="R2770"/>
      <c r="AL2770" s="117"/>
      <c r="AM2770"/>
      <c r="AN2770"/>
      <c r="AO2770"/>
      <c r="AP2770"/>
      <c r="AU2770"/>
      <c r="AV2770" s="169"/>
    </row>
    <row r="2771" spans="1:48" s="9" customFormat="1" ht="15" customHeight="1" x14ac:dyDescent="0.35">
      <c r="A2771"/>
      <c r="B2771"/>
      <c r="C2771"/>
      <c r="D2771"/>
      <c r="E2771"/>
      <c r="F2771"/>
      <c r="K2771"/>
      <c r="L2771"/>
      <c r="M2771"/>
      <c r="N2771"/>
      <c r="O2771"/>
      <c r="Q2771"/>
      <c r="R2771"/>
      <c r="AL2771" s="117"/>
      <c r="AM2771"/>
      <c r="AN2771"/>
      <c r="AO2771"/>
      <c r="AP2771"/>
      <c r="AU2771"/>
      <c r="AV2771" s="169"/>
    </row>
    <row r="2772" spans="1:48" s="9" customFormat="1" ht="15" customHeight="1" x14ac:dyDescent="0.35">
      <c r="A2772"/>
      <c r="B2772"/>
      <c r="C2772"/>
      <c r="D2772"/>
      <c r="E2772"/>
      <c r="F2772"/>
      <c r="K2772"/>
      <c r="L2772"/>
      <c r="M2772"/>
      <c r="N2772"/>
      <c r="O2772"/>
      <c r="Q2772"/>
      <c r="R2772"/>
      <c r="AL2772" s="117"/>
      <c r="AM2772"/>
      <c r="AN2772"/>
      <c r="AO2772"/>
      <c r="AP2772"/>
      <c r="AU2772"/>
      <c r="AV2772" s="169"/>
    </row>
    <row r="2773" spans="1:48" s="9" customFormat="1" ht="15" customHeight="1" x14ac:dyDescent="0.35">
      <c r="A2773"/>
      <c r="B2773"/>
      <c r="C2773"/>
      <c r="D2773"/>
      <c r="E2773"/>
      <c r="F2773"/>
      <c r="K2773"/>
      <c r="L2773"/>
      <c r="M2773"/>
      <c r="N2773"/>
      <c r="O2773"/>
      <c r="Q2773"/>
      <c r="R2773"/>
      <c r="AL2773" s="117"/>
      <c r="AM2773"/>
      <c r="AN2773"/>
      <c r="AO2773"/>
      <c r="AP2773"/>
      <c r="AU2773"/>
      <c r="AV2773" s="169"/>
    </row>
    <row r="2774" spans="1:48" s="9" customFormat="1" ht="15" customHeight="1" x14ac:dyDescent="0.35">
      <c r="A2774"/>
      <c r="B2774"/>
      <c r="C2774"/>
      <c r="D2774"/>
      <c r="E2774"/>
      <c r="F2774"/>
      <c r="K2774"/>
      <c r="L2774"/>
      <c r="M2774"/>
      <c r="N2774"/>
      <c r="O2774"/>
      <c r="Q2774"/>
      <c r="R2774"/>
      <c r="AL2774" s="117"/>
      <c r="AM2774"/>
      <c r="AN2774"/>
      <c r="AO2774"/>
      <c r="AP2774"/>
      <c r="AU2774"/>
      <c r="AV2774" s="169"/>
    </row>
    <row r="2775" spans="1:48" s="9" customFormat="1" ht="15" customHeight="1" x14ac:dyDescent="0.35">
      <c r="A2775"/>
      <c r="B2775"/>
      <c r="C2775"/>
      <c r="D2775"/>
      <c r="E2775"/>
      <c r="F2775"/>
      <c r="K2775"/>
      <c r="L2775"/>
      <c r="M2775"/>
      <c r="N2775"/>
      <c r="O2775"/>
      <c r="Q2775"/>
      <c r="R2775"/>
      <c r="AL2775" s="117"/>
      <c r="AM2775"/>
      <c r="AN2775"/>
      <c r="AO2775"/>
      <c r="AP2775"/>
      <c r="AU2775"/>
      <c r="AV2775" s="169"/>
    </row>
    <row r="2776" spans="1:48" s="9" customFormat="1" ht="15" customHeight="1" x14ac:dyDescent="0.35">
      <c r="A2776"/>
      <c r="B2776"/>
      <c r="C2776"/>
      <c r="D2776"/>
      <c r="E2776"/>
      <c r="F2776"/>
      <c r="K2776"/>
      <c r="L2776"/>
      <c r="M2776"/>
      <c r="N2776"/>
      <c r="O2776"/>
      <c r="Q2776"/>
      <c r="R2776"/>
      <c r="AL2776" s="117"/>
      <c r="AM2776"/>
      <c r="AN2776"/>
      <c r="AO2776"/>
      <c r="AP2776"/>
      <c r="AU2776"/>
      <c r="AV2776" s="169"/>
    </row>
    <row r="2777" spans="1:48" s="9" customFormat="1" ht="15" customHeight="1" x14ac:dyDescent="0.35">
      <c r="A2777"/>
      <c r="B2777"/>
      <c r="C2777"/>
      <c r="D2777"/>
      <c r="E2777"/>
      <c r="F2777"/>
      <c r="K2777"/>
      <c r="L2777"/>
      <c r="M2777"/>
      <c r="N2777"/>
      <c r="O2777"/>
      <c r="Q2777"/>
      <c r="R2777"/>
      <c r="AL2777" s="117"/>
      <c r="AM2777"/>
      <c r="AN2777"/>
      <c r="AO2777"/>
      <c r="AP2777"/>
      <c r="AU2777"/>
      <c r="AV2777" s="169"/>
    </row>
    <row r="2778" spans="1:48" s="9" customFormat="1" ht="15" customHeight="1" x14ac:dyDescent="0.35">
      <c r="A2778"/>
      <c r="B2778"/>
      <c r="C2778"/>
      <c r="D2778"/>
      <c r="E2778"/>
      <c r="F2778"/>
      <c r="K2778"/>
      <c r="L2778"/>
      <c r="M2778"/>
      <c r="N2778"/>
      <c r="O2778"/>
      <c r="Q2778"/>
      <c r="R2778"/>
      <c r="AL2778" s="117"/>
      <c r="AM2778"/>
      <c r="AN2778"/>
      <c r="AO2778"/>
      <c r="AP2778"/>
      <c r="AU2778"/>
      <c r="AV2778" s="169"/>
    </row>
    <row r="2779" spans="1:48" s="9" customFormat="1" ht="15" customHeight="1" x14ac:dyDescent="0.35">
      <c r="A2779"/>
      <c r="B2779"/>
      <c r="C2779"/>
      <c r="D2779"/>
      <c r="E2779"/>
      <c r="F2779"/>
      <c r="K2779"/>
      <c r="L2779"/>
      <c r="M2779"/>
      <c r="N2779"/>
      <c r="O2779"/>
      <c r="Q2779"/>
      <c r="R2779"/>
      <c r="AL2779" s="117"/>
      <c r="AM2779"/>
      <c r="AN2779"/>
      <c r="AO2779"/>
      <c r="AP2779"/>
      <c r="AU2779"/>
      <c r="AV2779" s="169"/>
    </row>
    <row r="2780" spans="1:48" s="9" customFormat="1" ht="15" customHeight="1" x14ac:dyDescent="0.35">
      <c r="A2780"/>
      <c r="B2780"/>
      <c r="C2780"/>
      <c r="D2780"/>
      <c r="E2780"/>
      <c r="F2780"/>
      <c r="K2780"/>
      <c r="L2780"/>
      <c r="M2780"/>
      <c r="N2780"/>
      <c r="O2780"/>
      <c r="Q2780"/>
      <c r="R2780"/>
      <c r="AL2780" s="117"/>
      <c r="AM2780"/>
      <c r="AN2780"/>
      <c r="AO2780"/>
      <c r="AP2780"/>
      <c r="AU2780"/>
      <c r="AV2780" s="169"/>
    </row>
    <row r="2781" spans="1:48" s="9" customFormat="1" ht="15" customHeight="1" x14ac:dyDescent="0.35">
      <c r="A2781"/>
      <c r="B2781"/>
      <c r="C2781"/>
      <c r="D2781"/>
      <c r="E2781"/>
      <c r="F2781"/>
      <c r="K2781"/>
      <c r="L2781"/>
      <c r="M2781"/>
      <c r="N2781"/>
      <c r="O2781"/>
      <c r="Q2781"/>
      <c r="R2781"/>
      <c r="AL2781" s="117"/>
      <c r="AM2781"/>
      <c r="AN2781"/>
      <c r="AO2781"/>
      <c r="AP2781"/>
      <c r="AU2781"/>
      <c r="AV2781" s="169"/>
    </row>
    <row r="2782" spans="1:48" s="9" customFormat="1" ht="15" customHeight="1" x14ac:dyDescent="0.35">
      <c r="A2782"/>
      <c r="B2782"/>
      <c r="C2782"/>
      <c r="D2782"/>
      <c r="E2782"/>
      <c r="F2782"/>
      <c r="K2782"/>
      <c r="L2782"/>
      <c r="M2782"/>
      <c r="N2782"/>
      <c r="O2782"/>
      <c r="Q2782"/>
      <c r="R2782"/>
      <c r="AL2782" s="117"/>
      <c r="AM2782"/>
      <c r="AN2782"/>
      <c r="AO2782"/>
      <c r="AP2782"/>
      <c r="AU2782"/>
      <c r="AV2782" s="169"/>
    </row>
    <row r="2783" spans="1:48" s="9" customFormat="1" ht="15" customHeight="1" x14ac:dyDescent="0.35">
      <c r="A2783"/>
      <c r="B2783"/>
      <c r="C2783"/>
      <c r="D2783"/>
      <c r="E2783"/>
      <c r="F2783"/>
      <c r="K2783"/>
      <c r="L2783"/>
      <c r="M2783"/>
      <c r="N2783"/>
      <c r="O2783"/>
      <c r="Q2783"/>
      <c r="R2783"/>
      <c r="AL2783" s="117"/>
      <c r="AM2783"/>
      <c r="AN2783"/>
      <c r="AO2783"/>
      <c r="AP2783"/>
      <c r="AU2783"/>
      <c r="AV2783" s="169"/>
    </row>
    <row r="2784" spans="1:48" s="9" customFormat="1" ht="15" customHeight="1" x14ac:dyDescent="0.35">
      <c r="A2784"/>
      <c r="B2784"/>
      <c r="C2784"/>
      <c r="D2784"/>
      <c r="E2784"/>
      <c r="F2784"/>
      <c r="K2784"/>
      <c r="L2784"/>
      <c r="M2784"/>
      <c r="N2784"/>
      <c r="O2784"/>
      <c r="Q2784"/>
      <c r="R2784"/>
      <c r="AL2784" s="117"/>
      <c r="AM2784"/>
      <c r="AN2784"/>
      <c r="AO2784"/>
      <c r="AP2784"/>
      <c r="AU2784"/>
      <c r="AV2784" s="169"/>
    </row>
    <row r="2785" spans="1:48" s="9" customFormat="1" ht="15" customHeight="1" x14ac:dyDescent="0.35">
      <c r="A2785"/>
      <c r="B2785"/>
      <c r="C2785"/>
      <c r="D2785"/>
      <c r="E2785"/>
      <c r="F2785"/>
      <c r="K2785"/>
      <c r="L2785"/>
      <c r="M2785"/>
      <c r="N2785"/>
      <c r="O2785"/>
      <c r="Q2785"/>
      <c r="R2785"/>
      <c r="AL2785" s="117"/>
      <c r="AM2785"/>
      <c r="AN2785"/>
      <c r="AO2785"/>
      <c r="AP2785"/>
      <c r="AU2785"/>
      <c r="AV2785" s="169"/>
    </row>
    <row r="2786" spans="1:48" s="9" customFormat="1" ht="15" customHeight="1" x14ac:dyDescent="0.35">
      <c r="A2786"/>
      <c r="B2786"/>
      <c r="C2786"/>
      <c r="D2786"/>
      <c r="E2786"/>
      <c r="F2786"/>
      <c r="K2786"/>
      <c r="L2786"/>
      <c r="M2786"/>
      <c r="N2786"/>
      <c r="O2786"/>
      <c r="Q2786"/>
      <c r="R2786"/>
      <c r="AL2786" s="117"/>
      <c r="AM2786"/>
      <c r="AN2786"/>
      <c r="AO2786"/>
      <c r="AP2786"/>
      <c r="AU2786"/>
      <c r="AV2786" s="169"/>
    </row>
    <row r="2787" spans="1:48" s="9" customFormat="1" ht="15" customHeight="1" x14ac:dyDescent="0.35">
      <c r="A2787"/>
      <c r="B2787"/>
      <c r="C2787"/>
      <c r="D2787"/>
      <c r="E2787"/>
      <c r="F2787"/>
      <c r="K2787"/>
      <c r="L2787"/>
      <c r="M2787"/>
      <c r="N2787"/>
      <c r="O2787"/>
      <c r="Q2787"/>
      <c r="R2787"/>
      <c r="AL2787" s="117"/>
      <c r="AM2787"/>
      <c r="AN2787"/>
      <c r="AO2787"/>
      <c r="AP2787"/>
      <c r="AU2787"/>
      <c r="AV2787" s="169"/>
    </row>
    <row r="2788" spans="1:48" s="9" customFormat="1" ht="15" customHeight="1" x14ac:dyDescent="0.35">
      <c r="A2788"/>
      <c r="B2788"/>
      <c r="C2788"/>
      <c r="D2788"/>
      <c r="E2788"/>
      <c r="F2788"/>
      <c r="K2788"/>
      <c r="L2788"/>
      <c r="M2788"/>
      <c r="N2788"/>
      <c r="O2788"/>
      <c r="Q2788"/>
      <c r="R2788"/>
      <c r="AL2788" s="117"/>
      <c r="AM2788"/>
      <c r="AN2788"/>
      <c r="AO2788"/>
      <c r="AP2788"/>
      <c r="AU2788"/>
      <c r="AV2788" s="169"/>
    </row>
    <row r="2789" spans="1:48" s="9" customFormat="1" ht="15" customHeight="1" x14ac:dyDescent="0.35">
      <c r="A2789"/>
      <c r="B2789"/>
      <c r="C2789"/>
      <c r="D2789"/>
      <c r="E2789"/>
      <c r="F2789"/>
      <c r="K2789"/>
      <c r="L2789"/>
      <c r="M2789"/>
      <c r="N2789"/>
      <c r="O2789"/>
      <c r="Q2789"/>
      <c r="R2789"/>
      <c r="AL2789" s="117"/>
      <c r="AM2789"/>
      <c r="AN2789"/>
      <c r="AO2789"/>
      <c r="AP2789"/>
      <c r="AU2789"/>
      <c r="AV2789" s="169"/>
    </row>
    <row r="2790" spans="1:48" s="9" customFormat="1" ht="15" customHeight="1" x14ac:dyDescent="0.35">
      <c r="A2790"/>
      <c r="B2790"/>
      <c r="C2790"/>
      <c r="D2790"/>
      <c r="E2790"/>
      <c r="F2790"/>
      <c r="K2790"/>
      <c r="L2790"/>
      <c r="M2790"/>
      <c r="N2790"/>
      <c r="O2790"/>
      <c r="Q2790"/>
      <c r="R2790"/>
      <c r="AL2790" s="117"/>
      <c r="AM2790"/>
      <c r="AN2790"/>
      <c r="AO2790"/>
      <c r="AP2790"/>
      <c r="AU2790"/>
      <c r="AV2790" s="169"/>
    </row>
    <row r="2791" spans="1:48" s="9" customFormat="1" ht="15" customHeight="1" x14ac:dyDescent="0.35">
      <c r="A2791"/>
      <c r="B2791"/>
      <c r="C2791"/>
      <c r="D2791"/>
      <c r="E2791"/>
      <c r="F2791"/>
      <c r="K2791"/>
      <c r="L2791"/>
      <c r="M2791"/>
      <c r="N2791"/>
      <c r="O2791"/>
      <c r="Q2791"/>
      <c r="R2791"/>
      <c r="AL2791" s="117"/>
      <c r="AM2791"/>
      <c r="AN2791"/>
      <c r="AO2791"/>
      <c r="AP2791"/>
      <c r="AU2791"/>
      <c r="AV2791" s="169"/>
    </row>
    <row r="2792" spans="1:48" s="9" customFormat="1" ht="15" customHeight="1" x14ac:dyDescent="0.35">
      <c r="A2792"/>
      <c r="B2792"/>
      <c r="C2792"/>
      <c r="D2792"/>
      <c r="E2792"/>
      <c r="F2792"/>
      <c r="K2792"/>
      <c r="L2792"/>
      <c r="M2792"/>
      <c r="N2792"/>
      <c r="O2792"/>
      <c r="Q2792"/>
      <c r="R2792"/>
      <c r="AL2792" s="117"/>
      <c r="AM2792"/>
      <c r="AN2792"/>
      <c r="AO2792"/>
      <c r="AP2792"/>
      <c r="AU2792"/>
      <c r="AV2792" s="169"/>
    </row>
    <row r="2793" spans="1:48" s="9" customFormat="1" ht="15" customHeight="1" x14ac:dyDescent="0.35">
      <c r="A2793"/>
      <c r="B2793"/>
      <c r="C2793"/>
      <c r="D2793"/>
      <c r="E2793"/>
      <c r="F2793"/>
      <c r="K2793"/>
      <c r="L2793"/>
      <c r="M2793"/>
      <c r="N2793"/>
      <c r="O2793"/>
      <c r="Q2793"/>
      <c r="R2793"/>
      <c r="AL2793" s="117"/>
      <c r="AM2793"/>
      <c r="AN2793"/>
      <c r="AO2793"/>
      <c r="AP2793"/>
      <c r="AU2793"/>
      <c r="AV2793" s="169"/>
    </row>
    <row r="2794" spans="1:48" s="9" customFormat="1" ht="15" customHeight="1" x14ac:dyDescent="0.35">
      <c r="A2794"/>
      <c r="B2794"/>
      <c r="C2794"/>
      <c r="D2794"/>
      <c r="E2794"/>
      <c r="F2794"/>
      <c r="K2794"/>
      <c r="L2794"/>
      <c r="M2794"/>
      <c r="N2794"/>
      <c r="O2794"/>
      <c r="Q2794"/>
      <c r="R2794"/>
      <c r="AL2794" s="117"/>
      <c r="AM2794"/>
      <c r="AN2794"/>
      <c r="AO2794"/>
      <c r="AP2794"/>
      <c r="AU2794"/>
      <c r="AV2794" s="169"/>
    </row>
    <row r="2795" spans="1:48" s="9" customFormat="1" ht="15" customHeight="1" x14ac:dyDescent="0.35">
      <c r="A2795"/>
      <c r="B2795"/>
      <c r="C2795"/>
      <c r="D2795"/>
      <c r="E2795"/>
      <c r="F2795"/>
      <c r="K2795"/>
      <c r="L2795"/>
      <c r="M2795"/>
      <c r="N2795"/>
      <c r="O2795"/>
      <c r="Q2795"/>
      <c r="R2795"/>
      <c r="AL2795" s="117"/>
      <c r="AM2795"/>
      <c r="AN2795"/>
      <c r="AO2795"/>
      <c r="AP2795"/>
      <c r="AU2795"/>
      <c r="AV2795" s="169"/>
    </row>
    <row r="2796" spans="1:48" s="9" customFormat="1" ht="15" customHeight="1" x14ac:dyDescent="0.35">
      <c r="A2796"/>
      <c r="B2796"/>
      <c r="C2796"/>
      <c r="D2796"/>
      <c r="E2796"/>
      <c r="F2796"/>
      <c r="K2796"/>
      <c r="L2796"/>
      <c r="M2796"/>
      <c r="N2796"/>
      <c r="O2796"/>
      <c r="Q2796"/>
      <c r="R2796"/>
      <c r="AL2796" s="117"/>
      <c r="AM2796"/>
      <c r="AN2796"/>
      <c r="AO2796"/>
      <c r="AP2796"/>
      <c r="AU2796"/>
      <c r="AV2796" s="169"/>
    </row>
    <row r="2797" spans="1:48" s="9" customFormat="1" ht="15" customHeight="1" x14ac:dyDescent="0.35">
      <c r="A2797"/>
      <c r="B2797"/>
      <c r="C2797"/>
      <c r="D2797"/>
      <c r="E2797"/>
      <c r="F2797"/>
      <c r="K2797"/>
      <c r="L2797"/>
      <c r="M2797"/>
      <c r="N2797"/>
      <c r="O2797"/>
      <c r="Q2797"/>
      <c r="R2797"/>
      <c r="AL2797" s="117"/>
      <c r="AM2797"/>
      <c r="AN2797"/>
      <c r="AO2797"/>
      <c r="AP2797"/>
      <c r="AU2797"/>
      <c r="AV2797" s="169"/>
    </row>
    <row r="2798" spans="1:48" s="9" customFormat="1" ht="15" customHeight="1" x14ac:dyDescent="0.35">
      <c r="A2798"/>
      <c r="B2798"/>
      <c r="C2798"/>
      <c r="D2798"/>
      <c r="E2798"/>
      <c r="F2798"/>
      <c r="K2798"/>
      <c r="L2798"/>
      <c r="M2798"/>
      <c r="N2798"/>
      <c r="O2798"/>
      <c r="Q2798"/>
      <c r="R2798"/>
      <c r="AL2798" s="117"/>
      <c r="AM2798"/>
      <c r="AN2798"/>
      <c r="AO2798"/>
      <c r="AP2798"/>
      <c r="AU2798"/>
      <c r="AV2798" s="169"/>
    </row>
    <row r="2799" spans="1:48" s="9" customFormat="1" ht="15" customHeight="1" x14ac:dyDescent="0.35">
      <c r="A2799"/>
      <c r="B2799"/>
      <c r="C2799"/>
      <c r="D2799"/>
      <c r="E2799"/>
      <c r="F2799"/>
      <c r="K2799"/>
      <c r="L2799"/>
      <c r="M2799"/>
      <c r="N2799"/>
      <c r="O2799"/>
      <c r="Q2799"/>
      <c r="R2799"/>
      <c r="AL2799" s="117"/>
      <c r="AM2799"/>
      <c r="AN2799"/>
      <c r="AO2799"/>
      <c r="AP2799"/>
      <c r="AU2799"/>
      <c r="AV2799" s="169"/>
    </row>
    <row r="2800" spans="1:48" s="9" customFormat="1" ht="15" customHeight="1" x14ac:dyDescent="0.35">
      <c r="A2800"/>
      <c r="B2800"/>
      <c r="C2800"/>
      <c r="D2800"/>
      <c r="E2800"/>
      <c r="F2800"/>
      <c r="K2800"/>
      <c r="L2800"/>
      <c r="M2800"/>
      <c r="N2800"/>
      <c r="O2800"/>
      <c r="Q2800"/>
      <c r="R2800"/>
      <c r="AL2800" s="117"/>
      <c r="AM2800"/>
      <c r="AN2800"/>
      <c r="AO2800"/>
      <c r="AP2800"/>
      <c r="AU2800"/>
      <c r="AV2800" s="169"/>
    </row>
    <row r="2801" spans="1:48" s="9" customFormat="1" ht="15" customHeight="1" x14ac:dyDescent="0.35">
      <c r="A2801"/>
      <c r="B2801"/>
      <c r="C2801"/>
      <c r="D2801"/>
      <c r="E2801"/>
      <c r="F2801"/>
      <c r="K2801"/>
      <c r="L2801"/>
      <c r="M2801"/>
      <c r="N2801"/>
      <c r="O2801"/>
      <c r="Q2801"/>
      <c r="R2801"/>
      <c r="AL2801" s="117"/>
      <c r="AM2801"/>
      <c r="AN2801"/>
      <c r="AO2801"/>
      <c r="AP2801"/>
      <c r="AU2801"/>
      <c r="AV2801" s="169"/>
    </row>
    <row r="2802" spans="1:48" s="9" customFormat="1" ht="15" customHeight="1" x14ac:dyDescent="0.35">
      <c r="A2802"/>
      <c r="B2802"/>
      <c r="C2802"/>
      <c r="D2802"/>
      <c r="E2802"/>
      <c r="F2802"/>
      <c r="K2802"/>
      <c r="L2802"/>
      <c r="M2802"/>
      <c r="N2802"/>
      <c r="O2802"/>
      <c r="Q2802"/>
      <c r="R2802"/>
      <c r="AL2802" s="117"/>
      <c r="AM2802"/>
      <c r="AN2802"/>
      <c r="AO2802"/>
      <c r="AP2802"/>
      <c r="AU2802"/>
      <c r="AV2802" s="169"/>
    </row>
    <row r="2803" spans="1:48" s="9" customFormat="1" ht="15" customHeight="1" x14ac:dyDescent="0.35">
      <c r="A2803"/>
      <c r="B2803"/>
      <c r="C2803"/>
      <c r="D2803"/>
      <c r="E2803"/>
      <c r="F2803"/>
      <c r="K2803"/>
      <c r="L2803"/>
      <c r="M2803"/>
      <c r="N2803"/>
      <c r="O2803"/>
      <c r="Q2803"/>
      <c r="R2803"/>
      <c r="AL2803" s="117"/>
      <c r="AM2803"/>
      <c r="AN2803"/>
      <c r="AO2803"/>
      <c r="AP2803"/>
      <c r="AU2803"/>
      <c r="AV2803" s="169"/>
    </row>
    <row r="2804" spans="1:48" s="9" customFormat="1" ht="15" customHeight="1" x14ac:dyDescent="0.35">
      <c r="A2804"/>
      <c r="B2804"/>
      <c r="C2804"/>
      <c r="D2804"/>
      <c r="E2804"/>
      <c r="F2804"/>
      <c r="K2804"/>
      <c r="L2804"/>
      <c r="M2804"/>
      <c r="N2804"/>
      <c r="O2804"/>
      <c r="Q2804"/>
      <c r="R2804"/>
      <c r="AL2804" s="117"/>
      <c r="AM2804"/>
      <c r="AN2804"/>
      <c r="AO2804"/>
      <c r="AP2804"/>
      <c r="AU2804"/>
      <c r="AV2804" s="169"/>
    </row>
    <row r="2805" spans="1:48" s="9" customFormat="1" ht="15" customHeight="1" x14ac:dyDescent="0.35">
      <c r="A2805"/>
      <c r="B2805"/>
      <c r="C2805"/>
      <c r="D2805"/>
      <c r="E2805"/>
      <c r="F2805"/>
      <c r="K2805"/>
      <c r="L2805"/>
      <c r="M2805"/>
      <c r="N2805"/>
      <c r="O2805"/>
      <c r="Q2805"/>
      <c r="R2805"/>
      <c r="AL2805" s="117"/>
      <c r="AM2805"/>
      <c r="AN2805"/>
      <c r="AO2805"/>
      <c r="AP2805"/>
      <c r="AU2805"/>
      <c r="AV2805" s="169"/>
    </row>
    <row r="2806" spans="1:48" s="9" customFormat="1" ht="15" customHeight="1" x14ac:dyDescent="0.35">
      <c r="A2806"/>
      <c r="B2806"/>
      <c r="C2806"/>
      <c r="D2806"/>
      <c r="E2806"/>
      <c r="F2806"/>
      <c r="K2806"/>
      <c r="L2806"/>
      <c r="M2806"/>
      <c r="N2806"/>
      <c r="O2806"/>
      <c r="Q2806"/>
      <c r="R2806"/>
      <c r="AL2806" s="117"/>
      <c r="AM2806"/>
      <c r="AN2806"/>
      <c r="AO2806"/>
      <c r="AP2806"/>
      <c r="AU2806"/>
      <c r="AV2806" s="169"/>
    </row>
    <row r="2807" spans="1:48" s="9" customFormat="1" ht="15" customHeight="1" x14ac:dyDescent="0.35">
      <c r="A2807"/>
      <c r="B2807"/>
      <c r="C2807"/>
      <c r="D2807"/>
      <c r="E2807"/>
      <c r="F2807"/>
      <c r="K2807"/>
      <c r="L2807"/>
      <c r="M2807"/>
      <c r="N2807"/>
      <c r="O2807"/>
      <c r="Q2807"/>
      <c r="R2807"/>
      <c r="AL2807" s="117"/>
      <c r="AM2807"/>
      <c r="AN2807"/>
      <c r="AO2807"/>
      <c r="AP2807"/>
      <c r="AU2807"/>
      <c r="AV2807" s="169"/>
    </row>
    <row r="2808" spans="1:48" s="9" customFormat="1" ht="15" customHeight="1" x14ac:dyDescent="0.35">
      <c r="A2808"/>
      <c r="B2808"/>
      <c r="C2808"/>
      <c r="D2808"/>
      <c r="E2808"/>
      <c r="F2808"/>
      <c r="K2808"/>
      <c r="L2808"/>
      <c r="M2808"/>
      <c r="N2808"/>
      <c r="O2808"/>
      <c r="Q2808"/>
      <c r="R2808"/>
      <c r="AL2808" s="117"/>
      <c r="AM2808"/>
      <c r="AN2808"/>
      <c r="AO2808"/>
      <c r="AP2808"/>
      <c r="AU2808"/>
      <c r="AV2808" s="169"/>
    </row>
    <row r="2809" spans="1:48" s="9" customFormat="1" ht="15" customHeight="1" x14ac:dyDescent="0.35">
      <c r="A2809"/>
      <c r="B2809"/>
      <c r="C2809"/>
      <c r="D2809"/>
      <c r="E2809"/>
      <c r="F2809"/>
      <c r="K2809"/>
      <c r="L2809"/>
      <c r="M2809"/>
      <c r="N2809"/>
      <c r="O2809"/>
      <c r="Q2809"/>
      <c r="R2809"/>
      <c r="AL2809" s="117"/>
      <c r="AM2809"/>
      <c r="AN2809"/>
      <c r="AO2809"/>
      <c r="AP2809"/>
      <c r="AU2809"/>
      <c r="AV2809" s="169"/>
    </row>
    <row r="2810" spans="1:48" s="9" customFormat="1" ht="15" customHeight="1" x14ac:dyDescent="0.35">
      <c r="A2810"/>
      <c r="B2810"/>
      <c r="C2810"/>
      <c r="D2810"/>
      <c r="E2810"/>
      <c r="F2810"/>
      <c r="K2810"/>
      <c r="L2810"/>
      <c r="M2810"/>
      <c r="N2810"/>
      <c r="O2810"/>
      <c r="Q2810"/>
      <c r="R2810"/>
      <c r="AL2810" s="117"/>
      <c r="AM2810"/>
      <c r="AN2810"/>
      <c r="AO2810"/>
      <c r="AP2810"/>
      <c r="AU2810"/>
      <c r="AV2810" s="169"/>
    </row>
    <row r="2811" spans="1:48" s="9" customFormat="1" ht="15" customHeight="1" x14ac:dyDescent="0.35">
      <c r="A2811"/>
      <c r="B2811"/>
      <c r="C2811"/>
      <c r="D2811"/>
      <c r="E2811"/>
      <c r="F2811"/>
      <c r="K2811"/>
      <c r="L2811"/>
      <c r="M2811"/>
      <c r="N2811"/>
      <c r="O2811"/>
      <c r="Q2811"/>
      <c r="R2811"/>
      <c r="AL2811" s="117"/>
      <c r="AM2811"/>
      <c r="AN2811"/>
      <c r="AO2811"/>
      <c r="AP2811"/>
      <c r="AU2811"/>
      <c r="AV2811" s="169"/>
    </row>
    <row r="2812" spans="1:48" s="9" customFormat="1" ht="15" customHeight="1" x14ac:dyDescent="0.35">
      <c r="A2812"/>
      <c r="B2812"/>
      <c r="C2812"/>
      <c r="D2812"/>
      <c r="E2812"/>
      <c r="F2812"/>
      <c r="K2812"/>
      <c r="L2812"/>
      <c r="M2812"/>
      <c r="N2812"/>
      <c r="O2812"/>
      <c r="Q2812"/>
      <c r="R2812"/>
      <c r="AL2812" s="117"/>
      <c r="AM2812"/>
      <c r="AN2812"/>
      <c r="AO2812"/>
      <c r="AP2812"/>
      <c r="AU2812"/>
      <c r="AV2812" s="169"/>
    </row>
    <row r="2813" spans="1:48" s="9" customFormat="1" ht="15" customHeight="1" x14ac:dyDescent="0.35">
      <c r="A2813"/>
      <c r="B2813"/>
      <c r="C2813"/>
      <c r="D2813"/>
      <c r="E2813"/>
      <c r="F2813"/>
      <c r="K2813"/>
      <c r="L2813"/>
      <c r="M2813"/>
      <c r="N2813"/>
      <c r="O2813"/>
      <c r="Q2813"/>
      <c r="R2813"/>
      <c r="AL2813" s="117"/>
      <c r="AM2813"/>
      <c r="AN2813"/>
      <c r="AO2813"/>
      <c r="AP2813"/>
      <c r="AU2813"/>
      <c r="AV2813" s="169"/>
    </row>
    <row r="2814" spans="1:48" s="9" customFormat="1" ht="15" customHeight="1" x14ac:dyDescent="0.35">
      <c r="A2814"/>
      <c r="B2814"/>
      <c r="C2814"/>
      <c r="D2814"/>
      <c r="E2814"/>
      <c r="F2814"/>
      <c r="K2814"/>
      <c r="L2814"/>
      <c r="M2814"/>
      <c r="N2814"/>
      <c r="O2814"/>
      <c r="Q2814"/>
      <c r="R2814"/>
      <c r="AL2814" s="117"/>
      <c r="AM2814"/>
      <c r="AN2814"/>
      <c r="AO2814"/>
      <c r="AP2814"/>
      <c r="AU2814"/>
      <c r="AV2814" s="169"/>
    </row>
    <row r="2815" spans="1:48" s="9" customFormat="1" ht="15" customHeight="1" x14ac:dyDescent="0.35">
      <c r="A2815"/>
      <c r="B2815"/>
      <c r="C2815"/>
      <c r="D2815"/>
      <c r="E2815"/>
      <c r="F2815"/>
      <c r="K2815"/>
      <c r="L2815"/>
      <c r="M2815"/>
      <c r="N2815"/>
      <c r="O2815"/>
      <c r="Q2815"/>
      <c r="R2815"/>
      <c r="AL2815" s="117"/>
      <c r="AM2815"/>
      <c r="AN2815"/>
      <c r="AO2815"/>
      <c r="AP2815"/>
      <c r="AU2815"/>
      <c r="AV2815" s="169"/>
    </row>
    <row r="2816" spans="1:48" s="9" customFormat="1" ht="15" customHeight="1" x14ac:dyDescent="0.35">
      <c r="A2816"/>
      <c r="B2816"/>
      <c r="C2816"/>
      <c r="D2816"/>
      <c r="E2816"/>
      <c r="F2816"/>
      <c r="K2816"/>
      <c r="L2816"/>
      <c r="M2816"/>
      <c r="N2816"/>
      <c r="O2816"/>
      <c r="Q2816"/>
      <c r="R2816"/>
      <c r="AL2816" s="117"/>
      <c r="AM2816"/>
      <c r="AN2816"/>
      <c r="AO2816"/>
      <c r="AP2816"/>
      <c r="AU2816"/>
      <c r="AV2816" s="169"/>
    </row>
    <row r="2817" spans="1:48" s="9" customFormat="1" ht="15" customHeight="1" x14ac:dyDescent="0.35">
      <c r="A2817"/>
      <c r="B2817"/>
      <c r="C2817"/>
      <c r="D2817"/>
      <c r="E2817"/>
      <c r="F2817"/>
      <c r="K2817"/>
      <c r="L2817"/>
      <c r="M2817"/>
      <c r="N2817"/>
      <c r="O2817"/>
      <c r="Q2817"/>
      <c r="R2817"/>
      <c r="AL2817" s="117"/>
      <c r="AM2817"/>
      <c r="AN2817"/>
      <c r="AO2817"/>
      <c r="AP2817"/>
      <c r="AU2817"/>
      <c r="AV2817" s="169"/>
    </row>
    <row r="2818" spans="1:48" s="9" customFormat="1" ht="15" customHeight="1" x14ac:dyDescent="0.35">
      <c r="A2818"/>
      <c r="B2818"/>
      <c r="C2818"/>
      <c r="D2818"/>
      <c r="E2818"/>
      <c r="F2818"/>
      <c r="K2818"/>
      <c r="L2818"/>
      <c r="M2818"/>
      <c r="N2818"/>
      <c r="O2818"/>
      <c r="Q2818"/>
      <c r="R2818"/>
      <c r="AL2818" s="117"/>
      <c r="AM2818"/>
      <c r="AN2818"/>
      <c r="AO2818"/>
      <c r="AP2818"/>
      <c r="AU2818"/>
      <c r="AV2818" s="169"/>
    </row>
    <row r="2819" spans="1:48" s="9" customFormat="1" ht="15" customHeight="1" x14ac:dyDescent="0.35">
      <c r="A2819"/>
      <c r="B2819"/>
      <c r="C2819"/>
      <c r="D2819"/>
      <c r="E2819"/>
      <c r="F2819"/>
      <c r="K2819"/>
      <c r="L2819"/>
      <c r="M2819"/>
      <c r="N2819"/>
      <c r="O2819"/>
      <c r="Q2819"/>
      <c r="R2819"/>
      <c r="AL2819" s="117"/>
      <c r="AM2819"/>
      <c r="AN2819"/>
      <c r="AO2819"/>
      <c r="AP2819"/>
      <c r="AU2819"/>
      <c r="AV2819" s="169"/>
    </row>
    <row r="2820" spans="1:48" s="9" customFormat="1" ht="15" customHeight="1" x14ac:dyDescent="0.35">
      <c r="A2820"/>
      <c r="B2820"/>
      <c r="C2820"/>
      <c r="D2820"/>
      <c r="E2820"/>
      <c r="F2820"/>
      <c r="K2820"/>
      <c r="L2820"/>
      <c r="M2820"/>
      <c r="N2820"/>
      <c r="O2820"/>
      <c r="Q2820"/>
      <c r="R2820"/>
      <c r="AL2820" s="117"/>
      <c r="AM2820"/>
      <c r="AN2820"/>
      <c r="AO2820"/>
      <c r="AP2820"/>
      <c r="AU2820"/>
      <c r="AV2820" s="169"/>
    </row>
    <row r="2821" spans="1:48" s="9" customFormat="1" ht="15" customHeight="1" x14ac:dyDescent="0.35">
      <c r="A2821"/>
      <c r="B2821"/>
      <c r="C2821"/>
      <c r="D2821"/>
      <c r="E2821"/>
      <c r="F2821"/>
      <c r="K2821"/>
      <c r="L2821"/>
      <c r="M2821"/>
      <c r="N2821"/>
      <c r="O2821"/>
      <c r="Q2821"/>
      <c r="R2821"/>
      <c r="AL2821" s="117"/>
      <c r="AM2821"/>
      <c r="AN2821"/>
      <c r="AO2821"/>
      <c r="AP2821"/>
      <c r="AU2821"/>
      <c r="AV2821" s="169"/>
    </row>
    <row r="2822" spans="1:48" s="9" customFormat="1" ht="15" customHeight="1" x14ac:dyDescent="0.35">
      <c r="A2822"/>
      <c r="B2822"/>
      <c r="C2822"/>
      <c r="D2822"/>
      <c r="E2822"/>
      <c r="F2822"/>
      <c r="K2822"/>
      <c r="L2822"/>
      <c r="M2822"/>
      <c r="N2822"/>
      <c r="O2822"/>
      <c r="Q2822"/>
      <c r="R2822"/>
      <c r="AL2822" s="117"/>
      <c r="AM2822"/>
      <c r="AN2822"/>
      <c r="AO2822"/>
      <c r="AP2822"/>
      <c r="AU2822"/>
      <c r="AV2822" s="169"/>
    </row>
    <row r="2823" spans="1:48" s="9" customFormat="1" ht="15" customHeight="1" x14ac:dyDescent="0.35">
      <c r="A2823"/>
      <c r="B2823"/>
      <c r="C2823"/>
      <c r="D2823"/>
      <c r="E2823"/>
      <c r="F2823"/>
      <c r="K2823"/>
      <c r="L2823"/>
      <c r="M2823"/>
      <c r="N2823"/>
      <c r="O2823"/>
      <c r="Q2823"/>
      <c r="R2823"/>
      <c r="AL2823" s="117"/>
      <c r="AM2823"/>
      <c r="AN2823"/>
      <c r="AO2823"/>
      <c r="AP2823"/>
      <c r="AU2823"/>
      <c r="AV2823" s="169"/>
    </row>
    <row r="2824" spans="1:48" s="9" customFormat="1" ht="15" customHeight="1" x14ac:dyDescent="0.35">
      <c r="A2824"/>
      <c r="B2824"/>
      <c r="C2824"/>
      <c r="D2824"/>
      <c r="E2824"/>
      <c r="F2824"/>
      <c r="K2824"/>
      <c r="L2824"/>
      <c r="M2824"/>
      <c r="N2824"/>
      <c r="O2824"/>
      <c r="Q2824"/>
      <c r="R2824"/>
      <c r="AL2824" s="117"/>
      <c r="AM2824"/>
      <c r="AN2824"/>
      <c r="AO2824"/>
      <c r="AP2824"/>
      <c r="AU2824"/>
      <c r="AV2824" s="169"/>
    </row>
    <row r="2825" spans="1:48" s="9" customFormat="1" ht="15" customHeight="1" x14ac:dyDescent="0.35">
      <c r="A2825"/>
      <c r="B2825"/>
      <c r="C2825"/>
      <c r="D2825"/>
      <c r="E2825"/>
      <c r="F2825"/>
      <c r="K2825"/>
      <c r="L2825"/>
      <c r="M2825"/>
      <c r="N2825"/>
      <c r="O2825"/>
      <c r="Q2825"/>
      <c r="R2825"/>
      <c r="AL2825" s="117"/>
      <c r="AM2825"/>
      <c r="AN2825"/>
      <c r="AO2825"/>
      <c r="AP2825"/>
      <c r="AU2825"/>
      <c r="AV2825" s="169"/>
    </row>
    <row r="2826" spans="1:48" s="9" customFormat="1" ht="15" customHeight="1" x14ac:dyDescent="0.35">
      <c r="A2826"/>
      <c r="B2826"/>
      <c r="C2826"/>
      <c r="D2826"/>
      <c r="E2826"/>
      <c r="F2826"/>
      <c r="K2826"/>
      <c r="L2826"/>
      <c r="M2826"/>
      <c r="N2826"/>
      <c r="O2826"/>
      <c r="Q2826"/>
      <c r="R2826"/>
      <c r="AL2826" s="117"/>
      <c r="AM2826"/>
      <c r="AN2826"/>
      <c r="AO2826"/>
      <c r="AP2826"/>
      <c r="AU2826"/>
      <c r="AV2826" s="169"/>
    </row>
    <row r="2827" spans="1:48" s="9" customFormat="1" ht="15" customHeight="1" x14ac:dyDescent="0.35">
      <c r="A2827"/>
      <c r="B2827"/>
      <c r="C2827"/>
      <c r="D2827"/>
      <c r="E2827"/>
      <c r="F2827"/>
      <c r="K2827"/>
      <c r="L2827"/>
      <c r="M2827"/>
      <c r="N2827"/>
      <c r="O2827"/>
      <c r="Q2827"/>
      <c r="R2827"/>
      <c r="AL2827" s="117"/>
      <c r="AM2827"/>
      <c r="AN2827"/>
      <c r="AO2827"/>
      <c r="AP2827"/>
      <c r="AU2827"/>
      <c r="AV2827" s="169"/>
    </row>
    <row r="2828" spans="1:48" s="9" customFormat="1" ht="15" customHeight="1" x14ac:dyDescent="0.35">
      <c r="A2828"/>
      <c r="B2828"/>
      <c r="C2828"/>
      <c r="D2828"/>
      <c r="E2828"/>
      <c r="F2828"/>
      <c r="K2828"/>
      <c r="L2828"/>
      <c r="M2828"/>
      <c r="N2828"/>
      <c r="O2828"/>
      <c r="Q2828"/>
      <c r="R2828"/>
      <c r="AL2828" s="117"/>
      <c r="AM2828"/>
      <c r="AN2828"/>
      <c r="AO2828"/>
      <c r="AP2828"/>
      <c r="AU2828"/>
      <c r="AV2828" s="169"/>
    </row>
    <row r="2829" spans="1:48" s="9" customFormat="1" ht="15" customHeight="1" x14ac:dyDescent="0.35">
      <c r="A2829"/>
      <c r="B2829"/>
      <c r="C2829"/>
      <c r="D2829"/>
      <c r="E2829"/>
      <c r="F2829"/>
      <c r="K2829"/>
      <c r="L2829"/>
      <c r="M2829"/>
      <c r="N2829"/>
      <c r="O2829"/>
      <c r="Q2829"/>
      <c r="R2829"/>
      <c r="AL2829" s="117"/>
      <c r="AM2829"/>
      <c r="AN2829"/>
      <c r="AO2829"/>
      <c r="AP2829"/>
      <c r="AU2829"/>
      <c r="AV2829" s="169"/>
    </row>
    <row r="2830" spans="1:48" s="9" customFormat="1" ht="15" customHeight="1" x14ac:dyDescent="0.35">
      <c r="A2830"/>
      <c r="B2830"/>
      <c r="C2830"/>
      <c r="D2830"/>
      <c r="E2830"/>
      <c r="F2830"/>
      <c r="K2830"/>
      <c r="L2830"/>
      <c r="M2830"/>
      <c r="N2830"/>
      <c r="O2830"/>
      <c r="Q2830"/>
      <c r="R2830"/>
      <c r="AL2830" s="117"/>
      <c r="AM2830"/>
      <c r="AN2830"/>
      <c r="AO2830"/>
      <c r="AP2830"/>
      <c r="AU2830"/>
      <c r="AV2830" s="169"/>
    </row>
    <row r="2831" spans="1:48" s="9" customFormat="1" ht="15" customHeight="1" x14ac:dyDescent="0.35">
      <c r="A2831"/>
      <c r="B2831"/>
      <c r="C2831"/>
      <c r="D2831"/>
      <c r="E2831"/>
      <c r="F2831"/>
      <c r="K2831"/>
      <c r="L2831"/>
      <c r="M2831"/>
      <c r="N2831"/>
      <c r="O2831"/>
      <c r="Q2831"/>
      <c r="R2831"/>
      <c r="AL2831" s="117"/>
      <c r="AM2831"/>
      <c r="AN2831"/>
      <c r="AO2831"/>
      <c r="AP2831"/>
      <c r="AU2831"/>
      <c r="AV2831" s="169"/>
    </row>
    <row r="2832" spans="1:48" s="9" customFormat="1" ht="15" customHeight="1" x14ac:dyDescent="0.35">
      <c r="A2832"/>
      <c r="B2832"/>
      <c r="C2832"/>
      <c r="D2832"/>
      <c r="E2832"/>
      <c r="F2832"/>
      <c r="K2832"/>
      <c r="L2832"/>
      <c r="M2832"/>
      <c r="N2832"/>
      <c r="O2832"/>
      <c r="Q2832"/>
      <c r="R2832"/>
      <c r="AL2832" s="117"/>
      <c r="AM2832"/>
      <c r="AN2832"/>
      <c r="AO2832"/>
      <c r="AP2832"/>
      <c r="AU2832"/>
      <c r="AV2832" s="169"/>
    </row>
    <row r="2833" spans="1:48" s="9" customFormat="1" ht="15" customHeight="1" x14ac:dyDescent="0.35">
      <c r="A2833"/>
      <c r="B2833"/>
      <c r="C2833"/>
      <c r="D2833"/>
      <c r="E2833"/>
      <c r="F2833"/>
      <c r="K2833"/>
      <c r="L2833"/>
      <c r="M2833"/>
      <c r="N2833"/>
      <c r="O2833"/>
      <c r="Q2833"/>
      <c r="R2833"/>
      <c r="AL2833" s="117"/>
      <c r="AM2833"/>
      <c r="AN2833"/>
      <c r="AO2833"/>
      <c r="AP2833"/>
      <c r="AU2833"/>
      <c r="AV2833" s="169"/>
    </row>
    <row r="2834" spans="1:48" s="9" customFormat="1" ht="15" customHeight="1" x14ac:dyDescent="0.35">
      <c r="A2834"/>
      <c r="B2834"/>
      <c r="C2834"/>
      <c r="D2834"/>
      <c r="E2834"/>
      <c r="F2834"/>
      <c r="K2834"/>
      <c r="L2834"/>
      <c r="M2834"/>
      <c r="N2834"/>
      <c r="O2834"/>
      <c r="Q2834"/>
      <c r="R2834"/>
      <c r="AL2834" s="117"/>
      <c r="AM2834"/>
      <c r="AN2834"/>
      <c r="AO2834"/>
      <c r="AP2834"/>
      <c r="AU2834"/>
      <c r="AV2834" s="169"/>
    </row>
    <row r="2835" spans="1:48" s="9" customFormat="1" ht="15" customHeight="1" x14ac:dyDescent="0.35">
      <c r="A2835"/>
      <c r="B2835"/>
      <c r="C2835"/>
      <c r="D2835"/>
      <c r="E2835"/>
      <c r="F2835"/>
      <c r="K2835"/>
      <c r="L2835"/>
      <c r="M2835"/>
      <c r="N2835"/>
      <c r="O2835"/>
      <c r="Q2835"/>
      <c r="R2835"/>
      <c r="AL2835" s="117"/>
      <c r="AM2835"/>
      <c r="AN2835"/>
      <c r="AO2835"/>
      <c r="AP2835"/>
      <c r="AU2835"/>
      <c r="AV2835" s="169"/>
    </row>
    <row r="2836" spans="1:48" s="9" customFormat="1" ht="15" customHeight="1" x14ac:dyDescent="0.35">
      <c r="A2836"/>
      <c r="B2836"/>
      <c r="C2836"/>
      <c r="D2836"/>
      <c r="E2836"/>
      <c r="F2836"/>
      <c r="K2836"/>
      <c r="L2836"/>
      <c r="M2836"/>
      <c r="N2836"/>
      <c r="O2836"/>
      <c r="Q2836"/>
      <c r="R2836"/>
      <c r="AL2836" s="117"/>
      <c r="AM2836"/>
      <c r="AN2836"/>
      <c r="AO2836"/>
      <c r="AP2836"/>
      <c r="AU2836"/>
      <c r="AV2836" s="169"/>
    </row>
    <row r="2837" spans="1:48" s="9" customFormat="1" ht="15" customHeight="1" x14ac:dyDescent="0.35">
      <c r="A2837"/>
      <c r="B2837"/>
      <c r="C2837"/>
      <c r="D2837"/>
      <c r="E2837"/>
      <c r="F2837"/>
      <c r="K2837"/>
      <c r="L2837"/>
      <c r="M2837"/>
      <c r="N2837"/>
      <c r="O2837"/>
      <c r="Q2837"/>
      <c r="R2837"/>
      <c r="AL2837" s="117"/>
      <c r="AM2837"/>
      <c r="AN2837"/>
      <c r="AO2837"/>
      <c r="AP2837"/>
      <c r="AU2837"/>
      <c r="AV2837" s="169"/>
    </row>
    <row r="2838" spans="1:48" s="9" customFormat="1" ht="15" customHeight="1" x14ac:dyDescent="0.35">
      <c r="A2838"/>
      <c r="B2838"/>
      <c r="C2838"/>
      <c r="D2838"/>
      <c r="E2838"/>
      <c r="F2838"/>
      <c r="K2838"/>
      <c r="L2838"/>
      <c r="M2838"/>
      <c r="N2838"/>
      <c r="O2838"/>
      <c r="Q2838"/>
      <c r="R2838"/>
      <c r="AL2838" s="117"/>
      <c r="AM2838"/>
      <c r="AN2838"/>
      <c r="AO2838"/>
      <c r="AP2838"/>
      <c r="AU2838"/>
      <c r="AV2838" s="169"/>
    </row>
    <row r="2839" spans="1:48" s="9" customFormat="1" ht="15" customHeight="1" x14ac:dyDescent="0.35">
      <c r="A2839"/>
      <c r="B2839"/>
      <c r="C2839"/>
      <c r="D2839"/>
      <c r="E2839"/>
      <c r="F2839"/>
      <c r="K2839"/>
      <c r="L2839"/>
      <c r="M2839"/>
      <c r="N2839"/>
      <c r="O2839"/>
      <c r="Q2839"/>
      <c r="R2839"/>
      <c r="AL2839" s="117"/>
      <c r="AM2839"/>
      <c r="AN2839"/>
      <c r="AO2839"/>
      <c r="AP2839"/>
      <c r="AU2839"/>
      <c r="AV2839" s="169"/>
    </row>
    <row r="2840" spans="1:48" s="9" customFormat="1" ht="15" customHeight="1" x14ac:dyDescent="0.35">
      <c r="A2840"/>
      <c r="B2840"/>
      <c r="C2840"/>
      <c r="D2840"/>
      <c r="E2840"/>
      <c r="F2840"/>
      <c r="K2840"/>
      <c r="L2840"/>
      <c r="M2840"/>
      <c r="N2840"/>
      <c r="O2840"/>
      <c r="Q2840"/>
      <c r="R2840"/>
      <c r="AL2840" s="117"/>
      <c r="AM2840"/>
      <c r="AN2840"/>
      <c r="AO2840"/>
      <c r="AP2840"/>
      <c r="AU2840"/>
      <c r="AV2840" s="169"/>
    </row>
    <row r="2841" spans="1:48" s="9" customFormat="1" ht="15" customHeight="1" x14ac:dyDescent="0.35">
      <c r="A2841"/>
      <c r="B2841"/>
      <c r="C2841"/>
      <c r="D2841"/>
      <c r="E2841"/>
      <c r="F2841"/>
      <c r="K2841"/>
      <c r="L2841"/>
      <c r="M2841"/>
      <c r="N2841"/>
      <c r="O2841"/>
      <c r="Q2841"/>
      <c r="R2841"/>
      <c r="AL2841" s="117"/>
      <c r="AM2841"/>
      <c r="AN2841"/>
      <c r="AO2841"/>
      <c r="AP2841"/>
      <c r="AU2841"/>
      <c r="AV2841" s="169"/>
    </row>
    <row r="2842" spans="1:48" s="9" customFormat="1" ht="15" customHeight="1" x14ac:dyDescent="0.35">
      <c r="A2842"/>
      <c r="B2842"/>
      <c r="C2842"/>
      <c r="D2842"/>
      <c r="E2842"/>
      <c r="F2842"/>
      <c r="K2842"/>
      <c r="L2842"/>
      <c r="M2842"/>
      <c r="N2842"/>
      <c r="O2842"/>
      <c r="Q2842"/>
      <c r="R2842"/>
      <c r="AL2842" s="117"/>
      <c r="AM2842"/>
      <c r="AN2842"/>
      <c r="AO2842"/>
      <c r="AP2842"/>
      <c r="AU2842"/>
      <c r="AV2842" s="169"/>
    </row>
    <row r="2843" spans="1:48" s="9" customFormat="1" ht="15" customHeight="1" x14ac:dyDescent="0.35">
      <c r="A2843"/>
      <c r="B2843"/>
      <c r="C2843"/>
      <c r="D2843"/>
      <c r="E2843"/>
      <c r="F2843"/>
      <c r="K2843"/>
      <c r="L2843"/>
      <c r="M2843"/>
      <c r="N2843"/>
      <c r="O2843"/>
      <c r="Q2843"/>
      <c r="R2843"/>
      <c r="AL2843" s="117"/>
      <c r="AM2843"/>
      <c r="AN2843"/>
      <c r="AO2843"/>
      <c r="AP2843"/>
      <c r="AU2843"/>
      <c r="AV2843" s="169"/>
    </row>
    <row r="2844" spans="1:48" s="9" customFormat="1" ht="15" customHeight="1" x14ac:dyDescent="0.35">
      <c r="A2844"/>
      <c r="B2844"/>
      <c r="C2844"/>
      <c r="D2844"/>
      <c r="E2844"/>
      <c r="F2844"/>
      <c r="K2844"/>
      <c r="L2844"/>
      <c r="M2844"/>
      <c r="N2844"/>
      <c r="O2844"/>
      <c r="Q2844"/>
      <c r="R2844"/>
      <c r="AL2844" s="117"/>
      <c r="AM2844"/>
      <c r="AN2844"/>
      <c r="AO2844"/>
      <c r="AP2844"/>
      <c r="AU2844"/>
      <c r="AV2844" s="169"/>
    </row>
    <row r="2845" spans="1:48" s="9" customFormat="1" ht="15" customHeight="1" x14ac:dyDescent="0.35">
      <c r="A2845"/>
      <c r="B2845"/>
      <c r="C2845"/>
      <c r="D2845"/>
      <c r="E2845"/>
      <c r="F2845"/>
      <c r="K2845"/>
      <c r="L2845"/>
      <c r="M2845"/>
      <c r="N2845"/>
      <c r="O2845"/>
      <c r="Q2845"/>
      <c r="R2845"/>
      <c r="AL2845" s="117"/>
      <c r="AM2845"/>
      <c r="AN2845"/>
      <c r="AO2845"/>
      <c r="AP2845"/>
      <c r="AU2845"/>
      <c r="AV2845" s="169"/>
    </row>
    <row r="2846" spans="1:48" s="9" customFormat="1" ht="15" customHeight="1" x14ac:dyDescent="0.35">
      <c r="A2846"/>
      <c r="B2846"/>
      <c r="C2846"/>
      <c r="D2846"/>
      <c r="E2846"/>
      <c r="F2846"/>
      <c r="K2846"/>
      <c r="L2846"/>
      <c r="M2846"/>
      <c r="N2846"/>
      <c r="O2846"/>
      <c r="Q2846"/>
      <c r="R2846"/>
      <c r="AL2846" s="117"/>
      <c r="AM2846"/>
      <c r="AN2846"/>
      <c r="AO2846"/>
      <c r="AP2846"/>
      <c r="AU2846"/>
      <c r="AV2846" s="169"/>
    </row>
    <row r="2847" spans="1:48" s="9" customFormat="1" ht="15" customHeight="1" x14ac:dyDescent="0.35">
      <c r="A2847"/>
      <c r="B2847"/>
      <c r="C2847"/>
      <c r="D2847"/>
      <c r="E2847"/>
      <c r="F2847"/>
      <c r="K2847"/>
      <c r="L2847"/>
      <c r="M2847"/>
      <c r="N2847"/>
      <c r="O2847"/>
      <c r="Q2847"/>
      <c r="R2847"/>
      <c r="AL2847" s="117"/>
      <c r="AM2847"/>
      <c r="AN2847"/>
      <c r="AO2847"/>
      <c r="AP2847"/>
      <c r="AU2847"/>
      <c r="AV2847" s="169"/>
    </row>
    <row r="2848" spans="1:48" s="9" customFormat="1" ht="15" customHeight="1" x14ac:dyDescent="0.35">
      <c r="A2848"/>
      <c r="B2848"/>
      <c r="C2848"/>
      <c r="D2848"/>
      <c r="E2848"/>
      <c r="F2848"/>
      <c r="K2848"/>
      <c r="L2848"/>
      <c r="M2848"/>
      <c r="N2848"/>
      <c r="O2848"/>
      <c r="Q2848"/>
      <c r="R2848"/>
      <c r="AL2848" s="117"/>
      <c r="AM2848"/>
      <c r="AN2848"/>
      <c r="AO2848"/>
      <c r="AP2848"/>
      <c r="AU2848"/>
      <c r="AV2848" s="169"/>
    </row>
    <row r="2849" spans="1:48" s="9" customFormat="1" ht="15" customHeight="1" x14ac:dyDescent="0.35">
      <c r="A2849"/>
      <c r="B2849"/>
      <c r="C2849"/>
      <c r="D2849"/>
      <c r="E2849"/>
      <c r="F2849"/>
      <c r="K2849"/>
      <c r="L2849"/>
      <c r="M2849"/>
      <c r="N2849"/>
      <c r="O2849"/>
      <c r="Q2849"/>
      <c r="R2849"/>
      <c r="AL2849" s="117"/>
      <c r="AM2849"/>
      <c r="AN2849"/>
      <c r="AO2849"/>
      <c r="AP2849"/>
      <c r="AU2849"/>
      <c r="AV2849" s="169"/>
    </row>
    <row r="2850" spans="1:48" s="9" customFormat="1" ht="15" customHeight="1" x14ac:dyDescent="0.35">
      <c r="A2850"/>
      <c r="B2850"/>
      <c r="C2850"/>
      <c r="D2850"/>
      <c r="E2850"/>
      <c r="F2850"/>
      <c r="K2850"/>
      <c r="L2850"/>
      <c r="M2850"/>
      <c r="N2850"/>
      <c r="O2850"/>
      <c r="Q2850"/>
      <c r="R2850"/>
      <c r="AL2850" s="117"/>
      <c r="AM2850"/>
      <c r="AN2850"/>
      <c r="AO2850"/>
      <c r="AP2850"/>
      <c r="AU2850"/>
      <c r="AV2850" s="169"/>
    </row>
    <row r="2851" spans="1:48" s="9" customFormat="1" ht="15" customHeight="1" x14ac:dyDescent="0.35">
      <c r="A2851"/>
      <c r="B2851"/>
      <c r="C2851"/>
      <c r="D2851"/>
      <c r="E2851"/>
      <c r="F2851"/>
      <c r="K2851"/>
      <c r="L2851"/>
      <c r="M2851"/>
      <c r="N2851"/>
      <c r="O2851"/>
      <c r="Q2851"/>
      <c r="R2851"/>
      <c r="AL2851" s="117"/>
      <c r="AM2851"/>
      <c r="AN2851"/>
      <c r="AO2851"/>
      <c r="AP2851"/>
      <c r="AU2851"/>
      <c r="AV2851" s="169"/>
    </row>
    <row r="2852" spans="1:48" s="9" customFormat="1" ht="15" customHeight="1" x14ac:dyDescent="0.35">
      <c r="A2852"/>
      <c r="B2852"/>
      <c r="C2852"/>
      <c r="D2852"/>
      <c r="E2852"/>
      <c r="F2852"/>
      <c r="K2852"/>
      <c r="L2852"/>
      <c r="M2852"/>
      <c r="N2852"/>
      <c r="O2852"/>
      <c r="Q2852"/>
      <c r="R2852"/>
      <c r="AL2852" s="117"/>
      <c r="AM2852"/>
      <c r="AN2852"/>
      <c r="AO2852"/>
      <c r="AP2852"/>
      <c r="AU2852"/>
      <c r="AV2852" s="169"/>
    </row>
    <row r="2853" spans="1:48" s="9" customFormat="1" ht="15" customHeight="1" x14ac:dyDescent="0.35">
      <c r="A2853"/>
      <c r="B2853"/>
      <c r="C2853"/>
      <c r="D2853"/>
      <c r="E2853"/>
      <c r="F2853"/>
      <c r="K2853"/>
      <c r="L2853"/>
      <c r="M2853"/>
      <c r="N2853"/>
      <c r="O2853"/>
      <c r="Q2853"/>
      <c r="R2853"/>
      <c r="AL2853" s="117"/>
      <c r="AM2853"/>
      <c r="AN2853"/>
      <c r="AO2853"/>
      <c r="AP2853"/>
      <c r="AU2853"/>
      <c r="AV2853" s="169"/>
    </row>
    <row r="2854" spans="1:48" s="9" customFormat="1" ht="15" customHeight="1" x14ac:dyDescent="0.35">
      <c r="A2854"/>
      <c r="B2854"/>
      <c r="C2854"/>
      <c r="D2854"/>
      <c r="E2854"/>
      <c r="F2854"/>
      <c r="K2854"/>
      <c r="L2854"/>
      <c r="M2854"/>
      <c r="N2854"/>
      <c r="O2854"/>
      <c r="Q2854"/>
      <c r="R2854"/>
      <c r="AL2854" s="117"/>
      <c r="AM2854"/>
      <c r="AN2854"/>
      <c r="AO2854"/>
      <c r="AP2854"/>
      <c r="AU2854"/>
      <c r="AV2854" s="169"/>
    </row>
    <row r="2855" spans="1:48" s="9" customFormat="1" ht="15" customHeight="1" x14ac:dyDescent="0.35">
      <c r="A2855"/>
      <c r="B2855"/>
      <c r="C2855"/>
      <c r="D2855"/>
      <c r="E2855"/>
      <c r="F2855"/>
      <c r="K2855"/>
      <c r="L2855"/>
      <c r="M2855"/>
      <c r="N2855"/>
      <c r="O2855"/>
      <c r="Q2855"/>
      <c r="R2855"/>
      <c r="AL2855" s="117"/>
      <c r="AM2855"/>
      <c r="AN2855"/>
      <c r="AO2855"/>
      <c r="AP2855"/>
      <c r="AU2855"/>
      <c r="AV2855" s="169"/>
    </row>
    <row r="2856" spans="1:48" s="9" customFormat="1" ht="15" customHeight="1" x14ac:dyDescent="0.35">
      <c r="A2856"/>
      <c r="B2856"/>
      <c r="C2856"/>
      <c r="D2856"/>
      <c r="E2856"/>
      <c r="F2856"/>
      <c r="K2856"/>
      <c r="L2856"/>
      <c r="M2856"/>
      <c r="N2856"/>
      <c r="O2856"/>
      <c r="Q2856"/>
      <c r="R2856"/>
      <c r="AL2856" s="117"/>
      <c r="AM2856"/>
      <c r="AN2856"/>
      <c r="AO2856"/>
      <c r="AP2856"/>
      <c r="AU2856"/>
      <c r="AV2856" s="169"/>
    </row>
    <row r="2857" spans="1:48" s="9" customFormat="1" ht="15" customHeight="1" x14ac:dyDescent="0.35">
      <c r="A2857"/>
      <c r="B2857"/>
      <c r="C2857"/>
      <c r="D2857"/>
      <c r="E2857"/>
      <c r="F2857"/>
      <c r="K2857"/>
      <c r="L2857"/>
      <c r="M2857"/>
      <c r="N2857"/>
      <c r="O2857"/>
      <c r="Q2857"/>
      <c r="R2857"/>
      <c r="AL2857" s="117"/>
      <c r="AM2857"/>
      <c r="AN2857"/>
      <c r="AO2857"/>
      <c r="AP2857"/>
      <c r="AU2857"/>
      <c r="AV2857" s="169"/>
    </row>
    <row r="2858" spans="1:48" s="9" customFormat="1" ht="15" customHeight="1" x14ac:dyDescent="0.35">
      <c r="A2858"/>
      <c r="B2858"/>
      <c r="C2858"/>
      <c r="D2858"/>
      <c r="E2858"/>
      <c r="F2858"/>
      <c r="K2858"/>
      <c r="L2858"/>
      <c r="M2858"/>
      <c r="N2858"/>
      <c r="O2858"/>
      <c r="Q2858"/>
      <c r="R2858"/>
      <c r="AL2858" s="117"/>
      <c r="AM2858"/>
      <c r="AN2858"/>
      <c r="AO2858"/>
      <c r="AP2858"/>
      <c r="AU2858"/>
      <c r="AV2858" s="169"/>
    </row>
    <row r="2859" spans="1:48" s="9" customFormat="1" ht="15" customHeight="1" x14ac:dyDescent="0.35">
      <c r="A2859"/>
      <c r="B2859"/>
      <c r="C2859"/>
      <c r="D2859"/>
      <c r="E2859"/>
      <c r="F2859"/>
      <c r="K2859"/>
      <c r="L2859"/>
      <c r="M2859"/>
      <c r="N2859"/>
      <c r="O2859"/>
      <c r="Q2859"/>
      <c r="R2859"/>
      <c r="AL2859" s="117"/>
      <c r="AM2859"/>
      <c r="AN2859"/>
      <c r="AO2859"/>
      <c r="AP2859"/>
      <c r="AU2859"/>
      <c r="AV2859" s="169"/>
    </row>
    <row r="2860" spans="1:48" s="9" customFormat="1" ht="15" customHeight="1" x14ac:dyDescent="0.35">
      <c r="A2860"/>
      <c r="B2860"/>
      <c r="C2860"/>
      <c r="D2860"/>
      <c r="E2860"/>
      <c r="F2860"/>
      <c r="K2860"/>
      <c r="L2860"/>
      <c r="M2860"/>
      <c r="N2860"/>
      <c r="O2860"/>
      <c r="Q2860"/>
      <c r="R2860"/>
      <c r="AL2860" s="117"/>
      <c r="AM2860"/>
      <c r="AN2860"/>
      <c r="AO2860"/>
      <c r="AP2860"/>
      <c r="AU2860"/>
      <c r="AV2860" s="169"/>
    </row>
    <row r="2861" spans="1:48" s="9" customFormat="1" ht="15" customHeight="1" x14ac:dyDescent="0.35">
      <c r="A2861"/>
      <c r="B2861"/>
      <c r="C2861"/>
      <c r="D2861"/>
      <c r="E2861"/>
      <c r="F2861"/>
      <c r="K2861"/>
      <c r="L2861"/>
      <c r="M2861"/>
      <c r="N2861"/>
      <c r="O2861"/>
      <c r="Q2861"/>
      <c r="R2861"/>
      <c r="AL2861" s="117"/>
      <c r="AM2861"/>
      <c r="AN2861"/>
      <c r="AO2861"/>
      <c r="AP2861"/>
      <c r="AU2861"/>
      <c r="AV2861" s="169"/>
    </row>
    <row r="2862" spans="1:48" s="9" customFormat="1" ht="15" customHeight="1" x14ac:dyDescent="0.35">
      <c r="A2862"/>
      <c r="B2862"/>
      <c r="C2862"/>
      <c r="D2862"/>
      <c r="E2862"/>
      <c r="F2862"/>
      <c r="K2862"/>
      <c r="L2862"/>
      <c r="M2862"/>
      <c r="N2862"/>
      <c r="O2862"/>
      <c r="Q2862"/>
      <c r="R2862"/>
      <c r="AL2862" s="117"/>
      <c r="AM2862"/>
      <c r="AN2862"/>
      <c r="AO2862"/>
      <c r="AP2862"/>
      <c r="AU2862"/>
      <c r="AV2862" s="169"/>
    </row>
    <row r="2863" spans="1:48" s="9" customFormat="1" ht="15" customHeight="1" x14ac:dyDescent="0.35">
      <c r="A2863"/>
      <c r="B2863"/>
      <c r="C2863"/>
      <c r="D2863"/>
      <c r="E2863"/>
      <c r="F2863"/>
      <c r="K2863"/>
      <c r="L2863"/>
      <c r="M2863"/>
      <c r="N2863"/>
      <c r="O2863"/>
      <c r="Q2863"/>
      <c r="R2863"/>
      <c r="AL2863" s="117"/>
      <c r="AM2863"/>
      <c r="AN2863"/>
      <c r="AO2863"/>
      <c r="AP2863"/>
      <c r="AU2863"/>
      <c r="AV2863" s="169"/>
    </row>
    <row r="2864" spans="1:48" s="9" customFormat="1" ht="15" customHeight="1" x14ac:dyDescent="0.35">
      <c r="A2864"/>
      <c r="B2864"/>
      <c r="C2864"/>
      <c r="D2864"/>
      <c r="E2864"/>
      <c r="F2864"/>
      <c r="K2864"/>
      <c r="L2864"/>
      <c r="M2864"/>
      <c r="N2864"/>
      <c r="O2864"/>
      <c r="Q2864"/>
      <c r="R2864"/>
      <c r="AL2864" s="117"/>
      <c r="AM2864"/>
      <c r="AN2864"/>
      <c r="AO2864"/>
      <c r="AP2864"/>
      <c r="AU2864"/>
      <c r="AV2864" s="169"/>
    </row>
    <row r="2865" spans="1:48" s="9" customFormat="1" ht="15" customHeight="1" x14ac:dyDescent="0.35">
      <c r="A2865"/>
      <c r="B2865"/>
      <c r="C2865"/>
      <c r="D2865"/>
      <c r="E2865"/>
      <c r="F2865"/>
      <c r="K2865"/>
      <c r="L2865"/>
      <c r="M2865"/>
      <c r="N2865"/>
      <c r="O2865"/>
      <c r="Q2865"/>
      <c r="R2865"/>
      <c r="AL2865" s="117"/>
      <c r="AM2865"/>
      <c r="AN2865"/>
      <c r="AO2865"/>
      <c r="AP2865"/>
      <c r="AU2865"/>
      <c r="AV2865" s="169"/>
    </row>
    <row r="2866" spans="1:48" s="9" customFormat="1" ht="15" customHeight="1" x14ac:dyDescent="0.35">
      <c r="A2866"/>
      <c r="B2866"/>
      <c r="C2866"/>
      <c r="D2866"/>
      <c r="E2866"/>
      <c r="F2866"/>
      <c r="K2866"/>
      <c r="L2866"/>
      <c r="M2866"/>
      <c r="N2866"/>
      <c r="O2866"/>
      <c r="Q2866"/>
      <c r="R2866"/>
      <c r="AL2866" s="117"/>
      <c r="AM2866"/>
      <c r="AN2866"/>
      <c r="AO2866"/>
      <c r="AP2866"/>
      <c r="AU2866"/>
      <c r="AV2866" s="169"/>
    </row>
    <row r="2867" spans="1:48" s="9" customFormat="1" ht="15" customHeight="1" x14ac:dyDescent="0.35">
      <c r="A2867"/>
      <c r="B2867"/>
      <c r="C2867"/>
      <c r="D2867"/>
      <c r="E2867"/>
      <c r="F2867"/>
      <c r="K2867"/>
      <c r="L2867"/>
      <c r="M2867"/>
      <c r="N2867"/>
      <c r="O2867"/>
      <c r="Q2867"/>
      <c r="R2867"/>
      <c r="AL2867" s="117"/>
      <c r="AM2867"/>
      <c r="AN2867"/>
      <c r="AO2867"/>
      <c r="AP2867"/>
      <c r="AU2867"/>
      <c r="AV2867" s="169"/>
    </row>
    <row r="2868" spans="1:48" s="9" customFormat="1" ht="15" customHeight="1" x14ac:dyDescent="0.35">
      <c r="A2868"/>
      <c r="B2868"/>
      <c r="C2868"/>
      <c r="D2868"/>
      <c r="E2868"/>
      <c r="F2868"/>
      <c r="K2868"/>
      <c r="L2868"/>
      <c r="M2868"/>
      <c r="N2868"/>
      <c r="O2868"/>
      <c r="Q2868"/>
      <c r="R2868"/>
      <c r="AL2868" s="117"/>
      <c r="AM2868"/>
      <c r="AN2868"/>
      <c r="AO2868"/>
      <c r="AP2868"/>
      <c r="AU2868"/>
      <c r="AV2868" s="169"/>
    </row>
    <row r="2869" spans="1:48" s="9" customFormat="1" ht="15" customHeight="1" x14ac:dyDescent="0.35">
      <c r="A2869"/>
      <c r="B2869"/>
      <c r="C2869"/>
      <c r="D2869"/>
      <c r="E2869"/>
      <c r="F2869"/>
      <c r="K2869"/>
      <c r="L2869"/>
      <c r="M2869"/>
      <c r="N2869"/>
      <c r="O2869"/>
      <c r="Q2869"/>
      <c r="R2869"/>
      <c r="AL2869" s="117"/>
      <c r="AM2869"/>
      <c r="AN2869"/>
      <c r="AO2869"/>
      <c r="AP2869"/>
      <c r="AU2869"/>
      <c r="AV2869" s="169"/>
    </row>
    <row r="2870" spans="1:48" s="9" customFormat="1" ht="15" customHeight="1" x14ac:dyDescent="0.35">
      <c r="A2870"/>
      <c r="B2870"/>
      <c r="C2870"/>
      <c r="D2870"/>
      <c r="E2870"/>
      <c r="F2870"/>
      <c r="K2870"/>
      <c r="L2870"/>
      <c r="M2870"/>
      <c r="N2870"/>
      <c r="O2870"/>
      <c r="Q2870"/>
      <c r="R2870"/>
      <c r="AL2870" s="117"/>
      <c r="AM2870"/>
      <c r="AN2870"/>
      <c r="AO2870"/>
      <c r="AP2870"/>
      <c r="AU2870"/>
      <c r="AV2870" s="169"/>
    </row>
    <row r="2871" spans="1:48" s="9" customFormat="1" ht="15" customHeight="1" x14ac:dyDescent="0.35">
      <c r="A2871"/>
      <c r="B2871"/>
      <c r="C2871"/>
      <c r="D2871"/>
      <c r="E2871"/>
      <c r="F2871"/>
      <c r="K2871"/>
      <c r="L2871"/>
      <c r="M2871"/>
      <c r="N2871"/>
      <c r="O2871"/>
      <c r="Q2871"/>
      <c r="R2871"/>
      <c r="AL2871" s="117"/>
      <c r="AM2871"/>
      <c r="AN2871"/>
      <c r="AO2871"/>
      <c r="AP2871"/>
      <c r="AU2871"/>
      <c r="AV2871" s="169"/>
    </row>
    <row r="2872" spans="1:48" s="9" customFormat="1" ht="15" customHeight="1" x14ac:dyDescent="0.35">
      <c r="A2872"/>
      <c r="B2872"/>
      <c r="C2872"/>
      <c r="D2872"/>
      <c r="E2872"/>
      <c r="F2872"/>
      <c r="K2872"/>
      <c r="L2872"/>
      <c r="M2872"/>
      <c r="N2872"/>
      <c r="O2872"/>
      <c r="Q2872"/>
      <c r="R2872"/>
      <c r="AL2872" s="117"/>
      <c r="AM2872"/>
      <c r="AN2872"/>
      <c r="AO2872"/>
      <c r="AP2872"/>
      <c r="AU2872"/>
      <c r="AV2872" s="169"/>
    </row>
    <row r="2873" spans="1:48" s="9" customFormat="1" ht="15" customHeight="1" x14ac:dyDescent="0.35">
      <c r="A2873"/>
      <c r="B2873"/>
      <c r="C2873"/>
      <c r="D2873"/>
      <c r="E2873"/>
      <c r="F2873"/>
      <c r="K2873"/>
      <c r="L2873"/>
      <c r="M2873"/>
      <c r="N2873"/>
      <c r="O2873"/>
      <c r="Q2873"/>
      <c r="R2873"/>
      <c r="AL2873" s="117"/>
      <c r="AM2873"/>
      <c r="AN2873"/>
      <c r="AO2873"/>
      <c r="AP2873"/>
      <c r="AU2873"/>
      <c r="AV2873" s="169"/>
    </row>
    <row r="2874" spans="1:48" s="9" customFormat="1" ht="15" customHeight="1" x14ac:dyDescent="0.35">
      <c r="A2874"/>
      <c r="B2874"/>
      <c r="C2874"/>
      <c r="D2874"/>
      <c r="E2874"/>
      <c r="F2874"/>
      <c r="K2874"/>
      <c r="L2874"/>
      <c r="M2874"/>
      <c r="N2874"/>
      <c r="O2874"/>
      <c r="Q2874"/>
      <c r="R2874"/>
      <c r="AL2874" s="117"/>
      <c r="AM2874"/>
      <c r="AN2874"/>
      <c r="AO2874"/>
      <c r="AP2874"/>
      <c r="AU2874"/>
      <c r="AV2874" s="169"/>
    </row>
    <row r="2875" spans="1:48" s="9" customFormat="1" ht="15" customHeight="1" x14ac:dyDescent="0.35">
      <c r="A2875"/>
      <c r="B2875"/>
      <c r="C2875"/>
      <c r="D2875"/>
      <c r="E2875"/>
      <c r="F2875"/>
      <c r="K2875"/>
      <c r="L2875"/>
      <c r="M2875"/>
      <c r="N2875"/>
      <c r="O2875"/>
      <c r="Q2875"/>
      <c r="R2875"/>
      <c r="AL2875" s="117"/>
      <c r="AM2875"/>
      <c r="AN2875"/>
      <c r="AO2875"/>
      <c r="AP2875"/>
      <c r="AU2875"/>
      <c r="AV2875" s="169"/>
    </row>
    <row r="2876" spans="1:48" s="9" customFormat="1" ht="15" customHeight="1" x14ac:dyDescent="0.35">
      <c r="A2876"/>
      <c r="B2876"/>
      <c r="C2876"/>
      <c r="D2876"/>
      <c r="E2876"/>
      <c r="F2876"/>
      <c r="K2876"/>
      <c r="L2876"/>
      <c r="M2876"/>
      <c r="N2876"/>
      <c r="O2876"/>
      <c r="Q2876"/>
      <c r="R2876"/>
      <c r="AL2876" s="117"/>
      <c r="AM2876"/>
      <c r="AN2876"/>
      <c r="AO2876"/>
      <c r="AP2876"/>
      <c r="AU2876"/>
      <c r="AV2876" s="169"/>
    </row>
    <row r="2877" spans="1:48" s="9" customFormat="1" ht="15" customHeight="1" x14ac:dyDescent="0.35">
      <c r="A2877"/>
      <c r="B2877"/>
      <c r="C2877"/>
      <c r="D2877"/>
      <c r="E2877"/>
      <c r="F2877"/>
      <c r="K2877"/>
      <c r="L2877"/>
      <c r="M2877"/>
      <c r="N2877"/>
      <c r="O2877"/>
      <c r="Q2877"/>
      <c r="R2877"/>
      <c r="AL2877" s="117"/>
      <c r="AM2877"/>
      <c r="AN2877"/>
      <c r="AO2877"/>
      <c r="AP2877"/>
      <c r="AU2877"/>
      <c r="AV2877" s="169"/>
    </row>
    <row r="2878" spans="1:48" s="9" customFormat="1" ht="15" customHeight="1" x14ac:dyDescent="0.35">
      <c r="A2878"/>
      <c r="B2878"/>
      <c r="C2878"/>
      <c r="D2878"/>
      <c r="E2878"/>
      <c r="F2878"/>
      <c r="K2878"/>
      <c r="L2878"/>
      <c r="M2878"/>
      <c r="N2878"/>
      <c r="O2878"/>
      <c r="Q2878"/>
      <c r="R2878"/>
      <c r="AL2878" s="117"/>
      <c r="AM2878"/>
      <c r="AN2878"/>
      <c r="AO2878"/>
      <c r="AP2878"/>
      <c r="AU2878"/>
      <c r="AV2878" s="169"/>
    </row>
    <row r="2879" spans="1:48" s="9" customFormat="1" ht="15" customHeight="1" x14ac:dyDescent="0.35">
      <c r="A2879"/>
      <c r="B2879"/>
      <c r="C2879"/>
      <c r="D2879"/>
      <c r="E2879"/>
      <c r="F2879"/>
      <c r="K2879"/>
      <c r="L2879"/>
      <c r="M2879"/>
      <c r="N2879"/>
      <c r="O2879"/>
      <c r="Q2879"/>
      <c r="R2879"/>
      <c r="AL2879" s="117"/>
      <c r="AM2879"/>
      <c r="AN2879"/>
      <c r="AO2879"/>
      <c r="AP2879"/>
      <c r="AU2879"/>
      <c r="AV2879" s="169"/>
    </row>
    <row r="2880" spans="1:48" s="9" customFormat="1" ht="15" customHeight="1" x14ac:dyDescent="0.35">
      <c r="A2880"/>
      <c r="B2880"/>
      <c r="C2880"/>
      <c r="D2880"/>
      <c r="E2880"/>
      <c r="F2880"/>
      <c r="K2880"/>
      <c r="L2880"/>
      <c r="M2880"/>
      <c r="N2880"/>
      <c r="O2880"/>
      <c r="Q2880"/>
      <c r="R2880"/>
      <c r="AL2880" s="117"/>
      <c r="AM2880"/>
      <c r="AN2880"/>
      <c r="AO2880"/>
      <c r="AP2880"/>
      <c r="AU2880"/>
      <c r="AV2880" s="169"/>
    </row>
    <row r="2881" spans="1:48" s="9" customFormat="1" ht="15" customHeight="1" x14ac:dyDescent="0.35">
      <c r="A2881"/>
      <c r="B2881"/>
      <c r="C2881"/>
      <c r="D2881"/>
      <c r="E2881"/>
      <c r="F2881"/>
      <c r="K2881"/>
      <c r="L2881"/>
      <c r="M2881"/>
      <c r="N2881"/>
      <c r="O2881"/>
      <c r="Q2881"/>
      <c r="R2881"/>
      <c r="AL2881" s="117"/>
      <c r="AM2881"/>
      <c r="AN2881"/>
      <c r="AO2881"/>
      <c r="AP2881"/>
      <c r="AU2881"/>
      <c r="AV2881" s="169"/>
    </row>
    <row r="2882" spans="1:48" s="9" customFormat="1" ht="15" customHeight="1" x14ac:dyDescent="0.35">
      <c r="A2882"/>
      <c r="B2882"/>
      <c r="C2882"/>
      <c r="D2882"/>
      <c r="E2882"/>
      <c r="F2882"/>
      <c r="K2882"/>
      <c r="L2882"/>
      <c r="M2882"/>
      <c r="N2882"/>
      <c r="O2882"/>
      <c r="Q2882"/>
      <c r="R2882"/>
      <c r="AL2882" s="117"/>
      <c r="AM2882"/>
      <c r="AN2882"/>
      <c r="AO2882"/>
      <c r="AP2882"/>
      <c r="AU2882"/>
      <c r="AV2882" s="169"/>
    </row>
    <row r="2883" spans="1:48" s="9" customFormat="1" ht="15" customHeight="1" x14ac:dyDescent="0.35">
      <c r="A2883"/>
      <c r="B2883"/>
      <c r="C2883"/>
      <c r="D2883"/>
      <c r="E2883"/>
      <c r="F2883"/>
      <c r="K2883"/>
      <c r="L2883"/>
      <c r="M2883"/>
      <c r="N2883"/>
      <c r="O2883"/>
      <c r="Q2883"/>
      <c r="R2883"/>
      <c r="AL2883" s="117"/>
      <c r="AM2883"/>
      <c r="AN2883"/>
      <c r="AO2883"/>
      <c r="AP2883"/>
      <c r="AU2883"/>
      <c r="AV2883" s="169"/>
    </row>
    <row r="2884" spans="1:48" s="9" customFormat="1" ht="15" customHeight="1" x14ac:dyDescent="0.35">
      <c r="A2884"/>
      <c r="B2884"/>
      <c r="C2884"/>
      <c r="D2884"/>
      <c r="E2884"/>
      <c r="F2884"/>
      <c r="K2884"/>
      <c r="L2884"/>
      <c r="M2884"/>
      <c r="N2884"/>
      <c r="O2884"/>
      <c r="Q2884"/>
      <c r="R2884"/>
      <c r="AL2884" s="117"/>
      <c r="AM2884"/>
      <c r="AN2884"/>
      <c r="AO2884"/>
      <c r="AP2884"/>
      <c r="AU2884"/>
      <c r="AV2884" s="169"/>
    </row>
    <row r="2885" spans="1:48" s="9" customFormat="1" ht="15" customHeight="1" x14ac:dyDescent="0.35">
      <c r="A2885"/>
      <c r="B2885"/>
      <c r="C2885"/>
      <c r="D2885"/>
      <c r="E2885"/>
      <c r="F2885"/>
      <c r="K2885"/>
      <c r="L2885"/>
      <c r="M2885"/>
      <c r="N2885"/>
      <c r="O2885"/>
      <c r="Q2885"/>
      <c r="R2885"/>
      <c r="AL2885" s="117"/>
      <c r="AM2885"/>
      <c r="AN2885"/>
      <c r="AO2885"/>
      <c r="AP2885"/>
      <c r="AU2885"/>
      <c r="AV2885" s="169"/>
    </row>
    <row r="2886" spans="1:48" s="9" customFormat="1" ht="15" customHeight="1" x14ac:dyDescent="0.35">
      <c r="A2886"/>
      <c r="B2886"/>
      <c r="C2886"/>
      <c r="D2886"/>
      <c r="E2886"/>
      <c r="F2886"/>
      <c r="K2886"/>
      <c r="L2886"/>
      <c r="M2886"/>
      <c r="N2886"/>
      <c r="O2886"/>
      <c r="Q2886"/>
      <c r="R2886"/>
      <c r="AL2886" s="117"/>
      <c r="AM2886"/>
      <c r="AN2886"/>
      <c r="AO2886"/>
      <c r="AP2886"/>
      <c r="AU2886"/>
      <c r="AV2886" s="169"/>
    </row>
    <row r="2887" spans="1:48" s="9" customFormat="1" ht="15" customHeight="1" x14ac:dyDescent="0.35">
      <c r="A2887"/>
      <c r="B2887"/>
      <c r="C2887"/>
      <c r="D2887"/>
      <c r="E2887"/>
      <c r="F2887"/>
      <c r="K2887"/>
      <c r="L2887"/>
      <c r="M2887"/>
      <c r="N2887"/>
      <c r="O2887"/>
      <c r="Q2887"/>
      <c r="R2887"/>
      <c r="AL2887" s="117"/>
      <c r="AM2887"/>
      <c r="AN2887"/>
      <c r="AO2887"/>
      <c r="AP2887"/>
      <c r="AU2887"/>
      <c r="AV2887" s="169"/>
    </row>
    <row r="2888" spans="1:48" s="9" customFormat="1" ht="15" customHeight="1" x14ac:dyDescent="0.35">
      <c r="A2888"/>
      <c r="B2888"/>
      <c r="C2888"/>
      <c r="D2888"/>
      <c r="E2888"/>
      <c r="F2888"/>
      <c r="K2888"/>
      <c r="L2888"/>
      <c r="M2888"/>
      <c r="N2888"/>
      <c r="O2888"/>
      <c r="Q2888"/>
      <c r="R2888"/>
      <c r="AL2888" s="117"/>
      <c r="AM2888"/>
      <c r="AN2888"/>
      <c r="AO2888"/>
      <c r="AP2888"/>
      <c r="AU2888"/>
      <c r="AV2888" s="169"/>
    </row>
    <row r="2889" spans="1:48" s="9" customFormat="1" ht="15" customHeight="1" x14ac:dyDescent="0.35">
      <c r="A2889"/>
      <c r="B2889"/>
      <c r="C2889"/>
      <c r="D2889"/>
      <c r="E2889"/>
      <c r="F2889"/>
      <c r="K2889"/>
      <c r="L2889"/>
      <c r="M2889"/>
      <c r="N2889"/>
      <c r="O2889"/>
      <c r="Q2889"/>
      <c r="R2889"/>
      <c r="AL2889" s="117"/>
      <c r="AM2889"/>
      <c r="AN2889"/>
      <c r="AO2889"/>
      <c r="AP2889"/>
      <c r="AU2889"/>
      <c r="AV2889" s="169"/>
    </row>
    <row r="2890" spans="1:48" s="9" customFormat="1" ht="15" customHeight="1" x14ac:dyDescent="0.35">
      <c r="A2890"/>
      <c r="B2890"/>
      <c r="C2890"/>
      <c r="D2890"/>
      <c r="E2890"/>
      <c r="F2890"/>
      <c r="K2890"/>
      <c r="L2890"/>
      <c r="M2890"/>
      <c r="N2890"/>
      <c r="O2890"/>
      <c r="Q2890"/>
      <c r="R2890"/>
      <c r="AL2890" s="117"/>
      <c r="AM2890"/>
      <c r="AN2890"/>
      <c r="AO2890"/>
      <c r="AP2890"/>
      <c r="AU2890"/>
      <c r="AV2890" s="169"/>
    </row>
    <row r="2891" spans="1:48" s="9" customFormat="1" ht="15" customHeight="1" x14ac:dyDescent="0.35">
      <c r="A2891"/>
      <c r="B2891"/>
      <c r="C2891"/>
      <c r="D2891"/>
      <c r="E2891"/>
      <c r="F2891"/>
      <c r="K2891"/>
      <c r="L2891"/>
      <c r="M2891"/>
      <c r="N2891"/>
      <c r="O2891"/>
      <c r="Q2891"/>
      <c r="R2891"/>
      <c r="AL2891" s="117"/>
      <c r="AM2891"/>
      <c r="AN2891"/>
      <c r="AO2891"/>
      <c r="AP2891"/>
      <c r="AU2891"/>
      <c r="AV2891" s="169"/>
    </row>
    <row r="2892" spans="1:48" s="9" customFormat="1" ht="15" customHeight="1" x14ac:dyDescent="0.35">
      <c r="A2892"/>
      <c r="B2892"/>
      <c r="C2892"/>
      <c r="D2892"/>
      <c r="E2892"/>
      <c r="F2892"/>
      <c r="K2892"/>
      <c r="L2892"/>
      <c r="M2892"/>
      <c r="N2892"/>
      <c r="O2892"/>
      <c r="Q2892"/>
      <c r="R2892"/>
      <c r="AL2892" s="117"/>
      <c r="AM2892"/>
      <c r="AN2892"/>
      <c r="AO2892"/>
      <c r="AP2892"/>
      <c r="AU2892"/>
      <c r="AV2892" s="169"/>
    </row>
    <row r="2893" spans="1:48" s="9" customFormat="1" ht="15" customHeight="1" x14ac:dyDescent="0.35">
      <c r="A2893"/>
      <c r="B2893"/>
      <c r="C2893"/>
      <c r="D2893"/>
      <c r="E2893"/>
      <c r="F2893"/>
      <c r="K2893"/>
      <c r="L2893"/>
      <c r="M2893"/>
      <c r="N2893"/>
      <c r="O2893"/>
      <c r="Q2893"/>
      <c r="R2893"/>
      <c r="AL2893" s="117"/>
      <c r="AM2893"/>
      <c r="AN2893"/>
      <c r="AO2893"/>
      <c r="AP2893"/>
      <c r="AU2893"/>
      <c r="AV2893" s="169"/>
    </row>
    <row r="2894" spans="1:48" s="9" customFormat="1" ht="15" customHeight="1" x14ac:dyDescent="0.35">
      <c r="A2894"/>
      <c r="B2894"/>
      <c r="C2894"/>
      <c r="D2894"/>
      <c r="E2894"/>
      <c r="F2894"/>
      <c r="K2894"/>
      <c r="L2894"/>
      <c r="M2894"/>
      <c r="N2894"/>
      <c r="O2894"/>
      <c r="Q2894"/>
      <c r="R2894"/>
      <c r="AL2894" s="117"/>
      <c r="AM2894"/>
      <c r="AN2894"/>
      <c r="AO2894"/>
      <c r="AP2894"/>
      <c r="AU2894"/>
      <c r="AV2894" s="169"/>
    </row>
    <row r="2895" spans="1:48" s="9" customFormat="1" ht="15" customHeight="1" x14ac:dyDescent="0.35">
      <c r="A2895"/>
      <c r="B2895"/>
      <c r="C2895"/>
      <c r="D2895"/>
      <c r="E2895"/>
      <c r="F2895"/>
      <c r="K2895"/>
      <c r="L2895"/>
      <c r="M2895"/>
      <c r="N2895"/>
      <c r="O2895"/>
      <c r="Q2895"/>
      <c r="R2895"/>
      <c r="AL2895" s="117"/>
      <c r="AM2895"/>
      <c r="AN2895"/>
      <c r="AO2895"/>
      <c r="AP2895"/>
      <c r="AU2895"/>
      <c r="AV2895" s="169"/>
    </row>
    <row r="2896" spans="1:48" s="9" customFormat="1" ht="15" customHeight="1" x14ac:dyDescent="0.35">
      <c r="A2896"/>
      <c r="B2896"/>
      <c r="C2896"/>
      <c r="D2896"/>
      <c r="E2896"/>
      <c r="F2896"/>
      <c r="K2896"/>
      <c r="L2896"/>
      <c r="M2896"/>
      <c r="N2896"/>
      <c r="O2896"/>
      <c r="Q2896"/>
      <c r="R2896"/>
      <c r="AL2896" s="117"/>
      <c r="AM2896"/>
      <c r="AN2896"/>
      <c r="AO2896"/>
      <c r="AP2896"/>
      <c r="AU2896"/>
      <c r="AV2896" s="169"/>
    </row>
    <row r="2897" spans="1:48" s="9" customFormat="1" ht="15" customHeight="1" x14ac:dyDescent="0.35">
      <c r="A2897"/>
      <c r="B2897"/>
      <c r="C2897"/>
      <c r="D2897"/>
      <c r="E2897"/>
      <c r="F2897"/>
      <c r="K2897"/>
      <c r="L2897"/>
      <c r="M2897"/>
      <c r="N2897"/>
      <c r="O2897"/>
      <c r="Q2897"/>
      <c r="R2897"/>
      <c r="AL2897" s="117"/>
      <c r="AM2897"/>
      <c r="AN2897"/>
      <c r="AO2897"/>
      <c r="AP2897"/>
      <c r="AU2897"/>
      <c r="AV2897" s="169"/>
    </row>
    <row r="2898" spans="1:48" s="9" customFormat="1" ht="15" customHeight="1" x14ac:dyDescent="0.35">
      <c r="A2898"/>
      <c r="B2898"/>
      <c r="C2898"/>
      <c r="D2898"/>
      <c r="E2898"/>
      <c r="F2898"/>
      <c r="K2898"/>
      <c r="L2898"/>
      <c r="M2898"/>
      <c r="N2898"/>
      <c r="O2898"/>
      <c r="Q2898"/>
      <c r="R2898"/>
      <c r="AL2898" s="117"/>
      <c r="AM2898"/>
      <c r="AN2898"/>
      <c r="AO2898"/>
      <c r="AP2898"/>
      <c r="AU2898"/>
      <c r="AV2898" s="169"/>
    </row>
    <row r="2899" spans="1:48" s="9" customFormat="1" ht="15" customHeight="1" x14ac:dyDescent="0.35">
      <c r="A2899"/>
      <c r="B2899"/>
      <c r="C2899"/>
      <c r="D2899"/>
      <c r="E2899"/>
      <c r="F2899"/>
      <c r="K2899"/>
      <c r="L2899"/>
      <c r="M2899"/>
      <c r="N2899"/>
      <c r="O2899"/>
      <c r="Q2899"/>
      <c r="R2899"/>
      <c r="AL2899" s="117"/>
      <c r="AM2899"/>
      <c r="AN2899"/>
      <c r="AO2899"/>
      <c r="AP2899"/>
      <c r="AU2899"/>
      <c r="AV2899" s="169"/>
    </row>
    <row r="2900" spans="1:48" s="9" customFormat="1" ht="15" customHeight="1" x14ac:dyDescent="0.35">
      <c r="A2900"/>
      <c r="B2900"/>
      <c r="C2900"/>
      <c r="D2900"/>
      <c r="E2900"/>
      <c r="F2900"/>
      <c r="K2900"/>
      <c r="L2900"/>
      <c r="M2900"/>
      <c r="N2900"/>
      <c r="O2900"/>
      <c r="Q2900"/>
      <c r="R2900"/>
      <c r="AL2900" s="117"/>
      <c r="AM2900"/>
      <c r="AN2900"/>
      <c r="AO2900"/>
      <c r="AP2900"/>
      <c r="AU2900"/>
      <c r="AV2900" s="169"/>
    </row>
    <row r="2901" spans="1:48" s="9" customFormat="1" ht="15" customHeight="1" x14ac:dyDescent="0.35">
      <c r="A2901"/>
      <c r="B2901"/>
      <c r="C2901"/>
      <c r="D2901"/>
      <c r="E2901"/>
      <c r="F2901"/>
      <c r="K2901"/>
      <c r="L2901"/>
      <c r="M2901"/>
      <c r="N2901"/>
      <c r="O2901"/>
      <c r="Q2901"/>
      <c r="R2901"/>
      <c r="AL2901" s="117"/>
      <c r="AM2901"/>
      <c r="AN2901"/>
      <c r="AO2901"/>
      <c r="AP2901"/>
      <c r="AU2901"/>
      <c r="AV2901" s="169"/>
    </row>
    <row r="2902" spans="1:48" s="9" customFormat="1" ht="15" customHeight="1" x14ac:dyDescent="0.35">
      <c r="A2902"/>
      <c r="B2902"/>
      <c r="C2902"/>
      <c r="D2902"/>
      <c r="E2902"/>
      <c r="F2902"/>
      <c r="K2902"/>
      <c r="L2902"/>
      <c r="M2902"/>
      <c r="N2902"/>
      <c r="O2902"/>
      <c r="Q2902"/>
      <c r="R2902"/>
      <c r="AL2902" s="117"/>
      <c r="AM2902"/>
      <c r="AN2902"/>
      <c r="AO2902"/>
      <c r="AP2902"/>
      <c r="AU2902"/>
      <c r="AV2902" s="169"/>
    </row>
    <row r="2903" spans="1:48" s="9" customFormat="1" ht="15" customHeight="1" x14ac:dyDescent="0.35">
      <c r="A2903"/>
      <c r="B2903"/>
      <c r="C2903"/>
      <c r="D2903"/>
      <c r="E2903"/>
      <c r="F2903"/>
      <c r="K2903"/>
      <c r="L2903"/>
      <c r="M2903"/>
      <c r="N2903"/>
      <c r="O2903"/>
      <c r="Q2903"/>
      <c r="R2903"/>
      <c r="AL2903" s="117"/>
      <c r="AM2903"/>
      <c r="AN2903"/>
      <c r="AO2903"/>
      <c r="AP2903"/>
      <c r="AU2903"/>
      <c r="AV2903" s="169"/>
    </row>
    <row r="2904" spans="1:48" s="9" customFormat="1" ht="15" customHeight="1" x14ac:dyDescent="0.35">
      <c r="A2904"/>
      <c r="B2904"/>
      <c r="C2904"/>
      <c r="D2904"/>
      <c r="E2904"/>
      <c r="F2904"/>
      <c r="K2904"/>
      <c r="L2904"/>
      <c r="M2904"/>
      <c r="N2904"/>
      <c r="O2904"/>
      <c r="Q2904"/>
      <c r="R2904"/>
      <c r="AL2904" s="117"/>
      <c r="AM2904"/>
      <c r="AN2904"/>
      <c r="AO2904"/>
      <c r="AP2904"/>
      <c r="AU2904"/>
      <c r="AV2904" s="169"/>
    </row>
    <row r="2905" spans="1:48" s="9" customFormat="1" ht="15" customHeight="1" x14ac:dyDescent="0.35">
      <c r="A2905"/>
      <c r="B2905"/>
      <c r="C2905"/>
      <c r="D2905"/>
      <c r="E2905"/>
      <c r="F2905"/>
      <c r="K2905"/>
      <c r="L2905"/>
      <c r="M2905"/>
      <c r="N2905"/>
      <c r="O2905"/>
      <c r="Q2905"/>
      <c r="R2905"/>
      <c r="AL2905" s="117"/>
      <c r="AM2905"/>
      <c r="AN2905"/>
      <c r="AO2905"/>
      <c r="AP2905"/>
      <c r="AU2905"/>
      <c r="AV2905" s="169"/>
    </row>
    <row r="2906" spans="1:48" s="9" customFormat="1" ht="15" customHeight="1" x14ac:dyDescent="0.35">
      <c r="A2906"/>
      <c r="B2906"/>
      <c r="C2906"/>
      <c r="D2906"/>
      <c r="E2906"/>
      <c r="F2906"/>
      <c r="K2906"/>
      <c r="L2906"/>
      <c r="M2906"/>
      <c r="N2906"/>
      <c r="O2906"/>
      <c r="Q2906"/>
      <c r="R2906"/>
      <c r="AL2906" s="117"/>
      <c r="AM2906"/>
      <c r="AN2906"/>
      <c r="AO2906"/>
      <c r="AP2906"/>
      <c r="AU2906"/>
      <c r="AV2906" s="169"/>
    </row>
    <row r="2907" spans="1:48" s="9" customFormat="1" ht="15" customHeight="1" x14ac:dyDescent="0.35">
      <c r="A2907"/>
      <c r="B2907"/>
      <c r="C2907"/>
      <c r="D2907"/>
      <c r="E2907"/>
      <c r="F2907"/>
      <c r="K2907"/>
      <c r="L2907"/>
      <c r="M2907"/>
      <c r="N2907"/>
      <c r="O2907"/>
      <c r="Q2907"/>
      <c r="R2907"/>
      <c r="AL2907" s="117"/>
      <c r="AM2907"/>
      <c r="AN2907"/>
      <c r="AO2907"/>
      <c r="AP2907"/>
      <c r="AU2907"/>
      <c r="AV2907" s="169"/>
    </row>
    <row r="2908" spans="1:48" s="9" customFormat="1" ht="15" customHeight="1" x14ac:dyDescent="0.35">
      <c r="A2908"/>
      <c r="B2908"/>
      <c r="C2908"/>
      <c r="D2908"/>
      <c r="E2908"/>
      <c r="F2908"/>
      <c r="K2908"/>
      <c r="L2908"/>
      <c r="M2908"/>
      <c r="N2908"/>
      <c r="O2908"/>
      <c r="Q2908"/>
      <c r="R2908"/>
      <c r="AL2908" s="117"/>
      <c r="AM2908"/>
      <c r="AN2908"/>
      <c r="AO2908"/>
      <c r="AP2908"/>
      <c r="AU2908"/>
      <c r="AV2908" s="169"/>
    </row>
    <row r="2909" spans="1:48" s="9" customFormat="1" ht="15" customHeight="1" x14ac:dyDescent="0.35">
      <c r="A2909"/>
      <c r="B2909"/>
      <c r="C2909"/>
      <c r="D2909"/>
      <c r="E2909"/>
      <c r="F2909"/>
      <c r="K2909"/>
      <c r="L2909"/>
      <c r="M2909"/>
      <c r="N2909"/>
      <c r="O2909"/>
      <c r="Q2909"/>
      <c r="R2909"/>
      <c r="AL2909" s="117"/>
      <c r="AM2909"/>
      <c r="AN2909"/>
      <c r="AO2909"/>
      <c r="AP2909"/>
      <c r="AU2909"/>
      <c r="AV2909" s="169"/>
    </row>
    <row r="2910" spans="1:48" s="9" customFormat="1" ht="15" customHeight="1" x14ac:dyDescent="0.35">
      <c r="A2910"/>
      <c r="B2910"/>
      <c r="C2910"/>
      <c r="D2910"/>
      <c r="E2910"/>
      <c r="F2910"/>
      <c r="K2910"/>
      <c r="L2910"/>
      <c r="M2910"/>
      <c r="N2910"/>
      <c r="O2910"/>
      <c r="Q2910"/>
      <c r="R2910"/>
      <c r="AL2910" s="117"/>
      <c r="AM2910"/>
      <c r="AN2910"/>
      <c r="AO2910"/>
      <c r="AP2910"/>
      <c r="AU2910"/>
      <c r="AV2910" s="169"/>
    </row>
    <row r="2911" spans="1:48" s="9" customFormat="1" ht="15" customHeight="1" x14ac:dyDescent="0.35">
      <c r="A2911"/>
      <c r="B2911"/>
      <c r="C2911"/>
      <c r="D2911"/>
      <c r="E2911"/>
      <c r="F2911"/>
      <c r="K2911"/>
      <c r="L2911"/>
      <c r="M2911"/>
      <c r="N2911"/>
      <c r="O2911"/>
      <c r="Q2911"/>
      <c r="R2911"/>
      <c r="AL2911" s="117"/>
      <c r="AM2911"/>
      <c r="AN2911"/>
      <c r="AO2911"/>
      <c r="AP2911"/>
      <c r="AU2911"/>
      <c r="AV2911" s="169"/>
    </row>
    <row r="2912" spans="1:48" s="9" customFormat="1" ht="15" customHeight="1" x14ac:dyDescent="0.35">
      <c r="A2912"/>
      <c r="B2912"/>
      <c r="C2912"/>
      <c r="D2912"/>
      <c r="E2912"/>
      <c r="F2912"/>
      <c r="K2912"/>
      <c r="L2912"/>
      <c r="M2912"/>
      <c r="N2912"/>
      <c r="O2912"/>
      <c r="Q2912"/>
      <c r="R2912"/>
      <c r="AL2912" s="117"/>
      <c r="AM2912"/>
      <c r="AN2912"/>
      <c r="AO2912"/>
      <c r="AP2912"/>
      <c r="AU2912"/>
      <c r="AV2912" s="169"/>
    </row>
    <row r="2913" spans="1:48" s="9" customFormat="1" ht="15" customHeight="1" x14ac:dyDescent="0.35">
      <c r="A2913"/>
      <c r="B2913"/>
      <c r="C2913"/>
      <c r="D2913"/>
      <c r="E2913"/>
      <c r="F2913"/>
      <c r="K2913"/>
      <c r="L2913"/>
      <c r="M2913"/>
      <c r="N2913"/>
      <c r="O2913"/>
      <c r="Q2913"/>
      <c r="R2913"/>
      <c r="AL2913" s="117"/>
      <c r="AM2913"/>
      <c r="AN2913"/>
      <c r="AO2913"/>
      <c r="AP2913"/>
      <c r="AU2913"/>
      <c r="AV2913" s="169"/>
    </row>
    <row r="2914" spans="1:48" s="9" customFormat="1" ht="15" customHeight="1" x14ac:dyDescent="0.35">
      <c r="A2914"/>
      <c r="B2914"/>
      <c r="C2914"/>
      <c r="D2914"/>
      <c r="E2914"/>
      <c r="F2914"/>
      <c r="K2914"/>
      <c r="L2914"/>
      <c r="M2914"/>
      <c r="N2914"/>
      <c r="O2914"/>
      <c r="Q2914"/>
      <c r="R2914"/>
      <c r="AL2914" s="117"/>
      <c r="AM2914"/>
      <c r="AN2914"/>
      <c r="AO2914"/>
      <c r="AP2914"/>
      <c r="AU2914"/>
      <c r="AV2914" s="169"/>
    </row>
    <row r="2915" spans="1:48" s="9" customFormat="1" ht="15" customHeight="1" x14ac:dyDescent="0.35">
      <c r="A2915"/>
      <c r="B2915"/>
      <c r="C2915"/>
      <c r="D2915"/>
      <c r="E2915"/>
      <c r="F2915"/>
      <c r="K2915"/>
      <c r="L2915"/>
      <c r="M2915"/>
      <c r="N2915"/>
      <c r="O2915"/>
      <c r="Q2915"/>
      <c r="R2915"/>
      <c r="AL2915" s="117"/>
      <c r="AM2915"/>
      <c r="AN2915"/>
      <c r="AO2915"/>
      <c r="AP2915"/>
      <c r="AU2915"/>
      <c r="AV2915" s="169"/>
    </row>
    <row r="2916" spans="1:48" s="9" customFormat="1" ht="15" customHeight="1" x14ac:dyDescent="0.35">
      <c r="A2916"/>
      <c r="B2916"/>
      <c r="C2916"/>
      <c r="D2916"/>
      <c r="E2916"/>
      <c r="F2916"/>
      <c r="K2916"/>
      <c r="L2916"/>
      <c r="M2916"/>
      <c r="N2916"/>
      <c r="O2916"/>
      <c r="Q2916"/>
      <c r="R2916"/>
      <c r="AL2916" s="117"/>
      <c r="AM2916"/>
      <c r="AN2916"/>
      <c r="AO2916"/>
      <c r="AP2916"/>
      <c r="AU2916"/>
      <c r="AV2916" s="169"/>
    </row>
    <row r="2917" spans="1:48" s="9" customFormat="1" ht="15" customHeight="1" x14ac:dyDescent="0.35">
      <c r="A2917"/>
      <c r="B2917"/>
      <c r="C2917"/>
      <c r="D2917"/>
      <c r="E2917"/>
      <c r="F2917"/>
      <c r="K2917"/>
      <c r="L2917"/>
      <c r="M2917"/>
      <c r="N2917"/>
      <c r="O2917"/>
      <c r="Q2917"/>
      <c r="R2917"/>
      <c r="AL2917" s="117"/>
      <c r="AM2917"/>
      <c r="AN2917"/>
      <c r="AO2917"/>
      <c r="AP2917"/>
      <c r="AU2917"/>
      <c r="AV2917" s="169"/>
    </row>
    <row r="2918" spans="1:48" s="9" customFormat="1" ht="15" customHeight="1" x14ac:dyDescent="0.35">
      <c r="A2918"/>
      <c r="B2918"/>
      <c r="C2918"/>
      <c r="D2918"/>
      <c r="E2918"/>
      <c r="F2918"/>
      <c r="K2918"/>
      <c r="L2918"/>
      <c r="M2918"/>
      <c r="N2918"/>
      <c r="O2918"/>
      <c r="Q2918"/>
      <c r="R2918"/>
      <c r="AL2918" s="117"/>
      <c r="AM2918"/>
      <c r="AN2918"/>
      <c r="AO2918"/>
      <c r="AP2918"/>
      <c r="AU2918"/>
      <c r="AV2918" s="169"/>
    </row>
    <row r="2919" spans="1:48" s="9" customFormat="1" ht="15" customHeight="1" x14ac:dyDescent="0.35">
      <c r="A2919"/>
      <c r="B2919"/>
      <c r="C2919"/>
      <c r="D2919"/>
      <c r="E2919"/>
      <c r="F2919"/>
      <c r="K2919"/>
      <c r="L2919"/>
      <c r="M2919"/>
      <c r="N2919"/>
      <c r="O2919"/>
      <c r="Q2919"/>
      <c r="R2919"/>
      <c r="AL2919" s="117"/>
      <c r="AM2919"/>
      <c r="AN2919"/>
      <c r="AO2919"/>
      <c r="AP2919"/>
      <c r="AU2919"/>
      <c r="AV2919" s="169"/>
    </row>
    <row r="2920" spans="1:48" s="9" customFormat="1" ht="15" customHeight="1" x14ac:dyDescent="0.35">
      <c r="A2920"/>
      <c r="B2920"/>
      <c r="C2920"/>
      <c r="D2920"/>
      <c r="E2920"/>
      <c r="F2920"/>
      <c r="K2920"/>
      <c r="L2920"/>
      <c r="M2920"/>
      <c r="N2920"/>
      <c r="O2920"/>
      <c r="Q2920"/>
      <c r="R2920"/>
      <c r="AL2920" s="117"/>
      <c r="AM2920"/>
      <c r="AN2920"/>
      <c r="AO2920"/>
      <c r="AP2920"/>
      <c r="AU2920"/>
      <c r="AV2920" s="169"/>
    </row>
    <row r="2921" spans="1:48" s="9" customFormat="1" ht="15" customHeight="1" x14ac:dyDescent="0.35">
      <c r="A2921"/>
      <c r="B2921"/>
      <c r="C2921"/>
      <c r="D2921"/>
      <c r="E2921"/>
      <c r="F2921"/>
      <c r="K2921"/>
      <c r="L2921"/>
      <c r="M2921"/>
      <c r="N2921"/>
      <c r="O2921"/>
      <c r="Q2921"/>
      <c r="R2921"/>
      <c r="AL2921" s="117"/>
      <c r="AM2921"/>
      <c r="AN2921"/>
      <c r="AO2921"/>
      <c r="AP2921"/>
      <c r="AU2921"/>
      <c r="AV2921" s="169"/>
    </row>
    <row r="2922" spans="1:48" s="9" customFormat="1" ht="15" customHeight="1" x14ac:dyDescent="0.35">
      <c r="A2922"/>
      <c r="B2922"/>
      <c r="C2922"/>
      <c r="D2922"/>
      <c r="E2922"/>
      <c r="F2922"/>
      <c r="K2922"/>
      <c r="L2922"/>
      <c r="M2922"/>
      <c r="N2922"/>
      <c r="O2922"/>
      <c r="Q2922"/>
      <c r="R2922"/>
      <c r="AL2922" s="117"/>
      <c r="AM2922"/>
      <c r="AN2922"/>
      <c r="AO2922"/>
      <c r="AP2922"/>
      <c r="AU2922"/>
      <c r="AV2922" s="169"/>
    </row>
    <row r="2923" spans="1:48" s="9" customFormat="1" ht="15" customHeight="1" x14ac:dyDescent="0.35">
      <c r="A2923"/>
      <c r="B2923"/>
      <c r="C2923"/>
      <c r="D2923"/>
      <c r="E2923"/>
      <c r="F2923"/>
      <c r="K2923"/>
      <c r="L2923"/>
      <c r="M2923"/>
      <c r="N2923"/>
      <c r="O2923"/>
      <c r="Q2923"/>
      <c r="R2923"/>
      <c r="AL2923" s="117"/>
      <c r="AM2923"/>
      <c r="AN2923"/>
      <c r="AO2923"/>
      <c r="AP2923"/>
      <c r="AU2923"/>
      <c r="AV2923" s="169"/>
    </row>
    <row r="2924" spans="1:48" s="9" customFormat="1" ht="15" customHeight="1" x14ac:dyDescent="0.35">
      <c r="A2924"/>
      <c r="B2924"/>
      <c r="C2924"/>
      <c r="D2924"/>
      <c r="E2924"/>
      <c r="F2924"/>
      <c r="K2924"/>
      <c r="L2924"/>
      <c r="M2924"/>
      <c r="N2924"/>
      <c r="O2924"/>
      <c r="Q2924"/>
      <c r="R2924"/>
      <c r="AL2924" s="117"/>
      <c r="AM2924"/>
      <c r="AN2924"/>
      <c r="AO2924"/>
      <c r="AP2924"/>
      <c r="AU2924"/>
      <c r="AV2924" s="169"/>
    </row>
    <row r="2925" spans="1:48" s="9" customFormat="1" ht="15" customHeight="1" x14ac:dyDescent="0.35">
      <c r="A2925"/>
      <c r="B2925"/>
      <c r="C2925"/>
      <c r="D2925"/>
      <c r="E2925"/>
      <c r="F2925"/>
      <c r="K2925"/>
      <c r="L2925"/>
      <c r="M2925"/>
      <c r="N2925"/>
      <c r="O2925"/>
      <c r="Q2925"/>
      <c r="R2925"/>
      <c r="AL2925" s="117"/>
      <c r="AM2925"/>
      <c r="AN2925"/>
      <c r="AO2925"/>
      <c r="AP2925"/>
      <c r="AU2925"/>
      <c r="AV2925" s="169"/>
    </row>
    <row r="2926" spans="1:48" s="9" customFormat="1" ht="15" customHeight="1" x14ac:dyDescent="0.35">
      <c r="A2926"/>
      <c r="B2926"/>
      <c r="C2926"/>
      <c r="D2926"/>
      <c r="E2926"/>
      <c r="F2926"/>
      <c r="K2926"/>
      <c r="L2926"/>
      <c r="M2926"/>
      <c r="N2926"/>
      <c r="O2926"/>
      <c r="Q2926"/>
      <c r="R2926"/>
      <c r="AL2926" s="117"/>
      <c r="AM2926"/>
      <c r="AN2926"/>
      <c r="AO2926"/>
      <c r="AP2926"/>
      <c r="AU2926"/>
      <c r="AV2926" s="169"/>
    </row>
    <row r="2927" spans="1:48" s="9" customFormat="1" ht="15" customHeight="1" x14ac:dyDescent="0.35">
      <c r="A2927"/>
      <c r="B2927"/>
      <c r="C2927"/>
      <c r="D2927"/>
      <c r="E2927"/>
      <c r="F2927"/>
      <c r="K2927"/>
      <c r="L2927"/>
      <c r="M2927"/>
      <c r="N2927"/>
      <c r="O2927"/>
      <c r="Q2927"/>
      <c r="R2927"/>
      <c r="AL2927" s="117"/>
      <c r="AM2927"/>
      <c r="AN2927"/>
      <c r="AO2927"/>
      <c r="AP2927"/>
      <c r="AU2927"/>
      <c r="AV2927" s="169"/>
    </row>
    <row r="2928" spans="1:48" s="9" customFormat="1" ht="15" customHeight="1" x14ac:dyDescent="0.35">
      <c r="A2928"/>
      <c r="B2928"/>
      <c r="C2928"/>
      <c r="D2928"/>
      <c r="E2928"/>
      <c r="F2928"/>
      <c r="K2928"/>
      <c r="L2928"/>
      <c r="M2928"/>
      <c r="N2928"/>
      <c r="O2928"/>
      <c r="Q2928"/>
      <c r="R2928"/>
      <c r="AL2928" s="117"/>
      <c r="AM2928"/>
      <c r="AN2928"/>
      <c r="AO2928"/>
      <c r="AP2928"/>
      <c r="AU2928"/>
      <c r="AV2928" s="169"/>
    </row>
    <row r="2929" spans="1:48" s="9" customFormat="1" ht="15" customHeight="1" x14ac:dyDescent="0.35">
      <c r="A2929"/>
      <c r="B2929"/>
      <c r="C2929"/>
      <c r="D2929"/>
      <c r="E2929"/>
      <c r="F2929"/>
      <c r="K2929"/>
      <c r="L2929"/>
      <c r="M2929"/>
      <c r="N2929"/>
      <c r="O2929"/>
      <c r="Q2929"/>
      <c r="R2929"/>
      <c r="AL2929" s="117"/>
      <c r="AM2929"/>
      <c r="AN2929"/>
      <c r="AO2929"/>
      <c r="AP2929"/>
      <c r="AU2929"/>
      <c r="AV2929" s="169"/>
    </row>
    <row r="2930" spans="1:48" s="9" customFormat="1" ht="15" customHeight="1" x14ac:dyDescent="0.35">
      <c r="A2930"/>
      <c r="B2930"/>
      <c r="C2930"/>
      <c r="D2930"/>
      <c r="E2930"/>
      <c r="F2930"/>
      <c r="K2930"/>
      <c r="L2930"/>
      <c r="M2930"/>
      <c r="N2930"/>
      <c r="O2930"/>
      <c r="Q2930"/>
      <c r="R2930"/>
      <c r="AL2930" s="117"/>
      <c r="AM2930"/>
      <c r="AN2930"/>
      <c r="AO2930"/>
      <c r="AP2930"/>
      <c r="AU2930"/>
      <c r="AV2930" s="169"/>
    </row>
    <row r="2931" spans="1:48" s="9" customFormat="1" ht="15" customHeight="1" x14ac:dyDescent="0.35">
      <c r="A2931"/>
      <c r="B2931"/>
      <c r="C2931"/>
      <c r="D2931"/>
      <c r="E2931"/>
      <c r="F2931"/>
      <c r="K2931"/>
      <c r="L2931"/>
      <c r="M2931"/>
      <c r="N2931"/>
      <c r="O2931"/>
      <c r="Q2931"/>
      <c r="R2931"/>
      <c r="AL2931" s="117"/>
      <c r="AM2931"/>
      <c r="AN2931"/>
      <c r="AO2931"/>
      <c r="AP2931"/>
      <c r="AU2931"/>
      <c r="AV2931" s="169"/>
    </row>
    <row r="2932" spans="1:48" s="9" customFormat="1" ht="15" customHeight="1" x14ac:dyDescent="0.35">
      <c r="A2932"/>
      <c r="B2932"/>
      <c r="C2932"/>
      <c r="D2932"/>
      <c r="E2932"/>
      <c r="F2932"/>
      <c r="K2932"/>
      <c r="L2932"/>
      <c r="M2932"/>
      <c r="N2932"/>
      <c r="O2932"/>
      <c r="Q2932"/>
      <c r="R2932"/>
      <c r="AL2932" s="117"/>
      <c r="AM2932"/>
      <c r="AN2932"/>
      <c r="AO2932"/>
      <c r="AP2932"/>
      <c r="AU2932"/>
      <c r="AV2932" s="169"/>
    </row>
    <row r="2933" spans="1:48" s="9" customFormat="1" ht="15" customHeight="1" x14ac:dyDescent="0.35">
      <c r="A2933"/>
      <c r="B2933"/>
      <c r="C2933"/>
      <c r="D2933"/>
      <c r="E2933"/>
      <c r="F2933"/>
      <c r="K2933"/>
      <c r="L2933"/>
      <c r="M2933"/>
      <c r="N2933"/>
      <c r="O2933"/>
      <c r="Q2933"/>
      <c r="R2933"/>
      <c r="AL2933" s="117"/>
      <c r="AM2933"/>
      <c r="AN2933"/>
      <c r="AO2933"/>
      <c r="AP2933"/>
      <c r="AU2933"/>
      <c r="AV2933" s="169"/>
    </row>
    <row r="2934" spans="1:48" s="9" customFormat="1" ht="15" customHeight="1" x14ac:dyDescent="0.35">
      <c r="A2934"/>
      <c r="B2934"/>
      <c r="C2934"/>
      <c r="D2934"/>
      <c r="E2934"/>
      <c r="F2934"/>
      <c r="K2934"/>
      <c r="L2934"/>
      <c r="M2934"/>
      <c r="N2934"/>
      <c r="O2934"/>
      <c r="Q2934"/>
      <c r="R2934"/>
      <c r="AL2934" s="117"/>
      <c r="AM2934"/>
      <c r="AN2934"/>
      <c r="AO2934"/>
      <c r="AP2934"/>
      <c r="AU2934"/>
      <c r="AV2934" s="169"/>
    </row>
    <row r="2935" spans="1:48" s="9" customFormat="1" ht="15" customHeight="1" x14ac:dyDescent="0.35">
      <c r="A2935"/>
      <c r="B2935"/>
      <c r="C2935"/>
      <c r="D2935"/>
      <c r="E2935"/>
      <c r="F2935"/>
      <c r="K2935"/>
      <c r="L2935"/>
      <c r="M2935"/>
      <c r="N2935"/>
      <c r="O2935"/>
      <c r="Q2935"/>
      <c r="R2935"/>
      <c r="AL2935" s="117"/>
      <c r="AM2935"/>
      <c r="AN2935"/>
      <c r="AO2935"/>
      <c r="AP2935"/>
      <c r="AU2935"/>
      <c r="AV2935" s="169"/>
    </row>
    <row r="2936" spans="1:48" s="9" customFormat="1" ht="15" customHeight="1" x14ac:dyDescent="0.35">
      <c r="A2936"/>
      <c r="B2936"/>
      <c r="C2936"/>
      <c r="D2936"/>
      <c r="E2936"/>
      <c r="F2936"/>
      <c r="K2936"/>
      <c r="L2936"/>
      <c r="M2936"/>
      <c r="N2936"/>
      <c r="O2936"/>
      <c r="Q2936"/>
      <c r="R2936"/>
      <c r="AL2936" s="117"/>
      <c r="AM2936"/>
      <c r="AN2936"/>
      <c r="AO2936"/>
      <c r="AP2936"/>
      <c r="AU2936"/>
      <c r="AV2936" s="169"/>
    </row>
    <row r="2937" spans="1:48" s="9" customFormat="1" ht="15" customHeight="1" x14ac:dyDescent="0.35">
      <c r="A2937"/>
      <c r="B2937"/>
      <c r="C2937"/>
      <c r="D2937"/>
      <c r="E2937"/>
      <c r="F2937"/>
      <c r="K2937"/>
      <c r="L2937"/>
      <c r="M2937"/>
      <c r="N2937"/>
      <c r="O2937"/>
      <c r="Q2937"/>
      <c r="R2937"/>
      <c r="AL2937" s="117"/>
      <c r="AM2937"/>
      <c r="AN2937"/>
      <c r="AO2937"/>
      <c r="AP2937"/>
      <c r="AU2937"/>
      <c r="AV2937" s="169"/>
    </row>
    <row r="2938" spans="1:48" s="9" customFormat="1" ht="15" customHeight="1" x14ac:dyDescent="0.35">
      <c r="A2938"/>
      <c r="B2938"/>
      <c r="C2938"/>
      <c r="D2938"/>
      <c r="E2938"/>
      <c r="F2938"/>
      <c r="K2938"/>
      <c r="L2938"/>
      <c r="M2938"/>
      <c r="N2938"/>
      <c r="O2938"/>
      <c r="Q2938"/>
      <c r="R2938"/>
      <c r="AL2938" s="117"/>
      <c r="AM2938"/>
      <c r="AN2938"/>
      <c r="AO2938"/>
      <c r="AP2938"/>
      <c r="AU2938"/>
      <c r="AV2938" s="169"/>
    </row>
    <row r="2939" spans="1:48" s="9" customFormat="1" ht="15" customHeight="1" x14ac:dyDescent="0.35">
      <c r="A2939"/>
      <c r="B2939"/>
      <c r="C2939"/>
      <c r="D2939"/>
      <c r="E2939"/>
      <c r="F2939"/>
      <c r="K2939"/>
      <c r="L2939"/>
      <c r="M2939"/>
      <c r="N2939"/>
      <c r="O2939"/>
      <c r="Q2939"/>
      <c r="R2939"/>
      <c r="AL2939" s="117"/>
      <c r="AM2939"/>
      <c r="AN2939"/>
      <c r="AO2939"/>
      <c r="AP2939"/>
      <c r="AU2939"/>
      <c r="AV2939" s="169"/>
    </row>
    <row r="2940" spans="1:48" s="9" customFormat="1" ht="15" customHeight="1" x14ac:dyDescent="0.35">
      <c r="A2940"/>
      <c r="B2940"/>
      <c r="C2940"/>
      <c r="D2940"/>
      <c r="E2940"/>
      <c r="F2940"/>
      <c r="K2940"/>
      <c r="L2940"/>
      <c r="M2940"/>
      <c r="N2940"/>
      <c r="O2940"/>
      <c r="Q2940"/>
      <c r="R2940"/>
      <c r="AL2940" s="117"/>
      <c r="AM2940"/>
      <c r="AN2940"/>
      <c r="AO2940"/>
      <c r="AP2940"/>
      <c r="AU2940"/>
      <c r="AV2940" s="169"/>
    </row>
    <row r="2941" spans="1:48" s="9" customFormat="1" ht="15" customHeight="1" x14ac:dyDescent="0.35">
      <c r="A2941"/>
      <c r="B2941"/>
      <c r="C2941"/>
      <c r="D2941"/>
      <c r="E2941"/>
      <c r="F2941"/>
      <c r="K2941"/>
      <c r="L2941"/>
      <c r="M2941"/>
      <c r="N2941"/>
      <c r="O2941"/>
      <c r="Q2941"/>
      <c r="R2941"/>
      <c r="AL2941" s="117"/>
      <c r="AM2941"/>
      <c r="AN2941"/>
      <c r="AO2941"/>
      <c r="AP2941"/>
      <c r="AU2941"/>
      <c r="AV2941" s="169"/>
    </row>
    <row r="2942" spans="1:48" s="9" customFormat="1" ht="15" customHeight="1" x14ac:dyDescent="0.35">
      <c r="A2942"/>
      <c r="B2942"/>
      <c r="C2942"/>
      <c r="D2942"/>
      <c r="E2942"/>
      <c r="F2942"/>
      <c r="K2942"/>
      <c r="L2942"/>
      <c r="M2942"/>
      <c r="N2942"/>
      <c r="O2942"/>
      <c r="Q2942"/>
      <c r="R2942"/>
      <c r="AL2942" s="117"/>
      <c r="AM2942"/>
      <c r="AN2942"/>
      <c r="AO2942"/>
      <c r="AP2942"/>
      <c r="AU2942"/>
      <c r="AV2942" s="169"/>
    </row>
    <row r="2943" spans="1:48" s="9" customFormat="1" ht="15" customHeight="1" x14ac:dyDescent="0.35">
      <c r="A2943"/>
      <c r="B2943"/>
      <c r="C2943"/>
      <c r="D2943"/>
      <c r="E2943"/>
      <c r="F2943"/>
      <c r="K2943"/>
      <c r="L2943"/>
      <c r="M2943"/>
      <c r="N2943"/>
      <c r="O2943"/>
      <c r="Q2943"/>
      <c r="R2943"/>
      <c r="AL2943" s="117"/>
      <c r="AM2943"/>
      <c r="AN2943"/>
      <c r="AO2943"/>
      <c r="AP2943"/>
      <c r="AU2943"/>
      <c r="AV2943" s="169"/>
    </row>
    <row r="2944" spans="1:48" s="9" customFormat="1" ht="15" customHeight="1" x14ac:dyDescent="0.35">
      <c r="A2944"/>
      <c r="B2944"/>
      <c r="C2944"/>
      <c r="D2944"/>
      <c r="E2944"/>
      <c r="F2944"/>
      <c r="K2944"/>
      <c r="L2944"/>
      <c r="M2944"/>
      <c r="N2944"/>
      <c r="O2944"/>
      <c r="Q2944"/>
      <c r="R2944"/>
      <c r="AL2944" s="117"/>
      <c r="AM2944"/>
      <c r="AN2944"/>
      <c r="AO2944"/>
      <c r="AP2944"/>
      <c r="AU2944"/>
      <c r="AV2944" s="169"/>
    </row>
    <row r="2945" spans="1:48" s="9" customFormat="1" ht="15" customHeight="1" x14ac:dyDescent="0.35">
      <c r="A2945"/>
      <c r="B2945"/>
      <c r="C2945"/>
      <c r="D2945"/>
      <c r="E2945"/>
      <c r="F2945"/>
      <c r="K2945"/>
      <c r="L2945"/>
      <c r="M2945"/>
      <c r="N2945"/>
      <c r="O2945"/>
      <c r="Q2945"/>
      <c r="R2945"/>
      <c r="AL2945" s="117"/>
      <c r="AM2945"/>
      <c r="AN2945"/>
      <c r="AO2945"/>
      <c r="AP2945"/>
      <c r="AU2945"/>
      <c r="AV2945" s="169"/>
    </row>
    <row r="2946" spans="1:48" s="9" customFormat="1" ht="15" customHeight="1" x14ac:dyDescent="0.35">
      <c r="A2946"/>
      <c r="B2946"/>
      <c r="C2946"/>
      <c r="D2946"/>
      <c r="E2946"/>
      <c r="F2946"/>
      <c r="K2946"/>
      <c r="L2946"/>
      <c r="M2946"/>
      <c r="N2946"/>
      <c r="O2946"/>
      <c r="Q2946"/>
      <c r="R2946"/>
      <c r="AL2946" s="117"/>
      <c r="AM2946"/>
      <c r="AN2946"/>
      <c r="AO2946"/>
      <c r="AP2946"/>
      <c r="AU2946"/>
      <c r="AV2946" s="169"/>
    </row>
    <row r="2947" spans="1:48" s="9" customFormat="1" ht="15" customHeight="1" x14ac:dyDescent="0.35">
      <c r="A2947"/>
      <c r="B2947"/>
      <c r="C2947"/>
      <c r="D2947"/>
      <c r="E2947"/>
      <c r="F2947"/>
      <c r="K2947"/>
      <c r="L2947"/>
      <c r="M2947"/>
      <c r="N2947"/>
      <c r="O2947"/>
      <c r="Q2947"/>
      <c r="R2947"/>
      <c r="AL2947" s="117"/>
      <c r="AM2947"/>
      <c r="AN2947"/>
      <c r="AO2947"/>
      <c r="AP2947"/>
      <c r="AU2947"/>
      <c r="AV2947" s="169"/>
    </row>
    <row r="2948" spans="1:48" s="9" customFormat="1" ht="15" customHeight="1" x14ac:dyDescent="0.35">
      <c r="A2948"/>
      <c r="B2948"/>
      <c r="C2948"/>
      <c r="D2948"/>
      <c r="E2948"/>
      <c r="F2948"/>
      <c r="K2948"/>
      <c r="L2948"/>
      <c r="M2948"/>
      <c r="N2948"/>
      <c r="O2948"/>
      <c r="Q2948"/>
      <c r="R2948"/>
      <c r="AL2948" s="117"/>
      <c r="AM2948"/>
      <c r="AN2948"/>
      <c r="AO2948"/>
      <c r="AP2948"/>
      <c r="AU2948"/>
      <c r="AV2948" s="169"/>
    </row>
    <row r="2949" spans="1:48" s="9" customFormat="1" ht="15" customHeight="1" x14ac:dyDescent="0.35">
      <c r="A2949"/>
      <c r="B2949"/>
      <c r="C2949"/>
      <c r="D2949"/>
      <c r="E2949"/>
      <c r="F2949"/>
      <c r="K2949"/>
      <c r="L2949"/>
      <c r="M2949"/>
      <c r="N2949"/>
      <c r="O2949"/>
      <c r="Q2949"/>
      <c r="R2949"/>
      <c r="AL2949" s="117"/>
      <c r="AM2949"/>
      <c r="AN2949"/>
      <c r="AO2949"/>
      <c r="AP2949"/>
      <c r="AU2949"/>
      <c r="AV2949" s="169"/>
    </row>
    <row r="2950" spans="1:48" s="9" customFormat="1" ht="15" customHeight="1" x14ac:dyDescent="0.35">
      <c r="A2950"/>
      <c r="B2950"/>
      <c r="C2950"/>
      <c r="D2950"/>
      <c r="E2950"/>
      <c r="F2950"/>
      <c r="K2950"/>
      <c r="L2950"/>
      <c r="M2950"/>
      <c r="N2950"/>
      <c r="O2950"/>
      <c r="Q2950"/>
      <c r="R2950"/>
      <c r="AL2950" s="117"/>
      <c r="AM2950"/>
      <c r="AN2950"/>
      <c r="AO2950"/>
      <c r="AP2950"/>
      <c r="AU2950"/>
      <c r="AV2950" s="169"/>
    </row>
    <row r="2951" spans="1:48" s="9" customFormat="1" ht="15" customHeight="1" x14ac:dyDescent="0.35">
      <c r="A2951"/>
      <c r="B2951"/>
      <c r="C2951"/>
      <c r="D2951"/>
      <c r="E2951"/>
      <c r="F2951"/>
      <c r="K2951"/>
      <c r="L2951"/>
      <c r="M2951"/>
      <c r="N2951"/>
      <c r="O2951"/>
      <c r="Q2951"/>
      <c r="R2951"/>
      <c r="AL2951" s="117"/>
      <c r="AM2951"/>
      <c r="AN2951"/>
      <c r="AO2951"/>
      <c r="AP2951"/>
      <c r="AU2951"/>
      <c r="AV2951" s="169"/>
    </row>
    <row r="2952" spans="1:48" s="9" customFormat="1" ht="15" customHeight="1" x14ac:dyDescent="0.35">
      <c r="A2952"/>
      <c r="B2952"/>
      <c r="C2952"/>
      <c r="D2952"/>
      <c r="E2952"/>
      <c r="F2952"/>
      <c r="K2952"/>
      <c r="L2952"/>
      <c r="M2952"/>
      <c r="N2952"/>
      <c r="O2952"/>
      <c r="Q2952"/>
      <c r="R2952"/>
      <c r="AL2952" s="117"/>
      <c r="AM2952"/>
      <c r="AN2952"/>
      <c r="AO2952"/>
      <c r="AP2952"/>
      <c r="AU2952"/>
      <c r="AV2952" s="169"/>
    </row>
    <row r="2953" spans="1:48" s="9" customFormat="1" ht="15" customHeight="1" x14ac:dyDescent="0.35">
      <c r="A2953"/>
      <c r="B2953"/>
      <c r="C2953"/>
      <c r="D2953"/>
      <c r="E2953"/>
      <c r="F2953"/>
      <c r="K2953"/>
      <c r="L2953"/>
      <c r="M2953"/>
      <c r="N2953"/>
      <c r="O2953"/>
      <c r="Q2953"/>
      <c r="R2953"/>
      <c r="AL2953" s="117"/>
      <c r="AM2953"/>
      <c r="AN2953"/>
      <c r="AO2953"/>
      <c r="AP2953"/>
      <c r="AU2953"/>
      <c r="AV2953" s="169"/>
    </row>
    <row r="2954" spans="1:48" s="9" customFormat="1" ht="15" customHeight="1" x14ac:dyDescent="0.35">
      <c r="A2954"/>
      <c r="B2954"/>
      <c r="C2954"/>
      <c r="D2954"/>
      <c r="E2954"/>
      <c r="F2954"/>
      <c r="K2954"/>
      <c r="L2954"/>
      <c r="M2954"/>
      <c r="N2954"/>
      <c r="O2954"/>
      <c r="Q2954"/>
      <c r="R2954"/>
      <c r="AL2954" s="117"/>
      <c r="AM2954"/>
      <c r="AN2954"/>
      <c r="AO2954"/>
      <c r="AP2954"/>
      <c r="AU2954"/>
      <c r="AV2954" s="169"/>
    </row>
    <row r="2955" spans="1:48" s="9" customFormat="1" ht="15" customHeight="1" x14ac:dyDescent="0.35">
      <c r="A2955"/>
      <c r="B2955"/>
      <c r="C2955"/>
      <c r="D2955"/>
      <c r="E2955"/>
      <c r="F2955"/>
      <c r="K2955"/>
      <c r="L2955"/>
      <c r="M2955"/>
      <c r="N2955"/>
      <c r="O2955"/>
      <c r="Q2955"/>
      <c r="R2955"/>
      <c r="AL2955" s="117"/>
      <c r="AM2955"/>
      <c r="AN2955"/>
      <c r="AO2955"/>
      <c r="AP2955"/>
      <c r="AU2955"/>
      <c r="AV2955" s="169"/>
    </row>
    <row r="2956" spans="1:48" s="9" customFormat="1" ht="15" customHeight="1" x14ac:dyDescent="0.35">
      <c r="A2956"/>
      <c r="B2956"/>
      <c r="C2956"/>
      <c r="D2956"/>
      <c r="E2956"/>
      <c r="F2956"/>
      <c r="K2956"/>
      <c r="L2956"/>
      <c r="M2956"/>
      <c r="N2956"/>
      <c r="O2956"/>
      <c r="Q2956"/>
      <c r="R2956"/>
      <c r="AL2956" s="117"/>
      <c r="AM2956"/>
      <c r="AN2956"/>
      <c r="AO2956"/>
      <c r="AP2956"/>
      <c r="AU2956"/>
      <c r="AV2956" s="169"/>
    </row>
    <row r="2957" spans="1:48" s="9" customFormat="1" ht="15" customHeight="1" x14ac:dyDescent="0.35">
      <c r="A2957"/>
      <c r="B2957"/>
      <c r="C2957"/>
      <c r="D2957"/>
      <c r="E2957"/>
      <c r="F2957"/>
      <c r="K2957"/>
      <c r="L2957"/>
      <c r="M2957"/>
      <c r="N2957"/>
      <c r="O2957"/>
      <c r="Q2957"/>
      <c r="R2957"/>
      <c r="AL2957" s="117"/>
      <c r="AM2957"/>
      <c r="AN2957"/>
      <c r="AO2957"/>
      <c r="AP2957"/>
      <c r="AU2957"/>
      <c r="AV2957" s="169"/>
    </row>
    <row r="2958" spans="1:48" s="9" customFormat="1" ht="15" customHeight="1" x14ac:dyDescent="0.35">
      <c r="A2958"/>
      <c r="B2958"/>
      <c r="C2958"/>
      <c r="D2958"/>
      <c r="E2958"/>
      <c r="F2958"/>
      <c r="K2958"/>
      <c r="L2958"/>
      <c r="M2958"/>
      <c r="N2958"/>
      <c r="O2958"/>
      <c r="Q2958"/>
      <c r="R2958"/>
      <c r="AL2958" s="117"/>
      <c r="AM2958"/>
      <c r="AN2958"/>
      <c r="AO2958"/>
      <c r="AP2958"/>
      <c r="AU2958"/>
      <c r="AV2958" s="169"/>
    </row>
    <row r="2959" spans="1:48" s="9" customFormat="1" ht="15" customHeight="1" x14ac:dyDescent="0.35">
      <c r="A2959"/>
      <c r="B2959"/>
      <c r="C2959"/>
      <c r="D2959"/>
      <c r="E2959"/>
      <c r="F2959"/>
      <c r="K2959"/>
      <c r="L2959"/>
      <c r="M2959"/>
      <c r="N2959"/>
      <c r="O2959"/>
      <c r="Q2959"/>
      <c r="R2959"/>
      <c r="AL2959" s="117"/>
      <c r="AM2959"/>
      <c r="AN2959"/>
      <c r="AO2959"/>
      <c r="AP2959"/>
      <c r="AU2959"/>
      <c r="AV2959" s="169"/>
    </row>
    <row r="2960" spans="1:48" s="9" customFormat="1" ht="15" customHeight="1" x14ac:dyDescent="0.35">
      <c r="A2960"/>
      <c r="B2960"/>
      <c r="C2960"/>
      <c r="D2960"/>
      <c r="E2960"/>
      <c r="F2960"/>
      <c r="K2960"/>
      <c r="L2960"/>
      <c r="M2960"/>
      <c r="N2960"/>
      <c r="O2960"/>
      <c r="Q2960"/>
      <c r="R2960"/>
      <c r="AL2960" s="117"/>
      <c r="AM2960"/>
      <c r="AN2960"/>
      <c r="AO2960"/>
      <c r="AP2960"/>
      <c r="AU2960"/>
      <c r="AV2960" s="169"/>
    </row>
    <row r="2961" spans="1:48" s="9" customFormat="1" ht="15" customHeight="1" x14ac:dyDescent="0.35">
      <c r="A2961"/>
      <c r="B2961"/>
      <c r="C2961"/>
      <c r="D2961"/>
      <c r="E2961"/>
      <c r="F2961"/>
      <c r="K2961"/>
      <c r="L2961"/>
      <c r="M2961"/>
      <c r="N2961"/>
      <c r="O2961"/>
      <c r="Q2961"/>
      <c r="R2961"/>
      <c r="AL2961" s="117"/>
      <c r="AM2961"/>
      <c r="AN2961"/>
      <c r="AO2961"/>
      <c r="AP2961"/>
      <c r="AU2961"/>
      <c r="AV2961" s="169"/>
    </row>
    <row r="2962" spans="1:48" s="9" customFormat="1" ht="15" customHeight="1" x14ac:dyDescent="0.35">
      <c r="A2962"/>
      <c r="B2962"/>
      <c r="C2962"/>
      <c r="D2962"/>
      <c r="E2962"/>
      <c r="F2962"/>
      <c r="K2962"/>
      <c r="L2962"/>
      <c r="M2962"/>
      <c r="N2962"/>
      <c r="O2962"/>
      <c r="Q2962"/>
      <c r="R2962"/>
      <c r="AL2962" s="117"/>
      <c r="AM2962"/>
      <c r="AN2962"/>
      <c r="AO2962"/>
      <c r="AP2962"/>
      <c r="AU2962"/>
      <c r="AV2962" s="169"/>
    </row>
    <row r="2963" spans="1:48" s="9" customFormat="1" ht="15" customHeight="1" x14ac:dyDescent="0.35">
      <c r="A2963"/>
      <c r="B2963"/>
      <c r="C2963"/>
      <c r="D2963"/>
      <c r="E2963"/>
      <c r="F2963"/>
      <c r="K2963"/>
      <c r="L2963"/>
      <c r="M2963"/>
      <c r="N2963"/>
      <c r="O2963"/>
      <c r="Q2963"/>
      <c r="R2963"/>
      <c r="AL2963" s="117"/>
      <c r="AM2963"/>
      <c r="AN2963"/>
      <c r="AO2963"/>
      <c r="AP2963"/>
      <c r="AU2963"/>
      <c r="AV2963" s="169"/>
    </row>
    <row r="2964" spans="1:48" s="9" customFormat="1" ht="15" customHeight="1" x14ac:dyDescent="0.35">
      <c r="A2964"/>
      <c r="B2964"/>
      <c r="C2964"/>
      <c r="D2964"/>
      <c r="E2964"/>
      <c r="F2964"/>
      <c r="K2964"/>
      <c r="L2964"/>
      <c r="M2964"/>
      <c r="N2964"/>
      <c r="O2964"/>
      <c r="Q2964"/>
      <c r="R2964"/>
      <c r="AL2964" s="117"/>
      <c r="AM2964"/>
      <c r="AN2964"/>
      <c r="AO2964"/>
      <c r="AP2964"/>
      <c r="AU2964"/>
      <c r="AV2964" s="169"/>
    </row>
    <row r="2965" spans="1:48" s="9" customFormat="1" ht="15" customHeight="1" x14ac:dyDescent="0.35">
      <c r="A2965"/>
      <c r="B2965"/>
      <c r="C2965"/>
      <c r="D2965"/>
      <c r="E2965"/>
      <c r="F2965"/>
      <c r="K2965"/>
      <c r="L2965"/>
      <c r="M2965"/>
      <c r="N2965"/>
      <c r="O2965"/>
      <c r="Q2965"/>
      <c r="R2965"/>
      <c r="AL2965" s="117"/>
      <c r="AM2965"/>
      <c r="AN2965"/>
      <c r="AO2965"/>
      <c r="AP2965"/>
      <c r="AU2965"/>
      <c r="AV2965" s="169"/>
    </row>
    <row r="2966" spans="1:48" s="9" customFormat="1" ht="15" customHeight="1" x14ac:dyDescent="0.35">
      <c r="A2966"/>
      <c r="B2966"/>
      <c r="C2966"/>
      <c r="D2966"/>
      <c r="E2966"/>
      <c r="F2966"/>
      <c r="K2966"/>
      <c r="L2966"/>
      <c r="M2966"/>
      <c r="N2966"/>
      <c r="O2966"/>
      <c r="Q2966"/>
      <c r="R2966"/>
      <c r="AL2966" s="117"/>
      <c r="AM2966"/>
      <c r="AN2966"/>
      <c r="AO2966"/>
      <c r="AP2966"/>
      <c r="AU2966"/>
      <c r="AV2966" s="169"/>
    </row>
    <row r="2967" spans="1:48" s="9" customFormat="1" ht="15" customHeight="1" x14ac:dyDescent="0.35">
      <c r="A2967"/>
      <c r="B2967"/>
      <c r="C2967"/>
      <c r="D2967"/>
      <c r="E2967"/>
      <c r="F2967"/>
      <c r="K2967"/>
      <c r="L2967"/>
      <c r="M2967"/>
      <c r="N2967"/>
      <c r="O2967"/>
      <c r="Q2967"/>
      <c r="R2967"/>
      <c r="AL2967" s="117"/>
      <c r="AM2967"/>
      <c r="AN2967"/>
      <c r="AO2967"/>
      <c r="AP2967"/>
      <c r="AU2967"/>
      <c r="AV2967" s="169"/>
    </row>
    <row r="2968" spans="1:48" s="9" customFormat="1" ht="15" customHeight="1" x14ac:dyDescent="0.35">
      <c r="A2968"/>
      <c r="B2968"/>
      <c r="C2968"/>
      <c r="D2968"/>
      <c r="E2968"/>
      <c r="F2968"/>
      <c r="K2968"/>
      <c r="L2968"/>
      <c r="M2968"/>
      <c r="N2968"/>
      <c r="O2968"/>
      <c r="Q2968"/>
      <c r="R2968"/>
      <c r="AL2968" s="117"/>
      <c r="AM2968"/>
      <c r="AN2968"/>
      <c r="AO2968"/>
      <c r="AP2968"/>
      <c r="AU2968"/>
      <c r="AV2968" s="169"/>
    </row>
    <row r="2969" spans="1:48" s="9" customFormat="1" ht="15" customHeight="1" x14ac:dyDescent="0.35">
      <c r="A2969"/>
      <c r="B2969"/>
      <c r="C2969"/>
      <c r="D2969"/>
      <c r="E2969"/>
      <c r="F2969"/>
      <c r="K2969"/>
      <c r="L2969"/>
      <c r="M2969"/>
      <c r="N2969"/>
      <c r="O2969"/>
      <c r="Q2969"/>
      <c r="R2969"/>
      <c r="AL2969" s="117"/>
      <c r="AM2969"/>
      <c r="AN2969"/>
      <c r="AO2969"/>
      <c r="AP2969"/>
      <c r="AU2969"/>
      <c r="AV2969" s="169"/>
    </row>
    <row r="2970" spans="1:48" s="9" customFormat="1" ht="15" customHeight="1" x14ac:dyDescent="0.35">
      <c r="A2970"/>
      <c r="B2970"/>
      <c r="C2970"/>
      <c r="D2970"/>
      <c r="E2970"/>
      <c r="F2970"/>
      <c r="K2970"/>
      <c r="L2970"/>
      <c r="M2970"/>
      <c r="N2970"/>
      <c r="O2970"/>
      <c r="Q2970"/>
      <c r="R2970"/>
      <c r="AL2970" s="117"/>
      <c r="AM2970"/>
      <c r="AN2970"/>
      <c r="AO2970"/>
      <c r="AP2970"/>
      <c r="AU2970"/>
      <c r="AV2970" s="169"/>
    </row>
    <row r="2971" spans="1:48" s="9" customFormat="1" ht="15" customHeight="1" x14ac:dyDescent="0.35">
      <c r="A2971"/>
      <c r="B2971"/>
      <c r="C2971"/>
      <c r="D2971"/>
      <c r="E2971"/>
      <c r="F2971"/>
      <c r="K2971"/>
      <c r="L2971"/>
      <c r="M2971"/>
      <c r="N2971"/>
      <c r="O2971"/>
      <c r="Q2971"/>
      <c r="R2971"/>
      <c r="AL2971" s="117"/>
      <c r="AM2971"/>
      <c r="AN2971"/>
      <c r="AO2971"/>
      <c r="AP2971"/>
      <c r="AU2971"/>
      <c r="AV2971" s="169"/>
    </row>
    <row r="2972" spans="1:48" s="9" customFormat="1" ht="15" customHeight="1" x14ac:dyDescent="0.35">
      <c r="A2972"/>
      <c r="B2972"/>
      <c r="C2972"/>
      <c r="D2972"/>
      <c r="E2972"/>
      <c r="F2972"/>
      <c r="K2972"/>
      <c r="L2972"/>
      <c r="M2972"/>
      <c r="N2972"/>
      <c r="O2972"/>
      <c r="Q2972"/>
      <c r="R2972"/>
      <c r="AL2972" s="117"/>
      <c r="AM2972"/>
      <c r="AN2972"/>
      <c r="AO2972"/>
      <c r="AP2972"/>
      <c r="AU2972"/>
      <c r="AV2972" s="169"/>
    </row>
    <row r="2973" spans="1:48" s="9" customFormat="1" ht="15" customHeight="1" x14ac:dyDescent="0.35">
      <c r="A2973"/>
      <c r="B2973"/>
      <c r="C2973"/>
      <c r="D2973"/>
      <c r="E2973"/>
      <c r="F2973"/>
      <c r="K2973"/>
      <c r="L2973"/>
      <c r="M2973"/>
      <c r="N2973"/>
      <c r="O2973"/>
      <c r="Q2973"/>
      <c r="R2973"/>
      <c r="AL2973" s="117"/>
      <c r="AM2973"/>
      <c r="AN2973"/>
      <c r="AO2973"/>
      <c r="AP2973"/>
      <c r="AU2973"/>
      <c r="AV2973" s="169"/>
    </row>
    <row r="2974" spans="1:48" s="9" customFormat="1" ht="15" customHeight="1" x14ac:dyDescent="0.35">
      <c r="A2974"/>
      <c r="B2974"/>
      <c r="C2974"/>
      <c r="D2974"/>
      <c r="E2974"/>
      <c r="F2974"/>
      <c r="K2974"/>
      <c r="L2974"/>
      <c r="M2974"/>
      <c r="N2974"/>
      <c r="O2974"/>
      <c r="Q2974"/>
      <c r="R2974"/>
      <c r="AL2974" s="117"/>
      <c r="AM2974"/>
      <c r="AN2974"/>
      <c r="AO2974"/>
      <c r="AP2974"/>
      <c r="AU2974"/>
      <c r="AV2974" s="169"/>
    </row>
    <row r="2975" spans="1:48" s="9" customFormat="1" ht="15" customHeight="1" x14ac:dyDescent="0.35">
      <c r="A2975"/>
      <c r="B2975"/>
      <c r="C2975"/>
      <c r="D2975"/>
      <c r="E2975"/>
      <c r="F2975"/>
      <c r="K2975"/>
      <c r="L2975"/>
      <c r="M2975"/>
      <c r="N2975"/>
      <c r="O2975"/>
      <c r="Q2975"/>
      <c r="R2975"/>
      <c r="AL2975" s="117"/>
      <c r="AM2975"/>
      <c r="AN2975"/>
      <c r="AO2975"/>
      <c r="AP2975"/>
      <c r="AU2975"/>
      <c r="AV2975" s="169"/>
    </row>
    <row r="2976" spans="1:48" s="9" customFormat="1" ht="15" customHeight="1" x14ac:dyDescent="0.35">
      <c r="A2976"/>
      <c r="B2976"/>
      <c r="C2976"/>
      <c r="D2976"/>
      <c r="E2976"/>
      <c r="F2976"/>
      <c r="K2976"/>
      <c r="L2976"/>
      <c r="M2976"/>
      <c r="N2976"/>
      <c r="O2976"/>
      <c r="Q2976"/>
      <c r="R2976"/>
      <c r="AL2976" s="117"/>
      <c r="AM2976"/>
      <c r="AN2976"/>
      <c r="AO2976"/>
      <c r="AP2976"/>
      <c r="AU2976"/>
      <c r="AV2976" s="169"/>
    </row>
    <row r="2977" spans="1:48" s="9" customFormat="1" ht="15" customHeight="1" x14ac:dyDescent="0.35">
      <c r="A2977"/>
      <c r="B2977"/>
      <c r="C2977"/>
      <c r="D2977"/>
      <c r="E2977"/>
      <c r="F2977"/>
      <c r="K2977"/>
      <c r="L2977"/>
      <c r="M2977"/>
      <c r="N2977"/>
      <c r="O2977"/>
      <c r="Q2977"/>
      <c r="R2977"/>
      <c r="AL2977" s="117"/>
      <c r="AM2977"/>
      <c r="AN2977"/>
      <c r="AO2977"/>
      <c r="AP2977"/>
      <c r="AU2977"/>
      <c r="AV2977" s="169"/>
    </row>
    <row r="2978" spans="1:48" s="9" customFormat="1" ht="15" customHeight="1" x14ac:dyDescent="0.35">
      <c r="A2978"/>
      <c r="B2978"/>
      <c r="C2978"/>
      <c r="D2978"/>
      <c r="E2978"/>
      <c r="F2978"/>
      <c r="K2978"/>
      <c r="L2978"/>
      <c r="M2978"/>
      <c r="N2978"/>
      <c r="O2978"/>
      <c r="Q2978"/>
      <c r="R2978"/>
      <c r="AL2978" s="117"/>
      <c r="AM2978"/>
      <c r="AN2978"/>
      <c r="AO2978"/>
      <c r="AP2978"/>
      <c r="AU2978"/>
      <c r="AV2978" s="169"/>
    </row>
    <row r="2979" spans="1:48" s="9" customFormat="1" ht="15" customHeight="1" x14ac:dyDescent="0.35">
      <c r="A2979"/>
      <c r="B2979"/>
      <c r="C2979"/>
      <c r="D2979"/>
      <c r="E2979"/>
      <c r="F2979"/>
      <c r="K2979"/>
      <c r="L2979"/>
      <c r="M2979"/>
      <c r="N2979"/>
      <c r="O2979"/>
      <c r="Q2979"/>
      <c r="R2979"/>
      <c r="AL2979" s="117"/>
      <c r="AM2979"/>
      <c r="AN2979"/>
      <c r="AO2979"/>
      <c r="AP2979"/>
      <c r="AU2979"/>
      <c r="AV2979" s="169"/>
    </row>
    <row r="2980" spans="1:48" s="9" customFormat="1" ht="15" customHeight="1" x14ac:dyDescent="0.35">
      <c r="A2980"/>
      <c r="B2980"/>
      <c r="C2980"/>
      <c r="D2980"/>
      <c r="E2980"/>
      <c r="F2980"/>
      <c r="K2980"/>
      <c r="L2980"/>
      <c r="M2980"/>
      <c r="N2980"/>
      <c r="O2980"/>
      <c r="Q2980"/>
      <c r="R2980"/>
      <c r="AL2980" s="117"/>
      <c r="AM2980"/>
      <c r="AN2980"/>
      <c r="AO2980"/>
      <c r="AP2980"/>
      <c r="AU2980"/>
      <c r="AV2980" s="169"/>
    </row>
    <row r="2981" spans="1:48" s="9" customFormat="1" ht="15" customHeight="1" x14ac:dyDescent="0.35">
      <c r="A2981"/>
      <c r="B2981"/>
      <c r="C2981"/>
      <c r="D2981"/>
      <c r="E2981"/>
      <c r="F2981"/>
      <c r="K2981"/>
      <c r="L2981"/>
      <c r="M2981"/>
      <c r="N2981"/>
      <c r="O2981"/>
      <c r="Q2981"/>
      <c r="R2981"/>
      <c r="AL2981" s="117"/>
      <c r="AM2981"/>
      <c r="AN2981"/>
      <c r="AO2981"/>
      <c r="AP2981"/>
      <c r="AU2981"/>
      <c r="AV2981" s="169"/>
    </row>
    <row r="2982" spans="1:48" s="9" customFormat="1" ht="15" customHeight="1" x14ac:dyDescent="0.35">
      <c r="A2982"/>
      <c r="B2982"/>
      <c r="C2982"/>
      <c r="D2982"/>
      <c r="E2982"/>
      <c r="F2982"/>
      <c r="K2982"/>
      <c r="L2982"/>
      <c r="M2982"/>
      <c r="N2982"/>
      <c r="O2982"/>
      <c r="Q2982"/>
      <c r="R2982"/>
      <c r="AL2982" s="117"/>
      <c r="AM2982"/>
      <c r="AN2982"/>
      <c r="AO2982"/>
      <c r="AP2982"/>
      <c r="AU2982"/>
      <c r="AV2982" s="169"/>
    </row>
    <row r="2983" spans="1:48" s="9" customFormat="1" ht="15" customHeight="1" x14ac:dyDescent="0.35">
      <c r="A2983"/>
      <c r="B2983"/>
      <c r="C2983"/>
      <c r="D2983"/>
      <c r="E2983"/>
      <c r="F2983"/>
      <c r="K2983"/>
      <c r="L2983"/>
      <c r="M2983"/>
      <c r="N2983"/>
      <c r="O2983"/>
      <c r="Q2983"/>
      <c r="R2983"/>
      <c r="AL2983" s="117"/>
      <c r="AM2983"/>
      <c r="AN2983"/>
      <c r="AO2983"/>
      <c r="AP2983"/>
      <c r="AU2983"/>
      <c r="AV2983" s="169"/>
    </row>
    <row r="2984" spans="1:48" s="9" customFormat="1" ht="15" customHeight="1" x14ac:dyDescent="0.35">
      <c r="A2984"/>
      <c r="B2984"/>
      <c r="C2984"/>
      <c r="D2984"/>
      <c r="E2984"/>
      <c r="F2984"/>
      <c r="K2984"/>
      <c r="L2984"/>
      <c r="M2984"/>
      <c r="N2984"/>
      <c r="O2984"/>
      <c r="Q2984"/>
      <c r="R2984"/>
      <c r="AL2984" s="117"/>
      <c r="AM2984"/>
      <c r="AN2984"/>
      <c r="AO2984"/>
      <c r="AP2984"/>
      <c r="AU2984"/>
      <c r="AV2984" s="169"/>
    </row>
    <row r="2985" spans="1:48" s="9" customFormat="1" ht="15" customHeight="1" x14ac:dyDescent="0.35">
      <c r="A2985"/>
      <c r="B2985"/>
      <c r="C2985"/>
      <c r="D2985"/>
      <c r="E2985"/>
      <c r="F2985"/>
      <c r="K2985"/>
      <c r="L2985"/>
      <c r="M2985"/>
      <c r="N2985"/>
      <c r="O2985"/>
      <c r="Q2985"/>
      <c r="R2985"/>
      <c r="AL2985" s="117"/>
      <c r="AM2985"/>
      <c r="AN2985"/>
      <c r="AO2985"/>
      <c r="AP2985"/>
      <c r="AU2985"/>
      <c r="AV2985" s="169"/>
    </row>
    <row r="2986" spans="1:48" s="9" customFormat="1" ht="15" customHeight="1" x14ac:dyDescent="0.35">
      <c r="A2986"/>
      <c r="B2986"/>
      <c r="C2986"/>
      <c r="D2986"/>
      <c r="E2986"/>
      <c r="F2986"/>
      <c r="K2986"/>
      <c r="L2986"/>
      <c r="M2986"/>
      <c r="N2986"/>
      <c r="O2986"/>
      <c r="Q2986"/>
      <c r="R2986"/>
      <c r="AL2986" s="117"/>
      <c r="AM2986"/>
      <c r="AN2986"/>
      <c r="AO2986"/>
      <c r="AP2986"/>
      <c r="AU2986"/>
      <c r="AV2986" s="169"/>
    </row>
    <row r="2987" spans="1:48" s="9" customFormat="1" ht="15" customHeight="1" x14ac:dyDescent="0.35">
      <c r="A2987"/>
      <c r="B2987"/>
      <c r="C2987"/>
      <c r="D2987"/>
      <c r="E2987"/>
      <c r="F2987"/>
      <c r="K2987"/>
      <c r="L2987"/>
      <c r="M2987"/>
      <c r="N2987"/>
      <c r="O2987"/>
      <c r="Q2987"/>
      <c r="R2987"/>
      <c r="AL2987" s="117"/>
      <c r="AM2987"/>
      <c r="AN2987"/>
      <c r="AO2987"/>
      <c r="AP2987"/>
      <c r="AU2987"/>
      <c r="AV2987" s="169"/>
    </row>
    <row r="2988" spans="1:48" s="9" customFormat="1" ht="15" customHeight="1" x14ac:dyDescent="0.35">
      <c r="A2988"/>
      <c r="B2988"/>
      <c r="C2988"/>
      <c r="D2988"/>
      <c r="E2988"/>
      <c r="F2988"/>
      <c r="K2988"/>
      <c r="L2988"/>
      <c r="M2988"/>
      <c r="N2988"/>
      <c r="O2988"/>
      <c r="Q2988"/>
      <c r="R2988"/>
      <c r="AL2988" s="117"/>
      <c r="AM2988"/>
      <c r="AN2988"/>
      <c r="AO2988"/>
      <c r="AP2988"/>
      <c r="AU2988"/>
      <c r="AV2988" s="169"/>
    </row>
    <row r="2989" spans="1:48" s="9" customFormat="1" ht="15" customHeight="1" x14ac:dyDescent="0.35">
      <c r="A2989"/>
      <c r="B2989"/>
      <c r="C2989"/>
      <c r="D2989"/>
      <c r="E2989"/>
      <c r="F2989"/>
      <c r="K2989"/>
      <c r="L2989"/>
      <c r="M2989"/>
      <c r="N2989"/>
      <c r="O2989"/>
      <c r="Q2989"/>
      <c r="R2989"/>
      <c r="AL2989" s="117"/>
      <c r="AM2989"/>
      <c r="AN2989"/>
      <c r="AO2989"/>
      <c r="AP2989"/>
      <c r="AU2989"/>
      <c r="AV2989" s="169"/>
    </row>
    <row r="2990" spans="1:48" s="9" customFormat="1" ht="15" customHeight="1" x14ac:dyDescent="0.35">
      <c r="A2990"/>
      <c r="B2990"/>
      <c r="C2990"/>
      <c r="D2990"/>
      <c r="E2990"/>
      <c r="F2990"/>
      <c r="K2990"/>
      <c r="L2990"/>
      <c r="M2990"/>
      <c r="N2990"/>
      <c r="O2990"/>
      <c r="Q2990"/>
      <c r="R2990"/>
      <c r="AL2990" s="117"/>
      <c r="AM2990"/>
      <c r="AN2990"/>
      <c r="AO2990"/>
      <c r="AP2990"/>
      <c r="AU2990"/>
      <c r="AV2990" s="169"/>
    </row>
    <row r="2991" spans="1:48" s="9" customFormat="1" ht="15" customHeight="1" x14ac:dyDescent="0.35">
      <c r="A2991"/>
      <c r="B2991"/>
      <c r="C2991"/>
      <c r="D2991"/>
      <c r="E2991"/>
      <c r="F2991"/>
      <c r="K2991"/>
      <c r="L2991"/>
      <c r="M2991"/>
      <c r="N2991"/>
      <c r="O2991"/>
      <c r="Q2991"/>
      <c r="R2991"/>
      <c r="AL2991" s="117"/>
      <c r="AM2991"/>
      <c r="AN2991"/>
      <c r="AO2991"/>
      <c r="AP2991"/>
      <c r="AU2991"/>
      <c r="AV2991" s="169"/>
    </row>
    <row r="2992" spans="1:48" s="9" customFormat="1" ht="15" customHeight="1" x14ac:dyDescent="0.35">
      <c r="A2992"/>
      <c r="B2992"/>
      <c r="C2992"/>
      <c r="D2992"/>
      <c r="E2992"/>
      <c r="F2992"/>
      <c r="K2992"/>
      <c r="L2992"/>
      <c r="M2992"/>
      <c r="N2992"/>
      <c r="O2992"/>
      <c r="Q2992"/>
      <c r="R2992"/>
      <c r="AL2992" s="117"/>
      <c r="AM2992"/>
      <c r="AN2992"/>
      <c r="AO2992"/>
      <c r="AP2992"/>
      <c r="AU2992"/>
      <c r="AV2992" s="169"/>
    </row>
    <row r="2993" spans="1:48" s="9" customFormat="1" ht="15" customHeight="1" x14ac:dyDescent="0.35">
      <c r="A2993"/>
      <c r="B2993"/>
      <c r="C2993"/>
      <c r="D2993"/>
      <c r="E2993"/>
      <c r="F2993"/>
      <c r="K2993"/>
      <c r="L2993"/>
      <c r="M2993"/>
      <c r="N2993"/>
      <c r="O2993"/>
      <c r="Q2993"/>
      <c r="R2993"/>
      <c r="AL2993" s="117"/>
      <c r="AM2993"/>
      <c r="AN2993"/>
      <c r="AO2993"/>
      <c r="AP2993"/>
      <c r="AU2993"/>
      <c r="AV2993" s="169"/>
    </row>
    <row r="2994" spans="1:48" s="9" customFormat="1" ht="15" customHeight="1" x14ac:dyDescent="0.35">
      <c r="A2994"/>
      <c r="B2994"/>
      <c r="C2994"/>
      <c r="D2994"/>
      <c r="E2994"/>
      <c r="F2994"/>
      <c r="K2994"/>
      <c r="L2994"/>
      <c r="M2994"/>
      <c r="N2994"/>
      <c r="O2994"/>
      <c r="Q2994"/>
      <c r="R2994"/>
      <c r="AL2994" s="117"/>
      <c r="AM2994"/>
      <c r="AN2994"/>
      <c r="AO2994"/>
      <c r="AP2994"/>
      <c r="AU2994"/>
      <c r="AV2994" s="169"/>
    </row>
    <row r="2995" spans="1:48" s="9" customFormat="1" ht="15" customHeight="1" x14ac:dyDescent="0.35">
      <c r="A2995"/>
      <c r="B2995"/>
      <c r="C2995"/>
      <c r="D2995"/>
      <c r="E2995"/>
      <c r="F2995"/>
      <c r="K2995"/>
      <c r="L2995"/>
      <c r="M2995"/>
      <c r="N2995"/>
      <c r="O2995"/>
      <c r="Q2995"/>
      <c r="R2995"/>
      <c r="AL2995" s="117"/>
      <c r="AM2995"/>
      <c r="AN2995"/>
      <c r="AO2995"/>
      <c r="AP2995"/>
      <c r="AU2995"/>
      <c r="AV2995" s="169"/>
    </row>
    <row r="2996" spans="1:48" s="9" customFormat="1" ht="15" customHeight="1" x14ac:dyDescent="0.35">
      <c r="A2996"/>
      <c r="B2996"/>
      <c r="C2996"/>
      <c r="D2996"/>
      <c r="E2996"/>
      <c r="F2996"/>
      <c r="K2996"/>
      <c r="L2996"/>
      <c r="M2996"/>
      <c r="N2996"/>
      <c r="O2996"/>
      <c r="Q2996"/>
      <c r="R2996"/>
      <c r="AL2996" s="117"/>
      <c r="AM2996"/>
      <c r="AN2996"/>
      <c r="AO2996"/>
      <c r="AP2996"/>
      <c r="AU2996"/>
      <c r="AV2996" s="169"/>
    </row>
    <row r="2997" spans="1:48" s="9" customFormat="1" ht="15" customHeight="1" x14ac:dyDescent="0.35">
      <c r="A2997"/>
      <c r="B2997"/>
      <c r="C2997"/>
      <c r="D2997"/>
      <c r="E2997"/>
      <c r="F2997"/>
      <c r="K2997"/>
      <c r="L2997"/>
      <c r="M2997"/>
      <c r="N2997"/>
      <c r="O2997"/>
      <c r="Q2997"/>
      <c r="R2997"/>
      <c r="AL2997" s="117"/>
      <c r="AM2997"/>
      <c r="AN2997"/>
      <c r="AO2997"/>
      <c r="AP2997"/>
      <c r="AU2997"/>
      <c r="AV2997" s="169"/>
    </row>
    <row r="2998" spans="1:48" s="9" customFormat="1" ht="15" customHeight="1" x14ac:dyDescent="0.35">
      <c r="A2998"/>
      <c r="B2998"/>
      <c r="C2998"/>
      <c r="D2998"/>
      <c r="E2998"/>
      <c r="F2998"/>
      <c r="K2998"/>
      <c r="L2998"/>
      <c r="M2998"/>
      <c r="N2998"/>
      <c r="O2998"/>
      <c r="Q2998"/>
      <c r="R2998"/>
      <c r="AL2998" s="117"/>
      <c r="AM2998"/>
      <c r="AN2998"/>
      <c r="AO2998"/>
      <c r="AP2998"/>
      <c r="AU2998"/>
      <c r="AV2998" s="169"/>
    </row>
    <row r="2999" spans="1:48" s="9" customFormat="1" ht="15" customHeight="1" x14ac:dyDescent="0.35">
      <c r="A2999"/>
      <c r="B2999"/>
      <c r="C2999"/>
      <c r="D2999"/>
      <c r="E2999"/>
      <c r="F2999"/>
      <c r="K2999"/>
      <c r="L2999"/>
      <c r="M2999"/>
      <c r="N2999"/>
      <c r="O2999"/>
      <c r="Q2999"/>
      <c r="R2999"/>
      <c r="AL2999" s="117"/>
      <c r="AM2999"/>
      <c r="AN2999"/>
      <c r="AO2999"/>
      <c r="AP2999"/>
      <c r="AU2999"/>
      <c r="AV2999" s="169"/>
    </row>
    <row r="3000" spans="1:48" s="9" customFormat="1" ht="15" customHeight="1" x14ac:dyDescent="0.35">
      <c r="A3000"/>
      <c r="B3000"/>
      <c r="C3000"/>
      <c r="D3000"/>
      <c r="E3000"/>
      <c r="F3000"/>
      <c r="K3000"/>
      <c r="L3000"/>
      <c r="M3000"/>
      <c r="N3000"/>
      <c r="O3000"/>
      <c r="Q3000"/>
      <c r="R3000"/>
      <c r="AL3000" s="117"/>
      <c r="AM3000"/>
      <c r="AN3000"/>
      <c r="AO3000"/>
      <c r="AP3000"/>
      <c r="AU3000"/>
      <c r="AV3000" s="169"/>
    </row>
    <row r="3001" spans="1:48" s="9" customFormat="1" ht="15" customHeight="1" x14ac:dyDescent="0.35">
      <c r="A3001"/>
      <c r="B3001"/>
      <c r="C3001"/>
      <c r="D3001"/>
      <c r="E3001"/>
      <c r="F3001"/>
      <c r="K3001"/>
      <c r="L3001"/>
      <c r="M3001"/>
      <c r="N3001"/>
      <c r="O3001"/>
      <c r="Q3001"/>
      <c r="R3001"/>
      <c r="AL3001" s="117"/>
      <c r="AM3001"/>
      <c r="AN3001"/>
      <c r="AO3001"/>
      <c r="AP3001"/>
      <c r="AU3001"/>
      <c r="AV3001" s="169"/>
    </row>
    <row r="3002" spans="1:48" s="9" customFormat="1" ht="15" customHeight="1" x14ac:dyDescent="0.35">
      <c r="A3002"/>
      <c r="B3002"/>
      <c r="C3002"/>
      <c r="D3002"/>
      <c r="E3002"/>
      <c r="F3002"/>
      <c r="K3002"/>
      <c r="L3002"/>
      <c r="M3002"/>
      <c r="N3002"/>
      <c r="O3002"/>
      <c r="Q3002"/>
      <c r="R3002"/>
      <c r="AL3002" s="117"/>
      <c r="AM3002"/>
      <c r="AN3002"/>
      <c r="AO3002"/>
      <c r="AP3002"/>
      <c r="AU3002"/>
      <c r="AV3002" s="169"/>
    </row>
    <row r="3003" spans="1:48" s="9" customFormat="1" ht="15" customHeight="1" x14ac:dyDescent="0.35">
      <c r="A3003"/>
      <c r="B3003"/>
      <c r="C3003"/>
      <c r="D3003"/>
      <c r="E3003"/>
      <c r="F3003"/>
      <c r="K3003"/>
      <c r="L3003"/>
      <c r="M3003"/>
      <c r="N3003"/>
      <c r="O3003"/>
      <c r="Q3003"/>
      <c r="R3003"/>
      <c r="AL3003" s="117"/>
      <c r="AM3003"/>
      <c r="AN3003"/>
      <c r="AO3003"/>
      <c r="AP3003"/>
      <c r="AU3003"/>
      <c r="AV3003" s="169"/>
    </row>
    <row r="3004" spans="1:48" s="9" customFormat="1" ht="15" customHeight="1" x14ac:dyDescent="0.35">
      <c r="A3004"/>
      <c r="B3004"/>
      <c r="C3004"/>
      <c r="D3004"/>
      <c r="E3004"/>
      <c r="F3004"/>
      <c r="K3004"/>
      <c r="L3004"/>
      <c r="M3004"/>
      <c r="N3004"/>
      <c r="O3004"/>
      <c r="Q3004"/>
      <c r="R3004"/>
      <c r="AL3004" s="117"/>
      <c r="AM3004"/>
      <c r="AN3004"/>
      <c r="AO3004"/>
      <c r="AP3004"/>
      <c r="AU3004"/>
      <c r="AV3004" s="169"/>
    </row>
    <row r="3005" spans="1:48" s="9" customFormat="1" ht="15" customHeight="1" x14ac:dyDescent="0.35">
      <c r="A3005"/>
      <c r="B3005"/>
      <c r="C3005"/>
      <c r="D3005"/>
      <c r="E3005"/>
      <c r="F3005"/>
      <c r="K3005"/>
      <c r="L3005"/>
      <c r="M3005"/>
      <c r="N3005"/>
      <c r="O3005"/>
      <c r="Q3005"/>
      <c r="R3005"/>
      <c r="AL3005" s="117"/>
      <c r="AM3005"/>
      <c r="AN3005"/>
      <c r="AO3005"/>
      <c r="AP3005"/>
      <c r="AU3005"/>
      <c r="AV3005" s="169"/>
    </row>
    <row r="3006" spans="1:48" s="9" customFormat="1" ht="15" customHeight="1" x14ac:dyDescent="0.35">
      <c r="A3006"/>
      <c r="B3006"/>
      <c r="C3006"/>
      <c r="D3006"/>
      <c r="E3006"/>
      <c r="F3006"/>
      <c r="K3006"/>
      <c r="L3006"/>
      <c r="M3006"/>
      <c r="N3006"/>
      <c r="O3006"/>
      <c r="Q3006"/>
      <c r="R3006"/>
      <c r="AL3006" s="117"/>
      <c r="AM3006"/>
      <c r="AN3006"/>
      <c r="AO3006"/>
      <c r="AP3006"/>
      <c r="AU3006"/>
      <c r="AV3006" s="169"/>
    </row>
    <row r="3007" spans="1:48" s="9" customFormat="1" ht="15" customHeight="1" x14ac:dyDescent="0.35">
      <c r="A3007"/>
      <c r="B3007"/>
      <c r="C3007"/>
      <c r="D3007"/>
      <c r="E3007"/>
      <c r="F3007"/>
      <c r="K3007"/>
      <c r="L3007"/>
      <c r="M3007"/>
      <c r="N3007"/>
      <c r="O3007"/>
      <c r="Q3007"/>
      <c r="R3007"/>
      <c r="AL3007" s="117"/>
      <c r="AM3007"/>
      <c r="AN3007"/>
      <c r="AO3007"/>
      <c r="AP3007"/>
      <c r="AU3007"/>
      <c r="AV3007" s="169"/>
    </row>
    <row r="3008" spans="1:48" s="9" customFormat="1" ht="15" customHeight="1" x14ac:dyDescent="0.35">
      <c r="A3008"/>
      <c r="B3008"/>
      <c r="C3008"/>
      <c r="D3008"/>
      <c r="E3008"/>
      <c r="F3008"/>
      <c r="K3008"/>
      <c r="L3008"/>
      <c r="M3008"/>
      <c r="N3008"/>
      <c r="O3008"/>
      <c r="Q3008"/>
      <c r="R3008"/>
      <c r="AL3008" s="117"/>
      <c r="AM3008"/>
      <c r="AN3008"/>
      <c r="AO3008"/>
      <c r="AP3008"/>
      <c r="AU3008"/>
      <c r="AV3008" s="169"/>
    </row>
    <row r="3009" spans="1:48" s="9" customFormat="1" ht="15" customHeight="1" x14ac:dyDescent="0.35">
      <c r="A3009"/>
      <c r="B3009"/>
      <c r="C3009"/>
      <c r="D3009"/>
      <c r="E3009"/>
      <c r="F3009"/>
      <c r="K3009"/>
      <c r="L3009"/>
      <c r="M3009"/>
      <c r="N3009"/>
      <c r="O3009"/>
      <c r="Q3009"/>
      <c r="R3009"/>
      <c r="AL3009" s="117"/>
      <c r="AM3009"/>
      <c r="AN3009"/>
      <c r="AO3009"/>
      <c r="AP3009"/>
      <c r="AU3009"/>
      <c r="AV3009" s="169"/>
    </row>
    <row r="3010" spans="1:48" s="9" customFormat="1" ht="15" customHeight="1" x14ac:dyDescent="0.35">
      <c r="A3010"/>
      <c r="B3010"/>
      <c r="C3010"/>
      <c r="D3010"/>
      <c r="E3010"/>
      <c r="F3010"/>
      <c r="K3010"/>
      <c r="L3010"/>
      <c r="M3010"/>
      <c r="N3010"/>
      <c r="O3010"/>
      <c r="Q3010"/>
      <c r="R3010"/>
      <c r="AL3010" s="117"/>
      <c r="AM3010"/>
      <c r="AN3010"/>
      <c r="AO3010"/>
      <c r="AP3010"/>
      <c r="AU3010"/>
      <c r="AV3010" s="169"/>
    </row>
    <row r="3011" spans="1:48" s="9" customFormat="1" ht="15" customHeight="1" x14ac:dyDescent="0.35">
      <c r="A3011"/>
      <c r="B3011"/>
      <c r="C3011"/>
      <c r="D3011"/>
      <c r="E3011"/>
      <c r="F3011"/>
      <c r="K3011"/>
      <c r="L3011"/>
      <c r="M3011"/>
      <c r="N3011"/>
      <c r="O3011"/>
      <c r="Q3011"/>
      <c r="R3011"/>
      <c r="AL3011" s="117"/>
      <c r="AM3011"/>
      <c r="AN3011"/>
      <c r="AO3011"/>
      <c r="AP3011"/>
      <c r="AU3011"/>
      <c r="AV3011" s="169"/>
    </row>
    <row r="3012" spans="1:48" s="9" customFormat="1" ht="15" customHeight="1" x14ac:dyDescent="0.35">
      <c r="A3012"/>
      <c r="B3012"/>
      <c r="C3012"/>
      <c r="D3012"/>
      <c r="E3012"/>
      <c r="F3012"/>
      <c r="K3012"/>
      <c r="L3012"/>
      <c r="M3012"/>
      <c r="N3012"/>
      <c r="O3012"/>
      <c r="Q3012"/>
      <c r="R3012"/>
      <c r="AL3012" s="117"/>
      <c r="AM3012"/>
      <c r="AN3012"/>
      <c r="AO3012"/>
      <c r="AP3012"/>
      <c r="AU3012"/>
      <c r="AV3012" s="169"/>
    </row>
    <row r="3013" spans="1:48" s="9" customFormat="1" ht="15" customHeight="1" x14ac:dyDescent="0.35">
      <c r="A3013"/>
      <c r="B3013"/>
      <c r="C3013"/>
      <c r="D3013"/>
      <c r="E3013"/>
      <c r="F3013"/>
      <c r="K3013"/>
      <c r="L3013"/>
      <c r="M3013"/>
      <c r="N3013"/>
      <c r="O3013"/>
      <c r="Q3013"/>
      <c r="R3013"/>
      <c r="AL3013" s="117"/>
      <c r="AM3013"/>
      <c r="AN3013"/>
      <c r="AO3013"/>
      <c r="AP3013"/>
      <c r="AU3013"/>
      <c r="AV3013" s="169"/>
    </row>
    <row r="3014" spans="1:48" s="9" customFormat="1" ht="15" customHeight="1" x14ac:dyDescent="0.35">
      <c r="A3014"/>
      <c r="B3014"/>
      <c r="C3014"/>
      <c r="D3014"/>
      <c r="E3014"/>
      <c r="F3014"/>
      <c r="K3014"/>
      <c r="L3014"/>
      <c r="M3014"/>
      <c r="N3014"/>
      <c r="O3014"/>
      <c r="Q3014"/>
      <c r="R3014"/>
      <c r="AL3014" s="117"/>
      <c r="AM3014"/>
      <c r="AN3014"/>
      <c r="AO3014"/>
      <c r="AP3014"/>
      <c r="AU3014"/>
      <c r="AV3014" s="169"/>
    </row>
    <row r="3015" spans="1:48" s="9" customFormat="1" ht="15" customHeight="1" x14ac:dyDescent="0.35">
      <c r="A3015"/>
      <c r="B3015"/>
      <c r="C3015"/>
      <c r="D3015"/>
      <c r="E3015"/>
      <c r="F3015"/>
      <c r="K3015"/>
      <c r="L3015"/>
      <c r="M3015"/>
      <c r="N3015"/>
      <c r="O3015"/>
      <c r="Q3015"/>
      <c r="R3015"/>
      <c r="AL3015" s="117"/>
      <c r="AM3015"/>
      <c r="AN3015"/>
      <c r="AO3015"/>
      <c r="AP3015"/>
      <c r="AU3015"/>
      <c r="AV3015" s="169"/>
    </row>
    <row r="3016" spans="1:48" s="9" customFormat="1" ht="15" customHeight="1" x14ac:dyDescent="0.35">
      <c r="A3016"/>
      <c r="B3016"/>
      <c r="C3016"/>
      <c r="D3016"/>
      <c r="E3016"/>
      <c r="F3016"/>
      <c r="K3016"/>
      <c r="L3016"/>
      <c r="M3016"/>
      <c r="N3016"/>
      <c r="O3016"/>
      <c r="Q3016"/>
      <c r="R3016"/>
      <c r="AL3016" s="117"/>
      <c r="AM3016"/>
      <c r="AN3016"/>
      <c r="AO3016"/>
      <c r="AP3016"/>
      <c r="AU3016"/>
      <c r="AV3016" s="169"/>
    </row>
    <row r="3017" spans="1:48" s="9" customFormat="1" ht="15" customHeight="1" x14ac:dyDescent="0.35">
      <c r="A3017"/>
      <c r="B3017"/>
      <c r="C3017"/>
      <c r="D3017"/>
      <c r="E3017"/>
      <c r="F3017"/>
      <c r="K3017"/>
      <c r="L3017"/>
      <c r="M3017"/>
      <c r="N3017"/>
      <c r="O3017"/>
      <c r="Q3017"/>
      <c r="R3017"/>
      <c r="AL3017" s="117"/>
      <c r="AM3017"/>
      <c r="AN3017"/>
      <c r="AO3017"/>
      <c r="AP3017"/>
      <c r="AU3017"/>
      <c r="AV3017" s="169"/>
    </row>
    <row r="3018" spans="1:48" s="9" customFormat="1" ht="15" customHeight="1" x14ac:dyDescent="0.35">
      <c r="A3018"/>
      <c r="B3018"/>
      <c r="C3018"/>
      <c r="D3018"/>
      <c r="E3018"/>
      <c r="F3018"/>
      <c r="K3018"/>
      <c r="L3018"/>
      <c r="M3018"/>
      <c r="N3018"/>
      <c r="O3018"/>
      <c r="Q3018"/>
      <c r="R3018"/>
      <c r="AL3018" s="117"/>
      <c r="AM3018"/>
      <c r="AN3018"/>
      <c r="AO3018"/>
      <c r="AP3018"/>
      <c r="AU3018"/>
      <c r="AV3018" s="169"/>
    </row>
    <row r="3019" spans="1:48" s="9" customFormat="1" ht="15" customHeight="1" x14ac:dyDescent="0.35">
      <c r="A3019"/>
      <c r="B3019"/>
      <c r="C3019"/>
      <c r="D3019"/>
      <c r="E3019"/>
      <c r="F3019"/>
      <c r="K3019"/>
      <c r="L3019"/>
      <c r="M3019"/>
      <c r="N3019"/>
      <c r="O3019"/>
      <c r="Q3019"/>
      <c r="R3019"/>
      <c r="AL3019" s="117"/>
      <c r="AM3019"/>
      <c r="AN3019"/>
      <c r="AO3019"/>
      <c r="AP3019"/>
      <c r="AU3019"/>
      <c r="AV3019" s="169"/>
    </row>
    <row r="3020" spans="1:48" s="9" customFormat="1" ht="15" customHeight="1" x14ac:dyDescent="0.35">
      <c r="A3020"/>
      <c r="B3020"/>
      <c r="C3020"/>
      <c r="D3020"/>
      <c r="E3020"/>
      <c r="F3020"/>
      <c r="K3020"/>
      <c r="L3020"/>
      <c r="M3020"/>
      <c r="N3020"/>
      <c r="O3020"/>
      <c r="Q3020"/>
      <c r="R3020"/>
      <c r="AL3020" s="117"/>
      <c r="AM3020"/>
      <c r="AN3020"/>
      <c r="AO3020"/>
      <c r="AP3020"/>
      <c r="AU3020"/>
      <c r="AV3020" s="169"/>
    </row>
    <row r="3021" spans="1:48" s="9" customFormat="1" ht="15" customHeight="1" x14ac:dyDescent="0.35">
      <c r="A3021"/>
      <c r="B3021"/>
      <c r="C3021"/>
      <c r="D3021"/>
      <c r="E3021"/>
      <c r="F3021"/>
      <c r="K3021"/>
      <c r="L3021"/>
      <c r="M3021"/>
      <c r="N3021"/>
      <c r="O3021"/>
      <c r="Q3021"/>
      <c r="R3021"/>
      <c r="AL3021" s="117"/>
      <c r="AM3021"/>
      <c r="AN3021"/>
      <c r="AO3021"/>
      <c r="AP3021"/>
      <c r="AU3021"/>
      <c r="AV3021" s="169"/>
    </row>
    <row r="3022" spans="1:48" s="9" customFormat="1" ht="15" customHeight="1" x14ac:dyDescent="0.35">
      <c r="A3022"/>
      <c r="B3022"/>
      <c r="C3022"/>
      <c r="D3022"/>
      <c r="E3022"/>
      <c r="F3022"/>
      <c r="K3022"/>
      <c r="L3022"/>
      <c r="M3022"/>
      <c r="N3022"/>
      <c r="O3022"/>
      <c r="Q3022"/>
      <c r="R3022"/>
      <c r="AL3022" s="117"/>
      <c r="AM3022"/>
      <c r="AN3022"/>
      <c r="AO3022"/>
      <c r="AP3022"/>
      <c r="AU3022"/>
      <c r="AV3022" s="169"/>
    </row>
    <row r="3023" spans="1:48" s="9" customFormat="1" ht="15" customHeight="1" x14ac:dyDescent="0.35">
      <c r="A3023"/>
      <c r="B3023"/>
      <c r="C3023"/>
      <c r="D3023"/>
      <c r="E3023"/>
      <c r="F3023"/>
      <c r="K3023"/>
      <c r="L3023"/>
      <c r="M3023"/>
      <c r="N3023"/>
      <c r="O3023"/>
      <c r="Q3023"/>
      <c r="R3023"/>
      <c r="AL3023" s="117"/>
      <c r="AM3023"/>
      <c r="AN3023"/>
      <c r="AO3023"/>
      <c r="AP3023"/>
      <c r="AU3023"/>
      <c r="AV3023" s="169"/>
    </row>
    <row r="3024" spans="1:48" s="9" customFormat="1" ht="15" customHeight="1" x14ac:dyDescent="0.35">
      <c r="A3024"/>
      <c r="B3024"/>
      <c r="C3024"/>
      <c r="D3024"/>
      <c r="E3024"/>
      <c r="F3024"/>
      <c r="K3024"/>
      <c r="L3024"/>
      <c r="M3024"/>
      <c r="N3024"/>
      <c r="O3024"/>
      <c r="Q3024"/>
      <c r="R3024"/>
      <c r="AL3024" s="117"/>
      <c r="AM3024"/>
      <c r="AN3024"/>
      <c r="AO3024"/>
      <c r="AP3024"/>
      <c r="AU3024"/>
      <c r="AV3024" s="169"/>
    </row>
    <row r="3025" spans="1:48" s="9" customFormat="1" ht="15" customHeight="1" x14ac:dyDescent="0.35">
      <c r="A3025"/>
      <c r="B3025"/>
      <c r="C3025"/>
      <c r="D3025"/>
      <c r="E3025"/>
      <c r="F3025"/>
      <c r="K3025"/>
      <c r="L3025"/>
      <c r="M3025"/>
      <c r="N3025"/>
      <c r="O3025"/>
      <c r="Q3025"/>
      <c r="R3025"/>
      <c r="AL3025" s="117"/>
      <c r="AM3025"/>
      <c r="AN3025"/>
      <c r="AO3025"/>
      <c r="AP3025"/>
      <c r="AU3025"/>
      <c r="AV3025" s="169"/>
    </row>
    <row r="3026" spans="1:48" s="9" customFormat="1" ht="15" customHeight="1" x14ac:dyDescent="0.35">
      <c r="A3026"/>
      <c r="B3026"/>
      <c r="C3026"/>
      <c r="D3026"/>
      <c r="E3026"/>
      <c r="F3026"/>
      <c r="K3026"/>
      <c r="L3026"/>
      <c r="M3026"/>
      <c r="N3026"/>
      <c r="O3026"/>
      <c r="Q3026"/>
      <c r="R3026"/>
      <c r="AL3026" s="117"/>
      <c r="AM3026"/>
      <c r="AN3026"/>
      <c r="AO3026"/>
      <c r="AP3026"/>
      <c r="AU3026"/>
      <c r="AV3026" s="169"/>
    </row>
    <row r="3027" spans="1:48" s="9" customFormat="1" ht="15" customHeight="1" x14ac:dyDescent="0.35">
      <c r="A3027"/>
      <c r="B3027"/>
      <c r="C3027"/>
      <c r="D3027"/>
      <c r="E3027"/>
      <c r="F3027"/>
      <c r="K3027"/>
      <c r="L3027"/>
      <c r="M3027"/>
      <c r="N3027"/>
      <c r="O3027"/>
      <c r="Q3027"/>
      <c r="R3027"/>
      <c r="AL3027" s="117"/>
      <c r="AM3027"/>
      <c r="AN3027"/>
      <c r="AO3027"/>
      <c r="AP3027"/>
      <c r="AU3027"/>
      <c r="AV3027" s="169"/>
    </row>
    <row r="3028" spans="1:48" s="9" customFormat="1" ht="15" customHeight="1" x14ac:dyDescent="0.35">
      <c r="A3028"/>
      <c r="B3028"/>
      <c r="C3028"/>
      <c r="D3028"/>
      <c r="E3028"/>
      <c r="F3028"/>
      <c r="K3028"/>
      <c r="L3028"/>
      <c r="M3028"/>
      <c r="N3028"/>
      <c r="O3028"/>
      <c r="Q3028"/>
      <c r="R3028"/>
      <c r="AL3028" s="117"/>
      <c r="AM3028"/>
      <c r="AN3028"/>
      <c r="AO3028"/>
      <c r="AP3028"/>
      <c r="AU3028"/>
      <c r="AV3028" s="169"/>
    </row>
    <row r="3029" spans="1:48" s="9" customFormat="1" ht="15" customHeight="1" x14ac:dyDescent="0.35">
      <c r="A3029"/>
      <c r="B3029"/>
      <c r="C3029"/>
      <c r="D3029"/>
      <c r="E3029"/>
      <c r="F3029"/>
      <c r="K3029"/>
      <c r="L3029"/>
      <c r="M3029"/>
      <c r="N3029"/>
      <c r="O3029"/>
      <c r="Q3029"/>
      <c r="R3029"/>
      <c r="AL3029" s="117"/>
      <c r="AM3029"/>
      <c r="AN3029"/>
      <c r="AO3029"/>
      <c r="AP3029"/>
      <c r="AU3029"/>
      <c r="AV3029" s="169"/>
    </row>
    <row r="3030" spans="1:48" s="9" customFormat="1" ht="15" customHeight="1" x14ac:dyDescent="0.35">
      <c r="A3030"/>
      <c r="B3030"/>
      <c r="C3030"/>
      <c r="D3030"/>
      <c r="E3030"/>
      <c r="F3030"/>
      <c r="K3030"/>
      <c r="L3030"/>
      <c r="M3030"/>
      <c r="N3030"/>
      <c r="O3030"/>
      <c r="Q3030"/>
      <c r="R3030"/>
      <c r="AL3030" s="117"/>
      <c r="AM3030"/>
      <c r="AN3030"/>
      <c r="AO3030"/>
      <c r="AP3030"/>
      <c r="AU3030"/>
      <c r="AV3030" s="169"/>
    </row>
    <row r="3031" spans="1:48" s="9" customFormat="1" ht="15" customHeight="1" x14ac:dyDescent="0.35">
      <c r="A3031"/>
      <c r="B3031"/>
      <c r="C3031"/>
      <c r="D3031"/>
      <c r="E3031"/>
      <c r="F3031"/>
      <c r="K3031"/>
      <c r="L3031"/>
      <c r="M3031"/>
      <c r="N3031"/>
      <c r="O3031"/>
      <c r="Q3031"/>
      <c r="R3031"/>
      <c r="AL3031" s="117"/>
      <c r="AM3031"/>
      <c r="AN3031"/>
      <c r="AO3031"/>
      <c r="AP3031"/>
      <c r="AU3031"/>
      <c r="AV3031" s="169"/>
    </row>
    <row r="3032" spans="1:48" s="9" customFormat="1" ht="15" customHeight="1" x14ac:dyDescent="0.35">
      <c r="A3032"/>
      <c r="B3032"/>
      <c r="C3032"/>
      <c r="D3032"/>
      <c r="E3032"/>
      <c r="F3032"/>
      <c r="K3032"/>
      <c r="L3032"/>
      <c r="M3032"/>
      <c r="N3032"/>
      <c r="O3032"/>
      <c r="Q3032"/>
      <c r="R3032"/>
      <c r="AL3032" s="117"/>
      <c r="AM3032"/>
      <c r="AN3032"/>
      <c r="AO3032"/>
      <c r="AP3032"/>
      <c r="AU3032"/>
      <c r="AV3032" s="169"/>
    </row>
    <row r="3033" spans="1:48" s="9" customFormat="1" ht="15" customHeight="1" x14ac:dyDescent="0.35">
      <c r="A3033"/>
      <c r="B3033"/>
      <c r="C3033"/>
      <c r="D3033"/>
      <c r="E3033"/>
      <c r="F3033"/>
      <c r="K3033"/>
      <c r="L3033"/>
      <c r="M3033"/>
      <c r="N3033"/>
      <c r="O3033"/>
      <c r="Q3033"/>
      <c r="R3033"/>
      <c r="AL3033" s="117"/>
      <c r="AM3033"/>
      <c r="AN3033"/>
      <c r="AO3033"/>
      <c r="AP3033"/>
      <c r="AU3033"/>
      <c r="AV3033" s="169"/>
    </row>
    <row r="3034" spans="1:48" s="9" customFormat="1" ht="15" customHeight="1" x14ac:dyDescent="0.35">
      <c r="A3034"/>
      <c r="B3034"/>
      <c r="C3034"/>
      <c r="D3034"/>
      <c r="E3034"/>
      <c r="F3034"/>
      <c r="K3034"/>
      <c r="L3034"/>
      <c r="M3034"/>
      <c r="N3034"/>
      <c r="O3034"/>
      <c r="Q3034"/>
      <c r="R3034"/>
      <c r="AL3034" s="117"/>
      <c r="AM3034"/>
      <c r="AN3034"/>
      <c r="AO3034"/>
      <c r="AP3034"/>
      <c r="AU3034"/>
      <c r="AV3034" s="169"/>
    </row>
    <row r="3035" spans="1:48" s="9" customFormat="1" ht="15" customHeight="1" x14ac:dyDescent="0.35">
      <c r="A3035"/>
      <c r="B3035"/>
      <c r="C3035"/>
      <c r="D3035"/>
      <c r="E3035"/>
      <c r="F3035"/>
      <c r="K3035"/>
      <c r="L3035"/>
      <c r="M3035"/>
      <c r="N3035"/>
      <c r="O3035"/>
      <c r="Q3035"/>
      <c r="R3035"/>
      <c r="AL3035" s="117"/>
      <c r="AM3035"/>
      <c r="AN3035"/>
      <c r="AO3035"/>
      <c r="AP3035"/>
      <c r="AU3035"/>
      <c r="AV3035" s="169"/>
    </row>
    <row r="3036" spans="1:48" s="9" customFormat="1" ht="15" customHeight="1" x14ac:dyDescent="0.35">
      <c r="A3036"/>
      <c r="B3036"/>
      <c r="C3036"/>
      <c r="D3036"/>
      <c r="E3036"/>
      <c r="F3036"/>
      <c r="K3036"/>
      <c r="L3036"/>
      <c r="M3036"/>
      <c r="N3036"/>
      <c r="O3036"/>
      <c r="Q3036"/>
      <c r="R3036"/>
      <c r="AL3036" s="117"/>
      <c r="AM3036"/>
      <c r="AN3036"/>
      <c r="AO3036"/>
      <c r="AP3036"/>
      <c r="AU3036"/>
      <c r="AV3036" s="169"/>
    </row>
    <row r="3037" spans="1:48" s="9" customFormat="1" ht="15" customHeight="1" x14ac:dyDescent="0.35">
      <c r="A3037"/>
      <c r="B3037"/>
      <c r="C3037"/>
      <c r="D3037"/>
      <c r="E3037"/>
      <c r="F3037"/>
      <c r="K3037"/>
      <c r="L3037"/>
      <c r="M3037"/>
      <c r="N3037"/>
      <c r="O3037"/>
      <c r="Q3037"/>
      <c r="R3037"/>
      <c r="AL3037" s="117"/>
      <c r="AM3037"/>
      <c r="AN3037"/>
      <c r="AO3037"/>
      <c r="AP3037"/>
      <c r="AU3037"/>
      <c r="AV3037" s="169"/>
    </row>
    <row r="3038" spans="1:48" s="9" customFormat="1" ht="15" customHeight="1" x14ac:dyDescent="0.35">
      <c r="A3038"/>
      <c r="B3038"/>
      <c r="C3038"/>
      <c r="D3038"/>
      <c r="E3038"/>
      <c r="F3038"/>
      <c r="K3038"/>
      <c r="L3038"/>
      <c r="M3038"/>
      <c r="N3038"/>
      <c r="O3038"/>
      <c r="Q3038"/>
      <c r="R3038"/>
      <c r="AL3038" s="117"/>
      <c r="AM3038"/>
      <c r="AN3038"/>
      <c r="AO3038"/>
      <c r="AP3038"/>
      <c r="AU3038"/>
      <c r="AV3038" s="169"/>
    </row>
    <row r="3039" spans="1:48" s="9" customFormat="1" ht="15" customHeight="1" x14ac:dyDescent="0.35">
      <c r="A3039"/>
      <c r="B3039"/>
      <c r="C3039"/>
      <c r="D3039"/>
      <c r="E3039"/>
      <c r="F3039"/>
      <c r="K3039"/>
      <c r="L3039"/>
      <c r="M3039"/>
      <c r="N3039"/>
      <c r="O3039"/>
      <c r="Q3039"/>
      <c r="R3039"/>
      <c r="AL3039" s="117"/>
      <c r="AM3039"/>
      <c r="AN3039"/>
      <c r="AO3039"/>
      <c r="AP3039"/>
      <c r="AU3039"/>
      <c r="AV3039" s="169"/>
    </row>
    <row r="3040" spans="1:48" s="9" customFormat="1" ht="15" customHeight="1" x14ac:dyDescent="0.35">
      <c r="A3040"/>
      <c r="B3040"/>
      <c r="C3040"/>
      <c r="D3040"/>
      <c r="E3040"/>
      <c r="F3040"/>
      <c r="K3040"/>
      <c r="L3040"/>
      <c r="M3040"/>
      <c r="N3040"/>
      <c r="O3040"/>
      <c r="Q3040"/>
      <c r="R3040"/>
      <c r="AL3040" s="117"/>
      <c r="AM3040"/>
      <c r="AN3040"/>
      <c r="AO3040"/>
      <c r="AP3040"/>
      <c r="AU3040"/>
      <c r="AV3040" s="169"/>
    </row>
    <row r="3041" spans="1:48" s="9" customFormat="1" ht="15" customHeight="1" x14ac:dyDescent="0.35">
      <c r="A3041"/>
      <c r="B3041"/>
      <c r="C3041"/>
      <c r="D3041"/>
      <c r="E3041"/>
      <c r="F3041"/>
      <c r="K3041"/>
      <c r="L3041"/>
      <c r="M3041"/>
      <c r="N3041"/>
      <c r="O3041"/>
      <c r="Q3041"/>
      <c r="R3041"/>
      <c r="AL3041" s="117"/>
      <c r="AM3041"/>
      <c r="AN3041"/>
      <c r="AO3041"/>
      <c r="AP3041"/>
      <c r="AU3041"/>
      <c r="AV3041" s="169"/>
    </row>
    <row r="3042" spans="1:48" s="9" customFormat="1" ht="15" customHeight="1" x14ac:dyDescent="0.35">
      <c r="A3042"/>
      <c r="B3042"/>
      <c r="C3042"/>
      <c r="D3042"/>
      <c r="E3042"/>
      <c r="F3042"/>
      <c r="K3042"/>
      <c r="L3042"/>
      <c r="M3042"/>
      <c r="N3042"/>
      <c r="O3042"/>
      <c r="Q3042"/>
      <c r="R3042"/>
      <c r="AL3042" s="117"/>
      <c r="AM3042"/>
      <c r="AN3042"/>
      <c r="AO3042"/>
      <c r="AP3042"/>
      <c r="AU3042"/>
      <c r="AV3042" s="169"/>
    </row>
    <row r="3043" spans="1:48" s="9" customFormat="1" ht="15" customHeight="1" x14ac:dyDescent="0.35">
      <c r="A3043"/>
      <c r="B3043"/>
      <c r="C3043"/>
      <c r="D3043"/>
      <c r="E3043"/>
      <c r="F3043"/>
      <c r="K3043"/>
      <c r="L3043"/>
      <c r="M3043"/>
      <c r="N3043"/>
      <c r="O3043"/>
      <c r="Q3043"/>
      <c r="R3043"/>
      <c r="AL3043" s="117"/>
      <c r="AM3043"/>
      <c r="AN3043"/>
      <c r="AO3043"/>
      <c r="AP3043"/>
      <c r="AU3043"/>
      <c r="AV3043" s="169"/>
    </row>
    <row r="3044" spans="1:48" s="9" customFormat="1" ht="15" customHeight="1" x14ac:dyDescent="0.35">
      <c r="A3044"/>
      <c r="B3044"/>
      <c r="C3044"/>
      <c r="D3044"/>
      <c r="E3044"/>
      <c r="F3044"/>
      <c r="K3044"/>
      <c r="L3044"/>
      <c r="M3044"/>
      <c r="N3044"/>
      <c r="O3044"/>
      <c r="Q3044"/>
      <c r="R3044"/>
      <c r="AL3044" s="117"/>
      <c r="AM3044"/>
      <c r="AN3044"/>
      <c r="AO3044"/>
      <c r="AP3044"/>
      <c r="AU3044"/>
      <c r="AV3044" s="169"/>
    </row>
    <row r="3045" spans="1:48" s="9" customFormat="1" ht="15" customHeight="1" x14ac:dyDescent="0.35">
      <c r="A3045"/>
      <c r="B3045"/>
      <c r="C3045"/>
      <c r="D3045"/>
      <c r="E3045"/>
      <c r="F3045"/>
      <c r="K3045"/>
      <c r="L3045"/>
      <c r="M3045"/>
      <c r="N3045"/>
      <c r="O3045"/>
      <c r="Q3045"/>
      <c r="R3045"/>
      <c r="AL3045" s="117"/>
      <c r="AM3045"/>
      <c r="AN3045"/>
      <c r="AO3045"/>
      <c r="AP3045"/>
      <c r="AU3045"/>
      <c r="AV3045" s="169"/>
    </row>
    <row r="3046" spans="1:48" s="9" customFormat="1" ht="15" customHeight="1" x14ac:dyDescent="0.35">
      <c r="A3046"/>
      <c r="B3046"/>
      <c r="C3046"/>
      <c r="D3046"/>
      <c r="E3046"/>
      <c r="F3046"/>
      <c r="K3046"/>
      <c r="L3046"/>
      <c r="M3046"/>
      <c r="N3046"/>
      <c r="O3046"/>
      <c r="Q3046"/>
      <c r="R3046"/>
      <c r="AL3046" s="117"/>
      <c r="AM3046"/>
      <c r="AN3046"/>
      <c r="AO3046"/>
      <c r="AP3046"/>
      <c r="AU3046"/>
      <c r="AV3046" s="169"/>
    </row>
    <row r="3047" spans="1:48" s="9" customFormat="1" ht="15" customHeight="1" x14ac:dyDescent="0.35">
      <c r="A3047"/>
      <c r="B3047"/>
      <c r="C3047"/>
      <c r="D3047"/>
      <c r="E3047"/>
      <c r="F3047"/>
      <c r="K3047"/>
      <c r="L3047"/>
      <c r="M3047"/>
      <c r="N3047"/>
      <c r="O3047"/>
      <c r="Q3047"/>
      <c r="R3047"/>
      <c r="AL3047" s="117"/>
      <c r="AM3047"/>
      <c r="AN3047"/>
      <c r="AO3047"/>
      <c r="AP3047"/>
      <c r="AU3047"/>
      <c r="AV3047" s="169"/>
    </row>
    <row r="3048" spans="1:48" s="9" customFormat="1" ht="15" customHeight="1" x14ac:dyDescent="0.35">
      <c r="A3048"/>
      <c r="B3048"/>
      <c r="C3048"/>
      <c r="D3048"/>
      <c r="E3048"/>
      <c r="F3048"/>
      <c r="K3048"/>
      <c r="L3048"/>
      <c r="M3048"/>
      <c r="N3048"/>
      <c r="O3048"/>
      <c r="Q3048"/>
      <c r="R3048"/>
      <c r="AL3048" s="117"/>
      <c r="AM3048"/>
      <c r="AN3048"/>
      <c r="AO3048"/>
      <c r="AP3048"/>
      <c r="AU3048"/>
      <c r="AV3048" s="169"/>
    </row>
    <row r="3049" spans="1:48" s="9" customFormat="1" ht="15" customHeight="1" x14ac:dyDescent="0.35">
      <c r="A3049"/>
      <c r="B3049"/>
      <c r="C3049"/>
      <c r="D3049"/>
      <c r="E3049"/>
      <c r="F3049"/>
      <c r="K3049"/>
      <c r="L3049"/>
      <c r="M3049"/>
      <c r="N3049"/>
      <c r="O3049"/>
      <c r="Q3049"/>
      <c r="R3049"/>
      <c r="AL3049" s="117"/>
      <c r="AM3049"/>
      <c r="AN3049"/>
      <c r="AO3049"/>
      <c r="AP3049"/>
      <c r="AU3049"/>
      <c r="AV3049" s="169"/>
    </row>
    <row r="3050" spans="1:48" s="9" customFormat="1" ht="15" customHeight="1" x14ac:dyDescent="0.35">
      <c r="A3050"/>
      <c r="B3050"/>
      <c r="C3050"/>
      <c r="D3050"/>
      <c r="E3050"/>
      <c r="F3050"/>
      <c r="K3050"/>
      <c r="L3050"/>
      <c r="M3050"/>
      <c r="N3050"/>
      <c r="O3050"/>
      <c r="Q3050"/>
      <c r="R3050"/>
      <c r="AL3050" s="117"/>
      <c r="AM3050"/>
      <c r="AN3050"/>
      <c r="AO3050"/>
      <c r="AP3050"/>
      <c r="AU3050"/>
      <c r="AV3050" s="169"/>
    </row>
    <row r="3051" spans="1:48" s="9" customFormat="1" ht="15" customHeight="1" x14ac:dyDescent="0.35">
      <c r="A3051"/>
      <c r="B3051"/>
      <c r="C3051"/>
      <c r="D3051"/>
      <c r="E3051"/>
      <c r="F3051"/>
      <c r="K3051"/>
      <c r="L3051"/>
      <c r="M3051"/>
      <c r="N3051"/>
      <c r="O3051"/>
      <c r="Q3051"/>
      <c r="R3051"/>
      <c r="AL3051" s="117"/>
      <c r="AM3051"/>
      <c r="AN3051"/>
      <c r="AO3051"/>
      <c r="AP3051"/>
      <c r="AU3051"/>
      <c r="AV3051" s="169"/>
    </row>
    <row r="3052" spans="1:48" s="9" customFormat="1" ht="15" customHeight="1" x14ac:dyDescent="0.35">
      <c r="A3052"/>
      <c r="B3052"/>
      <c r="C3052"/>
      <c r="D3052"/>
      <c r="E3052"/>
      <c r="F3052"/>
      <c r="K3052"/>
      <c r="L3052"/>
      <c r="M3052"/>
      <c r="N3052"/>
      <c r="O3052"/>
      <c r="Q3052"/>
      <c r="R3052"/>
      <c r="AL3052" s="117"/>
      <c r="AM3052"/>
      <c r="AN3052"/>
      <c r="AO3052"/>
      <c r="AP3052"/>
      <c r="AU3052"/>
      <c r="AV3052" s="169"/>
    </row>
    <row r="3053" spans="1:48" s="9" customFormat="1" ht="15" customHeight="1" x14ac:dyDescent="0.35">
      <c r="A3053"/>
      <c r="B3053"/>
      <c r="C3053"/>
      <c r="D3053"/>
      <c r="E3053"/>
      <c r="F3053"/>
      <c r="K3053"/>
      <c r="L3053"/>
      <c r="M3053"/>
      <c r="N3053"/>
      <c r="O3053"/>
      <c r="Q3053"/>
      <c r="R3053"/>
      <c r="AL3053" s="117"/>
      <c r="AM3053"/>
      <c r="AN3053"/>
      <c r="AO3053"/>
      <c r="AP3053"/>
      <c r="AU3053"/>
      <c r="AV3053" s="169"/>
    </row>
    <row r="3054" spans="1:48" s="9" customFormat="1" ht="15" customHeight="1" x14ac:dyDescent="0.35">
      <c r="A3054"/>
      <c r="B3054"/>
      <c r="C3054"/>
      <c r="D3054"/>
      <c r="E3054"/>
      <c r="F3054"/>
      <c r="K3054"/>
      <c r="L3054"/>
      <c r="M3054"/>
      <c r="N3054"/>
      <c r="O3054"/>
      <c r="Q3054"/>
      <c r="R3054"/>
      <c r="AL3054" s="117"/>
      <c r="AM3054"/>
      <c r="AN3054"/>
      <c r="AO3054"/>
      <c r="AP3054"/>
      <c r="AU3054"/>
      <c r="AV3054" s="169"/>
    </row>
    <row r="3055" spans="1:48" s="9" customFormat="1" ht="15" customHeight="1" x14ac:dyDescent="0.35">
      <c r="A3055"/>
      <c r="B3055"/>
      <c r="C3055"/>
      <c r="D3055"/>
      <c r="E3055"/>
      <c r="F3055"/>
      <c r="K3055"/>
      <c r="L3055"/>
      <c r="M3055"/>
      <c r="N3055"/>
      <c r="O3055"/>
      <c r="Q3055"/>
      <c r="R3055"/>
      <c r="AL3055" s="117"/>
      <c r="AM3055"/>
      <c r="AN3055"/>
      <c r="AO3055"/>
      <c r="AP3055"/>
      <c r="AU3055"/>
      <c r="AV3055" s="169"/>
    </row>
    <row r="3056" spans="1:48" s="9" customFormat="1" ht="15" customHeight="1" x14ac:dyDescent="0.35">
      <c r="A3056"/>
      <c r="B3056"/>
      <c r="C3056"/>
      <c r="D3056"/>
      <c r="E3056"/>
      <c r="F3056"/>
      <c r="K3056"/>
      <c r="L3056"/>
      <c r="M3056"/>
      <c r="N3056"/>
      <c r="O3056"/>
      <c r="Q3056"/>
      <c r="R3056"/>
      <c r="AL3056" s="117"/>
      <c r="AM3056"/>
      <c r="AN3056"/>
      <c r="AO3056"/>
      <c r="AP3056"/>
      <c r="AU3056"/>
      <c r="AV3056" s="169"/>
    </row>
    <row r="3057" spans="1:48" s="9" customFormat="1" ht="15" customHeight="1" x14ac:dyDescent="0.35">
      <c r="A3057"/>
      <c r="B3057"/>
      <c r="C3057"/>
      <c r="D3057"/>
      <c r="E3057"/>
      <c r="F3057"/>
      <c r="K3057"/>
      <c r="L3057"/>
      <c r="M3057"/>
      <c r="N3057"/>
      <c r="O3057"/>
      <c r="Q3057"/>
      <c r="R3057"/>
      <c r="AL3057" s="117"/>
      <c r="AM3057"/>
      <c r="AN3057"/>
      <c r="AO3057"/>
      <c r="AP3057"/>
      <c r="AU3057"/>
      <c r="AV3057" s="169"/>
    </row>
    <row r="3058" spans="1:48" s="9" customFormat="1" ht="15" customHeight="1" x14ac:dyDescent="0.35">
      <c r="A3058"/>
      <c r="B3058"/>
      <c r="C3058"/>
      <c r="D3058"/>
      <c r="E3058"/>
      <c r="F3058"/>
      <c r="K3058"/>
      <c r="L3058"/>
      <c r="M3058"/>
      <c r="N3058"/>
      <c r="O3058"/>
      <c r="Q3058"/>
      <c r="R3058"/>
      <c r="AL3058" s="117"/>
      <c r="AM3058"/>
      <c r="AN3058"/>
      <c r="AO3058"/>
      <c r="AP3058"/>
      <c r="AU3058"/>
      <c r="AV3058" s="169"/>
    </row>
    <row r="3059" spans="1:48" s="9" customFormat="1" ht="15" customHeight="1" x14ac:dyDescent="0.35">
      <c r="A3059"/>
      <c r="B3059"/>
      <c r="C3059"/>
      <c r="D3059"/>
      <c r="E3059"/>
      <c r="F3059"/>
      <c r="K3059"/>
      <c r="L3059"/>
      <c r="M3059"/>
      <c r="N3059"/>
      <c r="O3059"/>
      <c r="Q3059"/>
      <c r="R3059"/>
      <c r="AL3059" s="117"/>
      <c r="AM3059"/>
      <c r="AN3059"/>
      <c r="AO3059"/>
      <c r="AP3059"/>
      <c r="AU3059"/>
      <c r="AV3059" s="169"/>
    </row>
    <row r="3060" spans="1:48" s="9" customFormat="1" ht="15" customHeight="1" x14ac:dyDescent="0.35">
      <c r="A3060"/>
      <c r="B3060"/>
      <c r="C3060"/>
      <c r="D3060"/>
      <c r="E3060"/>
      <c r="F3060"/>
      <c r="K3060"/>
      <c r="L3060"/>
      <c r="M3060"/>
      <c r="N3060"/>
      <c r="O3060"/>
      <c r="Q3060"/>
      <c r="R3060"/>
      <c r="AL3060" s="117"/>
      <c r="AM3060"/>
      <c r="AN3060"/>
      <c r="AO3060"/>
      <c r="AP3060"/>
      <c r="AU3060"/>
      <c r="AV3060" s="169"/>
    </row>
    <row r="3061" spans="1:48" s="9" customFormat="1" ht="15" customHeight="1" x14ac:dyDescent="0.35">
      <c r="A3061"/>
      <c r="B3061"/>
      <c r="C3061"/>
      <c r="D3061"/>
      <c r="E3061"/>
      <c r="F3061"/>
      <c r="K3061"/>
      <c r="L3061"/>
      <c r="M3061"/>
      <c r="N3061"/>
      <c r="O3061"/>
      <c r="Q3061"/>
      <c r="R3061"/>
      <c r="AL3061" s="117"/>
      <c r="AM3061"/>
      <c r="AN3061"/>
      <c r="AO3061"/>
      <c r="AP3061"/>
      <c r="AU3061"/>
      <c r="AV3061" s="169"/>
    </row>
    <row r="3062" spans="1:48" s="9" customFormat="1" ht="15" customHeight="1" x14ac:dyDescent="0.35">
      <c r="A3062"/>
      <c r="B3062"/>
      <c r="C3062"/>
      <c r="D3062"/>
      <c r="E3062"/>
      <c r="F3062"/>
      <c r="K3062"/>
      <c r="L3062"/>
      <c r="M3062"/>
      <c r="N3062"/>
      <c r="O3062"/>
      <c r="Q3062"/>
      <c r="R3062"/>
      <c r="AL3062" s="117"/>
      <c r="AM3062"/>
      <c r="AN3062"/>
      <c r="AO3062"/>
      <c r="AP3062"/>
      <c r="AU3062"/>
      <c r="AV3062" s="169"/>
    </row>
    <row r="3063" spans="1:48" s="9" customFormat="1" ht="15" customHeight="1" x14ac:dyDescent="0.35">
      <c r="A3063"/>
      <c r="B3063"/>
      <c r="C3063"/>
      <c r="D3063"/>
      <c r="E3063"/>
      <c r="F3063"/>
      <c r="K3063"/>
      <c r="L3063"/>
      <c r="M3063"/>
      <c r="N3063"/>
      <c r="O3063"/>
      <c r="Q3063"/>
      <c r="R3063"/>
      <c r="AL3063" s="117"/>
      <c r="AM3063"/>
      <c r="AN3063"/>
      <c r="AO3063"/>
      <c r="AP3063"/>
      <c r="AU3063"/>
      <c r="AV3063" s="169"/>
    </row>
    <row r="3064" spans="1:48" s="9" customFormat="1" ht="15" customHeight="1" x14ac:dyDescent="0.35">
      <c r="A3064"/>
      <c r="B3064"/>
      <c r="C3064"/>
      <c r="D3064"/>
      <c r="E3064"/>
      <c r="F3064"/>
      <c r="K3064"/>
      <c r="L3064"/>
      <c r="M3064"/>
      <c r="N3064"/>
      <c r="O3064"/>
      <c r="Q3064"/>
      <c r="R3064"/>
      <c r="AL3064" s="117"/>
      <c r="AM3064"/>
      <c r="AN3064"/>
      <c r="AO3064"/>
      <c r="AP3064"/>
      <c r="AU3064"/>
      <c r="AV3064" s="169"/>
    </row>
    <row r="3065" spans="1:48" s="9" customFormat="1" ht="15" customHeight="1" x14ac:dyDescent="0.35">
      <c r="A3065"/>
      <c r="B3065"/>
      <c r="C3065"/>
      <c r="D3065"/>
      <c r="E3065"/>
      <c r="F3065"/>
      <c r="K3065"/>
      <c r="L3065"/>
      <c r="M3065"/>
      <c r="N3065"/>
      <c r="O3065"/>
      <c r="Q3065"/>
      <c r="R3065"/>
      <c r="AL3065" s="117"/>
      <c r="AM3065"/>
      <c r="AN3065"/>
      <c r="AO3065"/>
      <c r="AP3065"/>
      <c r="AU3065"/>
      <c r="AV3065" s="169"/>
    </row>
    <row r="3066" spans="1:48" s="9" customFormat="1" ht="15" customHeight="1" x14ac:dyDescent="0.35">
      <c r="A3066"/>
      <c r="B3066"/>
      <c r="C3066"/>
      <c r="D3066"/>
      <c r="E3066"/>
      <c r="F3066"/>
      <c r="K3066"/>
      <c r="L3066"/>
      <c r="M3066"/>
      <c r="N3066"/>
      <c r="O3066"/>
      <c r="Q3066"/>
      <c r="R3066"/>
      <c r="AL3066" s="117"/>
      <c r="AM3066"/>
      <c r="AN3066"/>
      <c r="AO3066"/>
      <c r="AP3066"/>
      <c r="AU3066"/>
      <c r="AV3066" s="169"/>
    </row>
    <row r="3067" spans="1:48" s="9" customFormat="1" ht="15" customHeight="1" x14ac:dyDescent="0.35">
      <c r="A3067"/>
      <c r="B3067"/>
      <c r="C3067"/>
      <c r="D3067"/>
      <c r="E3067"/>
      <c r="F3067"/>
      <c r="K3067"/>
      <c r="L3067"/>
      <c r="M3067"/>
      <c r="N3067"/>
      <c r="O3067"/>
      <c r="Q3067"/>
      <c r="R3067"/>
      <c r="AL3067" s="117"/>
      <c r="AM3067"/>
      <c r="AN3067"/>
      <c r="AO3067"/>
      <c r="AP3067"/>
      <c r="AU3067"/>
      <c r="AV3067" s="169"/>
    </row>
    <row r="3068" spans="1:48" s="9" customFormat="1" ht="15" customHeight="1" x14ac:dyDescent="0.35">
      <c r="A3068"/>
      <c r="B3068"/>
      <c r="C3068"/>
      <c r="D3068"/>
      <c r="E3068"/>
      <c r="F3068"/>
      <c r="K3068"/>
      <c r="L3068"/>
      <c r="M3068"/>
      <c r="N3068"/>
      <c r="O3068"/>
      <c r="Q3068"/>
      <c r="R3068"/>
      <c r="AL3068" s="117"/>
      <c r="AM3068"/>
      <c r="AN3068"/>
      <c r="AO3068"/>
      <c r="AP3068"/>
      <c r="AU3068"/>
      <c r="AV3068" s="169"/>
    </row>
    <row r="3069" spans="1:48" s="9" customFormat="1" ht="15" customHeight="1" x14ac:dyDescent="0.35">
      <c r="A3069"/>
      <c r="B3069"/>
      <c r="C3069"/>
      <c r="D3069"/>
      <c r="E3069"/>
      <c r="F3069"/>
      <c r="K3069"/>
      <c r="L3069"/>
      <c r="M3069"/>
      <c r="N3069"/>
      <c r="O3069"/>
      <c r="Q3069"/>
      <c r="R3069"/>
      <c r="AL3069" s="117"/>
      <c r="AM3069"/>
      <c r="AN3069"/>
      <c r="AO3069"/>
      <c r="AP3069"/>
      <c r="AU3069"/>
      <c r="AV3069" s="169"/>
    </row>
    <row r="3070" spans="1:48" s="9" customFormat="1" ht="15" customHeight="1" x14ac:dyDescent="0.35">
      <c r="A3070"/>
      <c r="B3070"/>
      <c r="C3070"/>
      <c r="D3070"/>
      <c r="E3070"/>
      <c r="F3070"/>
      <c r="K3070"/>
      <c r="L3070"/>
      <c r="M3070"/>
      <c r="N3070"/>
      <c r="O3070"/>
      <c r="Q3070"/>
      <c r="R3070"/>
      <c r="AL3070" s="117"/>
      <c r="AM3070"/>
      <c r="AN3070"/>
      <c r="AO3070"/>
      <c r="AP3070"/>
      <c r="AU3070"/>
      <c r="AV3070" s="169"/>
    </row>
    <row r="3071" spans="1:48" s="9" customFormat="1" ht="15" customHeight="1" x14ac:dyDescent="0.35">
      <c r="A3071"/>
      <c r="B3071"/>
      <c r="C3071"/>
      <c r="D3071"/>
      <c r="E3071"/>
      <c r="F3071"/>
      <c r="K3071"/>
      <c r="L3071"/>
      <c r="M3071"/>
      <c r="N3071"/>
      <c r="O3071"/>
      <c r="Q3071"/>
      <c r="R3071"/>
      <c r="AL3071" s="117"/>
      <c r="AM3071"/>
      <c r="AN3071"/>
      <c r="AO3071"/>
      <c r="AP3071"/>
      <c r="AU3071"/>
      <c r="AV3071" s="169"/>
    </row>
    <row r="3072" spans="1:48" s="9" customFormat="1" ht="15" customHeight="1" x14ac:dyDescent="0.35">
      <c r="A3072"/>
      <c r="B3072"/>
      <c r="C3072"/>
      <c r="D3072"/>
      <c r="E3072"/>
      <c r="F3072"/>
      <c r="K3072"/>
      <c r="L3072"/>
      <c r="M3072"/>
      <c r="N3072"/>
      <c r="O3072"/>
      <c r="Q3072"/>
      <c r="R3072"/>
      <c r="AL3072" s="117"/>
      <c r="AM3072"/>
      <c r="AN3072"/>
      <c r="AO3072"/>
      <c r="AP3072"/>
      <c r="AU3072"/>
      <c r="AV3072" s="169"/>
    </row>
    <row r="3073" spans="1:48" s="9" customFormat="1" ht="15" customHeight="1" x14ac:dyDescent="0.35">
      <c r="A3073"/>
      <c r="B3073"/>
      <c r="C3073"/>
      <c r="D3073"/>
      <c r="E3073"/>
      <c r="F3073"/>
      <c r="K3073"/>
      <c r="L3073"/>
      <c r="M3073"/>
      <c r="N3073"/>
      <c r="O3073"/>
      <c r="Q3073"/>
      <c r="R3073"/>
      <c r="AL3073" s="117"/>
      <c r="AM3073"/>
      <c r="AN3073"/>
      <c r="AO3073"/>
      <c r="AP3073"/>
      <c r="AU3073"/>
      <c r="AV3073" s="169"/>
    </row>
    <row r="3074" spans="1:48" s="9" customFormat="1" ht="15" customHeight="1" x14ac:dyDescent="0.35">
      <c r="A3074"/>
      <c r="B3074"/>
      <c r="C3074"/>
      <c r="D3074"/>
      <c r="E3074"/>
      <c r="F3074"/>
      <c r="K3074"/>
      <c r="L3074"/>
      <c r="M3074"/>
      <c r="N3074"/>
      <c r="O3074"/>
      <c r="Q3074"/>
      <c r="R3074"/>
      <c r="AL3074" s="117"/>
      <c r="AM3074"/>
      <c r="AN3074"/>
      <c r="AO3074"/>
      <c r="AP3074"/>
      <c r="AU3074"/>
      <c r="AV3074" s="169"/>
    </row>
    <row r="3075" spans="1:48" s="9" customFormat="1" ht="15" customHeight="1" x14ac:dyDescent="0.35">
      <c r="A3075"/>
      <c r="B3075"/>
      <c r="C3075"/>
      <c r="D3075"/>
      <c r="E3075"/>
      <c r="F3075"/>
      <c r="K3075"/>
      <c r="L3075"/>
      <c r="M3075"/>
      <c r="N3075"/>
      <c r="O3075"/>
      <c r="Q3075"/>
      <c r="R3075"/>
      <c r="AL3075" s="117"/>
      <c r="AM3075"/>
      <c r="AN3075"/>
      <c r="AO3075"/>
      <c r="AP3075"/>
      <c r="AU3075"/>
      <c r="AV3075" s="169"/>
    </row>
    <row r="3076" spans="1:48" s="9" customFormat="1" ht="15" customHeight="1" x14ac:dyDescent="0.35">
      <c r="A3076"/>
      <c r="B3076"/>
      <c r="C3076"/>
      <c r="D3076"/>
      <c r="E3076"/>
      <c r="F3076"/>
      <c r="K3076"/>
      <c r="L3076"/>
      <c r="M3076"/>
      <c r="N3076"/>
      <c r="O3076"/>
      <c r="Q3076"/>
      <c r="R3076"/>
      <c r="AL3076" s="117"/>
      <c r="AM3076"/>
      <c r="AN3076"/>
      <c r="AO3076"/>
      <c r="AP3076"/>
      <c r="AU3076"/>
      <c r="AV3076" s="169"/>
    </row>
    <row r="3077" spans="1:48" s="9" customFormat="1" ht="15" customHeight="1" x14ac:dyDescent="0.35">
      <c r="A3077"/>
      <c r="B3077"/>
      <c r="C3077"/>
      <c r="D3077"/>
      <c r="E3077"/>
      <c r="F3077"/>
      <c r="K3077"/>
      <c r="L3077"/>
      <c r="M3077"/>
      <c r="N3077"/>
      <c r="O3077"/>
      <c r="Q3077"/>
      <c r="R3077"/>
      <c r="AL3077" s="117"/>
      <c r="AM3077"/>
      <c r="AN3077"/>
      <c r="AO3077"/>
      <c r="AP3077"/>
      <c r="AU3077"/>
      <c r="AV3077" s="169"/>
    </row>
    <row r="3078" spans="1:48" s="9" customFormat="1" ht="15" customHeight="1" x14ac:dyDescent="0.35">
      <c r="A3078"/>
      <c r="B3078"/>
      <c r="C3078"/>
      <c r="D3078"/>
      <c r="E3078"/>
      <c r="F3078"/>
      <c r="K3078"/>
      <c r="L3078"/>
      <c r="M3078"/>
      <c r="N3078"/>
      <c r="O3078"/>
      <c r="Q3078"/>
      <c r="R3078"/>
      <c r="AL3078" s="117"/>
      <c r="AM3078"/>
      <c r="AN3078"/>
      <c r="AO3078"/>
      <c r="AP3078"/>
      <c r="AU3078"/>
      <c r="AV3078" s="169"/>
    </row>
    <row r="3079" spans="1:48" s="9" customFormat="1" ht="15" customHeight="1" x14ac:dyDescent="0.35">
      <c r="A3079"/>
      <c r="B3079"/>
      <c r="C3079"/>
      <c r="D3079"/>
      <c r="E3079"/>
      <c r="F3079"/>
      <c r="K3079"/>
      <c r="L3079"/>
      <c r="M3079"/>
      <c r="N3079"/>
      <c r="O3079"/>
      <c r="Q3079"/>
      <c r="R3079"/>
      <c r="AL3079" s="117"/>
      <c r="AM3079"/>
      <c r="AN3079"/>
      <c r="AO3079"/>
      <c r="AP3079"/>
      <c r="AU3079"/>
      <c r="AV3079" s="169"/>
    </row>
    <row r="3080" spans="1:48" s="9" customFormat="1" ht="15" customHeight="1" x14ac:dyDescent="0.35">
      <c r="A3080"/>
      <c r="B3080"/>
      <c r="C3080"/>
      <c r="D3080"/>
      <c r="E3080"/>
      <c r="F3080"/>
      <c r="K3080"/>
      <c r="L3080"/>
      <c r="M3080"/>
      <c r="N3080"/>
      <c r="O3080"/>
      <c r="Q3080"/>
      <c r="R3080"/>
      <c r="AL3080" s="117"/>
      <c r="AM3080"/>
      <c r="AN3080"/>
      <c r="AO3080"/>
      <c r="AP3080"/>
      <c r="AU3080"/>
      <c r="AV3080" s="169"/>
    </row>
    <row r="3081" spans="1:48" s="9" customFormat="1" ht="15" customHeight="1" x14ac:dyDescent="0.35">
      <c r="A3081"/>
      <c r="B3081"/>
      <c r="C3081"/>
      <c r="D3081"/>
      <c r="E3081"/>
      <c r="F3081"/>
      <c r="K3081"/>
      <c r="L3081"/>
      <c r="M3081"/>
      <c r="N3081"/>
      <c r="O3081"/>
      <c r="Q3081"/>
      <c r="R3081"/>
      <c r="AL3081" s="117"/>
      <c r="AM3081"/>
      <c r="AN3081"/>
      <c r="AO3081"/>
      <c r="AP3081"/>
      <c r="AU3081"/>
      <c r="AV3081" s="169"/>
    </row>
    <row r="3082" spans="1:48" s="9" customFormat="1" ht="15" customHeight="1" x14ac:dyDescent="0.35">
      <c r="A3082"/>
      <c r="B3082"/>
      <c r="C3082"/>
      <c r="D3082"/>
      <c r="E3082"/>
      <c r="F3082"/>
      <c r="K3082"/>
      <c r="L3082"/>
      <c r="M3082"/>
      <c r="N3082"/>
      <c r="O3082"/>
      <c r="Q3082"/>
      <c r="R3082"/>
      <c r="AL3082" s="117"/>
      <c r="AM3082"/>
      <c r="AN3082"/>
      <c r="AO3082"/>
      <c r="AP3082"/>
      <c r="AU3082"/>
      <c r="AV3082" s="169"/>
    </row>
    <row r="3083" spans="1:48" s="9" customFormat="1" ht="15" customHeight="1" x14ac:dyDescent="0.35">
      <c r="A3083"/>
      <c r="B3083"/>
      <c r="C3083"/>
      <c r="D3083"/>
      <c r="E3083"/>
      <c r="F3083"/>
      <c r="K3083"/>
      <c r="L3083"/>
      <c r="M3083"/>
      <c r="N3083"/>
      <c r="O3083"/>
      <c r="Q3083"/>
      <c r="R3083"/>
      <c r="AL3083" s="117"/>
      <c r="AM3083"/>
      <c r="AN3083"/>
      <c r="AO3083"/>
      <c r="AP3083"/>
      <c r="AU3083"/>
      <c r="AV3083" s="169"/>
    </row>
    <row r="3084" spans="1:48" s="9" customFormat="1" ht="15" customHeight="1" x14ac:dyDescent="0.35">
      <c r="A3084"/>
      <c r="B3084"/>
      <c r="C3084"/>
      <c r="D3084"/>
      <c r="E3084"/>
      <c r="F3084"/>
      <c r="K3084"/>
      <c r="L3084"/>
      <c r="M3084"/>
      <c r="N3084"/>
      <c r="O3084"/>
      <c r="Q3084"/>
      <c r="R3084"/>
      <c r="AL3084" s="117"/>
      <c r="AM3084"/>
      <c r="AN3084"/>
      <c r="AO3084"/>
      <c r="AP3084"/>
      <c r="AU3084"/>
      <c r="AV3084" s="169"/>
    </row>
    <row r="3085" spans="1:48" s="9" customFormat="1" ht="15" customHeight="1" x14ac:dyDescent="0.35">
      <c r="A3085"/>
      <c r="B3085"/>
      <c r="C3085"/>
      <c r="D3085"/>
      <c r="E3085"/>
      <c r="F3085"/>
      <c r="K3085"/>
      <c r="L3085"/>
      <c r="M3085"/>
      <c r="N3085"/>
      <c r="O3085"/>
      <c r="Q3085"/>
      <c r="R3085"/>
      <c r="AL3085" s="117"/>
      <c r="AM3085"/>
      <c r="AN3085"/>
      <c r="AO3085"/>
      <c r="AP3085"/>
      <c r="AU3085"/>
      <c r="AV3085" s="169"/>
    </row>
    <row r="3086" spans="1:48" s="9" customFormat="1" ht="15" customHeight="1" x14ac:dyDescent="0.35">
      <c r="A3086"/>
      <c r="B3086"/>
      <c r="C3086"/>
      <c r="D3086"/>
      <c r="E3086"/>
      <c r="F3086"/>
      <c r="K3086"/>
      <c r="L3086"/>
      <c r="M3086"/>
      <c r="N3086"/>
      <c r="O3086"/>
      <c r="Q3086"/>
      <c r="R3086"/>
      <c r="AL3086" s="117"/>
      <c r="AM3086"/>
      <c r="AN3086"/>
      <c r="AO3086"/>
      <c r="AP3086"/>
      <c r="AU3086"/>
      <c r="AV3086" s="169"/>
    </row>
    <row r="3087" spans="1:48" s="9" customFormat="1" ht="15" customHeight="1" x14ac:dyDescent="0.35">
      <c r="A3087"/>
      <c r="B3087"/>
      <c r="C3087"/>
      <c r="D3087"/>
      <c r="E3087"/>
      <c r="F3087"/>
      <c r="K3087"/>
      <c r="L3087"/>
      <c r="M3087"/>
      <c r="N3087"/>
      <c r="O3087"/>
      <c r="Q3087"/>
      <c r="R3087"/>
      <c r="AL3087" s="117"/>
      <c r="AM3087"/>
      <c r="AN3087"/>
      <c r="AO3087"/>
      <c r="AP3087"/>
      <c r="AU3087"/>
      <c r="AV3087" s="169"/>
    </row>
    <row r="3088" spans="1:48" s="9" customFormat="1" ht="15" customHeight="1" x14ac:dyDescent="0.35">
      <c r="A3088"/>
      <c r="B3088"/>
      <c r="C3088"/>
      <c r="D3088"/>
      <c r="E3088"/>
      <c r="F3088"/>
      <c r="K3088"/>
      <c r="L3088"/>
      <c r="M3088"/>
      <c r="N3088"/>
      <c r="O3088"/>
      <c r="Q3088"/>
      <c r="R3088"/>
      <c r="AL3088" s="117"/>
      <c r="AM3088"/>
      <c r="AN3088"/>
      <c r="AO3088"/>
      <c r="AP3088"/>
      <c r="AU3088"/>
      <c r="AV3088" s="169"/>
    </row>
    <row r="3089" spans="1:48" s="9" customFormat="1" ht="15" customHeight="1" x14ac:dyDescent="0.35">
      <c r="A3089"/>
      <c r="B3089"/>
      <c r="C3089"/>
      <c r="D3089"/>
      <c r="E3089"/>
      <c r="F3089"/>
      <c r="K3089"/>
      <c r="L3089"/>
      <c r="M3089"/>
      <c r="N3089"/>
      <c r="O3089"/>
      <c r="Q3089"/>
      <c r="R3089"/>
      <c r="AL3089" s="117"/>
      <c r="AM3089"/>
      <c r="AN3089"/>
      <c r="AO3089"/>
      <c r="AP3089"/>
      <c r="AU3089"/>
      <c r="AV3089" s="169"/>
    </row>
    <row r="3090" spans="1:48" s="9" customFormat="1" ht="15" customHeight="1" x14ac:dyDescent="0.35">
      <c r="A3090"/>
      <c r="B3090"/>
      <c r="C3090"/>
      <c r="D3090"/>
      <c r="E3090"/>
      <c r="F3090"/>
      <c r="K3090"/>
      <c r="L3090"/>
      <c r="M3090"/>
      <c r="N3090"/>
      <c r="O3090"/>
      <c r="Q3090"/>
      <c r="R3090"/>
      <c r="AL3090" s="117"/>
      <c r="AM3090"/>
      <c r="AN3090"/>
      <c r="AO3090"/>
      <c r="AP3090"/>
      <c r="AU3090"/>
      <c r="AV3090" s="169"/>
    </row>
    <row r="3091" spans="1:48" s="9" customFormat="1" ht="15" customHeight="1" x14ac:dyDescent="0.35">
      <c r="A3091"/>
      <c r="B3091"/>
      <c r="C3091"/>
      <c r="D3091"/>
      <c r="E3091"/>
      <c r="F3091"/>
      <c r="K3091"/>
      <c r="L3091"/>
      <c r="M3091"/>
      <c r="N3091"/>
      <c r="O3091"/>
      <c r="Q3091"/>
      <c r="R3091"/>
      <c r="AL3091" s="117"/>
      <c r="AM3091"/>
      <c r="AN3091"/>
      <c r="AO3091"/>
      <c r="AP3091"/>
      <c r="AU3091"/>
      <c r="AV3091" s="169"/>
    </row>
    <row r="3092" spans="1:48" s="9" customFormat="1" ht="15" customHeight="1" x14ac:dyDescent="0.35">
      <c r="A3092"/>
      <c r="B3092"/>
      <c r="C3092"/>
      <c r="D3092"/>
      <c r="E3092"/>
      <c r="F3092"/>
      <c r="K3092"/>
      <c r="L3092"/>
      <c r="M3092"/>
      <c r="N3092"/>
      <c r="O3092"/>
      <c r="Q3092"/>
      <c r="R3092"/>
      <c r="AL3092" s="117"/>
      <c r="AM3092"/>
      <c r="AN3092"/>
      <c r="AO3092"/>
      <c r="AP3092"/>
      <c r="AU3092"/>
      <c r="AV3092" s="169"/>
    </row>
    <row r="3093" spans="1:48" s="9" customFormat="1" ht="15" customHeight="1" x14ac:dyDescent="0.35">
      <c r="A3093"/>
      <c r="B3093"/>
      <c r="C3093"/>
      <c r="D3093"/>
      <c r="E3093"/>
      <c r="F3093"/>
      <c r="K3093"/>
      <c r="L3093"/>
      <c r="M3093"/>
      <c r="N3093"/>
      <c r="O3093"/>
      <c r="Q3093"/>
      <c r="R3093"/>
      <c r="AL3093" s="117"/>
      <c r="AM3093"/>
      <c r="AN3093"/>
      <c r="AO3093"/>
      <c r="AP3093"/>
      <c r="AU3093"/>
      <c r="AV3093" s="169"/>
    </row>
    <row r="3094" spans="1:48" s="9" customFormat="1" ht="15" customHeight="1" x14ac:dyDescent="0.35">
      <c r="A3094"/>
      <c r="B3094"/>
      <c r="C3094"/>
      <c r="D3094"/>
      <c r="E3094"/>
      <c r="F3094"/>
      <c r="K3094"/>
      <c r="L3094"/>
      <c r="M3094"/>
      <c r="N3094"/>
      <c r="O3094"/>
      <c r="Q3094"/>
      <c r="R3094"/>
      <c r="AL3094" s="117"/>
      <c r="AM3094"/>
      <c r="AN3094"/>
      <c r="AO3094"/>
      <c r="AP3094"/>
      <c r="AU3094"/>
      <c r="AV3094" s="169"/>
    </row>
    <row r="3095" spans="1:48" s="9" customFormat="1" ht="15" customHeight="1" x14ac:dyDescent="0.35">
      <c r="A3095"/>
      <c r="B3095"/>
      <c r="C3095"/>
      <c r="D3095"/>
      <c r="E3095"/>
      <c r="F3095"/>
      <c r="K3095"/>
      <c r="L3095"/>
      <c r="M3095"/>
      <c r="N3095"/>
      <c r="O3095"/>
      <c r="Q3095"/>
      <c r="R3095"/>
      <c r="AL3095" s="117"/>
      <c r="AM3095"/>
      <c r="AN3095"/>
      <c r="AO3095"/>
      <c r="AP3095"/>
      <c r="AU3095"/>
      <c r="AV3095" s="169"/>
    </row>
    <row r="3096" spans="1:48" s="9" customFormat="1" ht="15" customHeight="1" x14ac:dyDescent="0.35">
      <c r="A3096"/>
      <c r="B3096"/>
      <c r="C3096"/>
      <c r="D3096"/>
      <c r="E3096"/>
      <c r="F3096"/>
      <c r="K3096"/>
      <c r="L3096"/>
      <c r="M3096"/>
      <c r="N3096"/>
      <c r="O3096"/>
      <c r="Q3096"/>
      <c r="R3096"/>
      <c r="AL3096" s="117"/>
      <c r="AM3096"/>
      <c r="AN3096"/>
      <c r="AO3096"/>
      <c r="AP3096"/>
      <c r="AU3096"/>
      <c r="AV3096" s="169"/>
    </row>
    <row r="3097" spans="1:48" s="9" customFormat="1" ht="15" customHeight="1" x14ac:dyDescent="0.35">
      <c r="A3097"/>
      <c r="B3097"/>
      <c r="C3097"/>
      <c r="D3097"/>
      <c r="E3097"/>
      <c r="F3097"/>
      <c r="K3097"/>
      <c r="L3097"/>
      <c r="M3097"/>
      <c r="N3097"/>
      <c r="O3097"/>
      <c r="Q3097"/>
      <c r="R3097"/>
      <c r="AL3097" s="117"/>
      <c r="AM3097"/>
      <c r="AN3097"/>
      <c r="AO3097"/>
      <c r="AP3097"/>
      <c r="AU3097"/>
      <c r="AV3097" s="169"/>
    </row>
    <row r="3098" spans="1:48" s="9" customFormat="1" ht="15" customHeight="1" x14ac:dyDescent="0.35">
      <c r="A3098"/>
      <c r="B3098"/>
      <c r="C3098"/>
      <c r="D3098"/>
      <c r="E3098"/>
      <c r="F3098"/>
      <c r="K3098"/>
      <c r="L3098"/>
      <c r="M3098"/>
      <c r="N3098"/>
      <c r="O3098"/>
      <c r="Q3098"/>
      <c r="R3098"/>
      <c r="AL3098" s="117"/>
      <c r="AM3098"/>
      <c r="AN3098"/>
      <c r="AO3098"/>
      <c r="AP3098"/>
      <c r="AU3098"/>
      <c r="AV3098" s="169"/>
    </row>
    <row r="3099" spans="1:48" s="9" customFormat="1" ht="15" customHeight="1" x14ac:dyDescent="0.35">
      <c r="A3099"/>
      <c r="B3099"/>
      <c r="C3099"/>
      <c r="D3099"/>
      <c r="E3099"/>
      <c r="F3099"/>
      <c r="K3099"/>
      <c r="L3099"/>
      <c r="M3099"/>
      <c r="N3099"/>
      <c r="O3099"/>
      <c r="Q3099"/>
      <c r="R3099"/>
      <c r="AL3099" s="117"/>
      <c r="AM3099"/>
      <c r="AN3099"/>
      <c r="AO3099"/>
      <c r="AP3099"/>
      <c r="AU3099"/>
      <c r="AV3099" s="169"/>
    </row>
    <row r="3100" spans="1:48" s="9" customFormat="1" ht="15" customHeight="1" x14ac:dyDescent="0.35">
      <c r="A3100"/>
      <c r="B3100"/>
      <c r="C3100"/>
      <c r="D3100"/>
      <c r="E3100"/>
      <c r="F3100"/>
      <c r="K3100"/>
      <c r="L3100"/>
      <c r="M3100"/>
      <c r="N3100"/>
      <c r="O3100"/>
      <c r="Q3100"/>
      <c r="R3100"/>
      <c r="AL3100" s="117"/>
      <c r="AM3100"/>
      <c r="AN3100"/>
      <c r="AO3100"/>
      <c r="AP3100"/>
      <c r="AU3100"/>
      <c r="AV3100" s="169"/>
    </row>
    <row r="3101" spans="1:48" s="9" customFormat="1" ht="15" customHeight="1" x14ac:dyDescent="0.35">
      <c r="A3101"/>
      <c r="B3101"/>
      <c r="C3101"/>
      <c r="D3101"/>
      <c r="E3101"/>
      <c r="F3101"/>
      <c r="K3101"/>
      <c r="L3101"/>
      <c r="M3101"/>
      <c r="N3101"/>
      <c r="O3101"/>
      <c r="Q3101"/>
      <c r="R3101"/>
      <c r="AL3101" s="117"/>
      <c r="AM3101"/>
      <c r="AN3101"/>
      <c r="AO3101"/>
      <c r="AP3101"/>
      <c r="AU3101"/>
      <c r="AV3101" s="169"/>
    </row>
    <row r="3102" spans="1:48" s="9" customFormat="1" ht="15" customHeight="1" x14ac:dyDescent="0.35">
      <c r="A3102"/>
      <c r="B3102"/>
      <c r="C3102"/>
      <c r="D3102"/>
      <c r="E3102"/>
      <c r="F3102"/>
      <c r="K3102"/>
      <c r="L3102"/>
      <c r="M3102"/>
      <c r="N3102"/>
      <c r="O3102"/>
      <c r="Q3102"/>
      <c r="R3102"/>
      <c r="AL3102" s="117"/>
      <c r="AM3102"/>
      <c r="AN3102"/>
      <c r="AO3102"/>
      <c r="AP3102"/>
      <c r="AU3102"/>
      <c r="AV3102" s="169"/>
    </row>
    <row r="3103" spans="1:48" s="9" customFormat="1" ht="15" customHeight="1" x14ac:dyDescent="0.35">
      <c r="A3103"/>
      <c r="B3103"/>
      <c r="C3103"/>
      <c r="D3103"/>
      <c r="E3103"/>
      <c r="F3103"/>
      <c r="K3103"/>
      <c r="L3103"/>
      <c r="M3103"/>
      <c r="N3103"/>
      <c r="O3103"/>
      <c r="Q3103"/>
      <c r="R3103"/>
      <c r="AL3103" s="117"/>
      <c r="AM3103"/>
      <c r="AN3103"/>
      <c r="AO3103"/>
      <c r="AP3103"/>
      <c r="AU3103"/>
      <c r="AV3103" s="169"/>
    </row>
    <row r="3104" spans="1:48" s="9" customFormat="1" ht="15" customHeight="1" x14ac:dyDescent="0.35">
      <c r="A3104"/>
      <c r="B3104"/>
      <c r="C3104"/>
      <c r="D3104"/>
      <c r="E3104"/>
      <c r="F3104"/>
      <c r="K3104"/>
      <c r="L3104"/>
      <c r="M3104"/>
      <c r="N3104"/>
      <c r="O3104"/>
      <c r="Q3104"/>
      <c r="R3104"/>
      <c r="AL3104" s="117"/>
      <c r="AM3104"/>
      <c r="AN3104"/>
      <c r="AO3104"/>
      <c r="AP3104"/>
      <c r="AU3104"/>
      <c r="AV3104" s="169"/>
    </row>
    <row r="3105" spans="1:48" s="9" customFormat="1" ht="15" customHeight="1" x14ac:dyDescent="0.35">
      <c r="A3105"/>
      <c r="B3105"/>
      <c r="C3105"/>
      <c r="D3105"/>
      <c r="E3105"/>
      <c r="F3105"/>
      <c r="K3105"/>
      <c r="L3105"/>
      <c r="M3105"/>
      <c r="N3105"/>
      <c r="O3105"/>
      <c r="Q3105"/>
      <c r="R3105"/>
      <c r="AL3105" s="117"/>
      <c r="AM3105"/>
      <c r="AN3105"/>
      <c r="AO3105"/>
      <c r="AP3105"/>
      <c r="AU3105"/>
      <c r="AV3105" s="169"/>
    </row>
    <row r="3106" spans="1:48" s="9" customFormat="1" ht="15" customHeight="1" x14ac:dyDescent="0.35">
      <c r="A3106"/>
      <c r="B3106"/>
      <c r="C3106"/>
      <c r="D3106"/>
      <c r="E3106"/>
      <c r="F3106"/>
      <c r="K3106"/>
      <c r="L3106"/>
      <c r="M3106"/>
      <c r="N3106"/>
      <c r="O3106"/>
      <c r="Q3106"/>
      <c r="R3106"/>
      <c r="AL3106" s="117"/>
      <c r="AM3106"/>
      <c r="AN3106"/>
      <c r="AO3106"/>
      <c r="AP3106"/>
      <c r="AU3106"/>
      <c r="AV3106" s="169"/>
    </row>
    <row r="3107" spans="1:48" s="9" customFormat="1" ht="15" customHeight="1" x14ac:dyDescent="0.35">
      <c r="A3107"/>
      <c r="B3107"/>
      <c r="C3107"/>
      <c r="D3107"/>
      <c r="E3107"/>
      <c r="F3107"/>
      <c r="K3107"/>
      <c r="L3107"/>
      <c r="M3107"/>
      <c r="N3107"/>
      <c r="O3107"/>
      <c r="Q3107"/>
      <c r="R3107"/>
      <c r="AL3107" s="117"/>
      <c r="AM3107"/>
      <c r="AN3107"/>
      <c r="AO3107"/>
      <c r="AP3107"/>
      <c r="AU3107"/>
      <c r="AV3107" s="169"/>
    </row>
    <row r="3108" spans="1:48" s="9" customFormat="1" ht="15" customHeight="1" x14ac:dyDescent="0.35">
      <c r="A3108"/>
      <c r="B3108"/>
      <c r="C3108"/>
      <c r="D3108"/>
      <c r="E3108"/>
      <c r="F3108"/>
      <c r="K3108"/>
      <c r="L3108"/>
      <c r="M3108"/>
      <c r="N3108"/>
      <c r="O3108"/>
      <c r="Q3108"/>
      <c r="R3108"/>
      <c r="AL3108" s="117"/>
      <c r="AM3108"/>
      <c r="AN3108"/>
      <c r="AO3108"/>
      <c r="AP3108"/>
      <c r="AU3108"/>
      <c r="AV3108" s="169"/>
    </row>
    <row r="3109" spans="1:48" s="9" customFormat="1" ht="15" customHeight="1" x14ac:dyDescent="0.35">
      <c r="A3109"/>
      <c r="B3109"/>
      <c r="C3109"/>
      <c r="D3109"/>
      <c r="E3109"/>
      <c r="F3109"/>
      <c r="K3109"/>
      <c r="L3109"/>
      <c r="M3109"/>
      <c r="N3109"/>
      <c r="O3109"/>
      <c r="Q3109"/>
      <c r="R3109"/>
      <c r="AL3109" s="117"/>
      <c r="AM3109"/>
      <c r="AN3109"/>
      <c r="AO3109"/>
      <c r="AP3109"/>
      <c r="AU3109"/>
      <c r="AV3109" s="169"/>
    </row>
    <row r="3110" spans="1:48" s="9" customFormat="1" ht="15" customHeight="1" x14ac:dyDescent="0.35">
      <c r="A3110"/>
      <c r="B3110"/>
      <c r="C3110"/>
      <c r="D3110"/>
      <c r="E3110"/>
      <c r="F3110"/>
      <c r="K3110"/>
      <c r="L3110"/>
      <c r="M3110"/>
      <c r="N3110"/>
      <c r="O3110"/>
      <c r="Q3110"/>
      <c r="R3110"/>
      <c r="AL3110" s="117"/>
      <c r="AM3110"/>
      <c r="AN3110"/>
      <c r="AO3110"/>
      <c r="AP3110"/>
      <c r="AU3110"/>
      <c r="AV3110" s="169"/>
    </row>
    <row r="3111" spans="1:48" s="9" customFormat="1" ht="15" customHeight="1" x14ac:dyDescent="0.35">
      <c r="A3111"/>
      <c r="B3111"/>
      <c r="C3111"/>
      <c r="D3111"/>
      <c r="E3111"/>
      <c r="F3111"/>
      <c r="K3111"/>
      <c r="L3111"/>
      <c r="M3111"/>
      <c r="N3111"/>
      <c r="O3111"/>
      <c r="Q3111"/>
      <c r="R3111"/>
      <c r="AL3111" s="117"/>
      <c r="AM3111"/>
      <c r="AN3111"/>
      <c r="AO3111"/>
      <c r="AP3111"/>
      <c r="AU3111"/>
      <c r="AV3111" s="169"/>
    </row>
    <row r="3112" spans="1:48" s="9" customFormat="1" ht="15" customHeight="1" x14ac:dyDescent="0.35">
      <c r="A3112"/>
      <c r="B3112"/>
      <c r="C3112"/>
      <c r="D3112"/>
      <c r="E3112"/>
      <c r="F3112"/>
      <c r="K3112"/>
      <c r="L3112"/>
      <c r="M3112"/>
      <c r="N3112"/>
      <c r="O3112"/>
      <c r="Q3112"/>
      <c r="R3112"/>
      <c r="AL3112" s="117"/>
      <c r="AM3112"/>
      <c r="AN3112"/>
      <c r="AO3112"/>
      <c r="AP3112"/>
      <c r="AU3112"/>
      <c r="AV3112" s="169"/>
    </row>
    <row r="3113" spans="1:48" s="9" customFormat="1" ht="15" customHeight="1" x14ac:dyDescent="0.35">
      <c r="A3113"/>
      <c r="B3113"/>
      <c r="C3113"/>
      <c r="D3113"/>
      <c r="E3113"/>
      <c r="F3113"/>
      <c r="K3113"/>
      <c r="L3113"/>
      <c r="M3113"/>
      <c r="N3113"/>
      <c r="O3113"/>
      <c r="Q3113"/>
      <c r="R3113"/>
      <c r="AL3113" s="117"/>
      <c r="AM3113"/>
      <c r="AN3113"/>
      <c r="AO3113"/>
      <c r="AP3113"/>
      <c r="AU3113"/>
      <c r="AV3113" s="169"/>
    </row>
    <row r="3114" spans="1:48" s="9" customFormat="1" ht="15" customHeight="1" x14ac:dyDescent="0.35">
      <c r="A3114"/>
      <c r="B3114"/>
      <c r="C3114"/>
      <c r="D3114"/>
      <c r="E3114"/>
      <c r="F3114"/>
      <c r="K3114"/>
      <c r="L3114"/>
      <c r="M3114"/>
      <c r="N3114"/>
      <c r="O3114"/>
      <c r="Q3114"/>
      <c r="R3114"/>
      <c r="AL3114" s="117"/>
      <c r="AM3114"/>
      <c r="AN3114"/>
      <c r="AO3114"/>
      <c r="AP3114"/>
      <c r="AU3114"/>
      <c r="AV3114" s="169"/>
    </row>
    <row r="3115" spans="1:48" s="9" customFormat="1" ht="15" customHeight="1" x14ac:dyDescent="0.35">
      <c r="A3115"/>
      <c r="B3115"/>
      <c r="C3115"/>
      <c r="D3115"/>
      <c r="E3115"/>
      <c r="F3115"/>
      <c r="K3115"/>
      <c r="L3115"/>
      <c r="M3115"/>
      <c r="N3115"/>
      <c r="O3115"/>
      <c r="Q3115"/>
      <c r="R3115"/>
      <c r="AL3115" s="117"/>
      <c r="AM3115"/>
      <c r="AN3115"/>
      <c r="AO3115"/>
      <c r="AP3115"/>
      <c r="AU3115"/>
      <c r="AV3115" s="169"/>
    </row>
    <row r="3116" spans="1:48" s="9" customFormat="1" ht="15" customHeight="1" x14ac:dyDescent="0.35">
      <c r="A3116"/>
      <c r="B3116"/>
      <c r="C3116"/>
      <c r="D3116"/>
      <c r="E3116"/>
      <c r="F3116"/>
      <c r="K3116"/>
      <c r="L3116"/>
      <c r="M3116"/>
      <c r="N3116"/>
      <c r="O3116"/>
      <c r="Q3116"/>
      <c r="R3116"/>
      <c r="AL3116" s="117"/>
      <c r="AM3116"/>
      <c r="AN3116"/>
      <c r="AO3116"/>
      <c r="AP3116"/>
      <c r="AU3116"/>
      <c r="AV3116" s="169"/>
    </row>
    <row r="3117" spans="1:48" s="9" customFormat="1" ht="15" customHeight="1" x14ac:dyDescent="0.35">
      <c r="A3117"/>
      <c r="B3117"/>
      <c r="C3117"/>
      <c r="D3117"/>
      <c r="E3117"/>
      <c r="F3117"/>
      <c r="K3117"/>
      <c r="L3117"/>
      <c r="M3117"/>
      <c r="N3117"/>
      <c r="O3117"/>
      <c r="Q3117"/>
      <c r="R3117"/>
      <c r="AL3117" s="117"/>
      <c r="AM3117"/>
      <c r="AN3117"/>
      <c r="AO3117"/>
      <c r="AP3117"/>
      <c r="AU3117"/>
      <c r="AV3117" s="169"/>
    </row>
    <row r="3118" spans="1:48" s="9" customFormat="1" ht="15" customHeight="1" x14ac:dyDescent="0.35">
      <c r="A3118"/>
      <c r="B3118"/>
      <c r="C3118"/>
      <c r="D3118"/>
      <c r="E3118"/>
      <c r="F3118"/>
      <c r="K3118"/>
      <c r="L3118"/>
      <c r="M3118"/>
      <c r="N3118"/>
      <c r="O3118"/>
      <c r="Q3118"/>
      <c r="R3118"/>
      <c r="AL3118" s="117"/>
      <c r="AM3118"/>
      <c r="AN3118"/>
      <c r="AO3118"/>
      <c r="AP3118"/>
      <c r="AU3118"/>
      <c r="AV3118" s="169"/>
    </row>
    <row r="3119" spans="1:48" s="9" customFormat="1" ht="15" customHeight="1" x14ac:dyDescent="0.35">
      <c r="A3119"/>
      <c r="B3119"/>
      <c r="C3119"/>
      <c r="D3119"/>
      <c r="E3119"/>
      <c r="F3119"/>
      <c r="K3119"/>
      <c r="L3119"/>
      <c r="M3119"/>
      <c r="N3119"/>
      <c r="O3119"/>
      <c r="Q3119"/>
      <c r="R3119"/>
      <c r="AL3119" s="117"/>
      <c r="AM3119"/>
      <c r="AN3119"/>
      <c r="AO3119"/>
      <c r="AP3119"/>
      <c r="AU3119"/>
      <c r="AV3119" s="169"/>
    </row>
    <row r="3120" spans="1:48" s="9" customFormat="1" ht="15" customHeight="1" x14ac:dyDescent="0.35">
      <c r="A3120"/>
      <c r="B3120"/>
      <c r="C3120"/>
      <c r="D3120"/>
      <c r="E3120"/>
      <c r="F3120"/>
      <c r="K3120"/>
      <c r="L3120"/>
      <c r="M3120"/>
      <c r="N3120"/>
      <c r="O3120"/>
      <c r="Q3120"/>
      <c r="R3120"/>
      <c r="AL3120" s="117"/>
      <c r="AM3120"/>
      <c r="AN3120"/>
      <c r="AO3120"/>
      <c r="AP3120"/>
      <c r="AU3120"/>
      <c r="AV3120" s="169"/>
    </row>
    <row r="3121" spans="1:48" s="9" customFormat="1" ht="15" customHeight="1" x14ac:dyDescent="0.35">
      <c r="A3121"/>
      <c r="B3121"/>
      <c r="C3121"/>
      <c r="D3121"/>
      <c r="E3121"/>
      <c r="F3121"/>
      <c r="K3121"/>
      <c r="L3121"/>
      <c r="M3121"/>
      <c r="N3121"/>
      <c r="O3121"/>
      <c r="Q3121"/>
      <c r="R3121"/>
      <c r="AL3121" s="117"/>
      <c r="AM3121"/>
      <c r="AN3121"/>
      <c r="AO3121"/>
      <c r="AP3121"/>
      <c r="AU3121"/>
      <c r="AV3121" s="169"/>
    </row>
    <row r="3122" spans="1:48" s="9" customFormat="1" ht="15" customHeight="1" x14ac:dyDescent="0.35">
      <c r="A3122"/>
      <c r="B3122"/>
      <c r="C3122"/>
      <c r="D3122"/>
      <c r="E3122"/>
      <c r="F3122"/>
      <c r="K3122"/>
      <c r="L3122"/>
      <c r="M3122"/>
      <c r="N3122"/>
      <c r="O3122"/>
      <c r="Q3122"/>
      <c r="R3122"/>
      <c r="AL3122" s="117"/>
      <c r="AM3122"/>
      <c r="AN3122"/>
      <c r="AO3122"/>
      <c r="AP3122"/>
      <c r="AU3122"/>
      <c r="AV3122" s="169"/>
    </row>
    <row r="3123" spans="1:48" s="9" customFormat="1" ht="15" customHeight="1" x14ac:dyDescent="0.35">
      <c r="A3123"/>
      <c r="B3123"/>
      <c r="C3123"/>
      <c r="D3123"/>
      <c r="E3123"/>
      <c r="F3123"/>
      <c r="K3123"/>
      <c r="L3123"/>
      <c r="M3123"/>
      <c r="N3123"/>
      <c r="O3123"/>
      <c r="Q3123"/>
      <c r="R3123"/>
      <c r="AL3123" s="117"/>
      <c r="AM3123"/>
      <c r="AN3123"/>
      <c r="AO3123"/>
      <c r="AP3123"/>
      <c r="AU3123"/>
      <c r="AV3123" s="169"/>
    </row>
    <row r="3124" spans="1:48" s="9" customFormat="1" ht="15" customHeight="1" x14ac:dyDescent="0.35">
      <c r="A3124"/>
      <c r="B3124"/>
      <c r="C3124"/>
      <c r="D3124"/>
      <c r="E3124"/>
      <c r="F3124"/>
      <c r="K3124"/>
      <c r="L3124"/>
      <c r="M3124"/>
      <c r="N3124"/>
      <c r="O3124"/>
      <c r="Q3124"/>
      <c r="R3124"/>
      <c r="AL3124" s="117"/>
      <c r="AM3124"/>
      <c r="AN3124"/>
      <c r="AO3124"/>
      <c r="AP3124"/>
      <c r="AU3124"/>
      <c r="AV3124" s="169"/>
    </row>
    <row r="3125" spans="1:48" s="9" customFormat="1" ht="15" customHeight="1" x14ac:dyDescent="0.35">
      <c r="A3125"/>
      <c r="B3125"/>
      <c r="C3125"/>
      <c r="D3125"/>
      <c r="E3125"/>
      <c r="F3125"/>
      <c r="K3125"/>
      <c r="L3125"/>
      <c r="M3125"/>
      <c r="N3125"/>
      <c r="O3125"/>
      <c r="Q3125"/>
      <c r="R3125"/>
      <c r="AL3125" s="117"/>
      <c r="AM3125"/>
      <c r="AN3125"/>
      <c r="AO3125"/>
      <c r="AP3125"/>
      <c r="AU3125"/>
      <c r="AV3125" s="169"/>
    </row>
    <row r="3126" spans="1:48" s="9" customFormat="1" ht="15" customHeight="1" x14ac:dyDescent="0.35">
      <c r="A3126"/>
      <c r="B3126"/>
      <c r="C3126"/>
      <c r="D3126"/>
      <c r="E3126"/>
      <c r="F3126"/>
      <c r="K3126"/>
      <c r="L3126"/>
      <c r="M3126"/>
      <c r="N3126"/>
      <c r="O3126"/>
      <c r="Q3126"/>
      <c r="R3126"/>
      <c r="AL3126" s="117"/>
      <c r="AM3126"/>
      <c r="AN3126"/>
      <c r="AO3126"/>
      <c r="AP3126"/>
      <c r="AU3126"/>
      <c r="AV3126" s="169"/>
    </row>
    <row r="3127" spans="1:48" s="9" customFormat="1" ht="15" customHeight="1" x14ac:dyDescent="0.35">
      <c r="A3127"/>
      <c r="B3127"/>
      <c r="C3127"/>
      <c r="D3127"/>
      <c r="E3127"/>
      <c r="F3127"/>
      <c r="K3127"/>
      <c r="L3127"/>
      <c r="M3127"/>
      <c r="N3127"/>
      <c r="O3127"/>
      <c r="Q3127"/>
      <c r="R3127"/>
      <c r="AL3127" s="117"/>
      <c r="AM3127"/>
      <c r="AN3127"/>
      <c r="AO3127"/>
      <c r="AP3127"/>
      <c r="AU3127"/>
      <c r="AV3127" s="169"/>
    </row>
    <row r="3128" spans="1:48" s="9" customFormat="1" ht="15" customHeight="1" x14ac:dyDescent="0.35">
      <c r="A3128"/>
      <c r="B3128"/>
      <c r="C3128"/>
      <c r="D3128"/>
      <c r="E3128"/>
      <c r="F3128"/>
      <c r="K3128"/>
      <c r="L3128"/>
      <c r="M3128"/>
      <c r="N3128"/>
      <c r="O3128"/>
      <c r="Q3128"/>
      <c r="R3128"/>
      <c r="AL3128" s="117"/>
      <c r="AM3128"/>
      <c r="AN3128"/>
      <c r="AO3128"/>
      <c r="AP3128"/>
      <c r="AU3128"/>
      <c r="AV3128" s="169"/>
    </row>
    <row r="3129" spans="1:48" s="9" customFormat="1" ht="15" customHeight="1" x14ac:dyDescent="0.35">
      <c r="A3129"/>
      <c r="B3129"/>
      <c r="C3129"/>
      <c r="D3129"/>
      <c r="E3129"/>
      <c r="F3129"/>
      <c r="K3129"/>
      <c r="L3129"/>
      <c r="M3129"/>
      <c r="N3129"/>
      <c r="O3129"/>
      <c r="Q3129"/>
      <c r="R3129"/>
      <c r="AL3129" s="117"/>
      <c r="AM3129"/>
      <c r="AN3129"/>
      <c r="AO3129"/>
      <c r="AP3129"/>
      <c r="AU3129"/>
      <c r="AV3129" s="169"/>
    </row>
    <row r="3130" spans="1:48" s="9" customFormat="1" ht="15" customHeight="1" x14ac:dyDescent="0.35">
      <c r="A3130"/>
      <c r="B3130"/>
      <c r="C3130"/>
      <c r="D3130"/>
      <c r="E3130"/>
      <c r="F3130"/>
      <c r="K3130"/>
      <c r="L3130"/>
      <c r="M3130"/>
      <c r="N3130"/>
      <c r="O3130"/>
      <c r="Q3130"/>
      <c r="R3130"/>
      <c r="AL3130" s="117"/>
      <c r="AM3130"/>
      <c r="AN3130"/>
      <c r="AO3130"/>
      <c r="AP3130"/>
      <c r="AU3130"/>
      <c r="AV3130" s="169"/>
    </row>
    <row r="3131" spans="1:48" s="9" customFormat="1" ht="15" customHeight="1" x14ac:dyDescent="0.35">
      <c r="A3131"/>
      <c r="B3131"/>
      <c r="C3131"/>
      <c r="D3131"/>
      <c r="E3131"/>
      <c r="F3131"/>
      <c r="K3131"/>
      <c r="L3131"/>
      <c r="M3131"/>
      <c r="N3131"/>
      <c r="O3131"/>
      <c r="Q3131"/>
      <c r="R3131"/>
      <c r="AL3131" s="117"/>
      <c r="AM3131"/>
      <c r="AN3131"/>
      <c r="AO3131"/>
      <c r="AP3131"/>
      <c r="AU3131"/>
      <c r="AV3131" s="169"/>
    </row>
    <row r="3132" spans="1:48" s="9" customFormat="1" ht="15" customHeight="1" x14ac:dyDescent="0.35">
      <c r="A3132"/>
      <c r="B3132"/>
      <c r="C3132"/>
      <c r="D3132"/>
      <c r="E3132"/>
      <c r="F3132"/>
      <c r="K3132"/>
      <c r="L3132"/>
      <c r="M3132"/>
      <c r="N3132"/>
      <c r="O3132"/>
      <c r="Q3132"/>
      <c r="R3132"/>
      <c r="AL3132" s="117"/>
      <c r="AM3132"/>
      <c r="AN3132"/>
      <c r="AO3132"/>
      <c r="AP3132"/>
      <c r="AU3132"/>
      <c r="AV3132" s="169"/>
    </row>
    <row r="3133" spans="1:48" s="9" customFormat="1" ht="15" customHeight="1" x14ac:dyDescent="0.35">
      <c r="A3133"/>
      <c r="B3133"/>
      <c r="C3133"/>
      <c r="D3133"/>
      <c r="E3133"/>
      <c r="F3133"/>
      <c r="K3133"/>
      <c r="L3133"/>
      <c r="M3133"/>
      <c r="N3133"/>
      <c r="O3133"/>
      <c r="Q3133"/>
      <c r="R3133"/>
      <c r="AL3133" s="117"/>
      <c r="AM3133"/>
      <c r="AN3133"/>
      <c r="AO3133"/>
      <c r="AP3133"/>
      <c r="AU3133"/>
      <c r="AV3133" s="169"/>
    </row>
    <row r="3134" spans="1:48" s="9" customFormat="1" ht="15" customHeight="1" x14ac:dyDescent="0.35">
      <c r="A3134"/>
      <c r="B3134"/>
      <c r="C3134"/>
      <c r="D3134"/>
      <c r="E3134"/>
      <c r="F3134"/>
      <c r="K3134"/>
      <c r="L3134"/>
      <c r="M3134"/>
      <c r="N3134"/>
      <c r="O3134"/>
      <c r="Q3134"/>
      <c r="R3134"/>
      <c r="AL3134" s="117"/>
      <c r="AM3134"/>
      <c r="AN3134"/>
      <c r="AO3134"/>
      <c r="AP3134"/>
      <c r="AU3134"/>
      <c r="AV3134" s="169"/>
    </row>
    <row r="3135" spans="1:48" s="9" customFormat="1" ht="15" customHeight="1" x14ac:dyDescent="0.35">
      <c r="A3135"/>
      <c r="B3135"/>
      <c r="C3135"/>
      <c r="D3135"/>
      <c r="E3135"/>
      <c r="F3135"/>
      <c r="K3135"/>
      <c r="L3135"/>
      <c r="M3135"/>
      <c r="N3135"/>
      <c r="O3135"/>
      <c r="Q3135"/>
      <c r="R3135"/>
      <c r="AL3135" s="117"/>
      <c r="AM3135"/>
      <c r="AN3135"/>
      <c r="AO3135"/>
      <c r="AP3135"/>
      <c r="AU3135"/>
      <c r="AV3135" s="169"/>
    </row>
    <row r="3136" spans="1:48" s="9" customFormat="1" ht="15" customHeight="1" x14ac:dyDescent="0.35">
      <c r="A3136"/>
      <c r="B3136"/>
      <c r="C3136"/>
      <c r="D3136"/>
      <c r="E3136"/>
      <c r="F3136"/>
      <c r="K3136"/>
      <c r="L3136"/>
      <c r="M3136"/>
      <c r="N3136"/>
      <c r="O3136"/>
      <c r="Q3136"/>
      <c r="R3136"/>
      <c r="AL3136" s="117"/>
      <c r="AM3136"/>
      <c r="AN3136"/>
      <c r="AO3136"/>
      <c r="AP3136"/>
      <c r="AU3136"/>
      <c r="AV3136" s="169"/>
    </row>
    <row r="3137" spans="1:48" s="9" customFormat="1" ht="15" customHeight="1" x14ac:dyDescent="0.35">
      <c r="A3137"/>
      <c r="B3137"/>
      <c r="C3137"/>
      <c r="D3137"/>
      <c r="E3137"/>
      <c r="F3137"/>
      <c r="K3137"/>
      <c r="L3137"/>
      <c r="M3137"/>
      <c r="N3137"/>
      <c r="O3137"/>
      <c r="Q3137"/>
      <c r="R3137"/>
      <c r="AL3137" s="117"/>
      <c r="AM3137"/>
      <c r="AN3137"/>
      <c r="AO3137"/>
      <c r="AP3137"/>
      <c r="AU3137"/>
      <c r="AV3137" s="169"/>
    </row>
    <row r="3138" spans="1:48" s="9" customFormat="1" ht="15" customHeight="1" x14ac:dyDescent="0.35">
      <c r="A3138"/>
      <c r="B3138"/>
      <c r="C3138"/>
      <c r="D3138"/>
      <c r="E3138"/>
      <c r="F3138"/>
      <c r="K3138"/>
      <c r="L3138"/>
      <c r="M3138"/>
      <c r="N3138"/>
      <c r="O3138"/>
      <c r="Q3138"/>
      <c r="R3138"/>
      <c r="AL3138" s="117"/>
      <c r="AM3138"/>
      <c r="AN3138"/>
      <c r="AO3138"/>
      <c r="AP3138"/>
      <c r="AU3138"/>
      <c r="AV3138" s="169"/>
    </row>
    <row r="3139" spans="1:48" s="9" customFormat="1" ht="15" customHeight="1" x14ac:dyDescent="0.35">
      <c r="A3139"/>
      <c r="B3139"/>
      <c r="C3139"/>
      <c r="D3139"/>
      <c r="E3139"/>
      <c r="F3139"/>
      <c r="K3139"/>
      <c r="L3139"/>
      <c r="M3139"/>
      <c r="N3139"/>
      <c r="O3139"/>
      <c r="Q3139"/>
      <c r="R3139"/>
      <c r="AL3139" s="117"/>
      <c r="AM3139"/>
      <c r="AN3139"/>
      <c r="AO3139"/>
      <c r="AP3139"/>
      <c r="AU3139"/>
      <c r="AV3139" s="169"/>
    </row>
    <row r="3140" spans="1:48" s="9" customFormat="1" ht="15" customHeight="1" x14ac:dyDescent="0.35">
      <c r="A3140"/>
      <c r="B3140"/>
      <c r="C3140"/>
      <c r="D3140"/>
      <c r="E3140"/>
      <c r="F3140"/>
      <c r="K3140"/>
      <c r="L3140"/>
      <c r="M3140"/>
      <c r="N3140"/>
      <c r="O3140"/>
      <c r="Q3140"/>
      <c r="R3140"/>
      <c r="AL3140" s="117"/>
      <c r="AM3140"/>
      <c r="AN3140"/>
      <c r="AO3140"/>
      <c r="AP3140"/>
      <c r="AU3140"/>
      <c r="AV3140" s="169"/>
    </row>
    <row r="3141" spans="1:48" s="9" customFormat="1" ht="15" customHeight="1" x14ac:dyDescent="0.35">
      <c r="A3141"/>
      <c r="B3141"/>
      <c r="C3141"/>
      <c r="D3141"/>
      <c r="E3141"/>
      <c r="F3141"/>
      <c r="K3141"/>
      <c r="L3141"/>
      <c r="M3141"/>
      <c r="N3141"/>
      <c r="O3141"/>
      <c r="Q3141"/>
      <c r="R3141"/>
      <c r="AL3141" s="117"/>
      <c r="AM3141"/>
      <c r="AN3141"/>
      <c r="AO3141"/>
      <c r="AP3141"/>
      <c r="AU3141"/>
      <c r="AV3141" s="169"/>
    </row>
    <row r="3142" spans="1:48" s="9" customFormat="1" ht="15" customHeight="1" x14ac:dyDescent="0.35">
      <c r="A3142"/>
      <c r="B3142"/>
      <c r="C3142"/>
      <c r="D3142"/>
      <c r="E3142"/>
      <c r="F3142"/>
      <c r="K3142"/>
      <c r="L3142"/>
      <c r="M3142"/>
      <c r="N3142"/>
      <c r="O3142"/>
      <c r="Q3142"/>
      <c r="R3142"/>
      <c r="AL3142" s="117"/>
      <c r="AM3142"/>
      <c r="AN3142"/>
      <c r="AO3142"/>
      <c r="AP3142"/>
      <c r="AU3142"/>
      <c r="AV3142" s="169"/>
    </row>
    <row r="3143" spans="1:48" s="9" customFormat="1" ht="15" customHeight="1" x14ac:dyDescent="0.35">
      <c r="A3143"/>
      <c r="B3143"/>
      <c r="C3143"/>
      <c r="D3143"/>
      <c r="E3143"/>
      <c r="F3143"/>
      <c r="K3143"/>
      <c r="L3143"/>
      <c r="M3143"/>
      <c r="N3143"/>
      <c r="O3143"/>
      <c r="Q3143"/>
      <c r="R3143"/>
      <c r="AL3143" s="117"/>
      <c r="AM3143"/>
      <c r="AN3143"/>
      <c r="AO3143"/>
      <c r="AP3143"/>
      <c r="AU3143"/>
      <c r="AV3143" s="169"/>
    </row>
    <row r="3144" spans="1:48" s="9" customFormat="1" ht="15" customHeight="1" x14ac:dyDescent="0.35">
      <c r="A3144"/>
      <c r="B3144"/>
      <c r="C3144"/>
      <c r="D3144"/>
      <c r="E3144"/>
      <c r="F3144"/>
      <c r="K3144"/>
      <c r="L3144"/>
      <c r="M3144"/>
      <c r="N3144"/>
      <c r="O3144"/>
      <c r="Q3144"/>
      <c r="R3144"/>
      <c r="AL3144" s="117"/>
      <c r="AM3144"/>
      <c r="AN3144"/>
      <c r="AO3144"/>
      <c r="AP3144"/>
      <c r="AU3144"/>
      <c r="AV3144" s="169"/>
    </row>
    <row r="3145" spans="1:48" s="9" customFormat="1" ht="15" customHeight="1" x14ac:dyDescent="0.35">
      <c r="A3145"/>
      <c r="B3145"/>
      <c r="C3145"/>
      <c r="D3145"/>
      <c r="E3145"/>
      <c r="F3145"/>
      <c r="K3145"/>
      <c r="L3145"/>
      <c r="M3145"/>
      <c r="N3145"/>
      <c r="O3145"/>
      <c r="Q3145"/>
      <c r="R3145"/>
      <c r="AL3145" s="117"/>
      <c r="AM3145"/>
      <c r="AN3145"/>
      <c r="AO3145"/>
      <c r="AP3145"/>
      <c r="AU3145"/>
      <c r="AV3145" s="169"/>
    </row>
    <row r="3146" spans="1:48" s="9" customFormat="1" ht="15" customHeight="1" x14ac:dyDescent="0.35">
      <c r="A3146"/>
      <c r="B3146"/>
      <c r="C3146"/>
      <c r="D3146"/>
      <c r="E3146"/>
      <c r="F3146"/>
      <c r="K3146"/>
      <c r="L3146"/>
      <c r="M3146"/>
      <c r="N3146"/>
      <c r="O3146"/>
      <c r="Q3146"/>
      <c r="R3146"/>
      <c r="AL3146" s="117"/>
      <c r="AM3146"/>
      <c r="AN3146"/>
      <c r="AO3146"/>
      <c r="AP3146"/>
      <c r="AU3146"/>
      <c r="AV3146" s="169"/>
    </row>
    <row r="3147" spans="1:48" s="9" customFormat="1" ht="15" customHeight="1" x14ac:dyDescent="0.35">
      <c r="A3147"/>
      <c r="B3147"/>
      <c r="C3147"/>
      <c r="D3147"/>
      <c r="E3147"/>
      <c r="F3147"/>
      <c r="K3147"/>
      <c r="L3147"/>
      <c r="M3147"/>
      <c r="N3147"/>
      <c r="O3147"/>
      <c r="Q3147"/>
      <c r="R3147"/>
      <c r="AL3147" s="117"/>
      <c r="AM3147"/>
      <c r="AN3147"/>
      <c r="AO3147"/>
      <c r="AP3147"/>
      <c r="AU3147"/>
      <c r="AV3147" s="169"/>
    </row>
    <row r="3148" spans="1:48" s="9" customFormat="1" ht="15" customHeight="1" x14ac:dyDescent="0.35">
      <c r="A3148"/>
      <c r="B3148"/>
      <c r="C3148"/>
      <c r="D3148"/>
      <c r="E3148"/>
      <c r="F3148"/>
      <c r="K3148"/>
      <c r="L3148"/>
      <c r="M3148"/>
      <c r="N3148"/>
      <c r="O3148"/>
      <c r="Q3148"/>
      <c r="R3148"/>
      <c r="AL3148" s="117"/>
      <c r="AM3148"/>
      <c r="AN3148"/>
      <c r="AO3148"/>
      <c r="AP3148"/>
      <c r="AU3148"/>
      <c r="AV3148" s="169"/>
    </row>
    <row r="3149" spans="1:48" s="9" customFormat="1" ht="15" customHeight="1" x14ac:dyDescent="0.35">
      <c r="A3149"/>
      <c r="B3149"/>
      <c r="C3149"/>
      <c r="D3149"/>
      <c r="E3149"/>
      <c r="F3149"/>
      <c r="K3149"/>
      <c r="L3149"/>
      <c r="M3149"/>
      <c r="N3149"/>
      <c r="O3149"/>
      <c r="Q3149"/>
      <c r="R3149"/>
      <c r="AL3149" s="117"/>
      <c r="AM3149"/>
      <c r="AN3149"/>
      <c r="AO3149"/>
      <c r="AP3149"/>
      <c r="AU3149"/>
      <c r="AV3149" s="169"/>
    </row>
    <row r="3150" spans="1:48" s="9" customFormat="1" ht="15" customHeight="1" x14ac:dyDescent="0.35">
      <c r="A3150"/>
      <c r="B3150"/>
      <c r="C3150"/>
      <c r="D3150"/>
      <c r="E3150"/>
      <c r="F3150"/>
      <c r="K3150"/>
      <c r="L3150"/>
      <c r="M3150"/>
      <c r="N3150"/>
      <c r="O3150"/>
      <c r="Q3150"/>
      <c r="R3150"/>
      <c r="AL3150" s="117"/>
      <c r="AM3150"/>
      <c r="AN3150"/>
      <c r="AO3150"/>
      <c r="AP3150"/>
      <c r="AU3150"/>
      <c r="AV3150" s="169"/>
    </row>
    <row r="3151" spans="1:48" s="9" customFormat="1" ht="15" customHeight="1" x14ac:dyDescent="0.35">
      <c r="A3151"/>
      <c r="B3151"/>
      <c r="C3151"/>
      <c r="D3151"/>
      <c r="E3151"/>
      <c r="F3151"/>
      <c r="K3151"/>
      <c r="L3151"/>
      <c r="M3151"/>
      <c r="N3151"/>
      <c r="O3151"/>
      <c r="Q3151"/>
      <c r="R3151"/>
      <c r="AL3151" s="117"/>
      <c r="AM3151"/>
      <c r="AN3151"/>
      <c r="AO3151"/>
      <c r="AP3151"/>
      <c r="AU3151"/>
      <c r="AV3151" s="169"/>
    </row>
    <row r="3152" spans="1:48" s="9" customFormat="1" ht="15" customHeight="1" x14ac:dyDescent="0.35">
      <c r="A3152"/>
      <c r="B3152"/>
      <c r="C3152"/>
      <c r="D3152"/>
      <c r="E3152"/>
      <c r="F3152"/>
      <c r="K3152"/>
      <c r="L3152"/>
      <c r="M3152"/>
      <c r="N3152"/>
      <c r="O3152"/>
      <c r="Q3152"/>
      <c r="R3152"/>
      <c r="AL3152" s="117"/>
      <c r="AM3152"/>
      <c r="AN3152"/>
      <c r="AO3152"/>
      <c r="AP3152"/>
      <c r="AU3152"/>
      <c r="AV3152" s="169"/>
    </row>
    <row r="3153" spans="1:48" s="9" customFormat="1" ht="15" customHeight="1" x14ac:dyDescent="0.35">
      <c r="A3153"/>
      <c r="B3153"/>
      <c r="C3153"/>
      <c r="D3153"/>
      <c r="E3153"/>
      <c r="F3153"/>
      <c r="K3153"/>
      <c r="L3153"/>
      <c r="M3153"/>
      <c r="N3153"/>
      <c r="O3153"/>
      <c r="Q3153"/>
      <c r="R3153"/>
      <c r="AL3153" s="117"/>
      <c r="AM3153"/>
      <c r="AN3153"/>
      <c r="AO3153"/>
      <c r="AP3153"/>
      <c r="AU3153"/>
      <c r="AV3153" s="169"/>
    </row>
    <row r="3154" spans="1:48" s="9" customFormat="1" ht="15" customHeight="1" x14ac:dyDescent="0.35">
      <c r="A3154"/>
      <c r="B3154"/>
      <c r="C3154"/>
      <c r="D3154"/>
      <c r="E3154"/>
      <c r="F3154"/>
      <c r="K3154"/>
      <c r="L3154"/>
      <c r="M3154"/>
      <c r="N3154"/>
      <c r="O3154"/>
      <c r="Q3154"/>
      <c r="R3154"/>
      <c r="AL3154" s="117"/>
      <c r="AM3154"/>
      <c r="AN3154"/>
      <c r="AO3154"/>
      <c r="AP3154"/>
      <c r="AU3154"/>
      <c r="AV3154" s="169"/>
    </row>
    <row r="3155" spans="1:48" s="9" customFormat="1" ht="15" customHeight="1" x14ac:dyDescent="0.35">
      <c r="A3155"/>
      <c r="B3155"/>
      <c r="C3155"/>
      <c r="D3155"/>
      <c r="E3155"/>
      <c r="F3155"/>
      <c r="K3155"/>
      <c r="L3155"/>
      <c r="M3155"/>
      <c r="N3155"/>
      <c r="O3155"/>
      <c r="Q3155"/>
      <c r="R3155"/>
      <c r="AL3155" s="117"/>
      <c r="AM3155"/>
      <c r="AN3155"/>
      <c r="AO3155"/>
      <c r="AP3155"/>
      <c r="AU3155"/>
      <c r="AV3155" s="169"/>
    </row>
    <row r="3156" spans="1:48" s="9" customFormat="1" ht="15" customHeight="1" x14ac:dyDescent="0.35">
      <c r="A3156"/>
      <c r="B3156"/>
      <c r="C3156"/>
      <c r="D3156"/>
      <c r="E3156"/>
      <c r="F3156"/>
      <c r="K3156"/>
      <c r="L3156"/>
      <c r="M3156"/>
      <c r="N3156"/>
      <c r="O3156"/>
      <c r="Q3156"/>
      <c r="R3156"/>
      <c r="AL3156" s="117"/>
      <c r="AM3156"/>
      <c r="AN3156"/>
      <c r="AO3156"/>
      <c r="AP3156"/>
      <c r="AU3156"/>
      <c r="AV3156" s="169"/>
    </row>
    <row r="3157" spans="1:48" s="9" customFormat="1" ht="15" customHeight="1" x14ac:dyDescent="0.35">
      <c r="A3157"/>
      <c r="B3157"/>
      <c r="C3157"/>
      <c r="D3157"/>
      <c r="E3157"/>
      <c r="F3157"/>
      <c r="K3157"/>
      <c r="L3157"/>
      <c r="M3157"/>
      <c r="N3157"/>
      <c r="O3157"/>
      <c r="Q3157"/>
      <c r="R3157"/>
      <c r="AL3157" s="117"/>
      <c r="AM3157"/>
      <c r="AN3157"/>
      <c r="AO3157"/>
      <c r="AP3157"/>
      <c r="AU3157"/>
      <c r="AV3157" s="169"/>
    </row>
    <row r="3158" spans="1:48" s="9" customFormat="1" ht="15" customHeight="1" x14ac:dyDescent="0.35">
      <c r="A3158"/>
      <c r="B3158"/>
      <c r="C3158"/>
      <c r="D3158"/>
      <c r="E3158"/>
      <c r="F3158"/>
      <c r="K3158"/>
      <c r="L3158"/>
      <c r="M3158"/>
      <c r="N3158"/>
      <c r="O3158"/>
      <c r="Q3158"/>
      <c r="R3158"/>
      <c r="AL3158" s="117"/>
      <c r="AM3158"/>
      <c r="AN3158"/>
      <c r="AO3158"/>
      <c r="AP3158"/>
      <c r="AU3158"/>
      <c r="AV3158" s="169"/>
    </row>
    <row r="3159" spans="1:48" s="9" customFormat="1" ht="15" customHeight="1" x14ac:dyDescent="0.35">
      <c r="A3159"/>
      <c r="B3159"/>
      <c r="C3159"/>
      <c r="D3159"/>
      <c r="E3159"/>
      <c r="F3159"/>
      <c r="K3159"/>
      <c r="L3159"/>
      <c r="M3159"/>
      <c r="N3159"/>
      <c r="O3159"/>
      <c r="Q3159"/>
      <c r="R3159"/>
      <c r="AL3159" s="117"/>
      <c r="AM3159"/>
      <c r="AN3159"/>
      <c r="AO3159"/>
      <c r="AP3159"/>
      <c r="AU3159"/>
      <c r="AV3159" s="169"/>
    </row>
    <row r="3160" spans="1:48" s="9" customFormat="1" ht="15" customHeight="1" x14ac:dyDescent="0.35">
      <c r="A3160"/>
      <c r="B3160"/>
      <c r="C3160"/>
      <c r="D3160"/>
      <c r="E3160"/>
      <c r="F3160"/>
      <c r="K3160"/>
      <c r="L3160"/>
      <c r="M3160"/>
      <c r="N3160"/>
      <c r="O3160"/>
      <c r="Q3160"/>
      <c r="R3160"/>
      <c r="AL3160" s="117"/>
      <c r="AM3160"/>
      <c r="AN3160"/>
      <c r="AO3160"/>
      <c r="AP3160"/>
      <c r="AU3160"/>
      <c r="AV3160" s="169"/>
    </row>
    <row r="3161" spans="1:48" s="9" customFormat="1" ht="15" customHeight="1" x14ac:dyDescent="0.35">
      <c r="A3161"/>
      <c r="B3161"/>
      <c r="C3161"/>
      <c r="D3161"/>
      <c r="E3161"/>
      <c r="F3161"/>
      <c r="K3161"/>
      <c r="L3161"/>
      <c r="M3161"/>
      <c r="N3161"/>
      <c r="O3161"/>
      <c r="Q3161"/>
      <c r="R3161"/>
      <c r="AL3161" s="117"/>
      <c r="AM3161"/>
      <c r="AN3161"/>
      <c r="AO3161"/>
      <c r="AP3161"/>
      <c r="AU3161"/>
      <c r="AV3161" s="169"/>
    </row>
    <row r="3162" spans="1:48" s="9" customFormat="1" ht="15" customHeight="1" x14ac:dyDescent="0.35">
      <c r="A3162"/>
      <c r="B3162"/>
      <c r="C3162"/>
      <c r="D3162"/>
      <c r="E3162"/>
      <c r="F3162"/>
      <c r="K3162"/>
      <c r="L3162"/>
      <c r="M3162"/>
      <c r="N3162"/>
      <c r="O3162"/>
      <c r="Q3162"/>
      <c r="R3162"/>
      <c r="AL3162" s="117"/>
      <c r="AM3162"/>
      <c r="AN3162"/>
      <c r="AO3162"/>
      <c r="AP3162"/>
      <c r="AU3162"/>
      <c r="AV3162" s="169"/>
    </row>
    <row r="3163" spans="1:48" s="9" customFormat="1" ht="15" customHeight="1" x14ac:dyDescent="0.35">
      <c r="A3163"/>
      <c r="B3163"/>
      <c r="C3163"/>
      <c r="D3163"/>
      <c r="E3163"/>
      <c r="F3163"/>
      <c r="K3163"/>
      <c r="L3163"/>
      <c r="M3163"/>
      <c r="N3163"/>
      <c r="O3163"/>
      <c r="Q3163"/>
      <c r="R3163"/>
      <c r="AL3163" s="117"/>
      <c r="AM3163"/>
      <c r="AN3163"/>
      <c r="AO3163"/>
      <c r="AP3163"/>
      <c r="AU3163"/>
      <c r="AV3163" s="169"/>
    </row>
    <row r="3164" spans="1:48" s="9" customFormat="1" ht="15" customHeight="1" x14ac:dyDescent="0.35">
      <c r="A3164"/>
      <c r="B3164"/>
      <c r="C3164"/>
      <c r="D3164"/>
      <c r="E3164"/>
      <c r="F3164"/>
      <c r="K3164"/>
      <c r="L3164"/>
      <c r="M3164"/>
      <c r="N3164"/>
      <c r="O3164"/>
      <c r="Q3164"/>
      <c r="R3164"/>
      <c r="AL3164" s="117"/>
      <c r="AM3164"/>
      <c r="AN3164"/>
      <c r="AO3164"/>
      <c r="AP3164"/>
      <c r="AU3164"/>
      <c r="AV3164" s="169"/>
    </row>
    <row r="3165" spans="1:48" s="9" customFormat="1" ht="15" customHeight="1" x14ac:dyDescent="0.35">
      <c r="A3165"/>
      <c r="B3165"/>
      <c r="C3165"/>
      <c r="D3165"/>
      <c r="E3165"/>
      <c r="F3165"/>
      <c r="K3165"/>
      <c r="L3165"/>
      <c r="M3165"/>
      <c r="N3165"/>
      <c r="O3165"/>
      <c r="Q3165"/>
      <c r="R3165"/>
      <c r="AL3165" s="117"/>
      <c r="AM3165"/>
      <c r="AN3165"/>
      <c r="AO3165"/>
      <c r="AP3165"/>
      <c r="AU3165"/>
      <c r="AV3165" s="169"/>
    </row>
    <row r="3166" spans="1:48" s="9" customFormat="1" ht="15" customHeight="1" x14ac:dyDescent="0.35">
      <c r="A3166"/>
      <c r="B3166"/>
      <c r="C3166"/>
      <c r="D3166"/>
      <c r="E3166"/>
      <c r="F3166"/>
      <c r="K3166"/>
      <c r="L3166"/>
      <c r="M3166"/>
      <c r="N3166"/>
      <c r="O3166"/>
      <c r="Q3166"/>
      <c r="R3166"/>
      <c r="AL3166" s="117"/>
      <c r="AM3166"/>
      <c r="AN3166"/>
      <c r="AO3166"/>
      <c r="AP3166"/>
      <c r="AU3166"/>
      <c r="AV3166" s="169"/>
    </row>
    <row r="3167" spans="1:48" s="9" customFormat="1" ht="15" customHeight="1" x14ac:dyDescent="0.35">
      <c r="A3167"/>
      <c r="B3167"/>
      <c r="C3167"/>
      <c r="D3167"/>
      <c r="E3167"/>
      <c r="F3167"/>
      <c r="K3167"/>
      <c r="L3167"/>
      <c r="M3167"/>
      <c r="N3167"/>
      <c r="O3167"/>
      <c r="Q3167"/>
      <c r="R3167"/>
      <c r="AL3167" s="117"/>
      <c r="AM3167"/>
      <c r="AN3167"/>
      <c r="AO3167"/>
      <c r="AP3167"/>
      <c r="AU3167"/>
      <c r="AV3167" s="169"/>
    </row>
    <row r="3168" spans="1:48" s="9" customFormat="1" ht="15" customHeight="1" x14ac:dyDescent="0.35">
      <c r="A3168"/>
      <c r="B3168"/>
      <c r="C3168"/>
      <c r="D3168"/>
      <c r="E3168"/>
      <c r="F3168"/>
      <c r="K3168"/>
      <c r="L3168"/>
      <c r="M3168"/>
      <c r="N3168"/>
      <c r="O3168"/>
      <c r="Q3168"/>
      <c r="R3168"/>
      <c r="AL3168" s="117"/>
      <c r="AM3168"/>
      <c r="AN3168"/>
      <c r="AO3168"/>
      <c r="AP3168"/>
      <c r="AU3168"/>
      <c r="AV3168" s="169"/>
    </row>
    <row r="3169" spans="1:48" s="9" customFormat="1" ht="15" customHeight="1" x14ac:dyDescent="0.35">
      <c r="A3169"/>
      <c r="B3169"/>
      <c r="C3169"/>
      <c r="D3169"/>
      <c r="E3169"/>
      <c r="F3169"/>
      <c r="K3169"/>
      <c r="L3169"/>
      <c r="M3169"/>
      <c r="N3169"/>
      <c r="O3169"/>
      <c r="Q3169"/>
      <c r="R3169"/>
      <c r="AL3169" s="117"/>
      <c r="AM3169"/>
      <c r="AN3169"/>
      <c r="AO3169"/>
      <c r="AP3169"/>
      <c r="AU3169"/>
      <c r="AV3169" s="169"/>
    </row>
    <row r="3170" spans="1:48" s="9" customFormat="1" ht="15" customHeight="1" x14ac:dyDescent="0.35">
      <c r="A3170"/>
      <c r="B3170"/>
      <c r="C3170"/>
      <c r="D3170"/>
      <c r="E3170"/>
      <c r="F3170"/>
      <c r="K3170"/>
      <c r="L3170"/>
      <c r="M3170"/>
      <c r="N3170"/>
      <c r="O3170"/>
      <c r="Q3170"/>
      <c r="R3170"/>
      <c r="AL3170" s="117"/>
      <c r="AM3170"/>
      <c r="AN3170"/>
      <c r="AO3170"/>
      <c r="AP3170"/>
      <c r="AU3170"/>
      <c r="AV3170" s="169"/>
    </row>
    <row r="3171" spans="1:48" s="9" customFormat="1" ht="15" customHeight="1" x14ac:dyDescent="0.35">
      <c r="A3171"/>
      <c r="B3171"/>
      <c r="C3171"/>
      <c r="D3171"/>
      <c r="E3171"/>
      <c r="F3171"/>
      <c r="K3171"/>
      <c r="L3171"/>
      <c r="M3171"/>
      <c r="N3171"/>
      <c r="O3171"/>
      <c r="Q3171"/>
      <c r="R3171"/>
      <c r="AL3171" s="117"/>
      <c r="AM3171"/>
      <c r="AN3171"/>
      <c r="AO3171"/>
      <c r="AP3171"/>
      <c r="AU3171"/>
      <c r="AV3171" s="169"/>
    </row>
    <row r="3172" spans="1:48" s="9" customFormat="1" ht="15" customHeight="1" x14ac:dyDescent="0.35">
      <c r="A3172"/>
      <c r="B3172"/>
      <c r="C3172"/>
      <c r="D3172"/>
      <c r="E3172"/>
      <c r="F3172"/>
      <c r="K3172"/>
      <c r="L3172"/>
      <c r="M3172"/>
      <c r="N3172"/>
      <c r="O3172"/>
      <c r="Q3172"/>
      <c r="R3172"/>
      <c r="AL3172" s="117"/>
      <c r="AM3172"/>
      <c r="AN3172"/>
      <c r="AO3172"/>
      <c r="AP3172"/>
      <c r="AU3172"/>
      <c r="AV3172" s="169"/>
    </row>
    <row r="3173" spans="1:48" s="9" customFormat="1" ht="15" customHeight="1" x14ac:dyDescent="0.35">
      <c r="A3173"/>
      <c r="B3173"/>
      <c r="C3173"/>
      <c r="D3173"/>
      <c r="E3173"/>
      <c r="F3173"/>
      <c r="K3173"/>
      <c r="L3173"/>
      <c r="M3173"/>
      <c r="N3173"/>
      <c r="O3173"/>
      <c r="Q3173"/>
      <c r="R3173"/>
      <c r="AL3173" s="117"/>
      <c r="AM3173"/>
      <c r="AN3173"/>
      <c r="AO3173"/>
      <c r="AP3173"/>
      <c r="AU3173"/>
      <c r="AV3173" s="169"/>
    </row>
    <row r="3174" spans="1:48" s="9" customFormat="1" ht="15" customHeight="1" x14ac:dyDescent="0.35">
      <c r="A3174"/>
      <c r="B3174"/>
      <c r="C3174"/>
      <c r="D3174"/>
      <c r="E3174"/>
      <c r="F3174"/>
      <c r="K3174"/>
      <c r="L3174"/>
      <c r="M3174"/>
      <c r="N3174"/>
      <c r="O3174"/>
      <c r="Q3174"/>
      <c r="R3174"/>
      <c r="AL3174" s="117"/>
      <c r="AM3174"/>
      <c r="AN3174"/>
      <c r="AO3174"/>
      <c r="AP3174"/>
      <c r="AU3174"/>
      <c r="AV3174" s="169"/>
    </row>
    <row r="3175" spans="1:48" s="9" customFormat="1" ht="15" customHeight="1" x14ac:dyDescent="0.35">
      <c r="A3175"/>
      <c r="B3175"/>
      <c r="C3175"/>
      <c r="D3175"/>
      <c r="E3175"/>
      <c r="F3175"/>
      <c r="K3175"/>
      <c r="L3175"/>
      <c r="M3175"/>
      <c r="N3175"/>
      <c r="O3175"/>
      <c r="Q3175"/>
      <c r="R3175"/>
      <c r="AL3175" s="117"/>
      <c r="AM3175"/>
      <c r="AN3175"/>
      <c r="AO3175"/>
      <c r="AP3175"/>
      <c r="AU3175"/>
      <c r="AV3175" s="169"/>
    </row>
    <row r="3176" spans="1:48" s="9" customFormat="1" ht="15" customHeight="1" x14ac:dyDescent="0.35">
      <c r="A3176"/>
      <c r="B3176"/>
      <c r="C3176"/>
      <c r="D3176"/>
      <c r="E3176"/>
      <c r="F3176"/>
      <c r="K3176"/>
      <c r="L3176"/>
      <c r="M3176"/>
      <c r="N3176"/>
      <c r="O3176"/>
      <c r="Q3176"/>
      <c r="R3176"/>
      <c r="AL3176" s="117"/>
      <c r="AM3176"/>
      <c r="AN3176"/>
      <c r="AO3176"/>
      <c r="AP3176"/>
      <c r="AU3176"/>
      <c r="AV3176" s="169"/>
    </row>
    <row r="3177" spans="1:48" s="9" customFormat="1" ht="15" customHeight="1" x14ac:dyDescent="0.35">
      <c r="A3177"/>
      <c r="B3177"/>
      <c r="C3177"/>
      <c r="D3177"/>
      <c r="E3177"/>
      <c r="F3177"/>
      <c r="K3177"/>
      <c r="L3177"/>
      <c r="M3177"/>
      <c r="N3177"/>
      <c r="O3177"/>
      <c r="Q3177"/>
      <c r="R3177"/>
      <c r="AL3177" s="117"/>
      <c r="AM3177"/>
      <c r="AN3177"/>
      <c r="AO3177"/>
      <c r="AP3177"/>
      <c r="AU3177"/>
      <c r="AV3177" s="169"/>
    </row>
    <row r="3178" spans="1:48" s="9" customFormat="1" ht="15" customHeight="1" x14ac:dyDescent="0.35">
      <c r="A3178"/>
      <c r="B3178"/>
      <c r="C3178"/>
      <c r="D3178"/>
      <c r="E3178"/>
      <c r="F3178"/>
      <c r="K3178"/>
      <c r="L3178"/>
      <c r="M3178"/>
      <c r="N3178"/>
      <c r="O3178"/>
      <c r="Q3178"/>
      <c r="R3178"/>
      <c r="AL3178" s="117"/>
      <c r="AM3178"/>
      <c r="AN3178"/>
      <c r="AO3178"/>
      <c r="AP3178"/>
      <c r="AU3178"/>
      <c r="AV3178" s="169"/>
    </row>
    <row r="3179" spans="1:48" s="9" customFormat="1" ht="15" customHeight="1" x14ac:dyDescent="0.35">
      <c r="A3179"/>
      <c r="B3179"/>
      <c r="C3179"/>
      <c r="D3179"/>
      <c r="E3179"/>
      <c r="F3179"/>
      <c r="K3179"/>
      <c r="L3179"/>
      <c r="M3179"/>
      <c r="N3179"/>
      <c r="O3179"/>
      <c r="Q3179"/>
      <c r="R3179"/>
      <c r="AL3179" s="117"/>
      <c r="AM3179"/>
      <c r="AN3179"/>
      <c r="AO3179"/>
      <c r="AP3179"/>
      <c r="AU3179"/>
      <c r="AV3179" s="169"/>
    </row>
    <row r="3180" spans="1:48" s="9" customFormat="1" ht="15" customHeight="1" x14ac:dyDescent="0.35">
      <c r="A3180"/>
      <c r="B3180"/>
      <c r="C3180"/>
      <c r="D3180"/>
      <c r="E3180"/>
      <c r="F3180"/>
      <c r="K3180"/>
      <c r="L3180"/>
      <c r="M3180"/>
      <c r="N3180"/>
      <c r="O3180"/>
      <c r="Q3180"/>
      <c r="R3180"/>
      <c r="AL3180" s="117"/>
      <c r="AM3180"/>
      <c r="AN3180"/>
      <c r="AO3180"/>
      <c r="AP3180"/>
      <c r="AU3180"/>
      <c r="AV3180" s="169"/>
    </row>
    <row r="3181" spans="1:48" s="9" customFormat="1" ht="15" customHeight="1" x14ac:dyDescent="0.35">
      <c r="A3181"/>
      <c r="B3181"/>
      <c r="C3181"/>
      <c r="D3181"/>
      <c r="E3181"/>
      <c r="F3181"/>
      <c r="K3181"/>
      <c r="L3181"/>
      <c r="M3181"/>
      <c r="N3181"/>
      <c r="O3181"/>
      <c r="Q3181"/>
      <c r="R3181"/>
      <c r="AL3181" s="117"/>
      <c r="AM3181"/>
      <c r="AN3181"/>
      <c r="AO3181"/>
      <c r="AP3181"/>
      <c r="AU3181"/>
      <c r="AV3181" s="169"/>
    </row>
    <row r="3182" spans="1:48" s="9" customFormat="1" ht="15" customHeight="1" x14ac:dyDescent="0.35">
      <c r="A3182"/>
      <c r="B3182"/>
      <c r="C3182"/>
      <c r="D3182"/>
      <c r="E3182"/>
      <c r="F3182"/>
      <c r="K3182"/>
      <c r="L3182"/>
      <c r="M3182"/>
      <c r="N3182"/>
      <c r="O3182"/>
      <c r="Q3182"/>
      <c r="R3182"/>
      <c r="AL3182" s="117"/>
      <c r="AM3182"/>
      <c r="AN3182"/>
      <c r="AO3182"/>
      <c r="AP3182"/>
      <c r="AU3182"/>
      <c r="AV3182" s="169"/>
    </row>
    <row r="3183" spans="1:48" s="9" customFormat="1" ht="15" customHeight="1" x14ac:dyDescent="0.35">
      <c r="A3183"/>
      <c r="B3183"/>
      <c r="C3183"/>
      <c r="D3183"/>
      <c r="E3183"/>
      <c r="F3183"/>
      <c r="K3183"/>
      <c r="L3183"/>
      <c r="M3183"/>
      <c r="N3183"/>
      <c r="O3183"/>
      <c r="Q3183"/>
      <c r="R3183"/>
      <c r="AL3183" s="117"/>
      <c r="AM3183"/>
      <c r="AN3183"/>
      <c r="AO3183"/>
      <c r="AP3183"/>
      <c r="AU3183"/>
      <c r="AV3183" s="169"/>
    </row>
    <row r="3184" spans="1:48" s="9" customFormat="1" ht="15" customHeight="1" x14ac:dyDescent="0.35">
      <c r="A3184"/>
      <c r="B3184"/>
      <c r="C3184"/>
      <c r="D3184"/>
      <c r="E3184"/>
      <c r="F3184"/>
      <c r="K3184"/>
      <c r="L3184"/>
      <c r="M3184"/>
      <c r="N3184"/>
      <c r="O3184"/>
      <c r="Q3184"/>
      <c r="R3184"/>
      <c r="AL3184" s="117"/>
      <c r="AM3184"/>
      <c r="AN3184"/>
      <c r="AO3184"/>
      <c r="AP3184"/>
      <c r="AU3184"/>
      <c r="AV3184" s="169"/>
    </row>
    <row r="3185" spans="1:48" s="9" customFormat="1" ht="15" customHeight="1" x14ac:dyDescent="0.35">
      <c r="A3185"/>
      <c r="B3185"/>
      <c r="C3185"/>
      <c r="D3185"/>
      <c r="E3185"/>
      <c r="F3185"/>
      <c r="K3185"/>
      <c r="L3185"/>
      <c r="M3185"/>
      <c r="N3185"/>
      <c r="O3185"/>
      <c r="Q3185"/>
      <c r="R3185"/>
      <c r="AL3185" s="117"/>
      <c r="AM3185"/>
      <c r="AN3185"/>
      <c r="AO3185"/>
      <c r="AP3185"/>
      <c r="AU3185"/>
      <c r="AV3185" s="169"/>
    </row>
    <row r="3186" spans="1:48" s="9" customFormat="1" ht="15" customHeight="1" x14ac:dyDescent="0.35">
      <c r="A3186"/>
      <c r="B3186"/>
      <c r="C3186"/>
      <c r="D3186"/>
      <c r="E3186"/>
      <c r="F3186"/>
      <c r="K3186"/>
      <c r="L3186"/>
      <c r="M3186"/>
      <c r="N3186"/>
      <c r="O3186"/>
      <c r="Q3186"/>
      <c r="R3186"/>
      <c r="AL3186" s="117"/>
      <c r="AM3186"/>
      <c r="AN3186"/>
      <c r="AO3186"/>
      <c r="AP3186"/>
      <c r="AU3186"/>
      <c r="AV3186" s="169"/>
    </row>
    <row r="3187" spans="1:48" s="9" customFormat="1" ht="15" customHeight="1" x14ac:dyDescent="0.35">
      <c r="A3187"/>
      <c r="B3187"/>
      <c r="C3187"/>
      <c r="D3187"/>
      <c r="E3187"/>
      <c r="F3187"/>
      <c r="K3187"/>
      <c r="L3187"/>
      <c r="M3187"/>
      <c r="N3187"/>
      <c r="O3187"/>
      <c r="Q3187"/>
      <c r="R3187"/>
      <c r="AL3187" s="117"/>
      <c r="AM3187"/>
      <c r="AN3187"/>
      <c r="AO3187"/>
      <c r="AP3187"/>
      <c r="AU3187"/>
      <c r="AV3187" s="169"/>
    </row>
    <row r="3188" spans="1:48" s="9" customFormat="1" ht="15" customHeight="1" x14ac:dyDescent="0.35">
      <c r="A3188"/>
      <c r="B3188"/>
      <c r="C3188"/>
      <c r="D3188"/>
      <c r="E3188"/>
      <c r="F3188"/>
      <c r="K3188"/>
      <c r="L3188"/>
      <c r="M3188"/>
      <c r="N3188"/>
      <c r="O3188"/>
      <c r="Q3188"/>
      <c r="R3188"/>
      <c r="AL3188" s="117"/>
      <c r="AM3188"/>
      <c r="AN3188"/>
      <c r="AO3188"/>
      <c r="AP3188"/>
      <c r="AU3188"/>
      <c r="AV3188" s="169"/>
    </row>
    <row r="3189" spans="1:48" s="9" customFormat="1" ht="15" customHeight="1" x14ac:dyDescent="0.35">
      <c r="A3189"/>
      <c r="B3189"/>
      <c r="C3189"/>
      <c r="D3189"/>
      <c r="E3189"/>
      <c r="F3189"/>
      <c r="K3189"/>
      <c r="L3189"/>
      <c r="M3189"/>
      <c r="N3189"/>
      <c r="O3189"/>
      <c r="Q3189"/>
      <c r="R3189"/>
      <c r="AL3189" s="117"/>
      <c r="AM3189"/>
      <c r="AN3189"/>
      <c r="AO3189"/>
      <c r="AP3189"/>
      <c r="AU3189"/>
      <c r="AV3189" s="169"/>
    </row>
    <row r="3190" spans="1:48" s="9" customFormat="1" ht="15" customHeight="1" x14ac:dyDescent="0.35">
      <c r="A3190"/>
      <c r="B3190"/>
      <c r="C3190"/>
      <c r="D3190"/>
      <c r="E3190"/>
      <c r="F3190"/>
      <c r="K3190"/>
      <c r="L3190"/>
      <c r="M3190"/>
      <c r="N3190"/>
      <c r="O3190"/>
      <c r="Q3190"/>
      <c r="R3190"/>
      <c r="AL3190" s="117"/>
      <c r="AM3190"/>
      <c r="AN3190"/>
      <c r="AO3190"/>
      <c r="AP3190"/>
      <c r="AU3190"/>
      <c r="AV3190" s="169"/>
    </row>
    <row r="3191" spans="1:48" s="9" customFormat="1" ht="15" customHeight="1" x14ac:dyDescent="0.35">
      <c r="A3191"/>
      <c r="B3191"/>
      <c r="C3191"/>
      <c r="D3191"/>
      <c r="E3191"/>
      <c r="F3191"/>
      <c r="K3191"/>
      <c r="L3191"/>
      <c r="M3191"/>
      <c r="N3191"/>
      <c r="O3191"/>
      <c r="Q3191"/>
      <c r="R3191"/>
      <c r="AL3191" s="117"/>
      <c r="AM3191"/>
      <c r="AN3191"/>
      <c r="AO3191"/>
      <c r="AP3191"/>
      <c r="AU3191"/>
      <c r="AV3191" s="169"/>
    </row>
    <row r="3192" spans="1:48" s="9" customFormat="1" ht="15" customHeight="1" x14ac:dyDescent="0.35">
      <c r="A3192"/>
      <c r="B3192"/>
      <c r="C3192"/>
      <c r="D3192"/>
      <c r="E3192"/>
      <c r="F3192"/>
      <c r="K3192"/>
      <c r="L3192"/>
      <c r="M3192"/>
      <c r="N3192"/>
      <c r="O3192"/>
      <c r="Q3192"/>
      <c r="R3192"/>
      <c r="AL3192" s="117"/>
      <c r="AM3192"/>
      <c r="AN3192"/>
      <c r="AO3192"/>
      <c r="AP3192"/>
      <c r="AU3192"/>
      <c r="AV3192" s="169"/>
    </row>
    <row r="3193" spans="1:48" s="9" customFormat="1" ht="15" customHeight="1" x14ac:dyDescent="0.35">
      <c r="A3193"/>
      <c r="B3193"/>
      <c r="C3193"/>
      <c r="D3193"/>
      <c r="E3193"/>
      <c r="F3193"/>
      <c r="K3193"/>
      <c r="L3193"/>
      <c r="M3193"/>
      <c r="N3193"/>
      <c r="O3193"/>
      <c r="Q3193"/>
      <c r="R3193"/>
      <c r="AL3193" s="117"/>
      <c r="AM3193"/>
      <c r="AN3193"/>
      <c r="AO3193"/>
      <c r="AP3193"/>
      <c r="AU3193"/>
      <c r="AV3193" s="169"/>
    </row>
    <row r="3194" spans="1:48" s="9" customFormat="1" ht="15" customHeight="1" x14ac:dyDescent="0.35">
      <c r="A3194"/>
      <c r="B3194"/>
      <c r="C3194"/>
      <c r="D3194"/>
      <c r="E3194"/>
      <c r="F3194"/>
      <c r="K3194"/>
      <c r="L3194"/>
      <c r="M3194"/>
      <c r="N3194"/>
      <c r="O3194"/>
      <c r="Q3194"/>
      <c r="R3194"/>
      <c r="AL3194" s="117"/>
      <c r="AM3194"/>
      <c r="AN3194"/>
      <c r="AO3194"/>
      <c r="AP3194"/>
      <c r="AU3194"/>
      <c r="AV3194" s="169"/>
    </row>
    <row r="3195" spans="1:48" s="9" customFormat="1" ht="15" customHeight="1" x14ac:dyDescent="0.35">
      <c r="A3195"/>
      <c r="B3195"/>
      <c r="C3195"/>
      <c r="D3195"/>
      <c r="E3195"/>
      <c r="F3195"/>
      <c r="K3195"/>
      <c r="L3195"/>
      <c r="M3195"/>
      <c r="N3195"/>
      <c r="O3195"/>
      <c r="Q3195"/>
      <c r="R3195"/>
      <c r="AL3195" s="117"/>
      <c r="AM3195"/>
      <c r="AN3195"/>
      <c r="AO3195"/>
      <c r="AP3195"/>
      <c r="AU3195"/>
      <c r="AV3195" s="169"/>
    </row>
    <row r="3196" spans="1:48" s="9" customFormat="1" ht="15" customHeight="1" x14ac:dyDescent="0.35">
      <c r="A3196"/>
      <c r="B3196"/>
      <c r="C3196"/>
      <c r="D3196"/>
      <c r="E3196"/>
      <c r="F3196"/>
      <c r="K3196"/>
      <c r="L3196"/>
      <c r="M3196"/>
      <c r="N3196"/>
      <c r="O3196"/>
      <c r="Q3196"/>
      <c r="R3196"/>
      <c r="AL3196" s="117"/>
      <c r="AM3196"/>
      <c r="AN3196"/>
      <c r="AO3196"/>
      <c r="AP3196"/>
      <c r="AU3196"/>
      <c r="AV3196" s="169"/>
    </row>
    <row r="3197" spans="1:48" s="9" customFormat="1" ht="15" customHeight="1" x14ac:dyDescent="0.35">
      <c r="A3197"/>
      <c r="B3197"/>
      <c r="C3197"/>
      <c r="D3197"/>
      <c r="E3197"/>
      <c r="F3197"/>
      <c r="K3197"/>
      <c r="L3197"/>
      <c r="M3197"/>
      <c r="N3197"/>
      <c r="O3197"/>
      <c r="Q3197"/>
      <c r="R3197"/>
      <c r="AL3197" s="117"/>
      <c r="AM3197"/>
      <c r="AN3197"/>
      <c r="AO3197"/>
      <c r="AP3197"/>
      <c r="AU3197"/>
      <c r="AV3197" s="169"/>
    </row>
    <row r="3198" spans="1:48" s="9" customFormat="1" ht="15" customHeight="1" x14ac:dyDescent="0.35">
      <c r="A3198"/>
      <c r="B3198"/>
      <c r="C3198"/>
      <c r="D3198"/>
      <c r="E3198"/>
      <c r="F3198"/>
      <c r="K3198"/>
      <c r="L3198"/>
      <c r="M3198"/>
      <c r="N3198"/>
      <c r="O3198"/>
      <c r="Q3198"/>
      <c r="R3198"/>
      <c r="AL3198" s="117"/>
      <c r="AM3198"/>
      <c r="AN3198"/>
      <c r="AO3198"/>
      <c r="AP3198"/>
      <c r="AU3198"/>
      <c r="AV3198" s="169"/>
    </row>
    <row r="3199" spans="1:48" s="9" customFormat="1" ht="15" customHeight="1" x14ac:dyDescent="0.35">
      <c r="A3199"/>
      <c r="B3199"/>
      <c r="C3199"/>
      <c r="D3199"/>
      <c r="E3199"/>
      <c r="F3199"/>
      <c r="K3199"/>
      <c r="L3199"/>
      <c r="M3199"/>
      <c r="N3199"/>
      <c r="O3199"/>
      <c r="Q3199"/>
      <c r="R3199"/>
      <c r="AL3199" s="117"/>
      <c r="AM3199"/>
      <c r="AN3199"/>
      <c r="AO3199"/>
      <c r="AP3199"/>
      <c r="AU3199"/>
      <c r="AV3199" s="169"/>
    </row>
    <row r="3200" spans="1:48" s="9" customFormat="1" ht="15" customHeight="1" x14ac:dyDescent="0.35">
      <c r="A3200"/>
      <c r="B3200"/>
      <c r="C3200"/>
      <c r="D3200"/>
      <c r="E3200"/>
      <c r="F3200"/>
      <c r="K3200"/>
      <c r="L3200"/>
      <c r="M3200"/>
      <c r="N3200"/>
      <c r="O3200"/>
      <c r="Q3200"/>
      <c r="R3200"/>
      <c r="AL3200" s="117"/>
      <c r="AM3200"/>
      <c r="AN3200"/>
      <c r="AO3200"/>
      <c r="AP3200"/>
      <c r="AU3200"/>
      <c r="AV3200" s="169"/>
    </row>
    <row r="3201" spans="1:48" s="9" customFormat="1" ht="15" customHeight="1" x14ac:dyDescent="0.35">
      <c r="A3201"/>
      <c r="B3201"/>
      <c r="C3201"/>
      <c r="D3201"/>
      <c r="E3201"/>
      <c r="F3201"/>
      <c r="K3201"/>
      <c r="L3201"/>
      <c r="M3201"/>
      <c r="N3201"/>
      <c r="O3201"/>
      <c r="Q3201"/>
      <c r="R3201"/>
      <c r="AL3201" s="117"/>
      <c r="AM3201"/>
      <c r="AN3201"/>
      <c r="AO3201"/>
      <c r="AP3201"/>
      <c r="AU3201"/>
      <c r="AV3201" s="169"/>
    </row>
    <row r="3202" spans="1:48" s="9" customFormat="1" ht="15" customHeight="1" x14ac:dyDescent="0.35">
      <c r="A3202"/>
      <c r="B3202"/>
      <c r="C3202"/>
      <c r="D3202"/>
      <c r="E3202"/>
      <c r="F3202"/>
      <c r="K3202"/>
      <c r="L3202"/>
      <c r="M3202"/>
      <c r="N3202"/>
      <c r="O3202"/>
      <c r="Q3202"/>
      <c r="R3202"/>
      <c r="AL3202" s="117"/>
      <c r="AM3202"/>
      <c r="AN3202"/>
      <c r="AO3202"/>
      <c r="AP3202"/>
      <c r="AU3202"/>
      <c r="AV3202" s="169"/>
    </row>
    <row r="3203" spans="1:48" s="9" customFormat="1" ht="15" customHeight="1" x14ac:dyDescent="0.35">
      <c r="A3203"/>
      <c r="B3203"/>
      <c r="C3203"/>
      <c r="D3203"/>
      <c r="E3203"/>
      <c r="F3203"/>
      <c r="K3203"/>
      <c r="L3203"/>
      <c r="M3203"/>
      <c r="N3203"/>
      <c r="O3203"/>
      <c r="Q3203"/>
      <c r="R3203"/>
      <c r="AL3203" s="117"/>
      <c r="AM3203"/>
      <c r="AN3203"/>
      <c r="AO3203"/>
      <c r="AP3203"/>
      <c r="AU3203"/>
      <c r="AV3203" s="169"/>
    </row>
    <row r="3204" spans="1:48" s="9" customFormat="1" ht="15" customHeight="1" x14ac:dyDescent="0.35">
      <c r="A3204"/>
      <c r="B3204"/>
      <c r="C3204"/>
      <c r="D3204"/>
      <c r="E3204"/>
      <c r="F3204"/>
      <c r="K3204"/>
      <c r="L3204"/>
      <c r="M3204"/>
      <c r="N3204"/>
      <c r="O3204"/>
      <c r="Q3204"/>
      <c r="R3204"/>
      <c r="AL3204" s="117"/>
      <c r="AM3204"/>
      <c r="AN3204"/>
      <c r="AO3204"/>
      <c r="AP3204"/>
      <c r="AU3204"/>
      <c r="AV3204" s="169"/>
    </row>
    <row r="3205" spans="1:48" s="9" customFormat="1" ht="15" customHeight="1" x14ac:dyDescent="0.35">
      <c r="A3205"/>
      <c r="B3205"/>
      <c r="C3205"/>
      <c r="D3205"/>
      <c r="E3205"/>
      <c r="F3205"/>
      <c r="K3205"/>
      <c r="L3205"/>
      <c r="M3205"/>
      <c r="N3205"/>
      <c r="O3205"/>
      <c r="Q3205"/>
      <c r="R3205"/>
      <c r="AL3205" s="117"/>
      <c r="AM3205"/>
      <c r="AN3205"/>
      <c r="AO3205"/>
      <c r="AP3205"/>
      <c r="AU3205"/>
      <c r="AV3205" s="169"/>
    </row>
    <row r="3206" spans="1:48" s="9" customFormat="1" ht="15" customHeight="1" x14ac:dyDescent="0.35">
      <c r="A3206"/>
      <c r="B3206"/>
      <c r="C3206"/>
      <c r="D3206"/>
      <c r="E3206"/>
      <c r="F3206"/>
      <c r="K3206"/>
      <c r="L3206"/>
      <c r="M3206"/>
      <c r="N3206"/>
      <c r="O3206"/>
      <c r="Q3206"/>
      <c r="R3206"/>
      <c r="AL3206" s="117"/>
      <c r="AM3206"/>
      <c r="AN3206"/>
      <c r="AO3206"/>
      <c r="AP3206"/>
      <c r="AU3206"/>
      <c r="AV3206" s="169"/>
    </row>
    <row r="3207" spans="1:48" s="9" customFormat="1" ht="15" customHeight="1" x14ac:dyDescent="0.35">
      <c r="A3207"/>
      <c r="B3207"/>
      <c r="C3207"/>
      <c r="D3207"/>
      <c r="E3207"/>
      <c r="F3207"/>
      <c r="K3207"/>
      <c r="L3207"/>
      <c r="M3207"/>
      <c r="N3207"/>
      <c r="O3207"/>
      <c r="Q3207"/>
      <c r="R3207"/>
      <c r="AL3207" s="117"/>
      <c r="AM3207"/>
      <c r="AN3207"/>
      <c r="AO3207"/>
      <c r="AP3207"/>
      <c r="AU3207"/>
      <c r="AV3207" s="169"/>
    </row>
    <row r="3208" spans="1:48" s="9" customFormat="1" ht="15" customHeight="1" x14ac:dyDescent="0.35">
      <c r="A3208"/>
      <c r="B3208"/>
      <c r="C3208"/>
      <c r="D3208"/>
      <c r="E3208"/>
      <c r="F3208"/>
      <c r="K3208"/>
      <c r="L3208"/>
      <c r="M3208"/>
      <c r="N3208"/>
      <c r="O3208"/>
      <c r="Q3208"/>
      <c r="R3208"/>
      <c r="AL3208" s="117"/>
      <c r="AM3208"/>
      <c r="AN3208"/>
      <c r="AO3208"/>
      <c r="AP3208"/>
      <c r="AU3208"/>
      <c r="AV3208" s="169"/>
    </row>
    <row r="3209" spans="1:48" s="9" customFormat="1" ht="15" customHeight="1" x14ac:dyDescent="0.35">
      <c r="A3209"/>
      <c r="B3209"/>
      <c r="C3209"/>
      <c r="D3209"/>
      <c r="E3209"/>
      <c r="F3209"/>
      <c r="K3209"/>
      <c r="L3209"/>
      <c r="M3209"/>
      <c r="N3209"/>
      <c r="O3209"/>
      <c r="Q3209"/>
      <c r="R3209"/>
      <c r="AL3209" s="117"/>
      <c r="AM3209"/>
      <c r="AN3209"/>
      <c r="AO3209"/>
      <c r="AP3209"/>
      <c r="AU3209"/>
      <c r="AV3209" s="169"/>
    </row>
    <row r="3210" spans="1:48" s="9" customFormat="1" ht="15" customHeight="1" x14ac:dyDescent="0.35">
      <c r="A3210"/>
      <c r="B3210"/>
      <c r="C3210"/>
      <c r="D3210"/>
      <c r="E3210"/>
      <c r="F3210"/>
      <c r="K3210"/>
      <c r="L3210"/>
      <c r="M3210"/>
      <c r="N3210"/>
      <c r="O3210"/>
      <c r="Q3210"/>
      <c r="R3210"/>
      <c r="AL3210" s="117"/>
      <c r="AM3210"/>
      <c r="AN3210"/>
      <c r="AO3210"/>
      <c r="AP3210"/>
      <c r="AU3210"/>
      <c r="AV3210" s="169"/>
    </row>
    <row r="3211" spans="1:48" s="9" customFormat="1" ht="15" customHeight="1" x14ac:dyDescent="0.35">
      <c r="A3211"/>
      <c r="B3211"/>
      <c r="C3211"/>
      <c r="D3211"/>
      <c r="E3211"/>
      <c r="F3211"/>
      <c r="K3211"/>
      <c r="L3211"/>
      <c r="M3211"/>
      <c r="N3211"/>
      <c r="O3211"/>
      <c r="Q3211"/>
      <c r="R3211"/>
      <c r="AL3211" s="117"/>
      <c r="AM3211"/>
      <c r="AN3211"/>
      <c r="AO3211"/>
      <c r="AP3211"/>
      <c r="AU3211"/>
      <c r="AV3211" s="169"/>
    </row>
    <row r="3212" spans="1:48" s="9" customFormat="1" ht="15" customHeight="1" x14ac:dyDescent="0.35">
      <c r="A3212"/>
      <c r="B3212"/>
      <c r="C3212"/>
      <c r="D3212"/>
      <c r="E3212"/>
      <c r="F3212"/>
      <c r="K3212"/>
      <c r="L3212"/>
      <c r="M3212"/>
      <c r="N3212"/>
      <c r="O3212"/>
      <c r="Q3212"/>
      <c r="R3212"/>
      <c r="AL3212" s="117"/>
      <c r="AM3212"/>
      <c r="AN3212"/>
      <c r="AO3212"/>
      <c r="AP3212"/>
      <c r="AU3212"/>
      <c r="AV3212" s="169"/>
    </row>
    <row r="3213" spans="1:48" s="9" customFormat="1" ht="15" customHeight="1" x14ac:dyDescent="0.35">
      <c r="A3213"/>
      <c r="B3213"/>
      <c r="C3213"/>
      <c r="D3213"/>
      <c r="E3213"/>
      <c r="F3213"/>
      <c r="K3213"/>
      <c r="L3213"/>
      <c r="M3213"/>
      <c r="N3213"/>
      <c r="O3213"/>
      <c r="Q3213"/>
      <c r="R3213"/>
      <c r="AL3213" s="117"/>
      <c r="AM3213"/>
      <c r="AN3213"/>
      <c r="AO3213"/>
      <c r="AP3213"/>
      <c r="AU3213"/>
      <c r="AV3213" s="169"/>
    </row>
    <row r="3214" spans="1:48" s="9" customFormat="1" ht="15" customHeight="1" x14ac:dyDescent="0.35">
      <c r="A3214"/>
      <c r="B3214"/>
      <c r="C3214"/>
      <c r="D3214"/>
      <c r="E3214"/>
      <c r="F3214"/>
      <c r="K3214"/>
      <c r="L3214"/>
      <c r="M3214"/>
      <c r="N3214"/>
      <c r="O3214"/>
      <c r="Q3214"/>
      <c r="R3214"/>
      <c r="AL3214" s="117"/>
      <c r="AM3214"/>
      <c r="AN3214"/>
      <c r="AO3214"/>
      <c r="AP3214"/>
      <c r="AU3214"/>
      <c r="AV3214" s="169"/>
    </row>
    <row r="3215" spans="1:48" s="9" customFormat="1" ht="15" customHeight="1" x14ac:dyDescent="0.35">
      <c r="A3215"/>
      <c r="B3215"/>
      <c r="C3215"/>
      <c r="D3215"/>
      <c r="E3215"/>
      <c r="F3215"/>
      <c r="K3215"/>
      <c r="L3215"/>
      <c r="M3215"/>
      <c r="N3215"/>
      <c r="O3215"/>
      <c r="Q3215"/>
      <c r="R3215"/>
      <c r="AL3215" s="117"/>
      <c r="AM3215"/>
      <c r="AN3215"/>
      <c r="AO3215"/>
      <c r="AP3215"/>
      <c r="AU3215"/>
      <c r="AV3215" s="169"/>
    </row>
    <row r="3216" spans="1:48" s="9" customFormat="1" ht="15" customHeight="1" x14ac:dyDescent="0.35">
      <c r="A3216"/>
      <c r="B3216"/>
      <c r="C3216"/>
      <c r="D3216"/>
      <c r="E3216"/>
      <c r="F3216"/>
      <c r="K3216"/>
      <c r="L3216"/>
      <c r="M3216"/>
      <c r="N3216"/>
      <c r="O3216"/>
      <c r="Q3216"/>
      <c r="R3216"/>
      <c r="AL3216" s="117"/>
      <c r="AM3216"/>
      <c r="AN3216"/>
      <c r="AO3216"/>
      <c r="AP3216"/>
      <c r="AU3216"/>
      <c r="AV3216" s="169"/>
    </row>
    <row r="3217" spans="1:48" s="9" customFormat="1" ht="15" customHeight="1" x14ac:dyDescent="0.35">
      <c r="A3217"/>
      <c r="B3217"/>
      <c r="C3217"/>
      <c r="D3217"/>
      <c r="E3217"/>
      <c r="F3217"/>
      <c r="K3217"/>
      <c r="L3217"/>
      <c r="M3217"/>
      <c r="N3217"/>
      <c r="O3217"/>
      <c r="Q3217"/>
      <c r="R3217"/>
      <c r="AL3217" s="117"/>
      <c r="AM3217"/>
      <c r="AN3217"/>
      <c r="AO3217"/>
      <c r="AP3217"/>
      <c r="AU3217"/>
      <c r="AV3217" s="169"/>
    </row>
    <row r="3218" spans="1:48" s="9" customFormat="1" ht="15" customHeight="1" x14ac:dyDescent="0.35">
      <c r="A3218"/>
      <c r="B3218"/>
      <c r="C3218"/>
      <c r="D3218"/>
      <c r="E3218"/>
      <c r="F3218"/>
      <c r="K3218"/>
      <c r="L3218"/>
      <c r="M3218"/>
      <c r="N3218"/>
      <c r="O3218"/>
      <c r="Q3218"/>
      <c r="R3218"/>
      <c r="AL3218" s="117"/>
      <c r="AM3218"/>
      <c r="AN3218"/>
      <c r="AO3218"/>
      <c r="AP3218"/>
      <c r="AU3218"/>
      <c r="AV3218" s="169"/>
    </row>
    <row r="3219" spans="1:48" s="9" customFormat="1" ht="15" customHeight="1" x14ac:dyDescent="0.35">
      <c r="A3219"/>
      <c r="B3219"/>
      <c r="C3219"/>
      <c r="D3219"/>
      <c r="E3219"/>
      <c r="F3219"/>
      <c r="K3219"/>
      <c r="L3219"/>
      <c r="M3219"/>
      <c r="N3219"/>
      <c r="O3219"/>
      <c r="Q3219"/>
      <c r="R3219"/>
      <c r="AL3219" s="117"/>
      <c r="AM3219"/>
      <c r="AN3219"/>
      <c r="AO3219"/>
      <c r="AP3219"/>
      <c r="AU3219"/>
      <c r="AV3219" s="169"/>
    </row>
    <row r="3220" spans="1:48" s="9" customFormat="1" ht="15" customHeight="1" x14ac:dyDescent="0.35">
      <c r="A3220"/>
      <c r="B3220"/>
      <c r="C3220"/>
      <c r="D3220"/>
      <c r="E3220"/>
      <c r="F3220"/>
      <c r="K3220"/>
      <c r="L3220"/>
      <c r="M3220"/>
      <c r="N3220"/>
      <c r="O3220"/>
      <c r="Q3220"/>
      <c r="R3220"/>
      <c r="AL3220" s="117"/>
      <c r="AM3220"/>
      <c r="AN3220"/>
      <c r="AO3220"/>
      <c r="AP3220"/>
      <c r="AU3220"/>
      <c r="AV3220" s="169"/>
    </row>
    <row r="3221" spans="1:48" s="9" customFormat="1" ht="15" customHeight="1" x14ac:dyDescent="0.35">
      <c r="A3221"/>
      <c r="B3221"/>
      <c r="C3221"/>
      <c r="D3221"/>
      <c r="E3221"/>
      <c r="F3221"/>
      <c r="K3221"/>
      <c r="L3221"/>
      <c r="M3221"/>
      <c r="N3221"/>
      <c r="O3221"/>
      <c r="Q3221"/>
      <c r="R3221"/>
      <c r="AL3221" s="117"/>
      <c r="AM3221"/>
      <c r="AN3221"/>
      <c r="AO3221"/>
      <c r="AP3221"/>
      <c r="AU3221"/>
      <c r="AV3221" s="169"/>
    </row>
    <row r="3222" spans="1:48" s="9" customFormat="1" ht="15" customHeight="1" x14ac:dyDescent="0.35">
      <c r="A3222"/>
      <c r="B3222"/>
      <c r="C3222"/>
      <c r="D3222"/>
      <c r="E3222"/>
      <c r="F3222"/>
      <c r="K3222"/>
      <c r="L3222"/>
      <c r="M3222"/>
      <c r="N3222"/>
      <c r="O3222"/>
      <c r="Q3222"/>
      <c r="R3222"/>
      <c r="AL3222" s="117"/>
      <c r="AM3222"/>
      <c r="AN3222"/>
      <c r="AO3222"/>
      <c r="AP3222"/>
      <c r="AU3222"/>
      <c r="AV3222" s="169"/>
    </row>
    <row r="3223" spans="1:48" s="9" customFormat="1" ht="15" customHeight="1" x14ac:dyDescent="0.35">
      <c r="A3223"/>
      <c r="B3223"/>
      <c r="C3223"/>
      <c r="D3223"/>
      <c r="E3223"/>
      <c r="F3223"/>
      <c r="K3223"/>
      <c r="L3223"/>
      <c r="M3223"/>
      <c r="N3223"/>
      <c r="O3223"/>
      <c r="Q3223"/>
      <c r="R3223"/>
      <c r="AL3223" s="117"/>
      <c r="AM3223"/>
      <c r="AN3223"/>
      <c r="AO3223"/>
      <c r="AP3223"/>
      <c r="AU3223"/>
      <c r="AV3223" s="169"/>
    </row>
    <row r="3224" spans="1:48" s="9" customFormat="1" ht="15" customHeight="1" x14ac:dyDescent="0.35">
      <c r="A3224"/>
      <c r="B3224"/>
      <c r="C3224"/>
      <c r="D3224"/>
      <c r="E3224"/>
      <c r="F3224"/>
      <c r="K3224"/>
      <c r="L3224"/>
      <c r="M3224"/>
      <c r="N3224"/>
      <c r="O3224"/>
      <c r="Q3224"/>
      <c r="R3224"/>
      <c r="AL3224" s="117"/>
      <c r="AM3224"/>
      <c r="AN3224"/>
      <c r="AO3224"/>
      <c r="AP3224"/>
      <c r="AU3224"/>
      <c r="AV3224" s="169"/>
    </row>
    <row r="3225" spans="1:48" s="9" customFormat="1" ht="15" customHeight="1" x14ac:dyDescent="0.35">
      <c r="A3225"/>
      <c r="B3225"/>
      <c r="C3225"/>
      <c r="D3225"/>
      <c r="E3225"/>
      <c r="F3225"/>
      <c r="K3225"/>
      <c r="L3225"/>
      <c r="M3225"/>
      <c r="N3225"/>
      <c r="O3225"/>
      <c r="Q3225"/>
      <c r="R3225"/>
      <c r="AL3225" s="117"/>
      <c r="AM3225"/>
      <c r="AN3225"/>
      <c r="AO3225"/>
      <c r="AP3225"/>
      <c r="AU3225"/>
      <c r="AV3225" s="169"/>
    </row>
    <row r="3226" spans="1:48" s="9" customFormat="1" ht="15" customHeight="1" x14ac:dyDescent="0.35">
      <c r="A3226"/>
      <c r="B3226"/>
      <c r="C3226"/>
      <c r="D3226"/>
      <c r="E3226"/>
      <c r="F3226"/>
      <c r="K3226"/>
      <c r="L3226"/>
      <c r="M3226"/>
      <c r="N3226"/>
      <c r="O3226"/>
      <c r="Q3226"/>
      <c r="R3226"/>
      <c r="AL3226" s="117"/>
      <c r="AM3226"/>
      <c r="AN3226"/>
      <c r="AO3226"/>
      <c r="AP3226"/>
      <c r="AU3226"/>
      <c r="AV3226" s="169"/>
    </row>
    <row r="3227" spans="1:48" s="9" customFormat="1" ht="15" customHeight="1" x14ac:dyDescent="0.35">
      <c r="A3227"/>
      <c r="B3227"/>
      <c r="C3227"/>
      <c r="D3227"/>
      <c r="E3227"/>
      <c r="F3227"/>
      <c r="K3227"/>
      <c r="L3227"/>
      <c r="M3227"/>
      <c r="N3227"/>
      <c r="O3227"/>
      <c r="Q3227"/>
      <c r="R3227"/>
      <c r="AL3227" s="117"/>
      <c r="AM3227"/>
      <c r="AN3227"/>
      <c r="AO3227"/>
      <c r="AP3227"/>
      <c r="AU3227"/>
      <c r="AV3227" s="169"/>
    </row>
    <row r="3228" spans="1:48" s="9" customFormat="1" ht="15" customHeight="1" x14ac:dyDescent="0.35">
      <c r="A3228"/>
      <c r="B3228"/>
      <c r="C3228"/>
      <c r="D3228"/>
      <c r="E3228"/>
      <c r="F3228"/>
      <c r="K3228"/>
      <c r="L3228"/>
      <c r="M3228"/>
      <c r="N3228"/>
      <c r="O3228"/>
      <c r="Q3228"/>
      <c r="R3228"/>
      <c r="AL3228" s="117"/>
      <c r="AM3228"/>
      <c r="AN3228"/>
      <c r="AO3228"/>
      <c r="AP3228"/>
      <c r="AU3228"/>
      <c r="AV3228" s="169"/>
    </row>
    <row r="3229" spans="1:48" s="9" customFormat="1" ht="15" customHeight="1" x14ac:dyDescent="0.35">
      <c r="A3229"/>
      <c r="B3229"/>
      <c r="C3229"/>
      <c r="D3229"/>
      <c r="E3229"/>
      <c r="F3229"/>
      <c r="K3229"/>
      <c r="L3229"/>
      <c r="M3229"/>
      <c r="N3229"/>
      <c r="O3229"/>
      <c r="Q3229"/>
      <c r="R3229"/>
      <c r="AL3229" s="117"/>
      <c r="AM3229"/>
      <c r="AN3229"/>
      <c r="AO3229"/>
      <c r="AP3229"/>
      <c r="AU3229"/>
      <c r="AV3229" s="169"/>
    </row>
    <row r="3230" spans="1:48" s="9" customFormat="1" ht="15" customHeight="1" x14ac:dyDescent="0.35">
      <c r="A3230"/>
      <c r="B3230"/>
      <c r="C3230"/>
      <c r="D3230"/>
      <c r="E3230"/>
      <c r="F3230"/>
      <c r="K3230"/>
      <c r="L3230"/>
      <c r="M3230"/>
      <c r="N3230"/>
      <c r="O3230"/>
      <c r="Q3230"/>
      <c r="R3230"/>
      <c r="AL3230" s="117"/>
      <c r="AM3230"/>
      <c r="AN3230"/>
      <c r="AO3230"/>
      <c r="AP3230"/>
      <c r="AU3230"/>
      <c r="AV3230" s="169"/>
    </row>
    <row r="3231" spans="1:48" s="9" customFormat="1" ht="15" customHeight="1" x14ac:dyDescent="0.35">
      <c r="A3231"/>
      <c r="B3231"/>
      <c r="C3231"/>
      <c r="D3231"/>
      <c r="E3231"/>
      <c r="F3231"/>
      <c r="K3231"/>
      <c r="L3231"/>
      <c r="M3231"/>
      <c r="N3231"/>
      <c r="O3231"/>
      <c r="Q3231"/>
      <c r="R3231"/>
      <c r="AL3231" s="117"/>
      <c r="AM3231"/>
      <c r="AN3231"/>
      <c r="AO3231"/>
      <c r="AP3231"/>
      <c r="AU3231"/>
      <c r="AV3231" s="169"/>
    </row>
    <row r="3232" spans="1:48" s="9" customFormat="1" ht="15" customHeight="1" x14ac:dyDescent="0.35">
      <c r="A3232"/>
      <c r="B3232"/>
      <c r="C3232"/>
      <c r="D3232"/>
      <c r="E3232"/>
      <c r="F3232"/>
      <c r="K3232"/>
      <c r="L3232"/>
      <c r="M3232"/>
      <c r="N3232"/>
      <c r="O3232"/>
      <c r="Q3232"/>
      <c r="R3232"/>
      <c r="AL3232" s="117"/>
      <c r="AM3232"/>
      <c r="AN3232"/>
      <c r="AO3232"/>
      <c r="AP3232"/>
      <c r="AU3232"/>
      <c r="AV3232" s="169"/>
    </row>
    <row r="3233" spans="1:48" s="9" customFormat="1" ht="15" customHeight="1" x14ac:dyDescent="0.35">
      <c r="A3233"/>
      <c r="B3233"/>
      <c r="C3233"/>
      <c r="D3233"/>
      <c r="E3233"/>
      <c r="F3233"/>
      <c r="K3233"/>
      <c r="L3233"/>
      <c r="M3233"/>
      <c r="N3233"/>
      <c r="O3233"/>
      <c r="Q3233"/>
      <c r="R3233"/>
      <c r="AL3233" s="117"/>
      <c r="AM3233"/>
      <c r="AN3233"/>
      <c r="AO3233"/>
      <c r="AP3233"/>
      <c r="AU3233"/>
      <c r="AV3233" s="169"/>
    </row>
    <row r="3234" spans="1:48" s="9" customFormat="1" ht="15" customHeight="1" x14ac:dyDescent="0.35">
      <c r="A3234"/>
      <c r="B3234"/>
      <c r="C3234"/>
      <c r="D3234"/>
      <c r="E3234"/>
      <c r="F3234"/>
      <c r="K3234"/>
      <c r="L3234"/>
      <c r="M3234"/>
      <c r="N3234"/>
      <c r="O3234"/>
      <c r="Q3234"/>
      <c r="R3234"/>
      <c r="AL3234" s="117"/>
      <c r="AM3234"/>
      <c r="AN3234"/>
      <c r="AO3234"/>
      <c r="AP3234"/>
      <c r="AU3234"/>
      <c r="AV3234" s="169"/>
    </row>
    <row r="3235" spans="1:48" s="9" customFormat="1" ht="15" customHeight="1" x14ac:dyDescent="0.35">
      <c r="A3235"/>
      <c r="B3235"/>
      <c r="C3235"/>
      <c r="D3235"/>
      <c r="E3235"/>
      <c r="F3235"/>
      <c r="K3235"/>
      <c r="L3235"/>
      <c r="M3235"/>
      <c r="N3235"/>
      <c r="O3235"/>
      <c r="Q3235"/>
      <c r="R3235"/>
      <c r="AL3235" s="117"/>
      <c r="AM3235"/>
      <c r="AN3235"/>
      <c r="AO3235"/>
      <c r="AP3235"/>
      <c r="AU3235"/>
      <c r="AV3235" s="169"/>
    </row>
    <row r="3236" spans="1:48" s="9" customFormat="1" ht="15" customHeight="1" x14ac:dyDescent="0.35">
      <c r="A3236"/>
      <c r="B3236"/>
      <c r="C3236"/>
      <c r="D3236"/>
      <c r="E3236"/>
      <c r="F3236"/>
      <c r="K3236"/>
      <c r="L3236"/>
      <c r="M3236"/>
      <c r="N3236"/>
      <c r="O3236"/>
      <c r="Q3236"/>
      <c r="R3236"/>
      <c r="AL3236" s="117"/>
      <c r="AM3236"/>
      <c r="AN3236"/>
      <c r="AO3236"/>
      <c r="AP3236"/>
      <c r="AU3236"/>
      <c r="AV3236" s="169"/>
    </row>
    <row r="3237" spans="1:48" s="9" customFormat="1" ht="15" customHeight="1" x14ac:dyDescent="0.35">
      <c r="A3237"/>
      <c r="B3237"/>
      <c r="C3237"/>
      <c r="D3237"/>
      <c r="E3237"/>
      <c r="F3237"/>
      <c r="K3237"/>
      <c r="L3237"/>
      <c r="M3237"/>
      <c r="N3237"/>
      <c r="O3237"/>
      <c r="Q3237"/>
      <c r="R3237"/>
      <c r="AL3237" s="117"/>
      <c r="AM3237"/>
      <c r="AN3237"/>
      <c r="AO3237"/>
      <c r="AP3237"/>
      <c r="AU3237"/>
      <c r="AV3237" s="169"/>
    </row>
    <row r="3238" spans="1:48" s="9" customFormat="1" ht="15" customHeight="1" x14ac:dyDescent="0.35">
      <c r="A3238"/>
      <c r="B3238"/>
      <c r="C3238"/>
      <c r="D3238"/>
      <c r="E3238"/>
      <c r="F3238"/>
      <c r="K3238"/>
      <c r="L3238"/>
      <c r="M3238"/>
      <c r="N3238"/>
      <c r="O3238"/>
      <c r="Q3238"/>
      <c r="R3238"/>
      <c r="AL3238" s="117"/>
      <c r="AM3238"/>
      <c r="AN3238"/>
      <c r="AO3238"/>
      <c r="AP3238"/>
      <c r="AU3238"/>
      <c r="AV3238" s="169"/>
    </row>
    <row r="3239" spans="1:48" s="9" customFormat="1" ht="15" customHeight="1" x14ac:dyDescent="0.35">
      <c r="A3239"/>
      <c r="B3239"/>
      <c r="C3239"/>
      <c r="D3239"/>
      <c r="E3239"/>
      <c r="F3239"/>
      <c r="K3239"/>
      <c r="L3239"/>
      <c r="M3239"/>
      <c r="N3239"/>
      <c r="O3239"/>
      <c r="Q3239"/>
      <c r="R3239"/>
      <c r="AL3239" s="117"/>
      <c r="AM3239"/>
      <c r="AN3239"/>
      <c r="AO3239"/>
      <c r="AP3239"/>
      <c r="AU3239"/>
      <c r="AV3239" s="169"/>
    </row>
    <row r="3240" spans="1:48" s="9" customFormat="1" ht="15" customHeight="1" x14ac:dyDescent="0.35">
      <c r="A3240"/>
      <c r="B3240"/>
      <c r="C3240"/>
      <c r="D3240"/>
      <c r="E3240"/>
      <c r="F3240"/>
      <c r="K3240"/>
      <c r="L3240"/>
      <c r="M3240"/>
      <c r="N3240"/>
      <c r="O3240"/>
      <c r="Q3240"/>
      <c r="R3240"/>
      <c r="AL3240" s="117"/>
      <c r="AM3240"/>
      <c r="AN3240"/>
      <c r="AO3240"/>
      <c r="AP3240"/>
      <c r="AU3240"/>
      <c r="AV3240" s="169"/>
    </row>
    <row r="3241" spans="1:48" s="9" customFormat="1" ht="15" customHeight="1" x14ac:dyDescent="0.35">
      <c r="A3241"/>
      <c r="B3241"/>
      <c r="C3241"/>
      <c r="D3241"/>
      <c r="E3241"/>
      <c r="F3241"/>
      <c r="K3241"/>
      <c r="L3241"/>
      <c r="M3241"/>
      <c r="N3241"/>
      <c r="O3241"/>
      <c r="Q3241"/>
      <c r="R3241"/>
      <c r="AL3241" s="117"/>
      <c r="AM3241"/>
      <c r="AN3241"/>
      <c r="AO3241"/>
      <c r="AP3241"/>
      <c r="AU3241"/>
      <c r="AV3241" s="169"/>
    </row>
    <row r="3242" spans="1:48" s="9" customFormat="1" ht="15" customHeight="1" x14ac:dyDescent="0.35">
      <c r="A3242"/>
      <c r="B3242"/>
      <c r="C3242"/>
      <c r="D3242"/>
      <c r="E3242"/>
      <c r="F3242"/>
      <c r="K3242"/>
      <c r="L3242"/>
      <c r="M3242"/>
      <c r="N3242"/>
      <c r="O3242"/>
      <c r="Q3242"/>
      <c r="R3242"/>
      <c r="AL3242" s="117"/>
      <c r="AM3242"/>
      <c r="AN3242"/>
      <c r="AO3242"/>
      <c r="AP3242"/>
      <c r="AU3242"/>
      <c r="AV3242" s="169"/>
    </row>
    <row r="3243" spans="1:48" s="9" customFormat="1" ht="15" customHeight="1" x14ac:dyDescent="0.35">
      <c r="A3243"/>
      <c r="B3243"/>
      <c r="C3243"/>
      <c r="D3243"/>
      <c r="E3243"/>
      <c r="F3243"/>
      <c r="K3243"/>
      <c r="L3243"/>
      <c r="M3243"/>
      <c r="N3243"/>
      <c r="O3243"/>
      <c r="Q3243"/>
      <c r="R3243"/>
      <c r="AL3243" s="117"/>
      <c r="AM3243"/>
      <c r="AN3243"/>
      <c r="AO3243"/>
      <c r="AP3243"/>
      <c r="AU3243"/>
      <c r="AV3243" s="169"/>
    </row>
    <row r="3244" spans="1:48" s="9" customFormat="1" ht="15" customHeight="1" x14ac:dyDescent="0.35">
      <c r="A3244"/>
      <c r="B3244"/>
      <c r="C3244"/>
      <c r="D3244"/>
      <c r="E3244"/>
      <c r="F3244"/>
      <c r="K3244"/>
      <c r="L3244"/>
      <c r="M3244"/>
      <c r="N3244"/>
      <c r="O3244"/>
      <c r="Q3244"/>
      <c r="R3244"/>
      <c r="AL3244" s="117"/>
      <c r="AM3244"/>
      <c r="AN3244"/>
      <c r="AO3244"/>
      <c r="AP3244"/>
      <c r="AU3244"/>
      <c r="AV3244" s="169"/>
    </row>
    <row r="3245" spans="1:48" s="9" customFormat="1" ht="15" customHeight="1" x14ac:dyDescent="0.35">
      <c r="A3245"/>
      <c r="B3245"/>
      <c r="C3245"/>
      <c r="D3245"/>
      <c r="E3245"/>
      <c r="F3245"/>
      <c r="K3245"/>
      <c r="L3245"/>
      <c r="M3245"/>
      <c r="N3245"/>
      <c r="O3245"/>
      <c r="Q3245"/>
      <c r="R3245"/>
      <c r="AL3245" s="117"/>
      <c r="AM3245"/>
      <c r="AN3245"/>
      <c r="AO3245"/>
      <c r="AP3245"/>
      <c r="AU3245"/>
      <c r="AV3245" s="169"/>
    </row>
    <row r="3246" spans="1:48" s="9" customFormat="1" ht="15" customHeight="1" x14ac:dyDescent="0.35">
      <c r="A3246"/>
      <c r="B3246"/>
      <c r="C3246"/>
      <c r="D3246"/>
      <c r="E3246"/>
      <c r="F3246"/>
      <c r="K3246"/>
      <c r="L3246"/>
      <c r="M3246"/>
      <c r="N3246"/>
      <c r="O3246"/>
      <c r="Q3246"/>
      <c r="R3246"/>
      <c r="AL3246" s="117"/>
      <c r="AM3246"/>
      <c r="AN3246"/>
      <c r="AO3246"/>
      <c r="AP3246"/>
      <c r="AU3246"/>
      <c r="AV3246" s="169"/>
    </row>
    <row r="3247" spans="1:48" s="9" customFormat="1" ht="15" customHeight="1" x14ac:dyDescent="0.35">
      <c r="A3247"/>
      <c r="B3247"/>
      <c r="C3247"/>
      <c r="D3247"/>
      <c r="E3247"/>
      <c r="F3247"/>
      <c r="K3247"/>
      <c r="L3247"/>
      <c r="M3247"/>
      <c r="N3247"/>
      <c r="O3247"/>
      <c r="Q3247"/>
      <c r="R3247"/>
      <c r="AL3247" s="117"/>
      <c r="AM3247"/>
      <c r="AN3247"/>
      <c r="AO3247"/>
      <c r="AP3247"/>
      <c r="AU3247"/>
      <c r="AV3247" s="169"/>
    </row>
    <row r="3248" spans="1:48" s="9" customFormat="1" ht="15" customHeight="1" x14ac:dyDescent="0.35">
      <c r="A3248"/>
      <c r="B3248"/>
      <c r="C3248"/>
      <c r="D3248"/>
      <c r="E3248"/>
      <c r="F3248"/>
      <c r="K3248"/>
      <c r="L3248"/>
      <c r="M3248"/>
      <c r="N3248"/>
      <c r="O3248"/>
      <c r="Q3248"/>
      <c r="R3248"/>
      <c r="AL3248" s="117"/>
      <c r="AM3248"/>
      <c r="AN3248"/>
      <c r="AO3248"/>
      <c r="AP3248"/>
      <c r="AU3248"/>
      <c r="AV3248" s="169"/>
    </row>
    <row r="3249" spans="1:48" s="9" customFormat="1" ht="15" customHeight="1" x14ac:dyDescent="0.35">
      <c r="A3249"/>
      <c r="B3249"/>
      <c r="C3249"/>
      <c r="D3249"/>
      <c r="E3249"/>
      <c r="F3249"/>
      <c r="K3249"/>
      <c r="L3249"/>
      <c r="M3249"/>
      <c r="N3249"/>
      <c r="O3249"/>
      <c r="Q3249"/>
      <c r="R3249"/>
      <c r="AL3249" s="117"/>
      <c r="AM3249"/>
      <c r="AN3249"/>
      <c r="AO3249"/>
      <c r="AP3249"/>
      <c r="AU3249"/>
      <c r="AV3249" s="169"/>
    </row>
    <row r="3250" spans="1:48" s="9" customFormat="1" ht="15" customHeight="1" x14ac:dyDescent="0.35">
      <c r="A3250"/>
      <c r="B3250"/>
      <c r="C3250"/>
      <c r="D3250"/>
      <c r="E3250"/>
      <c r="F3250"/>
      <c r="K3250"/>
      <c r="L3250"/>
      <c r="M3250"/>
      <c r="N3250"/>
      <c r="O3250"/>
      <c r="Q3250"/>
      <c r="R3250"/>
      <c r="AL3250" s="117"/>
      <c r="AM3250"/>
      <c r="AN3250"/>
      <c r="AO3250"/>
      <c r="AP3250"/>
      <c r="AU3250"/>
      <c r="AV3250" s="169"/>
    </row>
    <row r="3251" spans="1:48" s="9" customFormat="1" ht="15" customHeight="1" x14ac:dyDescent="0.35">
      <c r="A3251"/>
      <c r="B3251"/>
      <c r="C3251"/>
      <c r="D3251"/>
      <c r="E3251"/>
      <c r="F3251"/>
      <c r="K3251"/>
      <c r="L3251"/>
      <c r="M3251"/>
      <c r="N3251"/>
      <c r="O3251"/>
      <c r="Q3251"/>
      <c r="R3251"/>
      <c r="AL3251" s="117"/>
      <c r="AM3251"/>
      <c r="AN3251"/>
      <c r="AO3251"/>
      <c r="AP3251"/>
      <c r="AU3251"/>
      <c r="AV3251" s="169"/>
    </row>
    <row r="3252" spans="1:48" s="9" customFormat="1" ht="15" customHeight="1" x14ac:dyDescent="0.35">
      <c r="A3252"/>
      <c r="B3252"/>
      <c r="C3252"/>
      <c r="D3252"/>
      <c r="E3252"/>
      <c r="F3252"/>
      <c r="K3252"/>
      <c r="L3252"/>
      <c r="M3252"/>
      <c r="N3252"/>
      <c r="O3252"/>
      <c r="Q3252"/>
      <c r="R3252"/>
      <c r="AL3252" s="117"/>
      <c r="AM3252"/>
      <c r="AN3252"/>
      <c r="AO3252"/>
      <c r="AP3252"/>
      <c r="AU3252"/>
      <c r="AV3252" s="169"/>
    </row>
    <row r="3253" spans="1:48" s="9" customFormat="1" ht="15" customHeight="1" x14ac:dyDescent="0.35">
      <c r="A3253"/>
      <c r="B3253"/>
      <c r="C3253"/>
      <c r="D3253"/>
      <c r="E3253"/>
      <c r="F3253"/>
      <c r="K3253"/>
      <c r="L3253"/>
      <c r="M3253"/>
      <c r="N3253"/>
      <c r="O3253"/>
      <c r="Q3253"/>
      <c r="R3253"/>
      <c r="AL3253" s="117"/>
      <c r="AM3253"/>
      <c r="AN3253"/>
      <c r="AO3253"/>
      <c r="AP3253"/>
      <c r="AU3253"/>
      <c r="AV3253" s="169"/>
    </row>
    <row r="3254" spans="1:48" s="9" customFormat="1" ht="15" customHeight="1" x14ac:dyDescent="0.35">
      <c r="A3254"/>
      <c r="B3254"/>
      <c r="C3254"/>
      <c r="D3254"/>
      <c r="E3254"/>
      <c r="F3254"/>
      <c r="K3254"/>
      <c r="L3254"/>
      <c r="M3254"/>
      <c r="N3254"/>
      <c r="O3254"/>
      <c r="Q3254"/>
      <c r="R3254"/>
      <c r="AL3254" s="117"/>
      <c r="AM3254"/>
      <c r="AN3254"/>
      <c r="AO3254"/>
      <c r="AP3254"/>
      <c r="AU3254"/>
      <c r="AV3254" s="169"/>
    </row>
    <row r="3255" spans="1:48" s="9" customFormat="1" ht="15" customHeight="1" x14ac:dyDescent="0.35">
      <c r="A3255"/>
      <c r="B3255"/>
      <c r="C3255"/>
      <c r="D3255"/>
      <c r="E3255"/>
      <c r="F3255"/>
      <c r="K3255"/>
      <c r="L3255"/>
      <c r="M3255"/>
      <c r="N3255"/>
      <c r="O3255"/>
      <c r="Q3255"/>
      <c r="R3255"/>
      <c r="AL3255" s="117"/>
      <c r="AM3255"/>
      <c r="AN3255"/>
      <c r="AO3255"/>
      <c r="AP3255"/>
      <c r="AU3255"/>
      <c r="AV3255" s="169"/>
    </row>
    <row r="3256" spans="1:48" s="9" customFormat="1" ht="15" customHeight="1" x14ac:dyDescent="0.35">
      <c r="A3256"/>
      <c r="B3256"/>
      <c r="C3256"/>
      <c r="D3256"/>
      <c r="E3256"/>
      <c r="F3256"/>
      <c r="K3256"/>
      <c r="L3256"/>
      <c r="M3256"/>
      <c r="N3256"/>
      <c r="O3256"/>
      <c r="Q3256"/>
      <c r="R3256"/>
      <c r="AL3256" s="117"/>
      <c r="AM3256"/>
      <c r="AN3256"/>
      <c r="AO3256"/>
      <c r="AP3256"/>
      <c r="AU3256"/>
      <c r="AV3256" s="169"/>
    </row>
    <row r="3257" spans="1:48" s="9" customFormat="1" ht="15" customHeight="1" x14ac:dyDescent="0.35">
      <c r="A3257"/>
      <c r="B3257"/>
      <c r="C3257"/>
      <c r="D3257"/>
      <c r="E3257"/>
      <c r="F3257"/>
      <c r="K3257"/>
      <c r="L3257"/>
      <c r="M3257"/>
      <c r="N3257"/>
      <c r="O3257"/>
      <c r="Q3257"/>
      <c r="R3257"/>
      <c r="AL3257" s="117"/>
      <c r="AM3257"/>
      <c r="AN3257"/>
      <c r="AO3257"/>
      <c r="AP3257"/>
      <c r="AU3257"/>
      <c r="AV3257" s="169"/>
    </row>
    <row r="3258" spans="1:48" s="9" customFormat="1" ht="15" customHeight="1" x14ac:dyDescent="0.35">
      <c r="A3258"/>
      <c r="B3258"/>
      <c r="C3258"/>
      <c r="D3258"/>
      <c r="E3258"/>
      <c r="F3258"/>
      <c r="K3258"/>
      <c r="L3258"/>
      <c r="M3258"/>
      <c r="N3258"/>
      <c r="O3258"/>
      <c r="Q3258"/>
      <c r="R3258"/>
      <c r="AL3258" s="117"/>
      <c r="AM3258"/>
      <c r="AN3258"/>
      <c r="AO3258"/>
      <c r="AP3258"/>
      <c r="AU3258"/>
      <c r="AV3258" s="169"/>
    </row>
    <row r="3259" spans="1:48" s="9" customFormat="1" ht="15" customHeight="1" x14ac:dyDescent="0.35">
      <c r="A3259"/>
      <c r="B3259"/>
      <c r="C3259"/>
      <c r="D3259"/>
      <c r="E3259"/>
      <c r="F3259"/>
      <c r="K3259"/>
      <c r="L3259"/>
      <c r="M3259"/>
      <c r="N3259"/>
      <c r="O3259"/>
      <c r="Q3259"/>
      <c r="R3259"/>
      <c r="AL3259" s="117"/>
      <c r="AM3259"/>
      <c r="AN3259"/>
      <c r="AO3259"/>
      <c r="AP3259"/>
      <c r="AU3259"/>
      <c r="AV3259" s="169"/>
    </row>
    <row r="3260" spans="1:48" s="9" customFormat="1" ht="15" customHeight="1" x14ac:dyDescent="0.35">
      <c r="A3260"/>
      <c r="B3260"/>
      <c r="C3260"/>
      <c r="D3260"/>
      <c r="E3260"/>
      <c r="F3260"/>
      <c r="K3260"/>
      <c r="L3260"/>
      <c r="M3260"/>
      <c r="N3260"/>
      <c r="O3260"/>
      <c r="Q3260"/>
      <c r="R3260"/>
      <c r="AL3260" s="117"/>
      <c r="AM3260"/>
      <c r="AN3260"/>
      <c r="AO3260"/>
      <c r="AP3260"/>
      <c r="AU3260"/>
      <c r="AV3260" s="169"/>
    </row>
    <row r="3261" spans="1:48" s="9" customFormat="1" ht="15" customHeight="1" x14ac:dyDescent="0.35">
      <c r="A3261"/>
      <c r="B3261"/>
      <c r="C3261"/>
      <c r="D3261"/>
      <c r="E3261"/>
      <c r="F3261"/>
      <c r="K3261"/>
      <c r="L3261"/>
      <c r="M3261"/>
      <c r="N3261"/>
      <c r="O3261"/>
      <c r="Q3261"/>
      <c r="R3261"/>
      <c r="AL3261" s="117"/>
      <c r="AM3261"/>
      <c r="AN3261"/>
      <c r="AO3261"/>
      <c r="AP3261"/>
      <c r="AU3261"/>
      <c r="AV3261" s="169"/>
    </row>
    <row r="3262" spans="1:48" s="9" customFormat="1" ht="15" customHeight="1" x14ac:dyDescent="0.35">
      <c r="A3262"/>
      <c r="B3262"/>
      <c r="C3262"/>
      <c r="D3262"/>
      <c r="E3262"/>
      <c r="F3262"/>
      <c r="K3262"/>
      <c r="L3262"/>
      <c r="M3262"/>
      <c r="N3262"/>
      <c r="O3262"/>
      <c r="Q3262"/>
      <c r="R3262"/>
      <c r="AL3262" s="117"/>
      <c r="AM3262"/>
      <c r="AN3262"/>
      <c r="AO3262"/>
      <c r="AP3262"/>
      <c r="AU3262"/>
      <c r="AV3262" s="169"/>
    </row>
    <row r="3263" spans="1:48" s="9" customFormat="1" ht="15" customHeight="1" x14ac:dyDescent="0.35">
      <c r="A3263"/>
      <c r="B3263"/>
      <c r="C3263"/>
      <c r="D3263"/>
      <c r="E3263"/>
      <c r="F3263"/>
      <c r="K3263"/>
      <c r="L3263"/>
      <c r="M3263"/>
      <c r="N3263"/>
      <c r="O3263"/>
      <c r="Q3263"/>
      <c r="R3263"/>
      <c r="AL3263" s="117"/>
      <c r="AM3263"/>
      <c r="AN3263"/>
      <c r="AO3263"/>
      <c r="AP3263"/>
      <c r="AU3263"/>
      <c r="AV3263" s="169"/>
    </row>
    <row r="3264" spans="1:48" s="9" customFormat="1" ht="15" customHeight="1" x14ac:dyDescent="0.35">
      <c r="A3264"/>
      <c r="B3264"/>
      <c r="C3264"/>
      <c r="D3264"/>
      <c r="E3264"/>
      <c r="F3264"/>
      <c r="K3264"/>
      <c r="L3264"/>
      <c r="M3264"/>
      <c r="N3264"/>
      <c r="O3264"/>
      <c r="Q3264"/>
      <c r="R3264"/>
      <c r="AL3264" s="117"/>
      <c r="AM3264"/>
      <c r="AN3264"/>
      <c r="AO3264"/>
      <c r="AP3264"/>
      <c r="AU3264"/>
      <c r="AV3264" s="169"/>
    </row>
    <row r="3265" spans="1:48" s="9" customFormat="1" ht="15" customHeight="1" x14ac:dyDescent="0.35">
      <c r="A3265"/>
      <c r="B3265"/>
      <c r="C3265"/>
      <c r="D3265"/>
      <c r="E3265"/>
      <c r="F3265"/>
      <c r="K3265"/>
      <c r="L3265"/>
      <c r="M3265"/>
      <c r="N3265"/>
      <c r="O3265"/>
      <c r="Q3265"/>
      <c r="R3265"/>
      <c r="AL3265" s="117"/>
      <c r="AM3265"/>
      <c r="AN3265"/>
      <c r="AO3265"/>
      <c r="AP3265"/>
      <c r="AU3265"/>
      <c r="AV3265" s="169"/>
    </row>
    <row r="3266" spans="1:48" s="9" customFormat="1" ht="15" customHeight="1" x14ac:dyDescent="0.35">
      <c r="A3266"/>
      <c r="B3266"/>
      <c r="C3266"/>
      <c r="D3266"/>
      <c r="E3266"/>
      <c r="F3266"/>
      <c r="K3266"/>
      <c r="L3266"/>
      <c r="M3266"/>
      <c r="N3266"/>
      <c r="O3266"/>
      <c r="Q3266"/>
      <c r="R3266"/>
      <c r="AL3266" s="117"/>
      <c r="AM3266"/>
      <c r="AN3266"/>
      <c r="AO3266"/>
      <c r="AP3266"/>
      <c r="AU3266"/>
      <c r="AV3266" s="169"/>
    </row>
    <row r="3267" spans="1:48" s="9" customFormat="1" ht="15" customHeight="1" x14ac:dyDescent="0.35">
      <c r="A3267"/>
      <c r="B3267"/>
      <c r="C3267"/>
      <c r="D3267"/>
      <c r="E3267"/>
      <c r="F3267"/>
      <c r="K3267"/>
      <c r="L3267"/>
      <c r="M3267"/>
      <c r="N3267"/>
      <c r="O3267"/>
      <c r="Q3267"/>
      <c r="R3267"/>
      <c r="AL3267" s="117"/>
      <c r="AM3267"/>
      <c r="AN3267"/>
      <c r="AO3267"/>
      <c r="AP3267"/>
      <c r="AU3267"/>
      <c r="AV3267" s="169"/>
    </row>
    <row r="3268" spans="1:48" s="9" customFormat="1" ht="15" customHeight="1" x14ac:dyDescent="0.35">
      <c r="A3268"/>
      <c r="B3268"/>
      <c r="C3268"/>
      <c r="D3268"/>
      <c r="E3268"/>
      <c r="F3268"/>
      <c r="K3268"/>
      <c r="L3268"/>
      <c r="M3268"/>
      <c r="N3268"/>
      <c r="O3268"/>
      <c r="Q3268"/>
      <c r="R3268"/>
      <c r="AL3268" s="117"/>
      <c r="AM3268"/>
      <c r="AN3268"/>
      <c r="AO3268"/>
      <c r="AP3268"/>
      <c r="AU3268"/>
      <c r="AV3268" s="169"/>
    </row>
    <row r="3269" spans="1:48" s="9" customFormat="1" ht="15" customHeight="1" x14ac:dyDescent="0.35">
      <c r="A3269"/>
      <c r="B3269"/>
      <c r="C3269"/>
      <c r="D3269"/>
      <c r="E3269"/>
      <c r="F3269"/>
      <c r="K3269"/>
      <c r="L3269"/>
      <c r="M3269"/>
      <c r="N3269"/>
      <c r="O3269"/>
      <c r="Q3269"/>
      <c r="R3269"/>
      <c r="AL3269" s="117"/>
      <c r="AM3269"/>
      <c r="AN3269"/>
      <c r="AO3269"/>
      <c r="AP3269"/>
      <c r="AU3269"/>
      <c r="AV3269" s="169"/>
    </row>
    <row r="3270" spans="1:48" s="9" customFormat="1" ht="15" customHeight="1" x14ac:dyDescent="0.35">
      <c r="A3270"/>
      <c r="B3270"/>
      <c r="C3270"/>
      <c r="D3270"/>
      <c r="E3270"/>
      <c r="F3270"/>
      <c r="K3270"/>
      <c r="L3270"/>
      <c r="M3270"/>
      <c r="N3270"/>
      <c r="O3270"/>
      <c r="Q3270"/>
      <c r="R3270"/>
      <c r="AL3270" s="117"/>
      <c r="AM3270"/>
      <c r="AN3270"/>
      <c r="AO3270"/>
      <c r="AP3270"/>
      <c r="AU3270"/>
      <c r="AV3270" s="169"/>
    </row>
    <row r="3271" spans="1:48" s="9" customFormat="1" ht="15" customHeight="1" x14ac:dyDescent="0.35">
      <c r="A3271"/>
      <c r="B3271"/>
      <c r="C3271"/>
      <c r="D3271"/>
      <c r="E3271"/>
      <c r="F3271"/>
      <c r="K3271"/>
      <c r="L3271"/>
      <c r="M3271"/>
      <c r="N3271"/>
      <c r="O3271"/>
      <c r="Q3271"/>
      <c r="R3271"/>
      <c r="AL3271" s="117"/>
      <c r="AM3271"/>
      <c r="AN3271"/>
      <c r="AO3271"/>
      <c r="AP3271"/>
      <c r="AU3271"/>
      <c r="AV3271" s="169"/>
    </row>
    <row r="3272" spans="1:48" s="9" customFormat="1" ht="15" customHeight="1" x14ac:dyDescent="0.35">
      <c r="A3272"/>
      <c r="B3272"/>
      <c r="C3272"/>
      <c r="D3272"/>
      <c r="E3272"/>
      <c r="F3272"/>
      <c r="K3272"/>
      <c r="L3272"/>
      <c r="M3272"/>
      <c r="N3272"/>
      <c r="O3272"/>
      <c r="Q3272"/>
      <c r="R3272"/>
      <c r="AL3272" s="117"/>
      <c r="AM3272"/>
      <c r="AN3272"/>
      <c r="AO3272"/>
      <c r="AP3272"/>
      <c r="AU3272"/>
      <c r="AV3272" s="169"/>
    </row>
    <row r="3273" spans="1:48" s="9" customFormat="1" ht="15" customHeight="1" x14ac:dyDescent="0.35">
      <c r="A3273"/>
      <c r="B3273"/>
      <c r="C3273"/>
      <c r="D3273"/>
      <c r="E3273"/>
      <c r="F3273"/>
      <c r="K3273"/>
      <c r="L3273"/>
      <c r="M3273"/>
      <c r="N3273"/>
      <c r="O3273"/>
      <c r="Q3273"/>
      <c r="R3273"/>
      <c r="AL3273" s="117"/>
      <c r="AM3273"/>
      <c r="AN3273"/>
      <c r="AO3273"/>
      <c r="AP3273"/>
      <c r="AU3273"/>
      <c r="AV3273" s="169"/>
    </row>
    <row r="3274" spans="1:48" s="9" customFormat="1" ht="15" customHeight="1" x14ac:dyDescent="0.35">
      <c r="A3274"/>
      <c r="B3274"/>
      <c r="C3274"/>
      <c r="D3274"/>
      <c r="E3274"/>
      <c r="F3274"/>
      <c r="K3274"/>
      <c r="L3274"/>
      <c r="M3274"/>
      <c r="N3274"/>
      <c r="O3274"/>
      <c r="Q3274"/>
      <c r="R3274"/>
      <c r="AL3274" s="117"/>
      <c r="AM3274"/>
      <c r="AN3274"/>
      <c r="AO3274"/>
      <c r="AP3274"/>
      <c r="AU3274"/>
      <c r="AV3274" s="169"/>
    </row>
    <row r="3275" spans="1:48" s="9" customFormat="1" ht="15" customHeight="1" x14ac:dyDescent="0.35">
      <c r="A3275"/>
      <c r="B3275"/>
      <c r="C3275"/>
      <c r="D3275"/>
      <c r="E3275"/>
      <c r="F3275"/>
      <c r="K3275"/>
      <c r="L3275"/>
      <c r="M3275"/>
      <c r="N3275"/>
      <c r="O3275"/>
      <c r="Q3275"/>
      <c r="R3275"/>
      <c r="AL3275" s="117"/>
      <c r="AM3275"/>
      <c r="AN3275"/>
      <c r="AO3275"/>
      <c r="AP3275"/>
      <c r="AU3275"/>
      <c r="AV3275" s="169"/>
    </row>
    <row r="3276" spans="1:48" s="9" customFormat="1" ht="15" customHeight="1" x14ac:dyDescent="0.35">
      <c r="A3276"/>
      <c r="B3276"/>
      <c r="C3276"/>
      <c r="D3276"/>
      <c r="E3276"/>
      <c r="F3276"/>
      <c r="K3276"/>
      <c r="L3276"/>
      <c r="M3276"/>
      <c r="N3276"/>
      <c r="O3276"/>
      <c r="Q3276"/>
      <c r="R3276"/>
      <c r="AL3276" s="117"/>
      <c r="AM3276"/>
      <c r="AN3276"/>
      <c r="AO3276"/>
      <c r="AP3276"/>
      <c r="AU3276"/>
      <c r="AV3276" s="169"/>
    </row>
    <row r="3277" spans="1:48" s="9" customFormat="1" ht="15" customHeight="1" x14ac:dyDescent="0.35">
      <c r="A3277"/>
      <c r="B3277"/>
      <c r="C3277"/>
      <c r="D3277"/>
      <c r="E3277"/>
      <c r="F3277"/>
      <c r="K3277"/>
      <c r="L3277"/>
      <c r="M3277"/>
      <c r="N3277"/>
      <c r="O3277"/>
      <c r="Q3277"/>
      <c r="R3277"/>
      <c r="AL3277" s="117"/>
      <c r="AM3277"/>
      <c r="AN3277"/>
      <c r="AO3277"/>
      <c r="AP3277"/>
      <c r="AU3277"/>
      <c r="AV3277" s="169"/>
    </row>
    <row r="3278" spans="1:48" s="9" customFormat="1" ht="15" customHeight="1" x14ac:dyDescent="0.35">
      <c r="A3278"/>
      <c r="B3278"/>
      <c r="C3278"/>
      <c r="D3278"/>
      <c r="E3278"/>
      <c r="F3278"/>
      <c r="K3278"/>
      <c r="L3278"/>
      <c r="M3278"/>
      <c r="N3278"/>
      <c r="O3278"/>
      <c r="Q3278"/>
      <c r="R3278"/>
      <c r="AL3278" s="117"/>
      <c r="AM3278"/>
      <c r="AN3278"/>
      <c r="AO3278"/>
      <c r="AP3278"/>
      <c r="AU3278"/>
      <c r="AV3278" s="169"/>
    </row>
    <row r="3279" spans="1:48" s="9" customFormat="1" ht="15" customHeight="1" x14ac:dyDescent="0.35">
      <c r="A3279"/>
      <c r="B3279"/>
      <c r="C3279"/>
      <c r="D3279"/>
      <c r="E3279"/>
      <c r="F3279"/>
      <c r="K3279"/>
      <c r="L3279"/>
      <c r="M3279"/>
      <c r="N3279"/>
      <c r="O3279"/>
      <c r="Q3279"/>
      <c r="R3279"/>
      <c r="AL3279" s="117"/>
      <c r="AM3279"/>
      <c r="AN3279"/>
      <c r="AO3279"/>
      <c r="AP3279"/>
      <c r="AU3279"/>
      <c r="AV3279" s="169"/>
    </row>
    <row r="3280" spans="1:48" s="9" customFormat="1" ht="15" customHeight="1" x14ac:dyDescent="0.35">
      <c r="A3280"/>
      <c r="B3280"/>
      <c r="C3280"/>
      <c r="D3280"/>
      <c r="E3280"/>
      <c r="F3280"/>
      <c r="K3280"/>
      <c r="L3280"/>
      <c r="M3280"/>
      <c r="N3280"/>
      <c r="O3280"/>
      <c r="Q3280"/>
      <c r="R3280"/>
      <c r="AL3280" s="117"/>
      <c r="AM3280"/>
      <c r="AN3280"/>
      <c r="AO3280"/>
      <c r="AP3280"/>
      <c r="AU3280"/>
      <c r="AV3280" s="169"/>
    </row>
    <row r="3281" spans="1:48" s="9" customFormat="1" ht="15" customHeight="1" x14ac:dyDescent="0.35">
      <c r="A3281"/>
      <c r="B3281"/>
      <c r="C3281"/>
      <c r="D3281"/>
      <c r="E3281"/>
      <c r="F3281"/>
      <c r="K3281"/>
      <c r="L3281"/>
      <c r="M3281"/>
      <c r="N3281"/>
      <c r="O3281"/>
      <c r="Q3281"/>
      <c r="R3281"/>
      <c r="AL3281" s="117"/>
      <c r="AM3281"/>
      <c r="AN3281"/>
      <c r="AO3281"/>
      <c r="AP3281"/>
      <c r="AU3281"/>
      <c r="AV3281" s="169"/>
    </row>
    <row r="3282" spans="1:48" s="9" customFormat="1" ht="15" customHeight="1" x14ac:dyDescent="0.35">
      <c r="A3282"/>
      <c r="B3282"/>
      <c r="C3282"/>
      <c r="D3282"/>
      <c r="E3282"/>
      <c r="F3282"/>
      <c r="K3282"/>
      <c r="L3282"/>
      <c r="M3282"/>
      <c r="N3282"/>
      <c r="O3282"/>
      <c r="Q3282"/>
      <c r="R3282"/>
      <c r="AL3282" s="117"/>
      <c r="AM3282"/>
      <c r="AN3282"/>
      <c r="AO3282"/>
      <c r="AP3282"/>
      <c r="AU3282"/>
      <c r="AV3282" s="169"/>
    </row>
    <row r="3283" spans="1:48" s="9" customFormat="1" ht="15" customHeight="1" x14ac:dyDescent="0.35">
      <c r="A3283"/>
      <c r="B3283"/>
      <c r="C3283"/>
      <c r="D3283"/>
      <c r="E3283"/>
      <c r="F3283"/>
      <c r="K3283"/>
      <c r="L3283"/>
      <c r="M3283"/>
      <c r="N3283"/>
      <c r="O3283"/>
      <c r="Q3283"/>
      <c r="R3283"/>
      <c r="AL3283" s="117"/>
      <c r="AM3283"/>
      <c r="AN3283"/>
      <c r="AO3283"/>
      <c r="AP3283"/>
      <c r="AU3283"/>
      <c r="AV3283" s="169"/>
    </row>
    <row r="3284" spans="1:48" s="9" customFormat="1" ht="15" customHeight="1" x14ac:dyDescent="0.35">
      <c r="A3284"/>
      <c r="B3284"/>
      <c r="C3284"/>
      <c r="D3284"/>
      <c r="E3284"/>
      <c r="F3284"/>
      <c r="K3284"/>
      <c r="L3284"/>
      <c r="M3284"/>
      <c r="N3284"/>
      <c r="O3284"/>
      <c r="Q3284"/>
      <c r="R3284"/>
      <c r="AL3284" s="117"/>
      <c r="AM3284"/>
      <c r="AN3284"/>
      <c r="AO3284"/>
      <c r="AP3284"/>
      <c r="AU3284"/>
      <c r="AV3284" s="169"/>
    </row>
    <row r="3285" spans="1:48" s="9" customFormat="1" ht="15" customHeight="1" x14ac:dyDescent="0.35">
      <c r="A3285"/>
      <c r="B3285"/>
      <c r="C3285"/>
      <c r="D3285"/>
      <c r="E3285"/>
      <c r="F3285"/>
      <c r="K3285"/>
      <c r="L3285"/>
      <c r="M3285"/>
      <c r="N3285"/>
      <c r="O3285"/>
      <c r="Q3285"/>
      <c r="R3285"/>
      <c r="AL3285" s="117"/>
      <c r="AM3285"/>
      <c r="AN3285"/>
      <c r="AO3285"/>
      <c r="AP3285"/>
      <c r="AU3285"/>
      <c r="AV3285" s="169"/>
    </row>
    <row r="3286" spans="1:48" s="9" customFormat="1" ht="15" customHeight="1" x14ac:dyDescent="0.35">
      <c r="A3286"/>
      <c r="B3286"/>
      <c r="C3286"/>
      <c r="D3286"/>
      <c r="E3286"/>
      <c r="F3286"/>
      <c r="K3286"/>
      <c r="L3286"/>
      <c r="M3286"/>
      <c r="N3286"/>
      <c r="O3286"/>
      <c r="Q3286"/>
      <c r="R3286"/>
      <c r="AL3286" s="117"/>
      <c r="AM3286"/>
      <c r="AN3286"/>
      <c r="AO3286"/>
      <c r="AP3286"/>
      <c r="AU3286"/>
      <c r="AV3286" s="169"/>
    </row>
    <row r="3287" spans="1:48" s="9" customFormat="1" ht="15" customHeight="1" x14ac:dyDescent="0.35">
      <c r="A3287"/>
      <c r="B3287"/>
      <c r="C3287"/>
      <c r="D3287"/>
      <c r="E3287"/>
      <c r="F3287"/>
      <c r="K3287"/>
      <c r="L3287"/>
      <c r="M3287"/>
      <c r="N3287"/>
      <c r="O3287"/>
      <c r="Q3287"/>
      <c r="R3287"/>
      <c r="AL3287" s="117"/>
      <c r="AM3287"/>
      <c r="AN3287"/>
      <c r="AO3287"/>
      <c r="AP3287"/>
      <c r="AU3287"/>
      <c r="AV3287" s="169"/>
    </row>
    <row r="3288" spans="1:48" s="9" customFormat="1" ht="15" customHeight="1" x14ac:dyDescent="0.35">
      <c r="A3288"/>
      <c r="B3288"/>
      <c r="C3288"/>
      <c r="D3288"/>
      <c r="E3288"/>
      <c r="F3288"/>
      <c r="K3288"/>
      <c r="L3288"/>
      <c r="M3288"/>
      <c r="N3288"/>
      <c r="O3288"/>
      <c r="Q3288"/>
      <c r="R3288"/>
      <c r="AL3288" s="117"/>
      <c r="AM3288"/>
      <c r="AN3288"/>
      <c r="AO3288"/>
      <c r="AP3288"/>
      <c r="AU3288"/>
      <c r="AV3288" s="169"/>
    </row>
    <row r="3289" spans="1:48" s="9" customFormat="1" ht="15" customHeight="1" x14ac:dyDescent="0.35">
      <c r="A3289"/>
      <c r="B3289"/>
      <c r="C3289"/>
      <c r="D3289"/>
      <c r="E3289"/>
      <c r="F3289"/>
      <c r="K3289"/>
      <c r="L3289"/>
      <c r="M3289"/>
      <c r="N3289"/>
      <c r="O3289"/>
      <c r="Q3289"/>
      <c r="R3289"/>
      <c r="AL3289" s="117"/>
      <c r="AM3289"/>
      <c r="AN3289"/>
      <c r="AO3289"/>
      <c r="AP3289"/>
      <c r="AU3289"/>
      <c r="AV3289" s="169"/>
    </row>
    <row r="3290" spans="1:48" s="9" customFormat="1" ht="15" customHeight="1" x14ac:dyDescent="0.35">
      <c r="A3290"/>
      <c r="B3290"/>
      <c r="C3290"/>
      <c r="D3290"/>
      <c r="E3290"/>
      <c r="F3290"/>
      <c r="K3290"/>
      <c r="L3290"/>
      <c r="M3290"/>
      <c r="N3290"/>
      <c r="O3290"/>
      <c r="Q3290"/>
      <c r="R3290"/>
      <c r="AL3290" s="117"/>
      <c r="AM3290"/>
      <c r="AN3290"/>
      <c r="AO3290"/>
      <c r="AP3290"/>
      <c r="AU3290"/>
      <c r="AV3290" s="169"/>
    </row>
    <row r="3291" spans="1:48" s="9" customFormat="1" ht="15" customHeight="1" x14ac:dyDescent="0.35">
      <c r="A3291"/>
      <c r="B3291"/>
      <c r="C3291"/>
      <c r="D3291"/>
      <c r="E3291"/>
      <c r="F3291"/>
      <c r="K3291"/>
      <c r="L3291"/>
      <c r="M3291"/>
      <c r="N3291"/>
      <c r="O3291"/>
      <c r="Q3291"/>
      <c r="R3291"/>
      <c r="AL3291" s="117"/>
      <c r="AM3291"/>
      <c r="AN3291"/>
      <c r="AO3291"/>
      <c r="AP3291"/>
      <c r="AU3291"/>
      <c r="AV3291" s="169"/>
    </row>
    <row r="3292" spans="1:48" s="9" customFormat="1" ht="15" customHeight="1" x14ac:dyDescent="0.35">
      <c r="A3292"/>
      <c r="B3292"/>
      <c r="C3292"/>
      <c r="D3292"/>
      <c r="E3292"/>
      <c r="F3292"/>
      <c r="K3292"/>
      <c r="L3292"/>
      <c r="M3292"/>
      <c r="N3292"/>
      <c r="O3292"/>
      <c r="Q3292"/>
      <c r="R3292"/>
      <c r="AL3292" s="117"/>
      <c r="AM3292"/>
      <c r="AN3292"/>
      <c r="AO3292"/>
      <c r="AP3292"/>
      <c r="AU3292"/>
      <c r="AV3292" s="169"/>
    </row>
    <row r="3293" spans="1:48" s="9" customFormat="1" ht="15" customHeight="1" x14ac:dyDescent="0.35">
      <c r="A3293"/>
      <c r="B3293"/>
      <c r="C3293"/>
      <c r="D3293"/>
      <c r="E3293"/>
      <c r="F3293"/>
      <c r="K3293"/>
      <c r="L3293"/>
      <c r="M3293"/>
      <c r="N3293"/>
      <c r="O3293"/>
      <c r="Q3293"/>
      <c r="R3293"/>
      <c r="AL3293" s="117"/>
      <c r="AM3293"/>
      <c r="AN3293"/>
      <c r="AO3293"/>
      <c r="AP3293"/>
      <c r="AU3293"/>
      <c r="AV3293" s="169"/>
    </row>
    <row r="3294" spans="1:48" s="9" customFormat="1" ht="15" customHeight="1" x14ac:dyDescent="0.35">
      <c r="A3294"/>
      <c r="B3294"/>
      <c r="C3294"/>
      <c r="D3294"/>
      <c r="E3294"/>
      <c r="F3294"/>
      <c r="K3294"/>
      <c r="L3294"/>
      <c r="M3294"/>
      <c r="N3294"/>
      <c r="O3294"/>
      <c r="Q3294"/>
      <c r="R3294"/>
      <c r="AL3294" s="117"/>
      <c r="AM3294"/>
      <c r="AN3294"/>
      <c r="AO3294"/>
      <c r="AP3294"/>
      <c r="AU3294"/>
      <c r="AV3294" s="169"/>
    </row>
    <row r="3295" spans="1:48" s="9" customFormat="1" ht="15" customHeight="1" x14ac:dyDescent="0.35">
      <c r="A3295"/>
      <c r="B3295"/>
      <c r="C3295"/>
      <c r="D3295"/>
      <c r="E3295"/>
      <c r="F3295"/>
      <c r="K3295"/>
      <c r="L3295"/>
      <c r="M3295"/>
      <c r="N3295"/>
      <c r="O3295"/>
      <c r="Q3295"/>
      <c r="R3295"/>
      <c r="AL3295" s="117"/>
      <c r="AM3295"/>
      <c r="AN3295"/>
      <c r="AO3295"/>
      <c r="AP3295"/>
      <c r="AU3295"/>
      <c r="AV3295" s="169"/>
    </row>
    <row r="3296" spans="1:48" s="9" customFormat="1" ht="15" customHeight="1" x14ac:dyDescent="0.35">
      <c r="A3296"/>
      <c r="B3296"/>
      <c r="C3296"/>
      <c r="D3296"/>
      <c r="E3296"/>
      <c r="F3296"/>
      <c r="K3296"/>
      <c r="L3296"/>
      <c r="M3296"/>
      <c r="N3296"/>
      <c r="O3296"/>
      <c r="Q3296"/>
      <c r="R3296"/>
      <c r="AL3296" s="117"/>
      <c r="AM3296"/>
      <c r="AN3296"/>
      <c r="AO3296"/>
      <c r="AP3296"/>
      <c r="AU3296"/>
      <c r="AV3296" s="169"/>
    </row>
    <row r="3297" spans="1:48" s="9" customFormat="1" ht="15" customHeight="1" x14ac:dyDescent="0.35">
      <c r="A3297"/>
      <c r="B3297"/>
      <c r="C3297"/>
      <c r="D3297"/>
      <c r="E3297"/>
      <c r="F3297"/>
      <c r="K3297"/>
      <c r="L3297"/>
      <c r="M3297"/>
      <c r="N3297"/>
      <c r="O3297"/>
      <c r="Q3297"/>
      <c r="R3297"/>
      <c r="AL3297" s="117"/>
      <c r="AM3297"/>
      <c r="AN3297"/>
      <c r="AO3297"/>
      <c r="AP3297"/>
      <c r="AU3297"/>
      <c r="AV3297" s="169"/>
    </row>
    <row r="3298" spans="1:48" s="9" customFormat="1" ht="15" customHeight="1" x14ac:dyDescent="0.35">
      <c r="A3298"/>
      <c r="B3298"/>
      <c r="C3298"/>
      <c r="D3298"/>
      <c r="E3298"/>
      <c r="F3298"/>
      <c r="K3298"/>
      <c r="L3298"/>
      <c r="M3298"/>
      <c r="N3298"/>
      <c r="O3298"/>
      <c r="Q3298"/>
      <c r="R3298"/>
      <c r="AL3298" s="117"/>
      <c r="AM3298"/>
      <c r="AN3298"/>
      <c r="AO3298"/>
      <c r="AP3298"/>
      <c r="AU3298"/>
      <c r="AV3298" s="169"/>
    </row>
    <row r="3299" spans="1:48" s="9" customFormat="1" ht="15" customHeight="1" x14ac:dyDescent="0.35">
      <c r="A3299"/>
      <c r="B3299"/>
      <c r="C3299"/>
      <c r="D3299"/>
      <c r="E3299"/>
      <c r="F3299"/>
      <c r="K3299"/>
      <c r="L3299"/>
      <c r="M3299"/>
      <c r="N3299"/>
      <c r="O3299"/>
      <c r="Q3299"/>
      <c r="R3299"/>
      <c r="AL3299" s="117"/>
      <c r="AM3299"/>
      <c r="AN3299"/>
      <c r="AO3299"/>
      <c r="AP3299"/>
      <c r="AU3299"/>
      <c r="AV3299" s="169"/>
    </row>
    <row r="3300" spans="1:48" s="9" customFormat="1" ht="15" customHeight="1" x14ac:dyDescent="0.35">
      <c r="A3300"/>
      <c r="B3300"/>
      <c r="C3300"/>
      <c r="D3300"/>
      <c r="E3300"/>
      <c r="F3300"/>
      <c r="K3300"/>
      <c r="L3300"/>
      <c r="M3300"/>
      <c r="N3300"/>
      <c r="O3300"/>
      <c r="Q3300"/>
      <c r="R3300"/>
      <c r="AL3300" s="117"/>
      <c r="AM3300"/>
      <c r="AN3300"/>
      <c r="AO3300"/>
      <c r="AP3300"/>
      <c r="AU3300"/>
      <c r="AV3300" s="169"/>
    </row>
    <row r="3301" spans="1:48" s="9" customFormat="1" ht="15" customHeight="1" x14ac:dyDescent="0.35">
      <c r="A3301"/>
      <c r="B3301"/>
      <c r="C3301"/>
      <c r="D3301"/>
      <c r="E3301"/>
      <c r="F3301"/>
      <c r="K3301"/>
      <c r="L3301"/>
      <c r="M3301"/>
      <c r="N3301"/>
      <c r="O3301"/>
      <c r="Q3301"/>
      <c r="R3301"/>
      <c r="AL3301" s="117"/>
      <c r="AM3301"/>
      <c r="AN3301"/>
      <c r="AO3301"/>
      <c r="AP3301"/>
      <c r="AU3301"/>
      <c r="AV3301" s="169"/>
    </row>
    <row r="3302" spans="1:48" s="9" customFormat="1" ht="15" customHeight="1" x14ac:dyDescent="0.35">
      <c r="A3302"/>
      <c r="B3302"/>
      <c r="C3302"/>
      <c r="D3302"/>
      <c r="E3302"/>
      <c r="F3302"/>
      <c r="K3302"/>
      <c r="L3302"/>
      <c r="M3302"/>
      <c r="N3302"/>
      <c r="O3302"/>
      <c r="Q3302"/>
      <c r="R3302"/>
      <c r="AL3302" s="117"/>
      <c r="AM3302"/>
      <c r="AN3302"/>
      <c r="AO3302"/>
      <c r="AP3302"/>
      <c r="AU3302"/>
      <c r="AV3302" s="169"/>
    </row>
    <row r="3303" spans="1:48" s="9" customFormat="1" ht="15" customHeight="1" x14ac:dyDescent="0.35">
      <c r="A3303"/>
      <c r="B3303"/>
      <c r="C3303"/>
      <c r="D3303"/>
      <c r="E3303"/>
      <c r="F3303"/>
      <c r="K3303"/>
      <c r="L3303"/>
      <c r="M3303"/>
      <c r="N3303"/>
      <c r="O3303"/>
      <c r="Q3303"/>
      <c r="R3303"/>
      <c r="AL3303" s="117"/>
      <c r="AM3303"/>
      <c r="AN3303"/>
      <c r="AO3303"/>
      <c r="AP3303"/>
      <c r="AU3303"/>
      <c r="AV3303" s="169"/>
    </row>
    <row r="3304" spans="1:48" s="9" customFormat="1" ht="15" customHeight="1" x14ac:dyDescent="0.35">
      <c r="A3304"/>
      <c r="B3304"/>
      <c r="C3304"/>
      <c r="D3304"/>
      <c r="E3304"/>
      <c r="F3304"/>
      <c r="K3304"/>
      <c r="L3304"/>
      <c r="M3304"/>
      <c r="N3304"/>
      <c r="O3304"/>
      <c r="Q3304"/>
      <c r="R3304"/>
      <c r="AL3304" s="117"/>
      <c r="AM3304"/>
      <c r="AN3304"/>
      <c r="AO3304"/>
      <c r="AP3304"/>
      <c r="AU3304"/>
      <c r="AV3304" s="169"/>
    </row>
    <row r="3305" spans="1:48" s="9" customFormat="1" ht="15" customHeight="1" x14ac:dyDescent="0.35">
      <c r="A3305"/>
      <c r="B3305"/>
      <c r="C3305"/>
      <c r="D3305"/>
      <c r="E3305"/>
      <c r="F3305"/>
      <c r="K3305"/>
      <c r="L3305"/>
      <c r="M3305"/>
      <c r="N3305"/>
      <c r="O3305"/>
      <c r="Q3305"/>
      <c r="R3305"/>
      <c r="AL3305" s="117"/>
      <c r="AM3305"/>
      <c r="AN3305"/>
      <c r="AO3305"/>
      <c r="AP3305"/>
      <c r="AU3305"/>
      <c r="AV3305" s="169"/>
    </row>
    <row r="3306" spans="1:48" s="9" customFormat="1" ht="15" customHeight="1" x14ac:dyDescent="0.35">
      <c r="A3306"/>
      <c r="B3306"/>
      <c r="C3306"/>
      <c r="D3306"/>
      <c r="E3306"/>
      <c r="F3306"/>
      <c r="K3306"/>
      <c r="L3306"/>
      <c r="M3306"/>
      <c r="N3306"/>
      <c r="O3306"/>
      <c r="Q3306"/>
      <c r="R3306"/>
      <c r="AL3306" s="117"/>
      <c r="AM3306"/>
      <c r="AN3306"/>
      <c r="AO3306"/>
      <c r="AP3306"/>
      <c r="AU3306"/>
      <c r="AV3306" s="169"/>
    </row>
    <row r="3307" spans="1:48" s="9" customFormat="1" ht="15" customHeight="1" x14ac:dyDescent="0.35">
      <c r="A3307"/>
      <c r="B3307"/>
      <c r="C3307"/>
      <c r="D3307"/>
      <c r="E3307"/>
      <c r="F3307"/>
      <c r="K3307"/>
      <c r="L3307"/>
      <c r="M3307"/>
      <c r="N3307"/>
      <c r="O3307"/>
      <c r="Q3307"/>
      <c r="R3307"/>
      <c r="AL3307" s="117"/>
      <c r="AM3307"/>
      <c r="AN3307"/>
      <c r="AO3307"/>
      <c r="AP3307"/>
      <c r="AU3307"/>
      <c r="AV3307" s="169"/>
    </row>
    <row r="3308" spans="1:48" s="9" customFormat="1" ht="15" customHeight="1" x14ac:dyDescent="0.35">
      <c r="A3308"/>
      <c r="B3308"/>
      <c r="C3308"/>
      <c r="D3308"/>
      <c r="E3308"/>
      <c r="F3308"/>
      <c r="K3308"/>
      <c r="L3308"/>
      <c r="M3308"/>
      <c r="N3308"/>
      <c r="O3308"/>
      <c r="Q3308"/>
      <c r="R3308"/>
      <c r="AL3308" s="117"/>
      <c r="AM3308"/>
      <c r="AN3308"/>
      <c r="AO3308"/>
      <c r="AP3308"/>
      <c r="AU3308"/>
      <c r="AV3308" s="169"/>
    </row>
    <row r="3309" spans="1:48" s="9" customFormat="1" ht="15" customHeight="1" x14ac:dyDescent="0.35">
      <c r="A3309"/>
      <c r="B3309"/>
      <c r="C3309"/>
      <c r="D3309"/>
      <c r="E3309"/>
      <c r="F3309"/>
      <c r="K3309"/>
      <c r="L3309"/>
      <c r="M3309"/>
      <c r="N3309"/>
      <c r="O3309"/>
      <c r="Q3309"/>
      <c r="R3309"/>
      <c r="AL3309" s="117"/>
      <c r="AM3309"/>
      <c r="AN3309"/>
      <c r="AO3309"/>
      <c r="AP3309"/>
      <c r="AU3309"/>
      <c r="AV3309" s="169"/>
    </row>
    <row r="3310" spans="1:48" s="9" customFormat="1" ht="15" customHeight="1" x14ac:dyDescent="0.35">
      <c r="A3310"/>
      <c r="B3310"/>
      <c r="C3310"/>
      <c r="D3310"/>
      <c r="E3310"/>
      <c r="F3310"/>
      <c r="K3310"/>
      <c r="L3310"/>
      <c r="M3310"/>
      <c r="N3310"/>
      <c r="O3310"/>
      <c r="Q3310"/>
      <c r="R3310"/>
      <c r="AL3310" s="117"/>
      <c r="AM3310"/>
      <c r="AN3310"/>
      <c r="AO3310"/>
      <c r="AP3310"/>
      <c r="AU3310"/>
      <c r="AV3310" s="169"/>
    </row>
    <row r="3311" spans="1:48" s="9" customFormat="1" ht="15" customHeight="1" x14ac:dyDescent="0.35">
      <c r="A3311"/>
      <c r="B3311"/>
      <c r="C3311"/>
      <c r="D3311"/>
      <c r="E3311"/>
      <c r="F3311"/>
      <c r="K3311"/>
      <c r="L3311"/>
      <c r="M3311"/>
      <c r="N3311"/>
      <c r="O3311"/>
      <c r="Q3311"/>
      <c r="R3311"/>
      <c r="AL3311" s="117"/>
      <c r="AM3311"/>
      <c r="AN3311"/>
      <c r="AO3311"/>
      <c r="AP3311"/>
      <c r="AU3311"/>
      <c r="AV3311" s="169"/>
    </row>
    <row r="3312" spans="1:48" s="9" customFormat="1" ht="15" customHeight="1" x14ac:dyDescent="0.35">
      <c r="A3312"/>
      <c r="B3312"/>
      <c r="C3312"/>
      <c r="D3312"/>
      <c r="E3312"/>
      <c r="F3312"/>
      <c r="K3312"/>
      <c r="L3312"/>
      <c r="M3312"/>
      <c r="N3312"/>
      <c r="O3312"/>
      <c r="Q3312"/>
      <c r="R3312"/>
      <c r="AL3312" s="117"/>
      <c r="AM3312"/>
      <c r="AN3312"/>
      <c r="AO3312"/>
      <c r="AP3312"/>
      <c r="AU3312"/>
      <c r="AV3312" s="169"/>
    </row>
    <row r="3313" spans="1:48" s="9" customFormat="1" ht="15" customHeight="1" x14ac:dyDescent="0.35">
      <c r="A3313"/>
      <c r="B3313"/>
      <c r="C3313"/>
      <c r="D3313"/>
      <c r="E3313"/>
      <c r="F3313"/>
      <c r="K3313"/>
      <c r="L3313"/>
      <c r="M3313"/>
      <c r="N3313"/>
      <c r="O3313"/>
      <c r="Q3313"/>
      <c r="R3313"/>
      <c r="AL3313" s="117"/>
      <c r="AM3313"/>
      <c r="AN3313"/>
      <c r="AO3313"/>
      <c r="AP3313"/>
      <c r="AU3313"/>
      <c r="AV3313" s="169"/>
    </row>
    <row r="3314" spans="1:48" s="9" customFormat="1" ht="15" customHeight="1" x14ac:dyDescent="0.35">
      <c r="A3314"/>
      <c r="B3314"/>
      <c r="C3314"/>
      <c r="D3314"/>
      <c r="E3314"/>
      <c r="F3314"/>
      <c r="K3314"/>
      <c r="L3314"/>
      <c r="M3314"/>
      <c r="N3314"/>
      <c r="O3314"/>
      <c r="Q3314"/>
      <c r="R3314"/>
      <c r="AL3314" s="117"/>
      <c r="AM3314"/>
      <c r="AN3314"/>
      <c r="AO3314"/>
      <c r="AP3314"/>
      <c r="AU3314"/>
      <c r="AV3314" s="169"/>
    </row>
    <row r="3315" spans="1:48" s="9" customFormat="1" ht="15" customHeight="1" x14ac:dyDescent="0.35">
      <c r="A3315"/>
      <c r="B3315"/>
      <c r="C3315"/>
      <c r="D3315"/>
      <c r="E3315"/>
      <c r="F3315"/>
      <c r="K3315"/>
      <c r="L3315"/>
      <c r="M3315"/>
      <c r="N3315"/>
      <c r="O3315"/>
      <c r="Q3315"/>
      <c r="R3315"/>
      <c r="AL3315" s="117"/>
      <c r="AM3315"/>
      <c r="AN3315"/>
      <c r="AO3315"/>
      <c r="AP3315"/>
      <c r="AU3315"/>
      <c r="AV3315" s="169"/>
    </row>
    <row r="3316" spans="1:48" s="9" customFormat="1" ht="15" customHeight="1" x14ac:dyDescent="0.35">
      <c r="A3316"/>
      <c r="B3316"/>
      <c r="C3316"/>
      <c r="D3316"/>
      <c r="E3316"/>
      <c r="F3316"/>
      <c r="K3316"/>
      <c r="L3316"/>
      <c r="M3316"/>
      <c r="N3316"/>
      <c r="O3316"/>
      <c r="Q3316"/>
      <c r="R3316"/>
      <c r="AL3316" s="117"/>
      <c r="AM3316"/>
      <c r="AN3316"/>
      <c r="AO3316"/>
      <c r="AP3316"/>
      <c r="AU3316"/>
      <c r="AV3316" s="169"/>
    </row>
    <row r="3317" spans="1:48" s="9" customFormat="1" ht="15" customHeight="1" x14ac:dyDescent="0.35">
      <c r="A3317"/>
      <c r="B3317"/>
      <c r="C3317"/>
      <c r="D3317"/>
      <c r="E3317"/>
      <c r="F3317"/>
      <c r="K3317"/>
      <c r="L3317"/>
      <c r="M3317"/>
      <c r="N3317"/>
      <c r="O3317"/>
      <c r="Q3317"/>
      <c r="R3317"/>
      <c r="AL3317" s="117"/>
      <c r="AM3317"/>
      <c r="AN3317"/>
      <c r="AO3317"/>
      <c r="AP3317"/>
      <c r="AU3317"/>
      <c r="AV3317" s="169"/>
    </row>
    <row r="3318" spans="1:48" s="9" customFormat="1" ht="15" customHeight="1" x14ac:dyDescent="0.35">
      <c r="A3318"/>
      <c r="B3318"/>
      <c r="C3318"/>
      <c r="D3318"/>
      <c r="E3318"/>
      <c r="F3318"/>
      <c r="K3318"/>
      <c r="L3318"/>
      <c r="M3318"/>
      <c r="N3318"/>
      <c r="O3318"/>
      <c r="Q3318"/>
      <c r="R3318"/>
      <c r="AL3318" s="117"/>
      <c r="AM3318"/>
      <c r="AN3318"/>
      <c r="AO3318"/>
      <c r="AP3318"/>
      <c r="AU3318"/>
      <c r="AV3318" s="169"/>
    </row>
    <row r="3319" spans="1:48" s="9" customFormat="1" ht="15" customHeight="1" x14ac:dyDescent="0.35">
      <c r="A3319"/>
      <c r="B3319"/>
      <c r="C3319"/>
      <c r="D3319"/>
      <c r="E3319"/>
      <c r="F3319"/>
      <c r="K3319"/>
      <c r="L3319"/>
      <c r="M3319"/>
      <c r="N3319"/>
      <c r="O3319"/>
      <c r="Q3319"/>
      <c r="R3319"/>
      <c r="AL3319" s="117"/>
      <c r="AM3319"/>
      <c r="AN3319"/>
      <c r="AO3319"/>
      <c r="AP3319"/>
      <c r="AU3319"/>
      <c r="AV3319" s="169"/>
    </row>
    <row r="3320" spans="1:48" s="9" customFormat="1" ht="15" customHeight="1" x14ac:dyDescent="0.35">
      <c r="A3320"/>
      <c r="B3320"/>
      <c r="C3320"/>
      <c r="D3320"/>
      <c r="E3320"/>
      <c r="F3320"/>
      <c r="K3320"/>
      <c r="L3320"/>
      <c r="M3320"/>
      <c r="N3320"/>
      <c r="O3320"/>
      <c r="Q3320"/>
      <c r="R3320"/>
      <c r="AL3320" s="117"/>
      <c r="AM3320"/>
      <c r="AN3320"/>
      <c r="AO3320"/>
      <c r="AP3320"/>
      <c r="AU3320"/>
      <c r="AV3320" s="169"/>
    </row>
    <row r="3321" spans="1:48" s="9" customFormat="1" ht="15" customHeight="1" x14ac:dyDescent="0.35">
      <c r="A3321"/>
      <c r="B3321"/>
      <c r="C3321"/>
      <c r="D3321"/>
      <c r="E3321"/>
      <c r="F3321"/>
      <c r="K3321"/>
      <c r="L3321"/>
      <c r="M3321"/>
      <c r="N3321"/>
      <c r="O3321"/>
      <c r="Q3321"/>
      <c r="R3321"/>
      <c r="AL3321" s="117"/>
      <c r="AM3321"/>
      <c r="AN3321"/>
      <c r="AO3321"/>
      <c r="AP3321"/>
      <c r="AU3321"/>
      <c r="AV3321" s="169"/>
    </row>
    <row r="3322" spans="1:48" s="9" customFormat="1" ht="15" customHeight="1" x14ac:dyDescent="0.35">
      <c r="A3322"/>
      <c r="B3322"/>
      <c r="C3322"/>
      <c r="D3322"/>
      <c r="E3322"/>
      <c r="F3322"/>
      <c r="K3322"/>
      <c r="L3322"/>
      <c r="M3322"/>
      <c r="N3322"/>
      <c r="O3322"/>
      <c r="Q3322"/>
      <c r="R3322"/>
      <c r="AL3322" s="117"/>
      <c r="AM3322"/>
      <c r="AN3322"/>
      <c r="AO3322"/>
      <c r="AP3322"/>
      <c r="AU3322"/>
      <c r="AV3322" s="169"/>
    </row>
    <row r="3323" spans="1:48" s="9" customFormat="1" ht="15" customHeight="1" x14ac:dyDescent="0.35">
      <c r="A3323"/>
      <c r="B3323"/>
      <c r="C3323"/>
      <c r="D3323"/>
      <c r="E3323"/>
      <c r="F3323"/>
      <c r="K3323"/>
      <c r="L3323"/>
      <c r="M3323"/>
      <c r="N3323"/>
      <c r="O3323"/>
      <c r="Q3323"/>
      <c r="R3323"/>
      <c r="AL3323" s="117"/>
      <c r="AM3323"/>
      <c r="AN3323"/>
      <c r="AO3323"/>
      <c r="AP3323"/>
      <c r="AU3323"/>
      <c r="AV3323" s="169"/>
    </row>
    <row r="3324" spans="1:48" s="9" customFormat="1" ht="15" customHeight="1" x14ac:dyDescent="0.35">
      <c r="A3324"/>
      <c r="B3324"/>
      <c r="C3324"/>
      <c r="D3324"/>
      <c r="E3324"/>
      <c r="F3324"/>
      <c r="K3324"/>
      <c r="L3324"/>
      <c r="M3324"/>
      <c r="N3324"/>
      <c r="O3324"/>
      <c r="Q3324"/>
      <c r="R3324"/>
      <c r="AL3324" s="117"/>
      <c r="AM3324"/>
      <c r="AN3324"/>
      <c r="AO3324"/>
      <c r="AP3324"/>
      <c r="AU3324"/>
      <c r="AV3324" s="169"/>
    </row>
    <row r="3325" spans="1:48" s="9" customFormat="1" ht="15" customHeight="1" x14ac:dyDescent="0.35">
      <c r="A3325"/>
      <c r="B3325"/>
      <c r="C3325"/>
      <c r="D3325"/>
      <c r="E3325"/>
      <c r="F3325"/>
      <c r="K3325"/>
      <c r="L3325"/>
      <c r="M3325"/>
      <c r="N3325"/>
      <c r="O3325"/>
      <c r="Q3325"/>
      <c r="R3325"/>
      <c r="AL3325" s="117"/>
      <c r="AM3325"/>
      <c r="AN3325"/>
      <c r="AO3325"/>
      <c r="AP3325"/>
      <c r="AU3325"/>
      <c r="AV3325" s="169"/>
    </row>
    <row r="3326" spans="1:48" s="9" customFormat="1" ht="15" customHeight="1" x14ac:dyDescent="0.35">
      <c r="A3326"/>
      <c r="B3326"/>
      <c r="C3326"/>
      <c r="D3326"/>
      <c r="E3326"/>
      <c r="F3326"/>
      <c r="K3326"/>
      <c r="L3326"/>
      <c r="M3326"/>
      <c r="N3326"/>
      <c r="O3326"/>
      <c r="Q3326"/>
      <c r="R3326"/>
      <c r="AL3326" s="117"/>
      <c r="AM3326"/>
      <c r="AN3326"/>
      <c r="AO3326"/>
      <c r="AP3326"/>
      <c r="AU3326"/>
      <c r="AV3326" s="169"/>
    </row>
    <row r="3327" spans="1:48" s="9" customFormat="1" ht="15" customHeight="1" x14ac:dyDescent="0.35">
      <c r="A3327"/>
      <c r="B3327"/>
      <c r="C3327"/>
      <c r="D3327"/>
      <c r="E3327"/>
      <c r="F3327"/>
      <c r="K3327"/>
      <c r="L3327"/>
      <c r="M3327"/>
      <c r="N3327"/>
      <c r="O3327"/>
      <c r="Q3327"/>
      <c r="R3327"/>
      <c r="AL3327" s="117"/>
      <c r="AM3327"/>
      <c r="AN3327"/>
      <c r="AO3327"/>
      <c r="AP3327"/>
      <c r="AU3327"/>
      <c r="AV3327" s="169"/>
    </row>
    <row r="3328" spans="1:48" s="9" customFormat="1" ht="15" customHeight="1" x14ac:dyDescent="0.35">
      <c r="A3328"/>
      <c r="B3328"/>
      <c r="C3328"/>
      <c r="D3328"/>
      <c r="E3328"/>
      <c r="F3328"/>
      <c r="K3328"/>
      <c r="L3328"/>
      <c r="M3328"/>
      <c r="N3328"/>
      <c r="O3328"/>
      <c r="Q3328"/>
      <c r="R3328"/>
      <c r="AL3328" s="117"/>
      <c r="AM3328"/>
      <c r="AN3328"/>
      <c r="AO3328"/>
      <c r="AP3328"/>
      <c r="AU3328"/>
      <c r="AV3328" s="169"/>
    </row>
    <row r="3329" spans="1:48" s="9" customFormat="1" ht="15" customHeight="1" x14ac:dyDescent="0.35">
      <c r="A3329"/>
      <c r="B3329"/>
      <c r="C3329"/>
      <c r="D3329"/>
      <c r="E3329"/>
      <c r="F3329"/>
      <c r="K3329"/>
      <c r="L3329"/>
      <c r="M3329"/>
      <c r="N3329"/>
      <c r="O3329"/>
      <c r="Q3329"/>
      <c r="R3329"/>
      <c r="AL3329" s="117"/>
      <c r="AM3329"/>
      <c r="AN3329"/>
      <c r="AO3329"/>
      <c r="AP3329"/>
      <c r="AU3329"/>
      <c r="AV3329" s="169"/>
    </row>
    <row r="3330" spans="1:48" s="9" customFormat="1" ht="15" customHeight="1" x14ac:dyDescent="0.35">
      <c r="A3330"/>
      <c r="B3330"/>
      <c r="C3330"/>
      <c r="D3330"/>
      <c r="E3330"/>
      <c r="F3330"/>
      <c r="K3330"/>
      <c r="L3330"/>
      <c r="M3330"/>
      <c r="N3330"/>
      <c r="O3330"/>
      <c r="Q3330"/>
      <c r="R3330"/>
      <c r="AL3330" s="117"/>
      <c r="AM3330"/>
      <c r="AN3330"/>
      <c r="AO3330"/>
      <c r="AP3330"/>
      <c r="AU3330"/>
      <c r="AV3330" s="169"/>
    </row>
    <row r="3331" spans="1:48" s="9" customFormat="1" ht="15" customHeight="1" x14ac:dyDescent="0.35">
      <c r="A3331"/>
      <c r="B3331"/>
      <c r="C3331"/>
      <c r="D3331"/>
      <c r="E3331"/>
      <c r="F3331"/>
      <c r="K3331"/>
      <c r="L3331"/>
      <c r="M3331"/>
      <c r="N3331"/>
      <c r="O3331"/>
      <c r="Q3331"/>
      <c r="R3331"/>
      <c r="AL3331" s="117"/>
      <c r="AM3331"/>
      <c r="AN3331"/>
      <c r="AO3331"/>
      <c r="AP3331"/>
      <c r="AU3331"/>
      <c r="AV3331" s="169"/>
    </row>
    <row r="3332" spans="1:48" s="9" customFormat="1" ht="15" customHeight="1" x14ac:dyDescent="0.35">
      <c r="A3332"/>
      <c r="B3332"/>
      <c r="C3332"/>
      <c r="D3332"/>
      <c r="E3332"/>
      <c r="F3332"/>
      <c r="K3332"/>
      <c r="L3332"/>
      <c r="M3332"/>
      <c r="N3332"/>
      <c r="O3332"/>
      <c r="Q3332"/>
      <c r="R3332"/>
      <c r="AL3332" s="117"/>
      <c r="AM3332"/>
      <c r="AN3332"/>
      <c r="AO3332"/>
      <c r="AP3332"/>
      <c r="AU3332"/>
      <c r="AV3332" s="169"/>
    </row>
    <row r="3333" spans="1:48" s="9" customFormat="1" ht="15" customHeight="1" x14ac:dyDescent="0.35">
      <c r="A3333"/>
      <c r="B3333"/>
      <c r="C3333"/>
      <c r="D3333"/>
      <c r="E3333"/>
      <c r="F3333"/>
      <c r="K3333"/>
      <c r="L3333"/>
      <c r="M3333"/>
      <c r="N3333"/>
      <c r="O3333"/>
      <c r="Q3333"/>
      <c r="R3333"/>
      <c r="AL3333" s="117"/>
      <c r="AM3333"/>
      <c r="AN3333"/>
      <c r="AO3333"/>
      <c r="AP3333"/>
      <c r="AU3333"/>
      <c r="AV3333" s="169"/>
    </row>
    <row r="3334" spans="1:48" s="9" customFormat="1" ht="15" customHeight="1" x14ac:dyDescent="0.35">
      <c r="A3334"/>
      <c r="B3334"/>
      <c r="C3334"/>
      <c r="D3334"/>
      <c r="E3334"/>
      <c r="F3334"/>
      <c r="K3334"/>
      <c r="L3334"/>
      <c r="M3334"/>
      <c r="N3334"/>
      <c r="O3334"/>
      <c r="Q3334"/>
      <c r="R3334"/>
      <c r="AL3334" s="117"/>
      <c r="AM3334"/>
      <c r="AN3334"/>
      <c r="AO3334"/>
      <c r="AP3334"/>
      <c r="AU3334"/>
      <c r="AV3334" s="169"/>
    </row>
    <row r="3335" spans="1:48" s="9" customFormat="1" ht="15" customHeight="1" x14ac:dyDescent="0.35">
      <c r="A3335"/>
      <c r="B3335"/>
      <c r="C3335"/>
      <c r="D3335"/>
      <c r="E3335"/>
      <c r="F3335"/>
      <c r="K3335"/>
      <c r="L3335"/>
      <c r="M3335"/>
      <c r="N3335"/>
      <c r="O3335"/>
      <c r="Q3335"/>
      <c r="R3335"/>
      <c r="AL3335" s="117"/>
      <c r="AM3335"/>
      <c r="AN3335"/>
      <c r="AO3335"/>
      <c r="AP3335"/>
      <c r="AU3335"/>
      <c r="AV3335" s="169"/>
    </row>
    <row r="3336" spans="1:48" s="9" customFormat="1" ht="15" customHeight="1" x14ac:dyDescent="0.35">
      <c r="A3336"/>
      <c r="B3336"/>
      <c r="C3336"/>
      <c r="D3336"/>
      <c r="E3336"/>
      <c r="F3336"/>
      <c r="K3336"/>
      <c r="L3336"/>
      <c r="M3336"/>
      <c r="N3336"/>
      <c r="O3336"/>
      <c r="Q3336"/>
      <c r="R3336"/>
      <c r="AL3336" s="117"/>
      <c r="AM3336"/>
      <c r="AN3336"/>
      <c r="AO3336"/>
      <c r="AP3336"/>
      <c r="AU3336"/>
      <c r="AV3336" s="169"/>
    </row>
    <row r="3337" spans="1:48" s="9" customFormat="1" ht="15" customHeight="1" x14ac:dyDescent="0.35">
      <c r="A3337"/>
      <c r="B3337"/>
      <c r="C3337"/>
      <c r="D3337"/>
      <c r="E3337"/>
      <c r="F3337"/>
      <c r="K3337"/>
      <c r="L3337"/>
      <c r="M3337"/>
      <c r="N3337"/>
      <c r="O3337"/>
      <c r="Q3337"/>
      <c r="R3337"/>
      <c r="AL3337" s="117"/>
      <c r="AM3337"/>
      <c r="AN3337"/>
      <c r="AO3337"/>
      <c r="AP3337"/>
      <c r="AU3337"/>
      <c r="AV3337" s="169"/>
    </row>
    <row r="3338" spans="1:48" s="9" customFormat="1" ht="15" customHeight="1" x14ac:dyDescent="0.35">
      <c r="A3338"/>
      <c r="B3338"/>
      <c r="C3338"/>
      <c r="D3338"/>
      <c r="E3338"/>
      <c r="F3338"/>
      <c r="K3338"/>
      <c r="L3338"/>
      <c r="M3338"/>
      <c r="N3338"/>
      <c r="O3338"/>
      <c r="Q3338"/>
      <c r="R3338"/>
      <c r="AL3338" s="117"/>
      <c r="AM3338"/>
      <c r="AN3338"/>
      <c r="AO3338"/>
      <c r="AP3338"/>
      <c r="AU3338"/>
      <c r="AV3338" s="169"/>
    </row>
    <row r="3339" spans="1:48" s="9" customFormat="1" ht="15" customHeight="1" x14ac:dyDescent="0.35">
      <c r="A3339"/>
      <c r="B3339"/>
      <c r="C3339"/>
      <c r="D3339"/>
      <c r="E3339"/>
      <c r="F3339"/>
      <c r="K3339"/>
      <c r="L3339"/>
      <c r="M3339"/>
      <c r="N3339"/>
      <c r="O3339"/>
      <c r="Q3339"/>
      <c r="R3339"/>
      <c r="AL3339" s="117"/>
      <c r="AM3339"/>
      <c r="AN3339"/>
      <c r="AO3339"/>
      <c r="AP3339"/>
      <c r="AU3339"/>
      <c r="AV3339" s="169"/>
    </row>
    <row r="3340" spans="1:48" s="9" customFormat="1" ht="15" customHeight="1" x14ac:dyDescent="0.35">
      <c r="A3340"/>
      <c r="B3340"/>
      <c r="C3340"/>
      <c r="D3340"/>
      <c r="E3340"/>
      <c r="F3340"/>
      <c r="K3340"/>
      <c r="L3340"/>
      <c r="M3340"/>
      <c r="N3340"/>
      <c r="O3340"/>
      <c r="Q3340"/>
      <c r="R3340"/>
      <c r="AL3340" s="117"/>
      <c r="AM3340"/>
      <c r="AN3340"/>
      <c r="AO3340"/>
      <c r="AP3340"/>
      <c r="AU3340"/>
      <c r="AV3340" s="169"/>
    </row>
    <row r="3341" spans="1:48" s="9" customFormat="1" ht="15" customHeight="1" x14ac:dyDescent="0.35">
      <c r="A3341"/>
      <c r="B3341"/>
      <c r="C3341"/>
      <c r="D3341"/>
      <c r="E3341"/>
      <c r="F3341"/>
      <c r="K3341"/>
      <c r="L3341"/>
      <c r="M3341"/>
      <c r="N3341"/>
      <c r="O3341"/>
      <c r="Q3341"/>
      <c r="R3341"/>
      <c r="AL3341" s="117"/>
      <c r="AM3341"/>
      <c r="AN3341"/>
      <c r="AO3341"/>
      <c r="AP3341"/>
      <c r="AU3341"/>
      <c r="AV3341" s="169"/>
    </row>
    <row r="3342" spans="1:48" s="9" customFormat="1" ht="15" customHeight="1" x14ac:dyDescent="0.35">
      <c r="A3342"/>
      <c r="B3342"/>
      <c r="C3342"/>
      <c r="D3342"/>
      <c r="E3342"/>
      <c r="F3342"/>
      <c r="K3342"/>
      <c r="L3342"/>
      <c r="M3342"/>
      <c r="N3342"/>
      <c r="O3342"/>
      <c r="Q3342"/>
      <c r="R3342"/>
      <c r="AL3342" s="117"/>
      <c r="AM3342"/>
      <c r="AN3342"/>
      <c r="AO3342"/>
      <c r="AP3342"/>
      <c r="AU3342"/>
      <c r="AV3342" s="169"/>
    </row>
    <row r="3343" spans="1:48" s="9" customFormat="1" ht="15" customHeight="1" x14ac:dyDescent="0.35">
      <c r="A3343"/>
      <c r="B3343"/>
      <c r="C3343"/>
      <c r="D3343"/>
      <c r="E3343"/>
      <c r="F3343"/>
      <c r="K3343"/>
      <c r="L3343"/>
      <c r="M3343"/>
      <c r="N3343"/>
      <c r="O3343"/>
      <c r="Q3343"/>
      <c r="R3343"/>
      <c r="AL3343" s="117"/>
      <c r="AM3343"/>
      <c r="AN3343"/>
      <c r="AO3343"/>
      <c r="AP3343"/>
      <c r="AU3343"/>
      <c r="AV3343" s="169"/>
    </row>
    <row r="3344" spans="1:48" s="9" customFormat="1" ht="15" customHeight="1" x14ac:dyDescent="0.35">
      <c r="A3344"/>
      <c r="B3344"/>
      <c r="C3344"/>
      <c r="D3344"/>
      <c r="E3344"/>
      <c r="F3344"/>
      <c r="K3344"/>
      <c r="L3344"/>
      <c r="M3344"/>
      <c r="N3344"/>
      <c r="O3344"/>
      <c r="Q3344"/>
      <c r="R3344"/>
      <c r="AL3344" s="117"/>
      <c r="AM3344"/>
      <c r="AN3344"/>
      <c r="AO3344"/>
      <c r="AP3344"/>
      <c r="AU3344"/>
      <c r="AV3344" s="169"/>
    </row>
    <row r="3345" spans="1:48" s="9" customFormat="1" ht="15" customHeight="1" x14ac:dyDescent="0.35">
      <c r="A3345"/>
      <c r="B3345"/>
      <c r="C3345"/>
      <c r="D3345"/>
      <c r="E3345"/>
      <c r="F3345"/>
      <c r="K3345"/>
      <c r="L3345"/>
      <c r="M3345"/>
      <c r="N3345"/>
      <c r="O3345"/>
      <c r="Q3345"/>
      <c r="R3345"/>
      <c r="AL3345" s="117"/>
      <c r="AM3345"/>
      <c r="AN3345"/>
      <c r="AO3345"/>
      <c r="AP3345"/>
      <c r="AU3345"/>
      <c r="AV3345" s="169"/>
    </row>
    <row r="3346" spans="1:48" s="9" customFormat="1" ht="15" customHeight="1" x14ac:dyDescent="0.35">
      <c r="A3346"/>
      <c r="B3346"/>
      <c r="C3346"/>
      <c r="D3346"/>
      <c r="E3346"/>
      <c r="F3346"/>
      <c r="K3346"/>
      <c r="L3346"/>
      <c r="M3346"/>
      <c r="N3346"/>
      <c r="O3346"/>
      <c r="Q3346"/>
      <c r="R3346"/>
      <c r="AL3346" s="117"/>
      <c r="AM3346"/>
      <c r="AN3346"/>
      <c r="AO3346"/>
      <c r="AP3346"/>
      <c r="AU3346"/>
      <c r="AV3346" s="169"/>
    </row>
    <row r="3347" spans="1:48" s="9" customFormat="1" ht="15" customHeight="1" x14ac:dyDescent="0.35">
      <c r="A3347"/>
      <c r="B3347"/>
      <c r="C3347"/>
      <c r="D3347"/>
      <c r="E3347"/>
      <c r="F3347"/>
      <c r="K3347"/>
      <c r="L3347"/>
      <c r="M3347"/>
      <c r="N3347"/>
      <c r="O3347"/>
      <c r="Q3347"/>
      <c r="R3347"/>
      <c r="AL3347" s="117"/>
      <c r="AM3347"/>
      <c r="AN3347"/>
      <c r="AO3347"/>
      <c r="AP3347"/>
      <c r="AU3347"/>
      <c r="AV3347" s="169"/>
    </row>
    <row r="3348" spans="1:48" s="9" customFormat="1" ht="15" customHeight="1" x14ac:dyDescent="0.35">
      <c r="A3348"/>
      <c r="B3348"/>
      <c r="C3348"/>
      <c r="D3348"/>
      <c r="E3348"/>
      <c r="F3348"/>
      <c r="K3348"/>
      <c r="L3348"/>
      <c r="M3348"/>
      <c r="N3348"/>
      <c r="O3348"/>
      <c r="Q3348"/>
      <c r="R3348"/>
      <c r="AL3348" s="117"/>
      <c r="AM3348"/>
      <c r="AN3348"/>
      <c r="AO3348"/>
      <c r="AP3348"/>
      <c r="AU3348"/>
      <c r="AV3348" s="169"/>
    </row>
    <row r="3349" spans="1:48" s="9" customFormat="1" ht="15" customHeight="1" x14ac:dyDescent="0.35">
      <c r="A3349"/>
      <c r="B3349"/>
      <c r="C3349"/>
      <c r="D3349"/>
      <c r="E3349"/>
      <c r="F3349"/>
      <c r="K3349"/>
      <c r="L3349"/>
      <c r="M3349"/>
      <c r="N3349"/>
      <c r="O3349"/>
      <c r="Q3349"/>
      <c r="R3349"/>
      <c r="AL3349" s="117"/>
      <c r="AM3349"/>
      <c r="AN3349"/>
      <c r="AO3349"/>
      <c r="AP3349"/>
      <c r="AU3349"/>
      <c r="AV3349" s="169"/>
    </row>
    <row r="3350" spans="1:48" s="9" customFormat="1" ht="15" customHeight="1" x14ac:dyDescent="0.35">
      <c r="A3350"/>
      <c r="B3350"/>
      <c r="C3350"/>
      <c r="D3350"/>
      <c r="E3350"/>
      <c r="F3350"/>
      <c r="K3350"/>
      <c r="L3350"/>
      <c r="M3350"/>
      <c r="N3350"/>
      <c r="O3350"/>
      <c r="Q3350"/>
      <c r="R3350"/>
      <c r="AL3350" s="117"/>
      <c r="AM3350"/>
      <c r="AN3350"/>
      <c r="AO3350"/>
      <c r="AP3350"/>
      <c r="AU3350"/>
      <c r="AV3350" s="169"/>
    </row>
    <row r="3351" spans="1:48" s="9" customFormat="1" ht="15" customHeight="1" x14ac:dyDescent="0.35">
      <c r="A3351"/>
      <c r="B3351"/>
      <c r="C3351"/>
      <c r="D3351"/>
      <c r="E3351"/>
      <c r="F3351"/>
      <c r="K3351"/>
      <c r="L3351"/>
      <c r="M3351"/>
      <c r="N3351"/>
      <c r="O3351"/>
      <c r="Q3351"/>
      <c r="R3351"/>
      <c r="AL3351" s="117"/>
      <c r="AM3351"/>
      <c r="AN3351"/>
      <c r="AO3351"/>
      <c r="AP3351"/>
      <c r="AU3351"/>
      <c r="AV3351" s="169"/>
    </row>
    <row r="3352" spans="1:48" s="9" customFormat="1" ht="15" customHeight="1" x14ac:dyDescent="0.35">
      <c r="A3352"/>
      <c r="B3352"/>
      <c r="C3352"/>
      <c r="D3352"/>
      <c r="E3352"/>
      <c r="F3352"/>
      <c r="K3352"/>
      <c r="L3352"/>
      <c r="M3352"/>
      <c r="N3352"/>
      <c r="O3352"/>
      <c r="Q3352"/>
      <c r="R3352"/>
      <c r="AL3352" s="117"/>
      <c r="AM3352"/>
      <c r="AN3352"/>
      <c r="AO3352"/>
      <c r="AP3352"/>
      <c r="AU3352"/>
      <c r="AV3352" s="169"/>
    </row>
    <row r="3353" spans="1:48" s="9" customFormat="1" ht="15" customHeight="1" x14ac:dyDescent="0.35">
      <c r="A3353"/>
      <c r="B3353"/>
      <c r="C3353"/>
      <c r="D3353"/>
      <c r="E3353"/>
      <c r="F3353"/>
      <c r="K3353"/>
      <c r="L3353"/>
      <c r="M3353"/>
      <c r="N3353"/>
      <c r="O3353"/>
      <c r="Q3353"/>
      <c r="R3353"/>
      <c r="AL3353" s="117"/>
      <c r="AM3353"/>
      <c r="AN3353"/>
      <c r="AO3353"/>
      <c r="AP3353"/>
      <c r="AU3353"/>
      <c r="AV3353" s="169"/>
    </row>
    <row r="3354" spans="1:48" s="9" customFormat="1" ht="15" customHeight="1" x14ac:dyDescent="0.35">
      <c r="A3354"/>
      <c r="B3354"/>
      <c r="C3354"/>
      <c r="D3354"/>
      <c r="E3354"/>
      <c r="F3354"/>
      <c r="K3354"/>
      <c r="L3354"/>
      <c r="M3354"/>
      <c r="N3354"/>
      <c r="O3354"/>
      <c r="Q3354"/>
      <c r="R3354"/>
      <c r="AL3354" s="117"/>
      <c r="AM3354"/>
      <c r="AN3354"/>
      <c r="AO3354"/>
      <c r="AP3354"/>
      <c r="AU3354"/>
      <c r="AV3354" s="169"/>
    </row>
    <row r="3355" spans="1:48" s="9" customFormat="1" ht="15" customHeight="1" x14ac:dyDescent="0.35">
      <c r="A3355"/>
      <c r="B3355"/>
      <c r="C3355"/>
      <c r="D3355"/>
      <c r="E3355"/>
      <c r="F3355"/>
      <c r="K3355"/>
      <c r="L3355"/>
      <c r="M3355"/>
      <c r="N3355"/>
      <c r="O3355"/>
      <c r="Q3355"/>
      <c r="R3355"/>
      <c r="AL3355" s="117"/>
      <c r="AM3355"/>
      <c r="AN3355"/>
      <c r="AO3355"/>
      <c r="AP3355"/>
      <c r="AU3355"/>
      <c r="AV3355" s="169"/>
    </row>
    <row r="3356" spans="1:48" s="9" customFormat="1" ht="15" customHeight="1" x14ac:dyDescent="0.35">
      <c r="A3356"/>
      <c r="B3356"/>
      <c r="C3356"/>
      <c r="D3356"/>
      <c r="E3356"/>
      <c r="F3356"/>
      <c r="K3356"/>
      <c r="L3356"/>
      <c r="M3356"/>
      <c r="N3356"/>
      <c r="O3356"/>
      <c r="Q3356"/>
      <c r="R3356"/>
      <c r="AL3356" s="117"/>
      <c r="AM3356"/>
      <c r="AN3356"/>
      <c r="AO3356"/>
      <c r="AP3356"/>
      <c r="AU3356"/>
      <c r="AV3356" s="169"/>
    </row>
    <row r="3357" spans="1:48" s="9" customFormat="1" ht="15" customHeight="1" x14ac:dyDescent="0.35">
      <c r="A3357"/>
      <c r="B3357"/>
      <c r="C3357"/>
      <c r="D3357"/>
      <c r="E3357"/>
      <c r="F3357"/>
      <c r="K3357"/>
      <c r="L3357"/>
      <c r="M3357"/>
      <c r="N3357"/>
      <c r="O3357"/>
      <c r="Q3357"/>
      <c r="R3357"/>
      <c r="AL3357" s="117"/>
      <c r="AM3357"/>
      <c r="AN3357"/>
      <c r="AO3357"/>
      <c r="AP3357"/>
      <c r="AU3357"/>
      <c r="AV3357" s="169"/>
    </row>
    <row r="3358" spans="1:48" s="9" customFormat="1" ht="15" customHeight="1" x14ac:dyDescent="0.35">
      <c r="A3358"/>
      <c r="B3358"/>
      <c r="C3358"/>
      <c r="D3358"/>
      <c r="E3358"/>
      <c r="F3358"/>
      <c r="K3358"/>
      <c r="L3358"/>
      <c r="M3358"/>
      <c r="N3358"/>
      <c r="O3358"/>
      <c r="Q3358"/>
      <c r="R3358"/>
      <c r="AL3358" s="117"/>
      <c r="AM3358"/>
      <c r="AN3358"/>
      <c r="AO3358"/>
      <c r="AP3358"/>
      <c r="AU3358"/>
      <c r="AV3358" s="169"/>
    </row>
    <row r="3359" spans="1:48" s="9" customFormat="1" ht="15" customHeight="1" x14ac:dyDescent="0.35">
      <c r="A3359"/>
      <c r="B3359"/>
      <c r="C3359"/>
      <c r="D3359"/>
      <c r="E3359"/>
      <c r="F3359"/>
      <c r="K3359"/>
      <c r="L3359"/>
      <c r="M3359"/>
      <c r="N3359"/>
      <c r="O3359"/>
      <c r="Q3359"/>
      <c r="R3359"/>
      <c r="AL3359" s="117"/>
      <c r="AM3359"/>
      <c r="AN3359"/>
      <c r="AO3359"/>
      <c r="AP3359"/>
      <c r="AU3359"/>
      <c r="AV3359" s="169"/>
    </row>
    <row r="3360" spans="1:48" s="9" customFormat="1" ht="15" customHeight="1" x14ac:dyDescent="0.35">
      <c r="A3360"/>
      <c r="B3360"/>
      <c r="C3360"/>
      <c r="D3360"/>
      <c r="E3360"/>
      <c r="F3360"/>
      <c r="K3360"/>
      <c r="L3360"/>
      <c r="M3360"/>
      <c r="N3360"/>
      <c r="O3360"/>
      <c r="Q3360"/>
      <c r="R3360"/>
      <c r="AL3360" s="117"/>
      <c r="AM3360"/>
      <c r="AN3360"/>
      <c r="AO3360"/>
      <c r="AP3360"/>
      <c r="AU3360"/>
      <c r="AV3360" s="169"/>
    </row>
    <row r="3361" spans="1:48" s="9" customFormat="1" ht="15" customHeight="1" x14ac:dyDescent="0.35">
      <c r="A3361"/>
      <c r="B3361"/>
      <c r="C3361"/>
      <c r="D3361"/>
      <c r="E3361"/>
      <c r="F3361"/>
      <c r="K3361"/>
      <c r="L3361"/>
      <c r="M3361"/>
      <c r="N3361"/>
      <c r="O3361"/>
      <c r="Q3361"/>
      <c r="R3361"/>
      <c r="AL3361" s="117"/>
      <c r="AM3361"/>
      <c r="AN3361"/>
      <c r="AO3361"/>
      <c r="AP3361"/>
      <c r="AU3361"/>
      <c r="AV3361" s="169"/>
    </row>
    <row r="3362" spans="1:48" s="9" customFormat="1" ht="15" customHeight="1" x14ac:dyDescent="0.35">
      <c r="A3362"/>
      <c r="B3362"/>
      <c r="C3362"/>
      <c r="D3362"/>
      <c r="E3362"/>
      <c r="F3362"/>
      <c r="K3362"/>
      <c r="L3362"/>
      <c r="M3362"/>
      <c r="N3362"/>
      <c r="O3362"/>
      <c r="Q3362"/>
      <c r="R3362"/>
      <c r="AL3362" s="117"/>
      <c r="AM3362"/>
      <c r="AN3362"/>
      <c r="AO3362"/>
      <c r="AP3362"/>
      <c r="AU3362"/>
      <c r="AV3362" s="169"/>
    </row>
    <row r="3363" spans="1:48" s="9" customFormat="1" ht="15" customHeight="1" x14ac:dyDescent="0.35">
      <c r="A3363"/>
      <c r="B3363"/>
      <c r="C3363"/>
      <c r="D3363"/>
      <c r="E3363"/>
      <c r="F3363"/>
      <c r="K3363"/>
      <c r="L3363"/>
      <c r="M3363"/>
      <c r="N3363"/>
      <c r="O3363"/>
      <c r="Q3363"/>
      <c r="R3363"/>
      <c r="AL3363" s="117"/>
      <c r="AM3363"/>
      <c r="AN3363"/>
      <c r="AO3363"/>
      <c r="AP3363"/>
      <c r="AU3363"/>
      <c r="AV3363" s="169"/>
    </row>
    <row r="3364" spans="1:48" s="9" customFormat="1" ht="15" customHeight="1" x14ac:dyDescent="0.35">
      <c r="A3364"/>
      <c r="B3364"/>
      <c r="C3364"/>
      <c r="D3364"/>
      <c r="E3364"/>
      <c r="F3364"/>
      <c r="K3364"/>
      <c r="L3364"/>
      <c r="M3364"/>
      <c r="N3364"/>
      <c r="O3364"/>
      <c r="Q3364"/>
      <c r="R3364"/>
      <c r="AL3364" s="117"/>
      <c r="AM3364"/>
      <c r="AN3364"/>
      <c r="AO3364"/>
      <c r="AP3364"/>
      <c r="AU3364"/>
      <c r="AV3364" s="169"/>
    </row>
    <row r="3365" spans="1:48" s="9" customFormat="1" ht="15" customHeight="1" x14ac:dyDescent="0.35">
      <c r="A3365"/>
      <c r="B3365"/>
      <c r="C3365"/>
      <c r="D3365"/>
      <c r="E3365"/>
      <c r="F3365"/>
      <c r="K3365"/>
      <c r="L3365"/>
      <c r="M3365"/>
      <c r="N3365"/>
      <c r="O3365"/>
      <c r="Q3365"/>
      <c r="R3365"/>
      <c r="AL3365" s="117"/>
      <c r="AM3365"/>
      <c r="AN3365"/>
      <c r="AO3365"/>
      <c r="AP3365"/>
      <c r="AU3365"/>
      <c r="AV3365" s="169"/>
    </row>
    <row r="3366" spans="1:48" s="9" customFormat="1" ht="15" customHeight="1" x14ac:dyDescent="0.35">
      <c r="A3366"/>
      <c r="B3366"/>
      <c r="C3366"/>
      <c r="D3366"/>
      <c r="E3366"/>
      <c r="F3366"/>
      <c r="K3366"/>
      <c r="L3366"/>
      <c r="M3366"/>
      <c r="N3366"/>
      <c r="O3366"/>
      <c r="Q3366"/>
      <c r="R3366"/>
      <c r="AL3366" s="117"/>
      <c r="AM3366"/>
      <c r="AN3366"/>
      <c r="AO3366"/>
      <c r="AP3366"/>
      <c r="AU3366"/>
      <c r="AV3366" s="169"/>
    </row>
    <row r="3367" spans="1:48" s="9" customFormat="1" ht="15" customHeight="1" x14ac:dyDescent="0.35">
      <c r="A3367"/>
      <c r="B3367"/>
      <c r="C3367"/>
      <c r="D3367"/>
      <c r="E3367"/>
      <c r="F3367"/>
      <c r="K3367"/>
      <c r="L3367"/>
      <c r="M3367"/>
      <c r="N3367"/>
      <c r="O3367"/>
      <c r="Q3367"/>
      <c r="R3367"/>
      <c r="AL3367" s="117"/>
      <c r="AM3367"/>
      <c r="AN3367"/>
      <c r="AO3367"/>
      <c r="AP3367"/>
      <c r="AU3367"/>
      <c r="AV3367" s="169"/>
    </row>
    <row r="3368" spans="1:48" s="9" customFormat="1" ht="15" customHeight="1" x14ac:dyDescent="0.35">
      <c r="A3368"/>
      <c r="B3368"/>
      <c r="C3368"/>
      <c r="D3368"/>
      <c r="E3368"/>
      <c r="F3368"/>
      <c r="K3368"/>
      <c r="L3368"/>
      <c r="M3368"/>
      <c r="N3368"/>
      <c r="O3368"/>
      <c r="Q3368"/>
      <c r="R3368"/>
      <c r="AL3368" s="117"/>
      <c r="AM3368"/>
      <c r="AN3368"/>
      <c r="AO3368"/>
      <c r="AP3368"/>
      <c r="AU3368"/>
      <c r="AV3368" s="169"/>
    </row>
    <row r="3369" spans="1:48" s="9" customFormat="1" ht="15" customHeight="1" x14ac:dyDescent="0.35">
      <c r="A3369"/>
      <c r="B3369"/>
      <c r="C3369"/>
      <c r="D3369"/>
      <c r="E3369"/>
      <c r="F3369"/>
      <c r="K3369"/>
      <c r="L3369"/>
      <c r="M3369"/>
      <c r="N3369"/>
      <c r="O3369"/>
      <c r="Q3369"/>
      <c r="R3369"/>
      <c r="AL3369" s="117"/>
      <c r="AM3369"/>
      <c r="AN3369"/>
      <c r="AO3369"/>
      <c r="AP3369"/>
      <c r="AU3369"/>
      <c r="AV3369" s="169"/>
    </row>
    <row r="3370" spans="1:48" s="9" customFormat="1" ht="15" customHeight="1" x14ac:dyDescent="0.35">
      <c r="A3370"/>
      <c r="B3370"/>
      <c r="C3370"/>
      <c r="D3370"/>
      <c r="E3370"/>
      <c r="F3370"/>
      <c r="K3370"/>
      <c r="L3370"/>
      <c r="M3370"/>
      <c r="N3370"/>
      <c r="O3370"/>
      <c r="Q3370"/>
      <c r="R3370"/>
      <c r="AL3370" s="117"/>
      <c r="AM3370"/>
      <c r="AN3370"/>
      <c r="AO3370"/>
      <c r="AP3370"/>
      <c r="AU3370"/>
      <c r="AV3370" s="169"/>
    </row>
    <row r="3371" spans="1:48" s="9" customFormat="1" ht="15" customHeight="1" x14ac:dyDescent="0.35">
      <c r="A3371"/>
      <c r="B3371"/>
      <c r="C3371"/>
      <c r="D3371"/>
      <c r="E3371"/>
      <c r="F3371"/>
      <c r="K3371"/>
      <c r="L3371"/>
      <c r="M3371"/>
      <c r="N3371"/>
      <c r="O3371"/>
      <c r="Q3371"/>
      <c r="R3371"/>
      <c r="AL3371" s="117"/>
      <c r="AM3371"/>
      <c r="AN3371"/>
      <c r="AO3371"/>
      <c r="AP3371"/>
      <c r="AU3371"/>
      <c r="AV3371" s="169"/>
    </row>
    <row r="3372" spans="1:48" s="9" customFormat="1" ht="15" customHeight="1" x14ac:dyDescent="0.35">
      <c r="A3372"/>
      <c r="B3372"/>
      <c r="C3372"/>
      <c r="D3372"/>
      <c r="E3372"/>
      <c r="F3372"/>
      <c r="K3372"/>
      <c r="L3372"/>
      <c r="M3372"/>
      <c r="N3372"/>
      <c r="O3372"/>
      <c r="Q3372"/>
      <c r="R3372"/>
      <c r="AL3372" s="117"/>
      <c r="AM3372"/>
      <c r="AN3372"/>
      <c r="AO3372"/>
      <c r="AP3372"/>
      <c r="AU3372"/>
      <c r="AV3372" s="169"/>
    </row>
    <row r="3373" spans="1:48" s="9" customFormat="1" ht="15" customHeight="1" x14ac:dyDescent="0.35">
      <c r="A3373"/>
      <c r="B3373"/>
      <c r="C3373"/>
      <c r="D3373"/>
      <c r="E3373"/>
      <c r="F3373"/>
      <c r="K3373"/>
      <c r="L3373"/>
      <c r="M3373"/>
      <c r="N3373"/>
      <c r="O3373"/>
      <c r="Q3373"/>
      <c r="R3373"/>
      <c r="AL3373" s="117"/>
      <c r="AM3373"/>
      <c r="AN3373"/>
      <c r="AO3373"/>
      <c r="AP3373"/>
      <c r="AU3373"/>
      <c r="AV3373" s="169"/>
    </row>
    <row r="3374" spans="1:48" s="9" customFormat="1" ht="15" customHeight="1" x14ac:dyDescent="0.35">
      <c r="A3374"/>
      <c r="B3374"/>
      <c r="C3374"/>
      <c r="D3374"/>
      <c r="E3374"/>
      <c r="F3374"/>
      <c r="K3374"/>
      <c r="L3374"/>
      <c r="M3374"/>
      <c r="N3374"/>
      <c r="O3374"/>
      <c r="Q3374"/>
      <c r="R3374"/>
      <c r="AL3374" s="117"/>
      <c r="AM3374"/>
      <c r="AN3374"/>
      <c r="AO3374"/>
      <c r="AP3374"/>
      <c r="AU3374"/>
      <c r="AV3374" s="169"/>
    </row>
    <row r="3375" spans="1:48" s="9" customFormat="1" ht="15" customHeight="1" x14ac:dyDescent="0.35">
      <c r="A3375"/>
      <c r="B3375"/>
      <c r="C3375"/>
      <c r="D3375"/>
      <c r="E3375"/>
      <c r="F3375"/>
      <c r="K3375"/>
      <c r="L3375"/>
      <c r="M3375"/>
      <c r="N3375"/>
      <c r="O3375"/>
      <c r="Q3375"/>
      <c r="R3375"/>
      <c r="AL3375" s="117"/>
      <c r="AM3375"/>
      <c r="AN3375"/>
      <c r="AO3375"/>
      <c r="AP3375"/>
      <c r="AU3375"/>
      <c r="AV3375" s="169"/>
    </row>
    <row r="3376" spans="1:48" s="9" customFormat="1" ht="15" customHeight="1" x14ac:dyDescent="0.35">
      <c r="A3376"/>
      <c r="B3376"/>
      <c r="C3376"/>
      <c r="D3376"/>
      <c r="E3376"/>
      <c r="F3376"/>
      <c r="K3376"/>
      <c r="L3376"/>
      <c r="M3376"/>
      <c r="N3376"/>
      <c r="O3376"/>
      <c r="Q3376"/>
      <c r="R3376"/>
      <c r="AL3376" s="117"/>
      <c r="AM3376"/>
      <c r="AN3376"/>
      <c r="AO3376"/>
      <c r="AP3376"/>
      <c r="AU3376"/>
      <c r="AV3376" s="169"/>
    </row>
    <row r="3377" spans="1:48" s="9" customFormat="1" ht="15" customHeight="1" x14ac:dyDescent="0.35">
      <c r="A3377"/>
      <c r="B3377"/>
      <c r="C3377"/>
      <c r="D3377"/>
      <c r="E3377"/>
      <c r="F3377"/>
      <c r="K3377"/>
      <c r="L3377"/>
      <c r="M3377"/>
      <c r="N3377"/>
      <c r="O3377"/>
      <c r="Q3377"/>
      <c r="R3377"/>
      <c r="AL3377" s="117"/>
      <c r="AM3377"/>
      <c r="AN3377"/>
      <c r="AO3377"/>
      <c r="AP3377"/>
      <c r="AU3377"/>
      <c r="AV3377" s="169"/>
    </row>
    <row r="3378" spans="1:48" s="9" customFormat="1" ht="15" customHeight="1" x14ac:dyDescent="0.35">
      <c r="A3378"/>
      <c r="B3378"/>
      <c r="C3378"/>
      <c r="D3378"/>
      <c r="E3378"/>
      <c r="F3378"/>
      <c r="K3378"/>
      <c r="L3378"/>
      <c r="M3378"/>
      <c r="N3378"/>
      <c r="O3378"/>
      <c r="Q3378"/>
      <c r="R3378"/>
      <c r="AL3378" s="117"/>
      <c r="AM3378"/>
      <c r="AN3378"/>
      <c r="AO3378"/>
      <c r="AP3378"/>
      <c r="AU3378"/>
      <c r="AV3378" s="169"/>
    </row>
    <row r="3379" spans="1:48" s="9" customFormat="1" ht="15" customHeight="1" x14ac:dyDescent="0.35">
      <c r="A3379"/>
      <c r="B3379"/>
      <c r="C3379"/>
      <c r="D3379"/>
      <c r="E3379"/>
      <c r="F3379"/>
      <c r="K3379"/>
      <c r="L3379"/>
      <c r="M3379"/>
      <c r="N3379"/>
      <c r="O3379"/>
      <c r="Q3379"/>
      <c r="R3379"/>
      <c r="AL3379" s="117"/>
      <c r="AM3379"/>
      <c r="AN3379"/>
      <c r="AO3379"/>
      <c r="AP3379"/>
      <c r="AU3379"/>
      <c r="AV3379" s="169"/>
    </row>
    <row r="3380" spans="1:48" s="9" customFormat="1" ht="15" customHeight="1" x14ac:dyDescent="0.35">
      <c r="A3380"/>
      <c r="B3380"/>
      <c r="C3380"/>
      <c r="D3380"/>
      <c r="E3380"/>
      <c r="F3380"/>
      <c r="K3380"/>
      <c r="L3380"/>
      <c r="M3380"/>
      <c r="N3380"/>
      <c r="O3380"/>
      <c r="Q3380"/>
      <c r="R3380"/>
      <c r="AL3380" s="117"/>
      <c r="AM3380"/>
      <c r="AN3380"/>
      <c r="AO3380"/>
      <c r="AP3380"/>
      <c r="AU3380"/>
      <c r="AV3380" s="169"/>
    </row>
    <row r="3381" spans="1:48" s="9" customFormat="1" ht="15" customHeight="1" x14ac:dyDescent="0.35">
      <c r="A3381"/>
      <c r="B3381"/>
      <c r="C3381"/>
      <c r="D3381"/>
      <c r="E3381"/>
      <c r="F3381"/>
      <c r="K3381"/>
      <c r="L3381"/>
      <c r="M3381"/>
      <c r="N3381"/>
      <c r="O3381"/>
      <c r="Q3381"/>
      <c r="R3381"/>
      <c r="AL3381" s="117"/>
      <c r="AM3381"/>
      <c r="AN3381"/>
      <c r="AO3381"/>
      <c r="AP3381"/>
      <c r="AU3381"/>
      <c r="AV3381" s="169"/>
    </row>
    <row r="3382" spans="1:48" s="9" customFormat="1" ht="15" customHeight="1" x14ac:dyDescent="0.35">
      <c r="A3382"/>
      <c r="B3382"/>
      <c r="C3382"/>
      <c r="D3382"/>
      <c r="E3382"/>
      <c r="F3382"/>
      <c r="K3382"/>
      <c r="L3382"/>
      <c r="M3382"/>
      <c r="N3382"/>
      <c r="O3382"/>
      <c r="Q3382"/>
      <c r="R3382"/>
      <c r="AL3382" s="117"/>
      <c r="AM3382"/>
      <c r="AN3382"/>
      <c r="AO3382"/>
      <c r="AP3382"/>
      <c r="AU3382"/>
      <c r="AV3382" s="169"/>
    </row>
    <row r="3383" spans="1:48" s="9" customFormat="1" ht="15" customHeight="1" x14ac:dyDescent="0.35">
      <c r="A3383"/>
      <c r="B3383"/>
      <c r="C3383"/>
      <c r="D3383"/>
      <c r="E3383"/>
      <c r="F3383"/>
      <c r="K3383"/>
      <c r="L3383"/>
      <c r="M3383"/>
      <c r="N3383"/>
      <c r="O3383"/>
      <c r="Q3383"/>
      <c r="R3383"/>
      <c r="AL3383" s="117"/>
      <c r="AM3383"/>
      <c r="AN3383"/>
      <c r="AO3383"/>
      <c r="AP3383"/>
      <c r="AU3383"/>
      <c r="AV3383" s="169"/>
    </row>
    <row r="3384" spans="1:48" s="9" customFormat="1" ht="15" customHeight="1" x14ac:dyDescent="0.35">
      <c r="A3384"/>
      <c r="B3384"/>
      <c r="C3384"/>
      <c r="D3384"/>
      <c r="E3384"/>
      <c r="F3384"/>
      <c r="K3384"/>
      <c r="L3384"/>
      <c r="M3384"/>
      <c r="N3384"/>
      <c r="O3384"/>
      <c r="Q3384"/>
      <c r="R3384"/>
      <c r="AL3384" s="117"/>
      <c r="AM3384"/>
      <c r="AN3384"/>
      <c r="AO3384"/>
      <c r="AP3384"/>
      <c r="AU3384"/>
      <c r="AV3384" s="169"/>
    </row>
    <row r="3385" spans="1:48" s="9" customFormat="1" ht="15" customHeight="1" x14ac:dyDescent="0.35">
      <c r="A3385"/>
      <c r="B3385"/>
      <c r="C3385"/>
      <c r="D3385"/>
      <c r="E3385"/>
      <c r="F3385"/>
      <c r="K3385"/>
      <c r="L3385"/>
      <c r="M3385"/>
      <c r="N3385"/>
      <c r="O3385"/>
      <c r="Q3385"/>
      <c r="R3385"/>
      <c r="AL3385" s="117"/>
      <c r="AM3385"/>
      <c r="AN3385"/>
      <c r="AO3385"/>
      <c r="AP3385"/>
      <c r="AU3385"/>
      <c r="AV3385" s="169"/>
    </row>
    <row r="3386" spans="1:48" s="9" customFormat="1" ht="15" customHeight="1" x14ac:dyDescent="0.35">
      <c r="A3386"/>
      <c r="B3386"/>
      <c r="C3386"/>
      <c r="D3386"/>
      <c r="E3386"/>
      <c r="F3386"/>
      <c r="K3386"/>
      <c r="L3386"/>
      <c r="M3386"/>
      <c r="N3386"/>
      <c r="O3386"/>
      <c r="Q3386"/>
      <c r="R3386"/>
      <c r="AL3386" s="117"/>
      <c r="AM3386"/>
      <c r="AN3386"/>
      <c r="AO3386"/>
      <c r="AP3386"/>
      <c r="AU3386"/>
      <c r="AV3386" s="169"/>
    </row>
    <row r="3387" spans="1:48" s="9" customFormat="1" ht="15" customHeight="1" x14ac:dyDescent="0.35">
      <c r="A3387"/>
      <c r="B3387"/>
      <c r="C3387"/>
      <c r="D3387"/>
      <c r="E3387"/>
      <c r="F3387"/>
      <c r="K3387"/>
      <c r="L3387"/>
      <c r="M3387"/>
      <c r="N3387"/>
      <c r="O3387"/>
      <c r="Q3387"/>
      <c r="R3387"/>
      <c r="AL3387" s="117"/>
      <c r="AM3387"/>
      <c r="AN3387"/>
      <c r="AO3387"/>
      <c r="AP3387"/>
      <c r="AU3387"/>
      <c r="AV3387" s="169"/>
    </row>
    <row r="3388" spans="1:48" s="9" customFormat="1" ht="15" customHeight="1" x14ac:dyDescent="0.35">
      <c r="A3388"/>
      <c r="B3388"/>
      <c r="C3388"/>
      <c r="D3388"/>
      <c r="E3388"/>
      <c r="F3388"/>
      <c r="K3388"/>
      <c r="L3388"/>
      <c r="M3388"/>
      <c r="N3388"/>
      <c r="O3388"/>
      <c r="Q3388"/>
      <c r="R3388"/>
      <c r="AL3388" s="117"/>
      <c r="AM3388"/>
      <c r="AN3388"/>
      <c r="AO3388"/>
      <c r="AP3388"/>
      <c r="AU3388"/>
      <c r="AV3388" s="169"/>
    </row>
    <row r="3389" spans="1:48" s="9" customFormat="1" ht="15" customHeight="1" x14ac:dyDescent="0.35">
      <c r="A3389"/>
      <c r="B3389"/>
      <c r="C3389"/>
      <c r="D3389"/>
      <c r="E3389"/>
      <c r="F3389"/>
      <c r="K3389"/>
      <c r="L3389"/>
      <c r="M3389"/>
      <c r="N3389"/>
      <c r="O3389"/>
      <c r="Q3389"/>
      <c r="R3389"/>
      <c r="AL3389" s="117"/>
      <c r="AM3389"/>
      <c r="AN3389"/>
      <c r="AO3389"/>
      <c r="AP3389"/>
      <c r="AU3389"/>
      <c r="AV3389" s="169"/>
    </row>
    <row r="3390" spans="1:48" s="9" customFormat="1" ht="15" customHeight="1" x14ac:dyDescent="0.35">
      <c r="A3390"/>
      <c r="B3390"/>
      <c r="C3390"/>
      <c r="D3390"/>
      <c r="E3390"/>
      <c r="F3390"/>
      <c r="K3390"/>
      <c r="L3390"/>
      <c r="M3390"/>
      <c r="N3390"/>
      <c r="O3390"/>
      <c r="Q3390"/>
      <c r="R3390"/>
      <c r="AL3390" s="117"/>
      <c r="AM3390"/>
      <c r="AN3390"/>
      <c r="AO3390"/>
      <c r="AP3390"/>
      <c r="AU3390"/>
      <c r="AV3390" s="169"/>
    </row>
    <row r="3391" spans="1:48" s="9" customFormat="1" ht="15" customHeight="1" x14ac:dyDescent="0.35">
      <c r="A3391"/>
      <c r="B3391"/>
      <c r="C3391"/>
      <c r="D3391"/>
      <c r="E3391"/>
      <c r="F3391"/>
      <c r="K3391"/>
      <c r="L3391"/>
      <c r="M3391"/>
      <c r="N3391"/>
      <c r="O3391"/>
      <c r="Q3391"/>
      <c r="R3391"/>
      <c r="AL3391" s="117"/>
      <c r="AM3391"/>
      <c r="AN3391"/>
      <c r="AO3391"/>
      <c r="AP3391"/>
      <c r="AU3391"/>
      <c r="AV3391" s="169"/>
    </row>
    <row r="3392" spans="1:48" s="9" customFormat="1" ht="15" customHeight="1" x14ac:dyDescent="0.35">
      <c r="A3392"/>
      <c r="B3392"/>
      <c r="C3392"/>
      <c r="D3392"/>
      <c r="E3392"/>
      <c r="F3392"/>
      <c r="K3392"/>
      <c r="L3392"/>
      <c r="M3392"/>
      <c r="N3392"/>
      <c r="O3392"/>
      <c r="Q3392"/>
      <c r="R3392"/>
      <c r="AL3392" s="117"/>
      <c r="AM3392"/>
      <c r="AN3392"/>
      <c r="AO3392"/>
      <c r="AP3392"/>
      <c r="AU3392"/>
      <c r="AV3392" s="169"/>
    </row>
    <row r="3393" spans="1:48" s="9" customFormat="1" ht="15" customHeight="1" x14ac:dyDescent="0.35">
      <c r="A3393"/>
      <c r="B3393"/>
      <c r="C3393"/>
      <c r="D3393"/>
      <c r="E3393"/>
      <c r="F3393"/>
      <c r="K3393"/>
      <c r="L3393"/>
      <c r="M3393"/>
      <c r="N3393"/>
      <c r="O3393"/>
      <c r="Q3393"/>
      <c r="R3393"/>
      <c r="AL3393" s="117"/>
      <c r="AM3393"/>
      <c r="AN3393"/>
      <c r="AO3393"/>
      <c r="AP3393"/>
      <c r="AU3393"/>
      <c r="AV3393" s="169"/>
    </row>
    <row r="3394" spans="1:48" s="9" customFormat="1" ht="15" customHeight="1" x14ac:dyDescent="0.35">
      <c r="A3394"/>
      <c r="B3394"/>
      <c r="C3394"/>
      <c r="D3394"/>
      <c r="E3394"/>
      <c r="F3394"/>
      <c r="K3394"/>
      <c r="L3394"/>
      <c r="M3394"/>
      <c r="N3394"/>
      <c r="O3394"/>
      <c r="Q3394"/>
      <c r="R3394"/>
      <c r="AL3394" s="117"/>
      <c r="AM3394"/>
      <c r="AN3394"/>
      <c r="AO3394"/>
      <c r="AP3394"/>
      <c r="AU3394"/>
      <c r="AV3394" s="169"/>
    </row>
    <row r="3395" spans="1:48" s="9" customFormat="1" ht="15" customHeight="1" x14ac:dyDescent="0.35">
      <c r="A3395"/>
      <c r="B3395"/>
      <c r="C3395"/>
      <c r="D3395"/>
      <c r="E3395"/>
      <c r="F3395"/>
      <c r="K3395"/>
      <c r="L3395"/>
      <c r="M3395"/>
      <c r="N3395"/>
      <c r="O3395"/>
      <c r="Q3395"/>
      <c r="R3395"/>
      <c r="AL3395" s="117"/>
      <c r="AM3395"/>
      <c r="AN3395"/>
      <c r="AO3395"/>
      <c r="AP3395"/>
      <c r="AU3395"/>
      <c r="AV3395" s="169"/>
    </row>
    <row r="3396" spans="1:48" s="9" customFormat="1" ht="15" customHeight="1" x14ac:dyDescent="0.35">
      <c r="A3396"/>
      <c r="B3396"/>
      <c r="C3396"/>
      <c r="D3396"/>
      <c r="E3396"/>
      <c r="F3396"/>
      <c r="K3396"/>
      <c r="L3396"/>
      <c r="M3396"/>
      <c r="N3396"/>
      <c r="O3396"/>
      <c r="Q3396"/>
      <c r="R3396"/>
      <c r="AL3396" s="117"/>
      <c r="AM3396"/>
      <c r="AN3396"/>
      <c r="AO3396"/>
      <c r="AP3396"/>
      <c r="AU3396"/>
      <c r="AV3396" s="169"/>
    </row>
    <row r="3397" spans="1:48" s="9" customFormat="1" ht="15" customHeight="1" x14ac:dyDescent="0.35">
      <c r="A3397"/>
      <c r="B3397"/>
      <c r="C3397"/>
      <c r="D3397"/>
      <c r="E3397"/>
      <c r="F3397"/>
      <c r="K3397"/>
      <c r="L3397"/>
      <c r="M3397"/>
      <c r="N3397"/>
      <c r="O3397"/>
      <c r="Q3397"/>
      <c r="R3397"/>
      <c r="AL3397" s="117"/>
      <c r="AM3397"/>
      <c r="AN3397"/>
      <c r="AO3397"/>
      <c r="AP3397"/>
      <c r="AU3397"/>
      <c r="AV3397" s="169"/>
    </row>
    <row r="3398" spans="1:48" s="9" customFormat="1" ht="15" customHeight="1" x14ac:dyDescent="0.35">
      <c r="A3398"/>
      <c r="B3398"/>
      <c r="C3398"/>
      <c r="D3398"/>
      <c r="E3398"/>
      <c r="F3398"/>
      <c r="K3398"/>
      <c r="L3398"/>
      <c r="M3398"/>
      <c r="N3398"/>
      <c r="O3398"/>
      <c r="Q3398"/>
      <c r="R3398"/>
      <c r="AL3398" s="117"/>
      <c r="AM3398"/>
      <c r="AN3398"/>
      <c r="AO3398"/>
      <c r="AP3398"/>
      <c r="AU3398"/>
      <c r="AV3398" s="169"/>
    </row>
    <row r="3399" spans="1:48" s="9" customFormat="1" ht="15" customHeight="1" x14ac:dyDescent="0.35">
      <c r="A3399"/>
      <c r="B3399"/>
      <c r="C3399"/>
      <c r="D3399"/>
      <c r="E3399"/>
      <c r="F3399"/>
      <c r="K3399"/>
      <c r="L3399"/>
      <c r="M3399"/>
      <c r="N3399"/>
      <c r="O3399"/>
      <c r="Q3399"/>
      <c r="R3399"/>
      <c r="AL3399" s="117"/>
      <c r="AM3399"/>
      <c r="AN3399"/>
      <c r="AO3399"/>
      <c r="AP3399"/>
      <c r="AU3399"/>
      <c r="AV3399" s="169"/>
    </row>
    <row r="3400" spans="1:48" s="9" customFormat="1" ht="15" customHeight="1" x14ac:dyDescent="0.35">
      <c r="A3400"/>
      <c r="B3400"/>
      <c r="C3400"/>
      <c r="D3400"/>
      <c r="E3400"/>
      <c r="F3400"/>
      <c r="K3400"/>
      <c r="L3400"/>
      <c r="M3400"/>
      <c r="N3400"/>
      <c r="O3400"/>
      <c r="Q3400"/>
      <c r="R3400"/>
      <c r="AL3400" s="117"/>
      <c r="AM3400"/>
      <c r="AN3400"/>
      <c r="AO3400"/>
      <c r="AP3400"/>
      <c r="AU3400"/>
      <c r="AV3400" s="169"/>
    </row>
    <row r="3401" spans="1:48" s="9" customFormat="1" ht="15" customHeight="1" x14ac:dyDescent="0.35">
      <c r="A3401"/>
      <c r="B3401"/>
      <c r="C3401"/>
      <c r="D3401"/>
      <c r="E3401"/>
      <c r="F3401"/>
      <c r="K3401"/>
      <c r="L3401"/>
      <c r="M3401"/>
      <c r="N3401"/>
      <c r="O3401"/>
      <c r="Q3401"/>
      <c r="R3401"/>
      <c r="AL3401" s="117"/>
      <c r="AM3401"/>
      <c r="AN3401"/>
      <c r="AO3401"/>
      <c r="AP3401"/>
      <c r="AU3401"/>
      <c r="AV3401" s="169"/>
    </row>
    <row r="3402" spans="1:48" s="9" customFormat="1" ht="15" customHeight="1" x14ac:dyDescent="0.35">
      <c r="A3402"/>
      <c r="B3402"/>
      <c r="C3402"/>
      <c r="D3402"/>
      <c r="E3402"/>
      <c r="F3402"/>
      <c r="K3402"/>
      <c r="L3402"/>
      <c r="M3402"/>
      <c r="N3402"/>
      <c r="O3402"/>
      <c r="Q3402"/>
      <c r="R3402"/>
      <c r="AL3402" s="117"/>
      <c r="AM3402"/>
      <c r="AN3402"/>
      <c r="AO3402"/>
      <c r="AP3402"/>
      <c r="AU3402"/>
      <c r="AV3402" s="169"/>
    </row>
    <row r="3403" spans="1:48" s="9" customFormat="1" ht="15" customHeight="1" x14ac:dyDescent="0.35">
      <c r="A3403"/>
      <c r="B3403"/>
      <c r="C3403"/>
      <c r="D3403"/>
      <c r="E3403"/>
      <c r="F3403"/>
      <c r="K3403"/>
      <c r="L3403"/>
      <c r="M3403"/>
      <c r="N3403"/>
      <c r="O3403"/>
      <c r="Q3403"/>
      <c r="R3403"/>
      <c r="AL3403" s="117"/>
      <c r="AM3403"/>
      <c r="AN3403"/>
      <c r="AO3403"/>
      <c r="AP3403"/>
      <c r="AU3403"/>
      <c r="AV3403" s="169"/>
    </row>
    <row r="3404" spans="1:48" s="9" customFormat="1" ht="15" customHeight="1" x14ac:dyDescent="0.35">
      <c r="A3404"/>
      <c r="B3404"/>
      <c r="C3404"/>
      <c r="D3404"/>
      <c r="E3404"/>
      <c r="F3404"/>
      <c r="K3404"/>
      <c r="L3404"/>
      <c r="M3404"/>
      <c r="N3404"/>
      <c r="O3404"/>
      <c r="Q3404"/>
      <c r="R3404"/>
      <c r="AL3404" s="117"/>
      <c r="AM3404"/>
      <c r="AN3404"/>
      <c r="AO3404"/>
      <c r="AP3404"/>
      <c r="AU3404"/>
      <c r="AV3404" s="169"/>
    </row>
    <row r="3405" spans="1:48" s="9" customFormat="1" ht="15" customHeight="1" x14ac:dyDescent="0.35">
      <c r="A3405"/>
      <c r="B3405"/>
      <c r="C3405"/>
      <c r="D3405"/>
      <c r="E3405"/>
      <c r="F3405"/>
      <c r="K3405"/>
      <c r="L3405"/>
      <c r="M3405"/>
      <c r="N3405"/>
      <c r="O3405"/>
      <c r="Q3405"/>
      <c r="R3405"/>
      <c r="AL3405" s="117"/>
      <c r="AM3405"/>
      <c r="AN3405"/>
      <c r="AO3405"/>
      <c r="AP3405"/>
      <c r="AU3405"/>
      <c r="AV3405" s="169"/>
    </row>
    <row r="3406" spans="1:48" s="9" customFormat="1" ht="15" customHeight="1" x14ac:dyDescent="0.35">
      <c r="A3406"/>
      <c r="B3406"/>
      <c r="C3406"/>
      <c r="D3406"/>
      <c r="E3406"/>
      <c r="F3406"/>
      <c r="K3406"/>
      <c r="L3406"/>
      <c r="M3406"/>
      <c r="N3406"/>
      <c r="O3406"/>
      <c r="Q3406"/>
      <c r="R3406"/>
      <c r="AL3406" s="117"/>
      <c r="AM3406"/>
      <c r="AN3406"/>
      <c r="AO3406"/>
      <c r="AP3406"/>
      <c r="AU3406"/>
      <c r="AV3406" s="169"/>
    </row>
    <row r="3407" spans="1:48" s="9" customFormat="1" ht="15" customHeight="1" x14ac:dyDescent="0.35">
      <c r="A3407"/>
      <c r="B3407"/>
      <c r="C3407"/>
      <c r="D3407"/>
      <c r="E3407"/>
      <c r="F3407"/>
      <c r="K3407"/>
      <c r="L3407"/>
      <c r="M3407"/>
      <c r="N3407"/>
      <c r="O3407"/>
      <c r="Q3407"/>
      <c r="R3407"/>
      <c r="AL3407" s="117"/>
      <c r="AM3407"/>
      <c r="AN3407"/>
      <c r="AO3407"/>
      <c r="AP3407"/>
      <c r="AU3407"/>
      <c r="AV3407" s="169"/>
    </row>
    <row r="3408" spans="1:48" s="9" customFormat="1" ht="15" customHeight="1" x14ac:dyDescent="0.35">
      <c r="A3408"/>
      <c r="B3408"/>
      <c r="C3408"/>
      <c r="D3408"/>
      <c r="E3408"/>
      <c r="F3408"/>
      <c r="K3408"/>
      <c r="L3408"/>
      <c r="M3408"/>
      <c r="N3408"/>
      <c r="O3408"/>
      <c r="Q3408"/>
      <c r="R3408"/>
      <c r="AL3408" s="117"/>
      <c r="AM3408"/>
      <c r="AN3408"/>
      <c r="AO3408"/>
      <c r="AP3408"/>
      <c r="AU3408"/>
      <c r="AV3408" s="169"/>
    </row>
    <row r="3409" spans="1:48" s="9" customFormat="1" ht="15" customHeight="1" x14ac:dyDescent="0.35">
      <c r="A3409"/>
      <c r="B3409"/>
      <c r="C3409"/>
      <c r="D3409"/>
      <c r="E3409"/>
      <c r="F3409"/>
      <c r="K3409"/>
      <c r="L3409"/>
      <c r="M3409"/>
      <c r="N3409"/>
      <c r="O3409"/>
      <c r="Q3409"/>
      <c r="R3409"/>
      <c r="AL3409" s="117"/>
      <c r="AM3409"/>
      <c r="AN3409"/>
      <c r="AO3409"/>
      <c r="AP3409"/>
      <c r="AU3409"/>
      <c r="AV3409" s="169"/>
    </row>
    <row r="3410" spans="1:48" s="9" customFormat="1" ht="15" customHeight="1" x14ac:dyDescent="0.35">
      <c r="A3410"/>
      <c r="B3410"/>
      <c r="C3410"/>
      <c r="D3410"/>
      <c r="E3410"/>
      <c r="F3410"/>
      <c r="K3410"/>
      <c r="L3410"/>
      <c r="M3410"/>
      <c r="N3410"/>
      <c r="O3410"/>
      <c r="Q3410"/>
      <c r="R3410"/>
      <c r="AL3410" s="117"/>
      <c r="AM3410"/>
      <c r="AN3410"/>
      <c r="AO3410"/>
      <c r="AP3410"/>
      <c r="AU3410"/>
      <c r="AV3410" s="169"/>
    </row>
    <row r="3411" spans="1:48" s="9" customFormat="1" ht="15" customHeight="1" x14ac:dyDescent="0.35">
      <c r="A3411"/>
      <c r="B3411"/>
      <c r="C3411"/>
      <c r="D3411"/>
      <c r="E3411"/>
      <c r="F3411"/>
      <c r="K3411"/>
      <c r="L3411"/>
      <c r="M3411"/>
      <c r="N3411"/>
      <c r="O3411"/>
      <c r="Q3411"/>
      <c r="R3411"/>
      <c r="AL3411" s="117"/>
      <c r="AM3411"/>
      <c r="AN3411"/>
      <c r="AO3411"/>
      <c r="AP3411"/>
      <c r="AU3411"/>
      <c r="AV3411" s="169"/>
    </row>
    <row r="3412" spans="1:48" s="9" customFormat="1" ht="15" customHeight="1" x14ac:dyDescent="0.35">
      <c r="A3412"/>
      <c r="B3412"/>
      <c r="C3412"/>
      <c r="D3412"/>
      <c r="E3412"/>
      <c r="F3412"/>
      <c r="K3412"/>
      <c r="L3412"/>
      <c r="M3412"/>
      <c r="N3412"/>
      <c r="O3412"/>
      <c r="Q3412"/>
      <c r="R3412"/>
      <c r="AL3412" s="117"/>
      <c r="AM3412"/>
      <c r="AN3412"/>
      <c r="AO3412"/>
      <c r="AP3412"/>
      <c r="AU3412"/>
      <c r="AV3412" s="169"/>
    </row>
    <row r="3413" spans="1:48" s="9" customFormat="1" ht="15" customHeight="1" x14ac:dyDescent="0.35">
      <c r="A3413"/>
      <c r="B3413"/>
      <c r="C3413"/>
      <c r="D3413"/>
      <c r="E3413"/>
      <c r="F3413"/>
      <c r="K3413"/>
      <c r="L3413"/>
      <c r="M3413"/>
      <c r="N3413"/>
      <c r="O3413"/>
      <c r="Q3413"/>
      <c r="R3413"/>
      <c r="AL3413" s="117"/>
      <c r="AM3413"/>
      <c r="AN3413"/>
      <c r="AO3413"/>
      <c r="AP3413"/>
      <c r="AU3413"/>
      <c r="AV3413" s="169"/>
    </row>
    <row r="3414" spans="1:48" s="9" customFormat="1" ht="15" customHeight="1" x14ac:dyDescent="0.35">
      <c r="A3414"/>
      <c r="B3414"/>
      <c r="C3414"/>
      <c r="D3414"/>
      <c r="E3414"/>
      <c r="F3414"/>
      <c r="K3414"/>
      <c r="L3414"/>
      <c r="M3414"/>
      <c r="N3414"/>
      <c r="O3414"/>
      <c r="Q3414"/>
      <c r="R3414"/>
      <c r="AL3414" s="117"/>
      <c r="AM3414"/>
      <c r="AN3414"/>
      <c r="AO3414"/>
      <c r="AP3414"/>
      <c r="AU3414"/>
      <c r="AV3414" s="169"/>
    </row>
    <row r="3415" spans="1:48" s="9" customFormat="1" ht="15" customHeight="1" x14ac:dyDescent="0.35">
      <c r="A3415"/>
      <c r="B3415"/>
      <c r="C3415"/>
      <c r="D3415"/>
      <c r="E3415"/>
      <c r="F3415"/>
      <c r="K3415"/>
      <c r="L3415"/>
      <c r="M3415"/>
      <c r="N3415"/>
      <c r="O3415"/>
      <c r="Q3415"/>
      <c r="R3415"/>
      <c r="AL3415" s="117"/>
      <c r="AM3415"/>
      <c r="AN3415"/>
      <c r="AO3415"/>
      <c r="AP3415"/>
      <c r="AU3415"/>
      <c r="AV3415" s="169"/>
    </row>
    <row r="3416" spans="1:48" s="9" customFormat="1" ht="15" customHeight="1" x14ac:dyDescent="0.35">
      <c r="A3416"/>
      <c r="B3416"/>
      <c r="C3416"/>
      <c r="D3416"/>
      <c r="E3416"/>
      <c r="F3416"/>
      <c r="K3416"/>
      <c r="L3416"/>
      <c r="M3416"/>
      <c r="N3416"/>
      <c r="O3416"/>
      <c r="Q3416"/>
      <c r="R3416"/>
      <c r="AL3416" s="117"/>
      <c r="AM3416"/>
      <c r="AN3416"/>
      <c r="AO3416"/>
      <c r="AP3416"/>
      <c r="AU3416"/>
      <c r="AV3416" s="169"/>
    </row>
    <row r="3417" spans="1:48" s="9" customFormat="1" ht="15" customHeight="1" x14ac:dyDescent="0.35">
      <c r="A3417"/>
      <c r="B3417"/>
      <c r="C3417"/>
      <c r="D3417"/>
      <c r="E3417"/>
      <c r="F3417"/>
      <c r="K3417"/>
      <c r="L3417"/>
      <c r="M3417"/>
      <c r="N3417"/>
      <c r="O3417"/>
      <c r="Q3417"/>
      <c r="R3417"/>
      <c r="AL3417" s="117"/>
      <c r="AM3417"/>
      <c r="AN3417"/>
      <c r="AO3417"/>
      <c r="AP3417"/>
      <c r="AU3417"/>
      <c r="AV3417" s="169"/>
    </row>
    <row r="3418" spans="1:48" s="9" customFormat="1" ht="15" customHeight="1" x14ac:dyDescent="0.35">
      <c r="A3418"/>
      <c r="B3418"/>
      <c r="C3418"/>
      <c r="D3418"/>
      <c r="E3418"/>
      <c r="F3418"/>
      <c r="K3418"/>
      <c r="L3418"/>
      <c r="M3418"/>
      <c r="N3418"/>
      <c r="O3418"/>
      <c r="Q3418"/>
      <c r="R3418"/>
      <c r="AL3418" s="117"/>
      <c r="AM3418"/>
      <c r="AN3418"/>
      <c r="AO3418"/>
      <c r="AP3418"/>
      <c r="AU3418"/>
      <c r="AV3418" s="169"/>
    </row>
    <row r="3419" spans="1:48" s="9" customFormat="1" ht="15" customHeight="1" x14ac:dyDescent="0.35">
      <c r="A3419"/>
      <c r="B3419"/>
      <c r="C3419"/>
      <c r="D3419"/>
      <c r="E3419"/>
      <c r="F3419"/>
      <c r="K3419"/>
      <c r="L3419"/>
      <c r="M3419"/>
      <c r="N3419"/>
      <c r="O3419"/>
      <c r="Q3419"/>
      <c r="R3419"/>
      <c r="AL3419" s="117"/>
      <c r="AM3419"/>
      <c r="AN3419"/>
      <c r="AO3419"/>
      <c r="AP3419"/>
      <c r="AU3419"/>
      <c r="AV3419" s="169"/>
    </row>
    <row r="3420" spans="1:48" s="9" customFormat="1" ht="15" customHeight="1" x14ac:dyDescent="0.35">
      <c r="A3420"/>
      <c r="B3420"/>
      <c r="C3420"/>
      <c r="D3420"/>
      <c r="E3420"/>
      <c r="F3420"/>
      <c r="K3420"/>
      <c r="L3420"/>
      <c r="M3420"/>
      <c r="N3420"/>
      <c r="O3420"/>
      <c r="Q3420"/>
      <c r="R3420"/>
      <c r="AL3420" s="117"/>
      <c r="AM3420"/>
      <c r="AN3420"/>
      <c r="AO3420"/>
      <c r="AP3420"/>
      <c r="AU3420"/>
      <c r="AV3420" s="169"/>
    </row>
    <row r="3421" spans="1:48" s="9" customFormat="1" ht="15" customHeight="1" x14ac:dyDescent="0.35">
      <c r="A3421"/>
      <c r="B3421"/>
      <c r="C3421"/>
      <c r="D3421"/>
      <c r="E3421"/>
      <c r="F3421"/>
      <c r="K3421"/>
      <c r="L3421"/>
      <c r="M3421"/>
      <c r="N3421"/>
      <c r="O3421"/>
      <c r="Q3421"/>
      <c r="R3421"/>
      <c r="AL3421" s="117"/>
      <c r="AM3421"/>
      <c r="AN3421"/>
      <c r="AO3421"/>
      <c r="AP3421"/>
      <c r="AU3421"/>
      <c r="AV3421" s="169"/>
    </row>
    <row r="3422" spans="1:48" s="9" customFormat="1" ht="15" customHeight="1" x14ac:dyDescent="0.35">
      <c r="A3422"/>
      <c r="B3422"/>
      <c r="C3422"/>
      <c r="D3422"/>
      <c r="E3422"/>
      <c r="F3422"/>
      <c r="K3422"/>
      <c r="L3422"/>
      <c r="M3422"/>
      <c r="N3422"/>
      <c r="O3422"/>
      <c r="Q3422"/>
      <c r="R3422"/>
      <c r="AL3422" s="117"/>
      <c r="AM3422"/>
      <c r="AN3422"/>
      <c r="AO3422"/>
      <c r="AP3422"/>
      <c r="AU3422"/>
      <c r="AV3422" s="169"/>
    </row>
    <row r="3423" spans="1:48" s="9" customFormat="1" ht="15" customHeight="1" x14ac:dyDescent="0.35">
      <c r="A3423"/>
      <c r="B3423"/>
      <c r="C3423"/>
      <c r="D3423"/>
      <c r="E3423"/>
      <c r="F3423"/>
      <c r="K3423"/>
      <c r="L3423"/>
      <c r="M3423"/>
      <c r="N3423"/>
      <c r="O3423"/>
      <c r="Q3423"/>
      <c r="R3423"/>
      <c r="AL3423" s="117"/>
      <c r="AM3423"/>
      <c r="AN3423"/>
      <c r="AO3423"/>
      <c r="AP3423"/>
      <c r="AU3423"/>
      <c r="AV3423" s="169"/>
    </row>
    <row r="3424" spans="1:48" s="9" customFormat="1" ht="15" customHeight="1" x14ac:dyDescent="0.35">
      <c r="A3424"/>
      <c r="B3424"/>
      <c r="C3424"/>
      <c r="D3424"/>
      <c r="E3424"/>
      <c r="F3424"/>
      <c r="K3424"/>
      <c r="L3424"/>
      <c r="M3424"/>
      <c r="N3424"/>
      <c r="O3424"/>
      <c r="Q3424"/>
      <c r="R3424"/>
      <c r="AL3424" s="117"/>
      <c r="AM3424"/>
      <c r="AN3424"/>
      <c r="AO3424"/>
      <c r="AP3424"/>
      <c r="AU3424"/>
      <c r="AV3424" s="169"/>
    </row>
    <row r="3425" spans="1:48" s="9" customFormat="1" ht="15" customHeight="1" x14ac:dyDescent="0.35">
      <c r="A3425"/>
      <c r="B3425"/>
      <c r="C3425"/>
      <c r="D3425"/>
      <c r="E3425"/>
      <c r="F3425"/>
      <c r="K3425"/>
      <c r="L3425"/>
      <c r="M3425"/>
      <c r="N3425"/>
      <c r="O3425"/>
      <c r="Q3425"/>
      <c r="R3425"/>
      <c r="AL3425" s="117"/>
      <c r="AM3425"/>
      <c r="AN3425"/>
      <c r="AO3425"/>
      <c r="AP3425"/>
      <c r="AU3425"/>
      <c r="AV3425" s="169"/>
    </row>
    <row r="3426" spans="1:48" s="9" customFormat="1" ht="15" customHeight="1" x14ac:dyDescent="0.35">
      <c r="A3426"/>
      <c r="B3426"/>
      <c r="C3426"/>
      <c r="D3426"/>
      <c r="E3426"/>
      <c r="F3426"/>
      <c r="K3426"/>
      <c r="L3426"/>
      <c r="M3426"/>
      <c r="N3426"/>
      <c r="O3426"/>
      <c r="Q3426"/>
      <c r="R3426"/>
      <c r="AL3426" s="117"/>
      <c r="AM3426"/>
      <c r="AN3426"/>
      <c r="AO3426"/>
      <c r="AP3426"/>
      <c r="AU3426"/>
      <c r="AV3426" s="169"/>
    </row>
    <row r="3427" spans="1:48" s="9" customFormat="1" ht="15" customHeight="1" x14ac:dyDescent="0.35">
      <c r="A3427"/>
      <c r="B3427"/>
      <c r="C3427"/>
      <c r="D3427"/>
      <c r="E3427"/>
      <c r="F3427"/>
      <c r="K3427"/>
      <c r="L3427"/>
      <c r="M3427"/>
      <c r="N3427"/>
      <c r="O3427"/>
      <c r="Q3427"/>
      <c r="R3427"/>
      <c r="AL3427" s="117"/>
      <c r="AM3427"/>
      <c r="AN3427"/>
      <c r="AO3427"/>
      <c r="AP3427"/>
      <c r="AU3427"/>
      <c r="AV3427" s="169"/>
    </row>
    <row r="3428" spans="1:48" s="9" customFormat="1" ht="15" customHeight="1" x14ac:dyDescent="0.35">
      <c r="A3428"/>
      <c r="B3428"/>
      <c r="C3428"/>
      <c r="D3428"/>
      <c r="E3428"/>
      <c r="F3428"/>
      <c r="K3428"/>
      <c r="L3428"/>
      <c r="M3428"/>
      <c r="N3428"/>
      <c r="O3428"/>
      <c r="Q3428"/>
      <c r="R3428"/>
      <c r="AL3428" s="117"/>
      <c r="AM3428"/>
      <c r="AN3428"/>
      <c r="AO3428"/>
      <c r="AP3428"/>
      <c r="AU3428"/>
      <c r="AV3428" s="169"/>
    </row>
    <row r="3429" spans="1:48" s="9" customFormat="1" ht="15" customHeight="1" x14ac:dyDescent="0.35">
      <c r="A3429"/>
      <c r="B3429"/>
      <c r="C3429"/>
      <c r="D3429"/>
      <c r="E3429"/>
      <c r="F3429"/>
      <c r="K3429"/>
      <c r="L3429"/>
      <c r="M3429"/>
      <c r="N3429"/>
      <c r="O3429"/>
      <c r="Q3429"/>
      <c r="R3429"/>
      <c r="AL3429" s="117"/>
      <c r="AM3429"/>
      <c r="AN3429"/>
      <c r="AO3429"/>
      <c r="AP3429"/>
      <c r="AU3429"/>
      <c r="AV3429" s="169"/>
    </row>
    <row r="3430" spans="1:48" s="9" customFormat="1" ht="15" customHeight="1" x14ac:dyDescent="0.35">
      <c r="A3430"/>
      <c r="B3430"/>
      <c r="C3430"/>
      <c r="D3430"/>
      <c r="E3430"/>
      <c r="F3430"/>
      <c r="K3430"/>
      <c r="L3430"/>
      <c r="M3430"/>
      <c r="N3430"/>
      <c r="O3430"/>
      <c r="Q3430"/>
      <c r="R3430"/>
      <c r="AL3430" s="117"/>
      <c r="AM3430"/>
      <c r="AN3430"/>
      <c r="AO3430"/>
      <c r="AP3430"/>
      <c r="AU3430"/>
      <c r="AV3430" s="169"/>
    </row>
    <row r="3431" spans="1:48" s="9" customFormat="1" ht="15" customHeight="1" x14ac:dyDescent="0.35">
      <c r="A3431"/>
      <c r="B3431"/>
      <c r="C3431"/>
      <c r="D3431"/>
      <c r="E3431"/>
      <c r="F3431"/>
      <c r="K3431"/>
      <c r="L3431"/>
      <c r="M3431"/>
      <c r="N3431"/>
      <c r="O3431"/>
      <c r="Q3431"/>
      <c r="R3431"/>
      <c r="AL3431" s="117"/>
      <c r="AM3431"/>
      <c r="AN3431"/>
      <c r="AO3431"/>
      <c r="AP3431"/>
      <c r="AU3431"/>
      <c r="AV3431" s="169"/>
    </row>
    <row r="3432" spans="1:48" s="9" customFormat="1" ht="15" customHeight="1" x14ac:dyDescent="0.35">
      <c r="A3432"/>
      <c r="B3432"/>
      <c r="C3432"/>
      <c r="D3432"/>
      <c r="E3432"/>
      <c r="F3432"/>
      <c r="K3432"/>
      <c r="L3432"/>
      <c r="M3432"/>
      <c r="N3432"/>
      <c r="O3432"/>
      <c r="Q3432"/>
      <c r="R3432"/>
      <c r="AL3432" s="117"/>
      <c r="AM3432"/>
      <c r="AN3432"/>
      <c r="AO3432"/>
      <c r="AP3432"/>
      <c r="AU3432"/>
      <c r="AV3432" s="169"/>
    </row>
    <row r="3433" spans="1:48" s="9" customFormat="1" ht="15" customHeight="1" x14ac:dyDescent="0.35">
      <c r="A3433"/>
      <c r="B3433"/>
      <c r="C3433"/>
      <c r="D3433"/>
      <c r="E3433"/>
      <c r="F3433"/>
      <c r="K3433"/>
      <c r="L3433"/>
      <c r="M3433"/>
      <c r="N3433"/>
      <c r="O3433"/>
      <c r="Q3433"/>
      <c r="R3433"/>
      <c r="AL3433" s="117"/>
      <c r="AM3433"/>
      <c r="AN3433"/>
      <c r="AO3433"/>
      <c r="AP3433"/>
      <c r="AU3433"/>
      <c r="AV3433" s="169"/>
    </row>
    <row r="3434" spans="1:48" s="9" customFormat="1" ht="15" customHeight="1" x14ac:dyDescent="0.35">
      <c r="A3434"/>
      <c r="B3434"/>
      <c r="C3434"/>
      <c r="D3434"/>
      <c r="E3434"/>
      <c r="F3434"/>
      <c r="K3434"/>
      <c r="L3434"/>
      <c r="M3434"/>
      <c r="N3434"/>
      <c r="O3434"/>
      <c r="Q3434"/>
      <c r="R3434"/>
      <c r="AL3434" s="117"/>
      <c r="AM3434"/>
      <c r="AN3434"/>
      <c r="AO3434"/>
      <c r="AP3434"/>
      <c r="AU3434"/>
      <c r="AV3434" s="169"/>
    </row>
    <row r="3435" spans="1:48" s="9" customFormat="1" ht="15" customHeight="1" x14ac:dyDescent="0.35">
      <c r="A3435"/>
      <c r="B3435"/>
      <c r="C3435"/>
      <c r="D3435"/>
      <c r="E3435"/>
      <c r="F3435"/>
      <c r="K3435"/>
      <c r="L3435"/>
      <c r="M3435"/>
      <c r="N3435"/>
      <c r="O3435"/>
      <c r="Q3435"/>
      <c r="R3435"/>
      <c r="AL3435" s="117"/>
      <c r="AM3435"/>
      <c r="AN3435"/>
      <c r="AO3435"/>
      <c r="AP3435"/>
      <c r="AU3435"/>
      <c r="AV3435" s="169"/>
    </row>
    <row r="3436" spans="1:48" s="9" customFormat="1" ht="15" customHeight="1" x14ac:dyDescent="0.35">
      <c r="A3436"/>
      <c r="B3436"/>
      <c r="C3436"/>
      <c r="D3436"/>
      <c r="E3436"/>
      <c r="F3436"/>
      <c r="K3436"/>
      <c r="L3436"/>
      <c r="M3436"/>
      <c r="N3436"/>
      <c r="O3436"/>
      <c r="Q3436"/>
      <c r="R3436"/>
      <c r="AL3436" s="117"/>
      <c r="AM3436"/>
      <c r="AN3436"/>
      <c r="AO3436"/>
      <c r="AP3436"/>
      <c r="AU3436"/>
      <c r="AV3436" s="169"/>
    </row>
    <row r="3437" spans="1:48" s="9" customFormat="1" ht="15" customHeight="1" x14ac:dyDescent="0.35">
      <c r="A3437"/>
      <c r="B3437"/>
      <c r="C3437"/>
      <c r="D3437"/>
      <c r="E3437"/>
      <c r="F3437"/>
      <c r="K3437"/>
      <c r="L3437"/>
      <c r="M3437"/>
      <c r="N3437"/>
      <c r="O3437"/>
      <c r="Q3437"/>
      <c r="R3437"/>
      <c r="AL3437" s="117"/>
      <c r="AM3437"/>
      <c r="AN3437"/>
      <c r="AO3437"/>
      <c r="AP3437"/>
      <c r="AU3437"/>
      <c r="AV3437" s="169"/>
    </row>
    <row r="3438" spans="1:48" s="9" customFormat="1" ht="15" customHeight="1" x14ac:dyDescent="0.35">
      <c r="A3438"/>
      <c r="B3438"/>
      <c r="C3438"/>
      <c r="D3438"/>
      <c r="E3438"/>
      <c r="F3438"/>
      <c r="K3438"/>
      <c r="L3438"/>
      <c r="M3438"/>
      <c r="N3438"/>
      <c r="O3438"/>
      <c r="Q3438"/>
      <c r="R3438"/>
      <c r="AL3438" s="117"/>
      <c r="AM3438"/>
      <c r="AN3438"/>
      <c r="AO3438"/>
      <c r="AP3438"/>
      <c r="AU3438"/>
      <c r="AV3438" s="169"/>
    </row>
    <row r="3439" spans="1:48" s="9" customFormat="1" ht="15" customHeight="1" x14ac:dyDescent="0.35">
      <c r="A3439"/>
      <c r="B3439"/>
      <c r="C3439"/>
      <c r="D3439"/>
      <c r="E3439"/>
      <c r="F3439"/>
      <c r="K3439"/>
      <c r="L3439"/>
      <c r="M3439"/>
      <c r="N3439"/>
      <c r="O3439"/>
      <c r="Q3439"/>
      <c r="R3439"/>
      <c r="AL3439" s="117"/>
      <c r="AM3439"/>
      <c r="AN3439"/>
      <c r="AO3439"/>
      <c r="AP3439"/>
      <c r="AU3439"/>
      <c r="AV3439" s="169"/>
    </row>
    <row r="3440" spans="1:48" s="9" customFormat="1" ht="15" customHeight="1" x14ac:dyDescent="0.35">
      <c r="A3440"/>
      <c r="B3440"/>
      <c r="C3440"/>
      <c r="D3440"/>
      <c r="E3440"/>
      <c r="F3440"/>
      <c r="K3440"/>
      <c r="L3440"/>
      <c r="M3440"/>
      <c r="N3440"/>
      <c r="O3440"/>
      <c r="Q3440"/>
      <c r="R3440"/>
      <c r="AL3440" s="117"/>
      <c r="AM3440"/>
      <c r="AN3440"/>
      <c r="AO3440"/>
      <c r="AP3440"/>
      <c r="AU3440"/>
      <c r="AV3440" s="169"/>
    </row>
    <row r="3441" spans="1:48" s="9" customFormat="1" ht="15" customHeight="1" x14ac:dyDescent="0.35">
      <c r="A3441"/>
      <c r="B3441"/>
      <c r="C3441"/>
      <c r="D3441"/>
      <c r="E3441"/>
      <c r="F3441"/>
      <c r="K3441"/>
      <c r="L3441"/>
      <c r="M3441"/>
      <c r="N3441"/>
      <c r="O3441"/>
      <c r="Q3441"/>
      <c r="R3441"/>
      <c r="AL3441" s="117"/>
      <c r="AM3441"/>
      <c r="AN3441"/>
      <c r="AO3441"/>
      <c r="AP3441"/>
      <c r="AU3441"/>
      <c r="AV3441" s="169"/>
    </row>
    <row r="3442" spans="1:48" s="9" customFormat="1" ht="15" customHeight="1" x14ac:dyDescent="0.35">
      <c r="A3442"/>
      <c r="B3442"/>
      <c r="C3442"/>
      <c r="D3442"/>
      <c r="E3442"/>
      <c r="F3442"/>
      <c r="K3442"/>
      <c r="L3442"/>
      <c r="M3442"/>
      <c r="N3442"/>
      <c r="O3442"/>
      <c r="Q3442"/>
      <c r="R3442"/>
      <c r="AL3442" s="117"/>
      <c r="AM3442"/>
      <c r="AN3442"/>
      <c r="AO3442"/>
      <c r="AP3442"/>
      <c r="AU3442"/>
      <c r="AV3442" s="169"/>
    </row>
    <row r="3443" spans="1:48" s="9" customFormat="1" ht="15" customHeight="1" x14ac:dyDescent="0.35">
      <c r="A3443"/>
      <c r="B3443"/>
      <c r="C3443"/>
      <c r="D3443"/>
      <c r="E3443"/>
      <c r="F3443"/>
      <c r="K3443"/>
      <c r="L3443"/>
      <c r="M3443"/>
      <c r="N3443"/>
      <c r="O3443"/>
      <c r="Q3443"/>
      <c r="R3443"/>
      <c r="AL3443" s="117"/>
      <c r="AM3443"/>
      <c r="AN3443"/>
      <c r="AO3443"/>
      <c r="AP3443"/>
      <c r="AU3443"/>
      <c r="AV3443" s="169"/>
    </row>
    <row r="3444" spans="1:48" s="9" customFormat="1" ht="15" customHeight="1" x14ac:dyDescent="0.35">
      <c r="A3444"/>
      <c r="B3444"/>
      <c r="C3444"/>
      <c r="D3444"/>
      <c r="E3444"/>
      <c r="F3444"/>
      <c r="K3444"/>
      <c r="L3444"/>
      <c r="M3444"/>
      <c r="N3444"/>
      <c r="O3444"/>
      <c r="Q3444"/>
      <c r="R3444"/>
      <c r="AL3444" s="117"/>
      <c r="AM3444"/>
      <c r="AN3444"/>
      <c r="AO3444"/>
      <c r="AP3444"/>
      <c r="AU3444"/>
      <c r="AV3444" s="169"/>
    </row>
    <row r="3445" spans="1:48" s="9" customFormat="1" ht="15" customHeight="1" x14ac:dyDescent="0.35">
      <c r="A3445"/>
      <c r="B3445"/>
      <c r="C3445"/>
      <c r="D3445"/>
      <c r="E3445"/>
      <c r="F3445"/>
      <c r="K3445"/>
      <c r="L3445"/>
      <c r="M3445"/>
      <c r="N3445"/>
      <c r="O3445"/>
      <c r="Q3445"/>
      <c r="R3445"/>
      <c r="AL3445" s="117"/>
      <c r="AM3445"/>
      <c r="AN3445"/>
      <c r="AO3445"/>
      <c r="AP3445"/>
      <c r="AU3445"/>
      <c r="AV3445" s="169"/>
    </row>
    <row r="3446" spans="1:48" s="9" customFormat="1" ht="15" customHeight="1" x14ac:dyDescent="0.35">
      <c r="A3446"/>
      <c r="B3446"/>
      <c r="C3446"/>
      <c r="D3446"/>
      <c r="E3446"/>
      <c r="F3446"/>
      <c r="K3446"/>
      <c r="L3446"/>
      <c r="M3446"/>
      <c r="N3446"/>
      <c r="O3446"/>
      <c r="Q3446"/>
      <c r="R3446"/>
      <c r="AL3446" s="117"/>
      <c r="AM3446"/>
      <c r="AN3446"/>
      <c r="AO3446"/>
      <c r="AP3446"/>
      <c r="AU3446"/>
      <c r="AV3446" s="169"/>
    </row>
    <row r="3447" spans="1:48" s="9" customFormat="1" ht="15" customHeight="1" x14ac:dyDescent="0.35">
      <c r="A3447"/>
      <c r="B3447"/>
      <c r="C3447"/>
      <c r="D3447"/>
      <c r="E3447"/>
      <c r="F3447"/>
      <c r="K3447"/>
      <c r="L3447"/>
      <c r="M3447"/>
      <c r="N3447"/>
      <c r="O3447"/>
      <c r="Q3447"/>
      <c r="R3447"/>
      <c r="AL3447" s="117"/>
      <c r="AM3447"/>
      <c r="AN3447"/>
      <c r="AO3447"/>
      <c r="AP3447"/>
      <c r="AU3447"/>
      <c r="AV3447" s="169"/>
    </row>
    <row r="3448" spans="1:48" s="9" customFormat="1" ht="15" customHeight="1" x14ac:dyDescent="0.35">
      <c r="A3448"/>
      <c r="B3448"/>
      <c r="C3448"/>
      <c r="D3448"/>
      <c r="E3448"/>
      <c r="F3448"/>
      <c r="K3448"/>
      <c r="L3448"/>
      <c r="M3448"/>
      <c r="N3448"/>
      <c r="O3448"/>
      <c r="Q3448"/>
      <c r="R3448"/>
      <c r="AL3448" s="117"/>
      <c r="AM3448"/>
      <c r="AN3448"/>
      <c r="AO3448"/>
      <c r="AP3448"/>
      <c r="AU3448"/>
      <c r="AV3448" s="169"/>
    </row>
    <row r="3449" spans="1:48" s="9" customFormat="1" ht="15" customHeight="1" x14ac:dyDescent="0.35">
      <c r="A3449"/>
      <c r="B3449"/>
      <c r="C3449"/>
      <c r="D3449"/>
      <c r="E3449"/>
      <c r="F3449"/>
      <c r="K3449"/>
      <c r="L3449"/>
      <c r="M3449"/>
      <c r="N3449"/>
      <c r="O3449"/>
      <c r="Q3449"/>
      <c r="R3449"/>
      <c r="AL3449" s="117"/>
      <c r="AM3449"/>
      <c r="AN3449"/>
      <c r="AO3449"/>
      <c r="AP3449"/>
      <c r="AU3449"/>
      <c r="AV3449" s="169"/>
    </row>
    <row r="3450" spans="1:48" s="9" customFormat="1" ht="15" customHeight="1" x14ac:dyDescent="0.35">
      <c r="A3450"/>
      <c r="B3450"/>
      <c r="C3450"/>
      <c r="D3450"/>
      <c r="E3450"/>
      <c r="F3450"/>
      <c r="K3450"/>
      <c r="L3450"/>
      <c r="M3450"/>
      <c r="N3450"/>
      <c r="O3450"/>
      <c r="Q3450"/>
      <c r="R3450"/>
      <c r="AL3450" s="117"/>
      <c r="AM3450"/>
      <c r="AN3450"/>
      <c r="AO3450"/>
      <c r="AP3450"/>
      <c r="AU3450"/>
      <c r="AV3450" s="169"/>
    </row>
    <row r="3451" spans="1:48" s="9" customFormat="1" ht="15" customHeight="1" x14ac:dyDescent="0.35">
      <c r="A3451"/>
      <c r="B3451"/>
      <c r="C3451"/>
      <c r="D3451"/>
      <c r="E3451"/>
      <c r="F3451"/>
      <c r="K3451"/>
      <c r="L3451"/>
      <c r="M3451"/>
      <c r="N3451"/>
      <c r="O3451"/>
      <c r="Q3451"/>
      <c r="R3451"/>
      <c r="AL3451" s="117"/>
      <c r="AM3451"/>
      <c r="AN3451"/>
      <c r="AO3451"/>
      <c r="AP3451"/>
      <c r="AU3451"/>
      <c r="AV3451" s="169"/>
    </row>
    <row r="3452" spans="1:48" s="9" customFormat="1" ht="15" customHeight="1" x14ac:dyDescent="0.35">
      <c r="A3452"/>
      <c r="B3452"/>
      <c r="C3452"/>
      <c r="D3452"/>
      <c r="E3452"/>
      <c r="F3452"/>
      <c r="K3452"/>
      <c r="L3452"/>
      <c r="M3452"/>
      <c r="N3452"/>
      <c r="O3452"/>
      <c r="Q3452"/>
      <c r="R3452"/>
      <c r="AL3452" s="117"/>
      <c r="AM3452"/>
      <c r="AN3452"/>
      <c r="AO3452"/>
      <c r="AP3452"/>
      <c r="AU3452"/>
      <c r="AV3452" s="169"/>
    </row>
    <row r="3453" spans="1:48" s="9" customFormat="1" ht="15" customHeight="1" x14ac:dyDescent="0.35">
      <c r="A3453"/>
      <c r="B3453"/>
      <c r="C3453"/>
      <c r="D3453"/>
      <c r="E3453"/>
      <c r="F3453"/>
      <c r="K3453"/>
      <c r="L3453"/>
      <c r="M3453"/>
      <c r="N3453"/>
      <c r="O3453"/>
      <c r="Q3453"/>
      <c r="R3453"/>
      <c r="AL3453" s="117"/>
      <c r="AM3453"/>
      <c r="AN3453"/>
      <c r="AO3453"/>
      <c r="AP3453"/>
      <c r="AU3453"/>
      <c r="AV3453" s="169"/>
    </row>
    <row r="3454" spans="1:48" s="9" customFormat="1" ht="15" customHeight="1" x14ac:dyDescent="0.35">
      <c r="A3454"/>
      <c r="B3454"/>
      <c r="C3454"/>
      <c r="D3454"/>
      <c r="E3454"/>
      <c r="F3454"/>
      <c r="K3454"/>
      <c r="L3454"/>
      <c r="M3454"/>
      <c r="N3454"/>
      <c r="O3454"/>
      <c r="Q3454"/>
      <c r="R3454"/>
      <c r="AL3454" s="117"/>
      <c r="AM3454"/>
      <c r="AN3454"/>
      <c r="AO3454"/>
      <c r="AP3454"/>
      <c r="AU3454"/>
      <c r="AV3454" s="169"/>
    </row>
    <row r="3455" spans="1:48" s="9" customFormat="1" ht="15" customHeight="1" x14ac:dyDescent="0.35">
      <c r="A3455"/>
      <c r="B3455"/>
      <c r="C3455"/>
      <c r="D3455"/>
      <c r="E3455"/>
      <c r="F3455"/>
      <c r="K3455"/>
      <c r="L3455"/>
      <c r="M3455"/>
      <c r="N3455"/>
      <c r="O3455"/>
      <c r="Q3455"/>
      <c r="R3455"/>
      <c r="AL3455" s="117"/>
      <c r="AM3455"/>
      <c r="AN3455"/>
      <c r="AO3455"/>
      <c r="AP3455"/>
      <c r="AU3455"/>
      <c r="AV3455" s="169"/>
    </row>
    <row r="3456" spans="1:48" s="9" customFormat="1" ht="15" customHeight="1" x14ac:dyDescent="0.35">
      <c r="A3456"/>
      <c r="B3456"/>
      <c r="C3456"/>
      <c r="D3456"/>
      <c r="E3456"/>
      <c r="F3456"/>
      <c r="K3456"/>
      <c r="L3456"/>
      <c r="M3456"/>
      <c r="N3456"/>
      <c r="O3456"/>
      <c r="Q3456"/>
      <c r="R3456"/>
      <c r="AL3456" s="117"/>
      <c r="AM3456"/>
      <c r="AN3456"/>
      <c r="AO3456"/>
      <c r="AP3456"/>
      <c r="AU3456"/>
      <c r="AV3456" s="169"/>
    </row>
    <row r="3457" spans="1:48" s="9" customFormat="1" ht="15" customHeight="1" x14ac:dyDescent="0.35">
      <c r="A3457"/>
      <c r="B3457"/>
      <c r="C3457"/>
      <c r="D3457"/>
      <c r="E3457"/>
      <c r="F3457"/>
      <c r="K3457"/>
      <c r="L3457"/>
      <c r="M3457"/>
      <c r="N3457"/>
      <c r="O3457"/>
      <c r="Q3457"/>
      <c r="R3457"/>
      <c r="AL3457" s="117"/>
      <c r="AM3457"/>
      <c r="AN3457"/>
      <c r="AO3457"/>
      <c r="AP3457"/>
      <c r="AU3457"/>
      <c r="AV3457" s="169"/>
    </row>
    <row r="3458" spans="1:48" s="9" customFormat="1" ht="15" customHeight="1" x14ac:dyDescent="0.35">
      <c r="A3458"/>
      <c r="B3458"/>
      <c r="C3458"/>
      <c r="D3458"/>
      <c r="E3458"/>
      <c r="F3458"/>
      <c r="K3458"/>
      <c r="L3458"/>
      <c r="M3458"/>
      <c r="N3458"/>
      <c r="O3458"/>
      <c r="Q3458"/>
      <c r="R3458"/>
      <c r="AL3458" s="117"/>
      <c r="AM3458"/>
      <c r="AN3458"/>
      <c r="AO3458"/>
      <c r="AP3458"/>
      <c r="AU3458"/>
      <c r="AV3458" s="169"/>
    </row>
    <row r="3459" spans="1:48" s="9" customFormat="1" ht="15" customHeight="1" x14ac:dyDescent="0.35">
      <c r="A3459"/>
      <c r="B3459"/>
      <c r="C3459"/>
      <c r="D3459"/>
      <c r="E3459"/>
      <c r="F3459"/>
      <c r="K3459"/>
      <c r="L3459"/>
      <c r="M3459"/>
      <c r="N3459"/>
      <c r="O3459"/>
      <c r="Q3459"/>
      <c r="R3459"/>
      <c r="AL3459" s="117"/>
      <c r="AM3459"/>
      <c r="AN3459"/>
      <c r="AO3459"/>
      <c r="AP3459"/>
      <c r="AU3459"/>
      <c r="AV3459" s="169"/>
    </row>
    <row r="3460" spans="1:48" s="9" customFormat="1" ht="15" customHeight="1" x14ac:dyDescent="0.35">
      <c r="A3460"/>
      <c r="B3460"/>
      <c r="C3460"/>
      <c r="D3460"/>
      <c r="E3460"/>
      <c r="F3460"/>
      <c r="K3460"/>
      <c r="L3460"/>
      <c r="M3460"/>
      <c r="N3460"/>
      <c r="O3460"/>
      <c r="Q3460"/>
      <c r="R3460"/>
      <c r="AL3460" s="117"/>
      <c r="AM3460"/>
      <c r="AN3460"/>
      <c r="AO3460"/>
      <c r="AP3460"/>
      <c r="AU3460"/>
      <c r="AV3460" s="169"/>
    </row>
    <row r="3461" spans="1:48" s="9" customFormat="1" ht="15" customHeight="1" x14ac:dyDescent="0.35">
      <c r="A3461"/>
      <c r="B3461"/>
      <c r="C3461"/>
      <c r="D3461"/>
      <c r="E3461"/>
      <c r="F3461"/>
      <c r="K3461"/>
      <c r="L3461"/>
      <c r="M3461"/>
      <c r="N3461"/>
      <c r="O3461"/>
      <c r="Q3461"/>
      <c r="R3461"/>
      <c r="AL3461" s="117"/>
      <c r="AM3461"/>
      <c r="AN3461"/>
      <c r="AO3461"/>
      <c r="AP3461"/>
      <c r="AU3461"/>
      <c r="AV3461" s="169"/>
    </row>
    <row r="3462" spans="1:48" s="9" customFormat="1" ht="15" customHeight="1" x14ac:dyDescent="0.35">
      <c r="A3462"/>
      <c r="B3462"/>
      <c r="C3462"/>
      <c r="D3462"/>
      <c r="E3462"/>
      <c r="F3462"/>
      <c r="K3462"/>
      <c r="L3462"/>
      <c r="M3462"/>
      <c r="N3462"/>
      <c r="O3462"/>
      <c r="Q3462"/>
      <c r="R3462"/>
      <c r="AL3462" s="117"/>
      <c r="AM3462"/>
      <c r="AN3462"/>
      <c r="AO3462"/>
      <c r="AP3462"/>
      <c r="AU3462"/>
      <c r="AV3462" s="169"/>
    </row>
    <row r="3463" spans="1:48" s="9" customFormat="1" ht="15" customHeight="1" x14ac:dyDescent="0.35">
      <c r="A3463"/>
      <c r="B3463"/>
      <c r="C3463"/>
      <c r="D3463"/>
      <c r="E3463"/>
      <c r="F3463"/>
      <c r="K3463"/>
      <c r="L3463"/>
      <c r="M3463"/>
      <c r="N3463"/>
      <c r="O3463"/>
      <c r="Q3463"/>
      <c r="R3463"/>
      <c r="AL3463" s="117"/>
      <c r="AM3463"/>
      <c r="AN3463"/>
      <c r="AO3463"/>
      <c r="AP3463"/>
      <c r="AU3463"/>
      <c r="AV3463" s="169"/>
    </row>
    <row r="3464" spans="1:48" s="9" customFormat="1" ht="15" customHeight="1" x14ac:dyDescent="0.35">
      <c r="A3464"/>
      <c r="B3464"/>
      <c r="C3464"/>
      <c r="D3464"/>
      <c r="E3464"/>
      <c r="F3464"/>
      <c r="K3464"/>
      <c r="L3464"/>
      <c r="M3464"/>
      <c r="N3464"/>
      <c r="O3464"/>
      <c r="Q3464"/>
      <c r="R3464"/>
      <c r="AL3464" s="117"/>
      <c r="AM3464"/>
      <c r="AN3464"/>
      <c r="AO3464"/>
      <c r="AP3464"/>
      <c r="AU3464"/>
      <c r="AV3464" s="169"/>
    </row>
    <row r="3465" spans="1:48" s="9" customFormat="1" ht="15" customHeight="1" x14ac:dyDescent="0.35">
      <c r="A3465"/>
      <c r="B3465"/>
      <c r="C3465"/>
      <c r="D3465"/>
      <c r="E3465"/>
      <c r="F3465"/>
      <c r="K3465"/>
      <c r="L3465"/>
      <c r="M3465"/>
      <c r="N3465"/>
      <c r="O3465"/>
      <c r="Q3465"/>
      <c r="R3465"/>
      <c r="AL3465" s="117"/>
      <c r="AM3465"/>
      <c r="AN3465"/>
      <c r="AO3465"/>
      <c r="AP3465"/>
      <c r="AU3465"/>
      <c r="AV3465" s="169"/>
    </row>
    <row r="3466" spans="1:48" s="9" customFormat="1" ht="15" customHeight="1" x14ac:dyDescent="0.35">
      <c r="A3466"/>
      <c r="B3466"/>
      <c r="C3466"/>
      <c r="D3466"/>
      <c r="E3466"/>
      <c r="F3466"/>
      <c r="K3466"/>
      <c r="L3466"/>
      <c r="M3466"/>
      <c r="N3466"/>
      <c r="O3466"/>
      <c r="Q3466"/>
      <c r="R3466"/>
      <c r="AL3466" s="117"/>
      <c r="AM3466"/>
      <c r="AN3466"/>
      <c r="AO3466"/>
      <c r="AP3466"/>
      <c r="AU3466"/>
      <c r="AV3466" s="169"/>
    </row>
    <row r="3467" spans="1:48" s="9" customFormat="1" ht="15" customHeight="1" x14ac:dyDescent="0.35">
      <c r="A3467"/>
      <c r="B3467"/>
      <c r="C3467"/>
      <c r="D3467"/>
      <c r="E3467"/>
      <c r="F3467"/>
      <c r="K3467"/>
      <c r="L3467"/>
      <c r="M3467"/>
      <c r="N3467"/>
      <c r="O3467"/>
      <c r="Q3467"/>
      <c r="R3467"/>
      <c r="AL3467" s="117"/>
      <c r="AM3467"/>
      <c r="AN3467"/>
      <c r="AO3467"/>
      <c r="AP3467"/>
      <c r="AU3467"/>
      <c r="AV3467" s="169"/>
    </row>
    <row r="3468" spans="1:48" s="9" customFormat="1" ht="15" customHeight="1" x14ac:dyDescent="0.35">
      <c r="A3468"/>
      <c r="B3468"/>
      <c r="C3468"/>
      <c r="D3468"/>
      <c r="E3468"/>
      <c r="F3468"/>
      <c r="K3468"/>
      <c r="L3468"/>
      <c r="M3468"/>
      <c r="N3468"/>
      <c r="O3468"/>
      <c r="Q3468"/>
      <c r="R3468"/>
      <c r="AL3468" s="117"/>
      <c r="AM3468"/>
      <c r="AN3468"/>
      <c r="AO3468"/>
      <c r="AP3468"/>
      <c r="AU3468"/>
      <c r="AV3468" s="169"/>
    </row>
    <row r="3469" spans="1:48" s="9" customFormat="1" ht="15" customHeight="1" x14ac:dyDescent="0.35">
      <c r="A3469"/>
      <c r="B3469"/>
      <c r="C3469"/>
      <c r="D3469"/>
      <c r="E3469"/>
      <c r="F3469"/>
      <c r="K3469"/>
      <c r="L3469"/>
      <c r="M3469"/>
      <c r="N3469"/>
      <c r="O3469"/>
      <c r="Q3469"/>
      <c r="R3469"/>
      <c r="AL3469" s="117"/>
      <c r="AM3469"/>
      <c r="AN3469"/>
      <c r="AO3469"/>
      <c r="AP3469"/>
      <c r="AU3469"/>
      <c r="AV3469" s="169"/>
    </row>
    <row r="3470" spans="1:48" s="9" customFormat="1" ht="15" customHeight="1" x14ac:dyDescent="0.35">
      <c r="A3470"/>
      <c r="B3470"/>
      <c r="C3470"/>
      <c r="D3470"/>
      <c r="E3470"/>
      <c r="F3470"/>
      <c r="K3470"/>
      <c r="L3470"/>
      <c r="M3470"/>
      <c r="N3470"/>
      <c r="O3470"/>
      <c r="Q3470"/>
      <c r="R3470"/>
      <c r="AL3470" s="117"/>
      <c r="AM3470"/>
      <c r="AN3470"/>
      <c r="AO3470"/>
      <c r="AP3470"/>
      <c r="AU3470"/>
      <c r="AV3470" s="169"/>
    </row>
    <row r="3471" spans="1:48" s="9" customFormat="1" ht="15" customHeight="1" x14ac:dyDescent="0.35">
      <c r="A3471"/>
      <c r="B3471"/>
      <c r="C3471"/>
      <c r="D3471"/>
      <c r="E3471"/>
      <c r="F3471"/>
      <c r="K3471"/>
      <c r="L3471"/>
      <c r="M3471"/>
      <c r="N3471"/>
      <c r="O3471"/>
      <c r="Q3471"/>
      <c r="R3471"/>
      <c r="AL3471" s="117"/>
      <c r="AM3471"/>
      <c r="AN3471"/>
      <c r="AO3471"/>
      <c r="AP3471"/>
      <c r="AU3471"/>
      <c r="AV3471" s="169"/>
    </row>
    <row r="3472" spans="1:48" s="9" customFormat="1" ht="15" customHeight="1" x14ac:dyDescent="0.35">
      <c r="A3472"/>
      <c r="B3472"/>
      <c r="C3472"/>
      <c r="D3472"/>
      <c r="E3472"/>
      <c r="F3472"/>
      <c r="K3472"/>
      <c r="L3472"/>
      <c r="M3472"/>
      <c r="N3472"/>
      <c r="O3472"/>
      <c r="Q3472"/>
      <c r="R3472"/>
      <c r="AL3472" s="117"/>
      <c r="AM3472"/>
      <c r="AN3472"/>
      <c r="AO3472"/>
      <c r="AP3472"/>
      <c r="AU3472"/>
      <c r="AV3472" s="169"/>
    </row>
    <row r="3473" spans="1:48" s="9" customFormat="1" ht="15" customHeight="1" x14ac:dyDescent="0.35">
      <c r="A3473"/>
      <c r="B3473"/>
      <c r="C3473"/>
      <c r="D3473"/>
      <c r="E3473"/>
      <c r="F3473"/>
      <c r="K3473"/>
      <c r="L3473"/>
      <c r="M3473"/>
      <c r="N3473"/>
      <c r="O3473"/>
      <c r="Q3473"/>
      <c r="R3473"/>
      <c r="AL3473" s="117"/>
      <c r="AM3473"/>
      <c r="AN3473"/>
      <c r="AO3473"/>
      <c r="AP3473"/>
      <c r="AU3473"/>
      <c r="AV3473" s="169"/>
    </row>
    <row r="3474" spans="1:48" s="9" customFormat="1" ht="15" customHeight="1" x14ac:dyDescent="0.35">
      <c r="A3474"/>
      <c r="B3474"/>
      <c r="C3474"/>
      <c r="D3474"/>
      <c r="E3474"/>
      <c r="F3474"/>
      <c r="K3474"/>
      <c r="L3474"/>
      <c r="M3474"/>
      <c r="N3474"/>
      <c r="O3474"/>
      <c r="Q3474"/>
      <c r="R3474"/>
      <c r="AL3474" s="117"/>
      <c r="AM3474"/>
      <c r="AN3474"/>
      <c r="AO3474"/>
      <c r="AP3474"/>
      <c r="AU3474"/>
      <c r="AV3474" s="169"/>
    </row>
    <row r="3475" spans="1:48" s="9" customFormat="1" ht="15" customHeight="1" x14ac:dyDescent="0.35">
      <c r="A3475"/>
      <c r="B3475"/>
      <c r="C3475"/>
      <c r="D3475"/>
      <c r="E3475"/>
      <c r="F3475"/>
      <c r="K3475"/>
      <c r="L3475"/>
      <c r="M3475"/>
      <c r="N3475"/>
      <c r="O3475"/>
      <c r="Q3475"/>
      <c r="R3475"/>
      <c r="AL3475" s="117"/>
      <c r="AM3475"/>
      <c r="AN3475"/>
      <c r="AO3475"/>
      <c r="AP3475"/>
      <c r="AU3475"/>
      <c r="AV3475" s="169"/>
    </row>
    <row r="3476" spans="1:48" s="9" customFormat="1" ht="15" customHeight="1" x14ac:dyDescent="0.35">
      <c r="A3476"/>
      <c r="B3476"/>
      <c r="C3476"/>
      <c r="D3476"/>
      <c r="E3476"/>
      <c r="F3476"/>
      <c r="K3476"/>
      <c r="L3476"/>
      <c r="M3476"/>
      <c r="N3476"/>
      <c r="O3476"/>
      <c r="Q3476"/>
      <c r="R3476"/>
      <c r="AL3476" s="117"/>
      <c r="AM3476"/>
      <c r="AN3476"/>
      <c r="AO3476"/>
      <c r="AP3476"/>
      <c r="AU3476"/>
      <c r="AV3476" s="169"/>
    </row>
    <row r="3477" spans="1:48" s="9" customFormat="1" ht="15" customHeight="1" x14ac:dyDescent="0.35">
      <c r="A3477"/>
      <c r="B3477"/>
      <c r="C3477"/>
      <c r="D3477"/>
      <c r="E3477"/>
      <c r="F3477"/>
      <c r="K3477"/>
      <c r="L3477"/>
      <c r="M3477"/>
      <c r="N3477"/>
      <c r="O3477"/>
      <c r="Q3477"/>
      <c r="R3477"/>
      <c r="AL3477" s="117"/>
      <c r="AM3477"/>
      <c r="AN3477"/>
      <c r="AO3477"/>
      <c r="AP3477"/>
      <c r="AU3477"/>
      <c r="AV3477" s="169"/>
    </row>
    <row r="3478" spans="1:48" s="9" customFormat="1" ht="15" customHeight="1" x14ac:dyDescent="0.35">
      <c r="A3478"/>
      <c r="B3478"/>
      <c r="C3478"/>
      <c r="D3478"/>
      <c r="E3478"/>
      <c r="F3478"/>
      <c r="K3478"/>
      <c r="L3478"/>
      <c r="M3478"/>
      <c r="N3478"/>
      <c r="O3478"/>
      <c r="Q3478"/>
      <c r="R3478"/>
      <c r="AL3478" s="117"/>
      <c r="AM3478"/>
      <c r="AN3478"/>
      <c r="AO3478"/>
      <c r="AP3478"/>
      <c r="AU3478"/>
      <c r="AV3478" s="169"/>
    </row>
    <row r="3479" spans="1:48" s="9" customFormat="1" ht="15" customHeight="1" x14ac:dyDescent="0.35">
      <c r="A3479"/>
      <c r="B3479"/>
      <c r="C3479"/>
      <c r="D3479"/>
      <c r="E3479"/>
      <c r="F3479"/>
      <c r="K3479"/>
      <c r="L3479"/>
      <c r="M3479"/>
      <c r="N3479"/>
      <c r="O3479"/>
      <c r="Q3479"/>
      <c r="R3479"/>
      <c r="AL3479" s="117"/>
      <c r="AM3479"/>
      <c r="AN3479"/>
      <c r="AO3479"/>
      <c r="AP3479"/>
      <c r="AU3479"/>
      <c r="AV3479" s="169"/>
    </row>
    <row r="3480" spans="1:48" s="9" customFormat="1" ht="15" customHeight="1" x14ac:dyDescent="0.35">
      <c r="A3480"/>
      <c r="B3480"/>
      <c r="C3480"/>
      <c r="D3480"/>
      <c r="E3480"/>
      <c r="F3480"/>
      <c r="K3480"/>
      <c r="L3480"/>
      <c r="M3480"/>
      <c r="N3480"/>
      <c r="O3480"/>
      <c r="Q3480"/>
      <c r="R3480"/>
      <c r="AL3480" s="117"/>
      <c r="AM3480"/>
      <c r="AN3480"/>
      <c r="AO3480"/>
      <c r="AP3480"/>
      <c r="AU3480"/>
      <c r="AV3480" s="169"/>
    </row>
    <row r="3481" spans="1:48" s="9" customFormat="1" ht="15" customHeight="1" x14ac:dyDescent="0.35">
      <c r="A3481"/>
      <c r="B3481"/>
      <c r="C3481"/>
      <c r="D3481"/>
      <c r="E3481"/>
      <c r="F3481"/>
      <c r="K3481"/>
      <c r="L3481"/>
      <c r="M3481"/>
      <c r="N3481"/>
      <c r="O3481"/>
      <c r="Q3481"/>
      <c r="R3481"/>
      <c r="AL3481" s="117"/>
      <c r="AM3481"/>
      <c r="AN3481"/>
      <c r="AO3481"/>
      <c r="AP3481"/>
      <c r="AU3481"/>
      <c r="AV3481" s="169"/>
    </row>
    <row r="3482" spans="1:48" s="9" customFormat="1" ht="15" customHeight="1" x14ac:dyDescent="0.35">
      <c r="A3482"/>
      <c r="B3482"/>
      <c r="C3482"/>
      <c r="D3482"/>
      <c r="E3482"/>
      <c r="F3482"/>
      <c r="K3482"/>
      <c r="L3482"/>
      <c r="M3482"/>
      <c r="N3482"/>
      <c r="O3482"/>
      <c r="Q3482"/>
      <c r="R3482"/>
      <c r="AL3482" s="117"/>
      <c r="AM3482"/>
      <c r="AN3482"/>
      <c r="AO3482"/>
      <c r="AP3482"/>
      <c r="AU3482"/>
      <c r="AV3482" s="169"/>
    </row>
    <row r="3483" spans="1:48" s="9" customFormat="1" ht="15" customHeight="1" x14ac:dyDescent="0.35">
      <c r="A3483"/>
      <c r="B3483"/>
      <c r="C3483"/>
      <c r="D3483"/>
      <c r="E3483"/>
      <c r="F3483"/>
      <c r="K3483"/>
      <c r="L3483"/>
      <c r="M3483"/>
      <c r="N3483"/>
      <c r="O3483"/>
      <c r="Q3483"/>
      <c r="R3483"/>
      <c r="AL3483" s="117"/>
      <c r="AM3483"/>
      <c r="AN3483"/>
      <c r="AO3483"/>
      <c r="AP3483"/>
      <c r="AU3483"/>
      <c r="AV3483" s="169"/>
    </row>
    <row r="3484" spans="1:48" s="9" customFormat="1" ht="15" customHeight="1" x14ac:dyDescent="0.35">
      <c r="A3484"/>
      <c r="B3484"/>
      <c r="C3484"/>
      <c r="D3484"/>
      <c r="E3484"/>
      <c r="F3484"/>
      <c r="K3484"/>
      <c r="L3484"/>
      <c r="M3484"/>
      <c r="N3484"/>
      <c r="O3484"/>
      <c r="Q3484"/>
      <c r="R3484"/>
      <c r="AL3484" s="117"/>
      <c r="AM3484"/>
      <c r="AN3484"/>
      <c r="AO3484"/>
      <c r="AP3484"/>
      <c r="AU3484"/>
      <c r="AV3484" s="169"/>
    </row>
    <row r="3485" spans="1:48" s="9" customFormat="1" ht="15" customHeight="1" x14ac:dyDescent="0.35">
      <c r="A3485"/>
      <c r="B3485"/>
      <c r="C3485"/>
      <c r="D3485"/>
      <c r="E3485"/>
      <c r="F3485"/>
      <c r="K3485"/>
      <c r="L3485"/>
      <c r="M3485"/>
      <c r="N3485"/>
      <c r="O3485"/>
      <c r="Q3485"/>
      <c r="R3485"/>
      <c r="AL3485" s="117"/>
      <c r="AM3485"/>
      <c r="AN3485"/>
      <c r="AO3485"/>
      <c r="AP3485"/>
      <c r="AU3485"/>
      <c r="AV3485" s="169"/>
    </row>
    <row r="3486" spans="1:48" s="9" customFormat="1" ht="15" customHeight="1" x14ac:dyDescent="0.35">
      <c r="A3486"/>
      <c r="B3486"/>
      <c r="C3486"/>
      <c r="D3486"/>
      <c r="E3486"/>
      <c r="F3486"/>
      <c r="K3486"/>
      <c r="L3486"/>
      <c r="M3486"/>
      <c r="N3486"/>
      <c r="O3486"/>
      <c r="Q3486"/>
      <c r="R3486"/>
      <c r="AL3486" s="117"/>
      <c r="AM3486"/>
      <c r="AN3486"/>
      <c r="AO3486"/>
      <c r="AP3486"/>
      <c r="AU3486"/>
      <c r="AV3486" s="169"/>
    </row>
    <row r="3487" spans="1:48" s="9" customFormat="1" ht="15" customHeight="1" x14ac:dyDescent="0.35">
      <c r="A3487"/>
      <c r="B3487"/>
      <c r="C3487"/>
      <c r="D3487"/>
      <c r="E3487"/>
      <c r="F3487"/>
      <c r="K3487"/>
      <c r="L3487"/>
      <c r="M3487"/>
      <c r="N3487"/>
      <c r="O3487"/>
      <c r="Q3487"/>
      <c r="R3487"/>
      <c r="AL3487" s="117"/>
      <c r="AM3487"/>
      <c r="AN3487"/>
      <c r="AO3487"/>
      <c r="AP3487"/>
      <c r="AU3487"/>
      <c r="AV3487" s="169"/>
    </row>
    <row r="3488" spans="1:48" s="9" customFormat="1" ht="15" customHeight="1" x14ac:dyDescent="0.35">
      <c r="A3488"/>
      <c r="B3488"/>
      <c r="C3488"/>
      <c r="D3488"/>
      <c r="E3488"/>
      <c r="F3488"/>
      <c r="K3488"/>
      <c r="L3488"/>
      <c r="M3488"/>
      <c r="N3488"/>
      <c r="O3488"/>
      <c r="Q3488"/>
      <c r="R3488"/>
      <c r="AL3488" s="117"/>
      <c r="AM3488"/>
      <c r="AN3488"/>
      <c r="AO3488"/>
      <c r="AP3488"/>
      <c r="AU3488"/>
      <c r="AV3488" s="169"/>
    </row>
    <row r="3489" spans="1:48" s="9" customFormat="1" ht="15" customHeight="1" x14ac:dyDescent="0.35">
      <c r="A3489"/>
      <c r="B3489"/>
      <c r="C3489"/>
      <c r="D3489"/>
      <c r="E3489"/>
      <c r="F3489"/>
      <c r="K3489"/>
      <c r="L3489"/>
      <c r="M3489"/>
      <c r="N3489"/>
      <c r="O3489"/>
      <c r="Q3489"/>
      <c r="R3489"/>
      <c r="AL3489" s="117"/>
      <c r="AM3489"/>
      <c r="AN3489"/>
      <c r="AO3489"/>
      <c r="AP3489"/>
      <c r="AU3489"/>
      <c r="AV3489" s="169"/>
    </row>
    <row r="3490" spans="1:48" s="9" customFormat="1" ht="15" customHeight="1" x14ac:dyDescent="0.35">
      <c r="A3490"/>
      <c r="B3490"/>
      <c r="C3490"/>
      <c r="D3490"/>
      <c r="E3490"/>
      <c r="F3490"/>
      <c r="K3490"/>
      <c r="L3490"/>
      <c r="M3490"/>
      <c r="N3490"/>
      <c r="O3490"/>
      <c r="Q3490"/>
      <c r="R3490"/>
      <c r="AL3490" s="117"/>
      <c r="AM3490"/>
      <c r="AN3490"/>
      <c r="AO3490"/>
      <c r="AP3490"/>
      <c r="AU3490"/>
      <c r="AV3490" s="169"/>
    </row>
    <row r="3491" spans="1:48" s="9" customFormat="1" ht="15" customHeight="1" x14ac:dyDescent="0.35">
      <c r="A3491"/>
      <c r="B3491"/>
      <c r="C3491"/>
      <c r="D3491"/>
      <c r="E3491"/>
      <c r="F3491"/>
      <c r="K3491"/>
      <c r="L3491"/>
      <c r="M3491"/>
      <c r="N3491"/>
      <c r="O3491"/>
      <c r="Q3491"/>
      <c r="R3491"/>
      <c r="AL3491" s="117"/>
      <c r="AM3491"/>
      <c r="AN3491"/>
      <c r="AO3491"/>
      <c r="AP3491"/>
      <c r="AU3491"/>
      <c r="AV3491" s="169"/>
    </row>
    <row r="3492" spans="1:48" s="9" customFormat="1" ht="15" customHeight="1" x14ac:dyDescent="0.35">
      <c r="A3492"/>
      <c r="B3492"/>
      <c r="C3492"/>
      <c r="D3492"/>
      <c r="E3492"/>
      <c r="F3492"/>
      <c r="K3492"/>
      <c r="L3492"/>
      <c r="M3492"/>
      <c r="N3492"/>
      <c r="O3492"/>
      <c r="Q3492"/>
      <c r="R3492"/>
      <c r="AL3492" s="117"/>
      <c r="AM3492"/>
      <c r="AN3492"/>
      <c r="AO3492"/>
      <c r="AP3492"/>
      <c r="AU3492"/>
      <c r="AV3492" s="169"/>
    </row>
    <row r="3493" spans="1:48" s="9" customFormat="1" ht="15" customHeight="1" x14ac:dyDescent="0.35">
      <c r="A3493"/>
      <c r="B3493"/>
      <c r="C3493"/>
      <c r="D3493"/>
      <c r="E3493"/>
      <c r="F3493"/>
      <c r="K3493"/>
      <c r="L3493"/>
      <c r="M3493"/>
      <c r="N3493"/>
      <c r="O3493"/>
      <c r="Q3493"/>
      <c r="R3493"/>
      <c r="AL3493" s="117"/>
      <c r="AM3493"/>
      <c r="AN3493"/>
      <c r="AO3493"/>
      <c r="AP3493"/>
      <c r="AU3493"/>
      <c r="AV3493" s="169"/>
    </row>
    <row r="3494" spans="1:48" s="9" customFormat="1" ht="15" customHeight="1" x14ac:dyDescent="0.35">
      <c r="A3494"/>
      <c r="B3494"/>
      <c r="C3494"/>
      <c r="D3494"/>
      <c r="E3494"/>
      <c r="F3494"/>
      <c r="K3494"/>
      <c r="L3494"/>
      <c r="M3494"/>
      <c r="N3494"/>
      <c r="O3494"/>
      <c r="Q3494"/>
      <c r="R3494"/>
      <c r="AL3494" s="117"/>
      <c r="AM3494"/>
      <c r="AN3494"/>
      <c r="AO3494"/>
      <c r="AP3494"/>
      <c r="AU3494"/>
      <c r="AV3494" s="169"/>
    </row>
    <row r="3495" spans="1:48" s="9" customFormat="1" ht="15" customHeight="1" x14ac:dyDescent="0.35">
      <c r="A3495"/>
      <c r="B3495"/>
      <c r="C3495"/>
      <c r="D3495"/>
      <c r="E3495"/>
      <c r="F3495"/>
      <c r="K3495"/>
      <c r="L3495"/>
      <c r="M3495"/>
      <c r="N3495"/>
      <c r="O3495"/>
      <c r="Q3495"/>
      <c r="R3495"/>
      <c r="AL3495" s="117"/>
      <c r="AM3495"/>
      <c r="AN3495"/>
      <c r="AO3495"/>
      <c r="AP3495"/>
      <c r="AU3495"/>
      <c r="AV3495" s="169"/>
    </row>
    <row r="3496" spans="1:48" s="9" customFormat="1" ht="15" customHeight="1" x14ac:dyDescent="0.35">
      <c r="A3496"/>
      <c r="B3496"/>
      <c r="C3496"/>
      <c r="D3496"/>
      <c r="E3496"/>
      <c r="F3496"/>
      <c r="K3496"/>
      <c r="L3496"/>
      <c r="M3496"/>
      <c r="N3496"/>
      <c r="O3496"/>
      <c r="Q3496"/>
      <c r="R3496"/>
      <c r="AL3496" s="117"/>
      <c r="AM3496"/>
      <c r="AN3496"/>
      <c r="AO3496"/>
      <c r="AP3496"/>
      <c r="AU3496"/>
      <c r="AV3496" s="169"/>
    </row>
    <row r="3497" spans="1:48" s="9" customFormat="1" ht="15" customHeight="1" x14ac:dyDescent="0.35">
      <c r="A3497"/>
      <c r="B3497"/>
      <c r="C3497"/>
      <c r="D3497"/>
      <c r="E3497"/>
      <c r="F3497"/>
      <c r="K3497"/>
      <c r="L3497"/>
      <c r="M3497"/>
      <c r="N3497"/>
      <c r="O3497"/>
      <c r="Q3497"/>
      <c r="R3497"/>
      <c r="AL3497" s="117"/>
      <c r="AM3497"/>
      <c r="AN3497"/>
      <c r="AO3497"/>
      <c r="AP3497"/>
      <c r="AU3497"/>
      <c r="AV3497" s="169"/>
    </row>
    <row r="3498" spans="1:48" s="9" customFormat="1" ht="15" customHeight="1" x14ac:dyDescent="0.35">
      <c r="A3498"/>
      <c r="B3498"/>
      <c r="C3498"/>
      <c r="D3498"/>
      <c r="E3498"/>
      <c r="F3498"/>
      <c r="K3498"/>
      <c r="L3498"/>
      <c r="M3498"/>
      <c r="N3498"/>
      <c r="O3498"/>
      <c r="Q3498"/>
      <c r="R3498"/>
      <c r="AL3498" s="117"/>
      <c r="AM3498"/>
      <c r="AN3498"/>
      <c r="AO3498"/>
      <c r="AP3498"/>
      <c r="AU3498"/>
      <c r="AV3498" s="169"/>
    </row>
    <row r="3499" spans="1:48" s="9" customFormat="1" ht="15" customHeight="1" x14ac:dyDescent="0.35">
      <c r="A3499"/>
      <c r="B3499"/>
      <c r="C3499"/>
      <c r="D3499"/>
      <c r="E3499"/>
      <c r="F3499"/>
      <c r="K3499"/>
      <c r="L3499"/>
      <c r="M3499"/>
      <c r="N3499"/>
      <c r="O3499"/>
      <c r="Q3499"/>
      <c r="R3499"/>
      <c r="AL3499" s="117"/>
      <c r="AM3499"/>
      <c r="AN3499"/>
      <c r="AO3499"/>
      <c r="AP3499"/>
      <c r="AU3499"/>
      <c r="AV3499" s="169"/>
    </row>
    <row r="3500" spans="1:48" s="9" customFormat="1" ht="15" customHeight="1" x14ac:dyDescent="0.35">
      <c r="A3500"/>
      <c r="B3500"/>
      <c r="C3500"/>
      <c r="D3500"/>
      <c r="E3500"/>
      <c r="F3500"/>
      <c r="K3500"/>
      <c r="L3500"/>
      <c r="M3500"/>
      <c r="N3500"/>
      <c r="O3500"/>
      <c r="Q3500"/>
      <c r="R3500"/>
      <c r="AL3500" s="117"/>
      <c r="AM3500"/>
      <c r="AN3500"/>
      <c r="AO3500"/>
      <c r="AP3500"/>
      <c r="AU3500"/>
      <c r="AV3500" s="169"/>
    </row>
    <row r="3501" spans="1:48" s="9" customFormat="1" ht="15" customHeight="1" x14ac:dyDescent="0.35">
      <c r="A3501"/>
      <c r="B3501"/>
      <c r="C3501"/>
      <c r="D3501"/>
      <c r="E3501"/>
      <c r="F3501"/>
      <c r="K3501"/>
      <c r="L3501"/>
      <c r="M3501"/>
      <c r="N3501"/>
      <c r="O3501"/>
      <c r="Q3501"/>
      <c r="R3501"/>
      <c r="AL3501" s="117"/>
      <c r="AM3501"/>
      <c r="AN3501"/>
      <c r="AO3501"/>
      <c r="AP3501"/>
      <c r="AU3501"/>
      <c r="AV3501" s="169"/>
    </row>
    <row r="3502" spans="1:48" s="9" customFormat="1" ht="15" customHeight="1" x14ac:dyDescent="0.35">
      <c r="A3502"/>
      <c r="B3502"/>
      <c r="C3502"/>
      <c r="D3502"/>
      <c r="E3502"/>
      <c r="F3502"/>
      <c r="K3502"/>
      <c r="L3502"/>
      <c r="M3502"/>
      <c r="N3502"/>
      <c r="O3502"/>
      <c r="Q3502"/>
      <c r="R3502"/>
      <c r="AL3502" s="117"/>
      <c r="AM3502"/>
      <c r="AN3502"/>
      <c r="AO3502"/>
      <c r="AP3502"/>
      <c r="AU3502"/>
      <c r="AV3502" s="169"/>
    </row>
    <row r="3503" spans="1:48" s="9" customFormat="1" ht="15" customHeight="1" x14ac:dyDescent="0.35">
      <c r="A3503"/>
      <c r="B3503"/>
      <c r="C3503"/>
      <c r="D3503"/>
      <c r="E3503"/>
      <c r="F3503"/>
      <c r="K3503"/>
      <c r="L3503"/>
      <c r="M3503"/>
      <c r="N3503"/>
      <c r="O3503"/>
      <c r="Q3503"/>
      <c r="R3503"/>
      <c r="AL3503" s="117"/>
      <c r="AM3503"/>
      <c r="AN3503"/>
      <c r="AO3503"/>
      <c r="AP3503"/>
      <c r="AU3503"/>
      <c r="AV3503" s="169"/>
    </row>
    <row r="3504" spans="1:48" s="9" customFormat="1" ht="15" customHeight="1" x14ac:dyDescent="0.35">
      <c r="A3504"/>
      <c r="B3504"/>
      <c r="C3504"/>
      <c r="D3504"/>
      <c r="E3504"/>
      <c r="F3504"/>
      <c r="K3504"/>
      <c r="L3504"/>
      <c r="M3504"/>
      <c r="N3504"/>
      <c r="O3504"/>
      <c r="Q3504"/>
      <c r="R3504"/>
      <c r="AL3504" s="117"/>
      <c r="AM3504"/>
      <c r="AN3504"/>
      <c r="AO3504"/>
      <c r="AP3504"/>
      <c r="AU3504"/>
      <c r="AV3504" s="169"/>
    </row>
    <row r="3505" spans="1:48" s="9" customFormat="1" ht="15" customHeight="1" x14ac:dyDescent="0.35">
      <c r="A3505"/>
      <c r="B3505"/>
      <c r="C3505"/>
      <c r="D3505"/>
      <c r="E3505"/>
      <c r="F3505"/>
      <c r="K3505"/>
      <c r="L3505"/>
      <c r="M3505"/>
      <c r="N3505"/>
      <c r="O3505"/>
      <c r="Q3505"/>
      <c r="R3505"/>
      <c r="AL3505" s="117"/>
      <c r="AM3505"/>
      <c r="AN3505"/>
      <c r="AO3505"/>
      <c r="AP3505"/>
      <c r="AU3505"/>
      <c r="AV3505" s="169"/>
    </row>
    <row r="3506" spans="1:48" s="9" customFormat="1" ht="15" customHeight="1" x14ac:dyDescent="0.35">
      <c r="A3506"/>
      <c r="B3506"/>
      <c r="C3506"/>
      <c r="D3506"/>
      <c r="E3506"/>
      <c r="F3506"/>
      <c r="K3506"/>
      <c r="L3506"/>
      <c r="M3506"/>
      <c r="N3506"/>
      <c r="O3506"/>
      <c r="Q3506"/>
      <c r="R3506"/>
      <c r="AL3506" s="117"/>
      <c r="AM3506"/>
      <c r="AN3506"/>
      <c r="AO3506"/>
      <c r="AP3506"/>
      <c r="AU3506"/>
      <c r="AV3506" s="169"/>
    </row>
    <row r="3507" spans="1:48" s="9" customFormat="1" ht="15" customHeight="1" x14ac:dyDescent="0.35">
      <c r="A3507"/>
      <c r="B3507"/>
      <c r="C3507"/>
      <c r="D3507"/>
      <c r="E3507"/>
      <c r="F3507"/>
      <c r="K3507"/>
      <c r="L3507"/>
      <c r="M3507"/>
      <c r="N3507"/>
      <c r="O3507"/>
      <c r="Q3507"/>
      <c r="R3507"/>
      <c r="AL3507" s="117"/>
      <c r="AM3507"/>
      <c r="AN3507"/>
      <c r="AO3507"/>
      <c r="AP3507"/>
      <c r="AU3507"/>
      <c r="AV3507" s="169"/>
    </row>
    <row r="3508" spans="1:48" s="9" customFormat="1" ht="15" customHeight="1" x14ac:dyDescent="0.35">
      <c r="A3508"/>
      <c r="B3508"/>
      <c r="C3508"/>
      <c r="D3508"/>
      <c r="E3508"/>
      <c r="F3508"/>
      <c r="K3508"/>
      <c r="L3508"/>
      <c r="M3508"/>
      <c r="N3508"/>
      <c r="O3508"/>
      <c r="Q3508"/>
      <c r="R3508"/>
      <c r="AL3508" s="117"/>
      <c r="AM3508"/>
      <c r="AN3508"/>
      <c r="AO3508"/>
      <c r="AP3508"/>
      <c r="AU3508"/>
      <c r="AV3508" s="169"/>
    </row>
    <row r="3509" spans="1:48" s="9" customFormat="1" ht="15" customHeight="1" x14ac:dyDescent="0.35">
      <c r="A3509"/>
      <c r="B3509"/>
      <c r="C3509"/>
      <c r="D3509"/>
      <c r="E3509"/>
      <c r="F3509"/>
      <c r="K3509"/>
      <c r="L3509"/>
      <c r="M3509"/>
      <c r="N3509"/>
      <c r="O3509"/>
      <c r="Q3509"/>
      <c r="R3509"/>
      <c r="AL3509" s="117"/>
      <c r="AM3509"/>
      <c r="AN3509"/>
      <c r="AO3509"/>
      <c r="AP3509"/>
      <c r="AU3509"/>
      <c r="AV3509" s="169"/>
    </row>
    <row r="3510" spans="1:48" s="9" customFormat="1" ht="15" customHeight="1" x14ac:dyDescent="0.35">
      <c r="A3510"/>
      <c r="B3510"/>
      <c r="C3510"/>
      <c r="D3510"/>
      <c r="E3510"/>
      <c r="F3510"/>
      <c r="K3510"/>
      <c r="L3510"/>
      <c r="M3510"/>
      <c r="N3510"/>
      <c r="O3510"/>
      <c r="Q3510"/>
      <c r="R3510"/>
      <c r="AL3510" s="117"/>
      <c r="AM3510"/>
      <c r="AN3510"/>
      <c r="AO3510"/>
      <c r="AP3510"/>
      <c r="AU3510"/>
      <c r="AV3510" s="169"/>
    </row>
    <row r="3511" spans="1:48" s="9" customFormat="1" ht="15" customHeight="1" x14ac:dyDescent="0.35">
      <c r="A3511"/>
      <c r="B3511"/>
      <c r="C3511"/>
      <c r="D3511"/>
      <c r="E3511"/>
      <c r="F3511"/>
      <c r="K3511"/>
      <c r="L3511"/>
      <c r="M3511"/>
      <c r="N3511"/>
      <c r="O3511"/>
      <c r="Q3511"/>
      <c r="R3511"/>
      <c r="AL3511" s="117"/>
      <c r="AM3511"/>
      <c r="AN3511"/>
      <c r="AO3511"/>
      <c r="AP3511"/>
      <c r="AU3511"/>
      <c r="AV3511" s="169"/>
    </row>
    <row r="3512" spans="1:48" s="9" customFormat="1" ht="15" customHeight="1" x14ac:dyDescent="0.35">
      <c r="A3512"/>
      <c r="B3512"/>
      <c r="C3512"/>
      <c r="D3512"/>
      <c r="E3512"/>
      <c r="F3512"/>
      <c r="K3512"/>
      <c r="L3512"/>
      <c r="M3512"/>
      <c r="N3512"/>
      <c r="O3512"/>
      <c r="Q3512"/>
      <c r="R3512"/>
      <c r="AL3512" s="117"/>
      <c r="AM3512"/>
      <c r="AN3512"/>
      <c r="AO3512"/>
      <c r="AP3512"/>
      <c r="AU3512"/>
      <c r="AV3512" s="169"/>
    </row>
    <row r="3513" spans="1:48" s="9" customFormat="1" ht="15" customHeight="1" x14ac:dyDescent="0.35">
      <c r="A3513"/>
      <c r="B3513"/>
      <c r="C3513"/>
      <c r="D3513"/>
      <c r="E3513"/>
      <c r="F3513"/>
      <c r="K3513"/>
      <c r="L3513"/>
      <c r="M3513"/>
      <c r="N3513"/>
      <c r="O3513"/>
      <c r="Q3513"/>
      <c r="R3513"/>
      <c r="AL3513" s="117"/>
      <c r="AM3513"/>
      <c r="AN3513"/>
      <c r="AO3513"/>
      <c r="AP3513"/>
      <c r="AU3513"/>
      <c r="AV3513" s="169"/>
    </row>
    <row r="3514" spans="1:48" s="9" customFormat="1" ht="15" customHeight="1" x14ac:dyDescent="0.35">
      <c r="A3514"/>
      <c r="B3514"/>
      <c r="C3514"/>
      <c r="D3514"/>
      <c r="E3514"/>
      <c r="F3514"/>
      <c r="K3514"/>
      <c r="L3514"/>
      <c r="M3514"/>
      <c r="N3514"/>
      <c r="O3514"/>
      <c r="Q3514"/>
      <c r="R3514"/>
      <c r="AL3514" s="117"/>
      <c r="AM3514"/>
      <c r="AN3514"/>
      <c r="AO3514"/>
      <c r="AP3514"/>
      <c r="AU3514"/>
      <c r="AV3514" s="169"/>
    </row>
    <row r="3515" spans="1:48" s="9" customFormat="1" ht="15" customHeight="1" x14ac:dyDescent="0.35">
      <c r="A3515"/>
      <c r="B3515"/>
      <c r="C3515"/>
      <c r="D3515"/>
      <c r="E3515"/>
      <c r="F3515"/>
      <c r="K3515"/>
      <c r="L3515"/>
      <c r="M3515"/>
      <c r="N3515"/>
      <c r="O3515"/>
      <c r="Q3515"/>
      <c r="R3515"/>
      <c r="AL3515" s="117"/>
      <c r="AM3515"/>
      <c r="AN3515"/>
      <c r="AO3515"/>
      <c r="AP3515"/>
      <c r="AU3515"/>
      <c r="AV3515" s="169"/>
    </row>
    <row r="3516" spans="1:48" s="9" customFormat="1" ht="15" customHeight="1" x14ac:dyDescent="0.35">
      <c r="A3516"/>
      <c r="B3516"/>
      <c r="C3516"/>
      <c r="D3516"/>
      <c r="E3516"/>
      <c r="F3516"/>
      <c r="K3516"/>
      <c r="L3516"/>
      <c r="M3516"/>
      <c r="N3516"/>
      <c r="O3516"/>
      <c r="Q3516"/>
      <c r="R3516"/>
      <c r="AL3516" s="117"/>
      <c r="AM3516"/>
      <c r="AN3516"/>
      <c r="AO3516"/>
      <c r="AP3516"/>
      <c r="AU3516"/>
      <c r="AV3516" s="169"/>
    </row>
    <row r="3517" spans="1:48" s="9" customFormat="1" ht="15" customHeight="1" x14ac:dyDescent="0.35">
      <c r="A3517"/>
      <c r="B3517"/>
      <c r="C3517"/>
      <c r="D3517"/>
      <c r="E3517"/>
      <c r="F3517"/>
      <c r="K3517"/>
      <c r="L3517"/>
      <c r="M3517"/>
      <c r="N3517"/>
      <c r="O3517"/>
      <c r="Q3517"/>
      <c r="R3517"/>
      <c r="AL3517" s="117"/>
      <c r="AM3517"/>
      <c r="AN3517"/>
      <c r="AO3517"/>
      <c r="AP3517"/>
      <c r="AU3517"/>
      <c r="AV3517" s="169"/>
    </row>
    <row r="3518" spans="1:48" s="9" customFormat="1" ht="15" customHeight="1" x14ac:dyDescent="0.35">
      <c r="A3518"/>
      <c r="B3518"/>
      <c r="C3518"/>
      <c r="D3518"/>
      <c r="E3518"/>
      <c r="F3518"/>
      <c r="K3518"/>
      <c r="L3518"/>
      <c r="M3518"/>
      <c r="N3518"/>
      <c r="O3518"/>
      <c r="Q3518"/>
      <c r="R3518"/>
      <c r="AL3518" s="117"/>
      <c r="AM3518"/>
      <c r="AN3518"/>
      <c r="AO3518"/>
      <c r="AP3518"/>
      <c r="AU3518"/>
      <c r="AV3518" s="169"/>
    </row>
    <row r="3519" spans="1:48" s="9" customFormat="1" ht="15" customHeight="1" x14ac:dyDescent="0.35">
      <c r="A3519"/>
      <c r="B3519"/>
      <c r="C3519"/>
      <c r="D3519"/>
      <c r="E3519"/>
      <c r="F3519"/>
      <c r="K3519"/>
      <c r="L3519"/>
      <c r="M3519"/>
      <c r="N3519"/>
      <c r="O3519"/>
      <c r="Q3519"/>
      <c r="R3519"/>
      <c r="AL3519" s="117"/>
      <c r="AM3519"/>
      <c r="AN3519"/>
      <c r="AO3519"/>
      <c r="AP3519"/>
      <c r="AU3519"/>
      <c r="AV3519" s="169"/>
    </row>
    <row r="3520" spans="1:48" s="9" customFormat="1" ht="15" customHeight="1" x14ac:dyDescent="0.35">
      <c r="A3520"/>
      <c r="B3520"/>
      <c r="C3520"/>
      <c r="D3520"/>
      <c r="E3520"/>
      <c r="F3520"/>
      <c r="K3520"/>
      <c r="L3520"/>
      <c r="M3520"/>
      <c r="N3520"/>
      <c r="O3520"/>
      <c r="Q3520"/>
      <c r="R3520"/>
      <c r="AL3520" s="117"/>
      <c r="AM3520"/>
      <c r="AN3520"/>
      <c r="AO3520"/>
      <c r="AP3520"/>
      <c r="AU3520"/>
      <c r="AV3520" s="169"/>
    </row>
    <row r="3521" spans="1:48" s="9" customFormat="1" ht="15" customHeight="1" x14ac:dyDescent="0.35">
      <c r="A3521"/>
      <c r="B3521"/>
      <c r="C3521"/>
      <c r="D3521"/>
      <c r="E3521"/>
      <c r="F3521"/>
      <c r="K3521"/>
      <c r="L3521"/>
      <c r="M3521"/>
      <c r="N3521"/>
      <c r="O3521"/>
      <c r="Q3521"/>
      <c r="R3521"/>
      <c r="AL3521" s="117"/>
      <c r="AM3521"/>
      <c r="AN3521"/>
      <c r="AO3521"/>
      <c r="AP3521"/>
      <c r="AU3521"/>
      <c r="AV3521" s="169"/>
    </row>
    <row r="3522" spans="1:48" s="9" customFormat="1" ht="15" customHeight="1" x14ac:dyDescent="0.35">
      <c r="A3522"/>
      <c r="B3522"/>
      <c r="C3522"/>
      <c r="D3522"/>
      <c r="E3522"/>
      <c r="F3522"/>
      <c r="K3522"/>
      <c r="L3522"/>
      <c r="M3522"/>
      <c r="N3522"/>
      <c r="O3522"/>
      <c r="Q3522"/>
      <c r="R3522"/>
      <c r="AL3522" s="117"/>
      <c r="AM3522"/>
      <c r="AN3522"/>
      <c r="AO3522"/>
      <c r="AP3522"/>
      <c r="AU3522"/>
      <c r="AV3522" s="169"/>
    </row>
    <row r="3523" spans="1:48" s="9" customFormat="1" ht="15" customHeight="1" x14ac:dyDescent="0.35">
      <c r="A3523"/>
      <c r="B3523"/>
      <c r="C3523"/>
      <c r="D3523"/>
      <c r="E3523"/>
      <c r="F3523"/>
      <c r="K3523"/>
      <c r="L3523"/>
      <c r="M3523"/>
      <c r="N3523"/>
      <c r="O3523"/>
      <c r="Q3523"/>
      <c r="R3523"/>
      <c r="AL3523" s="117"/>
      <c r="AM3523"/>
      <c r="AN3523"/>
      <c r="AO3523"/>
      <c r="AP3523"/>
      <c r="AU3523"/>
      <c r="AV3523" s="169"/>
    </row>
    <row r="3524" spans="1:48" s="9" customFormat="1" ht="15" customHeight="1" x14ac:dyDescent="0.35">
      <c r="A3524"/>
      <c r="B3524"/>
      <c r="C3524"/>
      <c r="D3524"/>
      <c r="E3524"/>
      <c r="F3524"/>
      <c r="K3524"/>
      <c r="L3524"/>
      <c r="M3524"/>
      <c r="N3524"/>
      <c r="O3524"/>
      <c r="Q3524"/>
      <c r="R3524"/>
      <c r="AL3524" s="117"/>
      <c r="AM3524"/>
      <c r="AN3524"/>
      <c r="AO3524"/>
      <c r="AP3524"/>
      <c r="AU3524"/>
      <c r="AV3524" s="169"/>
    </row>
    <row r="3525" spans="1:48" s="9" customFormat="1" ht="15" customHeight="1" x14ac:dyDescent="0.35">
      <c r="A3525"/>
      <c r="B3525"/>
      <c r="C3525"/>
      <c r="D3525"/>
      <c r="E3525"/>
      <c r="F3525"/>
      <c r="K3525"/>
      <c r="L3525"/>
      <c r="M3525"/>
      <c r="N3525"/>
      <c r="O3525"/>
      <c r="Q3525"/>
      <c r="R3525"/>
      <c r="AL3525" s="117"/>
      <c r="AM3525"/>
      <c r="AN3525"/>
      <c r="AO3525"/>
      <c r="AP3525"/>
      <c r="AU3525"/>
      <c r="AV3525" s="169"/>
    </row>
    <row r="3526" spans="1:48" s="9" customFormat="1" ht="15" customHeight="1" x14ac:dyDescent="0.35">
      <c r="A3526"/>
      <c r="B3526"/>
      <c r="C3526"/>
      <c r="D3526"/>
      <c r="E3526"/>
      <c r="F3526"/>
      <c r="K3526"/>
      <c r="L3526"/>
      <c r="M3526"/>
      <c r="N3526"/>
      <c r="O3526"/>
      <c r="Q3526"/>
      <c r="R3526"/>
      <c r="AL3526" s="117"/>
      <c r="AM3526"/>
      <c r="AN3526"/>
      <c r="AO3526"/>
      <c r="AP3526"/>
      <c r="AU3526"/>
      <c r="AV3526" s="169"/>
    </row>
    <row r="3527" spans="1:48" s="9" customFormat="1" ht="15" customHeight="1" x14ac:dyDescent="0.35">
      <c r="A3527"/>
      <c r="B3527"/>
      <c r="C3527"/>
      <c r="D3527"/>
      <c r="E3527"/>
      <c r="F3527"/>
      <c r="K3527"/>
      <c r="L3527"/>
      <c r="M3527"/>
      <c r="N3527"/>
      <c r="O3527"/>
      <c r="Q3527"/>
      <c r="R3527"/>
      <c r="AL3527" s="117"/>
      <c r="AM3527"/>
      <c r="AN3527"/>
      <c r="AO3527"/>
      <c r="AP3527"/>
      <c r="AU3527"/>
      <c r="AV3527" s="169"/>
    </row>
    <row r="3528" spans="1:48" s="9" customFormat="1" ht="15" customHeight="1" x14ac:dyDescent="0.35">
      <c r="A3528"/>
      <c r="B3528"/>
      <c r="C3528"/>
      <c r="D3528"/>
      <c r="E3528"/>
      <c r="F3528"/>
      <c r="K3528"/>
      <c r="L3528"/>
      <c r="M3528"/>
      <c r="N3528"/>
      <c r="O3528"/>
      <c r="Q3528"/>
      <c r="R3528"/>
      <c r="AL3528" s="117"/>
      <c r="AM3528"/>
      <c r="AN3528"/>
      <c r="AO3528"/>
      <c r="AP3528"/>
      <c r="AU3528"/>
      <c r="AV3528" s="169"/>
    </row>
    <row r="3529" spans="1:48" s="9" customFormat="1" ht="15" customHeight="1" x14ac:dyDescent="0.35">
      <c r="A3529"/>
      <c r="B3529"/>
      <c r="C3529"/>
      <c r="D3529"/>
      <c r="E3529"/>
      <c r="F3529"/>
      <c r="K3529"/>
      <c r="L3529"/>
      <c r="M3529"/>
      <c r="N3529"/>
      <c r="O3529"/>
      <c r="Q3529"/>
      <c r="R3529"/>
      <c r="AL3529" s="117"/>
      <c r="AM3529"/>
      <c r="AN3529"/>
      <c r="AO3529"/>
      <c r="AP3529"/>
      <c r="AU3529"/>
      <c r="AV3529" s="169"/>
    </row>
    <row r="3530" spans="1:48" s="9" customFormat="1" ht="15" customHeight="1" x14ac:dyDescent="0.35">
      <c r="A3530"/>
      <c r="B3530"/>
      <c r="C3530"/>
      <c r="D3530"/>
      <c r="E3530"/>
      <c r="F3530"/>
      <c r="K3530"/>
      <c r="L3530"/>
      <c r="M3530"/>
      <c r="N3530"/>
      <c r="O3530"/>
      <c r="Q3530"/>
      <c r="R3530"/>
      <c r="AL3530" s="117"/>
      <c r="AM3530"/>
      <c r="AN3530"/>
      <c r="AO3530"/>
      <c r="AP3530"/>
      <c r="AU3530"/>
      <c r="AV3530" s="169"/>
    </row>
    <row r="3531" spans="1:48" s="9" customFormat="1" ht="15" customHeight="1" x14ac:dyDescent="0.35">
      <c r="A3531"/>
      <c r="B3531"/>
      <c r="C3531"/>
      <c r="D3531"/>
      <c r="E3531"/>
      <c r="F3531"/>
      <c r="K3531"/>
      <c r="L3531"/>
      <c r="M3531"/>
      <c r="N3531"/>
      <c r="O3531"/>
      <c r="Q3531"/>
      <c r="R3531"/>
      <c r="AL3531" s="117"/>
      <c r="AM3531"/>
      <c r="AN3531"/>
      <c r="AO3531"/>
      <c r="AP3531"/>
      <c r="AU3531"/>
      <c r="AV3531" s="169"/>
    </row>
    <row r="3532" spans="1:48" s="9" customFormat="1" ht="15" customHeight="1" x14ac:dyDescent="0.35">
      <c r="A3532"/>
      <c r="B3532"/>
      <c r="C3532"/>
      <c r="D3532"/>
      <c r="E3532"/>
      <c r="F3532"/>
      <c r="K3532"/>
      <c r="L3532"/>
      <c r="M3532"/>
      <c r="N3532"/>
      <c r="O3532"/>
      <c r="Q3532"/>
      <c r="R3532"/>
      <c r="AL3532" s="117"/>
      <c r="AM3532"/>
      <c r="AN3532"/>
      <c r="AO3532"/>
      <c r="AP3532"/>
      <c r="AU3532"/>
      <c r="AV3532" s="169"/>
    </row>
    <row r="3533" spans="1:48" s="9" customFormat="1" ht="15" customHeight="1" x14ac:dyDescent="0.35">
      <c r="A3533"/>
      <c r="B3533"/>
      <c r="C3533"/>
      <c r="D3533"/>
      <c r="E3533"/>
      <c r="F3533"/>
      <c r="K3533"/>
      <c r="L3533"/>
      <c r="M3533"/>
      <c r="N3533"/>
      <c r="O3533"/>
      <c r="Q3533"/>
      <c r="R3533"/>
      <c r="AL3533" s="117"/>
      <c r="AM3533"/>
      <c r="AN3533"/>
      <c r="AO3533"/>
      <c r="AP3533"/>
      <c r="AU3533"/>
      <c r="AV3533" s="169"/>
    </row>
    <row r="3534" spans="1:48" s="9" customFormat="1" ht="15" customHeight="1" x14ac:dyDescent="0.35">
      <c r="A3534"/>
      <c r="B3534"/>
      <c r="C3534"/>
      <c r="D3534"/>
      <c r="E3534"/>
      <c r="F3534"/>
      <c r="K3534"/>
      <c r="L3534"/>
      <c r="M3534"/>
      <c r="N3534"/>
      <c r="O3534"/>
      <c r="Q3534"/>
      <c r="R3534"/>
      <c r="AL3534" s="117"/>
      <c r="AM3534"/>
      <c r="AN3534"/>
      <c r="AO3534"/>
      <c r="AP3534"/>
      <c r="AU3534"/>
      <c r="AV3534" s="169"/>
    </row>
    <row r="3535" spans="1:48" s="9" customFormat="1" ht="15" customHeight="1" x14ac:dyDescent="0.35">
      <c r="A3535"/>
      <c r="B3535"/>
      <c r="C3535"/>
      <c r="D3535"/>
      <c r="E3535"/>
      <c r="F3535"/>
      <c r="K3535"/>
      <c r="L3535"/>
      <c r="M3535"/>
      <c r="N3535"/>
      <c r="O3535"/>
      <c r="Q3535"/>
      <c r="R3535"/>
      <c r="AL3535" s="117"/>
      <c r="AM3535"/>
      <c r="AN3535"/>
      <c r="AO3535"/>
      <c r="AP3535"/>
      <c r="AU3535"/>
      <c r="AV3535" s="169"/>
    </row>
    <row r="3536" spans="1:48" s="9" customFormat="1" ht="15" customHeight="1" x14ac:dyDescent="0.35">
      <c r="A3536"/>
      <c r="B3536"/>
      <c r="C3536"/>
      <c r="D3536"/>
      <c r="E3536"/>
      <c r="F3536"/>
      <c r="K3536"/>
      <c r="L3536"/>
      <c r="M3536"/>
      <c r="N3536"/>
      <c r="O3536"/>
      <c r="Q3536"/>
      <c r="R3536"/>
      <c r="AL3536" s="117"/>
      <c r="AM3536"/>
      <c r="AN3536"/>
      <c r="AO3536"/>
      <c r="AP3536"/>
      <c r="AU3536"/>
      <c r="AV3536" s="169"/>
    </row>
    <row r="3537" spans="1:48" s="9" customFormat="1" ht="15" customHeight="1" x14ac:dyDescent="0.35">
      <c r="A3537"/>
      <c r="B3537"/>
      <c r="C3537"/>
      <c r="D3537"/>
      <c r="E3537"/>
      <c r="F3537"/>
      <c r="K3537"/>
      <c r="L3537"/>
      <c r="M3537"/>
      <c r="N3537"/>
      <c r="O3537"/>
      <c r="Q3537"/>
      <c r="R3537"/>
      <c r="AL3537" s="117"/>
      <c r="AM3537"/>
      <c r="AN3537"/>
      <c r="AO3537"/>
      <c r="AP3537"/>
      <c r="AU3537"/>
      <c r="AV3537" s="169"/>
    </row>
    <row r="3538" spans="1:48" s="9" customFormat="1" ht="15" customHeight="1" x14ac:dyDescent="0.35">
      <c r="A3538"/>
      <c r="B3538"/>
      <c r="C3538"/>
      <c r="D3538"/>
      <c r="E3538"/>
      <c r="F3538"/>
      <c r="K3538"/>
      <c r="L3538"/>
      <c r="M3538"/>
      <c r="N3538"/>
      <c r="O3538"/>
      <c r="Q3538"/>
      <c r="R3538"/>
      <c r="AL3538" s="117"/>
      <c r="AM3538"/>
      <c r="AN3538"/>
      <c r="AO3538"/>
      <c r="AP3538"/>
      <c r="AU3538"/>
      <c r="AV3538" s="169"/>
    </row>
    <row r="3539" spans="1:48" s="9" customFormat="1" ht="15" customHeight="1" x14ac:dyDescent="0.35">
      <c r="A3539"/>
      <c r="B3539"/>
      <c r="C3539"/>
      <c r="D3539"/>
      <c r="E3539"/>
      <c r="F3539"/>
      <c r="K3539"/>
      <c r="L3539"/>
      <c r="M3539"/>
      <c r="N3539"/>
      <c r="O3539"/>
      <c r="Q3539"/>
      <c r="R3539"/>
      <c r="AL3539" s="117"/>
      <c r="AM3539"/>
      <c r="AN3539"/>
      <c r="AO3539"/>
      <c r="AP3539"/>
      <c r="AU3539"/>
      <c r="AV3539" s="169"/>
    </row>
    <row r="3540" spans="1:48" s="9" customFormat="1" ht="15" customHeight="1" x14ac:dyDescent="0.35">
      <c r="A3540"/>
      <c r="B3540"/>
      <c r="C3540"/>
      <c r="D3540"/>
      <c r="E3540"/>
      <c r="F3540"/>
      <c r="K3540"/>
      <c r="L3540"/>
      <c r="M3540"/>
      <c r="N3540"/>
      <c r="O3540"/>
      <c r="Q3540"/>
      <c r="R3540"/>
      <c r="AL3540" s="117"/>
      <c r="AM3540"/>
      <c r="AN3540"/>
      <c r="AO3540"/>
      <c r="AP3540"/>
      <c r="AU3540"/>
      <c r="AV3540" s="169"/>
    </row>
    <row r="3541" spans="1:48" s="9" customFormat="1" ht="15" customHeight="1" x14ac:dyDescent="0.35">
      <c r="A3541"/>
      <c r="B3541"/>
      <c r="C3541"/>
      <c r="D3541"/>
      <c r="E3541"/>
      <c r="F3541"/>
      <c r="K3541"/>
      <c r="L3541"/>
      <c r="M3541"/>
      <c r="N3541"/>
      <c r="O3541"/>
      <c r="Q3541"/>
      <c r="R3541"/>
      <c r="AL3541" s="117"/>
      <c r="AM3541"/>
      <c r="AN3541"/>
      <c r="AO3541"/>
      <c r="AP3541"/>
      <c r="AU3541"/>
      <c r="AV3541" s="169"/>
    </row>
    <row r="3542" spans="1:48" s="9" customFormat="1" ht="15" customHeight="1" x14ac:dyDescent="0.35">
      <c r="A3542"/>
      <c r="B3542"/>
      <c r="C3542"/>
      <c r="D3542"/>
      <c r="E3542"/>
      <c r="F3542"/>
      <c r="K3542"/>
      <c r="L3542"/>
      <c r="M3542"/>
      <c r="N3542"/>
      <c r="O3542"/>
      <c r="Q3542"/>
      <c r="R3542"/>
      <c r="AL3542" s="117"/>
      <c r="AM3542"/>
      <c r="AN3542"/>
      <c r="AO3542"/>
      <c r="AP3542"/>
      <c r="AU3542"/>
      <c r="AV3542" s="169"/>
    </row>
    <row r="3543" spans="1:48" s="9" customFormat="1" ht="15" customHeight="1" x14ac:dyDescent="0.35">
      <c r="A3543"/>
      <c r="B3543"/>
      <c r="C3543"/>
      <c r="D3543"/>
      <c r="E3543"/>
      <c r="F3543"/>
      <c r="K3543"/>
      <c r="L3543"/>
      <c r="M3543"/>
      <c r="N3543"/>
      <c r="O3543"/>
      <c r="Q3543"/>
      <c r="R3543"/>
      <c r="AL3543" s="117"/>
      <c r="AM3543"/>
      <c r="AN3543"/>
      <c r="AO3543"/>
      <c r="AP3543"/>
      <c r="AU3543"/>
      <c r="AV3543" s="169"/>
    </row>
    <row r="3544" spans="1:48" s="9" customFormat="1" ht="15" customHeight="1" x14ac:dyDescent="0.35">
      <c r="A3544"/>
      <c r="B3544"/>
      <c r="C3544"/>
      <c r="D3544"/>
      <c r="E3544"/>
      <c r="F3544"/>
      <c r="K3544"/>
      <c r="L3544"/>
      <c r="M3544"/>
      <c r="N3544"/>
      <c r="O3544"/>
      <c r="Q3544"/>
      <c r="R3544"/>
      <c r="AL3544" s="117"/>
      <c r="AM3544"/>
      <c r="AN3544"/>
      <c r="AO3544"/>
      <c r="AP3544"/>
      <c r="AU3544"/>
      <c r="AV3544" s="169"/>
    </row>
    <row r="3545" spans="1:48" s="9" customFormat="1" ht="15" customHeight="1" x14ac:dyDescent="0.35">
      <c r="A3545"/>
      <c r="B3545"/>
      <c r="C3545"/>
      <c r="D3545"/>
      <c r="E3545"/>
      <c r="F3545"/>
      <c r="K3545"/>
      <c r="L3545"/>
      <c r="M3545"/>
      <c r="N3545"/>
      <c r="O3545"/>
      <c r="Q3545"/>
      <c r="R3545"/>
      <c r="AL3545" s="117"/>
      <c r="AM3545"/>
      <c r="AN3545"/>
      <c r="AO3545"/>
      <c r="AP3545"/>
      <c r="AU3545"/>
      <c r="AV3545" s="169"/>
    </row>
    <row r="3546" spans="1:48" s="9" customFormat="1" ht="15" customHeight="1" x14ac:dyDescent="0.35">
      <c r="A3546"/>
      <c r="B3546"/>
      <c r="C3546"/>
      <c r="D3546"/>
      <c r="E3546"/>
      <c r="F3546"/>
      <c r="K3546"/>
      <c r="L3546"/>
      <c r="M3546"/>
      <c r="N3546"/>
      <c r="O3546"/>
      <c r="Q3546"/>
      <c r="R3546"/>
      <c r="AL3546" s="117"/>
      <c r="AM3546"/>
      <c r="AN3546"/>
      <c r="AO3546"/>
      <c r="AP3546"/>
      <c r="AU3546"/>
      <c r="AV3546" s="169"/>
    </row>
    <row r="3547" spans="1:48" s="9" customFormat="1" ht="15" customHeight="1" x14ac:dyDescent="0.35">
      <c r="A3547"/>
      <c r="B3547"/>
      <c r="C3547"/>
      <c r="D3547"/>
      <c r="E3547"/>
      <c r="F3547"/>
      <c r="K3547"/>
      <c r="L3547"/>
      <c r="M3547"/>
      <c r="N3547"/>
      <c r="O3547"/>
      <c r="Q3547"/>
      <c r="R3547"/>
      <c r="AL3547" s="117"/>
      <c r="AM3547"/>
      <c r="AN3547"/>
      <c r="AO3547"/>
      <c r="AP3547"/>
      <c r="AU3547"/>
      <c r="AV3547" s="169"/>
    </row>
    <row r="3548" spans="1:48" s="9" customFormat="1" ht="15" customHeight="1" x14ac:dyDescent="0.35">
      <c r="A3548"/>
      <c r="B3548"/>
      <c r="C3548"/>
      <c r="D3548"/>
      <c r="E3548"/>
      <c r="F3548"/>
      <c r="K3548"/>
      <c r="L3548"/>
      <c r="M3548"/>
      <c r="N3548"/>
      <c r="O3548"/>
      <c r="Q3548"/>
      <c r="R3548"/>
      <c r="AL3548" s="117"/>
      <c r="AM3548"/>
      <c r="AN3548"/>
      <c r="AO3548"/>
      <c r="AP3548"/>
      <c r="AU3548"/>
      <c r="AV3548" s="169"/>
    </row>
    <row r="3549" spans="1:48" s="9" customFormat="1" ht="15" customHeight="1" x14ac:dyDescent="0.35">
      <c r="A3549"/>
      <c r="B3549"/>
      <c r="C3549"/>
      <c r="D3549"/>
      <c r="E3549"/>
      <c r="F3549"/>
      <c r="K3549"/>
      <c r="L3549"/>
      <c r="M3549"/>
      <c r="N3549"/>
      <c r="O3549"/>
      <c r="Q3549"/>
      <c r="R3549"/>
      <c r="AL3549" s="117"/>
      <c r="AM3549"/>
      <c r="AN3549"/>
      <c r="AO3549"/>
      <c r="AP3549"/>
      <c r="AU3549"/>
      <c r="AV3549" s="169"/>
    </row>
    <row r="3550" spans="1:48" s="9" customFormat="1" ht="15" customHeight="1" x14ac:dyDescent="0.35">
      <c r="A3550"/>
      <c r="B3550"/>
      <c r="C3550"/>
      <c r="D3550"/>
      <c r="E3550"/>
      <c r="F3550"/>
      <c r="K3550"/>
      <c r="L3550"/>
      <c r="M3550"/>
      <c r="N3550"/>
      <c r="O3550"/>
      <c r="Q3550"/>
      <c r="R3550"/>
      <c r="AL3550" s="117"/>
      <c r="AM3550"/>
      <c r="AN3550"/>
      <c r="AO3550"/>
      <c r="AP3550"/>
      <c r="AU3550"/>
      <c r="AV3550" s="169"/>
    </row>
    <row r="3551" spans="1:48" s="9" customFormat="1" ht="15" customHeight="1" x14ac:dyDescent="0.35">
      <c r="A3551"/>
      <c r="B3551"/>
      <c r="C3551"/>
      <c r="D3551"/>
      <c r="E3551"/>
      <c r="F3551"/>
      <c r="K3551"/>
      <c r="L3551"/>
      <c r="M3551"/>
      <c r="N3551"/>
      <c r="O3551"/>
      <c r="Q3551"/>
      <c r="R3551"/>
      <c r="AL3551" s="117"/>
      <c r="AM3551"/>
      <c r="AN3551"/>
      <c r="AO3551"/>
      <c r="AP3551"/>
      <c r="AU3551"/>
      <c r="AV3551" s="169"/>
    </row>
    <row r="3552" spans="1:48" s="9" customFormat="1" ht="15" customHeight="1" x14ac:dyDescent="0.35">
      <c r="A3552"/>
      <c r="B3552"/>
      <c r="C3552"/>
      <c r="D3552"/>
      <c r="E3552"/>
      <c r="F3552"/>
      <c r="K3552"/>
      <c r="L3552"/>
      <c r="M3552"/>
      <c r="N3552"/>
      <c r="O3552"/>
      <c r="Q3552"/>
      <c r="R3552"/>
      <c r="AL3552" s="117"/>
      <c r="AM3552"/>
      <c r="AN3552"/>
      <c r="AO3552"/>
      <c r="AP3552"/>
      <c r="AU3552"/>
      <c r="AV3552" s="169"/>
    </row>
    <row r="3553" spans="1:48" s="9" customFormat="1" ht="15" customHeight="1" x14ac:dyDescent="0.35">
      <c r="A3553"/>
      <c r="B3553"/>
      <c r="C3553"/>
      <c r="D3553"/>
      <c r="E3553"/>
      <c r="F3553"/>
      <c r="K3553"/>
      <c r="L3553"/>
      <c r="M3553"/>
      <c r="N3553"/>
      <c r="O3553"/>
      <c r="Q3553"/>
      <c r="R3553"/>
      <c r="AL3553" s="117"/>
      <c r="AM3553"/>
      <c r="AN3553"/>
      <c r="AO3553"/>
      <c r="AP3553"/>
      <c r="AU3553"/>
      <c r="AV3553" s="169"/>
    </row>
    <row r="3554" spans="1:48" s="9" customFormat="1" ht="15" customHeight="1" x14ac:dyDescent="0.35">
      <c r="A3554"/>
      <c r="B3554"/>
      <c r="C3554"/>
      <c r="D3554"/>
      <c r="E3554"/>
      <c r="F3554"/>
      <c r="K3554"/>
      <c r="L3554"/>
      <c r="M3554"/>
      <c r="N3554"/>
      <c r="O3554"/>
      <c r="Q3554"/>
      <c r="R3554"/>
      <c r="AL3554" s="117"/>
      <c r="AM3554"/>
      <c r="AN3554"/>
      <c r="AO3554"/>
      <c r="AP3554"/>
      <c r="AU3554"/>
      <c r="AV3554" s="169"/>
    </row>
    <row r="3555" spans="1:48" s="9" customFormat="1" ht="15" customHeight="1" x14ac:dyDescent="0.35">
      <c r="A3555"/>
      <c r="B3555"/>
      <c r="C3555"/>
      <c r="D3555"/>
      <c r="E3555"/>
      <c r="F3555"/>
      <c r="K3555"/>
      <c r="L3555"/>
      <c r="M3555"/>
      <c r="N3555"/>
      <c r="O3555"/>
      <c r="Q3555"/>
      <c r="R3555"/>
      <c r="AL3555" s="117"/>
      <c r="AM3555"/>
      <c r="AN3555"/>
      <c r="AO3555"/>
      <c r="AP3555"/>
      <c r="AU3555"/>
      <c r="AV3555" s="169"/>
    </row>
    <row r="3556" spans="1:48" s="9" customFormat="1" ht="15" customHeight="1" x14ac:dyDescent="0.35">
      <c r="A3556"/>
      <c r="B3556"/>
      <c r="C3556"/>
      <c r="D3556"/>
      <c r="E3556"/>
      <c r="F3556"/>
      <c r="K3556"/>
      <c r="L3556"/>
      <c r="M3556"/>
      <c r="N3556"/>
      <c r="O3556"/>
      <c r="Q3556"/>
      <c r="R3556"/>
      <c r="AL3556" s="117"/>
      <c r="AM3556"/>
      <c r="AN3556"/>
      <c r="AO3556"/>
      <c r="AP3556"/>
      <c r="AU3556"/>
      <c r="AV3556" s="169"/>
    </row>
    <row r="3557" spans="1:48" s="9" customFormat="1" ht="15" customHeight="1" x14ac:dyDescent="0.35">
      <c r="A3557"/>
      <c r="B3557"/>
      <c r="C3557"/>
      <c r="D3557"/>
      <c r="E3557"/>
      <c r="F3557"/>
      <c r="K3557"/>
      <c r="L3557"/>
      <c r="M3557"/>
      <c r="N3557"/>
      <c r="O3557"/>
      <c r="Q3557"/>
      <c r="R3557"/>
      <c r="AL3557" s="117"/>
      <c r="AM3557"/>
      <c r="AN3557"/>
      <c r="AO3557"/>
      <c r="AP3557"/>
      <c r="AU3557"/>
      <c r="AV3557" s="169"/>
    </row>
    <row r="3558" spans="1:48" s="9" customFormat="1" ht="15" customHeight="1" x14ac:dyDescent="0.35">
      <c r="A3558"/>
      <c r="B3558"/>
      <c r="C3558"/>
      <c r="D3558"/>
      <c r="E3558"/>
      <c r="F3558"/>
      <c r="K3558"/>
      <c r="L3558"/>
      <c r="M3558"/>
      <c r="N3558"/>
      <c r="O3558"/>
      <c r="Q3558"/>
      <c r="R3558"/>
      <c r="AL3558" s="117"/>
      <c r="AM3558"/>
      <c r="AN3558"/>
      <c r="AO3558"/>
      <c r="AP3558"/>
      <c r="AU3558"/>
      <c r="AV3558" s="169"/>
    </row>
    <row r="3559" spans="1:48" s="9" customFormat="1" ht="15" customHeight="1" x14ac:dyDescent="0.35">
      <c r="A3559"/>
      <c r="B3559"/>
      <c r="C3559"/>
      <c r="D3559"/>
      <c r="E3559"/>
      <c r="F3559"/>
      <c r="K3559"/>
      <c r="L3559"/>
      <c r="M3559"/>
      <c r="N3559"/>
      <c r="O3559"/>
      <c r="Q3559"/>
      <c r="R3559"/>
      <c r="AL3559" s="117"/>
      <c r="AM3559"/>
      <c r="AN3559"/>
      <c r="AO3559"/>
      <c r="AP3559"/>
      <c r="AU3559"/>
      <c r="AV3559" s="169"/>
    </row>
    <row r="3560" spans="1:48" s="9" customFormat="1" ht="15" customHeight="1" x14ac:dyDescent="0.35">
      <c r="A3560"/>
      <c r="B3560"/>
      <c r="C3560"/>
      <c r="D3560"/>
      <c r="E3560"/>
      <c r="F3560"/>
      <c r="K3560"/>
      <c r="L3560"/>
      <c r="M3560"/>
      <c r="N3560"/>
      <c r="O3560"/>
      <c r="Q3560"/>
      <c r="R3560"/>
      <c r="AL3560" s="117"/>
      <c r="AM3560"/>
      <c r="AN3560"/>
      <c r="AO3560"/>
      <c r="AP3560"/>
      <c r="AU3560"/>
      <c r="AV3560" s="169"/>
    </row>
    <row r="3561" spans="1:48" s="9" customFormat="1" ht="15" customHeight="1" x14ac:dyDescent="0.35">
      <c r="A3561"/>
      <c r="B3561"/>
      <c r="C3561"/>
      <c r="D3561"/>
      <c r="E3561"/>
      <c r="F3561"/>
      <c r="K3561"/>
      <c r="L3561"/>
      <c r="M3561"/>
      <c r="N3561"/>
      <c r="O3561"/>
      <c r="Q3561"/>
      <c r="R3561"/>
      <c r="AL3561" s="117"/>
      <c r="AM3561"/>
      <c r="AN3561"/>
      <c r="AO3561"/>
      <c r="AP3561"/>
      <c r="AU3561"/>
      <c r="AV3561" s="169"/>
    </row>
    <row r="3562" spans="1:48" s="9" customFormat="1" ht="15" customHeight="1" x14ac:dyDescent="0.35">
      <c r="A3562"/>
      <c r="B3562"/>
      <c r="C3562"/>
      <c r="D3562"/>
      <c r="E3562"/>
      <c r="F3562"/>
      <c r="K3562"/>
      <c r="L3562"/>
      <c r="M3562"/>
      <c r="N3562"/>
      <c r="O3562"/>
      <c r="Q3562"/>
      <c r="R3562"/>
      <c r="AL3562" s="117"/>
      <c r="AM3562"/>
      <c r="AN3562"/>
      <c r="AO3562"/>
      <c r="AP3562"/>
      <c r="AU3562"/>
      <c r="AV3562" s="169"/>
    </row>
    <row r="3563" spans="1:48" s="9" customFormat="1" ht="15" customHeight="1" x14ac:dyDescent="0.35">
      <c r="A3563"/>
      <c r="B3563"/>
      <c r="C3563"/>
      <c r="D3563"/>
      <c r="E3563"/>
      <c r="F3563"/>
      <c r="K3563"/>
      <c r="L3563"/>
      <c r="M3563"/>
      <c r="N3563"/>
      <c r="O3563"/>
      <c r="Q3563"/>
      <c r="R3563"/>
      <c r="AL3563" s="117"/>
      <c r="AM3563"/>
      <c r="AN3563"/>
      <c r="AO3563"/>
      <c r="AP3563"/>
      <c r="AU3563"/>
      <c r="AV3563" s="169"/>
    </row>
    <row r="3564" spans="1:48" s="9" customFormat="1" ht="15" customHeight="1" x14ac:dyDescent="0.35">
      <c r="A3564"/>
      <c r="B3564"/>
      <c r="C3564"/>
      <c r="D3564"/>
      <c r="E3564"/>
      <c r="F3564"/>
      <c r="K3564"/>
      <c r="L3564"/>
      <c r="M3564"/>
      <c r="N3564"/>
      <c r="O3564"/>
      <c r="Q3564"/>
      <c r="R3564"/>
      <c r="AL3564" s="117"/>
      <c r="AM3564"/>
      <c r="AN3564"/>
      <c r="AO3564"/>
      <c r="AP3564"/>
      <c r="AU3564"/>
      <c r="AV3564" s="169"/>
    </row>
    <row r="3565" spans="1:48" s="9" customFormat="1" ht="15" customHeight="1" x14ac:dyDescent="0.35">
      <c r="A3565"/>
      <c r="B3565"/>
      <c r="C3565"/>
      <c r="D3565"/>
      <c r="E3565"/>
      <c r="F3565"/>
      <c r="K3565"/>
      <c r="L3565"/>
      <c r="M3565"/>
      <c r="N3565"/>
      <c r="O3565"/>
      <c r="Q3565"/>
      <c r="R3565"/>
      <c r="AL3565" s="117"/>
      <c r="AM3565"/>
      <c r="AN3565"/>
      <c r="AO3565"/>
      <c r="AP3565"/>
      <c r="AU3565"/>
      <c r="AV3565" s="169"/>
    </row>
    <row r="3566" spans="1:48" s="9" customFormat="1" ht="15" customHeight="1" x14ac:dyDescent="0.35">
      <c r="A3566"/>
      <c r="B3566"/>
      <c r="C3566"/>
      <c r="D3566"/>
      <c r="E3566"/>
      <c r="F3566"/>
      <c r="K3566"/>
      <c r="L3566"/>
      <c r="M3566"/>
      <c r="N3566"/>
      <c r="O3566"/>
      <c r="Q3566"/>
      <c r="R3566"/>
      <c r="AL3566" s="117"/>
      <c r="AM3566"/>
      <c r="AN3566"/>
      <c r="AO3566"/>
      <c r="AP3566"/>
      <c r="AU3566"/>
      <c r="AV3566" s="169"/>
    </row>
    <row r="3567" spans="1:48" s="9" customFormat="1" ht="15" customHeight="1" x14ac:dyDescent="0.35">
      <c r="A3567"/>
      <c r="B3567"/>
      <c r="C3567"/>
      <c r="D3567"/>
      <c r="E3567"/>
      <c r="F3567"/>
      <c r="K3567"/>
      <c r="L3567"/>
      <c r="M3567"/>
      <c r="N3567"/>
      <c r="O3567"/>
      <c r="Q3567"/>
      <c r="R3567"/>
      <c r="AL3567" s="117"/>
      <c r="AM3567"/>
      <c r="AN3567"/>
      <c r="AO3567"/>
      <c r="AP3567"/>
      <c r="AU3567"/>
      <c r="AV3567" s="169"/>
    </row>
    <row r="3568" spans="1:48" s="9" customFormat="1" ht="15" customHeight="1" x14ac:dyDescent="0.35">
      <c r="A3568"/>
      <c r="B3568"/>
      <c r="C3568"/>
      <c r="D3568"/>
      <c r="E3568"/>
      <c r="F3568"/>
      <c r="K3568"/>
      <c r="L3568"/>
      <c r="M3568"/>
      <c r="N3568"/>
      <c r="O3568"/>
      <c r="Q3568"/>
      <c r="R3568"/>
      <c r="AL3568" s="117"/>
      <c r="AM3568"/>
      <c r="AN3568"/>
      <c r="AO3568"/>
      <c r="AP3568"/>
      <c r="AU3568"/>
      <c r="AV3568" s="169"/>
    </row>
    <row r="3569" spans="1:48" s="9" customFormat="1" ht="15" customHeight="1" x14ac:dyDescent="0.35">
      <c r="A3569"/>
      <c r="B3569"/>
      <c r="C3569"/>
      <c r="D3569"/>
      <c r="E3569"/>
      <c r="F3569"/>
      <c r="K3569"/>
      <c r="L3569"/>
      <c r="M3569"/>
      <c r="N3569"/>
      <c r="O3569"/>
      <c r="Q3569"/>
      <c r="R3569"/>
      <c r="AL3569" s="117"/>
      <c r="AM3569"/>
      <c r="AN3569"/>
      <c r="AO3569"/>
      <c r="AP3569"/>
      <c r="AU3569"/>
      <c r="AV3569" s="169"/>
    </row>
    <row r="3570" spans="1:48" s="9" customFormat="1" ht="15" customHeight="1" x14ac:dyDescent="0.35">
      <c r="A3570"/>
      <c r="B3570"/>
      <c r="C3570"/>
      <c r="D3570"/>
      <c r="E3570"/>
      <c r="F3570"/>
      <c r="K3570"/>
      <c r="L3570"/>
      <c r="M3570"/>
      <c r="N3570"/>
      <c r="O3570"/>
      <c r="Q3570"/>
      <c r="R3570"/>
      <c r="AL3570" s="117"/>
      <c r="AM3570"/>
      <c r="AN3570"/>
      <c r="AO3570"/>
      <c r="AP3570"/>
      <c r="AU3570"/>
      <c r="AV3570" s="169"/>
    </row>
    <row r="3571" spans="1:48" s="9" customFormat="1" ht="15" customHeight="1" x14ac:dyDescent="0.35">
      <c r="A3571"/>
      <c r="B3571"/>
      <c r="C3571"/>
      <c r="D3571"/>
      <c r="E3571"/>
      <c r="F3571"/>
      <c r="K3571"/>
      <c r="L3571"/>
      <c r="M3571"/>
      <c r="N3571"/>
      <c r="O3571"/>
      <c r="Q3571"/>
      <c r="R3571"/>
      <c r="AL3571" s="117"/>
      <c r="AM3571"/>
      <c r="AN3571"/>
      <c r="AO3571"/>
      <c r="AP3571"/>
      <c r="AU3571"/>
      <c r="AV3571" s="169"/>
    </row>
    <row r="3572" spans="1:48" s="9" customFormat="1" ht="15" customHeight="1" x14ac:dyDescent="0.35">
      <c r="A3572"/>
      <c r="B3572"/>
      <c r="C3572"/>
      <c r="D3572"/>
      <c r="E3572"/>
      <c r="F3572"/>
      <c r="K3572"/>
      <c r="L3572"/>
      <c r="M3572"/>
      <c r="N3572"/>
      <c r="O3572"/>
      <c r="Q3572"/>
      <c r="R3572"/>
      <c r="AL3572" s="117"/>
      <c r="AM3572"/>
      <c r="AN3572"/>
      <c r="AO3572"/>
      <c r="AP3572"/>
      <c r="AU3572"/>
      <c r="AV3572" s="169"/>
    </row>
    <row r="3573" spans="1:48" s="9" customFormat="1" ht="15" customHeight="1" x14ac:dyDescent="0.35">
      <c r="A3573"/>
      <c r="B3573"/>
      <c r="C3573"/>
      <c r="D3573"/>
      <c r="E3573"/>
      <c r="F3573"/>
      <c r="K3573"/>
      <c r="L3573"/>
      <c r="M3573"/>
      <c r="N3573"/>
      <c r="O3573"/>
      <c r="Q3573"/>
      <c r="R3573"/>
      <c r="AL3573" s="117"/>
      <c r="AM3573"/>
      <c r="AN3573"/>
      <c r="AO3573"/>
      <c r="AP3573"/>
      <c r="AU3573"/>
      <c r="AV3573" s="169"/>
    </row>
    <row r="3574" spans="1:48" s="9" customFormat="1" ht="15" customHeight="1" x14ac:dyDescent="0.35">
      <c r="A3574"/>
      <c r="B3574"/>
      <c r="C3574"/>
      <c r="D3574"/>
      <c r="E3574"/>
      <c r="F3574"/>
      <c r="K3574"/>
      <c r="L3574"/>
      <c r="M3574"/>
      <c r="N3574"/>
      <c r="O3574"/>
      <c r="Q3574"/>
      <c r="R3574"/>
      <c r="AL3574" s="117"/>
      <c r="AM3574"/>
      <c r="AN3574"/>
      <c r="AO3574"/>
      <c r="AP3574"/>
      <c r="AU3574"/>
      <c r="AV3574" s="169"/>
    </row>
    <row r="3575" spans="1:48" s="9" customFormat="1" ht="15" customHeight="1" x14ac:dyDescent="0.35">
      <c r="A3575"/>
      <c r="B3575"/>
      <c r="C3575"/>
      <c r="D3575"/>
      <c r="E3575"/>
      <c r="F3575"/>
      <c r="K3575"/>
      <c r="L3575"/>
      <c r="M3575"/>
      <c r="N3575"/>
      <c r="O3575"/>
      <c r="Q3575"/>
      <c r="R3575"/>
      <c r="AL3575" s="117"/>
      <c r="AM3575"/>
      <c r="AN3575"/>
      <c r="AO3575"/>
      <c r="AP3575"/>
      <c r="AU3575"/>
      <c r="AV3575" s="169"/>
    </row>
    <row r="3576" spans="1:48" s="9" customFormat="1" ht="15" customHeight="1" x14ac:dyDescent="0.35">
      <c r="A3576"/>
      <c r="B3576"/>
      <c r="C3576"/>
      <c r="D3576"/>
      <c r="E3576"/>
      <c r="F3576"/>
      <c r="K3576"/>
      <c r="L3576"/>
      <c r="M3576"/>
      <c r="N3576"/>
      <c r="O3576"/>
      <c r="Q3576"/>
      <c r="R3576"/>
      <c r="AL3576" s="117"/>
      <c r="AM3576"/>
      <c r="AN3576"/>
      <c r="AO3576"/>
      <c r="AP3576"/>
      <c r="AU3576"/>
      <c r="AV3576" s="169"/>
    </row>
    <row r="3577" spans="1:48" s="9" customFormat="1" ht="15" customHeight="1" x14ac:dyDescent="0.35">
      <c r="A3577"/>
      <c r="B3577"/>
      <c r="C3577"/>
      <c r="D3577"/>
      <c r="E3577"/>
      <c r="F3577"/>
      <c r="K3577"/>
      <c r="L3577"/>
      <c r="M3577"/>
      <c r="N3577"/>
      <c r="O3577"/>
      <c r="Q3577"/>
      <c r="R3577"/>
      <c r="AL3577" s="117"/>
      <c r="AM3577"/>
      <c r="AN3577"/>
      <c r="AO3577"/>
      <c r="AP3577"/>
      <c r="AU3577"/>
      <c r="AV3577" s="169"/>
    </row>
    <row r="3578" spans="1:48" s="9" customFormat="1" ht="15" customHeight="1" x14ac:dyDescent="0.35">
      <c r="A3578"/>
      <c r="B3578"/>
      <c r="C3578"/>
      <c r="D3578"/>
      <c r="E3578"/>
      <c r="F3578"/>
      <c r="K3578"/>
      <c r="L3578"/>
      <c r="M3578"/>
      <c r="N3578"/>
      <c r="O3578"/>
      <c r="Q3578"/>
      <c r="R3578"/>
      <c r="AL3578" s="117"/>
      <c r="AM3578"/>
      <c r="AN3578"/>
      <c r="AO3578"/>
      <c r="AP3578"/>
      <c r="AU3578"/>
      <c r="AV3578" s="169"/>
    </row>
    <row r="3579" spans="1:48" s="9" customFormat="1" ht="15" customHeight="1" x14ac:dyDescent="0.35">
      <c r="A3579"/>
      <c r="B3579"/>
      <c r="C3579"/>
      <c r="D3579"/>
      <c r="E3579"/>
      <c r="F3579"/>
      <c r="K3579"/>
      <c r="L3579"/>
      <c r="M3579"/>
      <c r="N3579"/>
      <c r="O3579"/>
      <c r="Q3579"/>
      <c r="R3579"/>
      <c r="AL3579" s="117"/>
      <c r="AM3579"/>
      <c r="AN3579"/>
      <c r="AO3579"/>
      <c r="AP3579"/>
      <c r="AU3579"/>
      <c r="AV3579" s="169"/>
    </row>
    <row r="3580" spans="1:48" s="9" customFormat="1" ht="15" customHeight="1" x14ac:dyDescent="0.35">
      <c r="A3580"/>
      <c r="B3580"/>
      <c r="C3580"/>
      <c r="D3580"/>
      <c r="E3580"/>
      <c r="F3580"/>
      <c r="K3580"/>
      <c r="L3580"/>
      <c r="M3580"/>
      <c r="N3580"/>
      <c r="O3580"/>
      <c r="Q3580"/>
      <c r="R3580"/>
      <c r="AL3580" s="117"/>
      <c r="AM3580"/>
      <c r="AN3580"/>
      <c r="AO3580"/>
      <c r="AP3580"/>
      <c r="AU3580"/>
      <c r="AV3580" s="169"/>
    </row>
    <row r="3581" spans="1:48" s="9" customFormat="1" ht="15" customHeight="1" x14ac:dyDescent="0.35">
      <c r="A3581"/>
      <c r="B3581"/>
      <c r="C3581"/>
      <c r="D3581"/>
      <c r="E3581"/>
      <c r="F3581"/>
      <c r="K3581"/>
      <c r="L3581"/>
      <c r="M3581"/>
      <c r="N3581"/>
      <c r="O3581"/>
      <c r="Q3581"/>
      <c r="R3581"/>
      <c r="AL3581" s="117"/>
      <c r="AM3581"/>
      <c r="AN3581"/>
      <c r="AO3581"/>
      <c r="AP3581"/>
      <c r="AU3581"/>
      <c r="AV3581" s="169"/>
    </row>
    <row r="3582" spans="1:48" s="9" customFormat="1" ht="15" customHeight="1" x14ac:dyDescent="0.35">
      <c r="A3582"/>
      <c r="B3582"/>
      <c r="C3582"/>
      <c r="D3582"/>
      <c r="E3582"/>
      <c r="F3582"/>
      <c r="K3582"/>
      <c r="L3582"/>
      <c r="M3582"/>
      <c r="N3582"/>
      <c r="O3582"/>
      <c r="Q3582"/>
      <c r="R3582"/>
      <c r="AL3582" s="117"/>
      <c r="AM3582"/>
      <c r="AN3582"/>
      <c r="AO3582"/>
      <c r="AP3582"/>
      <c r="AU3582"/>
      <c r="AV3582" s="169"/>
    </row>
    <row r="3583" spans="1:48" s="9" customFormat="1" ht="15" customHeight="1" x14ac:dyDescent="0.35">
      <c r="A3583"/>
      <c r="B3583"/>
      <c r="C3583"/>
      <c r="D3583"/>
      <c r="E3583"/>
      <c r="F3583"/>
      <c r="K3583"/>
      <c r="L3583"/>
      <c r="M3583"/>
      <c r="N3583"/>
      <c r="O3583"/>
      <c r="Q3583"/>
      <c r="R3583"/>
      <c r="AL3583" s="117"/>
      <c r="AM3583"/>
      <c r="AN3583"/>
      <c r="AO3583"/>
      <c r="AP3583"/>
      <c r="AU3583"/>
      <c r="AV3583" s="169"/>
    </row>
    <row r="3584" spans="1:48" s="9" customFormat="1" ht="15" customHeight="1" x14ac:dyDescent="0.35">
      <c r="A3584"/>
      <c r="B3584"/>
      <c r="C3584"/>
      <c r="D3584"/>
      <c r="E3584"/>
      <c r="F3584"/>
      <c r="K3584"/>
      <c r="L3584"/>
      <c r="M3584"/>
      <c r="N3584"/>
      <c r="O3584"/>
      <c r="Q3584"/>
      <c r="R3584"/>
      <c r="AL3584" s="117"/>
      <c r="AM3584"/>
      <c r="AN3584"/>
      <c r="AO3584"/>
      <c r="AP3584"/>
      <c r="AU3584"/>
      <c r="AV3584" s="169"/>
    </row>
    <row r="3585" spans="1:48" s="9" customFormat="1" ht="15" customHeight="1" x14ac:dyDescent="0.35">
      <c r="A3585"/>
      <c r="B3585"/>
      <c r="C3585"/>
      <c r="D3585"/>
      <c r="E3585"/>
      <c r="F3585"/>
      <c r="K3585"/>
      <c r="L3585"/>
      <c r="M3585"/>
      <c r="N3585"/>
      <c r="O3585"/>
      <c r="Q3585"/>
      <c r="R3585"/>
      <c r="AL3585" s="117"/>
      <c r="AM3585"/>
      <c r="AN3585"/>
      <c r="AO3585"/>
      <c r="AP3585"/>
      <c r="AU3585"/>
      <c r="AV3585" s="169"/>
    </row>
    <row r="3586" spans="1:48" s="9" customFormat="1" ht="15" customHeight="1" x14ac:dyDescent="0.35">
      <c r="A3586"/>
      <c r="B3586"/>
      <c r="C3586"/>
      <c r="D3586"/>
      <c r="E3586"/>
      <c r="F3586"/>
      <c r="K3586"/>
      <c r="L3586"/>
      <c r="M3586"/>
      <c r="N3586"/>
      <c r="O3586"/>
      <c r="Q3586"/>
      <c r="R3586"/>
      <c r="AL3586" s="117"/>
      <c r="AM3586"/>
      <c r="AN3586"/>
      <c r="AO3586"/>
      <c r="AP3586"/>
      <c r="AU3586"/>
      <c r="AV3586" s="169"/>
    </row>
    <row r="3587" spans="1:48" s="9" customFormat="1" ht="15" customHeight="1" x14ac:dyDescent="0.35">
      <c r="A3587"/>
      <c r="B3587"/>
      <c r="C3587"/>
      <c r="D3587"/>
      <c r="E3587"/>
      <c r="F3587"/>
      <c r="K3587"/>
      <c r="L3587"/>
      <c r="M3587"/>
      <c r="N3587"/>
      <c r="O3587"/>
      <c r="Q3587"/>
      <c r="R3587"/>
      <c r="AL3587" s="117"/>
      <c r="AM3587"/>
      <c r="AN3587"/>
      <c r="AO3587"/>
      <c r="AP3587"/>
      <c r="AU3587"/>
      <c r="AV3587" s="169"/>
    </row>
    <row r="3588" spans="1:48" s="9" customFormat="1" ht="15" customHeight="1" x14ac:dyDescent="0.35">
      <c r="A3588"/>
      <c r="B3588"/>
      <c r="C3588"/>
      <c r="D3588"/>
      <c r="E3588"/>
      <c r="F3588"/>
      <c r="K3588"/>
      <c r="L3588"/>
      <c r="M3588"/>
      <c r="N3588"/>
      <c r="O3588"/>
      <c r="Q3588"/>
      <c r="R3588"/>
      <c r="AL3588" s="117"/>
      <c r="AM3588"/>
      <c r="AN3588"/>
      <c r="AO3588"/>
      <c r="AP3588"/>
      <c r="AU3588"/>
      <c r="AV3588" s="169"/>
    </row>
    <row r="3589" spans="1:48" s="9" customFormat="1" ht="15" customHeight="1" x14ac:dyDescent="0.35">
      <c r="A3589"/>
      <c r="B3589"/>
      <c r="C3589"/>
      <c r="D3589"/>
      <c r="E3589"/>
      <c r="F3589"/>
      <c r="K3589"/>
      <c r="L3589"/>
      <c r="M3589"/>
      <c r="N3589"/>
      <c r="O3589"/>
      <c r="Q3589"/>
      <c r="R3589"/>
      <c r="AL3589" s="117"/>
      <c r="AM3589"/>
      <c r="AN3589"/>
      <c r="AO3589"/>
      <c r="AP3589"/>
      <c r="AU3589"/>
      <c r="AV3589" s="169"/>
    </row>
    <row r="3590" spans="1:48" s="9" customFormat="1" ht="15" customHeight="1" x14ac:dyDescent="0.35">
      <c r="A3590"/>
      <c r="B3590"/>
      <c r="C3590"/>
      <c r="D3590"/>
      <c r="E3590"/>
      <c r="F3590"/>
      <c r="K3590"/>
      <c r="L3590"/>
      <c r="M3590"/>
      <c r="N3590"/>
      <c r="O3590"/>
      <c r="Q3590"/>
      <c r="R3590"/>
      <c r="AL3590" s="117"/>
      <c r="AM3590"/>
      <c r="AN3590"/>
      <c r="AO3590"/>
      <c r="AP3590"/>
      <c r="AU3590"/>
      <c r="AV3590" s="169"/>
    </row>
    <row r="3591" spans="1:48" s="9" customFormat="1" ht="15" customHeight="1" x14ac:dyDescent="0.35">
      <c r="A3591"/>
      <c r="B3591"/>
      <c r="C3591"/>
      <c r="D3591"/>
      <c r="E3591"/>
      <c r="F3591"/>
      <c r="K3591"/>
      <c r="L3591"/>
      <c r="M3591"/>
      <c r="N3591"/>
      <c r="O3591"/>
      <c r="Q3591"/>
      <c r="R3591"/>
      <c r="AL3591" s="117"/>
      <c r="AM3591"/>
      <c r="AN3591"/>
      <c r="AO3591"/>
      <c r="AP3591"/>
      <c r="AU3591"/>
      <c r="AV3591" s="169"/>
    </row>
    <row r="3592" spans="1:48" s="9" customFormat="1" ht="15" customHeight="1" x14ac:dyDescent="0.35">
      <c r="A3592"/>
      <c r="B3592"/>
      <c r="C3592"/>
      <c r="D3592"/>
      <c r="E3592"/>
      <c r="F3592"/>
      <c r="K3592"/>
      <c r="L3592"/>
      <c r="M3592"/>
      <c r="N3592"/>
      <c r="O3592"/>
      <c r="Q3592"/>
      <c r="R3592"/>
      <c r="AL3592" s="117"/>
      <c r="AM3592"/>
      <c r="AN3592"/>
      <c r="AO3592"/>
      <c r="AP3592"/>
      <c r="AU3592"/>
      <c r="AV3592" s="169"/>
    </row>
    <row r="3593" spans="1:48" s="9" customFormat="1" ht="15" customHeight="1" x14ac:dyDescent="0.35">
      <c r="A3593"/>
      <c r="B3593"/>
      <c r="C3593"/>
      <c r="D3593"/>
      <c r="E3593"/>
      <c r="F3593"/>
      <c r="K3593"/>
      <c r="L3593"/>
      <c r="M3593"/>
      <c r="N3593"/>
      <c r="O3593"/>
      <c r="Q3593"/>
      <c r="R3593"/>
      <c r="AL3593" s="117"/>
      <c r="AM3593"/>
      <c r="AN3593"/>
      <c r="AO3593"/>
      <c r="AP3593"/>
      <c r="AU3593"/>
      <c r="AV3593" s="169"/>
    </row>
    <row r="3594" spans="1:48" s="9" customFormat="1" ht="15" customHeight="1" x14ac:dyDescent="0.35">
      <c r="A3594"/>
      <c r="B3594"/>
      <c r="C3594"/>
      <c r="D3594"/>
      <c r="E3594"/>
      <c r="F3594"/>
      <c r="K3594"/>
      <c r="L3594"/>
      <c r="M3594"/>
      <c r="N3594"/>
      <c r="O3594"/>
      <c r="Q3594"/>
      <c r="R3594"/>
      <c r="AL3594" s="117"/>
      <c r="AM3594"/>
      <c r="AN3594"/>
      <c r="AO3594"/>
      <c r="AP3594"/>
      <c r="AU3594"/>
      <c r="AV3594" s="169"/>
    </row>
    <row r="3595" spans="1:48" s="9" customFormat="1" ht="15" customHeight="1" x14ac:dyDescent="0.35">
      <c r="A3595"/>
      <c r="B3595"/>
      <c r="C3595"/>
      <c r="D3595"/>
      <c r="E3595"/>
      <c r="F3595"/>
      <c r="K3595"/>
      <c r="L3595"/>
      <c r="M3595"/>
      <c r="N3595"/>
      <c r="O3595"/>
      <c r="Q3595"/>
      <c r="R3595"/>
      <c r="AL3595" s="117"/>
      <c r="AM3595"/>
      <c r="AN3595"/>
      <c r="AO3595"/>
      <c r="AP3595"/>
      <c r="AU3595"/>
      <c r="AV3595" s="169"/>
    </row>
    <row r="3596" spans="1:48" s="9" customFormat="1" ht="15" customHeight="1" x14ac:dyDescent="0.35">
      <c r="A3596"/>
      <c r="B3596"/>
      <c r="C3596"/>
      <c r="D3596"/>
      <c r="E3596"/>
      <c r="F3596"/>
      <c r="K3596"/>
      <c r="L3596"/>
      <c r="M3596"/>
      <c r="N3596"/>
      <c r="O3596"/>
      <c r="Q3596"/>
      <c r="R3596"/>
      <c r="AL3596" s="117"/>
      <c r="AM3596"/>
      <c r="AN3596"/>
      <c r="AO3596"/>
      <c r="AP3596"/>
      <c r="AU3596"/>
      <c r="AV3596" s="169"/>
    </row>
    <row r="3597" spans="1:48" s="9" customFormat="1" ht="15" customHeight="1" x14ac:dyDescent="0.35">
      <c r="A3597"/>
      <c r="B3597"/>
      <c r="C3597"/>
      <c r="D3597"/>
      <c r="E3597"/>
      <c r="F3597"/>
      <c r="K3597"/>
      <c r="L3597"/>
      <c r="M3597"/>
      <c r="N3597"/>
      <c r="O3597"/>
      <c r="Q3597"/>
      <c r="R3597"/>
      <c r="AL3597" s="117"/>
      <c r="AM3597"/>
      <c r="AN3597"/>
      <c r="AO3597"/>
      <c r="AP3597"/>
      <c r="AU3597"/>
      <c r="AV3597" s="169"/>
    </row>
    <row r="3598" spans="1:48" s="9" customFormat="1" ht="15" customHeight="1" x14ac:dyDescent="0.35">
      <c r="A3598"/>
      <c r="B3598"/>
      <c r="C3598"/>
      <c r="D3598"/>
      <c r="E3598"/>
      <c r="F3598"/>
      <c r="K3598"/>
      <c r="L3598"/>
      <c r="M3598"/>
      <c r="N3598"/>
      <c r="O3598"/>
      <c r="Q3598"/>
      <c r="R3598"/>
      <c r="AL3598" s="117"/>
      <c r="AM3598"/>
      <c r="AN3598"/>
      <c r="AO3598"/>
      <c r="AP3598"/>
      <c r="AU3598"/>
      <c r="AV3598" s="169"/>
    </row>
    <row r="3599" spans="1:48" s="9" customFormat="1" ht="15" customHeight="1" x14ac:dyDescent="0.35">
      <c r="A3599"/>
      <c r="B3599"/>
      <c r="C3599"/>
      <c r="D3599"/>
      <c r="E3599"/>
      <c r="F3599"/>
      <c r="K3599"/>
      <c r="L3599"/>
      <c r="M3599"/>
      <c r="N3599"/>
      <c r="O3599"/>
      <c r="Q3599"/>
      <c r="R3599"/>
      <c r="AL3599" s="117"/>
      <c r="AM3599"/>
      <c r="AN3599"/>
      <c r="AO3599"/>
      <c r="AP3599"/>
      <c r="AU3599"/>
      <c r="AV3599" s="169"/>
    </row>
    <row r="3600" spans="1:48" s="9" customFormat="1" ht="15" customHeight="1" x14ac:dyDescent="0.35">
      <c r="A3600"/>
      <c r="B3600"/>
      <c r="C3600"/>
      <c r="D3600"/>
      <c r="E3600"/>
      <c r="F3600"/>
      <c r="K3600"/>
      <c r="L3600"/>
      <c r="M3600"/>
      <c r="N3600"/>
      <c r="O3600"/>
      <c r="Q3600"/>
      <c r="R3600"/>
      <c r="AL3600" s="117"/>
      <c r="AM3600"/>
      <c r="AN3600"/>
      <c r="AO3600"/>
      <c r="AP3600"/>
      <c r="AU3600"/>
      <c r="AV3600" s="169"/>
    </row>
    <row r="3601" spans="1:48" s="9" customFormat="1" ht="15" customHeight="1" x14ac:dyDescent="0.35">
      <c r="A3601"/>
      <c r="B3601"/>
      <c r="C3601"/>
      <c r="D3601"/>
      <c r="E3601"/>
      <c r="F3601"/>
      <c r="K3601"/>
      <c r="L3601"/>
      <c r="M3601"/>
      <c r="N3601"/>
      <c r="O3601"/>
      <c r="Q3601"/>
      <c r="R3601"/>
      <c r="AL3601" s="117"/>
      <c r="AM3601"/>
      <c r="AN3601"/>
      <c r="AO3601"/>
      <c r="AP3601"/>
      <c r="AU3601"/>
      <c r="AV3601" s="169"/>
    </row>
    <row r="3602" spans="1:48" s="9" customFormat="1" ht="15" customHeight="1" x14ac:dyDescent="0.35">
      <c r="A3602"/>
      <c r="B3602"/>
      <c r="C3602"/>
      <c r="D3602"/>
      <c r="E3602"/>
      <c r="F3602"/>
      <c r="K3602"/>
      <c r="L3602"/>
      <c r="M3602"/>
      <c r="N3602"/>
      <c r="O3602"/>
      <c r="Q3602"/>
      <c r="R3602"/>
      <c r="AL3602" s="117"/>
      <c r="AM3602"/>
      <c r="AN3602"/>
      <c r="AO3602"/>
      <c r="AP3602"/>
      <c r="AU3602"/>
      <c r="AV3602" s="169"/>
    </row>
    <row r="3603" spans="1:48" s="9" customFormat="1" ht="15" customHeight="1" x14ac:dyDescent="0.35">
      <c r="A3603"/>
      <c r="B3603"/>
      <c r="C3603"/>
      <c r="D3603"/>
      <c r="E3603"/>
      <c r="F3603"/>
      <c r="K3603"/>
      <c r="L3603"/>
      <c r="M3603"/>
      <c r="N3603"/>
      <c r="O3603"/>
      <c r="Q3603"/>
      <c r="R3603"/>
      <c r="AL3603" s="117"/>
      <c r="AM3603"/>
      <c r="AN3603"/>
      <c r="AO3603"/>
      <c r="AP3603"/>
      <c r="AU3603"/>
      <c r="AV3603" s="169"/>
    </row>
    <row r="3604" spans="1:48" s="9" customFormat="1" ht="15" customHeight="1" x14ac:dyDescent="0.35">
      <c r="A3604"/>
      <c r="B3604"/>
      <c r="C3604"/>
      <c r="D3604"/>
      <c r="E3604"/>
      <c r="F3604"/>
      <c r="K3604"/>
      <c r="L3604"/>
      <c r="M3604"/>
      <c r="N3604"/>
      <c r="O3604"/>
      <c r="Q3604"/>
      <c r="R3604"/>
      <c r="AL3604" s="117"/>
      <c r="AM3604"/>
      <c r="AN3604"/>
      <c r="AO3604"/>
      <c r="AP3604"/>
      <c r="AU3604"/>
      <c r="AV3604" s="169"/>
    </row>
    <row r="3605" spans="1:48" s="9" customFormat="1" ht="15" customHeight="1" x14ac:dyDescent="0.35">
      <c r="A3605"/>
      <c r="B3605"/>
      <c r="C3605"/>
      <c r="D3605"/>
      <c r="E3605"/>
      <c r="F3605"/>
      <c r="K3605"/>
      <c r="L3605"/>
      <c r="M3605"/>
      <c r="N3605"/>
      <c r="O3605"/>
      <c r="Q3605"/>
      <c r="R3605"/>
      <c r="AL3605" s="117"/>
      <c r="AM3605"/>
      <c r="AN3605"/>
      <c r="AO3605"/>
      <c r="AP3605"/>
      <c r="AU3605"/>
      <c r="AV3605" s="169"/>
    </row>
    <row r="3606" spans="1:48" s="9" customFormat="1" ht="15" customHeight="1" x14ac:dyDescent="0.35">
      <c r="A3606"/>
      <c r="B3606"/>
      <c r="C3606"/>
      <c r="D3606"/>
      <c r="E3606"/>
      <c r="F3606"/>
      <c r="K3606"/>
      <c r="L3606"/>
      <c r="M3606"/>
      <c r="N3606"/>
      <c r="O3606"/>
      <c r="Q3606"/>
      <c r="R3606"/>
      <c r="AL3606" s="117"/>
      <c r="AM3606"/>
      <c r="AN3606"/>
      <c r="AO3606"/>
      <c r="AP3606"/>
      <c r="AU3606"/>
      <c r="AV3606" s="169"/>
    </row>
    <row r="3607" spans="1:48" s="9" customFormat="1" ht="15" customHeight="1" x14ac:dyDescent="0.35">
      <c r="A3607"/>
      <c r="B3607"/>
      <c r="C3607"/>
      <c r="D3607"/>
      <c r="E3607"/>
      <c r="F3607"/>
      <c r="K3607"/>
      <c r="L3607"/>
      <c r="M3607"/>
      <c r="N3607"/>
      <c r="O3607"/>
      <c r="Q3607"/>
      <c r="R3607"/>
      <c r="AL3607" s="117"/>
      <c r="AM3607"/>
      <c r="AN3607"/>
      <c r="AO3607"/>
      <c r="AP3607"/>
      <c r="AU3607"/>
      <c r="AV3607" s="169"/>
    </row>
    <row r="3608" spans="1:48" s="9" customFormat="1" ht="15" customHeight="1" x14ac:dyDescent="0.35">
      <c r="A3608"/>
      <c r="B3608"/>
      <c r="C3608"/>
      <c r="D3608"/>
      <c r="E3608"/>
      <c r="F3608"/>
      <c r="K3608"/>
      <c r="L3608"/>
      <c r="M3608"/>
      <c r="N3608"/>
      <c r="O3608"/>
      <c r="Q3608"/>
      <c r="R3608"/>
      <c r="AL3608" s="117"/>
      <c r="AM3608"/>
      <c r="AN3608"/>
      <c r="AO3608"/>
      <c r="AP3608"/>
      <c r="AU3608"/>
      <c r="AV3608" s="169"/>
    </row>
    <row r="3609" spans="1:48" s="9" customFormat="1" ht="15" customHeight="1" x14ac:dyDescent="0.35">
      <c r="A3609"/>
      <c r="B3609"/>
      <c r="C3609"/>
      <c r="D3609"/>
      <c r="E3609"/>
      <c r="F3609"/>
      <c r="K3609"/>
      <c r="L3609"/>
      <c r="M3609"/>
      <c r="N3609"/>
      <c r="O3609"/>
      <c r="Q3609"/>
      <c r="R3609"/>
      <c r="AL3609" s="117"/>
      <c r="AM3609"/>
      <c r="AN3609"/>
      <c r="AO3609"/>
      <c r="AP3609"/>
      <c r="AU3609"/>
      <c r="AV3609" s="169"/>
    </row>
    <row r="3610" spans="1:48" s="9" customFormat="1" ht="15" customHeight="1" x14ac:dyDescent="0.35">
      <c r="A3610"/>
      <c r="B3610"/>
      <c r="C3610"/>
      <c r="D3610"/>
      <c r="E3610"/>
      <c r="F3610"/>
      <c r="K3610"/>
      <c r="L3610"/>
      <c r="M3610"/>
      <c r="N3610"/>
      <c r="O3610"/>
      <c r="Q3610"/>
      <c r="R3610"/>
      <c r="AL3610" s="117"/>
      <c r="AM3610"/>
      <c r="AN3610"/>
      <c r="AO3610"/>
      <c r="AP3610"/>
      <c r="AU3610"/>
      <c r="AV3610" s="169"/>
    </row>
    <row r="3611" spans="1:48" s="9" customFormat="1" ht="15" customHeight="1" x14ac:dyDescent="0.35">
      <c r="A3611"/>
      <c r="B3611"/>
      <c r="C3611"/>
      <c r="D3611"/>
      <c r="E3611"/>
      <c r="F3611"/>
      <c r="K3611"/>
      <c r="L3611"/>
      <c r="M3611"/>
      <c r="N3611"/>
      <c r="O3611"/>
      <c r="Q3611"/>
      <c r="R3611"/>
      <c r="AL3611" s="117"/>
      <c r="AM3611"/>
      <c r="AN3611"/>
      <c r="AO3611"/>
      <c r="AP3611"/>
      <c r="AU3611"/>
      <c r="AV3611" s="169"/>
    </row>
    <row r="3612" spans="1:48" s="9" customFormat="1" ht="15" customHeight="1" x14ac:dyDescent="0.35">
      <c r="A3612"/>
      <c r="B3612"/>
      <c r="C3612"/>
      <c r="D3612"/>
      <c r="E3612"/>
      <c r="F3612"/>
      <c r="K3612"/>
      <c r="L3612"/>
      <c r="M3612"/>
      <c r="N3612"/>
      <c r="O3612"/>
      <c r="Q3612"/>
      <c r="R3612"/>
      <c r="AL3612" s="117"/>
      <c r="AM3612"/>
      <c r="AN3612"/>
      <c r="AO3612"/>
      <c r="AP3612"/>
      <c r="AU3612"/>
      <c r="AV3612" s="169"/>
    </row>
    <row r="3613" spans="1:48" s="9" customFormat="1" ht="15" customHeight="1" x14ac:dyDescent="0.35">
      <c r="A3613"/>
      <c r="B3613"/>
      <c r="C3613"/>
      <c r="D3613"/>
      <c r="E3613"/>
      <c r="F3613"/>
      <c r="K3613"/>
      <c r="L3613"/>
      <c r="M3613"/>
      <c r="N3613"/>
      <c r="O3613"/>
      <c r="Q3613"/>
      <c r="R3613"/>
      <c r="AL3613" s="117"/>
      <c r="AM3613"/>
      <c r="AN3613"/>
      <c r="AO3613"/>
      <c r="AP3613"/>
      <c r="AU3613"/>
      <c r="AV3613" s="169"/>
    </row>
    <row r="3614" spans="1:48" s="9" customFormat="1" ht="15" customHeight="1" x14ac:dyDescent="0.35">
      <c r="A3614"/>
      <c r="B3614"/>
      <c r="C3614"/>
      <c r="D3614"/>
      <c r="E3614"/>
      <c r="F3614"/>
      <c r="K3614"/>
      <c r="L3614"/>
      <c r="M3614"/>
      <c r="N3614"/>
      <c r="O3614"/>
      <c r="Q3614"/>
      <c r="R3614"/>
      <c r="AL3614" s="117"/>
      <c r="AM3614"/>
      <c r="AN3614"/>
      <c r="AO3614"/>
      <c r="AP3614"/>
      <c r="AU3614"/>
      <c r="AV3614" s="169"/>
    </row>
    <row r="3615" spans="1:48" s="9" customFormat="1" ht="15" customHeight="1" x14ac:dyDescent="0.35">
      <c r="A3615"/>
      <c r="B3615"/>
      <c r="C3615"/>
      <c r="D3615"/>
      <c r="E3615"/>
      <c r="F3615"/>
      <c r="K3615"/>
      <c r="L3615"/>
      <c r="M3615"/>
      <c r="N3615"/>
      <c r="O3615"/>
      <c r="Q3615"/>
      <c r="R3615"/>
      <c r="AL3615" s="117"/>
      <c r="AM3615"/>
      <c r="AN3615"/>
      <c r="AO3615"/>
      <c r="AP3615"/>
      <c r="AU3615"/>
      <c r="AV3615" s="169"/>
    </row>
    <row r="3616" spans="1:48" s="9" customFormat="1" ht="15" customHeight="1" x14ac:dyDescent="0.35">
      <c r="A3616"/>
      <c r="B3616"/>
      <c r="C3616"/>
      <c r="D3616"/>
      <c r="E3616"/>
      <c r="F3616"/>
      <c r="K3616"/>
      <c r="L3616"/>
      <c r="M3616"/>
      <c r="N3616"/>
      <c r="O3616"/>
      <c r="Q3616"/>
      <c r="R3616"/>
      <c r="AL3616" s="117"/>
      <c r="AM3616"/>
      <c r="AN3616"/>
      <c r="AO3616"/>
      <c r="AP3616"/>
      <c r="AU3616"/>
      <c r="AV3616" s="169"/>
    </row>
    <row r="3617" spans="1:48" s="9" customFormat="1" ht="15" customHeight="1" x14ac:dyDescent="0.35">
      <c r="A3617"/>
      <c r="B3617"/>
      <c r="C3617"/>
      <c r="D3617"/>
      <c r="E3617"/>
      <c r="F3617"/>
      <c r="K3617"/>
      <c r="L3617"/>
      <c r="M3617"/>
      <c r="N3617"/>
      <c r="O3617"/>
      <c r="Q3617"/>
      <c r="R3617"/>
      <c r="AL3617" s="117"/>
      <c r="AM3617"/>
      <c r="AN3617"/>
      <c r="AO3617"/>
      <c r="AP3617"/>
      <c r="AU3617"/>
      <c r="AV3617" s="169"/>
    </row>
    <row r="3618" spans="1:48" s="9" customFormat="1" ht="15" customHeight="1" x14ac:dyDescent="0.35">
      <c r="A3618"/>
      <c r="B3618"/>
      <c r="C3618"/>
      <c r="D3618"/>
      <c r="E3618"/>
      <c r="F3618"/>
      <c r="K3618"/>
      <c r="L3618"/>
      <c r="M3618"/>
      <c r="N3618"/>
      <c r="O3618"/>
      <c r="Q3618"/>
      <c r="R3618"/>
      <c r="AL3618" s="117"/>
      <c r="AM3618"/>
      <c r="AN3618"/>
      <c r="AO3618"/>
      <c r="AP3618"/>
      <c r="AU3618"/>
      <c r="AV3618" s="169"/>
    </row>
    <row r="3619" spans="1:48" s="9" customFormat="1" ht="15" customHeight="1" x14ac:dyDescent="0.35">
      <c r="A3619"/>
      <c r="B3619"/>
      <c r="C3619"/>
      <c r="D3619"/>
      <c r="E3619"/>
      <c r="F3619"/>
      <c r="K3619"/>
      <c r="L3619"/>
      <c r="M3619"/>
      <c r="N3619"/>
      <c r="O3619"/>
      <c r="Q3619"/>
      <c r="R3619"/>
      <c r="AL3619" s="117"/>
      <c r="AM3619"/>
      <c r="AN3619"/>
      <c r="AO3619"/>
      <c r="AP3619"/>
      <c r="AU3619"/>
      <c r="AV3619" s="169"/>
    </row>
    <row r="3620" spans="1:48" s="9" customFormat="1" ht="15" customHeight="1" x14ac:dyDescent="0.35">
      <c r="A3620"/>
      <c r="B3620"/>
      <c r="C3620"/>
      <c r="D3620"/>
      <c r="E3620"/>
      <c r="F3620"/>
      <c r="K3620"/>
      <c r="L3620"/>
      <c r="M3620"/>
      <c r="N3620"/>
      <c r="O3620"/>
      <c r="Q3620"/>
      <c r="R3620"/>
      <c r="AL3620" s="117"/>
      <c r="AM3620"/>
      <c r="AN3620"/>
      <c r="AO3620"/>
      <c r="AP3620"/>
      <c r="AU3620"/>
      <c r="AV3620" s="169"/>
    </row>
    <row r="3621" spans="1:48" s="9" customFormat="1" ht="15" customHeight="1" x14ac:dyDescent="0.35">
      <c r="A3621"/>
      <c r="B3621"/>
      <c r="C3621"/>
      <c r="D3621"/>
      <c r="E3621"/>
      <c r="F3621"/>
      <c r="K3621"/>
      <c r="L3621"/>
      <c r="M3621"/>
      <c r="N3621"/>
      <c r="O3621"/>
      <c r="Q3621"/>
      <c r="R3621"/>
      <c r="AL3621" s="117"/>
      <c r="AM3621"/>
      <c r="AN3621"/>
      <c r="AO3621"/>
      <c r="AP3621"/>
      <c r="AU3621"/>
      <c r="AV3621" s="169"/>
    </row>
    <row r="3622" spans="1:48" s="9" customFormat="1" ht="15" customHeight="1" x14ac:dyDescent="0.35">
      <c r="A3622"/>
      <c r="B3622"/>
      <c r="C3622"/>
      <c r="D3622"/>
      <c r="E3622"/>
      <c r="F3622"/>
      <c r="K3622"/>
      <c r="L3622"/>
      <c r="M3622"/>
      <c r="N3622"/>
      <c r="O3622"/>
      <c r="Q3622"/>
      <c r="R3622"/>
      <c r="AL3622" s="117"/>
      <c r="AM3622"/>
      <c r="AN3622"/>
      <c r="AO3622"/>
      <c r="AP3622"/>
      <c r="AU3622"/>
      <c r="AV3622" s="169"/>
    </row>
    <row r="3623" spans="1:48" s="9" customFormat="1" ht="15" customHeight="1" x14ac:dyDescent="0.35">
      <c r="A3623"/>
      <c r="B3623"/>
      <c r="C3623"/>
      <c r="D3623"/>
      <c r="E3623"/>
      <c r="F3623"/>
      <c r="K3623"/>
      <c r="L3623"/>
      <c r="M3623"/>
      <c r="N3623"/>
      <c r="O3623"/>
      <c r="Q3623"/>
      <c r="R3623"/>
      <c r="AL3623" s="117"/>
      <c r="AM3623"/>
      <c r="AN3623"/>
      <c r="AO3623"/>
      <c r="AP3623"/>
      <c r="AU3623"/>
      <c r="AV3623" s="169"/>
    </row>
    <row r="3624" spans="1:48" s="9" customFormat="1" ht="15" customHeight="1" x14ac:dyDescent="0.35">
      <c r="A3624"/>
      <c r="B3624"/>
      <c r="C3624"/>
      <c r="D3624"/>
      <c r="E3624"/>
      <c r="F3624"/>
      <c r="K3624"/>
      <c r="L3624"/>
      <c r="M3624"/>
      <c r="N3624"/>
      <c r="O3624"/>
      <c r="Q3624"/>
      <c r="R3624"/>
      <c r="AL3624" s="117"/>
      <c r="AM3624"/>
      <c r="AN3624"/>
      <c r="AO3624"/>
      <c r="AP3624"/>
      <c r="AU3624"/>
      <c r="AV3624" s="169"/>
    </row>
    <row r="3625" spans="1:48" s="9" customFormat="1" ht="15" customHeight="1" x14ac:dyDescent="0.35">
      <c r="A3625"/>
      <c r="B3625"/>
      <c r="C3625"/>
      <c r="D3625"/>
      <c r="E3625"/>
      <c r="F3625"/>
      <c r="K3625"/>
      <c r="L3625"/>
      <c r="M3625"/>
      <c r="N3625"/>
      <c r="O3625"/>
      <c r="Q3625"/>
      <c r="R3625"/>
      <c r="AL3625" s="117"/>
      <c r="AM3625"/>
      <c r="AN3625"/>
      <c r="AO3625"/>
      <c r="AP3625"/>
      <c r="AU3625"/>
      <c r="AV3625" s="169"/>
    </row>
    <row r="3626" spans="1:48" s="9" customFormat="1" ht="15" customHeight="1" x14ac:dyDescent="0.35">
      <c r="A3626"/>
      <c r="B3626"/>
      <c r="C3626"/>
      <c r="D3626"/>
      <c r="E3626"/>
      <c r="F3626"/>
      <c r="K3626"/>
      <c r="L3626"/>
      <c r="M3626"/>
      <c r="N3626"/>
      <c r="O3626"/>
      <c r="Q3626"/>
      <c r="R3626"/>
      <c r="AL3626" s="117"/>
      <c r="AM3626"/>
      <c r="AN3626"/>
      <c r="AO3626"/>
      <c r="AP3626"/>
      <c r="AU3626"/>
      <c r="AV3626" s="169"/>
    </row>
    <row r="3627" spans="1:48" s="9" customFormat="1" ht="15" customHeight="1" x14ac:dyDescent="0.35">
      <c r="A3627"/>
      <c r="B3627"/>
      <c r="C3627"/>
      <c r="D3627"/>
      <c r="E3627"/>
      <c r="F3627"/>
      <c r="K3627"/>
      <c r="L3627"/>
      <c r="M3627"/>
      <c r="N3627"/>
      <c r="O3627"/>
      <c r="Q3627"/>
      <c r="R3627"/>
      <c r="AL3627" s="117"/>
      <c r="AM3627"/>
      <c r="AN3627"/>
      <c r="AO3627"/>
      <c r="AP3627"/>
      <c r="AU3627"/>
      <c r="AV3627" s="169"/>
    </row>
    <row r="3628" spans="1:48" s="9" customFormat="1" ht="15" customHeight="1" x14ac:dyDescent="0.35">
      <c r="A3628"/>
      <c r="B3628"/>
      <c r="C3628"/>
      <c r="D3628"/>
      <c r="E3628"/>
      <c r="F3628"/>
      <c r="K3628"/>
      <c r="L3628"/>
      <c r="M3628"/>
      <c r="N3628"/>
      <c r="O3628"/>
      <c r="Q3628"/>
      <c r="R3628"/>
      <c r="AL3628" s="117"/>
      <c r="AM3628"/>
      <c r="AN3628"/>
      <c r="AO3628"/>
      <c r="AP3628"/>
      <c r="AU3628"/>
      <c r="AV3628" s="169"/>
    </row>
    <row r="3629" spans="1:48" s="9" customFormat="1" ht="15" customHeight="1" x14ac:dyDescent="0.35">
      <c r="A3629"/>
      <c r="B3629"/>
      <c r="C3629"/>
      <c r="D3629"/>
      <c r="E3629"/>
      <c r="F3629"/>
      <c r="K3629"/>
      <c r="L3629"/>
      <c r="M3629"/>
      <c r="N3629"/>
      <c r="O3629"/>
      <c r="Q3629"/>
      <c r="R3629"/>
      <c r="AL3629" s="117"/>
      <c r="AM3629"/>
      <c r="AN3629"/>
      <c r="AO3629"/>
      <c r="AP3629"/>
      <c r="AU3629"/>
      <c r="AV3629" s="169"/>
    </row>
    <row r="3630" spans="1:48" s="9" customFormat="1" ht="15" customHeight="1" x14ac:dyDescent="0.35">
      <c r="A3630"/>
      <c r="B3630"/>
      <c r="C3630"/>
      <c r="D3630"/>
      <c r="E3630"/>
      <c r="F3630"/>
      <c r="K3630"/>
      <c r="L3630"/>
      <c r="M3630"/>
      <c r="N3630"/>
      <c r="O3630"/>
      <c r="Q3630"/>
      <c r="R3630"/>
      <c r="AL3630" s="117"/>
      <c r="AM3630"/>
      <c r="AN3630"/>
      <c r="AO3630"/>
      <c r="AP3630"/>
      <c r="AU3630"/>
      <c r="AV3630" s="169"/>
    </row>
    <row r="3631" spans="1:48" s="9" customFormat="1" ht="15" customHeight="1" x14ac:dyDescent="0.35">
      <c r="A3631"/>
      <c r="B3631"/>
      <c r="C3631"/>
      <c r="D3631"/>
      <c r="E3631"/>
      <c r="F3631"/>
      <c r="K3631"/>
      <c r="L3631"/>
      <c r="M3631"/>
      <c r="N3631"/>
      <c r="O3631"/>
      <c r="Q3631"/>
      <c r="R3631"/>
      <c r="AL3631" s="117"/>
      <c r="AM3631"/>
      <c r="AN3631"/>
      <c r="AO3631"/>
      <c r="AP3631"/>
      <c r="AU3631"/>
      <c r="AV3631" s="169"/>
    </row>
    <row r="3632" spans="1:48" s="9" customFormat="1" ht="15" customHeight="1" x14ac:dyDescent="0.35">
      <c r="A3632"/>
      <c r="B3632"/>
      <c r="C3632"/>
      <c r="D3632"/>
      <c r="E3632"/>
      <c r="F3632"/>
      <c r="K3632"/>
      <c r="L3632"/>
      <c r="M3632"/>
      <c r="N3632"/>
      <c r="O3632"/>
      <c r="Q3632"/>
      <c r="R3632"/>
      <c r="AL3632" s="117"/>
      <c r="AM3632"/>
      <c r="AN3632"/>
      <c r="AO3632"/>
      <c r="AP3632"/>
      <c r="AU3632"/>
      <c r="AV3632" s="169"/>
    </row>
    <row r="3633" spans="1:48" s="9" customFormat="1" ht="15" customHeight="1" x14ac:dyDescent="0.35">
      <c r="A3633"/>
      <c r="B3633"/>
      <c r="C3633"/>
      <c r="D3633"/>
      <c r="E3633"/>
      <c r="F3633"/>
      <c r="K3633"/>
      <c r="L3633"/>
      <c r="M3633"/>
      <c r="N3633"/>
      <c r="O3633"/>
      <c r="Q3633"/>
      <c r="R3633"/>
      <c r="AL3633" s="117"/>
      <c r="AM3633"/>
      <c r="AN3633"/>
      <c r="AO3633"/>
      <c r="AP3633"/>
      <c r="AU3633"/>
      <c r="AV3633" s="169"/>
    </row>
    <row r="3634" spans="1:48" s="9" customFormat="1" ht="15" customHeight="1" x14ac:dyDescent="0.35">
      <c r="A3634"/>
      <c r="B3634"/>
      <c r="C3634"/>
      <c r="D3634"/>
      <c r="E3634"/>
      <c r="F3634"/>
      <c r="K3634"/>
      <c r="L3634"/>
      <c r="M3634"/>
      <c r="N3634"/>
      <c r="O3634"/>
      <c r="Q3634"/>
      <c r="R3634"/>
      <c r="AL3634" s="117"/>
      <c r="AM3634"/>
      <c r="AN3634"/>
      <c r="AO3634"/>
      <c r="AP3634"/>
      <c r="AU3634"/>
      <c r="AV3634" s="169"/>
    </row>
    <row r="3635" spans="1:48" s="9" customFormat="1" ht="15" customHeight="1" x14ac:dyDescent="0.35">
      <c r="A3635"/>
      <c r="B3635"/>
      <c r="C3635"/>
      <c r="D3635"/>
      <c r="E3635"/>
      <c r="F3635"/>
      <c r="K3635"/>
      <c r="L3635"/>
      <c r="M3635"/>
      <c r="N3635"/>
      <c r="O3635"/>
      <c r="Q3635"/>
      <c r="R3635"/>
      <c r="AL3635" s="117"/>
      <c r="AM3635"/>
      <c r="AN3635"/>
      <c r="AO3635"/>
      <c r="AP3635"/>
      <c r="AU3635"/>
      <c r="AV3635" s="169"/>
    </row>
    <row r="3636" spans="1:48" s="9" customFormat="1" ht="15" customHeight="1" x14ac:dyDescent="0.35">
      <c r="A3636"/>
      <c r="B3636"/>
      <c r="C3636"/>
      <c r="D3636"/>
      <c r="E3636"/>
      <c r="F3636"/>
      <c r="K3636"/>
      <c r="L3636"/>
      <c r="M3636"/>
      <c r="N3636"/>
      <c r="O3636"/>
      <c r="Q3636"/>
      <c r="R3636"/>
      <c r="AL3636" s="117"/>
      <c r="AM3636"/>
      <c r="AN3636"/>
      <c r="AO3636"/>
      <c r="AP3636"/>
      <c r="AU3636"/>
      <c r="AV3636" s="169"/>
    </row>
    <row r="3637" spans="1:48" s="9" customFormat="1" ht="15" customHeight="1" x14ac:dyDescent="0.35">
      <c r="A3637"/>
      <c r="B3637"/>
      <c r="C3637"/>
      <c r="D3637"/>
      <c r="E3637"/>
      <c r="F3637"/>
      <c r="K3637"/>
      <c r="L3637"/>
      <c r="M3637"/>
      <c r="N3637"/>
      <c r="O3637"/>
      <c r="Q3637"/>
      <c r="R3637"/>
      <c r="AL3637" s="117"/>
      <c r="AM3637"/>
      <c r="AN3637"/>
      <c r="AO3637"/>
      <c r="AP3637"/>
      <c r="AU3637"/>
      <c r="AV3637" s="169"/>
    </row>
    <row r="3638" spans="1:48" s="9" customFormat="1" ht="15" customHeight="1" x14ac:dyDescent="0.35">
      <c r="A3638"/>
      <c r="B3638"/>
      <c r="C3638"/>
      <c r="D3638"/>
      <c r="E3638"/>
      <c r="F3638"/>
      <c r="K3638"/>
      <c r="L3638"/>
      <c r="M3638"/>
      <c r="N3638"/>
      <c r="O3638"/>
      <c r="Q3638"/>
      <c r="R3638"/>
      <c r="AL3638" s="117"/>
      <c r="AM3638"/>
      <c r="AN3638"/>
      <c r="AO3638"/>
      <c r="AP3638"/>
      <c r="AU3638"/>
      <c r="AV3638" s="169"/>
    </row>
    <row r="3639" spans="1:48" s="9" customFormat="1" ht="15" customHeight="1" x14ac:dyDescent="0.35">
      <c r="A3639"/>
      <c r="B3639"/>
      <c r="C3639"/>
      <c r="D3639"/>
      <c r="E3639"/>
      <c r="F3639"/>
      <c r="K3639"/>
      <c r="L3639"/>
      <c r="M3639"/>
      <c r="N3639"/>
      <c r="O3639"/>
      <c r="Q3639"/>
      <c r="R3639"/>
      <c r="AL3639" s="117"/>
      <c r="AM3639"/>
      <c r="AN3639"/>
      <c r="AO3639"/>
      <c r="AP3639"/>
      <c r="AU3639"/>
      <c r="AV3639" s="169"/>
    </row>
    <row r="3640" spans="1:48" s="9" customFormat="1" ht="15" customHeight="1" x14ac:dyDescent="0.35">
      <c r="A3640"/>
      <c r="B3640"/>
      <c r="C3640"/>
      <c r="D3640"/>
      <c r="E3640"/>
      <c r="F3640"/>
      <c r="K3640"/>
      <c r="L3640"/>
      <c r="M3640"/>
      <c r="N3640"/>
      <c r="O3640"/>
      <c r="Q3640"/>
      <c r="R3640"/>
      <c r="AL3640" s="117"/>
      <c r="AM3640"/>
      <c r="AN3640"/>
      <c r="AO3640"/>
      <c r="AP3640"/>
      <c r="AU3640"/>
      <c r="AV3640" s="169"/>
    </row>
    <row r="3641" spans="1:48" s="9" customFormat="1" ht="15" customHeight="1" x14ac:dyDescent="0.35">
      <c r="A3641"/>
      <c r="B3641"/>
      <c r="C3641"/>
      <c r="D3641"/>
      <c r="E3641"/>
      <c r="F3641"/>
      <c r="K3641"/>
      <c r="L3641"/>
      <c r="M3641"/>
      <c r="N3641"/>
      <c r="O3641"/>
      <c r="Q3641"/>
      <c r="R3641"/>
      <c r="AL3641" s="117"/>
      <c r="AM3641"/>
      <c r="AN3641"/>
      <c r="AO3641"/>
      <c r="AP3641"/>
      <c r="AU3641"/>
      <c r="AV3641" s="169"/>
    </row>
    <row r="3642" spans="1:48" s="9" customFormat="1" ht="15" customHeight="1" x14ac:dyDescent="0.35">
      <c r="A3642"/>
      <c r="B3642"/>
      <c r="C3642"/>
      <c r="D3642"/>
      <c r="E3642"/>
      <c r="F3642"/>
      <c r="K3642"/>
      <c r="L3642"/>
      <c r="M3642"/>
      <c r="N3642"/>
      <c r="O3642"/>
      <c r="Q3642"/>
      <c r="R3642"/>
      <c r="AL3642" s="117"/>
      <c r="AM3642"/>
      <c r="AN3642"/>
      <c r="AO3642"/>
      <c r="AP3642"/>
      <c r="AU3642"/>
      <c r="AV3642" s="169"/>
    </row>
    <row r="3643" spans="1:48" s="9" customFormat="1" ht="15" customHeight="1" x14ac:dyDescent="0.35">
      <c r="A3643"/>
      <c r="B3643"/>
      <c r="C3643"/>
      <c r="D3643"/>
      <c r="E3643"/>
      <c r="F3643"/>
      <c r="K3643"/>
      <c r="L3643"/>
      <c r="M3643"/>
      <c r="N3643"/>
      <c r="O3643"/>
      <c r="Q3643"/>
      <c r="R3643"/>
      <c r="AL3643" s="117"/>
      <c r="AM3643"/>
      <c r="AN3643"/>
      <c r="AO3643"/>
      <c r="AP3643"/>
      <c r="AU3643"/>
      <c r="AV3643" s="169"/>
    </row>
    <row r="3644" spans="1:48" s="9" customFormat="1" ht="15" customHeight="1" x14ac:dyDescent="0.35">
      <c r="A3644"/>
      <c r="B3644"/>
      <c r="C3644"/>
      <c r="D3644"/>
      <c r="E3644"/>
      <c r="F3644"/>
      <c r="K3644"/>
      <c r="L3644"/>
      <c r="M3644"/>
      <c r="N3644"/>
      <c r="O3644"/>
      <c r="Q3644"/>
      <c r="R3644"/>
      <c r="AL3644" s="117"/>
      <c r="AM3644"/>
      <c r="AN3644"/>
      <c r="AO3644"/>
      <c r="AP3644"/>
      <c r="AU3644"/>
      <c r="AV3644" s="169"/>
    </row>
    <row r="3645" spans="1:48" s="9" customFormat="1" ht="15" customHeight="1" x14ac:dyDescent="0.35">
      <c r="A3645"/>
      <c r="B3645"/>
      <c r="C3645"/>
      <c r="D3645"/>
      <c r="E3645"/>
      <c r="F3645"/>
      <c r="K3645"/>
      <c r="L3645"/>
      <c r="M3645"/>
      <c r="N3645"/>
      <c r="O3645"/>
      <c r="Q3645"/>
      <c r="R3645"/>
      <c r="AL3645" s="117"/>
      <c r="AM3645"/>
      <c r="AN3645"/>
      <c r="AO3645"/>
      <c r="AP3645"/>
      <c r="AU3645"/>
      <c r="AV3645" s="169"/>
    </row>
    <row r="3646" spans="1:48" s="9" customFormat="1" ht="15" customHeight="1" x14ac:dyDescent="0.35">
      <c r="A3646"/>
      <c r="B3646"/>
      <c r="C3646"/>
      <c r="D3646"/>
      <c r="E3646"/>
      <c r="F3646"/>
      <c r="K3646"/>
      <c r="L3646"/>
      <c r="M3646"/>
      <c r="N3646"/>
      <c r="O3646"/>
      <c r="Q3646"/>
      <c r="R3646"/>
      <c r="AL3646" s="117"/>
      <c r="AM3646"/>
      <c r="AN3646"/>
      <c r="AO3646"/>
      <c r="AP3646"/>
      <c r="AU3646"/>
      <c r="AV3646" s="169"/>
    </row>
    <row r="3647" spans="1:48" s="9" customFormat="1" ht="15" customHeight="1" x14ac:dyDescent="0.35">
      <c r="A3647"/>
      <c r="B3647"/>
      <c r="C3647"/>
      <c r="D3647"/>
      <c r="E3647"/>
      <c r="F3647"/>
      <c r="K3647"/>
      <c r="L3647"/>
      <c r="M3647"/>
      <c r="N3647"/>
      <c r="O3647"/>
      <c r="Q3647"/>
      <c r="R3647"/>
      <c r="AL3647" s="117"/>
      <c r="AM3647"/>
      <c r="AN3647"/>
      <c r="AO3647"/>
      <c r="AP3647"/>
      <c r="AU3647"/>
      <c r="AV3647" s="169"/>
    </row>
    <row r="3648" spans="1:48" s="9" customFormat="1" ht="15" customHeight="1" x14ac:dyDescent="0.35">
      <c r="A3648"/>
      <c r="B3648"/>
      <c r="C3648"/>
      <c r="D3648"/>
      <c r="E3648"/>
      <c r="F3648"/>
      <c r="K3648"/>
      <c r="L3648"/>
      <c r="M3648"/>
      <c r="N3648"/>
      <c r="O3648"/>
      <c r="Q3648"/>
      <c r="R3648"/>
      <c r="AL3648" s="117"/>
      <c r="AM3648"/>
      <c r="AN3648"/>
      <c r="AO3648"/>
      <c r="AP3648"/>
      <c r="AU3648"/>
      <c r="AV3648" s="169"/>
    </row>
    <row r="3649" spans="1:48" s="9" customFormat="1" ht="15" customHeight="1" x14ac:dyDescent="0.35">
      <c r="A3649"/>
      <c r="B3649"/>
      <c r="C3649"/>
      <c r="D3649"/>
      <c r="E3649"/>
      <c r="F3649"/>
      <c r="K3649"/>
      <c r="L3649"/>
      <c r="M3649"/>
      <c r="N3649"/>
      <c r="O3649"/>
      <c r="Q3649"/>
      <c r="R3649"/>
      <c r="AL3649" s="117"/>
      <c r="AM3649"/>
      <c r="AN3649"/>
      <c r="AO3649"/>
      <c r="AP3649"/>
      <c r="AU3649"/>
      <c r="AV3649" s="169"/>
    </row>
    <row r="3650" spans="1:48" s="9" customFormat="1" ht="15" customHeight="1" x14ac:dyDescent="0.35">
      <c r="A3650"/>
      <c r="B3650"/>
      <c r="C3650"/>
      <c r="D3650"/>
      <c r="E3650"/>
      <c r="F3650"/>
      <c r="K3650"/>
      <c r="L3650"/>
      <c r="M3650"/>
      <c r="N3650"/>
      <c r="O3650"/>
      <c r="Q3650"/>
      <c r="R3650"/>
      <c r="AL3650" s="117"/>
      <c r="AM3650"/>
      <c r="AN3650"/>
      <c r="AO3650"/>
      <c r="AP3650"/>
      <c r="AU3650"/>
      <c r="AV3650" s="169"/>
    </row>
    <row r="3651" spans="1:48" s="9" customFormat="1" ht="15" customHeight="1" x14ac:dyDescent="0.35">
      <c r="A3651"/>
      <c r="B3651"/>
      <c r="C3651"/>
      <c r="D3651"/>
      <c r="E3651"/>
      <c r="F3651"/>
      <c r="K3651"/>
      <c r="L3651"/>
      <c r="M3651"/>
      <c r="N3651"/>
      <c r="O3651"/>
      <c r="Q3651"/>
      <c r="R3651"/>
      <c r="AL3651" s="117"/>
      <c r="AM3651"/>
      <c r="AN3651"/>
      <c r="AO3651"/>
      <c r="AP3651"/>
      <c r="AU3651"/>
      <c r="AV3651" s="169"/>
    </row>
    <row r="3652" spans="1:48" s="9" customFormat="1" ht="15" customHeight="1" x14ac:dyDescent="0.35">
      <c r="A3652"/>
      <c r="B3652"/>
      <c r="C3652"/>
      <c r="D3652"/>
      <c r="E3652"/>
      <c r="F3652"/>
      <c r="K3652"/>
      <c r="L3652"/>
      <c r="M3652"/>
      <c r="N3652"/>
      <c r="O3652"/>
      <c r="Q3652"/>
      <c r="R3652"/>
      <c r="AL3652" s="117"/>
      <c r="AM3652"/>
      <c r="AN3652"/>
      <c r="AO3652"/>
      <c r="AP3652"/>
      <c r="AU3652"/>
      <c r="AV3652" s="169"/>
    </row>
    <row r="3653" spans="1:48" s="9" customFormat="1" ht="15" customHeight="1" x14ac:dyDescent="0.35">
      <c r="A3653"/>
      <c r="B3653"/>
      <c r="C3653"/>
      <c r="D3653"/>
      <c r="E3653"/>
      <c r="F3653"/>
      <c r="K3653"/>
      <c r="L3653"/>
      <c r="M3653"/>
      <c r="N3653"/>
      <c r="O3653"/>
      <c r="Q3653"/>
      <c r="R3653"/>
      <c r="AL3653" s="117"/>
      <c r="AM3653"/>
      <c r="AN3653"/>
      <c r="AO3653"/>
      <c r="AP3653"/>
      <c r="AU3653"/>
      <c r="AV3653" s="169"/>
    </row>
    <row r="3654" spans="1:48" s="9" customFormat="1" ht="15" customHeight="1" x14ac:dyDescent="0.35">
      <c r="A3654"/>
      <c r="B3654"/>
      <c r="C3654"/>
      <c r="D3654"/>
      <c r="E3654"/>
      <c r="F3654"/>
      <c r="K3654"/>
      <c r="L3654"/>
      <c r="M3654"/>
      <c r="N3654"/>
      <c r="O3654"/>
      <c r="Q3654"/>
      <c r="R3654"/>
      <c r="AL3654" s="117"/>
      <c r="AM3654"/>
      <c r="AN3654"/>
      <c r="AO3654"/>
      <c r="AP3654"/>
      <c r="AU3654"/>
      <c r="AV3654" s="169"/>
    </row>
    <row r="3655" spans="1:48" s="9" customFormat="1" ht="15" customHeight="1" x14ac:dyDescent="0.35">
      <c r="A3655"/>
      <c r="B3655"/>
      <c r="C3655"/>
      <c r="D3655"/>
      <c r="E3655"/>
      <c r="F3655"/>
      <c r="K3655"/>
      <c r="L3655"/>
      <c r="M3655"/>
      <c r="N3655"/>
      <c r="O3655"/>
      <c r="Q3655"/>
      <c r="R3655"/>
      <c r="AL3655" s="117"/>
      <c r="AM3655"/>
      <c r="AN3655"/>
      <c r="AO3655"/>
      <c r="AP3655"/>
      <c r="AU3655"/>
      <c r="AV3655" s="169"/>
    </row>
    <row r="3656" spans="1:48" s="9" customFormat="1" ht="15" customHeight="1" x14ac:dyDescent="0.35">
      <c r="A3656"/>
      <c r="B3656"/>
      <c r="C3656"/>
      <c r="D3656"/>
      <c r="E3656"/>
      <c r="F3656"/>
      <c r="K3656"/>
      <c r="L3656"/>
      <c r="M3656"/>
      <c r="N3656"/>
      <c r="O3656"/>
      <c r="Q3656"/>
      <c r="R3656"/>
      <c r="AL3656" s="117"/>
      <c r="AM3656"/>
      <c r="AN3656"/>
      <c r="AO3656"/>
      <c r="AP3656"/>
      <c r="AU3656"/>
      <c r="AV3656" s="169"/>
    </row>
    <row r="3657" spans="1:48" s="9" customFormat="1" ht="15" customHeight="1" x14ac:dyDescent="0.35">
      <c r="A3657"/>
      <c r="B3657"/>
      <c r="C3657"/>
      <c r="D3657"/>
      <c r="E3657"/>
      <c r="F3657"/>
      <c r="K3657"/>
      <c r="L3657"/>
      <c r="M3657"/>
      <c r="N3657"/>
      <c r="O3657"/>
      <c r="Q3657"/>
      <c r="R3657"/>
      <c r="AL3657" s="117"/>
      <c r="AM3657"/>
      <c r="AN3657"/>
      <c r="AO3657"/>
      <c r="AP3657"/>
      <c r="AU3657"/>
      <c r="AV3657" s="169"/>
    </row>
    <row r="3658" spans="1:48" s="9" customFormat="1" ht="15" customHeight="1" x14ac:dyDescent="0.35">
      <c r="A3658"/>
      <c r="B3658"/>
      <c r="C3658"/>
      <c r="D3658"/>
      <c r="E3658"/>
      <c r="F3658"/>
      <c r="K3658"/>
      <c r="L3658"/>
      <c r="M3658"/>
      <c r="N3658"/>
      <c r="O3658"/>
      <c r="Q3658"/>
      <c r="R3658"/>
      <c r="AL3658" s="117"/>
      <c r="AM3658"/>
      <c r="AN3658"/>
      <c r="AO3658"/>
      <c r="AP3658"/>
      <c r="AU3658"/>
      <c r="AV3658" s="169"/>
    </row>
    <row r="3659" spans="1:48" s="9" customFormat="1" ht="15" customHeight="1" x14ac:dyDescent="0.35">
      <c r="A3659"/>
      <c r="B3659"/>
      <c r="C3659"/>
      <c r="D3659"/>
      <c r="E3659"/>
      <c r="F3659"/>
      <c r="K3659"/>
      <c r="L3659"/>
      <c r="M3659"/>
      <c r="N3659"/>
      <c r="O3659"/>
      <c r="Q3659"/>
      <c r="R3659"/>
      <c r="AL3659" s="117"/>
      <c r="AM3659"/>
      <c r="AN3659"/>
      <c r="AO3659"/>
      <c r="AP3659"/>
      <c r="AU3659"/>
      <c r="AV3659" s="169"/>
    </row>
    <row r="3660" spans="1:48" s="9" customFormat="1" ht="15" customHeight="1" x14ac:dyDescent="0.35">
      <c r="A3660"/>
      <c r="B3660"/>
      <c r="C3660"/>
      <c r="D3660"/>
      <c r="E3660"/>
      <c r="F3660"/>
      <c r="K3660"/>
      <c r="L3660"/>
      <c r="M3660"/>
      <c r="N3660"/>
      <c r="O3660"/>
      <c r="Q3660"/>
      <c r="R3660"/>
      <c r="AL3660" s="117"/>
      <c r="AM3660"/>
      <c r="AN3660"/>
      <c r="AO3660"/>
      <c r="AP3660"/>
      <c r="AU3660"/>
      <c r="AV3660" s="169"/>
    </row>
    <row r="3661" spans="1:48" s="9" customFormat="1" ht="15" customHeight="1" x14ac:dyDescent="0.35">
      <c r="A3661"/>
      <c r="B3661"/>
      <c r="C3661"/>
      <c r="D3661"/>
      <c r="E3661"/>
      <c r="F3661"/>
      <c r="K3661"/>
      <c r="L3661"/>
      <c r="M3661"/>
      <c r="N3661"/>
      <c r="O3661"/>
      <c r="Q3661"/>
      <c r="R3661"/>
      <c r="AL3661" s="117"/>
      <c r="AM3661"/>
      <c r="AN3661"/>
      <c r="AO3661"/>
      <c r="AP3661"/>
      <c r="AU3661"/>
      <c r="AV3661" s="169"/>
    </row>
    <row r="3662" spans="1:48" s="9" customFormat="1" ht="15" customHeight="1" x14ac:dyDescent="0.35">
      <c r="A3662"/>
      <c r="B3662"/>
      <c r="C3662"/>
      <c r="D3662"/>
      <c r="E3662"/>
      <c r="F3662"/>
      <c r="K3662"/>
      <c r="L3662"/>
      <c r="M3662"/>
      <c r="N3662"/>
      <c r="O3662"/>
      <c r="Q3662"/>
      <c r="R3662"/>
      <c r="AL3662" s="117"/>
      <c r="AM3662"/>
      <c r="AN3662"/>
      <c r="AO3662"/>
      <c r="AP3662"/>
      <c r="AU3662"/>
      <c r="AV3662" s="169"/>
    </row>
    <row r="3663" spans="1:48" s="9" customFormat="1" ht="15" customHeight="1" x14ac:dyDescent="0.35">
      <c r="A3663"/>
      <c r="B3663"/>
      <c r="C3663"/>
      <c r="D3663"/>
      <c r="E3663"/>
      <c r="F3663"/>
      <c r="K3663"/>
      <c r="L3663"/>
      <c r="M3663"/>
      <c r="N3663"/>
      <c r="O3663"/>
      <c r="Q3663"/>
      <c r="R3663"/>
      <c r="AL3663" s="117"/>
      <c r="AM3663"/>
      <c r="AN3663"/>
      <c r="AO3663"/>
      <c r="AP3663"/>
      <c r="AU3663"/>
      <c r="AV3663" s="169"/>
    </row>
    <row r="3664" spans="1:48" s="9" customFormat="1" ht="15" customHeight="1" x14ac:dyDescent="0.35">
      <c r="A3664"/>
      <c r="B3664"/>
      <c r="C3664"/>
      <c r="D3664"/>
      <c r="E3664"/>
      <c r="F3664"/>
      <c r="K3664"/>
      <c r="L3664"/>
      <c r="M3664"/>
      <c r="N3664"/>
      <c r="O3664"/>
      <c r="Q3664"/>
      <c r="R3664"/>
      <c r="AL3664" s="117"/>
      <c r="AM3664"/>
      <c r="AN3664"/>
      <c r="AO3664"/>
      <c r="AP3664"/>
      <c r="AU3664"/>
      <c r="AV3664" s="169"/>
    </row>
    <row r="3665" spans="1:48" s="9" customFormat="1" ht="15" customHeight="1" x14ac:dyDescent="0.35">
      <c r="A3665"/>
      <c r="B3665"/>
      <c r="C3665"/>
      <c r="D3665"/>
      <c r="E3665"/>
      <c r="F3665"/>
      <c r="K3665"/>
      <c r="L3665"/>
      <c r="M3665"/>
      <c r="N3665"/>
      <c r="O3665"/>
      <c r="Q3665"/>
      <c r="R3665"/>
      <c r="AL3665" s="117"/>
      <c r="AM3665"/>
      <c r="AN3665"/>
      <c r="AO3665"/>
      <c r="AP3665"/>
      <c r="AU3665"/>
      <c r="AV3665" s="169"/>
    </row>
    <row r="3666" spans="1:48" s="9" customFormat="1" ht="15" customHeight="1" x14ac:dyDescent="0.35">
      <c r="A3666"/>
      <c r="B3666"/>
      <c r="C3666"/>
      <c r="D3666"/>
      <c r="E3666"/>
      <c r="F3666"/>
      <c r="K3666"/>
      <c r="L3666"/>
      <c r="M3666"/>
      <c r="N3666"/>
      <c r="O3666"/>
      <c r="Q3666"/>
      <c r="R3666"/>
      <c r="AL3666" s="117"/>
      <c r="AM3666"/>
      <c r="AN3666"/>
      <c r="AO3666"/>
      <c r="AP3666"/>
      <c r="AU3666"/>
      <c r="AV3666" s="169"/>
    </row>
    <row r="3667" spans="1:48" s="9" customFormat="1" ht="15" customHeight="1" x14ac:dyDescent="0.35">
      <c r="A3667"/>
      <c r="B3667"/>
      <c r="C3667"/>
      <c r="D3667"/>
      <c r="E3667"/>
      <c r="F3667"/>
      <c r="K3667"/>
      <c r="L3667"/>
      <c r="M3667"/>
      <c r="N3667"/>
      <c r="O3667"/>
      <c r="Q3667"/>
      <c r="R3667"/>
      <c r="AL3667" s="117"/>
      <c r="AM3667"/>
      <c r="AN3667"/>
      <c r="AO3667"/>
      <c r="AP3667"/>
      <c r="AU3667"/>
      <c r="AV3667" s="169"/>
    </row>
    <row r="3668" spans="1:48" s="9" customFormat="1" ht="15" customHeight="1" x14ac:dyDescent="0.35">
      <c r="A3668"/>
      <c r="B3668"/>
      <c r="C3668"/>
      <c r="D3668"/>
      <c r="E3668"/>
      <c r="F3668"/>
      <c r="K3668"/>
      <c r="L3668"/>
      <c r="M3668"/>
      <c r="N3668"/>
      <c r="O3668"/>
      <c r="Q3668"/>
      <c r="R3668"/>
      <c r="AL3668" s="117"/>
      <c r="AM3668"/>
      <c r="AN3668"/>
      <c r="AO3668"/>
      <c r="AP3668"/>
      <c r="AU3668"/>
      <c r="AV3668" s="169"/>
    </row>
    <row r="3669" spans="1:48" s="9" customFormat="1" ht="15" customHeight="1" x14ac:dyDescent="0.35">
      <c r="A3669"/>
      <c r="B3669"/>
      <c r="C3669"/>
      <c r="D3669"/>
      <c r="E3669"/>
      <c r="F3669"/>
      <c r="K3669"/>
      <c r="L3669"/>
      <c r="M3669"/>
      <c r="N3669"/>
      <c r="O3669"/>
      <c r="Q3669"/>
      <c r="R3669"/>
      <c r="AL3669" s="117"/>
      <c r="AM3669"/>
      <c r="AN3669"/>
      <c r="AO3669"/>
      <c r="AP3669"/>
      <c r="AU3669"/>
      <c r="AV3669" s="169"/>
    </row>
    <row r="3670" spans="1:48" s="9" customFormat="1" ht="15" customHeight="1" x14ac:dyDescent="0.35">
      <c r="A3670"/>
      <c r="B3670"/>
      <c r="C3670"/>
      <c r="D3670"/>
      <c r="E3670"/>
      <c r="F3670"/>
      <c r="K3670"/>
      <c r="L3670"/>
      <c r="M3670"/>
      <c r="N3670"/>
      <c r="O3670"/>
      <c r="Q3670"/>
      <c r="R3670"/>
      <c r="AL3670" s="117"/>
      <c r="AM3670"/>
      <c r="AN3670"/>
      <c r="AO3670"/>
      <c r="AP3670"/>
      <c r="AU3670"/>
      <c r="AV3670" s="169"/>
    </row>
    <row r="3671" spans="1:48" s="9" customFormat="1" ht="15" customHeight="1" x14ac:dyDescent="0.35">
      <c r="A3671"/>
      <c r="B3671"/>
      <c r="C3671"/>
      <c r="D3671"/>
      <c r="E3671"/>
      <c r="F3671"/>
      <c r="K3671"/>
      <c r="L3671"/>
      <c r="M3671"/>
      <c r="N3671"/>
      <c r="O3671"/>
      <c r="Q3671"/>
      <c r="R3671"/>
      <c r="AL3671" s="117"/>
      <c r="AM3671"/>
      <c r="AN3671"/>
      <c r="AO3671"/>
      <c r="AP3671"/>
      <c r="AU3671"/>
      <c r="AV3671" s="169"/>
    </row>
    <row r="3672" spans="1:48" s="9" customFormat="1" ht="15" customHeight="1" x14ac:dyDescent="0.35">
      <c r="A3672"/>
      <c r="B3672"/>
      <c r="C3672"/>
      <c r="D3672"/>
      <c r="E3672"/>
      <c r="F3672"/>
      <c r="K3672"/>
      <c r="L3672"/>
      <c r="M3672"/>
      <c r="N3672"/>
      <c r="O3672"/>
      <c r="Q3672"/>
      <c r="R3672"/>
      <c r="AL3672" s="117"/>
      <c r="AM3672"/>
      <c r="AN3672"/>
      <c r="AO3672"/>
      <c r="AP3672"/>
      <c r="AU3672"/>
      <c r="AV3672" s="169"/>
    </row>
    <row r="3673" spans="1:48" s="9" customFormat="1" ht="15" customHeight="1" x14ac:dyDescent="0.35">
      <c r="A3673"/>
      <c r="B3673"/>
      <c r="C3673"/>
      <c r="D3673"/>
      <c r="E3673"/>
      <c r="F3673"/>
      <c r="K3673"/>
      <c r="L3673"/>
      <c r="M3673"/>
      <c r="N3673"/>
      <c r="O3673"/>
      <c r="Q3673"/>
      <c r="R3673"/>
      <c r="AL3673" s="117"/>
      <c r="AM3673"/>
      <c r="AN3673"/>
      <c r="AO3673"/>
      <c r="AP3673"/>
      <c r="AU3673"/>
      <c r="AV3673" s="169"/>
    </row>
    <row r="3674" spans="1:48" s="9" customFormat="1" ht="15" customHeight="1" x14ac:dyDescent="0.35">
      <c r="A3674"/>
      <c r="B3674"/>
      <c r="C3674"/>
      <c r="D3674"/>
      <c r="E3674"/>
      <c r="F3674"/>
      <c r="K3674"/>
      <c r="L3674"/>
      <c r="M3674"/>
      <c r="N3674"/>
      <c r="O3674"/>
      <c r="Q3674"/>
      <c r="R3674"/>
      <c r="AL3674" s="117"/>
      <c r="AM3674"/>
      <c r="AN3674"/>
      <c r="AO3674"/>
      <c r="AP3674"/>
      <c r="AU3674"/>
      <c r="AV3674" s="169"/>
    </row>
    <row r="3675" spans="1:48" s="9" customFormat="1" ht="15" customHeight="1" x14ac:dyDescent="0.35">
      <c r="A3675"/>
      <c r="B3675"/>
      <c r="C3675"/>
      <c r="D3675"/>
      <c r="E3675"/>
      <c r="F3675"/>
      <c r="K3675"/>
      <c r="L3675"/>
      <c r="M3675"/>
      <c r="N3675"/>
      <c r="O3675"/>
      <c r="Q3675"/>
      <c r="R3675"/>
      <c r="AL3675" s="117"/>
      <c r="AM3675"/>
      <c r="AN3675"/>
      <c r="AO3675"/>
      <c r="AP3675"/>
      <c r="AU3675"/>
      <c r="AV3675" s="169"/>
    </row>
    <row r="3676" spans="1:48" s="9" customFormat="1" ht="15" customHeight="1" x14ac:dyDescent="0.35">
      <c r="A3676"/>
      <c r="B3676"/>
      <c r="C3676"/>
      <c r="D3676"/>
      <c r="E3676"/>
      <c r="F3676"/>
      <c r="K3676"/>
      <c r="L3676"/>
      <c r="M3676"/>
      <c r="N3676"/>
      <c r="O3676"/>
      <c r="Q3676"/>
      <c r="R3676"/>
      <c r="AL3676" s="117"/>
      <c r="AM3676"/>
      <c r="AN3676"/>
      <c r="AO3676"/>
      <c r="AP3676"/>
      <c r="AU3676"/>
      <c r="AV3676" s="169"/>
    </row>
    <row r="3677" spans="1:48" s="9" customFormat="1" ht="15" customHeight="1" x14ac:dyDescent="0.35">
      <c r="A3677"/>
      <c r="B3677"/>
      <c r="C3677"/>
      <c r="D3677"/>
      <c r="E3677"/>
      <c r="F3677"/>
      <c r="K3677"/>
      <c r="L3677"/>
      <c r="M3677"/>
      <c r="N3677"/>
      <c r="O3677"/>
      <c r="Q3677"/>
      <c r="R3677"/>
      <c r="AL3677" s="117"/>
      <c r="AM3677"/>
      <c r="AN3677"/>
      <c r="AO3677"/>
      <c r="AP3677"/>
      <c r="AU3677"/>
      <c r="AV3677" s="169"/>
    </row>
    <row r="3678" spans="1:48" s="9" customFormat="1" ht="15" customHeight="1" x14ac:dyDescent="0.35">
      <c r="A3678"/>
      <c r="B3678"/>
      <c r="C3678"/>
      <c r="D3678"/>
      <c r="E3678"/>
      <c r="F3678"/>
      <c r="K3678"/>
      <c r="L3678"/>
      <c r="M3678"/>
      <c r="N3678"/>
      <c r="O3678"/>
      <c r="Q3678"/>
      <c r="R3678"/>
      <c r="AL3678" s="117"/>
      <c r="AM3678"/>
      <c r="AN3678"/>
      <c r="AO3678"/>
      <c r="AP3678"/>
      <c r="AU3678"/>
      <c r="AV3678" s="169"/>
    </row>
    <row r="3679" spans="1:48" s="9" customFormat="1" ht="15" customHeight="1" x14ac:dyDescent="0.35">
      <c r="A3679"/>
      <c r="B3679"/>
      <c r="C3679"/>
      <c r="D3679"/>
      <c r="E3679"/>
      <c r="F3679"/>
      <c r="K3679"/>
      <c r="L3679"/>
      <c r="M3679"/>
      <c r="N3679"/>
      <c r="O3679"/>
      <c r="Q3679"/>
      <c r="R3679"/>
      <c r="AL3679" s="117"/>
      <c r="AM3679"/>
      <c r="AN3679"/>
      <c r="AO3679"/>
      <c r="AP3679"/>
      <c r="AU3679"/>
      <c r="AV3679" s="169"/>
    </row>
    <row r="3680" spans="1:48" s="9" customFormat="1" ht="15" customHeight="1" x14ac:dyDescent="0.35">
      <c r="A3680"/>
      <c r="B3680"/>
      <c r="C3680"/>
      <c r="D3680"/>
      <c r="E3680"/>
      <c r="F3680"/>
      <c r="K3680"/>
      <c r="L3680"/>
      <c r="M3680"/>
      <c r="N3680"/>
      <c r="O3680"/>
      <c r="Q3680"/>
      <c r="R3680"/>
      <c r="AL3680" s="117"/>
      <c r="AM3680"/>
      <c r="AN3680"/>
      <c r="AO3680"/>
      <c r="AP3680"/>
      <c r="AU3680"/>
      <c r="AV3680" s="169"/>
    </row>
    <row r="3681" spans="1:48" s="9" customFormat="1" ht="15" customHeight="1" x14ac:dyDescent="0.35">
      <c r="A3681"/>
      <c r="B3681"/>
      <c r="C3681"/>
      <c r="D3681"/>
      <c r="E3681"/>
      <c r="F3681"/>
      <c r="K3681"/>
      <c r="L3681"/>
      <c r="M3681"/>
      <c r="N3681"/>
      <c r="O3681"/>
      <c r="Q3681"/>
      <c r="R3681"/>
      <c r="AL3681" s="117"/>
      <c r="AM3681"/>
      <c r="AN3681"/>
      <c r="AO3681"/>
      <c r="AP3681"/>
      <c r="AU3681"/>
      <c r="AV3681" s="169"/>
    </row>
    <row r="3682" spans="1:48" s="9" customFormat="1" ht="15" customHeight="1" x14ac:dyDescent="0.35">
      <c r="A3682"/>
      <c r="B3682"/>
      <c r="C3682"/>
      <c r="D3682"/>
      <c r="E3682"/>
      <c r="F3682"/>
      <c r="K3682"/>
      <c r="L3682"/>
      <c r="M3682"/>
      <c r="N3682"/>
      <c r="O3682"/>
      <c r="Q3682"/>
      <c r="R3682"/>
      <c r="AL3682" s="117"/>
      <c r="AM3682"/>
      <c r="AN3682"/>
      <c r="AO3682"/>
      <c r="AP3682"/>
      <c r="AU3682"/>
      <c r="AV3682" s="169"/>
    </row>
    <row r="3683" spans="1:48" s="9" customFormat="1" ht="15" customHeight="1" x14ac:dyDescent="0.35">
      <c r="A3683"/>
      <c r="B3683"/>
      <c r="C3683"/>
      <c r="D3683"/>
      <c r="E3683"/>
      <c r="F3683"/>
      <c r="K3683"/>
      <c r="L3683"/>
      <c r="M3683"/>
      <c r="N3683"/>
      <c r="O3683"/>
      <c r="Q3683"/>
      <c r="R3683"/>
      <c r="AL3683" s="117"/>
      <c r="AM3683"/>
      <c r="AN3683"/>
      <c r="AO3683"/>
      <c r="AP3683"/>
      <c r="AU3683"/>
      <c r="AV3683" s="169"/>
    </row>
    <row r="3684" spans="1:48" s="9" customFormat="1" ht="15" customHeight="1" x14ac:dyDescent="0.35">
      <c r="A3684"/>
      <c r="B3684"/>
      <c r="C3684"/>
      <c r="D3684"/>
      <c r="E3684"/>
      <c r="F3684"/>
      <c r="K3684"/>
      <c r="L3684"/>
      <c r="M3684"/>
      <c r="N3684"/>
      <c r="O3684"/>
      <c r="Q3684"/>
      <c r="R3684"/>
      <c r="AL3684" s="117"/>
      <c r="AM3684"/>
      <c r="AN3684"/>
      <c r="AO3684"/>
      <c r="AP3684"/>
      <c r="AU3684"/>
      <c r="AV3684" s="169"/>
    </row>
    <row r="3685" spans="1:48" s="9" customFormat="1" ht="15" customHeight="1" x14ac:dyDescent="0.35">
      <c r="A3685"/>
      <c r="B3685"/>
      <c r="C3685"/>
      <c r="D3685"/>
      <c r="E3685"/>
      <c r="F3685"/>
      <c r="K3685"/>
      <c r="L3685"/>
      <c r="M3685"/>
      <c r="N3685"/>
      <c r="O3685"/>
      <c r="Q3685"/>
      <c r="R3685"/>
      <c r="AL3685" s="117"/>
      <c r="AM3685"/>
      <c r="AN3685"/>
      <c r="AO3685"/>
      <c r="AP3685"/>
      <c r="AU3685"/>
      <c r="AV3685" s="169"/>
    </row>
    <row r="3686" spans="1:48" s="9" customFormat="1" ht="15" customHeight="1" x14ac:dyDescent="0.35">
      <c r="A3686"/>
      <c r="B3686"/>
      <c r="C3686"/>
      <c r="D3686"/>
      <c r="E3686"/>
      <c r="F3686"/>
      <c r="K3686"/>
      <c r="L3686"/>
      <c r="M3686"/>
      <c r="N3686"/>
      <c r="O3686"/>
      <c r="Q3686"/>
      <c r="R3686"/>
      <c r="AL3686" s="117"/>
      <c r="AM3686"/>
      <c r="AN3686"/>
      <c r="AO3686"/>
      <c r="AP3686"/>
      <c r="AU3686"/>
      <c r="AV3686" s="169"/>
    </row>
    <row r="3687" spans="1:48" s="9" customFormat="1" ht="15" customHeight="1" x14ac:dyDescent="0.35">
      <c r="A3687"/>
      <c r="B3687"/>
      <c r="C3687"/>
      <c r="D3687"/>
      <c r="E3687"/>
      <c r="F3687"/>
      <c r="K3687"/>
      <c r="L3687"/>
      <c r="M3687"/>
      <c r="N3687"/>
      <c r="O3687"/>
      <c r="Q3687"/>
      <c r="R3687"/>
      <c r="AL3687" s="117"/>
      <c r="AM3687"/>
      <c r="AN3687"/>
      <c r="AO3687"/>
      <c r="AP3687"/>
      <c r="AU3687"/>
      <c r="AV3687" s="169"/>
    </row>
    <row r="3688" spans="1:48" s="9" customFormat="1" ht="15" customHeight="1" x14ac:dyDescent="0.35">
      <c r="A3688"/>
      <c r="B3688"/>
      <c r="C3688"/>
      <c r="D3688"/>
      <c r="E3688"/>
      <c r="F3688"/>
      <c r="K3688"/>
      <c r="L3688"/>
      <c r="M3688"/>
      <c r="N3688"/>
      <c r="O3688"/>
      <c r="Q3688"/>
      <c r="R3688"/>
      <c r="AL3688" s="117"/>
      <c r="AM3688"/>
      <c r="AN3688"/>
      <c r="AO3688"/>
      <c r="AP3688"/>
      <c r="AU3688"/>
      <c r="AV3688" s="169"/>
    </row>
    <row r="3689" spans="1:48" s="9" customFormat="1" ht="15" customHeight="1" x14ac:dyDescent="0.35">
      <c r="A3689"/>
      <c r="B3689"/>
      <c r="C3689"/>
      <c r="D3689"/>
      <c r="E3689"/>
      <c r="F3689"/>
      <c r="K3689"/>
      <c r="L3689"/>
      <c r="M3689"/>
      <c r="N3689"/>
      <c r="O3689"/>
      <c r="Q3689"/>
      <c r="R3689"/>
      <c r="AL3689" s="117"/>
      <c r="AM3689"/>
      <c r="AN3689"/>
      <c r="AO3689"/>
      <c r="AP3689"/>
      <c r="AU3689"/>
      <c r="AV3689" s="169"/>
    </row>
    <row r="3690" spans="1:48" s="9" customFormat="1" ht="15" customHeight="1" x14ac:dyDescent="0.35">
      <c r="A3690"/>
      <c r="B3690"/>
      <c r="C3690"/>
      <c r="D3690"/>
      <c r="E3690"/>
      <c r="F3690"/>
      <c r="K3690"/>
      <c r="L3690"/>
      <c r="M3690"/>
      <c r="N3690"/>
      <c r="O3690"/>
      <c r="Q3690"/>
      <c r="R3690"/>
      <c r="AL3690" s="117"/>
      <c r="AM3690"/>
      <c r="AN3690"/>
      <c r="AO3690"/>
      <c r="AP3690"/>
      <c r="AU3690"/>
      <c r="AV3690" s="169"/>
    </row>
    <row r="3691" spans="1:48" s="9" customFormat="1" ht="15" customHeight="1" x14ac:dyDescent="0.35">
      <c r="A3691"/>
      <c r="B3691"/>
      <c r="C3691"/>
      <c r="D3691"/>
      <c r="E3691"/>
      <c r="F3691"/>
      <c r="K3691"/>
      <c r="L3691"/>
      <c r="M3691"/>
      <c r="N3691"/>
      <c r="O3691"/>
      <c r="Q3691"/>
      <c r="R3691"/>
      <c r="AL3691" s="117"/>
      <c r="AM3691"/>
      <c r="AN3691"/>
      <c r="AO3691"/>
      <c r="AP3691"/>
      <c r="AU3691"/>
      <c r="AV3691" s="169"/>
    </row>
    <row r="3692" spans="1:48" s="9" customFormat="1" ht="15" customHeight="1" x14ac:dyDescent="0.35">
      <c r="A3692"/>
      <c r="B3692"/>
      <c r="C3692"/>
      <c r="D3692"/>
      <c r="E3692"/>
      <c r="F3692"/>
      <c r="K3692"/>
      <c r="L3692"/>
      <c r="M3692"/>
      <c r="N3692"/>
      <c r="O3692"/>
      <c r="Q3692"/>
      <c r="R3692"/>
      <c r="AL3692" s="117"/>
      <c r="AM3692"/>
      <c r="AN3692"/>
      <c r="AO3692"/>
      <c r="AP3692"/>
      <c r="AU3692"/>
      <c r="AV3692" s="169"/>
    </row>
    <row r="3693" spans="1:48" s="9" customFormat="1" ht="15" customHeight="1" x14ac:dyDescent="0.35">
      <c r="A3693"/>
      <c r="B3693"/>
      <c r="C3693"/>
      <c r="D3693"/>
      <c r="E3693"/>
      <c r="F3693"/>
      <c r="K3693"/>
      <c r="L3693"/>
      <c r="M3693"/>
      <c r="N3693"/>
      <c r="O3693"/>
      <c r="Q3693"/>
      <c r="R3693"/>
      <c r="AL3693" s="117"/>
      <c r="AM3693"/>
      <c r="AN3693"/>
      <c r="AO3693"/>
      <c r="AP3693"/>
      <c r="AU3693"/>
      <c r="AV3693" s="169"/>
    </row>
    <row r="3694" spans="1:48" s="9" customFormat="1" ht="15" customHeight="1" x14ac:dyDescent="0.35">
      <c r="A3694"/>
      <c r="B3694"/>
      <c r="C3694"/>
      <c r="D3694"/>
      <c r="E3694"/>
      <c r="F3694"/>
      <c r="K3694"/>
      <c r="L3694"/>
      <c r="M3694"/>
      <c r="N3694"/>
      <c r="O3694"/>
      <c r="Q3694"/>
      <c r="R3694"/>
      <c r="AL3694" s="117"/>
      <c r="AM3694"/>
      <c r="AN3694"/>
      <c r="AO3694"/>
      <c r="AP3694"/>
      <c r="AU3694"/>
      <c r="AV3694" s="169"/>
    </row>
    <row r="3695" spans="1:48" s="9" customFormat="1" ht="15" customHeight="1" x14ac:dyDescent="0.35">
      <c r="A3695"/>
      <c r="B3695"/>
      <c r="C3695"/>
      <c r="D3695"/>
      <c r="E3695"/>
      <c r="F3695"/>
      <c r="K3695"/>
      <c r="L3695"/>
      <c r="M3695"/>
      <c r="N3695"/>
      <c r="O3695"/>
      <c r="Q3695"/>
      <c r="R3695"/>
      <c r="AL3695" s="117"/>
      <c r="AM3695"/>
      <c r="AN3695"/>
      <c r="AO3695"/>
      <c r="AP3695"/>
      <c r="AU3695"/>
      <c r="AV3695" s="169"/>
    </row>
    <row r="3696" spans="1:48" s="9" customFormat="1" ht="15" customHeight="1" x14ac:dyDescent="0.35">
      <c r="A3696"/>
      <c r="B3696"/>
      <c r="C3696"/>
      <c r="D3696"/>
      <c r="E3696"/>
      <c r="F3696"/>
      <c r="K3696"/>
      <c r="L3696"/>
      <c r="M3696"/>
      <c r="N3696"/>
      <c r="O3696"/>
      <c r="Q3696"/>
      <c r="R3696"/>
      <c r="AL3696" s="117"/>
      <c r="AM3696"/>
      <c r="AN3696"/>
      <c r="AO3696"/>
      <c r="AP3696"/>
      <c r="AU3696"/>
      <c r="AV3696" s="169"/>
    </row>
    <row r="3697" spans="1:48" s="9" customFormat="1" ht="15" customHeight="1" x14ac:dyDescent="0.35">
      <c r="A3697"/>
      <c r="B3697"/>
      <c r="C3697"/>
      <c r="D3697"/>
      <c r="E3697"/>
      <c r="F3697"/>
      <c r="K3697"/>
      <c r="L3697"/>
      <c r="M3697"/>
      <c r="N3697"/>
      <c r="O3697"/>
      <c r="Q3697"/>
      <c r="R3697"/>
      <c r="AL3697" s="117"/>
      <c r="AM3697"/>
      <c r="AN3697"/>
      <c r="AO3697"/>
      <c r="AP3697"/>
      <c r="AU3697"/>
      <c r="AV3697" s="169"/>
    </row>
    <row r="3698" spans="1:48" s="9" customFormat="1" ht="15" customHeight="1" x14ac:dyDescent="0.35">
      <c r="A3698"/>
      <c r="B3698"/>
      <c r="C3698"/>
      <c r="D3698"/>
      <c r="E3698"/>
      <c r="F3698"/>
      <c r="K3698"/>
      <c r="L3698"/>
      <c r="M3698"/>
      <c r="N3698"/>
      <c r="O3698"/>
      <c r="Q3698"/>
      <c r="R3698"/>
      <c r="AL3698" s="117"/>
      <c r="AM3698"/>
      <c r="AN3698"/>
      <c r="AO3698"/>
      <c r="AP3698"/>
      <c r="AU3698"/>
      <c r="AV3698" s="169"/>
    </row>
    <row r="3699" spans="1:48" s="9" customFormat="1" ht="15" customHeight="1" x14ac:dyDescent="0.35">
      <c r="A3699"/>
      <c r="B3699"/>
      <c r="C3699"/>
      <c r="D3699"/>
      <c r="E3699"/>
      <c r="F3699"/>
      <c r="K3699"/>
      <c r="L3699"/>
      <c r="M3699"/>
      <c r="N3699"/>
      <c r="O3699"/>
      <c r="Q3699"/>
      <c r="R3699"/>
      <c r="AL3699" s="117"/>
      <c r="AM3699"/>
      <c r="AN3699"/>
      <c r="AO3699"/>
      <c r="AP3699"/>
      <c r="AU3699"/>
      <c r="AV3699" s="169"/>
    </row>
    <row r="3700" spans="1:48" s="9" customFormat="1" ht="15" customHeight="1" x14ac:dyDescent="0.35">
      <c r="A3700"/>
      <c r="B3700"/>
      <c r="C3700"/>
      <c r="D3700"/>
      <c r="E3700"/>
      <c r="F3700"/>
      <c r="K3700"/>
      <c r="L3700"/>
      <c r="M3700"/>
      <c r="N3700"/>
      <c r="O3700"/>
      <c r="Q3700"/>
      <c r="R3700"/>
      <c r="AL3700" s="117"/>
      <c r="AM3700"/>
      <c r="AN3700"/>
      <c r="AO3700"/>
      <c r="AP3700"/>
      <c r="AU3700"/>
      <c r="AV3700" s="169"/>
    </row>
    <row r="3701" spans="1:48" s="9" customFormat="1" ht="15" customHeight="1" x14ac:dyDescent="0.35">
      <c r="A3701"/>
      <c r="B3701"/>
      <c r="C3701"/>
      <c r="D3701"/>
      <c r="E3701"/>
      <c r="F3701"/>
      <c r="K3701"/>
      <c r="L3701"/>
      <c r="M3701"/>
      <c r="N3701"/>
      <c r="O3701"/>
      <c r="Q3701"/>
      <c r="R3701"/>
      <c r="AL3701" s="117"/>
      <c r="AM3701"/>
      <c r="AN3701"/>
      <c r="AO3701"/>
      <c r="AP3701"/>
      <c r="AU3701"/>
      <c r="AV3701" s="169"/>
    </row>
    <row r="3702" spans="1:48" s="9" customFormat="1" ht="15" customHeight="1" x14ac:dyDescent="0.35">
      <c r="A3702"/>
      <c r="B3702"/>
      <c r="C3702"/>
      <c r="D3702"/>
      <c r="E3702"/>
      <c r="F3702"/>
      <c r="K3702"/>
      <c r="L3702"/>
      <c r="M3702"/>
      <c r="N3702"/>
      <c r="O3702"/>
      <c r="Q3702"/>
      <c r="R3702"/>
      <c r="AL3702" s="117"/>
      <c r="AM3702"/>
      <c r="AN3702"/>
      <c r="AO3702"/>
      <c r="AP3702"/>
      <c r="AU3702"/>
      <c r="AV3702" s="169"/>
    </row>
    <row r="3703" spans="1:48" s="9" customFormat="1" ht="15" customHeight="1" x14ac:dyDescent="0.35">
      <c r="A3703"/>
      <c r="B3703"/>
      <c r="C3703"/>
      <c r="D3703"/>
      <c r="E3703"/>
      <c r="F3703"/>
      <c r="K3703"/>
      <c r="L3703"/>
      <c r="M3703"/>
      <c r="N3703"/>
      <c r="O3703"/>
      <c r="Q3703"/>
      <c r="R3703"/>
      <c r="AL3703" s="117"/>
      <c r="AM3703"/>
      <c r="AN3703"/>
      <c r="AO3703"/>
      <c r="AP3703"/>
      <c r="AU3703"/>
      <c r="AV3703" s="169"/>
    </row>
    <row r="3704" spans="1:48" s="9" customFormat="1" ht="15" customHeight="1" x14ac:dyDescent="0.35">
      <c r="A3704"/>
      <c r="B3704"/>
      <c r="C3704"/>
      <c r="D3704"/>
      <c r="E3704"/>
      <c r="F3704"/>
      <c r="K3704"/>
      <c r="L3704"/>
      <c r="M3704"/>
      <c r="N3704"/>
      <c r="O3704"/>
      <c r="Q3704"/>
      <c r="R3704"/>
      <c r="AL3704" s="117"/>
      <c r="AM3704"/>
      <c r="AN3704"/>
      <c r="AO3704"/>
      <c r="AP3704"/>
      <c r="AU3704"/>
      <c r="AV3704" s="169"/>
    </row>
    <row r="3705" spans="1:48" s="9" customFormat="1" ht="15" customHeight="1" x14ac:dyDescent="0.35">
      <c r="A3705"/>
      <c r="B3705"/>
      <c r="C3705"/>
      <c r="D3705"/>
      <c r="E3705"/>
      <c r="F3705"/>
      <c r="K3705"/>
      <c r="L3705"/>
      <c r="M3705"/>
      <c r="N3705"/>
      <c r="O3705"/>
      <c r="Q3705"/>
      <c r="R3705"/>
      <c r="AL3705" s="117"/>
      <c r="AM3705"/>
      <c r="AN3705"/>
      <c r="AO3705"/>
      <c r="AP3705"/>
      <c r="AU3705"/>
      <c r="AV3705" s="169"/>
    </row>
    <row r="3706" spans="1:48" s="9" customFormat="1" ht="15" customHeight="1" x14ac:dyDescent="0.35">
      <c r="A3706"/>
      <c r="B3706"/>
      <c r="C3706"/>
      <c r="D3706"/>
      <c r="E3706"/>
      <c r="F3706"/>
      <c r="K3706"/>
      <c r="L3706"/>
      <c r="M3706"/>
      <c r="N3706"/>
      <c r="O3706"/>
      <c r="Q3706"/>
      <c r="R3706"/>
      <c r="AL3706" s="117"/>
      <c r="AM3706"/>
      <c r="AN3706"/>
      <c r="AO3706"/>
      <c r="AP3706"/>
      <c r="AU3706"/>
      <c r="AV3706" s="169"/>
    </row>
    <row r="3707" spans="1:48" s="9" customFormat="1" ht="15" customHeight="1" x14ac:dyDescent="0.35">
      <c r="A3707"/>
      <c r="B3707"/>
      <c r="C3707"/>
      <c r="D3707"/>
      <c r="E3707"/>
      <c r="F3707"/>
      <c r="K3707"/>
      <c r="L3707"/>
      <c r="M3707"/>
      <c r="N3707"/>
      <c r="O3707"/>
      <c r="Q3707"/>
      <c r="R3707"/>
      <c r="AL3707" s="117"/>
      <c r="AM3707"/>
      <c r="AN3707"/>
      <c r="AO3707"/>
      <c r="AP3707"/>
      <c r="AU3707"/>
      <c r="AV3707" s="169"/>
    </row>
    <row r="3708" spans="1:48" s="9" customFormat="1" ht="15" customHeight="1" x14ac:dyDescent="0.35">
      <c r="A3708"/>
      <c r="B3708"/>
      <c r="C3708"/>
      <c r="D3708"/>
      <c r="E3708"/>
      <c r="F3708"/>
      <c r="K3708"/>
      <c r="L3708"/>
      <c r="M3708"/>
      <c r="N3708"/>
      <c r="O3708"/>
      <c r="Q3708"/>
      <c r="R3708"/>
      <c r="AL3708" s="117"/>
      <c r="AM3708"/>
      <c r="AN3708"/>
      <c r="AO3708"/>
      <c r="AP3708"/>
      <c r="AU3708"/>
      <c r="AV3708" s="169"/>
    </row>
    <row r="3709" spans="1:48" s="9" customFormat="1" ht="15" customHeight="1" x14ac:dyDescent="0.35">
      <c r="A3709"/>
      <c r="B3709"/>
      <c r="C3709"/>
      <c r="D3709"/>
      <c r="E3709"/>
      <c r="F3709"/>
      <c r="K3709"/>
      <c r="L3709"/>
      <c r="M3709"/>
      <c r="N3709"/>
      <c r="O3709"/>
      <c r="Q3709"/>
      <c r="R3709"/>
      <c r="AL3709" s="117"/>
      <c r="AM3709"/>
      <c r="AN3709"/>
      <c r="AO3709"/>
      <c r="AP3709"/>
      <c r="AU3709"/>
      <c r="AV3709" s="169"/>
    </row>
    <row r="3710" spans="1:48" s="9" customFormat="1" ht="15" customHeight="1" x14ac:dyDescent="0.35">
      <c r="A3710"/>
      <c r="B3710"/>
      <c r="C3710"/>
      <c r="D3710"/>
      <c r="E3710"/>
      <c r="F3710"/>
      <c r="K3710"/>
      <c r="L3710"/>
      <c r="M3710"/>
      <c r="N3710"/>
      <c r="O3710"/>
      <c r="Q3710"/>
      <c r="R3710"/>
      <c r="AL3710" s="117"/>
      <c r="AM3710"/>
      <c r="AN3710"/>
      <c r="AO3710"/>
      <c r="AP3710"/>
      <c r="AU3710"/>
      <c r="AV3710" s="169"/>
    </row>
    <row r="3711" spans="1:48" s="9" customFormat="1" ht="15" customHeight="1" x14ac:dyDescent="0.35">
      <c r="A3711"/>
      <c r="B3711"/>
      <c r="C3711"/>
      <c r="D3711"/>
      <c r="E3711"/>
      <c r="F3711"/>
      <c r="K3711"/>
      <c r="L3711"/>
      <c r="M3711"/>
      <c r="N3711"/>
      <c r="O3711"/>
      <c r="Q3711"/>
      <c r="R3711"/>
      <c r="AL3711" s="117"/>
      <c r="AM3711"/>
      <c r="AN3711"/>
      <c r="AO3711"/>
      <c r="AP3711"/>
      <c r="AU3711"/>
      <c r="AV3711" s="169"/>
    </row>
    <row r="3712" spans="1:48" s="9" customFormat="1" ht="15" customHeight="1" x14ac:dyDescent="0.35">
      <c r="A3712"/>
      <c r="B3712"/>
      <c r="C3712"/>
      <c r="D3712"/>
      <c r="E3712"/>
      <c r="F3712"/>
      <c r="K3712"/>
      <c r="L3712"/>
      <c r="M3712"/>
      <c r="N3712"/>
      <c r="O3712"/>
      <c r="Q3712"/>
      <c r="R3712"/>
      <c r="AL3712" s="117"/>
      <c r="AM3712"/>
      <c r="AN3712"/>
      <c r="AO3712"/>
      <c r="AP3712"/>
      <c r="AU3712"/>
      <c r="AV3712" s="169"/>
    </row>
    <row r="3713" spans="1:48" s="9" customFormat="1" ht="15" customHeight="1" x14ac:dyDescent="0.35">
      <c r="A3713"/>
      <c r="B3713"/>
      <c r="C3713"/>
      <c r="D3713"/>
      <c r="E3713"/>
      <c r="F3713"/>
      <c r="K3713"/>
      <c r="L3713"/>
      <c r="M3713"/>
      <c r="N3713"/>
      <c r="O3713"/>
      <c r="Q3713"/>
      <c r="R3713"/>
      <c r="AL3713" s="117"/>
      <c r="AM3713"/>
      <c r="AN3713"/>
      <c r="AO3713"/>
      <c r="AP3713"/>
      <c r="AU3713"/>
      <c r="AV3713" s="169"/>
    </row>
    <row r="3714" spans="1:48" s="9" customFormat="1" ht="15" customHeight="1" x14ac:dyDescent="0.35">
      <c r="A3714"/>
      <c r="B3714"/>
      <c r="C3714"/>
      <c r="D3714"/>
      <c r="E3714"/>
      <c r="F3714"/>
      <c r="K3714"/>
      <c r="L3714"/>
      <c r="M3714"/>
      <c r="N3714"/>
      <c r="O3714"/>
      <c r="Q3714"/>
      <c r="R3714"/>
      <c r="AL3714" s="117"/>
      <c r="AM3714"/>
      <c r="AN3714"/>
      <c r="AO3714"/>
      <c r="AP3714"/>
      <c r="AU3714"/>
      <c r="AV3714" s="169"/>
    </row>
    <row r="3715" spans="1:48" s="9" customFormat="1" ht="15" customHeight="1" x14ac:dyDescent="0.35">
      <c r="A3715"/>
      <c r="B3715"/>
      <c r="C3715"/>
      <c r="D3715"/>
      <c r="E3715"/>
      <c r="F3715"/>
      <c r="K3715"/>
      <c r="L3715"/>
      <c r="M3715"/>
      <c r="N3715"/>
      <c r="O3715"/>
      <c r="Q3715"/>
      <c r="R3715"/>
      <c r="AL3715" s="117"/>
      <c r="AM3715"/>
      <c r="AN3715"/>
      <c r="AO3715"/>
      <c r="AP3715"/>
      <c r="AU3715"/>
      <c r="AV3715" s="169"/>
    </row>
    <row r="3716" spans="1:48" s="9" customFormat="1" ht="15" customHeight="1" x14ac:dyDescent="0.35">
      <c r="A3716"/>
      <c r="B3716"/>
      <c r="C3716"/>
      <c r="D3716"/>
      <c r="E3716"/>
      <c r="F3716"/>
      <c r="K3716"/>
      <c r="L3716"/>
      <c r="M3716"/>
      <c r="N3716"/>
      <c r="O3716"/>
      <c r="Q3716"/>
      <c r="R3716"/>
      <c r="AL3716" s="117"/>
      <c r="AM3716"/>
      <c r="AN3716"/>
      <c r="AO3716"/>
      <c r="AP3716"/>
      <c r="AU3716"/>
      <c r="AV3716" s="169"/>
    </row>
    <row r="3717" spans="1:48" s="9" customFormat="1" ht="15" customHeight="1" x14ac:dyDescent="0.35">
      <c r="A3717"/>
      <c r="B3717"/>
      <c r="C3717"/>
      <c r="D3717"/>
      <c r="E3717"/>
      <c r="F3717"/>
      <c r="K3717"/>
      <c r="L3717"/>
      <c r="M3717"/>
      <c r="N3717"/>
      <c r="O3717"/>
      <c r="Q3717"/>
      <c r="R3717"/>
      <c r="AL3717" s="117"/>
      <c r="AM3717"/>
      <c r="AN3717"/>
      <c r="AO3717"/>
      <c r="AP3717"/>
      <c r="AU3717"/>
      <c r="AV3717" s="169"/>
    </row>
    <row r="3718" spans="1:48" s="9" customFormat="1" ht="15" customHeight="1" x14ac:dyDescent="0.35">
      <c r="A3718"/>
      <c r="B3718"/>
      <c r="C3718"/>
      <c r="D3718"/>
      <c r="E3718"/>
      <c r="F3718"/>
      <c r="K3718"/>
      <c r="L3718"/>
      <c r="M3718"/>
      <c r="N3718"/>
      <c r="O3718"/>
      <c r="Q3718"/>
      <c r="R3718"/>
      <c r="AL3718" s="117"/>
      <c r="AM3718"/>
      <c r="AN3718"/>
      <c r="AO3718"/>
      <c r="AP3718"/>
      <c r="AU3718"/>
      <c r="AV3718" s="169"/>
    </row>
    <row r="3719" spans="1:48" s="9" customFormat="1" ht="15" customHeight="1" x14ac:dyDescent="0.35">
      <c r="A3719"/>
      <c r="B3719"/>
      <c r="C3719"/>
      <c r="D3719"/>
      <c r="E3719"/>
      <c r="F3719"/>
      <c r="K3719"/>
      <c r="L3719"/>
      <c r="M3719"/>
      <c r="N3719"/>
      <c r="O3719"/>
      <c r="Q3719"/>
      <c r="R3719"/>
      <c r="AL3719" s="117"/>
      <c r="AM3719"/>
      <c r="AN3719"/>
      <c r="AO3719"/>
      <c r="AP3719"/>
      <c r="AU3719"/>
      <c r="AV3719" s="169"/>
    </row>
    <row r="3720" spans="1:48" s="9" customFormat="1" ht="15" customHeight="1" x14ac:dyDescent="0.35">
      <c r="A3720"/>
      <c r="B3720"/>
      <c r="C3720"/>
      <c r="D3720"/>
      <c r="E3720"/>
      <c r="F3720"/>
      <c r="K3720"/>
      <c r="L3720"/>
      <c r="M3720"/>
      <c r="N3720"/>
      <c r="O3720"/>
      <c r="Q3720"/>
      <c r="R3720"/>
      <c r="AL3720" s="117"/>
      <c r="AM3720"/>
      <c r="AN3720"/>
      <c r="AO3720"/>
      <c r="AP3720"/>
      <c r="AU3720"/>
      <c r="AV3720" s="169"/>
    </row>
    <row r="3721" spans="1:48" s="9" customFormat="1" ht="15" customHeight="1" x14ac:dyDescent="0.35">
      <c r="A3721"/>
      <c r="B3721"/>
      <c r="C3721"/>
      <c r="D3721"/>
      <c r="E3721"/>
      <c r="F3721"/>
      <c r="K3721"/>
      <c r="L3721"/>
      <c r="M3721"/>
      <c r="N3721"/>
      <c r="O3721"/>
      <c r="Q3721"/>
      <c r="R3721"/>
      <c r="AL3721" s="117"/>
      <c r="AM3721"/>
      <c r="AN3721"/>
      <c r="AO3721"/>
      <c r="AP3721"/>
      <c r="AU3721"/>
      <c r="AV3721" s="169"/>
    </row>
    <row r="3722" spans="1:48" s="9" customFormat="1" ht="15" customHeight="1" x14ac:dyDescent="0.35">
      <c r="A3722"/>
      <c r="B3722"/>
      <c r="C3722"/>
      <c r="D3722"/>
      <c r="E3722"/>
      <c r="F3722"/>
      <c r="K3722"/>
      <c r="L3722"/>
      <c r="M3722"/>
      <c r="N3722"/>
      <c r="O3722"/>
      <c r="Q3722"/>
      <c r="R3722"/>
      <c r="AL3722" s="117"/>
      <c r="AM3722"/>
      <c r="AN3722"/>
      <c r="AO3722"/>
      <c r="AP3722"/>
      <c r="AU3722"/>
      <c r="AV3722" s="169"/>
    </row>
    <row r="3723" spans="1:48" s="9" customFormat="1" ht="15" customHeight="1" x14ac:dyDescent="0.35">
      <c r="A3723"/>
      <c r="B3723"/>
      <c r="C3723"/>
      <c r="D3723"/>
      <c r="E3723"/>
      <c r="F3723"/>
      <c r="K3723"/>
      <c r="L3723"/>
      <c r="M3723"/>
      <c r="N3723"/>
      <c r="O3723"/>
      <c r="Q3723"/>
      <c r="R3723"/>
      <c r="AL3723" s="117"/>
      <c r="AM3723"/>
      <c r="AN3723"/>
      <c r="AO3723"/>
      <c r="AP3723"/>
      <c r="AU3723"/>
      <c r="AV3723" s="169"/>
    </row>
    <row r="3724" spans="1:48" s="9" customFormat="1" ht="15" customHeight="1" x14ac:dyDescent="0.35">
      <c r="A3724"/>
      <c r="B3724"/>
      <c r="C3724"/>
      <c r="D3724"/>
      <c r="E3724"/>
      <c r="F3724"/>
      <c r="K3724"/>
      <c r="L3724"/>
      <c r="M3724"/>
      <c r="N3724"/>
      <c r="O3724"/>
      <c r="Q3724"/>
      <c r="R3724"/>
      <c r="AL3724" s="117"/>
      <c r="AM3724"/>
      <c r="AN3724"/>
      <c r="AO3724"/>
      <c r="AP3724"/>
      <c r="AU3724"/>
      <c r="AV3724" s="169"/>
    </row>
    <row r="3725" spans="1:48" s="9" customFormat="1" ht="15" customHeight="1" x14ac:dyDescent="0.35">
      <c r="A3725"/>
      <c r="B3725"/>
      <c r="C3725"/>
      <c r="D3725"/>
      <c r="E3725"/>
      <c r="F3725"/>
      <c r="K3725"/>
      <c r="L3725"/>
      <c r="M3725"/>
      <c r="N3725"/>
      <c r="O3725"/>
      <c r="Q3725"/>
      <c r="R3725"/>
      <c r="AL3725" s="117"/>
      <c r="AM3725"/>
      <c r="AN3725"/>
      <c r="AO3725"/>
      <c r="AP3725"/>
      <c r="AU3725"/>
      <c r="AV3725" s="169"/>
    </row>
    <row r="3726" spans="1:48" s="9" customFormat="1" ht="15" customHeight="1" x14ac:dyDescent="0.35">
      <c r="A3726"/>
      <c r="B3726"/>
      <c r="C3726"/>
      <c r="D3726"/>
      <c r="E3726"/>
      <c r="F3726"/>
      <c r="K3726"/>
      <c r="L3726"/>
      <c r="M3726"/>
      <c r="N3726"/>
      <c r="O3726"/>
      <c r="Q3726"/>
      <c r="R3726"/>
      <c r="AL3726" s="117"/>
      <c r="AM3726"/>
      <c r="AN3726"/>
      <c r="AO3726"/>
      <c r="AP3726"/>
      <c r="AU3726"/>
      <c r="AV3726" s="169"/>
    </row>
    <row r="3727" spans="1:48" s="9" customFormat="1" ht="15" customHeight="1" x14ac:dyDescent="0.35">
      <c r="A3727"/>
      <c r="B3727"/>
      <c r="C3727"/>
      <c r="D3727"/>
      <c r="E3727"/>
      <c r="F3727"/>
      <c r="K3727"/>
      <c r="L3727"/>
      <c r="M3727"/>
      <c r="N3727"/>
      <c r="O3727"/>
      <c r="Q3727"/>
      <c r="R3727"/>
      <c r="AL3727" s="117"/>
      <c r="AM3727"/>
      <c r="AN3727"/>
      <c r="AO3727"/>
      <c r="AP3727"/>
      <c r="AU3727"/>
      <c r="AV3727" s="169"/>
    </row>
    <row r="3728" spans="1:48" s="9" customFormat="1" ht="15" customHeight="1" x14ac:dyDescent="0.35">
      <c r="A3728"/>
      <c r="B3728"/>
      <c r="C3728"/>
      <c r="D3728"/>
      <c r="E3728"/>
      <c r="F3728"/>
      <c r="K3728"/>
      <c r="L3728"/>
      <c r="M3728"/>
      <c r="N3728"/>
      <c r="O3728"/>
      <c r="Q3728"/>
      <c r="R3728"/>
      <c r="AL3728" s="117"/>
      <c r="AM3728"/>
      <c r="AN3728"/>
      <c r="AO3728"/>
      <c r="AP3728"/>
      <c r="AU3728"/>
      <c r="AV3728" s="169"/>
    </row>
    <row r="3729" spans="1:48" s="9" customFormat="1" ht="15" customHeight="1" x14ac:dyDescent="0.35">
      <c r="A3729"/>
      <c r="B3729"/>
      <c r="C3729"/>
      <c r="D3729"/>
      <c r="E3729"/>
      <c r="F3729"/>
      <c r="K3729"/>
      <c r="L3729"/>
      <c r="M3729"/>
      <c r="N3729"/>
      <c r="O3729"/>
      <c r="Q3729"/>
      <c r="R3729"/>
      <c r="AL3729" s="117"/>
      <c r="AM3729"/>
      <c r="AN3729"/>
      <c r="AO3729"/>
      <c r="AP3729"/>
      <c r="AU3729"/>
      <c r="AV3729" s="169"/>
    </row>
    <row r="3730" spans="1:48" s="9" customFormat="1" ht="15" customHeight="1" x14ac:dyDescent="0.35">
      <c r="A3730"/>
      <c r="B3730"/>
      <c r="C3730"/>
      <c r="D3730"/>
      <c r="E3730"/>
      <c r="F3730"/>
      <c r="K3730"/>
      <c r="L3730"/>
      <c r="M3730"/>
      <c r="N3730"/>
      <c r="O3730"/>
      <c r="Q3730"/>
      <c r="R3730"/>
      <c r="AL3730" s="117"/>
      <c r="AM3730"/>
      <c r="AN3730"/>
      <c r="AO3730"/>
      <c r="AP3730"/>
      <c r="AU3730"/>
      <c r="AV3730" s="169"/>
    </row>
    <row r="3731" spans="1:48" s="9" customFormat="1" ht="15" customHeight="1" x14ac:dyDescent="0.35">
      <c r="A3731"/>
      <c r="B3731"/>
      <c r="C3731"/>
      <c r="D3731"/>
      <c r="E3731"/>
      <c r="F3731"/>
      <c r="K3731"/>
      <c r="L3731"/>
      <c r="M3731"/>
      <c r="N3731"/>
      <c r="O3731"/>
      <c r="Q3731"/>
      <c r="R3731"/>
      <c r="AL3731" s="117"/>
      <c r="AM3731"/>
      <c r="AN3731"/>
      <c r="AO3731"/>
      <c r="AP3731"/>
      <c r="AU3731"/>
      <c r="AV3731" s="169"/>
    </row>
    <row r="3732" spans="1:48" s="9" customFormat="1" ht="15" customHeight="1" x14ac:dyDescent="0.35">
      <c r="A3732"/>
      <c r="B3732"/>
      <c r="C3732"/>
      <c r="D3732"/>
      <c r="E3732"/>
      <c r="F3732"/>
      <c r="K3732"/>
      <c r="L3732"/>
      <c r="M3732"/>
      <c r="N3732"/>
      <c r="O3732"/>
      <c r="Q3732"/>
      <c r="R3732"/>
      <c r="AL3732" s="117"/>
      <c r="AM3732"/>
      <c r="AN3732"/>
      <c r="AO3732"/>
      <c r="AP3732"/>
      <c r="AU3732"/>
      <c r="AV3732" s="169"/>
    </row>
    <row r="3733" spans="1:48" s="9" customFormat="1" ht="15" customHeight="1" x14ac:dyDescent="0.35">
      <c r="A3733"/>
      <c r="B3733"/>
      <c r="C3733"/>
      <c r="D3733"/>
      <c r="E3733"/>
      <c r="F3733"/>
      <c r="K3733"/>
      <c r="L3733"/>
      <c r="M3733"/>
      <c r="N3733"/>
      <c r="O3733"/>
      <c r="Q3733"/>
      <c r="R3733"/>
      <c r="AL3733" s="117"/>
      <c r="AM3733"/>
      <c r="AN3733"/>
      <c r="AO3733"/>
      <c r="AP3733"/>
      <c r="AU3733"/>
      <c r="AV3733" s="169"/>
    </row>
    <row r="3734" spans="1:48" s="9" customFormat="1" ht="15" customHeight="1" x14ac:dyDescent="0.35">
      <c r="A3734"/>
      <c r="B3734"/>
      <c r="C3734"/>
      <c r="D3734"/>
      <c r="E3734"/>
      <c r="F3734"/>
      <c r="K3734"/>
      <c r="L3734"/>
      <c r="M3734"/>
      <c r="N3734"/>
      <c r="O3734"/>
      <c r="Q3734"/>
      <c r="R3734"/>
      <c r="AL3734" s="117"/>
      <c r="AM3734"/>
      <c r="AN3734"/>
      <c r="AO3734"/>
      <c r="AP3734"/>
      <c r="AU3734"/>
      <c r="AV3734" s="169"/>
    </row>
    <row r="3735" spans="1:48" s="9" customFormat="1" ht="15" customHeight="1" x14ac:dyDescent="0.35">
      <c r="A3735"/>
      <c r="B3735"/>
      <c r="C3735"/>
      <c r="D3735"/>
      <c r="E3735"/>
      <c r="F3735"/>
      <c r="K3735"/>
      <c r="L3735"/>
      <c r="M3735"/>
      <c r="N3735"/>
      <c r="O3735"/>
      <c r="Q3735"/>
      <c r="R3735"/>
      <c r="AL3735" s="117"/>
      <c r="AM3735"/>
      <c r="AN3735"/>
      <c r="AO3735"/>
      <c r="AP3735"/>
      <c r="AU3735"/>
      <c r="AV3735" s="169"/>
    </row>
    <row r="3736" spans="1:48" s="9" customFormat="1" ht="15" customHeight="1" x14ac:dyDescent="0.35">
      <c r="A3736"/>
      <c r="B3736"/>
      <c r="C3736"/>
      <c r="D3736"/>
      <c r="E3736"/>
      <c r="F3736"/>
      <c r="K3736"/>
      <c r="L3736"/>
      <c r="M3736"/>
      <c r="N3736"/>
      <c r="O3736"/>
      <c r="Q3736"/>
      <c r="R3736"/>
      <c r="AL3736" s="117"/>
      <c r="AM3736"/>
      <c r="AN3736"/>
      <c r="AO3736"/>
      <c r="AP3736"/>
      <c r="AU3736"/>
      <c r="AV3736" s="169"/>
    </row>
    <row r="3737" spans="1:48" s="9" customFormat="1" ht="15" customHeight="1" x14ac:dyDescent="0.35">
      <c r="A3737"/>
      <c r="B3737"/>
      <c r="C3737"/>
      <c r="D3737"/>
      <c r="E3737"/>
      <c r="F3737"/>
      <c r="K3737"/>
      <c r="L3737"/>
      <c r="M3737"/>
      <c r="N3737"/>
      <c r="O3737"/>
      <c r="Q3737"/>
      <c r="R3737"/>
      <c r="AL3737" s="117"/>
      <c r="AM3737"/>
      <c r="AN3737"/>
      <c r="AO3737"/>
      <c r="AP3737"/>
      <c r="AU3737"/>
      <c r="AV3737" s="169"/>
    </row>
    <row r="3738" spans="1:48" s="9" customFormat="1" ht="15" customHeight="1" x14ac:dyDescent="0.35">
      <c r="A3738"/>
      <c r="B3738"/>
      <c r="C3738"/>
      <c r="D3738"/>
      <c r="E3738"/>
      <c r="F3738"/>
      <c r="K3738"/>
      <c r="L3738"/>
      <c r="M3738"/>
      <c r="N3738"/>
      <c r="O3738"/>
      <c r="Q3738"/>
      <c r="R3738"/>
      <c r="AL3738" s="117"/>
      <c r="AM3738"/>
      <c r="AN3738"/>
      <c r="AO3738"/>
      <c r="AP3738"/>
      <c r="AU3738"/>
      <c r="AV3738" s="169"/>
    </row>
    <row r="3739" spans="1:48" s="9" customFormat="1" ht="15" customHeight="1" x14ac:dyDescent="0.35">
      <c r="A3739"/>
      <c r="B3739"/>
      <c r="C3739"/>
      <c r="D3739"/>
      <c r="E3739"/>
      <c r="F3739"/>
      <c r="K3739"/>
      <c r="L3739"/>
      <c r="M3739"/>
      <c r="N3739"/>
      <c r="O3739"/>
      <c r="Q3739"/>
      <c r="R3739"/>
      <c r="AL3739" s="117"/>
      <c r="AM3739"/>
      <c r="AN3739"/>
      <c r="AO3739"/>
      <c r="AP3739"/>
      <c r="AU3739"/>
      <c r="AV3739" s="169"/>
    </row>
    <row r="3740" spans="1:48" s="9" customFormat="1" ht="15" customHeight="1" x14ac:dyDescent="0.35">
      <c r="A3740"/>
      <c r="B3740"/>
      <c r="C3740"/>
      <c r="D3740"/>
      <c r="E3740"/>
      <c r="F3740"/>
      <c r="K3740"/>
      <c r="L3740"/>
      <c r="M3740"/>
      <c r="N3740"/>
      <c r="O3740"/>
      <c r="Q3740"/>
      <c r="R3740"/>
      <c r="AL3740" s="117"/>
      <c r="AM3740"/>
      <c r="AN3740"/>
      <c r="AO3740"/>
      <c r="AP3740"/>
      <c r="AU3740"/>
      <c r="AV3740" s="169"/>
    </row>
    <row r="3741" spans="1:48" s="9" customFormat="1" ht="15" customHeight="1" x14ac:dyDescent="0.35">
      <c r="A3741"/>
      <c r="B3741"/>
      <c r="C3741"/>
      <c r="D3741"/>
      <c r="E3741"/>
      <c r="F3741"/>
      <c r="K3741"/>
      <c r="L3741"/>
      <c r="M3741"/>
      <c r="N3741"/>
      <c r="O3741"/>
      <c r="Q3741"/>
      <c r="R3741"/>
      <c r="AL3741" s="117"/>
      <c r="AM3741"/>
      <c r="AN3741"/>
      <c r="AO3741"/>
      <c r="AP3741"/>
      <c r="AU3741"/>
      <c r="AV3741" s="169"/>
    </row>
    <row r="3742" spans="1:48" s="9" customFormat="1" ht="15" customHeight="1" x14ac:dyDescent="0.35">
      <c r="A3742"/>
      <c r="B3742"/>
      <c r="C3742"/>
      <c r="D3742"/>
      <c r="E3742"/>
      <c r="F3742"/>
      <c r="K3742"/>
      <c r="L3742"/>
      <c r="M3742"/>
      <c r="N3742"/>
      <c r="O3742"/>
      <c r="Q3742"/>
      <c r="R3742"/>
      <c r="AL3742" s="117"/>
      <c r="AM3742"/>
      <c r="AN3742"/>
      <c r="AO3742"/>
      <c r="AP3742"/>
      <c r="AU3742"/>
      <c r="AV3742" s="169"/>
    </row>
    <row r="3743" spans="1:48" s="9" customFormat="1" ht="15" customHeight="1" x14ac:dyDescent="0.35">
      <c r="A3743"/>
      <c r="B3743"/>
      <c r="C3743"/>
      <c r="D3743"/>
      <c r="E3743"/>
      <c r="F3743"/>
      <c r="K3743"/>
      <c r="L3743"/>
      <c r="M3743"/>
      <c r="N3743"/>
      <c r="O3743"/>
      <c r="Q3743"/>
      <c r="R3743"/>
      <c r="AL3743" s="117"/>
      <c r="AM3743"/>
      <c r="AN3743"/>
      <c r="AO3743"/>
      <c r="AP3743"/>
      <c r="AU3743"/>
      <c r="AV3743" s="169"/>
    </row>
    <row r="3744" spans="1:48" s="9" customFormat="1" ht="15" customHeight="1" x14ac:dyDescent="0.35">
      <c r="A3744"/>
      <c r="B3744"/>
      <c r="C3744"/>
      <c r="D3744"/>
      <c r="E3744"/>
      <c r="F3744"/>
      <c r="K3744"/>
      <c r="L3744"/>
      <c r="M3744"/>
      <c r="N3744"/>
      <c r="O3744"/>
      <c r="Q3744"/>
      <c r="R3744"/>
      <c r="AL3744" s="117"/>
      <c r="AM3744"/>
      <c r="AN3744"/>
      <c r="AO3744"/>
      <c r="AP3744"/>
      <c r="AU3744"/>
      <c r="AV3744" s="169"/>
    </row>
    <row r="3745" spans="1:48" s="9" customFormat="1" ht="15" customHeight="1" x14ac:dyDescent="0.35">
      <c r="A3745"/>
      <c r="B3745"/>
      <c r="C3745"/>
      <c r="D3745"/>
      <c r="E3745"/>
      <c r="F3745"/>
      <c r="K3745"/>
      <c r="L3745"/>
      <c r="M3745"/>
      <c r="N3745"/>
      <c r="O3745"/>
      <c r="Q3745"/>
      <c r="R3745"/>
      <c r="AL3745" s="117"/>
      <c r="AM3745"/>
      <c r="AN3745"/>
      <c r="AO3745"/>
      <c r="AP3745"/>
      <c r="AU3745"/>
      <c r="AV3745" s="169"/>
    </row>
    <row r="3746" spans="1:48" s="9" customFormat="1" ht="15" customHeight="1" x14ac:dyDescent="0.35">
      <c r="A3746"/>
      <c r="B3746"/>
      <c r="C3746"/>
      <c r="D3746"/>
      <c r="E3746"/>
      <c r="F3746"/>
      <c r="K3746"/>
      <c r="L3746"/>
      <c r="M3746"/>
      <c r="N3746"/>
      <c r="O3746"/>
      <c r="Q3746"/>
      <c r="R3746"/>
      <c r="AL3746" s="117"/>
      <c r="AM3746"/>
      <c r="AN3746"/>
      <c r="AO3746"/>
      <c r="AP3746"/>
      <c r="AU3746"/>
      <c r="AV3746" s="169"/>
    </row>
    <row r="3747" spans="1:48" s="9" customFormat="1" ht="15" customHeight="1" x14ac:dyDescent="0.35">
      <c r="A3747"/>
      <c r="B3747"/>
      <c r="C3747"/>
      <c r="D3747"/>
      <c r="E3747"/>
      <c r="F3747"/>
      <c r="K3747"/>
      <c r="L3747"/>
      <c r="M3747"/>
      <c r="N3747"/>
      <c r="O3747"/>
      <c r="Q3747"/>
      <c r="R3747"/>
      <c r="AL3747" s="117"/>
      <c r="AM3747"/>
      <c r="AN3747"/>
      <c r="AO3747"/>
      <c r="AP3747"/>
      <c r="AU3747"/>
      <c r="AV3747" s="169"/>
    </row>
    <row r="3748" spans="1:48" s="9" customFormat="1" ht="15" customHeight="1" x14ac:dyDescent="0.35">
      <c r="A3748"/>
      <c r="B3748"/>
      <c r="C3748"/>
      <c r="D3748"/>
      <c r="E3748"/>
      <c r="F3748"/>
      <c r="K3748"/>
      <c r="L3748"/>
      <c r="M3748"/>
      <c r="N3748"/>
      <c r="O3748"/>
      <c r="Q3748"/>
      <c r="R3748"/>
      <c r="AL3748" s="117"/>
      <c r="AM3748"/>
      <c r="AN3748"/>
      <c r="AO3748"/>
      <c r="AP3748"/>
      <c r="AU3748"/>
      <c r="AV3748" s="169"/>
    </row>
    <row r="3749" spans="1:48" s="9" customFormat="1" ht="15" customHeight="1" x14ac:dyDescent="0.35">
      <c r="A3749"/>
      <c r="B3749"/>
      <c r="C3749"/>
      <c r="D3749"/>
      <c r="E3749"/>
      <c r="F3749"/>
      <c r="K3749"/>
      <c r="L3749"/>
      <c r="M3749"/>
      <c r="N3749"/>
      <c r="O3749"/>
      <c r="Q3749"/>
      <c r="R3749"/>
      <c r="AL3749" s="117"/>
      <c r="AM3749"/>
      <c r="AN3749"/>
      <c r="AO3749"/>
      <c r="AP3749"/>
      <c r="AU3749"/>
      <c r="AV3749" s="169"/>
    </row>
    <row r="3750" spans="1:48" s="9" customFormat="1" ht="15" customHeight="1" x14ac:dyDescent="0.35">
      <c r="A3750"/>
      <c r="B3750"/>
      <c r="C3750"/>
      <c r="D3750"/>
      <c r="E3750"/>
      <c r="F3750"/>
      <c r="K3750"/>
      <c r="L3750"/>
      <c r="M3750"/>
      <c r="N3750"/>
      <c r="O3750"/>
      <c r="Q3750"/>
      <c r="R3750"/>
      <c r="AL3750" s="117"/>
      <c r="AM3750"/>
      <c r="AN3750"/>
      <c r="AO3750"/>
      <c r="AP3750"/>
      <c r="AU3750"/>
      <c r="AV3750" s="169"/>
    </row>
    <row r="3751" spans="1:48" s="9" customFormat="1" ht="15" customHeight="1" x14ac:dyDescent="0.35">
      <c r="A3751"/>
      <c r="B3751"/>
      <c r="C3751"/>
      <c r="D3751"/>
      <c r="E3751"/>
      <c r="F3751"/>
      <c r="K3751"/>
      <c r="L3751"/>
      <c r="M3751"/>
      <c r="N3751"/>
      <c r="O3751"/>
      <c r="Q3751"/>
      <c r="R3751"/>
      <c r="AL3751" s="117"/>
      <c r="AM3751"/>
      <c r="AN3751"/>
      <c r="AO3751"/>
      <c r="AP3751"/>
      <c r="AU3751"/>
      <c r="AV3751" s="169"/>
    </row>
    <row r="3752" spans="1:48" s="9" customFormat="1" ht="15" customHeight="1" x14ac:dyDescent="0.35">
      <c r="A3752"/>
      <c r="B3752"/>
      <c r="C3752"/>
      <c r="D3752"/>
      <c r="E3752"/>
      <c r="F3752"/>
      <c r="K3752"/>
      <c r="L3752"/>
      <c r="M3752"/>
      <c r="N3752"/>
      <c r="O3752"/>
      <c r="Q3752"/>
      <c r="R3752"/>
      <c r="AL3752" s="117"/>
      <c r="AM3752"/>
      <c r="AN3752"/>
      <c r="AO3752"/>
      <c r="AP3752"/>
      <c r="AU3752"/>
      <c r="AV3752" s="169"/>
    </row>
    <row r="3753" spans="1:48" s="9" customFormat="1" ht="15" customHeight="1" x14ac:dyDescent="0.35">
      <c r="A3753"/>
      <c r="B3753"/>
      <c r="C3753"/>
      <c r="D3753"/>
      <c r="E3753"/>
      <c r="F3753"/>
      <c r="K3753"/>
      <c r="L3753"/>
      <c r="M3753"/>
      <c r="N3753"/>
      <c r="O3753"/>
      <c r="Q3753"/>
      <c r="R3753"/>
      <c r="AL3753" s="117"/>
      <c r="AM3753"/>
      <c r="AN3753"/>
      <c r="AO3753"/>
      <c r="AP3753"/>
      <c r="AU3753"/>
      <c r="AV3753" s="169"/>
    </row>
    <row r="3754" spans="1:48" s="9" customFormat="1" ht="15" customHeight="1" x14ac:dyDescent="0.35">
      <c r="A3754"/>
      <c r="B3754"/>
      <c r="C3754"/>
      <c r="D3754"/>
      <c r="E3754"/>
      <c r="F3754"/>
      <c r="K3754"/>
      <c r="L3754"/>
      <c r="M3754"/>
      <c r="N3754"/>
      <c r="O3754"/>
      <c r="Q3754"/>
      <c r="R3754"/>
      <c r="AL3754" s="117"/>
      <c r="AM3754"/>
      <c r="AN3754"/>
      <c r="AO3754"/>
      <c r="AP3754"/>
      <c r="AU3754"/>
      <c r="AV3754" s="169"/>
    </row>
    <row r="3755" spans="1:48" s="9" customFormat="1" ht="15" customHeight="1" x14ac:dyDescent="0.35">
      <c r="A3755"/>
      <c r="B3755"/>
      <c r="C3755"/>
      <c r="D3755"/>
      <c r="E3755"/>
      <c r="F3755"/>
      <c r="K3755"/>
      <c r="L3755"/>
      <c r="M3755"/>
      <c r="N3755"/>
      <c r="O3755"/>
      <c r="Q3755"/>
      <c r="R3755"/>
      <c r="AL3755" s="117"/>
      <c r="AM3755"/>
      <c r="AN3755"/>
      <c r="AO3755"/>
      <c r="AP3755"/>
      <c r="AU3755"/>
      <c r="AV3755" s="169"/>
    </row>
    <row r="3756" spans="1:48" s="9" customFormat="1" ht="15" customHeight="1" x14ac:dyDescent="0.35">
      <c r="A3756"/>
      <c r="B3756"/>
      <c r="C3756"/>
      <c r="D3756"/>
      <c r="E3756"/>
      <c r="F3756"/>
      <c r="K3756"/>
      <c r="L3756"/>
      <c r="M3756"/>
      <c r="N3756"/>
      <c r="O3756"/>
      <c r="Q3756"/>
      <c r="R3756"/>
      <c r="AL3756" s="117"/>
      <c r="AM3756"/>
      <c r="AN3756"/>
      <c r="AO3756"/>
      <c r="AP3756"/>
      <c r="AU3756"/>
      <c r="AV3756" s="169"/>
    </row>
    <row r="3757" spans="1:48" s="9" customFormat="1" ht="15" customHeight="1" x14ac:dyDescent="0.35">
      <c r="A3757"/>
      <c r="B3757"/>
      <c r="C3757"/>
      <c r="D3757"/>
      <c r="E3757"/>
      <c r="F3757"/>
      <c r="K3757"/>
      <c r="L3757"/>
      <c r="M3757"/>
      <c r="N3757"/>
      <c r="O3757"/>
      <c r="Q3757"/>
      <c r="R3757"/>
      <c r="AL3757" s="117"/>
      <c r="AM3757"/>
      <c r="AN3757"/>
      <c r="AO3757"/>
      <c r="AP3757"/>
      <c r="AU3757"/>
      <c r="AV3757" s="169"/>
    </row>
    <row r="3758" spans="1:48" s="9" customFormat="1" ht="15" customHeight="1" x14ac:dyDescent="0.35">
      <c r="A3758"/>
      <c r="B3758"/>
      <c r="C3758"/>
      <c r="D3758"/>
      <c r="E3758"/>
      <c r="F3758"/>
      <c r="K3758"/>
      <c r="L3758"/>
      <c r="M3758"/>
      <c r="N3758"/>
      <c r="O3758"/>
      <c r="Q3758"/>
      <c r="R3758"/>
      <c r="AL3758" s="117"/>
      <c r="AM3758"/>
      <c r="AN3758"/>
      <c r="AO3758"/>
      <c r="AP3758"/>
      <c r="AU3758"/>
      <c r="AV3758" s="169"/>
    </row>
    <row r="3759" spans="1:48" s="9" customFormat="1" ht="15" customHeight="1" x14ac:dyDescent="0.35">
      <c r="A3759"/>
      <c r="B3759"/>
      <c r="C3759"/>
      <c r="D3759"/>
      <c r="E3759"/>
      <c r="F3759"/>
      <c r="K3759"/>
      <c r="L3759"/>
      <c r="M3759"/>
      <c r="N3759"/>
      <c r="O3759"/>
      <c r="Q3759"/>
      <c r="R3759"/>
      <c r="AL3759" s="117"/>
      <c r="AM3759"/>
      <c r="AN3759"/>
      <c r="AO3759"/>
      <c r="AP3759"/>
      <c r="AU3759"/>
      <c r="AV3759" s="169"/>
    </row>
    <row r="3760" spans="1:48" s="9" customFormat="1" ht="15" customHeight="1" x14ac:dyDescent="0.35">
      <c r="A3760"/>
      <c r="B3760"/>
      <c r="C3760"/>
      <c r="D3760"/>
      <c r="E3760"/>
      <c r="F3760"/>
      <c r="K3760"/>
      <c r="L3760"/>
      <c r="M3760"/>
      <c r="N3760"/>
      <c r="O3760"/>
      <c r="Q3760"/>
      <c r="R3760"/>
      <c r="AL3760" s="117"/>
      <c r="AM3760"/>
      <c r="AN3760"/>
      <c r="AO3760"/>
      <c r="AP3760"/>
      <c r="AU3760"/>
      <c r="AV3760" s="169"/>
    </row>
    <row r="3761" spans="1:48" s="9" customFormat="1" ht="15" customHeight="1" x14ac:dyDescent="0.35">
      <c r="A3761"/>
      <c r="B3761"/>
      <c r="C3761"/>
      <c r="D3761"/>
      <c r="E3761"/>
      <c r="F3761"/>
      <c r="K3761"/>
      <c r="L3761"/>
      <c r="M3761"/>
      <c r="N3761"/>
      <c r="O3761"/>
      <c r="Q3761"/>
      <c r="R3761"/>
      <c r="AL3761" s="117"/>
      <c r="AM3761"/>
      <c r="AN3761"/>
      <c r="AO3761"/>
      <c r="AP3761"/>
      <c r="AU3761"/>
      <c r="AV3761" s="169"/>
    </row>
    <row r="3762" spans="1:48" s="9" customFormat="1" ht="15" customHeight="1" x14ac:dyDescent="0.35">
      <c r="A3762"/>
      <c r="B3762"/>
      <c r="C3762"/>
      <c r="D3762"/>
      <c r="E3762"/>
      <c r="F3762"/>
      <c r="K3762"/>
      <c r="L3762"/>
      <c r="M3762"/>
      <c r="N3762"/>
      <c r="O3762"/>
      <c r="Q3762"/>
      <c r="R3762"/>
      <c r="AL3762" s="117"/>
      <c r="AM3762"/>
      <c r="AN3762"/>
      <c r="AO3762"/>
      <c r="AP3762"/>
      <c r="AU3762"/>
      <c r="AV3762" s="169"/>
    </row>
    <row r="3763" spans="1:48" s="9" customFormat="1" ht="15" customHeight="1" x14ac:dyDescent="0.35">
      <c r="A3763"/>
      <c r="B3763"/>
      <c r="C3763"/>
      <c r="D3763"/>
      <c r="E3763"/>
      <c r="F3763"/>
      <c r="K3763"/>
      <c r="L3763"/>
      <c r="M3763"/>
      <c r="N3763"/>
      <c r="O3763"/>
      <c r="Q3763"/>
      <c r="R3763"/>
      <c r="AL3763" s="117"/>
      <c r="AM3763"/>
      <c r="AN3763"/>
      <c r="AO3763"/>
      <c r="AP3763"/>
      <c r="AU3763"/>
      <c r="AV3763" s="169"/>
    </row>
    <row r="3764" spans="1:48" s="9" customFormat="1" ht="15" customHeight="1" x14ac:dyDescent="0.35">
      <c r="A3764"/>
      <c r="B3764"/>
      <c r="C3764"/>
      <c r="D3764"/>
      <c r="E3764"/>
      <c r="F3764"/>
      <c r="K3764"/>
      <c r="L3764"/>
      <c r="M3764"/>
      <c r="N3764"/>
      <c r="O3764"/>
      <c r="Q3764"/>
      <c r="R3764"/>
      <c r="AL3764" s="117"/>
      <c r="AM3764"/>
      <c r="AN3764"/>
      <c r="AO3764"/>
      <c r="AP3764"/>
      <c r="AU3764"/>
      <c r="AV3764" s="169"/>
    </row>
    <row r="3765" spans="1:48" s="9" customFormat="1" ht="15" customHeight="1" x14ac:dyDescent="0.35">
      <c r="A3765"/>
      <c r="B3765"/>
      <c r="C3765"/>
      <c r="D3765"/>
      <c r="E3765"/>
      <c r="F3765"/>
      <c r="K3765"/>
      <c r="L3765"/>
      <c r="M3765"/>
      <c r="N3765"/>
      <c r="O3765"/>
      <c r="Q3765"/>
      <c r="R3765"/>
      <c r="AL3765" s="117"/>
      <c r="AM3765"/>
      <c r="AN3765"/>
      <c r="AO3765"/>
      <c r="AP3765"/>
      <c r="AU3765"/>
      <c r="AV3765" s="169"/>
    </row>
    <row r="3766" spans="1:48" s="9" customFormat="1" ht="15" customHeight="1" x14ac:dyDescent="0.35">
      <c r="A3766"/>
      <c r="B3766"/>
      <c r="C3766"/>
      <c r="D3766"/>
      <c r="E3766"/>
      <c r="F3766"/>
      <c r="K3766"/>
      <c r="L3766"/>
      <c r="M3766"/>
      <c r="N3766"/>
      <c r="O3766"/>
      <c r="Q3766"/>
      <c r="R3766"/>
      <c r="AL3766" s="117"/>
      <c r="AM3766"/>
      <c r="AN3766"/>
      <c r="AO3766"/>
      <c r="AP3766"/>
      <c r="AU3766"/>
      <c r="AV3766" s="169"/>
    </row>
    <row r="3767" spans="1:48" s="9" customFormat="1" ht="15" customHeight="1" x14ac:dyDescent="0.35">
      <c r="A3767"/>
      <c r="B3767"/>
      <c r="C3767"/>
      <c r="D3767"/>
      <c r="E3767"/>
      <c r="F3767"/>
      <c r="K3767"/>
      <c r="L3767"/>
      <c r="M3767"/>
      <c r="N3767"/>
      <c r="O3767"/>
      <c r="Q3767"/>
      <c r="R3767"/>
      <c r="AL3767" s="117"/>
      <c r="AM3767"/>
      <c r="AN3767"/>
      <c r="AO3767"/>
      <c r="AP3767"/>
      <c r="AU3767"/>
      <c r="AV3767" s="169"/>
    </row>
    <row r="3768" spans="1:48" s="9" customFormat="1" ht="15" customHeight="1" x14ac:dyDescent="0.35">
      <c r="A3768"/>
      <c r="B3768"/>
      <c r="C3768"/>
      <c r="D3768"/>
      <c r="E3768"/>
      <c r="F3768"/>
      <c r="K3768"/>
      <c r="L3768"/>
      <c r="M3768"/>
      <c r="N3768"/>
      <c r="O3768"/>
      <c r="Q3768"/>
      <c r="R3768"/>
      <c r="AL3768" s="117"/>
      <c r="AM3768"/>
      <c r="AN3768"/>
      <c r="AO3768"/>
      <c r="AP3768"/>
      <c r="AU3768"/>
      <c r="AV3768" s="169"/>
    </row>
    <row r="3769" spans="1:48" s="9" customFormat="1" ht="15" customHeight="1" x14ac:dyDescent="0.35">
      <c r="A3769"/>
      <c r="B3769"/>
      <c r="C3769"/>
      <c r="D3769"/>
      <c r="E3769"/>
      <c r="F3769"/>
      <c r="K3769"/>
      <c r="L3769"/>
      <c r="M3769"/>
      <c r="N3769"/>
      <c r="O3769"/>
      <c r="Q3769"/>
      <c r="R3769"/>
      <c r="AL3769" s="117"/>
      <c r="AM3769"/>
      <c r="AN3769"/>
      <c r="AO3769"/>
      <c r="AP3769"/>
      <c r="AU3769"/>
      <c r="AV3769" s="169"/>
    </row>
    <row r="3770" spans="1:48" s="9" customFormat="1" ht="15" customHeight="1" x14ac:dyDescent="0.35">
      <c r="A3770"/>
      <c r="B3770"/>
      <c r="C3770"/>
      <c r="D3770"/>
      <c r="E3770"/>
      <c r="F3770"/>
      <c r="K3770"/>
      <c r="L3770"/>
      <c r="M3770"/>
      <c r="N3770"/>
      <c r="O3770"/>
      <c r="Q3770"/>
      <c r="R3770"/>
      <c r="AL3770" s="117"/>
      <c r="AM3770"/>
      <c r="AN3770"/>
      <c r="AO3770"/>
      <c r="AP3770"/>
      <c r="AU3770"/>
      <c r="AV3770" s="169"/>
    </row>
    <row r="3771" spans="1:48" s="9" customFormat="1" ht="15" customHeight="1" x14ac:dyDescent="0.35">
      <c r="A3771"/>
      <c r="B3771"/>
      <c r="C3771"/>
      <c r="D3771"/>
      <c r="E3771"/>
      <c r="F3771"/>
      <c r="K3771"/>
      <c r="L3771"/>
      <c r="M3771"/>
      <c r="N3771"/>
      <c r="O3771"/>
      <c r="Q3771"/>
      <c r="R3771"/>
      <c r="AL3771" s="117"/>
      <c r="AM3771"/>
      <c r="AN3771"/>
      <c r="AO3771"/>
      <c r="AP3771"/>
      <c r="AU3771"/>
      <c r="AV3771" s="169"/>
    </row>
    <row r="3772" spans="1:48" s="9" customFormat="1" ht="15" customHeight="1" x14ac:dyDescent="0.35">
      <c r="A3772"/>
      <c r="B3772"/>
      <c r="C3772"/>
      <c r="D3772"/>
      <c r="E3772"/>
      <c r="F3772"/>
      <c r="K3772"/>
      <c r="L3772"/>
      <c r="M3772"/>
      <c r="N3772"/>
      <c r="O3772"/>
      <c r="Q3772"/>
      <c r="R3772"/>
      <c r="AL3772" s="117"/>
      <c r="AM3772"/>
      <c r="AN3772"/>
      <c r="AO3772"/>
      <c r="AP3772"/>
      <c r="AU3772"/>
      <c r="AV3772" s="169"/>
    </row>
    <row r="3773" spans="1:48" s="9" customFormat="1" ht="15" customHeight="1" x14ac:dyDescent="0.35">
      <c r="A3773"/>
      <c r="B3773"/>
      <c r="C3773"/>
      <c r="D3773"/>
      <c r="E3773"/>
      <c r="F3773"/>
      <c r="K3773"/>
      <c r="L3773"/>
      <c r="M3773"/>
      <c r="N3773"/>
      <c r="O3773"/>
      <c r="Q3773"/>
      <c r="R3773"/>
      <c r="AL3773" s="117"/>
      <c r="AM3773"/>
      <c r="AN3773"/>
      <c r="AO3773"/>
      <c r="AP3773"/>
      <c r="AU3773"/>
      <c r="AV3773" s="169"/>
    </row>
    <row r="3774" spans="1:48" s="9" customFormat="1" ht="15" customHeight="1" x14ac:dyDescent="0.35">
      <c r="A3774"/>
      <c r="B3774"/>
      <c r="C3774"/>
      <c r="D3774"/>
      <c r="E3774"/>
      <c r="F3774"/>
      <c r="K3774"/>
      <c r="L3774"/>
      <c r="M3774"/>
      <c r="N3774"/>
      <c r="O3774"/>
      <c r="Q3774"/>
      <c r="R3774"/>
      <c r="AL3774" s="117"/>
      <c r="AM3774"/>
      <c r="AN3774"/>
      <c r="AO3774"/>
      <c r="AP3774"/>
      <c r="AU3774"/>
      <c r="AV3774" s="169"/>
    </row>
    <row r="3775" spans="1:48" s="9" customFormat="1" ht="15" customHeight="1" x14ac:dyDescent="0.35">
      <c r="A3775"/>
      <c r="B3775"/>
      <c r="C3775"/>
      <c r="D3775"/>
      <c r="E3775"/>
      <c r="F3775"/>
      <c r="K3775"/>
      <c r="L3775"/>
      <c r="M3775"/>
      <c r="N3775"/>
      <c r="O3775"/>
      <c r="Q3775"/>
      <c r="R3775"/>
      <c r="AL3775" s="117"/>
      <c r="AM3775"/>
      <c r="AN3775"/>
      <c r="AO3775"/>
      <c r="AP3775"/>
      <c r="AU3775"/>
      <c r="AV3775" s="169"/>
    </row>
    <row r="3776" spans="1:48" s="9" customFormat="1" ht="15" customHeight="1" x14ac:dyDescent="0.35">
      <c r="A3776"/>
      <c r="B3776"/>
      <c r="C3776"/>
      <c r="D3776"/>
      <c r="E3776"/>
      <c r="F3776"/>
      <c r="K3776"/>
      <c r="L3776"/>
      <c r="M3776"/>
      <c r="N3776"/>
      <c r="O3776"/>
      <c r="Q3776"/>
      <c r="R3776"/>
      <c r="AL3776" s="117"/>
      <c r="AM3776"/>
      <c r="AN3776"/>
      <c r="AO3776"/>
      <c r="AP3776"/>
      <c r="AU3776"/>
      <c r="AV3776" s="169"/>
    </row>
    <row r="3777" spans="1:48" s="9" customFormat="1" ht="15" customHeight="1" x14ac:dyDescent="0.35">
      <c r="A3777"/>
      <c r="B3777"/>
      <c r="C3777"/>
      <c r="D3777"/>
      <c r="E3777"/>
      <c r="F3777"/>
      <c r="K3777"/>
      <c r="L3777"/>
      <c r="M3777"/>
      <c r="N3777"/>
      <c r="O3777"/>
      <c r="Q3777"/>
      <c r="R3777"/>
      <c r="AL3777" s="117"/>
      <c r="AM3777"/>
      <c r="AN3777"/>
      <c r="AO3777"/>
      <c r="AP3777"/>
      <c r="AU3777"/>
      <c r="AV3777" s="169"/>
    </row>
    <row r="3778" spans="1:48" s="9" customFormat="1" ht="15" customHeight="1" x14ac:dyDescent="0.35">
      <c r="A3778"/>
      <c r="B3778"/>
      <c r="C3778"/>
      <c r="D3778"/>
      <c r="E3778"/>
      <c r="F3778"/>
      <c r="K3778"/>
      <c r="L3778"/>
      <c r="M3778"/>
      <c r="N3778"/>
      <c r="O3778"/>
      <c r="Q3778"/>
      <c r="R3778"/>
      <c r="AL3778" s="117"/>
      <c r="AM3778"/>
      <c r="AN3778"/>
      <c r="AO3778"/>
      <c r="AP3778"/>
      <c r="AU3778"/>
      <c r="AV3778" s="169"/>
    </row>
    <row r="3779" spans="1:48" s="9" customFormat="1" ht="15" customHeight="1" x14ac:dyDescent="0.35">
      <c r="A3779"/>
      <c r="B3779"/>
      <c r="C3779"/>
      <c r="D3779"/>
      <c r="E3779"/>
      <c r="F3779"/>
      <c r="K3779"/>
      <c r="L3779"/>
      <c r="M3779"/>
      <c r="N3779"/>
      <c r="O3779"/>
      <c r="Q3779"/>
      <c r="R3779"/>
      <c r="AL3779" s="117"/>
      <c r="AM3779"/>
      <c r="AN3779"/>
      <c r="AO3779"/>
      <c r="AP3779"/>
      <c r="AU3779"/>
      <c r="AV3779" s="169"/>
    </row>
    <row r="3780" spans="1:48" s="9" customFormat="1" ht="15" customHeight="1" x14ac:dyDescent="0.35">
      <c r="A3780"/>
      <c r="B3780"/>
      <c r="C3780"/>
      <c r="D3780"/>
      <c r="E3780"/>
      <c r="F3780"/>
      <c r="K3780"/>
      <c r="L3780"/>
      <c r="M3780"/>
      <c r="N3780"/>
      <c r="O3780"/>
      <c r="Q3780"/>
      <c r="R3780"/>
      <c r="AL3780" s="117"/>
      <c r="AM3780"/>
      <c r="AN3780"/>
      <c r="AO3780"/>
      <c r="AP3780"/>
      <c r="AU3780"/>
      <c r="AV3780" s="169"/>
    </row>
    <row r="3781" spans="1:48" s="9" customFormat="1" ht="15" customHeight="1" x14ac:dyDescent="0.35">
      <c r="A3781"/>
      <c r="B3781"/>
      <c r="C3781"/>
      <c r="D3781"/>
      <c r="E3781"/>
      <c r="F3781"/>
      <c r="K3781"/>
      <c r="L3781"/>
      <c r="M3781"/>
      <c r="N3781"/>
      <c r="O3781"/>
      <c r="Q3781"/>
      <c r="R3781"/>
      <c r="AL3781" s="117"/>
      <c r="AM3781"/>
      <c r="AN3781"/>
      <c r="AO3781"/>
      <c r="AP3781"/>
      <c r="AU3781"/>
      <c r="AV3781" s="169"/>
    </row>
    <row r="3782" spans="1:48" s="9" customFormat="1" ht="15" customHeight="1" x14ac:dyDescent="0.35">
      <c r="A3782"/>
      <c r="B3782"/>
      <c r="C3782"/>
      <c r="D3782"/>
      <c r="E3782"/>
      <c r="F3782"/>
      <c r="K3782"/>
      <c r="L3782"/>
      <c r="M3782"/>
      <c r="N3782"/>
      <c r="O3782"/>
      <c r="Q3782"/>
      <c r="R3782"/>
      <c r="AL3782" s="117"/>
      <c r="AM3782"/>
      <c r="AN3782"/>
      <c r="AO3782"/>
      <c r="AP3782"/>
      <c r="AU3782"/>
      <c r="AV3782" s="169"/>
    </row>
    <row r="3783" spans="1:48" s="9" customFormat="1" ht="15" customHeight="1" x14ac:dyDescent="0.35">
      <c r="A3783"/>
      <c r="B3783"/>
      <c r="C3783"/>
      <c r="D3783"/>
      <c r="E3783"/>
      <c r="F3783"/>
      <c r="K3783"/>
      <c r="L3783"/>
      <c r="M3783"/>
      <c r="N3783"/>
      <c r="O3783"/>
      <c r="Q3783"/>
      <c r="R3783"/>
      <c r="AL3783" s="117"/>
      <c r="AM3783"/>
      <c r="AN3783"/>
      <c r="AO3783"/>
      <c r="AP3783"/>
      <c r="AU3783"/>
      <c r="AV3783" s="169"/>
    </row>
    <row r="3784" spans="1:48" s="9" customFormat="1" ht="15" customHeight="1" x14ac:dyDescent="0.35">
      <c r="A3784"/>
      <c r="B3784"/>
      <c r="C3784"/>
      <c r="D3784"/>
      <c r="E3784"/>
      <c r="F3784"/>
      <c r="K3784"/>
      <c r="L3784"/>
      <c r="M3784"/>
      <c r="N3784"/>
      <c r="O3784"/>
      <c r="Q3784"/>
      <c r="R3784"/>
      <c r="AL3784" s="117"/>
      <c r="AM3784"/>
      <c r="AN3784"/>
      <c r="AO3784"/>
      <c r="AP3784"/>
      <c r="AU3784"/>
      <c r="AV3784" s="169"/>
    </row>
    <row r="3785" spans="1:48" s="9" customFormat="1" ht="15" customHeight="1" x14ac:dyDescent="0.35">
      <c r="A3785"/>
      <c r="B3785"/>
      <c r="C3785"/>
      <c r="D3785"/>
      <c r="E3785"/>
      <c r="F3785"/>
      <c r="K3785"/>
      <c r="L3785"/>
      <c r="M3785"/>
      <c r="N3785"/>
      <c r="O3785"/>
      <c r="Q3785"/>
      <c r="R3785"/>
      <c r="AL3785" s="117"/>
      <c r="AM3785"/>
      <c r="AN3785"/>
      <c r="AO3785"/>
      <c r="AP3785"/>
      <c r="AU3785"/>
      <c r="AV3785" s="169"/>
    </row>
    <row r="3786" spans="1:48" s="9" customFormat="1" ht="15" customHeight="1" x14ac:dyDescent="0.35">
      <c r="A3786"/>
      <c r="B3786"/>
      <c r="C3786"/>
      <c r="D3786"/>
      <c r="E3786"/>
      <c r="F3786"/>
      <c r="K3786"/>
      <c r="L3786"/>
      <c r="M3786"/>
      <c r="N3786"/>
      <c r="O3786"/>
      <c r="Q3786"/>
      <c r="R3786"/>
      <c r="AL3786" s="117"/>
      <c r="AM3786"/>
      <c r="AN3786"/>
      <c r="AO3786"/>
      <c r="AP3786"/>
      <c r="AU3786"/>
      <c r="AV3786" s="169"/>
    </row>
    <row r="3787" spans="1:48" s="9" customFormat="1" ht="15" customHeight="1" x14ac:dyDescent="0.35">
      <c r="A3787"/>
      <c r="B3787"/>
      <c r="C3787"/>
      <c r="D3787"/>
      <c r="E3787"/>
      <c r="F3787"/>
      <c r="K3787"/>
      <c r="L3787"/>
      <c r="M3787"/>
      <c r="N3787"/>
      <c r="O3787"/>
      <c r="Q3787"/>
      <c r="R3787"/>
      <c r="AL3787" s="117"/>
      <c r="AM3787"/>
      <c r="AN3787"/>
      <c r="AO3787"/>
      <c r="AP3787"/>
      <c r="AU3787"/>
      <c r="AV3787" s="169"/>
    </row>
    <row r="3788" spans="1:48" s="9" customFormat="1" ht="15" customHeight="1" x14ac:dyDescent="0.35">
      <c r="A3788"/>
      <c r="B3788"/>
      <c r="C3788"/>
      <c r="D3788"/>
      <c r="E3788"/>
      <c r="F3788"/>
      <c r="K3788"/>
      <c r="L3788"/>
      <c r="M3788"/>
      <c r="N3788"/>
      <c r="O3788"/>
      <c r="Q3788"/>
      <c r="R3788"/>
      <c r="AL3788" s="117"/>
      <c r="AM3788"/>
      <c r="AN3788"/>
      <c r="AO3788"/>
      <c r="AP3788"/>
      <c r="AU3788"/>
      <c r="AV3788" s="169"/>
    </row>
    <row r="3789" spans="1:48" s="9" customFormat="1" ht="15" customHeight="1" x14ac:dyDescent="0.35">
      <c r="A3789"/>
      <c r="B3789"/>
      <c r="C3789"/>
      <c r="D3789"/>
      <c r="E3789"/>
      <c r="F3789"/>
      <c r="K3789"/>
      <c r="L3789"/>
      <c r="M3789"/>
      <c r="N3789"/>
      <c r="O3789"/>
      <c r="Q3789"/>
      <c r="R3789"/>
      <c r="AL3789" s="117"/>
      <c r="AM3789"/>
      <c r="AN3789"/>
      <c r="AO3789"/>
      <c r="AP3789"/>
      <c r="AU3789"/>
      <c r="AV3789" s="169"/>
    </row>
    <row r="3790" spans="1:48" s="9" customFormat="1" ht="15" customHeight="1" x14ac:dyDescent="0.35">
      <c r="A3790"/>
      <c r="B3790"/>
      <c r="C3790"/>
      <c r="D3790"/>
      <c r="E3790"/>
      <c r="F3790"/>
      <c r="K3790"/>
      <c r="L3790"/>
      <c r="M3790"/>
      <c r="N3790"/>
      <c r="O3790"/>
      <c r="Q3790"/>
      <c r="R3790"/>
      <c r="AL3790" s="117"/>
      <c r="AM3790"/>
      <c r="AN3790"/>
      <c r="AO3790"/>
      <c r="AP3790"/>
      <c r="AU3790"/>
      <c r="AV3790" s="169"/>
    </row>
    <row r="3791" spans="1:48" s="9" customFormat="1" ht="15" customHeight="1" x14ac:dyDescent="0.35">
      <c r="A3791"/>
      <c r="B3791"/>
      <c r="C3791"/>
      <c r="D3791"/>
      <c r="E3791"/>
      <c r="F3791"/>
      <c r="K3791"/>
      <c r="L3791"/>
      <c r="M3791"/>
      <c r="N3791"/>
      <c r="O3791"/>
      <c r="Q3791"/>
      <c r="R3791"/>
      <c r="AL3791" s="117"/>
      <c r="AM3791"/>
      <c r="AN3791"/>
      <c r="AO3791"/>
      <c r="AP3791"/>
      <c r="AU3791"/>
      <c r="AV3791" s="169"/>
    </row>
    <row r="3792" spans="1:48" s="9" customFormat="1" ht="15" customHeight="1" x14ac:dyDescent="0.35">
      <c r="A3792"/>
      <c r="B3792"/>
      <c r="C3792"/>
      <c r="D3792"/>
      <c r="E3792"/>
      <c r="F3792"/>
      <c r="K3792"/>
      <c r="L3792"/>
      <c r="M3792"/>
      <c r="N3792"/>
      <c r="O3792"/>
      <c r="Q3792"/>
      <c r="R3792"/>
      <c r="AL3792" s="117"/>
      <c r="AM3792"/>
      <c r="AN3792"/>
      <c r="AO3792"/>
      <c r="AP3792"/>
      <c r="AU3792"/>
      <c r="AV3792" s="169"/>
    </row>
    <row r="3793" spans="1:48" s="9" customFormat="1" ht="15" customHeight="1" x14ac:dyDescent="0.35">
      <c r="A3793"/>
      <c r="B3793"/>
      <c r="C3793"/>
      <c r="D3793"/>
      <c r="E3793"/>
      <c r="F3793"/>
      <c r="K3793"/>
      <c r="L3793"/>
      <c r="M3793"/>
      <c r="N3793"/>
      <c r="O3793"/>
      <c r="Q3793"/>
      <c r="R3793"/>
      <c r="AL3793" s="117"/>
      <c r="AM3793"/>
      <c r="AN3793"/>
      <c r="AO3793"/>
      <c r="AP3793"/>
      <c r="AU3793"/>
      <c r="AV3793" s="169"/>
    </row>
    <row r="3794" spans="1:48" s="9" customFormat="1" ht="15" customHeight="1" x14ac:dyDescent="0.35">
      <c r="A3794"/>
      <c r="B3794"/>
      <c r="C3794"/>
      <c r="D3794"/>
      <c r="E3794"/>
      <c r="F3794"/>
      <c r="K3794"/>
      <c r="L3794"/>
      <c r="M3794"/>
      <c r="N3794"/>
      <c r="O3794"/>
      <c r="Q3794"/>
      <c r="R3794"/>
      <c r="AL3794" s="117"/>
      <c r="AM3794"/>
      <c r="AN3794"/>
      <c r="AO3794"/>
      <c r="AP3794"/>
      <c r="AU3794"/>
      <c r="AV3794" s="169"/>
    </row>
    <row r="3795" spans="1:48" s="9" customFormat="1" ht="15" customHeight="1" x14ac:dyDescent="0.35">
      <c r="A3795"/>
      <c r="B3795"/>
      <c r="C3795"/>
      <c r="D3795"/>
      <c r="E3795"/>
      <c r="F3795"/>
      <c r="K3795"/>
      <c r="L3795"/>
      <c r="M3795"/>
      <c r="N3795"/>
      <c r="O3795"/>
      <c r="Q3795"/>
      <c r="R3795"/>
      <c r="AL3795" s="117"/>
      <c r="AM3795"/>
      <c r="AN3795"/>
      <c r="AO3795"/>
      <c r="AP3795"/>
      <c r="AU3795"/>
      <c r="AV3795" s="169"/>
    </row>
    <row r="3796" spans="1:48" s="9" customFormat="1" ht="15" customHeight="1" x14ac:dyDescent="0.35">
      <c r="A3796"/>
      <c r="B3796"/>
      <c r="C3796"/>
      <c r="D3796"/>
      <c r="E3796"/>
      <c r="F3796"/>
      <c r="K3796"/>
      <c r="L3796"/>
      <c r="M3796"/>
      <c r="N3796"/>
      <c r="O3796"/>
      <c r="Q3796"/>
      <c r="R3796"/>
      <c r="AL3796" s="117"/>
      <c r="AM3796"/>
      <c r="AN3796"/>
      <c r="AO3796"/>
      <c r="AP3796"/>
      <c r="AU3796"/>
      <c r="AV3796" s="169"/>
    </row>
    <row r="3797" spans="1:48" s="9" customFormat="1" ht="15" customHeight="1" x14ac:dyDescent="0.35">
      <c r="A3797"/>
      <c r="B3797"/>
      <c r="C3797"/>
      <c r="D3797"/>
      <c r="E3797"/>
      <c r="F3797"/>
      <c r="K3797"/>
      <c r="L3797"/>
      <c r="M3797"/>
      <c r="N3797"/>
      <c r="O3797"/>
      <c r="Q3797"/>
      <c r="R3797"/>
      <c r="AL3797" s="117"/>
      <c r="AM3797"/>
      <c r="AN3797"/>
      <c r="AO3797"/>
      <c r="AP3797"/>
      <c r="AU3797"/>
      <c r="AV3797" s="169"/>
    </row>
    <row r="3798" spans="1:48" s="9" customFormat="1" ht="15" customHeight="1" x14ac:dyDescent="0.35">
      <c r="A3798"/>
      <c r="B3798"/>
      <c r="C3798"/>
      <c r="D3798"/>
      <c r="E3798"/>
      <c r="F3798"/>
      <c r="K3798"/>
      <c r="L3798"/>
      <c r="M3798"/>
      <c r="N3798"/>
      <c r="O3798"/>
      <c r="Q3798"/>
      <c r="R3798"/>
      <c r="AL3798" s="117"/>
      <c r="AM3798"/>
      <c r="AN3798"/>
      <c r="AO3798"/>
      <c r="AP3798"/>
      <c r="AU3798"/>
      <c r="AV3798" s="169"/>
    </row>
    <row r="3799" spans="1:48" s="9" customFormat="1" ht="15" customHeight="1" x14ac:dyDescent="0.35">
      <c r="A3799"/>
      <c r="B3799"/>
      <c r="C3799"/>
      <c r="D3799"/>
      <c r="E3799"/>
      <c r="F3799"/>
      <c r="K3799"/>
      <c r="L3799"/>
      <c r="M3799"/>
      <c r="N3799"/>
      <c r="O3799"/>
      <c r="Q3799"/>
      <c r="R3799"/>
      <c r="AL3799" s="117"/>
      <c r="AM3799"/>
      <c r="AN3799"/>
      <c r="AO3799"/>
      <c r="AP3799"/>
      <c r="AU3799"/>
      <c r="AV3799" s="169"/>
    </row>
    <row r="3800" spans="1:48" s="9" customFormat="1" ht="15" customHeight="1" x14ac:dyDescent="0.35">
      <c r="A3800"/>
      <c r="B3800"/>
      <c r="C3800"/>
      <c r="D3800"/>
      <c r="E3800"/>
      <c r="F3800"/>
      <c r="K3800"/>
      <c r="L3800"/>
      <c r="M3800"/>
      <c r="N3800"/>
      <c r="O3800"/>
      <c r="Q3800"/>
      <c r="R3800"/>
      <c r="AL3800" s="117"/>
      <c r="AM3800"/>
      <c r="AN3800"/>
      <c r="AO3800"/>
      <c r="AP3800"/>
      <c r="AU3800"/>
      <c r="AV3800" s="169"/>
    </row>
    <row r="3801" spans="1:48" s="9" customFormat="1" ht="15" customHeight="1" x14ac:dyDescent="0.35">
      <c r="A3801"/>
      <c r="B3801"/>
      <c r="C3801"/>
      <c r="D3801"/>
      <c r="E3801"/>
      <c r="F3801"/>
      <c r="K3801"/>
      <c r="L3801"/>
      <c r="M3801"/>
      <c r="N3801"/>
      <c r="O3801"/>
      <c r="Q3801"/>
      <c r="R3801"/>
      <c r="AL3801" s="117"/>
      <c r="AM3801"/>
      <c r="AN3801"/>
      <c r="AO3801"/>
      <c r="AP3801"/>
      <c r="AU3801"/>
      <c r="AV3801" s="169"/>
    </row>
    <row r="3802" spans="1:48" s="9" customFormat="1" ht="15" customHeight="1" x14ac:dyDescent="0.35">
      <c r="A3802"/>
      <c r="B3802"/>
      <c r="C3802"/>
      <c r="D3802"/>
      <c r="E3802"/>
      <c r="F3802"/>
      <c r="K3802"/>
      <c r="L3802"/>
      <c r="M3802"/>
      <c r="N3802"/>
      <c r="O3802"/>
      <c r="Q3802"/>
      <c r="R3802"/>
      <c r="AL3802" s="117"/>
      <c r="AM3802"/>
      <c r="AN3802"/>
      <c r="AO3802"/>
      <c r="AP3802"/>
      <c r="AU3802"/>
      <c r="AV3802" s="169"/>
    </row>
    <row r="3803" spans="1:48" s="9" customFormat="1" ht="15" customHeight="1" x14ac:dyDescent="0.35">
      <c r="A3803"/>
      <c r="B3803"/>
      <c r="C3803"/>
      <c r="D3803"/>
      <c r="E3803"/>
      <c r="F3803"/>
      <c r="K3803"/>
      <c r="L3803"/>
      <c r="M3803"/>
      <c r="N3803"/>
      <c r="O3803"/>
      <c r="Q3803"/>
      <c r="R3803"/>
      <c r="AL3803" s="117"/>
      <c r="AM3803"/>
      <c r="AN3803"/>
      <c r="AO3803"/>
      <c r="AP3803"/>
      <c r="AU3803"/>
      <c r="AV3803" s="169"/>
    </row>
    <row r="3804" spans="1:48" s="9" customFormat="1" ht="15" customHeight="1" x14ac:dyDescent="0.35">
      <c r="A3804"/>
      <c r="B3804"/>
      <c r="C3804"/>
      <c r="D3804"/>
      <c r="E3804"/>
      <c r="F3804"/>
      <c r="K3804"/>
      <c r="L3804"/>
      <c r="M3804"/>
      <c r="N3804"/>
      <c r="O3804"/>
      <c r="Q3804"/>
      <c r="R3804"/>
      <c r="AL3804" s="117"/>
      <c r="AM3804"/>
      <c r="AN3804"/>
      <c r="AO3804"/>
      <c r="AP3804"/>
      <c r="AU3804"/>
      <c r="AV3804" s="169"/>
    </row>
    <row r="3805" spans="1:48" s="9" customFormat="1" ht="15" customHeight="1" x14ac:dyDescent="0.35">
      <c r="A3805"/>
      <c r="B3805"/>
      <c r="C3805"/>
      <c r="D3805"/>
      <c r="E3805"/>
      <c r="F3805"/>
      <c r="K3805"/>
      <c r="L3805"/>
      <c r="M3805"/>
      <c r="N3805"/>
      <c r="O3805"/>
      <c r="Q3805"/>
      <c r="R3805"/>
      <c r="AL3805" s="117"/>
      <c r="AM3805"/>
      <c r="AN3805"/>
      <c r="AO3805"/>
      <c r="AP3805"/>
      <c r="AU3805"/>
      <c r="AV3805" s="169"/>
    </row>
    <row r="3806" spans="1:48" s="9" customFormat="1" ht="15" customHeight="1" x14ac:dyDescent="0.35">
      <c r="A3806"/>
      <c r="B3806"/>
      <c r="C3806"/>
      <c r="D3806"/>
      <c r="E3806"/>
      <c r="F3806"/>
      <c r="K3806"/>
      <c r="L3806"/>
      <c r="M3806"/>
      <c r="N3806"/>
      <c r="O3806"/>
      <c r="Q3806"/>
      <c r="R3806"/>
      <c r="AL3806" s="117"/>
      <c r="AM3806"/>
      <c r="AN3806"/>
      <c r="AO3806"/>
      <c r="AP3806"/>
      <c r="AU3806"/>
      <c r="AV3806" s="169"/>
    </row>
    <row r="3807" spans="1:48" s="9" customFormat="1" ht="15" customHeight="1" x14ac:dyDescent="0.35">
      <c r="A3807"/>
      <c r="B3807"/>
      <c r="C3807"/>
      <c r="D3807"/>
      <c r="E3807"/>
      <c r="F3807"/>
      <c r="K3807"/>
      <c r="L3807"/>
      <c r="M3807"/>
      <c r="N3807"/>
      <c r="O3807"/>
      <c r="Q3807"/>
      <c r="R3807"/>
      <c r="AL3807" s="117"/>
      <c r="AM3807"/>
      <c r="AN3807"/>
      <c r="AO3807"/>
      <c r="AP3807"/>
      <c r="AU3807"/>
      <c r="AV3807" s="169"/>
    </row>
    <row r="3808" spans="1:48" s="9" customFormat="1" ht="15" customHeight="1" x14ac:dyDescent="0.35">
      <c r="A3808"/>
      <c r="B3808"/>
      <c r="C3808"/>
      <c r="D3808"/>
      <c r="E3808"/>
      <c r="F3808"/>
      <c r="K3808"/>
      <c r="L3808"/>
      <c r="M3808"/>
      <c r="N3808"/>
      <c r="O3808"/>
      <c r="Q3808"/>
      <c r="R3808"/>
      <c r="AL3808" s="117"/>
      <c r="AM3808"/>
      <c r="AN3808"/>
      <c r="AO3808"/>
      <c r="AP3808"/>
      <c r="AU3808"/>
      <c r="AV3808" s="169"/>
    </row>
    <row r="3809" spans="1:48" s="9" customFormat="1" ht="15" customHeight="1" x14ac:dyDescent="0.35">
      <c r="A3809"/>
      <c r="B3809"/>
      <c r="C3809"/>
      <c r="D3809"/>
      <c r="E3809"/>
      <c r="F3809"/>
      <c r="K3809"/>
      <c r="L3809"/>
      <c r="M3809"/>
      <c r="N3809"/>
      <c r="O3809"/>
      <c r="Q3809"/>
      <c r="R3809"/>
      <c r="AL3809" s="117"/>
      <c r="AM3809"/>
      <c r="AN3809"/>
      <c r="AO3809"/>
      <c r="AP3809"/>
      <c r="AU3809"/>
      <c r="AV3809" s="169"/>
    </row>
    <row r="3810" spans="1:48" s="9" customFormat="1" ht="15" customHeight="1" x14ac:dyDescent="0.35">
      <c r="A3810"/>
      <c r="B3810"/>
      <c r="C3810"/>
      <c r="D3810"/>
      <c r="E3810"/>
      <c r="F3810"/>
      <c r="K3810"/>
      <c r="L3810"/>
      <c r="M3810"/>
      <c r="N3810"/>
      <c r="O3810"/>
      <c r="Q3810"/>
      <c r="R3810"/>
      <c r="AL3810" s="117"/>
      <c r="AM3810"/>
      <c r="AN3810"/>
      <c r="AO3810"/>
      <c r="AP3810"/>
      <c r="AU3810"/>
      <c r="AV3810" s="169"/>
    </row>
    <row r="3811" spans="1:48" s="9" customFormat="1" ht="15" customHeight="1" x14ac:dyDescent="0.35">
      <c r="A3811"/>
      <c r="B3811"/>
      <c r="C3811"/>
      <c r="D3811"/>
      <c r="E3811"/>
      <c r="F3811"/>
      <c r="K3811"/>
      <c r="L3811"/>
      <c r="M3811"/>
      <c r="N3811"/>
      <c r="O3811"/>
      <c r="Q3811"/>
      <c r="R3811"/>
      <c r="AL3811" s="117"/>
      <c r="AM3811"/>
      <c r="AN3811"/>
      <c r="AO3811"/>
      <c r="AP3811"/>
      <c r="AU3811"/>
      <c r="AV3811" s="169"/>
    </row>
    <row r="3812" spans="1:48" s="9" customFormat="1" ht="15" customHeight="1" x14ac:dyDescent="0.35">
      <c r="A3812"/>
      <c r="B3812"/>
      <c r="C3812"/>
      <c r="D3812"/>
      <c r="E3812"/>
      <c r="F3812"/>
      <c r="K3812"/>
      <c r="L3812"/>
      <c r="M3812"/>
      <c r="N3812"/>
      <c r="O3812"/>
      <c r="Q3812"/>
      <c r="R3812"/>
      <c r="AL3812" s="117"/>
      <c r="AM3812"/>
      <c r="AN3812"/>
      <c r="AO3812"/>
      <c r="AP3812"/>
      <c r="AU3812"/>
      <c r="AV3812" s="169"/>
    </row>
    <row r="3813" spans="1:48" s="9" customFormat="1" ht="15" customHeight="1" x14ac:dyDescent="0.35">
      <c r="A3813"/>
      <c r="B3813"/>
      <c r="C3813"/>
      <c r="D3813"/>
      <c r="E3813"/>
      <c r="F3813"/>
      <c r="K3813"/>
      <c r="L3813"/>
      <c r="M3813"/>
      <c r="N3813"/>
      <c r="O3813"/>
      <c r="Q3813"/>
      <c r="R3813"/>
      <c r="AL3813" s="117"/>
      <c r="AM3813"/>
      <c r="AN3813"/>
      <c r="AO3813"/>
      <c r="AP3813"/>
      <c r="AU3813"/>
      <c r="AV3813" s="169"/>
    </row>
    <row r="3814" spans="1:48" s="9" customFormat="1" ht="15" customHeight="1" x14ac:dyDescent="0.35">
      <c r="A3814"/>
      <c r="B3814"/>
      <c r="C3814"/>
      <c r="D3814"/>
      <c r="E3814"/>
      <c r="F3814"/>
      <c r="K3814"/>
      <c r="L3814"/>
      <c r="M3814"/>
      <c r="N3814"/>
      <c r="O3814"/>
      <c r="Q3814"/>
      <c r="R3814"/>
      <c r="AL3814" s="117"/>
      <c r="AM3814"/>
      <c r="AN3814"/>
      <c r="AO3814"/>
      <c r="AP3814"/>
      <c r="AU3814"/>
      <c r="AV3814" s="169"/>
    </row>
    <row r="3815" spans="1:48" s="9" customFormat="1" ht="15" customHeight="1" x14ac:dyDescent="0.35">
      <c r="A3815"/>
      <c r="B3815"/>
      <c r="C3815"/>
      <c r="D3815"/>
      <c r="E3815"/>
      <c r="F3815"/>
      <c r="K3815"/>
      <c r="L3815"/>
      <c r="M3815"/>
      <c r="N3815"/>
      <c r="O3815"/>
      <c r="Q3815"/>
      <c r="R3815"/>
      <c r="AL3815" s="117"/>
      <c r="AM3815"/>
      <c r="AN3815"/>
      <c r="AO3815"/>
      <c r="AP3815"/>
      <c r="AU3815"/>
      <c r="AV3815" s="169"/>
    </row>
    <row r="3816" spans="1:48" s="9" customFormat="1" ht="15" customHeight="1" x14ac:dyDescent="0.35">
      <c r="A3816"/>
      <c r="B3816"/>
      <c r="C3816"/>
      <c r="D3816"/>
      <c r="E3816"/>
      <c r="F3816"/>
      <c r="K3816"/>
      <c r="L3816"/>
      <c r="M3816"/>
      <c r="N3816"/>
      <c r="O3816"/>
      <c r="Q3816"/>
      <c r="R3816"/>
      <c r="AL3816" s="117"/>
      <c r="AM3816"/>
      <c r="AN3816"/>
      <c r="AO3816"/>
      <c r="AP3816"/>
      <c r="AU3816"/>
      <c r="AV3816" s="169"/>
    </row>
    <row r="3817" spans="1:48" s="9" customFormat="1" ht="15" customHeight="1" x14ac:dyDescent="0.35">
      <c r="A3817"/>
      <c r="B3817"/>
      <c r="C3817"/>
      <c r="D3817"/>
      <c r="E3817"/>
      <c r="F3817"/>
      <c r="K3817"/>
      <c r="L3817"/>
      <c r="M3817"/>
      <c r="N3817"/>
      <c r="O3817"/>
      <c r="Q3817"/>
      <c r="R3817"/>
      <c r="AL3817" s="117"/>
      <c r="AM3817"/>
      <c r="AN3817"/>
      <c r="AO3817"/>
      <c r="AP3817"/>
      <c r="AU3817"/>
      <c r="AV3817" s="169"/>
    </row>
    <row r="3818" spans="1:48" s="9" customFormat="1" ht="15" customHeight="1" x14ac:dyDescent="0.35">
      <c r="A3818"/>
      <c r="B3818"/>
      <c r="C3818"/>
      <c r="D3818"/>
      <c r="E3818"/>
      <c r="F3818"/>
      <c r="K3818"/>
      <c r="L3818"/>
      <c r="M3818"/>
      <c r="N3818"/>
      <c r="O3818"/>
      <c r="Q3818"/>
      <c r="R3818"/>
      <c r="AL3818" s="117"/>
      <c r="AM3818"/>
      <c r="AN3818"/>
      <c r="AO3818"/>
      <c r="AP3818"/>
      <c r="AU3818"/>
      <c r="AV3818" s="169"/>
    </row>
    <row r="3819" spans="1:48" s="9" customFormat="1" ht="15" customHeight="1" x14ac:dyDescent="0.35">
      <c r="A3819"/>
      <c r="B3819"/>
      <c r="C3819"/>
      <c r="D3819"/>
      <c r="E3819"/>
      <c r="F3819"/>
      <c r="K3819"/>
      <c r="L3819"/>
      <c r="M3819"/>
      <c r="N3819"/>
      <c r="O3819"/>
      <c r="Q3819"/>
      <c r="R3819"/>
      <c r="AL3819" s="117"/>
      <c r="AM3819"/>
      <c r="AN3819"/>
      <c r="AO3819"/>
      <c r="AP3819"/>
      <c r="AU3819"/>
      <c r="AV3819" s="169"/>
    </row>
    <row r="3820" spans="1:48" s="9" customFormat="1" ht="15" customHeight="1" x14ac:dyDescent="0.35">
      <c r="A3820"/>
      <c r="B3820"/>
      <c r="C3820"/>
      <c r="D3820"/>
      <c r="E3820"/>
      <c r="F3820"/>
      <c r="K3820"/>
      <c r="L3820"/>
      <c r="M3820"/>
      <c r="N3820"/>
      <c r="O3820"/>
      <c r="Q3820"/>
      <c r="R3820"/>
      <c r="AL3820" s="117"/>
      <c r="AM3820"/>
      <c r="AN3820"/>
      <c r="AO3820"/>
      <c r="AP3820"/>
      <c r="AU3820"/>
      <c r="AV3820" s="169"/>
    </row>
    <row r="3821" spans="1:48" s="9" customFormat="1" ht="15" customHeight="1" x14ac:dyDescent="0.35">
      <c r="A3821"/>
      <c r="B3821"/>
      <c r="C3821"/>
      <c r="D3821"/>
      <c r="E3821"/>
      <c r="F3821"/>
      <c r="K3821"/>
      <c r="L3821"/>
      <c r="M3821"/>
      <c r="N3821"/>
      <c r="O3821"/>
      <c r="Q3821"/>
      <c r="R3821"/>
      <c r="AL3821" s="117"/>
      <c r="AM3821"/>
      <c r="AN3821"/>
      <c r="AO3821"/>
      <c r="AP3821"/>
      <c r="AU3821"/>
      <c r="AV3821" s="169"/>
    </row>
    <row r="3822" spans="1:48" s="9" customFormat="1" ht="15" customHeight="1" x14ac:dyDescent="0.35">
      <c r="A3822"/>
      <c r="B3822"/>
      <c r="C3822"/>
      <c r="D3822"/>
      <c r="E3822"/>
      <c r="F3822"/>
      <c r="K3822"/>
      <c r="L3822"/>
      <c r="M3822"/>
      <c r="N3822"/>
      <c r="O3822"/>
      <c r="Q3822"/>
      <c r="R3822"/>
      <c r="AL3822" s="117"/>
      <c r="AM3822"/>
      <c r="AN3822"/>
      <c r="AO3822"/>
      <c r="AP3822"/>
      <c r="AU3822"/>
      <c r="AV3822" s="169"/>
    </row>
    <row r="3823" spans="1:48" s="9" customFormat="1" ht="15" customHeight="1" x14ac:dyDescent="0.35">
      <c r="A3823"/>
      <c r="B3823"/>
      <c r="C3823"/>
      <c r="D3823"/>
      <c r="E3823"/>
      <c r="F3823"/>
      <c r="K3823"/>
      <c r="L3823"/>
      <c r="M3823"/>
      <c r="N3823"/>
      <c r="O3823"/>
      <c r="Q3823"/>
      <c r="R3823"/>
      <c r="AL3823" s="117"/>
      <c r="AM3823"/>
      <c r="AN3823"/>
      <c r="AO3823"/>
      <c r="AP3823"/>
      <c r="AU3823"/>
      <c r="AV3823" s="169"/>
    </row>
    <row r="3824" spans="1:48" s="9" customFormat="1" ht="15" customHeight="1" x14ac:dyDescent="0.35">
      <c r="A3824"/>
      <c r="B3824"/>
      <c r="C3824"/>
      <c r="D3824"/>
      <c r="E3824"/>
      <c r="F3824"/>
      <c r="K3824"/>
      <c r="L3824"/>
      <c r="M3824"/>
      <c r="N3824"/>
      <c r="O3824"/>
      <c r="Q3824"/>
      <c r="R3824"/>
      <c r="AL3824" s="117"/>
      <c r="AM3824"/>
      <c r="AN3824"/>
      <c r="AO3824"/>
      <c r="AP3824"/>
      <c r="AU3824"/>
      <c r="AV3824" s="169"/>
    </row>
    <row r="3825" spans="1:48" s="9" customFormat="1" ht="15" customHeight="1" x14ac:dyDescent="0.35">
      <c r="A3825"/>
      <c r="B3825"/>
      <c r="C3825"/>
      <c r="D3825"/>
      <c r="E3825"/>
      <c r="F3825"/>
      <c r="K3825"/>
      <c r="L3825"/>
      <c r="M3825"/>
      <c r="N3825"/>
      <c r="O3825"/>
      <c r="Q3825"/>
      <c r="R3825"/>
      <c r="AL3825" s="117"/>
      <c r="AM3825"/>
      <c r="AN3825"/>
      <c r="AO3825"/>
      <c r="AP3825"/>
      <c r="AU3825"/>
      <c r="AV3825" s="169"/>
    </row>
    <row r="3826" spans="1:48" s="9" customFormat="1" ht="15" customHeight="1" x14ac:dyDescent="0.35">
      <c r="A3826"/>
      <c r="B3826"/>
      <c r="C3826"/>
      <c r="D3826"/>
      <c r="E3826"/>
      <c r="F3826"/>
      <c r="K3826"/>
      <c r="L3826"/>
      <c r="M3826"/>
      <c r="N3826"/>
      <c r="O3826"/>
      <c r="Q3826"/>
      <c r="R3826"/>
      <c r="AL3826" s="117"/>
      <c r="AM3826"/>
      <c r="AN3826"/>
      <c r="AO3826"/>
      <c r="AP3826"/>
      <c r="AU3826"/>
      <c r="AV3826" s="169"/>
    </row>
    <row r="3827" spans="1:48" s="9" customFormat="1" ht="15" customHeight="1" x14ac:dyDescent="0.35">
      <c r="A3827"/>
      <c r="B3827"/>
      <c r="C3827"/>
      <c r="D3827"/>
      <c r="E3827"/>
      <c r="F3827"/>
      <c r="K3827"/>
      <c r="L3827"/>
      <c r="M3827"/>
      <c r="N3827"/>
      <c r="O3827"/>
      <c r="Q3827"/>
      <c r="R3827"/>
      <c r="AL3827" s="117"/>
      <c r="AM3827"/>
      <c r="AN3827"/>
      <c r="AO3827"/>
      <c r="AP3827"/>
      <c r="AU3827"/>
      <c r="AV3827" s="169"/>
    </row>
    <row r="3828" spans="1:48" s="9" customFormat="1" ht="15" customHeight="1" x14ac:dyDescent="0.35">
      <c r="A3828"/>
      <c r="B3828"/>
      <c r="C3828"/>
      <c r="D3828"/>
      <c r="E3828"/>
      <c r="F3828"/>
      <c r="K3828"/>
      <c r="L3828"/>
      <c r="M3828"/>
      <c r="N3828"/>
      <c r="O3828"/>
      <c r="Q3828"/>
      <c r="R3828"/>
      <c r="AL3828" s="117"/>
      <c r="AM3828"/>
      <c r="AN3828"/>
      <c r="AO3828"/>
      <c r="AP3828"/>
      <c r="AU3828"/>
      <c r="AV3828" s="169"/>
    </row>
    <row r="3829" spans="1:48" s="9" customFormat="1" ht="15" customHeight="1" x14ac:dyDescent="0.35">
      <c r="A3829"/>
      <c r="B3829"/>
      <c r="C3829"/>
      <c r="D3829"/>
      <c r="E3829"/>
      <c r="F3829"/>
      <c r="K3829"/>
      <c r="L3829"/>
      <c r="M3829"/>
      <c r="N3829"/>
      <c r="O3829"/>
      <c r="Q3829"/>
      <c r="R3829"/>
      <c r="AL3829" s="117"/>
      <c r="AM3829"/>
      <c r="AN3829"/>
      <c r="AO3829"/>
      <c r="AP3829"/>
      <c r="AU3829"/>
      <c r="AV3829" s="169"/>
    </row>
    <row r="3830" spans="1:48" s="9" customFormat="1" ht="15" customHeight="1" x14ac:dyDescent="0.35">
      <c r="A3830"/>
      <c r="B3830"/>
      <c r="C3830"/>
      <c r="D3830"/>
      <c r="E3830"/>
      <c r="F3830"/>
      <c r="K3830"/>
      <c r="L3830"/>
      <c r="M3830"/>
      <c r="N3830"/>
      <c r="O3830"/>
      <c r="Q3830"/>
      <c r="R3830"/>
      <c r="AL3830" s="117"/>
      <c r="AM3830"/>
      <c r="AN3830"/>
      <c r="AO3830"/>
      <c r="AP3830"/>
      <c r="AU3830"/>
      <c r="AV3830" s="169"/>
    </row>
    <row r="3831" spans="1:48" s="9" customFormat="1" ht="15" customHeight="1" x14ac:dyDescent="0.35">
      <c r="A3831"/>
      <c r="B3831"/>
      <c r="C3831"/>
      <c r="D3831"/>
      <c r="E3831"/>
      <c r="F3831"/>
      <c r="K3831"/>
      <c r="L3831"/>
      <c r="M3831"/>
      <c r="N3831"/>
      <c r="O3831"/>
      <c r="Q3831"/>
      <c r="R3831"/>
      <c r="AL3831" s="117"/>
      <c r="AM3831"/>
      <c r="AN3831"/>
      <c r="AO3831"/>
      <c r="AP3831"/>
      <c r="AU3831"/>
      <c r="AV3831" s="169"/>
    </row>
    <row r="3832" spans="1:48" s="9" customFormat="1" ht="15" customHeight="1" x14ac:dyDescent="0.35">
      <c r="A3832"/>
      <c r="B3832"/>
      <c r="C3832"/>
      <c r="D3832"/>
      <c r="E3832"/>
      <c r="F3832"/>
      <c r="K3832"/>
      <c r="L3832"/>
      <c r="M3832"/>
      <c r="N3832"/>
      <c r="O3832"/>
      <c r="Q3832"/>
      <c r="R3832"/>
      <c r="AL3832" s="117"/>
      <c r="AM3832"/>
      <c r="AN3832"/>
      <c r="AO3832"/>
      <c r="AP3832"/>
      <c r="AU3832"/>
      <c r="AV3832" s="169"/>
    </row>
    <row r="3833" spans="1:48" s="9" customFormat="1" ht="15" customHeight="1" x14ac:dyDescent="0.35">
      <c r="A3833"/>
      <c r="B3833"/>
      <c r="C3833"/>
      <c r="D3833"/>
      <c r="E3833"/>
      <c r="F3833"/>
      <c r="K3833"/>
      <c r="L3833"/>
      <c r="M3833"/>
      <c r="N3833"/>
      <c r="O3833"/>
      <c r="Q3833"/>
      <c r="R3833"/>
      <c r="AL3833" s="117"/>
      <c r="AM3833"/>
      <c r="AN3833"/>
      <c r="AO3833"/>
      <c r="AP3833"/>
      <c r="AU3833"/>
      <c r="AV3833" s="169"/>
    </row>
    <row r="3834" spans="1:48" s="9" customFormat="1" ht="15" customHeight="1" x14ac:dyDescent="0.35">
      <c r="A3834"/>
      <c r="B3834"/>
      <c r="C3834"/>
      <c r="D3834"/>
      <c r="E3834"/>
      <c r="F3834"/>
      <c r="K3834"/>
      <c r="L3834"/>
      <c r="M3834"/>
      <c r="N3834"/>
      <c r="O3834"/>
      <c r="Q3834"/>
      <c r="R3834"/>
      <c r="AL3834" s="117"/>
      <c r="AM3834"/>
      <c r="AN3834"/>
      <c r="AO3834"/>
      <c r="AP3834"/>
      <c r="AU3834"/>
      <c r="AV3834" s="169"/>
    </row>
    <row r="3835" spans="1:48" s="9" customFormat="1" ht="15" customHeight="1" x14ac:dyDescent="0.35">
      <c r="A3835"/>
      <c r="B3835"/>
      <c r="C3835"/>
      <c r="D3835"/>
      <c r="E3835"/>
      <c r="F3835"/>
      <c r="K3835"/>
      <c r="L3835"/>
      <c r="M3835"/>
      <c r="N3835"/>
      <c r="O3835"/>
      <c r="Q3835"/>
      <c r="R3835"/>
      <c r="AL3835" s="117"/>
      <c r="AM3835"/>
      <c r="AN3835"/>
      <c r="AO3835"/>
      <c r="AP3835"/>
      <c r="AU3835"/>
      <c r="AV3835" s="169"/>
    </row>
    <row r="3836" spans="1:48" s="9" customFormat="1" ht="15" customHeight="1" x14ac:dyDescent="0.35">
      <c r="A3836"/>
      <c r="B3836"/>
      <c r="C3836"/>
      <c r="D3836"/>
      <c r="E3836"/>
      <c r="F3836"/>
      <c r="K3836"/>
      <c r="L3836"/>
      <c r="M3836"/>
      <c r="N3836"/>
      <c r="O3836"/>
      <c r="Q3836"/>
      <c r="R3836"/>
      <c r="AL3836" s="117"/>
      <c r="AM3836"/>
      <c r="AN3836"/>
      <c r="AO3836"/>
      <c r="AP3836"/>
      <c r="AU3836"/>
      <c r="AV3836" s="169"/>
    </row>
    <row r="3837" spans="1:48" s="9" customFormat="1" ht="15" customHeight="1" x14ac:dyDescent="0.35">
      <c r="A3837"/>
      <c r="B3837"/>
      <c r="C3837"/>
      <c r="D3837"/>
      <c r="E3837"/>
      <c r="F3837"/>
      <c r="K3837"/>
      <c r="L3837"/>
      <c r="M3837"/>
      <c r="N3837"/>
      <c r="O3837"/>
      <c r="Q3837"/>
      <c r="R3837"/>
      <c r="AL3837" s="117"/>
      <c r="AM3837"/>
      <c r="AN3837"/>
      <c r="AO3837"/>
      <c r="AP3837"/>
      <c r="AU3837"/>
      <c r="AV3837" s="169"/>
    </row>
    <row r="3838" spans="1:48" s="9" customFormat="1" ht="15" customHeight="1" x14ac:dyDescent="0.35">
      <c r="A3838"/>
      <c r="B3838"/>
      <c r="C3838"/>
      <c r="D3838"/>
      <c r="E3838"/>
      <c r="F3838"/>
      <c r="K3838"/>
      <c r="L3838"/>
      <c r="M3838"/>
      <c r="N3838"/>
      <c r="O3838"/>
      <c r="Q3838"/>
      <c r="R3838"/>
      <c r="AL3838" s="117"/>
      <c r="AM3838"/>
      <c r="AN3838"/>
      <c r="AO3838"/>
      <c r="AP3838"/>
      <c r="AU3838"/>
      <c r="AV3838" s="169"/>
    </row>
    <row r="3839" spans="1:48" s="9" customFormat="1" ht="15" customHeight="1" x14ac:dyDescent="0.35">
      <c r="A3839"/>
      <c r="B3839"/>
      <c r="C3839"/>
      <c r="D3839"/>
      <c r="E3839"/>
      <c r="F3839"/>
      <c r="K3839"/>
      <c r="L3839"/>
      <c r="M3839"/>
      <c r="N3839"/>
      <c r="O3839"/>
      <c r="Q3839"/>
      <c r="R3839"/>
      <c r="AL3839" s="117"/>
      <c r="AM3839"/>
      <c r="AN3839"/>
      <c r="AO3839"/>
      <c r="AP3839"/>
      <c r="AU3839"/>
      <c r="AV3839" s="169"/>
    </row>
    <row r="3840" spans="1:48" s="9" customFormat="1" ht="15" customHeight="1" x14ac:dyDescent="0.35">
      <c r="A3840"/>
      <c r="B3840"/>
      <c r="C3840"/>
      <c r="D3840"/>
      <c r="E3840"/>
      <c r="F3840"/>
      <c r="K3840"/>
      <c r="L3840"/>
      <c r="M3840"/>
      <c r="N3840"/>
      <c r="O3840"/>
      <c r="Q3840"/>
      <c r="R3840"/>
      <c r="AL3840" s="117"/>
      <c r="AM3840"/>
      <c r="AN3840"/>
      <c r="AO3840"/>
      <c r="AP3840"/>
      <c r="AU3840"/>
      <c r="AV3840" s="169"/>
    </row>
    <row r="3841" spans="1:48" s="9" customFormat="1" ht="15" customHeight="1" x14ac:dyDescent="0.35">
      <c r="A3841"/>
      <c r="B3841"/>
      <c r="C3841"/>
      <c r="D3841"/>
      <c r="E3841"/>
      <c r="F3841"/>
      <c r="K3841"/>
      <c r="L3841"/>
      <c r="M3841"/>
      <c r="N3841"/>
      <c r="O3841"/>
      <c r="Q3841"/>
      <c r="R3841"/>
      <c r="AL3841" s="117"/>
      <c r="AM3841"/>
      <c r="AN3841"/>
      <c r="AO3841"/>
      <c r="AP3841"/>
      <c r="AU3841"/>
      <c r="AV3841" s="169"/>
    </row>
    <row r="3842" spans="1:48" s="9" customFormat="1" ht="15" customHeight="1" x14ac:dyDescent="0.35">
      <c r="A3842"/>
      <c r="B3842"/>
      <c r="C3842"/>
      <c r="D3842"/>
      <c r="E3842"/>
      <c r="F3842"/>
      <c r="K3842"/>
      <c r="L3842"/>
      <c r="M3842"/>
      <c r="N3842"/>
      <c r="O3842"/>
      <c r="Q3842"/>
      <c r="R3842"/>
      <c r="AL3842" s="117"/>
      <c r="AM3842"/>
      <c r="AN3842"/>
      <c r="AO3842"/>
      <c r="AP3842"/>
      <c r="AU3842"/>
      <c r="AV3842" s="169"/>
    </row>
    <row r="3843" spans="1:48" s="9" customFormat="1" ht="15" customHeight="1" x14ac:dyDescent="0.35">
      <c r="A3843"/>
      <c r="B3843"/>
      <c r="C3843"/>
      <c r="D3843"/>
      <c r="E3843"/>
      <c r="F3843"/>
      <c r="K3843"/>
      <c r="L3843"/>
      <c r="M3843"/>
      <c r="N3843"/>
      <c r="O3843"/>
      <c r="Q3843"/>
      <c r="R3843"/>
      <c r="AL3843" s="117"/>
      <c r="AM3843"/>
      <c r="AN3843"/>
      <c r="AO3843"/>
      <c r="AP3843"/>
      <c r="AU3843"/>
      <c r="AV3843" s="169"/>
    </row>
    <row r="3844" spans="1:48" s="9" customFormat="1" ht="15" customHeight="1" x14ac:dyDescent="0.35">
      <c r="A3844"/>
      <c r="B3844"/>
      <c r="C3844"/>
      <c r="D3844"/>
      <c r="E3844"/>
      <c r="F3844"/>
      <c r="K3844"/>
      <c r="L3844"/>
      <c r="M3844"/>
      <c r="N3844"/>
      <c r="O3844"/>
      <c r="Q3844"/>
      <c r="R3844"/>
      <c r="AL3844" s="117"/>
      <c r="AM3844"/>
      <c r="AN3844"/>
      <c r="AO3844"/>
      <c r="AP3844"/>
      <c r="AU3844"/>
      <c r="AV3844" s="169"/>
    </row>
    <row r="3845" spans="1:48" s="9" customFormat="1" ht="15" customHeight="1" x14ac:dyDescent="0.35">
      <c r="A3845"/>
      <c r="B3845"/>
      <c r="C3845"/>
      <c r="D3845"/>
      <c r="E3845"/>
      <c r="F3845"/>
      <c r="K3845"/>
      <c r="L3845"/>
      <c r="M3845"/>
      <c r="N3845"/>
      <c r="O3845"/>
      <c r="Q3845"/>
      <c r="R3845"/>
      <c r="AL3845" s="117"/>
      <c r="AM3845"/>
      <c r="AN3845"/>
      <c r="AO3845"/>
      <c r="AP3845"/>
      <c r="AU3845"/>
      <c r="AV3845" s="169"/>
    </row>
    <row r="3846" spans="1:48" s="9" customFormat="1" ht="15" customHeight="1" x14ac:dyDescent="0.35">
      <c r="A3846"/>
      <c r="B3846"/>
      <c r="C3846"/>
      <c r="D3846"/>
      <c r="E3846"/>
      <c r="F3846"/>
      <c r="K3846"/>
      <c r="L3846"/>
      <c r="M3846"/>
      <c r="N3846"/>
      <c r="O3846"/>
      <c r="Q3846"/>
      <c r="R3846"/>
      <c r="AL3846" s="117"/>
      <c r="AM3846"/>
      <c r="AN3846"/>
      <c r="AO3846"/>
      <c r="AP3846"/>
      <c r="AU3846"/>
      <c r="AV3846" s="169"/>
    </row>
    <row r="3847" spans="1:48" s="9" customFormat="1" ht="15" customHeight="1" x14ac:dyDescent="0.35">
      <c r="A3847"/>
      <c r="B3847"/>
      <c r="C3847"/>
      <c r="D3847"/>
      <c r="E3847"/>
      <c r="F3847"/>
      <c r="K3847"/>
      <c r="L3847"/>
      <c r="M3847"/>
      <c r="N3847"/>
      <c r="O3847"/>
      <c r="Q3847"/>
      <c r="R3847"/>
      <c r="AL3847" s="117"/>
      <c r="AM3847"/>
      <c r="AN3847"/>
      <c r="AO3847"/>
      <c r="AP3847"/>
      <c r="AU3847"/>
      <c r="AV3847" s="169"/>
    </row>
    <row r="3848" spans="1:48" s="9" customFormat="1" ht="15" customHeight="1" x14ac:dyDescent="0.35">
      <c r="A3848"/>
      <c r="B3848"/>
      <c r="C3848"/>
      <c r="D3848"/>
      <c r="E3848"/>
      <c r="F3848"/>
      <c r="K3848"/>
      <c r="L3848"/>
      <c r="M3848"/>
      <c r="N3848"/>
      <c r="O3848"/>
      <c r="Q3848"/>
      <c r="R3848"/>
      <c r="AL3848" s="117"/>
      <c r="AM3848"/>
      <c r="AN3848"/>
      <c r="AO3848"/>
      <c r="AP3848"/>
      <c r="AU3848"/>
      <c r="AV3848" s="169"/>
    </row>
    <row r="3849" spans="1:48" s="9" customFormat="1" ht="15" customHeight="1" x14ac:dyDescent="0.35">
      <c r="A3849"/>
      <c r="B3849"/>
      <c r="C3849"/>
      <c r="D3849"/>
      <c r="E3849"/>
      <c r="F3849"/>
      <c r="K3849"/>
      <c r="L3849"/>
      <c r="M3849"/>
      <c r="N3849"/>
      <c r="O3849"/>
      <c r="Q3849"/>
      <c r="R3849"/>
      <c r="AL3849" s="117"/>
      <c r="AM3849"/>
      <c r="AN3849"/>
      <c r="AO3849"/>
      <c r="AP3849"/>
      <c r="AU3849"/>
      <c r="AV3849" s="169"/>
    </row>
    <row r="3850" spans="1:48" s="9" customFormat="1" ht="15" customHeight="1" x14ac:dyDescent="0.35">
      <c r="A3850"/>
      <c r="B3850"/>
      <c r="C3850"/>
      <c r="D3850"/>
      <c r="E3850"/>
      <c r="F3850"/>
      <c r="K3850"/>
      <c r="L3850"/>
      <c r="M3850"/>
      <c r="N3850"/>
      <c r="O3850"/>
      <c r="Q3850"/>
      <c r="R3850"/>
      <c r="AL3850" s="117"/>
      <c r="AM3850"/>
      <c r="AN3850"/>
      <c r="AO3850"/>
      <c r="AP3850"/>
      <c r="AU3850"/>
      <c r="AV3850" s="169"/>
    </row>
    <row r="3851" spans="1:48" s="9" customFormat="1" ht="15" customHeight="1" x14ac:dyDescent="0.35">
      <c r="A3851"/>
      <c r="B3851"/>
      <c r="C3851"/>
      <c r="D3851"/>
      <c r="E3851"/>
      <c r="F3851"/>
      <c r="K3851"/>
      <c r="L3851"/>
      <c r="M3851"/>
      <c r="N3851"/>
      <c r="O3851"/>
      <c r="Q3851"/>
      <c r="R3851"/>
      <c r="AL3851" s="117"/>
      <c r="AM3851"/>
      <c r="AN3851"/>
      <c r="AO3851"/>
      <c r="AP3851"/>
      <c r="AU3851"/>
      <c r="AV3851" s="169"/>
    </row>
    <row r="3852" spans="1:48" s="9" customFormat="1" ht="15" customHeight="1" x14ac:dyDescent="0.35">
      <c r="A3852"/>
      <c r="B3852"/>
      <c r="C3852"/>
      <c r="D3852"/>
      <c r="E3852"/>
      <c r="F3852"/>
      <c r="K3852"/>
      <c r="L3852"/>
      <c r="M3852"/>
      <c r="N3852"/>
      <c r="O3852"/>
      <c r="Q3852"/>
      <c r="R3852"/>
      <c r="AL3852" s="117"/>
      <c r="AM3852"/>
      <c r="AN3852"/>
      <c r="AO3852"/>
      <c r="AP3852"/>
      <c r="AU3852"/>
      <c r="AV3852" s="169"/>
    </row>
    <row r="3853" spans="1:48" s="9" customFormat="1" ht="15" customHeight="1" x14ac:dyDescent="0.35">
      <c r="A3853"/>
      <c r="B3853"/>
      <c r="C3853"/>
      <c r="D3853"/>
      <c r="E3853"/>
      <c r="F3853"/>
      <c r="K3853"/>
      <c r="L3853"/>
      <c r="M3853"/>
      <c r="N3853"/>
      <c r="O3853"/>
      <c r="Q3853"/>
      <c r="R3853"/>
      <c r="AL3853" s="117"/>
      <c r="AM3853"/>
      <c r="AN3853"/>
      <c r="AO3853"/>
      <c r="AP3853"/>
      <c r="AU3853"/>
      <c r="AV3853" s="169"/>
    </row>
    <row r="3854" spans="1:48" s="9" customFormat="1" ht="15" customHeight="1" x14ac:dyDescent="0.35">
      <c r="A3854"/>
      <c r="B3854"/>
      <c r="C3854"/>
      <c r="D3854"/>
      <c r="E3854"/>
      <c r="F3854"/>
      <c r="K3854"/>
      <c r="L3854"/>
      <c r="M3854"/>
      <c r="N3854"/>
      <c r="O3854"/>
      <c r="Q3854"/>
      <c r="R3854"/>
      <c r="AL3854" s="117"/>
      <c r="AM3854"/>
      <c r="AN3854"/>
      <c r="AO3854"/>
      <c r="AP3854"/>
      <c r="AU3854"/>
      <c r="AV3854" s="169"/>
    </row>
    <row r="3855" spans="1:48" s="9" customFormat="1" ht="15" customHeight="1" x14ac:dyDescent="0.35">
      <c r="A3855"/>
      <c r="B3855"/>
      <c r="C3855"/>
      <c r="D3855"/>
      <c r="E3855"/>
      <c r="F3855"/>
      <c r="K3855"/>
      <c r="L3855"/>
      <c r="M3855"/>
      <c r="N3855"/>
      <c r="O3855"/>
      <c r="Q3855"/>
      <c r="R3855"/>
      <c r="AL3855" s="117"/>
      <c r="AM3855"/>
      <c r="AN3855"/>
      <c r="AO3855"/>
      <c r="AP3855"/>
      <c r="AU3855"/>
      <c r="AV3855" s="169"/>
    </row>
    <row r="3856" spans="1:48" s="9" customFormat="1" ht="15" customHeight="1" x14ac:dyDescent="0.35">
      <c r="A3856"/>
      <c r="B3856"/>
      <c r="C3856"/>
      <c r="D3856"/>
      <c r="E3856"/>
      <c r="F3856"/>
      <c r="K3856"/>
      <c r="L3856"/>
      <c r="M3856"/>
      <c r="N3856"/>
      <c r="O3856"/>
      <c r="Q3856"/>
      <c r="R3856"/>
      <c r="AL3856" s="117"/>
      <c r="AM3856"/>
      <c r="AN3856"/>
      <c r="AO3856"/>
      <c r="AP3856"/>
      <c r="AU3856"/>
      <c r="AV3856" s="169"/>
    </row>
    <row r="3857" spans="1:48" s="9" customFormat="1" ht="15" customHeight="1" x14ac:dyDescent="0.35">
      <c r="A3857"/>
      <c r="B3857"/>
      <c r="C3857"/>
      <c r="D3857"/>
      <c r="E3857"/>
      <c r="F3857"/>
      <c r="K3857"/>
      <c r="L3857"/>
      <c r="M3857"/>
      <c r="N3857"/>
      <c r="O3857"/>
      <c r="Q3857"/>
      <c r="R3857"/>
      <c r="AL3857" s="117"/>
      <c r="AM3857"/>
      <c r="AN3857"/>
      <c r="AO3857"/>
      <c r="AP3857"/>
      <c r="AU3857"/>
      <c r="AV3857" s="169"/>
    </row>
    <row r="3858" spans="1:48" s="9" customFormat="1" ht="15" customHeight="1" x14ac:dyDescent="0.35">
      <c r="A3858"/>
      <c r="B3858"/>
      <c r="C3858"/>
      <c r="D3858"/>
      <c r="E3858"/>
      <c r="F3858"/>
      <c r="K3858"/>
      <c r="L3858"/>
      <c r="M3858"/>
      <c r="N3858"/>
      <c r="O3858"/>
      <c r="Q3858"/>
      <c r="R3858"/>
      <c r="AL3858" s="117"/>
      <c r="AM3858"/>
      <c r="AN3858"/>
      <c r="AO3858"/>
      <c r="AP3858"/>
      <c r="AU3858"/>
      <c r="AV3858" s="169"/>
    </row>
    <row r="3859" spans="1:48" s="9" customFormat="1" ht="15" customHeight="1" x14ac:dyDescent="0.35">
      <c r="A3859"/>
      <c r="B3859"/>
      <c r="C3859"/>
      <c r="D3859"/>
      <c r="E3859"/>
      <c r="F3859"/>
      <c r="K3859"/>
      <c r="L3859"/>
      <c r="M3859"/>
      <c r="N3859"/>
      <c r="O3859"/>
      <c r="Q3859"/>
      <c r="R3859"/>
      <c r="AL3859" s="117"/>
      <c r="AM3859"/>
      <c r="AN3859"/>
      <c r="AO3859"/>
      <c r="AP3859"/>
      <c r="AU3859"/>
      <c r="AV3859" s="169"/>
    </row>
    <row r="3860" spans="1:48" s="9" customFormat="1" ht="15" customHeight="1" x14ac:dyDescent="0.35">
      <c r="A3860"/>
      <c r="B3860"/>
      <c r="C3860"/>
      <c r="D3860"/>
      <c r="E3860"/>
      <c r="F3860"/>
      <c r="K3860"/>
      <c r="L3860"/>
      <c r="M3860"/>
      <c r="N3860"/>
      <c r="O3860"/>
      <c r="Q3860"/>
      <c r="R3860"/>
      <c r="AL3860" s="117"/>
      <c r="AM3860"/>
      <c r="AN3860"/>
      <c r="AO3860"/>
      <c r="AP3860"/>
      <c r="AU3860"/>
      <c r="AV3860" s="169"/>
    </row>
    <row r="3861" spans="1:48" s="9" customFormat="1" ht="15" customHeight="1" x14ac:dyDescent="0.35">
      <c r="A3861"/>
      <c r="B3861"/>
      <c r="C3861"/>
      <c r="D3861"/>
      <c r="E3861"/>
      <c r="F3861"/>
      <c r="K3861"/>
      <c r="L3861"/>
      <c r="M3861"/>
      <c r="N3861"/>
      <c r="O3861"/>
      <c r="Q3861"/>
      <c r="R3861"/>
      <c r="AL3861" s="117"/>
      <c r="AM3861"/>
      <c r="AN3861"/>
      <c r="AO3861"/>
      <c r="AP3861"/>
      <c r="AU3861"/>
      <c r="AV3861" s="169"/>
    </row>
    <row r="3862" spans="1:48" s="9" customFormat="1" ht="15" customHeight="1" x14ac:dyDescent="0.35">
      <c r="A3862"/>
      <c r="B3862"/>
      <c r="C3862"/>
      <c r="D3862"/>
      <c r="E3862"/>
      <c r="F3862"/>
      <c r="K3862"/>
      <c r="L3862"/>
      <c r="M3862"/>
      <c r="N3862"/>
      <c r="O3862"/>
      <c r="Q3862"/>
      <c r="R3862"/>
      <c r="AL3862" s="117"/>
      <c r="AM3862"/>
      <c r="AN3862"/>
      <c r="AO3862"/>
      <c r="AP3862"/>
      <c r="AU3862"/>
      <c r="AV3862" s="169"/>
    </row>
    <row r="3863" spans="1:48" s="9" customFormat="1" ht="15" customHeight="1" x14ac:dyDescent="0.35">
      <c r="A3863"/>
      <c r="B3863"/>
      <c r="C3863"/>
      <c r="D3863"/>
      <c r="E3863"/>
      <c r="F3863"/>
      <c r="K3863"/>
      <c r="L3863"/>
      <c r="M3863"/>
      <c r="N3863"/>
      <c r="O3863"/>
      <c r="Q3863"/>
      <c r="R3863"/>
      <c r="AL3863" s="117"/>
      <c r="AM3863"/>
      <c r="AN3863"/>
      <c r="AO3863"/>
      <c r="AP3863"/>
      <c r="AU3863"/>
      <c r="AV3863" s="169"/>
    </row>
    <row r="3864" spans="1:48" s="9" customFormat="1" ht="15" customHeight="1" x14ac:dyDescent="0.35">
      <c r="A3864"/>
      <c r="B3864"/>
      <c r="C3864"/>
      <c r="D3864"/>
      <c r="E3864"/>
      <c r="F3864"/>
      <c r="K3864"/>
      <c r="L3864"/>
      <c r="M3864"/>
      <c r="N3864"/>
      <c r="O3864"/>
      <c r="Q3864"/>
      <c r="R3864"/>
      <c r="AL3864" s="117"/>
      <c r="AM3864"/>
      <c r="AN3864"/>
      <c r="AO3864"/>
      <c r="AP3864"/>
      <c r="AU3864"/>
      <c r="AV3864" s="169"/>
    </row>
    <row r="3865" spans="1:48" s="9" customFormat="1" ht="15" customHeight="1" x14ac:dyDescent="0.35">
      <c r="A3865"/>
      <c r="B3865"/>
      <c r="C3865"/>
      <c r="D3865"/>
      <c r="E3865"/>
      <c r="F3865"/>
      <c r="K3865"/>
      <c r="L3865"/>
      <c r="M3865"/>
      <c r="N3865"/>
      <c r="O3865"/>
      <c r="Q3865"/>
      <c r="R3865"/>
      <c r="AL3865" s="117"/>
      <c r="AM3865"/>
      <c r="AN3865"/>
      <c r="AO3865"/>
      <c r="AP3865"/>
      <c r="AU3865"/>
      <c r="AV3865" s="169"/>
    </row>
    <row r="3866" spans="1:48" s="9" customFormat="1" ht="15" customHeight="1" x14ac:dyDescent="0.35">
      <c r="A3866"/>
      <c r="B3866"/>
      <c r="C3866"/>
      <c r="D3866"/>
      <c r="E3866"/>
      <c r="F3866"/>
      <c r="K3866"/>
      <c r="L3866"/>
      <c r="M3866"/>
      <c r="N3866"/>
      <c r="O3866"/>
      <c r="Q3866"/>
      <c r="R3866"/>
      <c r="AL3866" s="117"/>
      <c r="AM3866"/>
      <c r="AN3866"/>
      <c r="AO3866"/>
      <c r="AP3866"/>
      <c r="AU3866"/>
      <c r="AV3866" s="169"/>
    </row>
    <row r="3867" spans="1:48" s="9" customFormat="1" ht="15" customHeight="1" x14ac:dyDescent="0.35">
      <c r="A3867"/>
      <c r="B3867"/>
      <c r="C3867"/>
      <c r="D3867"/>
      <c r="E3867"/>
      <c r="F3867"/>
      <c r="K3867"/>
      <c r="L3867"/>
      <c r="M3867"/>
      <c r="N3867"/>
      <c r="O3867"/>
      <c r="Q3867"/>
      <c r="R3867"/>
      <c r="AL3867" s="117"/>
      <c r="AM3867"/>
      <c r="AN3867"/>
      <c r="AO3867"/>
      <c r="AP3867"/>
      <c r="AU3867"/>
      <c r="AV3867" s="169"/>
    </row>
    <row r="3868" spans="1:48" s="9" customFormat="1" ht="15" customHeight="1" x14ac:dyDescent="0.35">
      <c r="A3868"/>
      <c r="B3868"/>
      <c r="C3868"/>
      <c r="D3868"/>
      <c r="E3868"/>
      <c r="F3868"/>
      <c r="K3868"/>
      <c r="L3868"/>
      <c r="M3868"/>
      <c r="N3868"/>
      <c r="O3868"/>
      <c r="Q3868"/>
      <c r="R3868"/>
      <c r="AL3868" s="117"/>
      <c r="AM3868"/>
      <c r="AN3868"/>
      <c r="AO3868"/>
      <c r="AP3868"/>
      <c r="AU3868"/>
      <c r="AV3868" s="169"/>
    </row>
    <row r="3869" spans="1:48" s="9" customFormat="1" ht="15" customHeight="1" x14ac:dyDescent="0.35">
      <c r="A3869"/>
      <c r="B3869"/>
      <c r="C3869"/>
      <c r="D3869"/>
      <c r="E3869"/>
      <c r="F3869"/>
      <c r="K3869"/>
      <c r="L3869"/>
      <c r="M3869"/>
      <c r="N3869"/>
      <c r="O3869"/>
      <c r="Q3869"/>
      <c r="R3869"/>
      <c r="AL3869" s="117"/>
      <c r="AM3869"/>
      <c r="AN3869"/>
      <c r="AO3869"/>
      <c r="AP3869"/>
      <c r="AU3869"/>
      <c r="AV3869" s="169"/>
    </row>
    <row r="3870" spans="1:48" s="9" customFormat="1" ht="15" customHeight="1" x14ac:dyDescent="0.35">
      <c r="A3870"/>
      <c r="B3870"/>
      <c r="C3870"/>
      <c r="D3870"/>
      <c r="E3870"/>
      <c r="F3870"/>
      <c r="K3870"/>
      <c r="L3870"/>
      <c r="M3870"/>
      <c r="N3870"/>
      <c r="O3870"/>
      <c r="Q3870"/>
      <c r="R3870"/>
      <c r="AL3870" s="117"/>
      <c r="AM3870"/>
      <c r="AN3870"/>
      <c r="AO3870"/>
      <c r="AP3870"/>
      <c r="AU3870"/>
      <c r="AV3870" s="169"/>
    </row>
    <row r="3871" spans="1:48" s="9" customFormat="1" ht="15" customHeight="1" x14ac:dyDescent="0.35">
      <c r="A3871"/>
      <c r="B3871"/>
      <c r="C3871"/>
      <c r="D3871"/>
      <c r="E3871"/>
      <c r="F3871"/>
      <c r="K3871"/>
      <c r="L3871"/>
      <c r="M3871"/>
      <c r="N3871"/>
      <c r="O3871"/>
      <c r="Q3871"/>
      <c r="R3871"/>
      <c r="AL3871" s="117"/>
      <c r="AM3871"/>
      <c r="AN3871"/>
      <c r="AO3871"/>
      <c r="AP3871"/>
      <c r="AU3871"/>
      <c r="AV3871" s="169"/>
    </row>
    <row r="3872" spans="1:48" s="9" customFormat="1" ht="15" customHeight="1" x14ac:dyDescent="0.35">
      <c r="A3872"/>
      <c r="B3872"/>
      <c r="C3872"/>
      <c r="D3872"/>
      <c r="E3872"/>
      <c r="F3872"/>
      <c r="K3872"/>
      <c r="L3872"/>
      <c r="M3872"/>
      <c r="N3872"/>
      <c r="O3872"/>
      <c r="Q3872"/>
      <c r="R3872"/>
      <c r="AL3872" s="117"/>
      <c r="AM3872"/>
      <c r="AN3872"/>
      <c r="AO3872"/>
      <c r="AP3872"/>
      <c r="AU3872"/>
      <c r="AV3872" s="169"/>
    </row>
    <row r="3873" spans="1:48" s="9" customFormat="1" ht="15" customHeight="1" x14ac:dyDescent="0.35">
      <c r="A3873"/>
      <c r="B3873"/>
      <c r="C3873"/>
      <c r="D3873"/>
      <c r="E3873"/>
      <c r="F3873"/>
      <c r="K3873"/>
      <c r="L3873"/>
      <c r="M3873"/>
      <c r="N3873"/>
      <c r="O3873"/>
      <c r="Q3873"/>
      <c r="R3873"/>
      <c r="AL3873" s="117"/>
      <c r="AM3873"/>
      <c r="AN3873"/>
      <c r="AO3873"/>
      <c r="AP3873"/>
      <c r="AU3873"/>
      <c r="AV3873" s="169"/>
    </row>
    <row r="3874" spans="1:48" s="9" customFormat="1" ht="15" customHeight="1" x14ac:dyDescent="0.35">
      <c r="A3874"/>
      <c r="B3874"/>
      <c r="C3874"/>
      <c r="D3874"/>
      <c r="E3874"/>
      <c r="F3874"/>
      <c r="K3874"/>
      <c r="L3874"/>
      <c r="M3874"/>
      <c r="N3874"/>
      <c r="O3874"/>
      <c r="Q3874"/>
      <c r="R3874"/>
      <c r="AL3874" s="117"/>
      <c r="AM3874"/>
      <c r="AN3874"/>
      <c r="AO3874"/>
      <c r="AP3874"/>
      <c r="AU3874"/>
      <c r="AV3874" s="169"/>
    </row>
    <row r="3875" spans="1:48" s="9" customFormat="1" ht="15" customHeight="1" x14ac:dyDescent="0.35">
      <c r="A3875"/>
      <c r="B3875"/>
      <c r="C3875"/>
      <c r="D3875"/>
      <c r="E3875"/>
      <c r="F3875"/>
      <c r="K3875"/>
      <c r="L3875"/>
      <c r="M3875"/>
      <c r="N3875"/>
      <c r="O3875"/>
      <c r="Q3875"/>
      <c r="R3875"/>
      <c r="AL3875" s="117"/>
      <c r="AM3875"/>
      <c r="AN3875"/>
      <c r="AO3875"/>
      <c r="AP3875"/>
      <c r="AU3875"/>
      <c r="AV3875" s="169"/>
    </row>
    <row r="3876" spans="1:48" s="9" customFormat="1" ht="15" customHeight="1" x14ac:dyDescent="0.35">
      <c r="A3876"/>
      <c r="B3876"/>
      <c r="C3876"/>
      <c r="D3876"/>
      <c r="E3876"/>
      <c r="F3876"/>
      <c r="K3876"/>
      <c r="L3876"/>
      <c r="M3876"/>
      <c r="N3876"/>
      <c r="O3876"/>
      <c r="Q3876"/>
      <c r="R3876"/>
      <c r="AL3876" s="117"/>
      <c r="AM3876"/>
      <c r="AN3876"/>
      <c r="AO3876"/>
      <c r="AP3876"/>
      <c r="AU3876"/>
      <c r="AV3876" s="169"/>
    </row>
    <row r="3877" spans="1:48" s="9" customFormat="1" ht="15" customHeight="1" x14ac:dyDescent="0.35">
      <c r="A3877"/>
      <c r="B3877"/>
      <c r="C3877"/>
      <c r="D3877"/>
      <c r="E3877"/>
      <c r="F3877"/>
      <c r="K3877"/>
      <c r="L3877"/>
      <c r="M3877"/>
      <c r="N3877"/>
      <c r="O3877"/>
      <c r="Q3877"/>
      <c r="R3877"/>
      <c r="AL3877" s="117"/>
      <c r="AM3877"/>
      <c r="AN3877"/>
      <c r="AO3877"/>
      <c r="AP3877"/>
      <c r="AU3877"/>
      <c r="AV3877" s="169"/>
    </row>
    <row r="3878" spans="1:48" s="9" customFormat="1" ht="15" customHeight="1" x14ac:dyDescent="0.35">
      <c r="A3878"/>
      <c r="B3878"/>
      <c r="C3878"/>
      <c r="D3878"/>
      <c r="E3878"/>
      <c r="F3878"/>
      <c r="K3878"/>
      <c r="L3878"/>
      <c r="M3878"/>
      <c r="N3878"/>
      <c r="O3878"/>
      <c r="Q3878"/>
      <c r="R3878"/>
      <c r="AL3878" s="117"/>
      <c r="AM3878"/>
      <c r="AN3878"/>
      <c r="AO3878"/>
      <c r="AP3878"/>
      <c r="AU3878"/>
      <c r="AV3878" s="169"/>
    </row>
    <row r="3879" spans="1:48" s="9" customFormat="1" ht="15" customHeight="1" x14ac:dyDescent="0.35">
      <c r="A3879"/>
      <c r="B3879"/>
      <c r="C3879"/>
      <c r="D3879"/>
      <c r="E3879"/>
      <c r="F3879"/>
      <c r="K3879"/>
      <c r="L3879"/>
      <c r="M3879"/>
      <c r="N3879"/>
      <c r="O3879"/>
      <c r="Q3879"/>
      <c r="R3879"/>
      <c r="AL3879" s="117"/>
      <c r="AM3879"/>
      <c r="AN3879"/>
      <c r="AO3879"/>
      <c r="AP3879"/>
      <c r="AU3879"/>
      <c r="AV3879" s="169"/>
    </row>
    <row r="3880" spans="1:48" s="9" customFormat="1" ht="15" customHeight="1" x14ac:dyDescent="0.35">
      <c r="A3880"/>
      <c r="B3880"/>
      <c r="C3880"/>
      <c r="D3880"/>
      <c r="E3880"/>
      <c r="F3880"/>
      <c r="K3880"/>
      <c r="L3880"/>
      <c r="M3880"/>
      <c r="N3880"/>
      <c r="O3880"/>
      <c r="Q3880"/>
      <c r="R3880"/>
      <c r="AL3880" s="117"/>
      <c r="AM3880"/>
      <c r="AN3880"/>
      <c r="AO3880"/>
      <c r="AP3880"/>
      <c r="AU3880"/>
      <c r="AV3880" s="169"/>
    </row>
    <row r="3881" spans="1:48" s="9" customFormat="1" ht="15" customHeight="1" x14ac:dyDescent="0.35">
      <c r="A3881"/>
      <c r="B3881"/>
      <c r="C3881"/>
      <c r="D3881"/>
      <c r="E3881"/>
      <c r="F3881"/>
      <c r="K3881"/>
      <c r="L3881"/>
      <c r="M3881"/>
      <c r="N3881"/>
      <c r="O3881"/>
      <c r="Q3881"/>
      <c r="R3881"/>
      <c r="AL3881" s="117"/>
      <c r="AM3881"/>
      <c r="AN3881"/>
      <c r="AO3881"/>
      <c r="AP3881"/>
      <c r="AU3881"/>
      <c r="AV3881" s="169"/>
    </row>
    <row r="3882" spans="1:48" s="9" customFormat="1" ht="15" customHeight="1" x14ac:dyDescent="0.35">
      <c r="A3882"/>
      <c r="B3882"/>
      <c r="C3882"/>
      <c r="D3882"/>
      <c r="E3882"/>
      <c r="F3882"/>
      <c r="K3882"/>
      <c r="L3882"/>
      <c r="M3882"/>
      <c r="N3882"/>
      <c r="O3882"/>
      <c r="Q3882"/>
      <c r="R3882"/>
      <c r="AL3882" s="117"/>
      <c r="AM3882"/>
      <c r="AN3882"/>
      <c r="AO3882"/>
      <c r="AP3882"/>
      <c r="AU3882"/>
      <c r="AV3882" s="169"/>
    </row>
    <row r="3883" spans="1:48" s="9" customFormat="1" ht="15" customHeight="1" x14ac:dyDescent="0.35">
      <c r="A3883"/>
      <c r="B3883"/>
      <c r="C3883"/>
      <c r="D3883"/>
      <c r="E3883"/>
      <c r="F3883"/>
      <c r="K3883"/>
      <c r="L3883"/>
      <c r="M3883"/>
      <c r="N3883"/>
      <c r="O3883"/>
      <c r="Q3883"/>
      <c r="R3883"/>
      <c r="AL3883" s="117"/>
      <c r="AM3883"/>
      <c r="AN3883"/>
      <c r="AO3883"/>
      <c r="AP3883"/>
      <c r="AU3883"/>
      <c r="AV3883" s="169"/>
    </row>
    <row r="3884" spans="1:48" s="9" customFormat="1" ht="15" customHeight="1" x14ac:dyDescent="0.35">
      <c r="A3884"/>
      <c r="B3884"/>
      <c r="C3884"/>
      <c r="D3884"/>
      <c r="E3884"/>
      <c r="F3884"/>
      <c r="K3884"/>
      <c r="L3884"/>
      <c r="M3884"/>
      <c r="N3884"/>
      <c r="O3884"/>
      <c r="Q3884"/>
      <c r="R3884"/>
      <c r="AL3884" s="117"/>
      <c r="AM3884"/>
      <c r="AN3884"/>
      <c r="AO3884"/>
      <c r="AP3884"/>
      <c r="AU3884"/>
      <c r="AV3884" s="169"/>
    </row>
    <row r="3885" spans="1:48" s="9" customFormat="1" ht="15" customHeight="1" x14ac:dyDescent="0.35">
      <c r="A3885"/>
      <c r="B3885"/>
      <c r="C3885"/>
      <c r="D3885"/>
      <c r="E3885"/>
      <c r="F3885"/>
      <c r="K3885"/>
      <c r="L3885"/>
      <c r="M3885"/>
      <c r="N3885"/>
      <c r="O3885"/>
      <c r="Q3885"/>
      <c r="R3885"/>
      <c r="AL3885" s="117"/>
      <c r="AM3885"/>
      <c r="AN3885"/>
      <c r="AO3885"/>
      <c r="AP3885"/>
      <c r="AU3885"/>
      <c r="AV3885" s="169"/>
    </row>
    <row r="3886" spans="1:48" s="9" customFormat="1" ht="15" customHeight="1" x14ac:dyDescent="0.35">
      <c r="A3886"/>
      <c r="B3886"/>
      <c r="C3886"/>
      <c r="D3886"/>
      <c r="E3886"/>
      <c r="F3886"/>
      <c r="K3886"/>
      <c r="L3886"/>
      <c r="M3886"/>
      <c r="N3886"/>
      <c r="O3886"/>
      <c r="Q3886"/>
      <c r="R3886"/>
      <c r="AL3886" s="117"/>
      <c r="AM3886"/>
      <c r="AN3886"/>
      <c r="AO3886"/>
      <c r="AP3886"/>
      <c r="AU3886"/>
      <c r="AV3886" s="169"/>
    </row>
    <row r="3887" spans="1:48" s="9" customFormat="1" ht="15" customHeight="1" x14ac:dyDescent="0.35">
      <c r="A3887"/>
      <c r="B3887"/>
      <c r="C3887"/>
      <c r="D3887"/>
      <c r="E3887"/>
      <c r="F3887"/>
      <c r="K3887"/>
      <c r="L3887"/>
      <c r="M3887"/>
      <c r="N3887"/>
      <c r="O3887"/>
      <c r="Q3887"/>
      <c r="R3887"/>
      <c r="AL3887" s="117"/>
      <c r="AM3887"/>
      <c r="AN3887"/>
      <c r="AO3887"/>
      <c r="AP3887"/>
      <c r="AU3887"/>
      <c r="AV3887" s="169"/>
    </row>
    <row r="3888" spans="1:48" s="9" customFormat="1" ht="15" customHeight="1" x14ac:dyDescent="0.35">
      <c r="A3888"/>
      <c r="B3888"/>
      <c r="C3888"/>
      <c r="D3888"/>
      <c r="E3888"/>
      <c r="F3888"/>
      <c r="K3888"/>
      <c r="L3888"/>
      <c r="M3888"/>
      <c r="N3888"/>
      <c r="O3888"/>
      <c r="Q3888"/>
      <c r="R3888"/>
      <c r="AL3888" s="117"/>
      <c r="AM3888"/>
      <c r="AN3888"/>
      <c r="AO3888"/>
      <c r="AP3888"/>
      <c r="AU3888"/>
      <c r="AV3888" s="169"/>
    </row>
    <row r="3889" spans="1:48" s="9" customFormat="1" ht="15" customHeight="1" x14ac:dyDescent="0.35">
      <c r="A3889"/>
      <c r="B3889"/>
      <c r="C3889"/>
      <c r="D3889"/>
      <c r="E3889"/>
      <c r="F3889"/>
      <c r="K3889"/>
      <c r="L3889"/>
      <c r="M3889"/>
      <c r="N3889"/>
      <c r="O3889"/>
      <c r="Q3889"/>
      <c r="R3889"/>
      <c r="AL3889" s="117"/>
      <c r="AM3889"/>
      <c r="AN3889"/>
      <c r="AO3889"/>
      <c r="AP3889"/>
      <c r="AU3889"/>
      <c r="AV3889" s="169"/>
    </row>
    <row r="3890" spans="1:48" s="9" customFormat="1" ht="15" customHeight="1" x14ac:dyDescent="0.35">
      <c r="A3890"/>
      <c r="B3890"/>
      <c r="C3890"/>
      <c r="D3890"/>
      <c r="E3890"/>
      <c r="F3890"/>
      <c r="K3890"/>
      <c r="L3890"/>
      <c r="M3890"/>
      <c r="N3890"/>
      <c r="O3890"/>
      <c r="Q3890"/>
      <c r="R3890"/>
      <c r="AL3890" s="117"/>
      <c r="AM3890"/>
      <c r="AN3890"/>
      <c r="AO3890"/>
      <c r="AP3890"/>
      <c r="AU3890"/>
      <c r="AV3890" s="169"/>
    </row>
    <row r="3891" spans="1:48" s="9" customFormat="1" ht="15" customHeight="1" x14ac:dyDescent="0.35">
      <c r="A3891"/>
      <c r="B3891"/>
      <c r="C3891"/>
      <c r="D3891"/>
      <c r="E3891"/>
      <c r="F3891"/>
      <c r="K3891"/>
      <c r="L3891"/>
      <c r="M3891"/>
      <c r="N3891"/>
      <c r="O3891"/>
      <c r="Q3891"/>
      <c r="R3891"/>
      <c r="AL3891" s="117"/>
      <c r="AM3891"/>
      <c r="AN3891"/>
      <c r="AO3891"/>
      <c r="AP3891"/>
      <c r="AU3891"/>
      <c r="AV3891" s="169"/>
    </row>
    <row r="3892" spans="1:48" s="9" customFormat="1" ht="15" customHeight="1" x14ac:dyDescent="0.35">
      <c r="A3892"/>
      <c r="B3892"/>
      <c r="C3892"/>
      <c r="D3892"/>
      <c r="E3892"/>
      <c r="F3892"/>
      <c r="K3892"/>
      <c r="L3892"/>
      <c r="M3892"/>
      <c r="N3892"/>
      <c r="O3892"/>
      <c r="Q3892"/>
      <c r="R3892"/>
      <c r="AL3892" s="117"/>
      <c r="AM3892"/>
      <c r="AN3892"/>
      <c r="AO3892"/>
      <c r="AP3892"/>
      <c r="AU3892"/>
      <c r="AV3892" s="169"/>
    </row>
    <row r="3893" spans="1:48" s="9" customFormat="1" ht="15" customHeight="1" x14ac:dyDescent="0.35">
      <c r="A3893"/>
      <c r="B3893"/>
      <c r="C3893"/>
      <c r="D3893"/>
      <c r="E3893"/>
      <c r="F3893"/>
      <c r="K3893"/>
      <c r="L3893"/>
      <c r="M3893"/>
      <c r="N3893"/>
      <c r="O3893"/>
      <c r="Q3893"/>
      <c r="R3893"/>
      <c r="AL3893" s="117"/>
      <c r="AM3893"/>
      <c r="AN3893"/>
      <c r="AO3893"/>
      <c r="AP3893"/>
      <c r="AU3893"/>
      <c r="AV3893" s="169"/>
    </row>
    <row r="3894" spans="1:48" s="9" customFormat="1" ht="15" customHeight="1" x14ac:dyDescent="0.35">
      <c r="A3894"/>
      <c r="B3894"/>
      <c r="C3894"/>
      <c r="D3894"/>
      <c r="E3894"/>
      <c r="F3894"/>
      <c r="K3894"/>
      <c r="L3894"/>
      <c r="M3894"/>
      <c r="N3894"/>
      <c r="O3894"/>
      <c r="Q3894"/>
      <c r="R3894"/>
      <c r="AL3894" s="117"/>
      <c r="AM3894"/>
      <c r="AN3894"/>
      <c r="AO3894"/>
      <c r="AP3894"/>
      <c r="AU3894"/>
      <c r="AV3894" s="169"/>
    </row>
    <row r="3895" spans="1:48" s="9" customFormat="1" ht="15" customHeight="1" x14ac:dyDescent="0.35">
      <c r="A3895"/>
      <c r="B3895"/>
      <c r="C3895"/>
      <c r="D3895"/>
      <c r="E3895"/>
      <c r="F3895"/>
      <c r="K3895"/>
      <c r="L3895"/>
      <c r="M3895"/>
      <c r="N3895"/>
      <c r="O3895"/>
      <c r="Q3895"/>
      <c r="R3895"/>
      <c r="AL3895" s="117"/>
      <c r="AM3895"/>
      <c r="AN3895"/>
      <c r="AO3895"/>
      <c r="AP3895"/>
      <c r="AU3895"/>
      <c r="AV3895" s="169"/>
    </row>
    <row r="3896" spans="1:48" s="9" customFormat="1" ht="15" customHeight="1" x14ac:dyDescent="0.35">
      <c r="A3896"/>
      <c r="B3896"/>
      <c r="C3896"/>
      <c r="D3896"/>
      <c r="E3896"/>
      <c r="F3896"/>
      <c r="K3896"/>
      <c r="L3896"/>
      <c r="M3896"/>
      <c r="N3896"/>
      <c r="O3896"/>
      <c r="Q3896"/>
      <c r="R3896"/>
      <c r="AL3896" s="117"/>
      <c r="AM3896"/>
      <c r="AN3896"/>
      <c r="AO3896"/>
      <c r="AP3896"/>
      <c r="AU3896"/>
      <c r="AV3896" s="169"/>
    </row>
    <row r="3897" spans="1:48" s="9" customFormat="1" ht="15" customHeight="1" x14ac:dyDescent="0.35">
      <c r="A3897"/>
      <c r="B3897"/>
      <c r="C3897"/>
      <c r="D3897"/>
      <c r="E3897"/>
      <c r="F3897"/>
      <c r="K3897"/>
      <c r="L3897"/>
      <c r="M3897"/>
      <c r="N3897"/>
      <c r="O3897"/>
      <c r="Q3897"/>
      <c r="R3897"/>
      <c r="AL3897" s="117"/>
      <c r="AM3897"/>
      <c r="AN3897"/>
      <c r="AO3897"/>
      <c r="AP3897"/>
      <c r="AU3897"/>
      <c r="AV3897" s="169"/>
    </row>
    <row r="3898" spans="1:48" s="9" customFormat="1" ht="15" customHeight="1" x14ac:dyDescent="0.35">
      <c r="A3898"/>
      <c r="B3898"/>
      <c r="C3898"/>
      <c r="D3898"/>
      <c r="E3898"/>
      <c r="F3898"/>
      <c r="K3898"/>
      <c r="L3898"/>
      <c r="M3898"/>
      <c r="N3898"/>
      <c r="O3898"/>
      <c r="Q3898"/>
      <c r="R3898"/>
      <c r="AL3898" s="117"/>
      <c r="AM3898"/>
      <c r="AN3898"/>
      <c r="AO3898"/>
      <c r="AP3898"/>
      <c r="AU3898"/>
      <c r="AV3898" s="169"/>
    </row>
    <row r="3899" spans="1:48" s="9" customFormat="1" ht="15" customHeight="1" x14ac:dyDescent="0.35">
      <c r="A3899"/>
      <c r="B3899"/>
      <c r="C3899"/>
      <c r="D3899"/>
      <c r="E3899"/>
      <c r="F3899"/>
      <c r="K3899"/>
      <c r="L3899"/>
      <c r="M3899"/>
      <c r="N3899"/>
      <c r="O3899"/>
      <c r="Q3899"/>
      <c r="R3899"/>
      <c r="AL3899" s="117"/>
      <c r="AM3899"/>
      <c r="AN3899"/>
      <c r="AO3899"/>
      <c r="AP3899"/>
      <c r="AU3899"/>
      <c r="AV3899" s="169"/>
    </row>
    <row r="3900" spans="1:48" s="9" customFormat="1" ht="15" customHeight="1" x14ac:dyDescent="0.35">
      <c r="A3900"/>
      <c r="B3900"/>
      <c r="C3900"/>
      <c r="D3900"/>
      <c r="E3900"/>
      <c r="F3900"/>
      <c r="K3900"/>
      <c r="L3900"/>
      <c r="M3900"/>
      <c r="N3900"/>
      <c r="O3900"/>
      <c r="Q3900"/>
      <c r="R3900"/>
      <c r="AL3900" s="117"/>
      <c r="AM3900"/>
      <c r="AN3900"/>
      <c r="AO3900"/>
      <c r="AP3900"/>
      <c r="AU3900"/>
      <c r="AV3900" s="169"/>
    </row>
    <row r="3901" spans="1:48" s="9" customFormat="1" ht="15" customHeight="1" x14ac:dyDescent="0.35">
      <c r="A3901"/>
      <c r="B3901"/>
      <c r="C3901"/>
      <c r="D3901"/>
      <c r="E3901"/>
      <c r="F3901"/>
      <c r="K3901"/>
      <c r="L3901"/>
      <c r="M3901"/>
      <c r="N3901"/>
      <c r="O3901"/>
      <c r="Q3901"/>
      <c r="R3901"/>
      <c r="AL3901" s="117"/>
      <c r="AM3901"/>
      <c r="AN3901"/>
      <c r="AO3901"/>
      <c r="AP3901"/>
      <c r="AU3901"/>
      <c r="AV3901" s="169"/>
    </row>
    <row r="3902" spans="1:48" s="9" customFormat="1" ht="15" customHeight="1" x14ac:dyDescent="0.35">
      <c r="A3902"/>
      <c r="B3902"/>
      <c r="C3902"/>
      <c r="D3902"/>
      <c r="E3902"/>
      <c r="F3902"/>
      <c r="K3902"/>
      <c r="L3902"/>
      <c r="M3902"/>
      <c r="N3902"/>
      <c r="O3902"/>
      <c r="Q3902"/>
      <c r="R3902"/>
      <c r="AL3902" s="117"/>
      <c r="AM3902"/>
      <c r="AN3902"/>
      <c r="AO3902"/>
      <c r="AP3902"/>
      <c r="AU3902"/>
      <c r="AV3902" s="169"/>
    </row>
    <row r="3903" spans="1:48" s="9" customFormat="1" ht="15" customHeight="1" x14ac:dyDescent="0.35">
      <c r="A3903"/>
      <c r="B3903"/>
      <c r="C3903"/>
      <c r="D3903"/>
      <c r="E3903"/>
      <c r="F3903"/>
      <c r="K3903"/>
      <c r="L3903"/>
      <c r="M3903"/>
      <c r="N3903"/>
      <c r="O3903"/>
      <c r="Q3903"/>
      <c r="R3903"/>
      <c r="AL3903" s="117"/>
      <c r="AM3903"/>
      <c r="AN3903"/>
      <c r="AO3903"/>
      <c r="AP3903"/>
      <c r="AU3903"/>
      <c r="AV3903" s="169"/>
    </row>
    <row r="3904" spans="1:48" s="9" customFormat="1" ht="15" customHeight="1" x14ac:dyDescent="0.35">
      <c r="A3904"/>
      <c r="B3904"/>
      <c r="C3904"/>
      <c r="D3904"/>
      <c r="E3904"/>
      <c r="F3904"/>
      <c r="K3904"/>
      <c r="L3904"/>
      <c r="M3904"/>
      <c r="N3904"/>
      <c r="O3904"/>
      <c r="Q3904"/>
      <c r="R3904"/>
      <c r="AL3904" s="117"/>
      <c r="AM3904"/>
      <c r="AN3904"/>
      <c r="AO3904"/>
      <c r="AP3904"/>
      <c r="AU3904"/>
      <c r="AV3904" s="169"/>
    </row>
    <row r="3905" spans="1:48" s="9" customFormat="1" ht="15" customHeight="1" x14ac:dyDescent="0.35">
      <c r="A3905"/>
      <c r="B3905"/>
      <c r="C3905"/>
      <c r="D3905"/>
      <c r="E3905"/>
      <c r="F3905"/>
      <c r="K3905"/>
      <c r="L3905"/>
      <c r="M3905"/>
      <c r="N3905"/>
      <c r="O3905"/>
      <c r="Q3905"/>
      <c r="R3905"/>
      <c r="AL3905" s="117"/>
      <c r="AM3905"/>
      <c r="AN3905"/>
      <c r="AO3905"/>
      <c r="AP3905"/>
      <c r="AU3905"/>
      <c r="AV3905" s="169"/>
    </row>
    <row r="3906" spans="1:48" s="9" customFormat="1" ht="15" customHeight="1" x14ac:dyDescent="0.35">
      <c r="A3906"/>
      <c r="B3906"/>
      <c r="C3906"/>
      <c r="D3906"/>
      <c r="E3906"/>
      <c r="F3906"/>
      <c r="K3906"/>
      <c r="L3906"/>
      <c r="M3906"/>
      <c r="N3906"/>
      <c r="O3906"/>
      <c r="Q3906"/>
      <c r="R3906"/>
      <c r="AL3906" s="117"/>
      <c r="AM3906"/>
      <c r="AN3906"/>
      <c r="AO3906"/>
      <c r="AP3906"/>
      <c r="AU3906"/>
      <c r="AV3906" s="169"/>
    </row>
    <row r="3907" spans="1:48" s="9" customFormat="1" ht="15" customHeight="1" x14ac:dyDescent="0.35">
      <c r="A3907"/>
      <c r="B3907"/>
      <c r="C3907"/>
      <c r="D3907"/>
      <c r="E3907"/>
      <c r="F3907"/>
      <c r="K3907"/>
      <c r="L3907"/>
      <c r="M3907"/>
      <c r="N3907"/>
      <c r="O3907"/>
      <c r="Q3907"/>
      <c r="R3907"/>
      <c r="AL3907" s="117"/>
      <c r="AM3907"/>
      <c r="AN3907"/>
      <c r="AO3907"/>
      <c r="AP3907"/>
      <c r="AU3907"/>
      <c r="AV3907" s="169"/>
    </row>
    <row r="3908" spans="1:48" s="9" customFormat="1" ht="15" customHeight="1" x14ac:dyDescent="0.35">
      <c r="A3908"/>
      <c r="B3908"/>
      <c r="C3908"/>
      <c r="D3908"/>
      <c r="E3908"/>
      <c r="F3908"/>
      <c r="K3908"/>
      <c r="L3908"/>
      <c r="M3908"/>
      <c r="N3908"/>
      <c r="O3908"/>
      <c r="Q3908"/>
      <c r="R3908"/>
      <c r="AL3908" s="117"/>
      <c r="AM3908"/>
      <c r="AN3908"/>
      <c r="AO3908"/>
      <c r="AP3908"/>
      <c r="AU3908"/>
      <c r="AV3908" s="169"/>
    </row>
    <row r="3909" spans="1:48" s="9" customFormat="1" ht="15" customHeight="1" x14ac:dyDescent="0.35">
      <c r="A3909"/>
      <c r="B3909"/>
      <c r="C3909"/>
      <c r="D3909"/>
      <c r="E3909"/>
      <c r="F3909"/>
      <c r="K3909"/>
      <c r="L3909"/>
      <c r="M3909"/>
      <c r="N3909"/>
      <c r="O3909"/>
      <c r="Q3909"/>
      <c r="R3909"/>
      <c r="AL3909" s="117"/>
      <c r="AM3909"/>
      <c r="AN3909"/>
      <c r="AO3909"/>
      <c r="AP3909"/>
      <c r="AU3909"/>
      <c r="AV3909" s="169"/>
    </row>
    <row r="3910" spans="1:48" s="9" customFormat="1" ht="15" customHeight="1" x14ac:dyDescent="0.35">
      <c r="A3910"/>
      <c r="B3910"/>
      <c r="C3910"/>
      <c r="D3910"/>
      <c r="E3910"/>
      <c r="F3910"/>
      <c r="K3910"/>
      <c r="L3910"/>
      <c r="M3910"/>
      <c r="N3910"/>
      <c r="O3910"/>
      <c r="Q3910"/>
      <c r="R3910"/>
      <c r="AL3910" s="117"/>
      <c r="AM3910"/>
      <c r="AN3910"/>
      <c r="AO3910"/>
      <c r="AP3910"/>
      <c r="AU3910"/>
      <c r="AV3910" s="169"/>
    </row>
    <row r="3911" spans="1:48" s="9" customFormat="1" ht="15" customHeight="1" x14ac:dyDescent="0.35">
      <c r="A3911"/>
      <c r="B3911"/>
      <c r="C3911"/>
      <c r="D3911"/>
      <c r="E3911"/>
      <c r="F3911"/>
      <c r="K3911"/>
      <c r="L3911"/>
      <c r="M3911"/>
      <c r="N3911"/>
      <c r="O3911"/>
      <c r="Q3911"/>
      <c r="R3911"/>
      <c r="AL3911" s="117"/>
      <c r="AM3911"/>
      <c r="AN3911"/>
      <c r="AO3911"/>
      <c r="AP3911"/>
      <c r="AU3911"/>
      <c r="AV3911" s="169"/>
    </row>
    <row r="3912" spans="1:48" s="9" customFormat="1" ht="15" customHeight="1" x14ac:dyDescent="0.35">
      <c r="A3912"/>
      <c r="B3912"/>
      <c r="C3912"/>
      <c r="D3912"/>
      <c r="E3912"/>
      <c r="F3912"/>
      <c r="K3912"/>
      <c r="L3912"/>
      <c r="M3912"/>
      <c r="N3912"/>
      <c r="O3912"/>
      <c r="Q3912"/>
      <c r="R3912"/>
      <c r="AL3912" s="117"/>
      <c r="AM3912"/>
      <c r="AN3912"/>
      <c r="AO3912"/>
      <c r="AP3912"/>
      <c r="AU3912"/>
      <c r="AV3912" s="169"/>
    </row>
    <row r="3913" spans="1:48" s="9" customFormat="1" ht="15" customHeight="1" x14ac:dyDescent="0.35">
      <c r="A3913"/>
      <c r="B3913"/>
      <c r="C3913"/>
      <c r="D3913"/>
      <c r="E3913"/>
      <c r="F3913"/>
      <c r="K3913"/>
      <c r="L3913"/>
      <c r="M3913"/>
      <c r="N3913"/>
      <c r="O3913"/>
      <c r="Q3913"/>
      <c r="R3913"/>
      <c r="AL3913" s="117"/>
      <c r="AM3913"/>
      <c r="AN3913"/>
      <c r="AO3913"/>
      <c r="AP3913"/>
      <c r="AU3913"/>
      <c r="AV3913" s="169"/>
    </row>
    <row r="3914" spans="1:48" s="9" customFormat="1" ht="15" customHeight="1" x14ac:dyDescent="0.35">
      <c r="A3914"/>
      <c r="B3914"/>
      <c r="C3914"/>
      <c r="D3914"/>
      <c r="E3914"/>
      <c r="F3914"/>
      <c r="K3914"/>
      <c r="L3914"/>
      <c r="M3914"/>
      <c r="N3914"/>
      <c r="O3914"/>
      <c r="Q3914"/>
      <c r="R3914"/>
      <c r="AL3914" s="117"/>
      <c r="AM3914"/>
      <c r="AN3914"/>
      <c r="AO3914"/>
      <c r="AP3914"/>
      <c r="AU3914"/>
      <c r="AV3914" s="169"/>
    </row>
    <row r="3915" spans="1:48" s="9" customFormat="1" ht="15" customHeight="1" x14ac:dyDescent="0.35">
      <c r="A3915"/>
      <c r="B3915"/>
      <c r="C3915"/>
      <c r="D3915"/>
      <c r="E3915"/>
      <c r="F3915"/>
      <c r="K3915"/>
      <c r="L3915"/>
      <c r="M3915"/>
      <c r="N3915"/>
      <c r="O3915"/>
      <c r="Q3915"/>
      <c r="R3915"/>
      <c r="AL3915" s="117"/>
      <c r="AM3915"/>
      <c r="AN3915"/>
      <c r="AO3915"/>
      <c r="AP3915"/>
      <c r="AU3915"/>
      <c r="AV3915" s="169"/>
    </row>
    <row r="3916" spans="1:48" s="9" customFormat="1" ht="15" customHeight="1" x14ac:dyDescent="0.35">
      <c r="A3916"/>
      <c r="B3916"/>
      <c r="C3916"/>
      <c r="D3916"/>
      <c r="E3916"/>
      <c r="F3916"/>
      <c r="K3916"/>
      <c r="L3916"/>
      <c r="M3916"/>
      <c r="N3916"/>
      <c r="O3916"/>
      <c r="Q3916"/>
      <c r="R3916"/>
      <c r="AL3916" s="117"/>
      <c r="AM3916"/>
      <c r="AN3916"/>
      <c r="AO3916"/>
      <c r="AP3916"/>
      <c r="AU3916"/>
      <c r="AV3916" s="169"/>
    </row>
    <row r="3917" spans="1:48" s="9" customFormat="1" ht="15" customHeight="1" x14ac:dyDescent="0.35">
      <c r="A3917"/>
      <c r="B3917"/>
      <c r="C3917"/>
      <c r="D3917"/>
      <c r="E3917"/>
      <c r="F3917"/>
      <c r="K3917"/>
      <c r="L3917"/>
      <c r="M3917"/>
      <c r="N3917"/>
      <c r="O3917"/>
      <c r="Q3917"/>
      <c r="R3917"/>
      <c r="AL3917" s="117"/>
      <c r="AM3917"/>
      <c r="AN3917"/>
      <c r="AO3917"/>
      <c r="AP3917"/>
      <c r="AU3917"/>
      <c r="AV3917" s="169"/>
    </row>
    <row r="3918" spans="1:48" s="9" customFormat="1" ht="15" customHeight="1" x14ac:dyDescent="0.35">
      <c r="A3918"/>
      <c r="B3918"/>
      <c r="C3918"/>
      <c r="D3918"/>
      <c r="E3918"/>
      <c r="F3918"/>
      <c r="K3918"/>
      <c r="L3918"/>
      <c r="M3918"/>
      <c r="N3918"/>
      <c r="O3918"/>
      <c r="Q3918"/>
      <c r="R3918"/>
      <c r="AL3918" s="117"/>
      <c r="AM3918"/>
      <c r="AN3918"/>
      <c r="AO3918"/>
      <c r="AP3918"/>
      <c r="AU3918"/>
      <c r="AV3918" s="169"/>
    </row>
    <row r="3919" spans="1:48" s="9" customFormat="1" ht="15" customHeight="1" x14ac:dyDescent="0.35">
      <c r="A3919"/>
      <c r="B3919"/>
      <c r="C3919"/>
      <c r="D3919"/>
      <c r="E3919"/>
      <c r="F3919"/>
      <c r="K3919"/>
      <c r="L3919"/>
      <c r="M3919"/>
      <c r="N3919"/>
      <c r="O3919"/>
      <c r="Q3919"/>
      <c r="R3919"/>
      <c r="AL3919" s="117"/>
      <c r="AM3919"/>
      <c r="AN3919"/>
      <c r="AO3919"/>
      <c r="AP3919"/>
      <c r="AU3919"/>
      <c r="AV3919" s="169"/>
    </row>
    <row r="3920" spans="1:48" s="9" customFormat="1" ht="15" customHeight="1" x14ac:dyDescent="0.35">
      <c r="A3920"/>
      <c r="B3920"/>
      <c r="C3920"/>
      <c r="D3920"/>
      <c r="E3920"/>
      <c r="F3920"/>
      <c r="K3920"/>
      <c r="L3920"/>
      <c r="M3920"/>
      <c r="N3920"/>
      <c r="O3920"/>
      <c r="Q3920"/>
      <c r="R3920"/>
      <c r="AL3920" s="117"/>
      <c r="AM3920"/>
      <c r="AN3920"/>
      <c r="AO3920"/>
      <c r="AP3920"/>
      <c r="AU3920"/>
      <c r="AV3920" s="169"/>
    </row>
    <row r="3921" spans="1:48" s="9" customFormat="1" ht="15" customHeight="1" x14ac:dyDescent="0.35">
      <c r="A3921"/>
      <c r="B3921"/>
      <c r="C3921"/>
      <c r="D3921"/>
      <c r="E3921"/>
      <c r="F3921"/>
      <c r="K3921"/>
      <c r="L3921"/>
      <c r="M3921"/>
      <c r="N3921"/>
      <c r="O3921"/>
      <c r="Q3921"/>
      <c r="R3921"/>
      <c r="AL3921" s="117"/>
      <c r="AM3921"/>
      <c r="AN3921"/>
      <c r="AO3921"/>
      <c r="AP3921"/>
      <c r="AU3921"/>
      <c r="AV3921" s="169"/>
    </row>
    <row r="3922" spans="1:48" s="9" customFormat="1" ht="15" customHeight="1" x14ac:dyDescent="0.35">
      <c r="A3922"/>
      <c r="B3922"/>
      <c r="C3922"/>
      <c r="D3922"/>
      <c r="E3922"/>
      <c r="F3922"/>
      <c r="K3922"/>
      <c r="L3922"/>
      <c r="M3922"/>
      <c r="N3922"/>
      <c r="O3922"/>
      <c r="Q3922"/>
      <c r="R3922"/>
      <c r="AL3922" s="117"/>
      <c r="AM3922"/>
      <c r="AN3922"/>
      <c r="AO3922"/>
      <c r="AP3922"/>
      <c r="AU3922"/>
      <c r="AV3922" s="169"/>
    </row>
    <row r="3923" spans="1:48" s="9" customFormat="1" ht="15" customHeight="1" x14ac:dyDescent="0.35">
      <c r="A3923"/>
      <c r="B3923"/>
      <c r="C3923"/>
      <c r="D3923"/>
      <c r="E3923"/>
      <c r="F3923"/>
      <c r="K3923"/>
      <c r="L3923"/>
      <c r="M3923"/>
      <c r="N3923"/>
      <c r="O3923"/>
      <c r="Q3923"/>
      <c r="R3923"/>
      <c r="AL3923" s="117"/>
      <c r="AM3923"/>
      <c r="AN3923"/>
      <c r="AO3923"/>
      <c r="AP3923"/>
      <c r="AU3923"/>
      <c r="AV3923" s="169"/>
    </row>
    <row r="3924" spans="1:48" s="9" customFormat="1" ht="15" customHeight="1" x14ac:dyDescent="0.35">
      <c r="A3924"/>
      <c r="B3924"/>
      <c r="C3924"/>
      <c r="D3924"/>
      <c r="E3924"/>
      <c r="F3924"/>
      <c r="K3924"/>
      <c r="L3924"/>
      <c r="M3924"/>
      <c r="N3924"/>
      <c r="O3924"/>
      <c r="Q3924"/>
      <c r="R3924"/>
      <c r="AL3924" s="117"/>
      <c r="AM3924"/>
      <c r="AN3924"/>
      <c r="AO3924"/>
      <c r="AP3924"/>
      <c r="AU3924"/>
      <c r="AV3924" s="169"/>
    </row>
    <row r="3925" spans="1:48" s="9" customFormat="1" ht="15" customHeight="1" x14ac:dyDescent="0.35">
      <c r="A3925"/>
      <c r="B3925"/>
      <c r="C3925"/>
      <c r="D3925"/>
      <c r="E3925"/>
      <c r="F3925"/>
      <c r="K3925"/>
      <c r="L3925"/>
      <c r="M3925"/>
      <c r="N3925"/>
      <c r="O3925"/>
      <c r="Q3925"/>
      <c r="R3925"/>
      <c r="AL3925" s="117"/>
      <c r="AM3925"/>
      <c r="AN3925"/>
      <c r="AO3925"/>
      <c r="AP3925"/>
      <c r="AU3925"/>
      <c r="AV3925" s="169"/>
    </row>
    <row r="3926" spans="1:48" s="9" customFormat="1" ht="15" customHeight="1" x14ac:dyDescent="0.35">
      <c r="A3926"/>
      <c r="B3926"/>
      <c r="C3926"/>
      <c r="D3926"/>
      <c r="E3926"/>
      <c r="F3926"/>
      <c r="K3926"/>
      <c r="L3926"/>
      <c r="M3926"/>
      <c r="N3926"/>
      <c r="O3926"/>
      <c r="Q3926"/>
      <c r="R3926"/>
      <c r="AL3926" s="117"/>
      <c r="AM3926"/>
      <c r="AN3926"/>
      <c r="AO3926"/>
      <c r="AP3926"/>
      <c r="AU3926"/>
      <c r="AV3926" s="169"/>
    </row>
    <row r="3927" spans="1:48" s="9" customFormat="1" ht="15" customHeight="1" x14ac:dyDescent="0.35">
      <c r="A3927"/>
      <c r="B3927"/>
      <c r="C3927"/>
      <c r="D3927"/>
      <c r="E3927"/>
      <c r="F3927"/>
      <c r="K3927"/>
      <c r="L3927"/>
      <c r="M3927"/>
      <c r="N3927"/>
      <c r="O3927"/>
      <c r="Q3927"/>
      <c r="R3927"/>
      <c r="AL3927" s="117"/>
      <c r="AM3927"/>
      <c r="AN3927"/>
      <c r="AO3927"/>
      <c r="AP3927"/>
      <c r="AU3927"/>
      <c r="AV3927" s="169"/>
    </row>
    <row r="3928" spans="1:48" s="9" customFormat="1" ht="15" customHeight="1" x14ac:dyDescent="0.35">
      <c r="A3928"/>
      <c r="B3928"/>
      <c r="C3928"/>
      <c r="D3928"/>
      <c r="E3928"/>
      <c r="F3928"/>
      <c r="K3928"/>
      <c r="L3928"/>
      <c r="M3928"/>
      <c r="N3928"/>
      <c r="O3928"/>
      <c r="Q3928"/>
      <c r="R3928"/>
      <c r="AL3928" s="117"/>
      <c r="AM3928"/>
      <c r="AN3928"/>
      <c r="AO3928"/>
      <c r="AP3928"/>
      <c r="AU3928"/>
      <c r="AV3928" s="169"/>
    </row>
    <row r="3929" spans="1:48" s="9" customFormat="1" ht="15" customHeight="1" x14ac:dyDescent="0.35">
      <c r="A3929"/>
      <c r="B3929"/>
      <c r="C3929"/>
      <c r="D3929"/>
      <c r="E3929"/>
      <c r="F3929"/>
      <c r="K3929"/>
      <c r="L3929"/>
      <c r="M3929"/>
      <c r="N3929"/>
      <c r="O3929"/>
      <c r="Q3929"/>
      <c r="R3929"/>
      <c r="AL3929" s="117"/>
      <c r="AM3929"/>
      <c r="AN3929"/>
      <c r="AO3929"/>
      <c r="AP3929"/>
      <c r="AU3929"/>
      <c r="AV3929" s="169"/>
    </row>
    <row r="3930" spans="1:48" s="9" customFormat="1" ht="15" customHeight="1" x14ac:dyDescent="0.35">
      <c r="A3930"/>
      <c r="B3930"/>
      <c r="C3930"/>
      <c r="D3930"/>
      <c r="E3930"/>
      <c r="F3930"/>
      <c r="K3930"/>
      <c r="L3930"/>
      <c r="M3930"/>
      <c r="N3930"/>
      <c r="O3930"/>
      <c r="Q3930"/>
      <c r="R3930"/>
      <c r="AL3930" s="117"/>
      <c r="AM3930"/>
      <c r="AN3930"/>
      <c r="AO3930"/>
      <c r="AP3930"/>
      <c r="AU3930"/>
      <c r="AV3930" s="169"/>
    </row>
    <row r="3931" spans="1:48" s="9" customFormat="1" ht="15" customHeight="1" x14ac:dyDescent="0.35">
      <c r="A3931"/>
      <c r="B3931"/>
      <c r="C3931"/>
      <c r="D3931"/>
      <c r="E3931"/>
      <c r="F3931"/>
      <c r="K3931"/>
      <c r="L3931"/>
      <c r="M3931"/>
      <c r="N3931"/>
      <c r="O3931"/>
      <c r="Q3931"/>
      <c r="R3931"/>
      <c r="AL3931" s="117"/>
      <c r="AM3931"/>
      <c r="AN3931"/>
      <c r="AO3931"/>
      <c r="AP3931"/>
      <c r="AU3931"/>
      <c r="AV3931" s="169"/>
    </row>
    <row r="3932" spans="1:48" s="9" customFormat="1" ht="15" customHeight="1" x14ac:dyDescent="0.35">
      <c r="A3932"/>
      <c r="B3932"/>
      <c r="C3932"/>
      <c r="D3932"/>
      <c r="E3932"/>
      <c r="F3932"/>
      <c r="K3932"/>
      <c r="L3932"/>
      <c r="M3932"/>
      <c r="N3932"/>
      <c r="O3932"/>
      <c r="Q3932"/>
      <c r="R3932"/>
      <c r="AL3932" s="117"/>
      <c r="AM3932"/>
      <c r="AN3932"/>
      <c r="AO3932"/>
      <c r="AP3932"/>
      <c r="AU3932"/>
      <c r="AV3932" s="169"/>
    </row>
    <row r="3933" spans="1:48" s="9" customFormat="1" ht="15" customHeight="1" x14ac:dyDescent="0.35">
      <c r="A3933"/>
      <c r="B3933"/>
      <c r="C3933"/>
      <c r="D3933"/>
      <c r="E3933"/>
      <c r="F3933"/>
      <c r="K3933"/>
      <c r="L3933"/>
      <c r="M3933"/>
      <c r="N3933"/>
      <c r="O3933"/>
      <c r="Q3933"/>
      <c r="R3933"/>
      <c r="AL3933" s="117"/>
      <c r="AM3933"/>
      <c r="AN3933"/>
      <c r="AO3933"/>
      <c r="AP3933"/>
      <c r="AU3933"/>
      <c r="AV3933" s="169"/>
    </row>
    <row r="3934" spans="1:48" s="9" customFormat="1" ht="15" customHeight="1" x14ac:dyDescent="0.35">
      <c r="A3934"/>
      <c r="B3934"/>
      <c r="C3934"/>
      <c r="D3934"/>
      <c r="E3934"/>
      <c r="F3934"/>
      <c r="K3934"/>
      <c r="L3934"/>
      <c r="M3934"/>
      <c r="N3934"/>
      <c r="O3934"/>
      <c r="Q3934"/>
      <c r="R3934"/>
      <c r="AL3934" s="117"/>
      <c r="AM3934"/>
      <c r="AN3934"/>
      <c r="AO3934"/>
      <c r="AP3934"/>
      <c r="AU3934"/>
      <c r="AV3934" s="169"/>
    </row>
    <row r="3935" spans="1:48" s="9" customFormat="1" ht="15" customHeight="1" x14ac:dyDescent="0.35">
      <c r="A3935"/>
      <c r="B3935"/>
      <c r="C3935"/>
      <c r="D3935"/>
      <c r="E3935"/>
      <c r="F3935"/>
      <c r="K3935"/>
      <c r="L3935"/>
      <c r="M3935"/>
      <c r="N3935"/>
      <c r="O3935"/>
      <c r="Q3935"/>
      <c r="R3935"/>
      <c r="AL3935" s="117"/>
      <c r="AM3935"/>
      <c r="AN3935"/>
      <c r="AO3935"/>
      <c r="AP3935"/>
      <c r="AU3935"/>
      <c r="AV3935" s="169"/>
    </row>
    <row r="3936" spans="1:48" s="9" customFormat="1" ht="15" customHeight="1" x14ac:dyDescent="0.35">
      <c r="A3936"/>
      <c r="B3936"/>
      <c r="C3936"/>
      <c r="D3936"/>
      <c r="E3936"/>
      <c r="F3936"/>
      <c r="K3936"/>
      <c r="L3936"/>
      <c r="M3936"/>
      <c r="N3936"/>
      <c r="O3936"/>
      <c r="Q3936"/>
      <c r="R3936"/>
      <c r="AL3936" s="117"/>
      <c r="AM3936"/>
      <c r="AN3936"/>
      <c r="AO3936"/>
      <c r="AP3936"/>
      <c r="AU3936"/>
      <c r="AV3936" s="169"/>
    </row>
    <row r="3937" spans="1:48" s="9" customFormat="1" ht="15" customHeight="1" x14ac:dyDescent="0.35">
      <c r="A3937"/>
      <c r="B3937"/>
      <c r="C3937"/>
      <c r="D3937"/>
      <c r="E3937"/>
      <c r="F3937"/>
      <c r="K3937"/>
      <c r="L3937"/>
      <c r="M3937"/>
      <c r="N3937"/>
      <c r="O3937"/>
      <c r="Q3937"/>
      <c r="R3937"/>
      <c r="AL3937" s="117"/>
      <c r="AM3937"/>
      <c r="AN3937"/>
      <c r="AO3937"/>
      <c r="AP3937"/>
      <c r="AU3937"/>
      <c r="AV3937" s="169"/>
    </row>
    <row r="3938" spans="1:48" s="9" customFormat="1" ht="15" customHeight="1" x14ac:dyDescent="0.35">
      <c r="A3938"/>
      <c r="B3938"/>
      <c r="C3938"/>
      <c r="D3938"/>
      <c r="E3938"/>
      <c r="F3938"/>
      <c r="K3938"/>
      <c r="L3938"/>
      <c r="M3938"/>
      <c r="N3938"/>
      <c r="O3938"/>
      <c r="Q3938"/>
      <c r="R3938"/>
      <c r="AL3938" s="117"/>
      <c r="AM3938"/>
      <c r="AN3938"/>
      <c r="AO3938"/>
      <c r="AP3938"/>
      <c r="AU3938"/>
      <c r="AV3938" s="169"/>
    </row>
    <row r="3939" spans="1:48" s="9" customFormat="1" ht="15" customHeight="1" x14ac:dyDescent="0.35">
      <c r="A3939"/>
      <c r="B3939"/>
      <c r="C3939"/>
      <c r="D3939"/>
      <c r="E3939"/>
      <c r="F3939"/>
      <c r="K3939"/>
      <c r="L3939"/>
      <c r="M3939"/>
      <c r="N3939"/>
      <c r="O3939"/>
      <c r="Q3939"/>
      <c r="R3939"/>
      <c r="AL3939" s="117"/>
      <c r="AM3939"/>
      <c r="AN3939"/>
      <c r="AO3939"/>
      <c r="AP3939"/>
      <c r="AU3939"/>
      <c r="AV3939" s="169"/>
    </row>
    <row r="3940" spans="1:48" s="9" customFormat="1" ht="15" customHeight="1" x14ac:dyDescent="0.35">
      <c r="A3940"/>
      <c r="B3940"/>
      <c r="C3940"/>
      <c r="D3940"/>
      <c r="E3940"/>
      <c r="F3940"/>
      <c r="K3940"/>
      <c r="L3940"/>
      <c r="M3940"/>
      <c r="N3940"/>
      <c r="O3940"/>
      <c r="Q3940"/>
      <c r="R3940"/>
      <c r="AL3940" s="117"/>
      <c r="AM3940"/>
      <c r="AN3940"/>
      <c r="AO3940"/>
      <c r="AP3940"/>
      <c r="AU3940"/>
      <c r="AV3940" s="169"/>
    </row>
    <row r="3941" spans="1:48" s="9" customFormat="1" ht="15" customHeight="1" x14ac:dyDescent="0.35">
      <c r="A3941"/>
      <c r="B3941"/>
      <c r="C3941"/>
      <c r="D3941"/>
      <c r="E3941"/>
      <c r="F3941"/>
      <c r="K3941"/>
      <c r="L3941"/>
      <c r="M3941"/>
      <c r="N3941"/>
      <c r="O3941"/>
      <c r="Q3941"/>
      <c r="R3941"/>
      <c r="AL3941" s="117"/>
      <c r="AM3941"/>
      <c r="AN3941"/>
      <c r="AO3941"/>
      <c r="AP3941"/>
      <c r="AU3941"/>
      <c r="AV3941" s="169"/>
    </row>
    <row r="3942" spans="1:48" s="9" customFormat="1" ht="15" customHeight="1" x14ac:dyDescent="0.35">
      <c r="A3942"/>
      <c r="B3942"/>
      <c r="C3942"/>
      <c r="D3942"/>
      <c r="E3942"/>
      <c r="F3942"/>
      <c r="K3942"/>
      <c r="L3942"/>
      <c r="M3942"/>
      <c r="N3942"/>
      <c r="O3942"/>
      <c r="Q3942"/>
      <c r="R3942"/>
      <c r="AL3942" s="117"/>
      <c r="AM3942"/>
      <c r="AN3942"/>
      <c r="AO3942"/>
      <c r="AP3942"/>
      <c r="AU3942"/>
      <c r="AV3942" s="169"/>
    </row>
    <row r="3943" spans="1:48" s="9" customFormat="1" ht="15" customHeight="1" x14ac:dyDescent="0.35">
      <c r="A3943"/>
      <c r="B3943"/>
      <c r="C3943"/>
      <c r="D3943"/>
      <c r="E3943"/>
      <c r="F3943"/>
      <c r="K3943"/>
      <c r="L3943"/>
      <c r="M3943"/>
      <c r="N3943"/>
      <c r="O3943"/>
      <c r="Q3943"/>
      <c r="R3943"/>
      <c r="AL3943" s="117"/>
      <c r="AM3943"/>
      <c r="AN3943"/>
      <c r="AO3943"/>
      <c r="AP3943"/>
      <c r="AU3943"/>
      <c r="AV3943" s="169"/>
    </row>
    <row r="3944" spans="1:48" s="9" customFormat="1" ht="15" customHeight="1" x14ac:dyDescent="0.35">
      <c r="A3944"/>
      <c r="B3944"/>
      <c r="C3944"/>
      <c r="D3944"/>
      <c r="E3944"/>
      <c r="F3944"/>
      <c r="K3944"/>
      <c r="L3944"/>
      <c r="M3944"/>
      <c r="N3944"/>
      <c r="O3944"/>
      <c r="Q3944"/>
      <c r="R3944"/>
      <c r="AL3944" s="117"/>
      <c r="AM3944"/>
      <c r="AN3944"/>
      <c r="AO3944"/>
      <c r="AP3944"/>
      <c r="AU3944"/>
      <c r="AV3944" s="169"/>
    </row>
    <row r="3945" spans="1:48" s="9" customFormat="1" ht="15" customHeight="1" x14ac:dyDescent="0.35">
      <c r="A3945"/>
      <c r="B3945"/>
      <c r="C3945"/>
      <c r="D3945"/>
      <c r="E3945"/>
      <c r="F3945"/>
      <c r="K3945"/>
      <c r="L3945"/>
      <c r="M3945"/>
      <c r="N3945"/>
      <c r="O3945"/>
      <c r="Q3945"/>
      <c r="R3945"/>
      <c r="AL3945" s="117"/>
      <c r="AM3945"/>
      <c r="AN3945"/>
      <c r="AO3945"/>
      <c r="AP3945"/>
      <c r="AU3945"/>
      <c r="AV3945" s="169"/>
    </row>
    <row r="3946" spans="1:48" s="9" customFormat="1" ht="15" customHeight="1" x14ac:dyDescent="0.35">
      <c r="A3946"/>
      <c r="B3946"/>
      <c r="C3946"/>
      <c r="D3946"/>
      <c r="E3946"/>
      <c r="F3946"/>
      <c r="K3946"/>
      <c r="L3946"/>
      <c r="M3946"/>
      <c r="N3946"/>
      <c r="O3946"/>
      <c r="Q3946"/>
      <c r="R3946"/>
      <c r="AL3946" s="117"/>
      <c r="AM3946"/>
      <c r="AN3946"/>
      <c r="AO3946"/>
      <c r="AP3946"/>
      <c r="AU3946"/>
      <c r="AV3946" s="169"/>
    </row>
    <row r="3947" spans="1:48" s="9" customFormat="1" ht="15" customHeight="1" x14ac:dyDescent="0.35">
      <c r="A3947"/>
      <c r="B3947"/>
      <c r="C3947"/>
      <c r="D3947"/>
      <c r="E3947"/>
      <c r="F3947"/>
      <c r="K3947"/>
      <c r="L3947"/>
      <c r="M3947"/>
      <c r="N3947"/>
      <c r="O3947"/>
      <c r="Q3947"/>
      <c r="R3947"/>
      <c r="AL3947" s="117"/>
      <c r="AM3947"/>
      <c r="AN3947"/>
      <c r="AO3947"/>
      <c r="AP3947"/>
      <c r="AU3947"/>
      <c r="AV3947" s="169"/>
    </row>
    <row r="3948" spans="1:48" s="9" customFormat="1" ht="15" customHeight="1" x14ac:dyDescent="0.35">
      <c r="A3948"/>
      <c r="B3948"/>
      <c r="C3948"/>
      <c r="D3948"/>
      <c r="E3948"/>
      <c r="F3948"/>
      <c r="K3948"/>
      <c r="L3948"/>
      <c r="M3948"/>
      <c r="N3948"/>
      <c r="O3948"/>
      <c r="Q3948"/>
      <c r="R3948"/>
      <c r="AL3948" s="117"/>
      <c r="AM3948"/>
      <c r="AN3948"/>
      <c r="AO3948"/>
      <c r="AP3948"/>
      <c r="AU3948"/>
      <c r="AV3948" s="169"/>
    </row>
    <row r="3949" spans="1:48" s="9" customFormat="1" ht="15" customHeight="1" x14ac:dyDescent="0.35">
      <c r="A3949"/>
      <c r="B3949"/>
      <c r="C3949"/>
      <c r="D3949"/>
      <c r="E3949"/>
      <c r="F3949"/>
      <c r="K3949"/>
      <c r="L3949"/>
      <c r="M3949"/>
      <c r="N3949"/>
      <c r="O3949"/>
      <c r="Q3949"/>
      <c r="R3949"/>
      <c r="AL3949" s="117"/>
      <c r="AM3949"/>
      <c r="AN3949"/>
      <c r="AO3949"/>
      <c r="AP3949"/>
      <c r="AU3949"/>
      <c r="AV3949" s="169"/>
    </row>
    <row r="3950" spans="1:48" s="9" customFormat="1" ht="15" customHeight="1" x14ac:dyDescent="0.35">
      <c r="A3950"/>
      <c r="B3950"/>
      <c r="C3950"/>
      <c r="D3950"/>
      <c r="E3950"/>
      <c r="F3950"/>
      <c r="K3950"/>
      <c r="L3950"/>
      <c r="M3950"/>
      <c r="N3950"/>
      <c r="O3950"/>
      <c r="Q3950"/>
      <c r="R3950"/>
      <c r="AL3950" s="117"/>
      <c r="AM3950"/>
      <c r="AN3950"/>
      <c r="AO3950"/>
      <c r="AP3950"/>
      <c r="AU3950"/>
      <c r="AV3950" s="169"/>
    </row>
    <row r="3951" spans="1:48" s="9" customFormat="1" ht="15" customHeight="1" x14ac:dyDescent="0.35">
      <c r="A3951"/>
      <c r="B3951"/>
      <c r="C3951"/>
      <c r="D3951"/>
      <c r="E3951"/>
      <c r="F3951"/>
      <c r="K3951"/>
      <c r="L3951"/>
      <c r="M3951"/>
      <c r="N3951"/>
      <c r="O3951"/>
      <c r="Q3951"/>
      <c r="R3951"/>
      <c r="AL3951" s="117"/>
      <c r="AM3951"/>
      <c r="AN3951"/>
      <c r="AO3951"/>
      <c r="AP3951"/>
      <c r="AU3951"/>
      <c r="AV3951" s="169"/>
    </row>
    <row r="3952" spans="1:48" s="9" customFormat="1" ht="15" customHeight="1" x14ac:dyDescent="0.35">
      <c r="A3952"/>
      <c r="B3952"/>
      <c r="C3952"/>
      <c r="D3952"/>
      <c r="E3952"/>
      <c r="F3952"/>
      <c r="K3952"/>
      <c r="L3952"/>
      <c r="M3952"/>
      <c r="N3952"/>
      <c r="O3952"/>
      <c r="Q3952"/>
      <c r="R3952"/>
      <c r="AL3952" s="117"/>
      <c r="AM3952"/>
      <c r="AN3952"/>
      <c r="AO3952"/>
      <c r="AP3952"/>
      <c r="AU3952"/>
      <c r="AV3952" s="169"/>
    </row>
    <row r="3953" spans="1:48" s="9" customFormat="1" ht="15" customHeight="1" x14ac:dyDescent="0.35">
      <c r="A3953"/>
      <c r="B3953"/>
      <c r="C3953"/>
      <c r="D3953"/>
      <c r="E3953"/>
      <c r="F3953"/>
      <c r="K3953"/>
      <c r="L3953"/>
      <c r="M3953"/>
      <c r="N3953"/>
      <c r="O3953"/>
      <c r="Q3953"/>
      <c r="R3953"/>
      <c r="AL3953" s="117"/>
      <c r="AM3953"/>
      <c r="AN3953"/>
      <c r="AO3953"/>
      <c r="AP3953"/>
      <c r="AU3953"/>
      <c r="AV3953" s="169"/>
    </row>
    <row r="3954" spans="1:48" s="9" customFormat="1" ht="15" customHeight="1" x14ac:dyDescent="0.35">
      <c r="A3954"/>
      <c r="B3954"/>
      <c r="C3954"/>
      <c r="D3954"/>
      <c r="E3954"/>
      <c r="F3954"/>
      <c r="K3954"/>
      <c r="L3954"/>
      <c r="M3954"/>
      <c r="N3954"/>
      <c r="O3954"/>
      <c r="Q3954"/>
      <c r="R3954"/>
      <c r="AL3954" s="117"/>
      <c r="AM3954"/>
      <c r="AN3954"/>
      <c r="AO3954"/>
      <c r="AP3954"/>
      <c r="AU3954"/>
      <c r="AV3954" s="169"/>
    </row>
    <row r="3955" spans="1:48" s="9" customFormat="1" ht="15" customHeight="1" x14ac:dyDescent="0.35">
      <c r="A3955"/>
      <c r="B3955"/>
      <c r="C3955"/>
      <c r="D3955"/>
      <c r="E3955"/>
      <c r="F3955"/>
      <c r="K3955"/>
      <c r="L3955"/>
      <c r="M3955"/>
      <c r="N3955"/>
      <c r="O3955"/>
      <c r="Q3955"/>
      <c r="R3955"/>
      <c r="AL3955" s="117"/>
      <c r="AM3955"/>
      <c r="AN3955"/>
      <c r="AO3955"/>
      <c r="AP3955"/>
      <c r="AU3955"/>
      <c r="AV3955" s="169"/>
    </row>
    <row r="3956" spans="1:48" s="9" customFormat="1" ht="15" customHeight="1" x14ac:dyDescent="0.35">
      <c r="A3956"/>
      <c r="B3956"/>
      <c r="C3956"/>
      <c r="D3956"/>
      <c r="E3956"/>
      <c r="F3956"/>
      <c r="K3956"/>
      <c r="L3956"/>
      <c r="M3956"/>
      <c r="N3956"/>
      <c r="O3956"/>
      <c r="Q3956"/>
      <c r="R3956"/>
      <c r="AL3956" s="117"/>
      <c r="AM3956"/>
      <c r="AN3956"/>
      <c r="AO3956"/>
      <c r="AP3956"/>
      <c r="AU3956"/>
      <c r="AV3956" s="169"/>
    </row>
    <row r="3957" spans="1:48" s="9" customFormat="1" ht="15" customHeight="1" x14ac:dyDescent="0.35">
      <c r="A3957"/>
      <c r="B3957"/>
      <c r="C3957"/>
      <c r="D3957"/>
      <c r="E3957"/>
      <c r="F3957"/>
      <c r="K3957"/>
      <c r="L3957"/>
      <c r="M3957"/>
      <c r="N3957"/>
      <c r="O3957"/>
      <c r="Q3957"/>
      <c r="R3957"/>
      <c r="AL3957" s="117"/>
      <c r="AM3957"/>
      <c r="AN3957"/>
      <c r="AO3957"/>
      <c r="AP3957"/>
      <c r="AU3957"/>
      <c r="AV3957" s="169"/>
    </row>
    <row r="3958" spans="1:48" s="9" customFormat="1" ht="15" customHeight="1" x14ac:dyDescent="0.35">
      <c r="A3958"/>
      <c r="B3958"/>
      <c r="C3958"/>
      <c r="D3958"/>
      <c r="E3958"/>
      <c r="F3958"/>
      <c r="K3958"/>
      <c r="L3958"/>
      <c r="M3958"/>
      <c r="N3958"/>
      <c r="O3958"/>
      <c r="Q3958"/>
      <c r="R3958"/>
      <c r="AL3958" s="117"/>
      <c r="AM3958"/>
      <c r="AN3958"/>
      <c r="AO3958"/>
      <c r="AP3958"/>
      <c r="AU3958"/>
      <c r="AV3958" s="169"/>
    </row>
    <row r="3959" spans="1:48" s="9" customFormat="1" ht="15" customHeight="1" x14ac:dyDescent="0.35">
      <c r="A3959"/>
      <c r="B3959"/>
      <c r="C3959"/>
      <c r="D3959"/>
      <c r="E3959"/>
      <c r="F3959"/>
      <c r="K3959"/>
      <c r="L3959"/>
      <c r="M3959"/>
      <c r="N3959"/>
      <c r="O3959"/>
      <c r="Q3959"/>
      <c r="R3959"/>
      <c r="AL3959" s="117"/>
      <c r="AM3959"/>
      <c r="AN3959"/>
      <c r="AO3959"/>
      <c r="AP3959"/>
      <c r="AU3959"/>
      <c r="AV3959" s="169"/>
    </row>
    <row r="3960" spans="1:48" s="9" customFormat="1" ht="15" customHeight="1" x14ac:dyDescent="0.35">
      <c r="A3960"/>
      <c r="B3960"/>
      <c r="C3960"/>
      <c r="D3960"/>
      <c r="E3960"/>
      <c r="F3960"/>
      <c r="K3960"/>
      <c r="L3960"/>
      <c r="M3960"/>
      <c r="N3960"/>
      <c r="O3960"/>
      <c r="Q3960"/>
      <c r="R3960"/>
      <c r="AL3960" s="117"/>
      <c r="AM3960"/>
      <c r="AN3960"/>
      <c r="AO3960"/>
      <c r="AP3960"/>
      <c r="AU3960"/>
      <c r="AV3960" s="169"/>
    </row>
    <row r="3961" spans="1:48" s="9" customFormat="1" ht="15" customHeight="1" x14ac:dyDescent="0.35">
      <c r="A3961"/>
      <c r="B3961"/>
      <c r="C3961"/>
      <c r="D3961"/>
      <c r="E3961"/>
      <c r="F3961"/>
      <c r="K3961"/>
      <c r="L3961"/>
      <c r="M3961"/>
      <c r="N3961"/>
      <c r="O3961"/>
      <c r="Q3961"/>
      <c r="R3961"/>
      <c r="AL3961" s="117"/>
      <c r="AM3961"/>
      <c r="AN3961"/>
      <c r="AO3961"/>
      <c r="AP3961"/>
      <c r="AU3961"/>
      <c r="AV3961" s="169"/>
    </row>
    <row r="3962" spans="1:48" s="9" customFormat="1" ht="15" customHeight="1" x14ac:dyDescent="0.35">
      <c r="A3962"/>
      <c r="B3962"/>
      <c r="C3962"/>
      <c r="D3962"/>
      <c r="E3962"/>
      <c r="F3962"/>
      <c r="K3962"/>
      <c r="L3962"/>
      <c r="M3962"/>
      <c r="N3962"/>
      <c r="O3962"/>
      <c r="Q3962"/>
      <c r="R3962"/>
      <c r="AL3962" s="117"/>
      <c r="AM3962"/>
      <c r="AN3962"/>
      <c r="AO3962"/>
      <c r="AP3962"/>
      <c r="AU3962"/>
      <c r="AV3962" s="169"/>
    </row>
    <row r="3963" spans="1:48" s="9" customFormat="1" ht="15" customHeight="1" x14ac:dyDescent="0.35">
      <c r="A3963"/>
      <c r="B3963"/>
      <c r="C3963"/>
      <c r="D3963"/>
      <c r="E3963"/>
      <c r="F3963"/>
      <c r="K3963"/>
      <c r="L3963"/>
      <c r="M3963"/>
      <c r="N3963"/>
      <c r="O3963"/>
      <c r="Q3963"/>
      <c r="R3963"/>
      <c r="AL3963" s="117"/>
      <c r="AM3963"/>
      <c r="AN3963"/>
      <c r="AO3963"/>
      <c r="AP3963"/>
      <c r="AU3963"/>
      <c r="AV3963" s="169"/>
    </row>
    <row r="3964" spans="1:48" s="9" customFormat="1" ht="15" customHeight="1" x14ac:dyDescent="0.35">
      <c r="A3964"/>
      <c r="B3964"/>
      <c r="C3964"/>
      <c r="D3964"/>
      <c r="E3964"/>
      <c r="F3964"/>
      <c r="K3964"/>
      <c r="L3964"/>
      <c r="M3964"/>
      <c r="N3964"/>
      <c r="O3964"/>
      <c r="Q3964"/>
      <c r="R3964"/>
      <c r="AL3964" s="117"/>
      <c r="AM3964"/>
      <c r="AN3964"/>
      <c r="AO3964"/>
      <c r="AP3964"/>
      <c r="AU3964"/>
      <c r="AV3964" s="169"/>
    </row>
    <row r="3965" spans="1:48" s="9" customFormat="1" ht="15" customHeight="1" x14ac:dyDescent="0.35">
      <c r="A3965"/>
      <c r="B3965"/>
      <c r="C3965"/>
      <c r="D3965"/>
      <c r="E3965"/>
      <c r="F3965"/>
      <c r="K3965"/>
      <c r="L3965"/>
      <c r="M3965"/>
      <c r="N3965"/>
      <c r="O3965"/>
      <c r="Q3965"/>
      <c r="R3965"/>
      <c r="AL3965" s="117"/>
      <c r="AM3965"/>
      <c r="AN3965"/>
      <c r="AO3965"/>
      <c r="AP3965"/>
      <c r="AU3965"/>
      <c r="AV3965" s="169"/>
    </row>
    <row r="3966" spans="1:48" s="9" customFormat="1" ht="15" customHeight="1" x14ac:dyDescent="0.35">
      <c r="A3966"/>
      <c r="B3966"/>
      <c r="C3966"/>
      <c r="D3966"/>
      <c r="E3966"/>
      <c r="F3966"/>
      <c r="K3966"/>
      <c r="L3966"/>
      <c r="M3966"/>
      <c r="N3966"/>
      <c r="O3966"/>
      <c r="Q3966"/>
      <c r="R3966"/>
      <c r="AL3966" s="117"/>
      <c r="AM3966"/>
      <c r="AN3966"/>
      <c r="AO3966"/>
      <c r="AP3966"/>
      <c r="AU3966"/>
      <c r="AV3966" s="169"/>
    </row>
    <row r="3967" spans="1:48" s="9" customFormat="1" ht="15" customHeight="1" x14ac:dyDescent="0.35">
      <c r="A3967"/>
      <c r="B3967"/>
      <c r="C3967"/>
      <c r="D3967"/>
      <c r="E3967"/>
      <c r="F3967"/>
      <c r="K3967"/>
      <c r="L3967"/>
      <c r="M3967"/>
      <c r="N3967"/>
      <c r="O3967"/>
      <c r="Q3967"/>
      <c r="R3967"/>
      <c r="AL3967" s="117"/>
      <c r="AM3967"/>
      <c r="AN3967"/>
      <c r="AO3967"/>
      <c r="AP3967"/>
      <c r="AU3967"/>
      <c r="AV3967" s="169"/>
    </row>
    <row r="3968" spans="1:48" s="9" customFormat="1" ht="15" customHeight="1" x14ac:dyDescent="0.35">
      <c r="A3968"/>
      <c r="B3968"/>
      <c r="C3968"/>
      <c r="D3968"/>
      <c r="E3968"/>
      <c r="F3968"/>
      <c r="K3968"/>
      <c r="L3968"/>
      <c r="M3968"/>
      <c r="N3968"/>
      <c r="O3968"/>
      <c r="Q3968"/>
      <c r="R3968"/>
      <c r="AL3968" s="117"/>
      <c r="AM3968"/>
      <c r="AN3968"/>
      <c r="AO3968"/>
      <c r="AP3968"/>
      <c r="AU3968"/>
      <c r="AV3968" s="169"/>
    </row>
    <row r="3969" spans="1:48" s="9" customFormat="1" ht="15" customHeight="1" x14ac:dyDescent="0.35">
      <c r="A3969"/>
      <c r="B3969"/>
      <c r="C3969"/>
      <c r="D3969"/>
      <c r="E3969"/>
      <c r="F3969"/>
      <c r="K3969"/>
      <c r="L3969"/>
      <c r="M3969"/>
      <c r="N3969"/>
      <c r="O3969"/>
      <c r="Q3969"/>
      <c r="R3969"/>
      <c r="AL3969" s="117"/>
      <c r="AM3969"/>
      <c r="AN3969"/>
      <c r="AO3969"/>
      <c r="AP3969"/>
      <c r="AU3969"/>
      <c r="AV3969" s="169"/>
    </row>
    <row r="3970" spans="1:48" s="9" customFormat="1" ht="15" customHeight="1" x14ac:dyDescent="0.35">
      <c r="A3970"/>
      <c r="B3970"/>
      <c r="C3970"/>
      <c r="D3970"/>
      <c r="E3970"/>
      <c r="F3970"/>
      <c r="K3970"/>
      <c r="L3970"/>
      <c r="M3970"/>
      <c r="N3970"/>
      <c r="O3970"/>
      <c r="Q3970"/>
      <c r="R3970"/>
      <c r="AL3970" s="117"/>
      <c r="AM3970"/>
      <c r="AN3970"/>
      <c r="AO3970"/>
      <c r="AP3970"/>
      <c r="AU3970"/>
      <c r="AV3970" s="169"/>
    </row>
    <row r="3971" spans="1:48" s="9" customFormat="1" ht="15" customHeight="1" x14ac:dyDescent="0.35">
      <c r="A3971"/>
      <c r="B3971"/>
      <c r="C3971"/>
      <c r="D3971"/>
      <c r="E3971"/>
      <c r="F3971"/>
      <c r="K3971"/>
      <c r="L3971"/>
      <c r="M3971"/>
      <c r="N3971"/>
      <c r="O3971"/>
      <c r="Q3971"/>
      <c r="R3971"/>
      <c r="AL3971" s="117"/>
      <c r="AM3971"/>
      <c r="AN3971"/>
      <c r="AO3971"/>
      <c r="AP3971"/>
      <c r="AU3971"/>
      <c r="AV3971" s="169"/>
    </row>
    <row r="3972" spans="1:48" s="9" customFormat="1" ht="15" customHeight="1" x14ac:dyDescent="0.35">
      <c r="A3972"/>
      <c r="B3972"/>
      <c r="C3972"/>
      <c r="D3972"/>
      <c r="E3972"/>
      <c r="F3972"/>
      <c r="K3972"/>
      <c r="L3972"/>
      <c r="M3972"/>
      <c r="N3972"/>
      <c r="O3972"/>
      <c r="Q3972"/>
      <c r="R3972"/>
      <c r="AL3972" s="117"/>
      <c r="AM3972"/>
      <c r="AN3972"/>
      <c r="AO3972"/>
      <c r="AP3972"/>
      <c r="AU3972"/>
      <c r="AV3972" s="169"/>
    </row>
    <row r="3973" spans="1:48" s="9" customFormat="1" ht="15" customHeight="1" x14ac:dyDescent="0.35">
      <c r="A3973"/>
      <c r="B3973"/>
      <c r="C3973"/>
      <c r="D3973"/>
      <c r="E3973"/>
      <c r="F3973"/>
      <c r="K3973"/>
      <c r="L3973"/>
      <c r="M3973"/>
      <c r="N3973"/>
      <c r="O3973"/>
      <c r="Q3973"/>
      <c r="R3973"/>
      <c r="AL3973" s="117"/>
      <c r="AM3973"/>
      <c r="AN3973"/>
      <c r="AO3973"/>
      <c r="AP3973"/>
      <c r="AU3973"/>
      <c r="AV3973" s="169"/>
    </row>
    <row r="3974" spans="1:48" s="9" customFormat="1" ht="15" customHeight="1" x14ac:dyDescent="0.35">
      <c r="A3974"/>
      <c r="B3974"/>
      <c r="C3974"/>
      <c r="D3974"/>
      <c r="E3974"/>
      <c r="F3974"/>
      <c r="K3974"/>
      <c r="L3974"/>
      <c r="M3974"/>
      <c r="N3974"/>
      <c r="O3974"/>
      <c r="Q3974"/>
      <c r="R3974"/>
      <c r="AL3974" s="117"/>
      <c r="AM3974"/>
      <c r="AN3974"/>
      <c r="AO3974"/>
      <c r="AP3974"/>
      <c r="AU3974"/>
      <c r="AV3974" s="169"/>
    </row>
    <row r="3975" spans="1:48" s="9" customFormat="1" ht="15" customHeight="1" x14ac:dyDescent="0.35">
      <c r="A3975"/>
      <c r="B3975"/>
      <c r="C3975"/>
      <c r="D3975"/>
      <c r="E3975"/>
      <c r="F3975"/>
      <c r="K3975"/>
      <c r="L3975"/>
      <c r="M3975"/>
      <c r="N3975"/>
      <c r="O3975"/>
      <c r="Q3975"/>
      <c r="R3975"/>
      <c r="AL3975" s="117"/>
      <c r="AM3975"/>
      <c r="AN3975"/>
      <c r="AO3975"/>
      <c r="AP3975"/>
      <c r="AU3975"/>
      <c r="AV3975" s="169"/>
    </row>
    <row r="3976" spans="1:48" s="9" customFormat="1" ht="15" customHeight="1" x14ac:dyDescent="0.35">
      <c r="A3976"/>
      <c r="B3976"/>
      <c r="C3976"/>
      <c r="D3976"/>
      <c r="E3976"/>
      <c r="F3976"/>
      <c r="K3976"/>
      <c r="L3976"/>
      <c r="M3976"/>
      <c r="N3976"/>
      <c r="O3976"/>
      <c r="Q3976"/>
      <c r="R3976"/>
      <c r="AL3976" s="117"/>
      <c r="AM3976"/>
      <c r="AN3976"/>
      <c r="AO3976"/>
      <c r="AP3976"/>
      <c r="AU3976"/>
      <c r="AV3976" s="169"/>
    </row>
    <row r="3977" spans="1:48" s="9" customFormat="1" ht="15" customHeight="1" x14ac:dyDescent="0.35">
      <c r="A3977"/>
      <c r="B3977"/>
      <c r="C3977"/>
      <c r="D3977"/>
      <c r="E3977"/>
      <c r="F3977"/>
      <c r="K3977"/>
      <c r="L3977"/>
      <c r="M3977"/>
      <c r="N3977"/>
      <c r="O3977"/>
      <c r="Q3977"/>
      <c r="R3977"/>
      <c r="AL3977" s="117"/>
      <c r="AM3977"/>
      <c r="AN3977"/>
      <c r="AO3977"/>
      <c r="AP3977"/>
      <c r="AU3977"/>
      <c r="AV3977" s="169"/>
    </row>
    <row r="3978" spans="1:48" s="9" customFormat="1" ht="15" customHeight="1" x14ac:dyDescent="0.35">
      <c r="A3978"/>
      <c r="B3978"/>
      <c r="C3978"/>
      <c r="D3978"/>
      <c r="E3978"/>
      <c r="F3978"/>
      <c r="K3978"/>
      <c r="L3978"/>
      <c r="M3978"/>
      <c r="N3978"/>
      <c r="O3978"/>
      <c r="Q3978"/>
      <c r="R3978"/>
      <c r="AL3978" s="117"/>
      <c r="AM3978"/>
      <c r="AN3978"/>
      <c r="AO3978"/>
      <c r="AP3978"/>
      <c r="AU3978"/>
      <c r="AV3978" s="169"/>
    </row>
    <row r="3979" spans="1:48" s="9" customFormat="1" ht="15" customHeight="1" x14ac:dyDescent="0.35">
      <c r="A3979"/>
      <c r="B3979"/>
      <c r="C3979"/>
      <c r="D3979"/>
      <c r="E3979"/>
      <c r="F3979"/>
      <c r="K3979"/>
      <c r="L3979"/>
      <c r="M3979"/>
      <c r="N3979"/>
      <c r="O3979"/>
      <c r="Q3979"/>
      <c r="R3979"/>
      <c r="AL3979" s="117"/>
      <c r="AM3979"/>
      <c r="AN3979"/>
      <c r="AO3979"/>
      <c r="AP3979"/>
      <c r="AU3979"/>
      <c r="AV3979" s="169"/>
    </row>
    <row r="3980" spans="1:48" s="9" customFormat="1" ht="15" customHeight="1" x14ac:dyDescent="0.35">
      <c r="A3980"/>
      <c r="B3980"/>
      <c r="C3980"/>
      <c r="D3980"/>
      <c r="E3980"/>
      <c r="F3980"/>
      <c r="K3980"/>
      <c r="L3980"/>
      <c r="M3980"/>
      <c r="N3980"/>
      <c r="O3980"/>
      <c r="Q3980"/>
      <c r="R3980"/>
      <c r="AL3980" s="117"/>
      <c r="AM3980"/>
      <c r="AN3980"/>
      <c r="AO3980"/>
      <c r="AP3980"/>
      <c r="AU3980"/>
      <c r="AV3980" s="169"/>
    </row>
    <row r="3981" spans="1:48" s="9" customFormat="1" ht="15" customHeight="1" x14ac:dyDescent="0.35">
      <c r="A3981"/>
      <c r="B3981"/>
      <c r="C3981"/>
      <c r="D3981"/>
      <c r="E3981"/>
      <c r="F3981"/>
      <c r="K3981"/>
      <c r="L3981"/>
      <c r="M3981"/>
      <c r="N3981"/>
      <c r="O3981"/>
      <c r="Q3981"/>
      <c r="R3981"/>
      <c r="AL3981" s="117"/>
      <c r="AM3981"/>
      <c r="AN3981"/>
      <c r="AO3981"/>
      <c r="AP3981"/>
      <c r="AU3981"/>
      <c r="AV3981" s="169"/>
    </row>
    <row r="3982" spans="1:48" s="9" customFormat="1" ht="15" customHeight="1" x14ac:dyDescent="0.35">
      <c r="A3982"/>
      <c r="B3982"/>
      <c r="C3982"/>
      <c r="D3982"/>
      <c r="E3982"/>
      <c r="F3982"/>
      <c r="K3982"/>
      <c r="L3982"/>
      <c r="M3982"/>
      <c r="N3982"/>
      <c r="O3982"/>
      <c r="Q3982"/>
      <c r="R3982"/>
      <c r="AL3982" s="117"/>
      <c r="AM3982"/>
      <c r="AN3982"/>
      <c r="AO3982"/>
      <c r="AP3982"/>
      <c r="AU3982"/>
      <c r="AV3982" s="169"/>
    </row>
    <row r="3983" spans="1:48" s="9" customFormat="1" ht="15" customHeight="1" x14ac:dyDescent="0.35">
      <c r="A3983"/>
      <c r="B3983"/>
      <c r="C3983"/>
      <c r="D3983"/>
      <c r="E3983"/>
      <c r="F3983"/>
      <c r="K3983"/>
      <c r="L3983"/>
      <c r="M3983"/>
      <c r="N3983"/>
      <c r="O3983"/>
      <c r="Q3983"/>
      <c r="R3983"/>
      <c r="AL3983" s="117"/>
      <c r="AM3983"/>
      <c r="AN3983"/>
      <c r="AO3983"/>
      <c r="AP3983"/>
      <c r="AU3983"/>
      <c r="AV3983" s="169"/>
    </row>
    <row r="3984" spans="1:48" s="9" customFormat="1" ht="15" customHeight="1" x14ac:dyDescent="0.35">
      <c r="A3984"/>
      <c r="B3984"/>
      <c r="C3984"/>
      <c r="D3984"/>
      <c r="E3984"/>
      <c r="F3984"/>
      <c r="K3984"/>
      <c r="L3984"/>
      <c r="M3984"/>
      <c r="N3984"/>
      <c r="O3984"/>
      <c r="Q3984"/>
      <c r="R3984"/>
      <c r="AL3984" s="117"/>
      <c r="AM3984"/>
      <c r="AN3984"/>
      <c r="AO3984"/>
      <c r="AP3984"/>
      <c r="AU3984"/>
      <c r="AV3984" s="169"/>
    </row>
    <row r="3985" spans="1:48" s="9" customFormat="1" ht="15" customHeight="1" x14ac:dyDescent="0.35">
      <c r="A3985"/>
      <c r="B3985"/>
      <c r="C3985"/>
      <c r="D3985"/>
      <c r="E3985"/>
      <c r="F3985"/>
      <c r="K3985"/>
      <c r="L3985"/>
      <c r="M3985"/>
      <c r="N3985"/>
      <c r="O3985"/>
      <c r="Q3985"/>
      <c r="R3985"/>
      <c r="AL3985" s="117"/>
      <c r="AM3985"/>
      <c r="AN3985"/>
      <c r="AO3985"/>
      <c r="AP3985"/>
      <c r="AU3985"/>
      <c r="AV3985" s="169"/>
    </row>
    <row r="3986" spans="1:48" s="9" customFormat="1" ht="15" customHeight="1" x14ac:dyDescent="0.35">
      <c r="A3986"/>
      <c r="B3986"/>
      <c r="C3986"/>
      <c r="D3986"/>
      <c r="E3986"/>
      <c r="F3986"/>
      <c r="K3986"/>
      <c r="L3986"/>
      <c r="M3986"/>
      <c r="N3986"/>
      <c r="O3986"/>
      <c r="Q3986"/>
      <c r="R3986"/>
      <c r="AL3986" s="117"/>
      <c r="AM3986"/>
      <c r="AN3986"/>
      <c r="AO3986"/>
      <c r="AP3986"/>
      <c r="AU3986"/>
      <c r="AV3986" s="169"/>
    </row>
    <row r="3987" spans="1:48" s="9" customFormat="1" ht="15" customHeight="1" x14ac:dyDescent="0.35">
      <c r="A3987"/>
      <c r="B3987"/>
      <c r="C3987"/>
      <c r="D3987"/>
      <c r="E3987"/>
      <c r="F3987"/>
      <c r="K3987"/>
      <c r="L3987"/>
      <c r="M3987"/>
      <c r="N3987"/>
      <c r="O3987"/>
      <c r="Q3987"/>
      <c r="R3987"/>
      <c r="AL3987" s="117"/>
      <c r="AM3987"/>
      <c r="AN3987"/>
      <c r="AO3987"/>
      <c r="AP3987"/>
      <c r="AU3987"/>
      <c r="AV3987" s="169"/>
    </row>
    <row r="3988" spans="1:48" s="9" customFormat="1" ht="15" customHeight="1" x14ac:dyDescent="0.35">
      <c r="A3988"/>
      <c r="B3988"/>
      <c r="C3988"/>
      <c r="D3988"/>
      <c r="E3988"/>
      <c r="F3988"/>
      <c r="K3988"/>
      <c r="L3988"/>
      <c r="M3988"/>
      <c r="N3988"/>
      <c r="O3988"/>
      <c r="Q3988"/>
      <c r="R3988"/>
      <c r="AL3988" s="117"/>
      <c r="AM3988"/>
      <c r="AN3988"/>
      <c r="AO3988"/>
      <c r="AP3988"/>
      <c r="AU3988"/>
      <c r="AV3988" s="169"/>
    </row>
    <row r="3989" spans="1:48" s="9" customFormat="1" ht="15" customHeight="1" x14ac:dyDescent="0.35">
      <c r="A3989"/>
      <c r="B3989"/>
      <c r="C3989"/>
      <c r="D3989"/>
      <c r="E3989"/>
      <c r="F3989"/>
      <c r="K3989"/>
      <c r="L3989"/>
      <c r="M3989"/>
      <c r="N3989"/>
      <c r="O3989"/>
      <c r="Q3989"/>
      <c r="R3989"/>
      <c r="AL3989" s="117"/>
      <c r="AM3989"/>
      <c r="AN3989"/>
      <c r="AO3989"/>
      <c r="AP3989"/>
      <c r="AU3989"/>
      <c r="AV3989" s="169"/>
    </row>
    <row r="3990" spans="1:48" s="9" customFormat="1" ht="15" customHeight="1" x14ac:dyDescent="0.35">
      <c r="A3990"/>
      <c r="B3990"/>
      <c r="C3990"/>
      <c r="D3990"/>
      <c r="E3990"/>
      <c r="F3990"/>
      <c r="K3990"/>
      <c r="L3990"/>
      <c r="M3990"/>
      <c r="N3990"/>
      <c r="O3990"/>
      <c r="Q3990"/>
      <c r="R3990"/>
      <c r="AL3990" s="117"/>
      <c r="AM3990"/>
      <c r="AN3990"/>
      <c r="AO3990"/>
      <c r="AP3990"/>
      <c r="AU3990"/>
      <c r="AV3990" s="169"/>
    </row>
    <row r="3991" spans="1:48" s="9" customFormat="1" ht="15" customHeight="1" x14ac:dyDescent="0.35">
      <c r="A3991"/>
      <c r="B3991"/>
      <c r="C3991"/>
      <c r="D3991"/>
      <c r="E3991"/>
      <c r="F3991"/>
      <c r="K3991"/>
      <c r="L3991"/>
      <c r="M3991"/>
      <c r="N3991"/>
      <c r="O3991"/>
      <c r="Q3991"/>
      <c r="R3991"/>
      <c r="AL3991" s="117"/>
      <c r="AM3991"/>
      <c r="AN3991"/>
      <c r="AO3991"/>
      <c r="AP3991"/>
      <c r="AU3991"/>
      <c r="AV3991" s="169"/>
    </row>
    <row r="3992" spans="1:48" s="9" customFormat="1" ht="15" customHeight="1" x14ac:dyDescent="0.35">
      <c r="A3992"/>
      <c r="B3992"/>
      <c r="C3992"/>
      <c r="D3992"/>
      <c r="E3992"/>
      <c r="F3992"/>
      <c r="K3992"/>
      <c r="L3992"/>
      <c r="M3992"/>
      <c r="N3992"/>
      <c r="O3992"/>
      <c r="Q3992"/>
      <c r="R3992"/>
      <c r="AL3992" s="117"/>
      <c r="AM3992"/>
      <c r="AN3992"/>
      <c r="AO3992"/>
      <c r="AP3992"/>
      <c r="AU3992"/>
      <c r="AV3992" s="169"/>
    </row>
    <row r="3993" spans="1:48" s="9" customFormat="1" ht="15" customHeight="1" x14ac:dyDescent="0.35">
      <c r="A3993"/>
      <c r="B3993"/>
      <c r="C3993"/>
      <c r="D3993"/>
      <c r="E3993"/>
      <c r="F3993"/>
      <c r="K3993"/>
      <c r="L3993"/>
      <c r="M3993"/>
      <c r="N3993"/>
      <c r="O3993"/>
      <c r="Q3993"/>
      <c r="R3993"/>
      <c r="AL3993" s="117"/>
      <c r="AM3993"/>
      <c r="AN3993"/>
      <c r="AO3993"/>
      <c r="AP3993"/>
      <c r="AU3993"/>
      <c r="AV3993" s="169"/>
    </row>
    <row r="3994" spans="1:48" s="9" customFormat="1" ht="15" customHeight="1" x14ac:dyDescent="0.35">
      <c r="A3994"/>
      <c r="B3994"/>
      <c r="C3994"/>
      <c r="D3994"/>
      <c r="E3994"/>
      <c r="F3994"/>
      <c r="K3994"/>
      <c r="L3994"/>
      <c r="M3994"/>
      <c r="N3994"/>
      <c r="O3994"/>
      <c r="Q3994"/>
      <c r="R3994"/>
      <c r="AL3994" s="117"/>
      <c r="AM3994"/>
      <c r="AN3994"/>
      <c r="AO3994"/>
      <c r="AP3994"/>
      <c r="AU3994"/>
      <c r="AV3994" s="169"/>
    </row>
    <row r="3995" spans="1:48" s="9" customFormat="1" ht="15" customHeight="1" x14ac:dyDescent="0.35">
      <c r="A3995"/>
      <c r="B3995"/>
      <c r="C3995"/>
      <c r="D3995"/>
      <c r="E3995"/>
      <c r="F3995"/>
      <c r="K3995"/>
      <c r="L3995"/>
      <c r="M3995"/>
      <c r="N3995"/>
      <c r="O3995"/>
      <c r="Q3995"/>
      <c r="R3995"/>
      <c r="AL3995" s="117"/>
      <c r="AM3995"/>
      <c r="AN3995"/>
      <c r="AO3995"/>
      <c r="AP3995"/>
      <c r="AU3995"/>
      <c r="AV3995" s="169"/>
    </row>
    <row r="3996" spans="1:48" s="9" customFormat="1" ht="15" customHeight="1" x14ac:dyDescent="0.35">
      <c r="A3996"/>
      <c r="B3996"/>
      <c r="C3996"/>
      <c r="D3996"/>
      <c r="E3996"/>
      <c r="F3996"/>
      <c r="K3996"/>
      <c r="L3996"/>
      <c r="M3996"/>
      <c r="N3996"/>
      <c r="O3996"/>
      <c r="Q3996"/>
      <c r="R3996"/>
      <c r="AL3996" s="117"/>
      <c r="AM3996"/>
      <c r="AN3996"/>
      <c r="AO3996"/>
      <c r="AP3996"/>
      <c r="AU3996"/>
      <c r="AV3996" s="169"/>
    </row>
    <row r="3997" spans="1:48" s="9" customFormat="1" ht="15" customHeight="1" x14ac:dyDescent="0.35">
      <c r="A3997"/>
      <c r="B3997"/>
      <c r="C3997"/>
      <c r="D3997"/>
      <c r="E3997"/>
      <c r="F3997"/>
      <c r="K3997"/>
      <c r="L3997"/>
      <c r="M3997"/>
      <c r="N3997"/>
      <c r="O3997"/>
      <c r="Q3997"/>
      <c r="R3997"/>
      <c r="AL3997" s="117"/>
      <c r="AM3997"/>
      <c r="AN3997"/>
      <c r="AO3997"/>
      <c r="AP3997"/>
      <c r="AU3997"/>
      <c r="AV3997" s="169"/>
    </row>
    <row r="3998" spans="1:48" s="9" customFormat="1" ht="15" customHeight="1" x14ac:dyDescent="0.35">
      <c r="A3998"/>
      <c r="B3998"/>
      <c r="C3998"/>
      <c r="D3998"/>
      <c r="E3998"/>
      <c r="F3998"/>
      <c r="K3998"/>
      <c r="L3998"/>
      <c r="M3998"/>
      <c r="N3998"/>
      <c r="O3998"/>
      <c r="Q3998"/>
      <c r="R3998"/>
      <c r="AL3998" s="117"/>
      <c r="AM3998"/>
      <c r="AN3998"/>
      <c r="AO3998"/>
      <c r="AP3998"/>
      <c r="AU3998"/>
      <c r="AV3998" s="169"/>
    </row>
    <row r="3999" spans="1:48" s="9" customFormat="1" ht="15" customHeight="1" x14ac:dyDescent="0.35">
      <c r="A3999"/>
      <c r="B3999"/>
      <c r="C3999"/>
      <c r="D3999"/>
      <c r="E3999"/>
      <c r="F3999"/>
      <c r="K3999"/>
      <c r="L3999"/>
      <c r="M3999"/>
      <c r="N3999"/>
      <c r="O3999"/>
      <c r="Q3999"/>
      <c r="R3999"/>
      <c r="AL3999" s="117"/>
      <c r="AM3999"/>
      <c r="AN3999"/>
      <c r="AO3999"/>
      <c r="AP3999"/>
      <c r="AU3999"/>
      <c r="AV3999" s="169"/>
    </row>
    <row r="4000" spans="1:48" s="9" customFormat="1" ht="15" customHeight="1" x14ac:dyDescent="0.35">
      <c r="A4000"/>
      <c r="B4000"/>
      <c r="C4000"/>
      <c r="D4000"/>
      <c r="E4000"/>
      <c r="F4000"/>
      <c r="K4000"/>
      <c r="L4000"/>
      <c r="M4000"/>
      <c r="N4000"/>
      <c r="O4000"/>
      <c r="Q4000"/>
      <c r="R4000"/>
      <c r="AL4000" s="117"/>
      <c r="AM4000"/>
      <c r="AN4000"/>
      <c r="AO4000"/>
      <c r="AP4000"/>
      <c r="AU4000"/>
      <c r="AV4000" s="169"/>
    </row>
    <row r="4001" spans="1:48" s="9" customFormat="1" ht="15" customHeight="1" x14ac:dyDescent="0.35">
      <c r="A4001"/>
      <c r="B4001"/>
      <c r="C4001"/>
      <c r="D4001"/>
      <c r="E4001"/>
      <c r="F4001"/>
      <c r="K4001"/>
      <c r="L4001"/>
      <c r="M4001"/>
      <c r="N4001"/>
      <c r="O4001"/>
      <c r="Q4001"/>
      <c r="R4001"/>
      <c r="AL4001" s="117"/>
      <c r="AM4001"/>
      <c r="AN4001"/>
      <c r="AO4001"/>
      <c r="AP4001"/>
      <c r="AU4001"/>
      <c r="AV4001" s="169"/>
    </row>
    <row r="4002" spans="1:48" s="9" customFormat="1" ht="15" customHeight="1" x14ac:dyDescent="0.35">
      <c r="A4002"/>
      <c r="B4002"/>
      <c r="C4002"/>
      <c r="D4002"/>
      <c r="E4002"/>
      <c r="F4002"/>
      <c r="K4002"/>
      <c r="L4002"/>
      <c r="M4002"/>
      <c r="N4002"/>
      <c r="O4002"/>
      <c r="Q4002"/>
      <c r="R4002"/>
      <c r="AL4002" s="117"/>
      <c r="AM4002"/>
      <c r="AN4002"/>
      <c r="AO4002"/>
      <c r="AP4002"/>
      <c r="AU4002"/>
      <c r="AV4002" s="169"/>
    </row>
    <row r="4003" spans="1:48" s="9" customFormat="1" ht="15" customHeight="1" x14ac:dyDescent="0.35">
      <c r="A4003"/>
      <c r="B4003"/>
      <c r="C4003"/>
      <c r="D4003"/>
      <c r="E4003"/>
      <c r="F4003"/>
      <c r="K4003"/>
      <c r="L4003"/>
      <c r="M4003"/>
      <c r="N4003"/>
      <c r="O4003"/>
      <c r="Q4003"/>
      <c r="R4003"/>
      <c r="AL4003" s="117"/>
      <c r="AM4003"/>
      <c r="AN4003"/>
      <c r="AO4003"/>
      <c r="AP4003"/>
      <c r="AU4003"/>
      <c r="AV4003" s="169"/>
    </row>
    <row r="4004" spans="1:48" s="9" customFormat="1" ht="15" customHeight="1" x14ac:dyDescent="0.35">
      <c r="A4004"/>
      <c r="B4004"/>
      <c r="C4004"/>
      <c r="D4004"/>
      <c r="E4004"/>
      <c r="F4004"/>
      <c r="K4004"/>
      <c r="L4004"/>
      <c r="M4004"/>
      <c r="N4004"/>
      <c r="O4004"/>
      <c r="Q4004"/>
      <c r="R4004"/>
      <c r="AL4004" s="117"/>
      <c r="AM4004"/>
      <c r="AN4004"/>
      <c r="AO4004"/>
      <c r="AP4004"/>
      <c r="AU4004"/>
      <c r="AV4004" s="169"/>
    </row>
    <row r="4005" spans="1:48" s="9" customFormat="1" ht="15" customHeight="1" x14ac:dyDescent="0.35">
      <c r="A4005"/>
      <c r="B4005"/>
      <c r="C4005"/>
      <c r="D4005"/>
      <c r="E4005"/>
      <c r="F4005"/>
      <c r="K4005"/>
      <c r="L4005"/>
      <c r="M4005"/>
      <c r="N4005"/>
      <c r="O4005"/>
      <c r="Q4005"/>
      <c r="R4005"/>
      <c r="AL4005" s="117"/>
      <c r="AM4005"/>
      <c r="AN4005"/>
      <c r="AO4005"/>
      <c r="AP4005"/>
      <c r="AU4005"/>
      <c r="AV4005" s="169"/>
    </row>
    <row r="4006" spans="1:48" s="9" customFormat="1" ht="15" customHeight="1" x14ac:dyDescent="0.35">
      <c r="A4006"/>
      <c r="B4006"/>
      <c r="C4006"/>
      <c r="D4006"/>
      <c r="E4006"/>
      <c r="F4006"/>
      <c r="K4006"/>
      <c r="L4006"/>
      <c r="M4006"/>
      <c r="N4006"/>
      <c r="O4006"/>
      <c r="Q4006"/>
      <c r="R4006"/>
      <c r="AL4006" s="117"/>
      <c r="AM4006"/>
      <c r="AN4006"/>
      <c r="AO4006"/>
      <c r="AP4006"/>
      <c r="AU4006"/>
      <c r="AV4006" s="169"/>
    </row>
    <row r="4007" spans="1:48" s="9" customFormat="1" ht="15" customHeight="1" x14ac:dyDescent="0.35">
      <c r="A4007"/>
      <c r="B4007"/>
      <c r="C4007"/>
      <c r="D4007"/>
      <c r="E4007"/>
      <c r="F4007"/>
      <c r="K4007"/>
      <c r="L4007"/>
      <c r="M4007"/>
      <c r="N4007"/>
      <c r="O4007"/>
      <c r="Q4007"/>
      <c r="R4007"/>
      <c r="AL4007" s="117"/>
      <c r="AM4007"/>
      <c r="AN4007"/>
      <c r="AO4007"/>
      <c r="AP4007"/>
      <c r="AU4007"/>
      <c r="AV4007" s="169"/>
    </row>
    <row r="4008" spans="1:48" s="9" customFormat="1" ht="15" customHeight="1" x14ac:dyDescent="0.35">
      <c r="A4008"/>
      <c r="B4008"/>
      <c r="C4008"/>
      <c r="D4008"/>
      <c r="E4008"/>
      <c r="F4008"/>
      <c r="K4008"/>
      <c r="L4008"/>
      <c r="M4008"/>
      <c r="N4008"/>
      <c r="O4008"/>
      <c r="Q4008"/>
      <c r="R4008"/>
      <c r="AL4008" s="117"/>
      <c r="AM4008"/>
      <c r="AN4008"/>
      <c r="AO4008"/>
      <c r="AP4008"/>
      <c r="AU4008"/>
      <c r="AV4008" s="169"/>
    </row>
    <row r="4009" spans="1:48" s="9" customFormat="1" ht="15" customHeight="1" x14ac:dyDescent="0.35">
      <c r="A4009"/>
      <c r="B4009"/>
      <c r="C4009"/>
      <c r="D4009"/>
      <c r="E4009"/>
      <c r="F4009"/>
      <c r="K4009"/>
      <c r="L4009"/>
      <c r="M4009"/>
      <c r="N4009"/>
      <c r="O4009"/>
      <c r="Q4009"/>
      <c r="R4009"/>
      <c r="AL4009" s="117"/>
      <c r="AM4009"/>
      <c r="AN4009"/>
      <c r="AO4009"/>
      <c r="AP4009"/>
      <c r="AU4009"/>
      <c r="AV4009" s="169"/>
    </row>
    <row r="4010" spans="1:48" s="9" customFormat="1" ht="15" customHeight="1" x14ac:dyDescent="0.35">
      <c r="A4010"/>
      <c r="B4010"/>
      <c r="C4010"/>
      <c r="D4010"/>
      <c r="E4010"/>
      <c r="F4010"/>
      <c r="K4010"/>
      <c r="L4010"/>
      <c r="M4010"/>
      <c r="N4010"/>
      <c r="O4010"/>
      <c r="Q4010"/>
      <c r="R4010"/>
      <c r="AL4010" s="117"/>
      <c r="AM4010"/>
      <c r="AN4010"/>
      <c r="AO4010"/>
      <c r="AP4010"/>
      <c r="AU4010"/>
      <c r="AV4010" s="169"/>
    </row>
    <row r="4011" spans="1:48" s="9" customFormat="1" ht="15" customHeight="1" x14ac:dyDescent="0.35">
      <c r="A4011"/>
      <c r="B4011"/>
      <c r="C4011"/>
      <c r="D4011"/>
      <c r="E4011"/>
      <c r="F4011"/>
      <c r="K4011"/>
      <c r="L4011"/>
      <c r="M4011"/>
      <c r="N4011"/>
      <c r="O4011"/>
      <c r="Q4011"/>
      <c r="R4011"/>
      <c r="AL4011" s="117"/>
      <c r="AM4011"/>
      <c r="AN4011"/>
      <c r="AO4011"/>
      <c r="AP4011"/>
      <c r="AU4011"/>
      <c r="AV4011" s="169"/>
    </row>
    <row r="4012" spans="1:48" s="9" customFormat="1" ht="15" customHeight="1" x14ac:dyDescent="0.35">
      <c r="A4012"/>
      <c r="B4012"/>
      <c r="C4012"/>
      <c r="D4012"/>
      <c r="E4012"/>
      <c r="F4012"/>
      <c r="K4012"/>
      <c r="L4012"/>
      <c r="M4012"/>
      <c r="N4012"/>
      <c r="O4012"/>
      <c r="Q4012"/>
      <c r="R4012"/>
      <c r="AL4012" s="117"/>
      <c r="AM4012"/>
      <c r="AN4012"/>
      <c r="AO4012"/>
      <c r="AP4012"/>
      <c r="AU4012"/>
      <c r="AV4012" s="169"/>
    </row>
    <row r="4013" spans="1:48" s="9" customFormat="1" ht="15" customHeight="1" x14ac:dyDescent="0.35">
      <c r="A4013"/>
      <c r="B4013"/>
      <c r="C4013"/>
      <c r="D4013"/>
      <c r="E4013"/>
      <c r="F4013"/>
      <c r="K4013"/>
      <c r="L4013"/>
      <c r="M4013"/>
      <c r="N4013"/>
      <c r="O4013"/>
      <c r="Q4013"/>
      <c r="R4013"/>
      <c r="AL4013" s="117"/>
      <c r="AM4013"/>
      <c r="AN4013"/>
      <c r="AO4013"/>
      <c r="AP4013"/>
      <c r="AU4013"/>
      <c r="AV4013" s="169"/>
    </row>
    <row r="4014" spans="1:48" s="9" customFormat="1" ht="15" customHeight="1" x14ac:dyDescent="0.35">
      <c r="A4014"/>
      <c r="B4014"/>
      <c r="C4014"/>
      <c r="D4014"/>
      <c r="E4014"/>
      <c r="F4014"/>
      <c r="K4014"/>
      <c r="L4014"/>
      <c r="M4014"/>
      <c r="N4014"/>
      <c r="O4014"/>
      <c r="Q4014"/>
      <c r="R4014"/>
      <c r="AL4014" s="117"/>
      <c r="AM4014"/>
      <c r="AN4014"/>
      <c r="AO4014"/>
      <c r="AP4014"/>
      <c r="AU4014"/>
      <c r="AV4014" s="169"/>
    </row>
    <row r="4015" spans="1:48" s="9" customFormat="1" ht="15" customHeight="1" x14ac:dyDescent="0.35">
      <c r="A4015"/>
      <c r="B4015"/>
      <c r="C4015"/>
      <c r="D4015"/>
      <c r="E4015"/>
      <c r="F4015"/>
      <c r="K4015"/>
      <c r="L4015"/>
      <c r="M4015"/>
      <c r="N4015"/>
      <c r="O4015"/>
      <c r="Q4015"/>
      <c r="R4015"/>
      <c r="AL4015" s="117"/>
      <c r="AM4015"/>
      <c r="AN4015"/>
      <c r="AO4015"/>
      <c r="AP4015"/>
      <c r="AU4015"/>
      <c r="AV4015" s="169"/>
    </row>
    <row r="4016" spans="1:48" s="9" customFormat="1" ht="15" customHeight="1" x14ac:dyDescent="0.35">
      <c r="A4016"/>
      <c r="B4016"/>
      <c r="C4016"/>
      <c r="D4016"/>
      <c r="E4016"/>
      <c r="F4016"/>
      <c r="K4016"/>
      <c r="L4016"/>
      <c r="M4016"/>
      <c r="N4016"/>
      <c r="O4016"/>
      <c r="Q4016"/>
      <c r="R4016"/>
      <c r="AL4016" s="117"/>
      <c r="AM4016"/>
      <c r="AN4016"/>
      <c r="AO4016"/>
      <c r="AP4016"/>
      <c r="AU4016"/>
      <c r="AV4016" s="169"/>
    </row>
    <row r="4017" spans="1:48" s="9" customFormat="1" ht="15" customHeight="1" x14ac:dyDescent="0.35">
      <c r="A4017"/>
      <c r="B4017"/>
      <c r="C4017"/>
      <c r="D4017"/>
      <c r="E4017"/>
      <c r="F4017"/>
      <c r="K4017"/>
      <c r="L4017"/>
      <c r="M4017"/>
      <c r="N4017"/>
      <c r="O4017"/>
      <c r="Q4017"/>
      <c r="R4017"/>
      <c r="AL4017" s="117"/>
      <c r="AM4017"/>
      <c r="AN4017"/>
      <c r="AO4017"/>
      <c r="AP4017"/>
      <c r="AU4017"/>
      <c r="AV4017" s="169"/>
    </row>
    <row r="4018" spans="1:48" s="9" customFormat="1" ht="15" customHeight="1" x14ac:dyDescent="0.35">
      <c r="A4018"/>
      <c r="B4018"/>
      <c r="C4018"/>
      <c r="D4018"/>
      <c r="E4018"/>
      <c r="F4018"/>
      <c r="K4018"/>
      <c r="L4018"/>
      <c r="M4018"/>
      <c r="N4018"/>
      <c r="O4018"/>
      <c r="Q4018"/>
      <c r="R4018"/>
      <c r="AL4018" s="117"/>
      <c r="AM4018"/>
      <c r="AN4018"/>
      <c r="AO4018"/>
      <c r="AP4018"/>
      <c r="AU4018"/>
      <c r="AV4018" s="169"/>
    </row>
    <row r="4019" spans="1:48" s="9" customFormat="1" ht="15" customHeight="1" x14ac:dyDescent="0.35">
      <c r="A4019"/>
      <c r="B4019"/>
      <c r="C4019"/>
      <c r="D4019"/>
      <c r="E4019"/>
      <c r="F4019"/>
      <c r="K4019"/>
      <c r="L4019"/>
      <c r="M4019"/>
      <c r="N4019"/>
      <c r="O4019"/>
      <c r="Q4019"/>
      <c r="R4019"/>
      <c r="AL4019" s="117"/>
      <c r="AM4019"/>
      <c r="AN4019"/>
      <c r="AO4019"/>
      <c r="AP4019"/>
      <c r="AU4019"/>
      <c r="AV4019" s="169"/>
    </row>
    <row r="4020" spans="1:48" s="9" customFormat="1" ht="15" customHeight="1" x14ac:dyDescent="0.35">
      <c r="A4020"/>
      <c r="B4020"/>
      <c r="C4020"/>
      <c r="D4020"/>
      <c r="E4020"/>
      <c r="F4020"/>
      <c r="K4020"/>
      <c r="L4020"/>
      <c r="M4020"/>
      <c r="N4020"/>
      <c r="O4020"/>
      <c r="Q4020"/>
      <c r="R4020"/>
      <c r="AL4020" s="117"/>
      <c r="AM4020"/>
      <c r="AN4020"/>
      <c r="AO4020"/>
      <c r="AP4020"/>
      <c r="AU4020"/>
      <c r="AV4020" s="169"/>
    </row>
    <row r="4021" spans="1:48" s="9" customFormat="1" ht="15" customHeight="1" x14ac:dyDescent="0.35">
      <c r="A4021"/>
      <c r="B4021"/>
      <c r="C4021"/>
      <c r="D4021"/>
      <c r="E4021"/>
      <c r="F4021"/>
      <c r="K4021"/>
      <c r="L4021"/>
      <c r="M4021"/>
      <c r="N4021"/>
      <c r="O4021"/>
      <c r="Q4021"/>
      <c r="R4021"/>
      <c r="AL4021" s="117"/>
      <c r="AM4021"/>
      <c r="AN4021"/>
      <c r="AO4021"/>
      <c r="AP4021"/>
      <c r="AU4021"/>
      <c r="AV4021" s="169"/>
    </row>
    <row r="4022" spans="1:48" s="9" customFormat="1" ht="15" customHeight="1" x14ac:dyDescent="0.35">
      <c r="A4022"/>
      <c r="B4022"/>
      <c r="C4022"/>
      <c r="D4022"/>
      <c r="E4022"/>
      <c r="F4022"/>
      <c r="K4022"/>
      <c r="L4022"/>
      <c r="M4022"/>
      <c r="N4022"/>
      <c r="O4022"/>
      <c r="Q4022"/>
      <c r="R4022"/>
      <c r="AL4022" s="117"/>
      <c r="AM4022"/>
      <c r="AN4022"/>
      <c r="AO4022"/>
      <c r="AP4022"/>
      <c r="AU4022"/>
      <c r="AV4022" s="169"/>
    </row>
    <row r="4023" spans="1:48" s="9" customFormat="1" ht="15" customHeight="1" x14ac:dyDescent="0.35">
      <c r="A4023"/>
      <c r="B4023"/>
      <c r="C4023"/>
      <c r="D4023"/>
      <c r="E4023"/>
      <c r="F4023"/>
      <c r="K4023"/>
      <c r="L4023"/>
      <c r="M4023"/>
      <c r="N4023"/>
      <c r="O4023"/>
      <c r="Q4023"/>
      <c r="R4023"/>
      <c r="AL4023" s="117"/>
      <c r="AM4023"/>
      <c r="AN4023"/>
      <c r="AO4023"/>
      <c r="AP4023"/>
      <c r="AU4023"/>
      <c r="AV4023" s="169"/>
    </row>
    <row r="4024" spans="1:48" s="9" customFormat="1" ht="15" customHeight="1" x14ac:dyDescent="0.35">
      <c r="A4024"/>
      <c r="B4024"/>
      <c r="C4024"/>
      <c r="D4024"/>
      <c r="E4024"/>
      <c r="F4024"/>
      <c r="K4024"/>
      <c r="L4024"/>
      <c r="M4024"/>
      <c r="N4024"/>
      <c r="O4024"/>
      <c r="Q4024"/>
      <c r="R4024"/>
      <c r="AL4024" s="117"/>
      <c r="AM4024"/>
      <c r="AN4024"/>
      <c r="AO4024"/>
      <c r="AP4024"/>
      <c r="AU4024"/>
      <c r="AV4024" s="169"/>
    </row>
    <row r="4025" spans="1:48" s="9" customFormat="1" ht="15" customHeight="1" x14ac:dyDescent="0.35">
      <c r="A4025"/>
      <c r="B4025"/>
      <c r="C4025"/>
      <c r="D4025"/>
      <c r="E4025"/>
      <c r="F4025"/>
      <c r="K4025"/>
      <c r="L4025"/>
      <c r="M4025"/>
      <c r="N4025"/>
      <c r="O4025"/>
      <c r="Q4025"/>
      <c r="R4025"/>
      <c r="AL4025" s="117"/>
      <c r="AM4025"/>
      <c r="AN4025"/>
      <c r="AO4025"/>
      <c r="AP4025"/>
      <c r="AU4025"/>
      <c r="AV4025" s="169"/>
    </row>
    <row r="4026" spans="1:48" s="9" customFormat="1" ht="15" customHeight="1" x14ac:dyDescent="0.35">
      <c r="A4026"/>
      <c r="B4026"/>
      <c r="C4026"/>
      <c r="D4026"/>
      <c r="E4026"/>
      <c r="F4026"/>
      <c r="K4026"/>
      <c r="L4026"/>
      <c r="M4026"/>
      <c r="N4026"/>
      <c r="O4026"/>
      <c r="Q4026"/>
      <c r="R4026"/>
      <c r="AL4026" s="117"/>
      <c r="AM4026"/>
      <c r="AN4026"/>
      <c r="AO4026"/>
      <c r="AP4026"/>
      <c r="AU4026"/>
      <c r="AV4026" s="169"/>
    </row>
    <row r="4027" spans="1:48" s="9" customFormat="1" ht="15" customHeight="1" x14ac:dyDescent="0.35">
      <c r="A4027"/>
      <c r="B4027"/>
      <c r="C4027"/>
      <c r="D4027"/>
      <c r="E4027"/>
      <c r="F4027"/>
      <c r="K4027"/>
      <c r="L4027"/>
      <c r="M4027"/>
      <c r="N4027"/>
      <c r="O4027"/>
      <c r="Q4027"/>
      <c r="R4027"/>
      <c r="AL4027" s="117"/>
      <c r="AM4027"/>
      <c r="AN4027"/>
      <c r="AO4027"/>
      <c r="AP4027"/>
      <c r="AU4027"/>
      <c r="AV4027" s="169"/>
    </row>
    <row r="4028" spans="1:48" s="9" customFormat="1" ht="15" customHeight="1" x14ac:dyDescent="0.35">
      <c r="A4028"/>
      <c r="B4028"/>
      <c r="C4028"/>
      <c r="D4028"/>
      <c r="E4028"/>
      <c r="F4028"/>
      <c r="K4028"/>
      <c r="L4028"/>
      <c r="M4028"/>
      <c r="N4028"/>
      <c r="O4028"/>
      <c r="Q4028"/>
      <c r="R4028"/>
      <c r="AL4028" s="117"/>
      <c r="AM4028"/>
      <c r="AN4028"/>
      <c r="AO4028"/>
      <c r="AP4028"/>
      <c r="AU4028"/>
      <c r="AV4028" s="169"/>
    </row>
    <row r="4029" spans="1:48" s="9" customFormat="1" ht="15" customHeight="1" x14ac:dyDescent="0.35">
      <c r="A4029"/>
      <c r="B4029"/>
      <c r="C4029"/>
      <c r="D4029"/>
      <c r="E4029"/>
      <c r="F4029"/>
      <c r="K4029"/>
      <c r="L4029"/>
      <c r="M4029"/>
      <c r="N4029"/>
      <c r="O4029"/>
      <c r="Q4029"/>
      <c r="R4029"/>
      <c r="AL4029" s="117"/>
      <c r="AM4029"/>
      <c r="AN4029"/>
      <c r="AO4029"/>
      <c r="AP4029"/>
      <c r="AU4029"/>
      <c r="AV4029" s="169"/>
    </row>
    <row r="4030" spans="1:48" s="9" customFormat="1" ht="15" customHeight="1" x14ac:dyDescent="0.35">
      <c r="A4030"/>
      <c r="B4030"/>
      <c r="C4030"/>
      <c r="D4030"/>
      <c r="E4030"/>
      <c r="F4030"/>
      <c r="K4030"/>
      <c r="L4030"/>
      <c r="M4030"/>
      <c r="N4030"/>
      <c r="O4030"/>
      <c r="Q4030"/>
      <c r="R4030"/>
      <c r="AL4030" s="117"/>
      <c r="AM4030"/>
      <c r="AN4030"/>
      <c r="AO4030"/>
      <c r="AP4030"/>
      <c r="AU4030"/>
      <c r="AV4030" s="169"/>
    </row>
    <row r="4031" spans="1:48" s="9" customFormat="1" ht="15" customHeight="1" x14ac:dyDescent="0.35">
      <c r="A4031"/>
      <c r="B4031"/>
      <c r="C4031"/>
      <c r="D4031"/>
      <c r="E4031"/>
      <c r="F4031"/>
      <c r="K4031"/>
      <c r="L4031"/>
      <c r="M4031"/>
      <c r="N4031"/>
      <c r="O4031"/>
      <c r="Q4031"/>
      <c r="R4031"/>
      <c r="AL4031" s="117"/>
      <c r="AM4031"/>
      <c r="AN4031"/>
      <c r="AO4031"/>
      <c r="AP4031"/>
      <c r="AU4031"/>
      <c r="AV4031" s="169"/>
    </row>
    <row r="4032" spans="1:48" s="9" customFormat="1" ht="15" customHeight="1" x14ac:dyDescent="0.35">
      <c r="A4032"/>
      <c r="B4032"/>
      <c r="C4032"/>
      <c r="D4032"/>
      <c r="E4032"/>
      <c r="F4032"/>
      <c r="K4032"/>
      <c r="L4032"/>
      <c r="M4032"/>
      <c r="N4032"/>
      <c r="O4032"/>
      <c r="Q4032"/>
      <c r="R4032"/>
      <c r="AL4032" s="117"/>
      <c r="AM4032"/>
      <c r="AN4032"/>
      <c r="AO4032"/>
      <c r="AP4032"/>
      <c r="AU4032"/>
      <c r="AV4032" s="169"/>
    </row>
    <row r="4033" spans="1:48" s="9" customFormat="1" ht="15" customHeight="1" x14ac:dyDescent="0.35">
      <c r="A4033"/>
      <c r="B4033"/>
      <c r="C4033"/>
      <c r="D4033"/>
      <c r="E4033"/>
      <c r="F4033"/>
      <c r="K4033"/>
      <c r="L4033"/>
      <c r="M4033"/>
      <c r="N4033"/>
      <c r="O4033"/>
      <c r="Q4033"/>
      <c r="R4033"/>
      <c r="AL4033" s="117"/>
      <c r="AM4033"/>
      <c r="AN4033"/>
      <c r="AO4033"/>
      <c r="AP4033"/>
      <c r="AU4033"/>
      <c r="AV4033" s="169"/>
    </row>
    <row r="4034" spans="1:48" s="9" customFormat="1" ht="15" customHeight="1" x14ac:dyDescent="0.35">
      <c r="A4034"/>
      <c r="B4034"/>
      <c r="C4034"/>
      <c r="D4034"/>
      <c r="E4034"/>
      <c r="F4034"/>
      <c r="K4034"/>
      <c r="L4034"/>
      <c r="M4034"/>
      <c r="N4034"/>
      <c r="O4034"/>
      <c r="Q4034"/>
      <c r="R4034"/>
      <c r="AL4034" s="117"/>
      <c r="AM4034"/>
      <c r="AN4034"/>
      <c r="AO4034"/>
      <c r="AP4034"/>
      <c r="AU4034"/>
      <c r="AV4034" s="169"/>
    </row>
    <row r="4035" spans="1:48" s="9" customFormat="1" ht="15" customHeight="1" x14ac:dyDescent="0.35">
      <c r="A4035"/>
      <c r="B4035"/>
      <c r="C4035"/>
      <c r="D4035"/>
      <c r="E4035"/>
      <c r="F4035"/>
      <c r="K4035"/>
      <c r="L4035"/>
      <c r="M4035"/>
      <c r="N4035"/>
      <c r="O4035"/>
      <c r="Q4035"/>
      <c r="R4035"/>
      <c r="AL4035" s="117"/>
      <c r="AM4035"/>
      <c r="AN4035"/>
      <c r="AO4035"/>
      <c r="AP4035"/>
      <c r="AU4035"/>
      <c r="AV4035" s="169"/>
    </row>
    <row r="4036" spans="1:48" s="9" customFormat="1" ht="15" customHeight="1" x14ac:dyDescent="0.35">
      <c r="A4036"/>
      <c r="B4036"/>
      <c r="C4036"/>
      <c r="D4036"/>
      <c r="E4036"/>
      <c r="F4036"/>
      <c r="K4036"/>
      <c r="L4036"/>
      <c r="M4036"/>
      <c r="N4036"/>
      <c r="O4036"/>
      <c r="Q4036"/>
      <c r="R4036"/>
      <c r="AL4036" s="117"/>
      <c r="AM4036"/>
      <c r="AN4036"/>
      <c r="AO4036"/>
      <c r="AP4036"/>
      <c r="AU4036"/>
      <c r="AV4036" s="169"/>
    </row>
    <row r="4037" spans="1:48" s="9" customFormat="1" ht="15" customHeight="1" x14ac:dyDescent="0.35">
      <c r="A4037"/>
      <c r="B4037"/>
      <c r="C4037"/>
      <c r="D4037"/>
      <c r="E4037"/>
      <c r="F4037"/>
      <c r="K4037"/>
      <c r="L4037"/>
      <c r="M4037"/>
      <c r="N4037"/>
      <c r="O4037"/>
      <c r="Q4037"/>
      <c r="R4037"/>
      <c r="AL4037" s="117"/>
      <c r="AM4037"/>
      <c r="AN4037"/>
      <c r="AO4037"/>
      <c r="AP4037"/>
      <c r="AU4037"/>
      <c r="AV4037" s="169"/>
    </row>
    <row r="4038" spans="1:48" s="9" customFormat="1" ht="15" customHeight="1" x14ac:dyDescent="0.35">
      <c r="A4038"/>
      <c r="B4038"/>
      <c r="C4038"/>
      <c r="D4038"/>
      <c r="E4038"/>
      <c r="F4038"/>
      <c r="K4038"/>
      <c r="L4038"/>
      <c r="M4038"/>
      <c r="N4038"/>
      <c r="O4038"/>
      <c r="Q4038"/>
      <c r="R4038"/>
      <c r="AL4038" s="117"/>
      <c r="AM4038"/>
      <c r="AN4038"/>
      <c r="AO4038"/>
      <c r="AP4038"/>
      <c r="AU4038"/>
      <c r="AV4038" s="169"/>
    </row>
    <row r="4039" spans="1:48" s="9" customFormat="1" ht="15" customHeight="1" x14ac:dyDescent="0.35">
      <c r="A4039"/>
      <c r="B4039"/>
      <c r="C4039"/>
      <c r="D4039"/>
      <c r="E4039"/>
      <c r="F4039"/>
      <c r="K4039"/>
      <c r="L4039"/>
      <c r="M4039"/>
      <c r="N4039"/>
      <c r="O4039"/>
      <c r="Q4039"/>
      <c r="R4039"/>
      <c r="AL4039" s="117"/>
      <c r="AM4039"/>
      <c r="AN4039"/>
      <c r="AO4039"/>
      <c r="AP4039"/>
      <c r="AU4039"/>
      <c r="AV4039" s="169"/>
    </row>
    <row r="4040" spans="1:48" s="9" customFormat="1" ht="15" customHeight="1" x14ac:dyDescent="0.35">
      <c r="A4040"/>
      <c r="B4040"/>
      <c r="C4040"/>
      <c r="D4040"/>
      <c r="E4040"/>
      <c r="F4040"/>
      <c r="K4040"/>
      <c r="L4040"/>
      <c r="M4040"/>
      <c r="N4040"/>
      <c r="O4040"/>
      <c r="Q4040"/>
      <c r="R4040"/>
      <c r="AL4040" s="117"/>
      <c r="AM4040"/>
      <c r="AN4040"/>
      <c r="AO4040"/>
      <c r="AP4040"/>
      <c r="AU4040"/>
      <c r="AV4040" s="169"/>
    </row>
    <row r="4041" spans="1:48" s="9" customFormat="1" ht="15" customHeight="1" x14ac:dyDescent="0.35">
      <c r="A4041"/>
      <c r="B4041"/>
      <c r="C4041"/>
      <c r="D4041"/>
      <c r="E4041"/>
      <c r="F4041"/>
      <c r="K4041"/>
      <c r="L4041"/>
      <c r="M4041"/>
      <c r="N4041"/>
      <c r="O4041"/>
      <c r="Q4041"/>
      <c r="R4041"/>
      <c r="AL4041" s="117"/>
      <c r="AM4041"/>
      <c r="AN4041"/>
      <c r="AO4041"/>
      <c r="AP4041"/>
      <c r="AU4041"/>
      <c r="AV4041" s="169"/>
    </row>
    <row r="4042" spans="1:48" s="9" customFormat="1" ht="15" customHeight="1" x14ac:dyDescent="0.35">
      <c r="A4042"/>
      <c r="B4042"/>
      <c r="C4042"/>
      <c r="D4042"/>
      <c r="E4042"/>
      <c r="F4042"/>
      <c r="K4042"/>
      <c r="L4042"/>
      <c r="M4042"/>
      <c r="N4042"/>
      <c r="O4042"/>
      <c r="Q4042"/>
      <c r="R4042"/>
      <c r="AL4042" s="117"/>
      <c r="AM4042"/>
      <c r="AN4042"/>
      <c r="AO4042"/>
      <c r="AP4042"/>
      <c r="AU4042"/>
      <c r="AV4042" s="169"/>
    </row>
    <row r="4043" spans="1:48" s="9" customFormat="1" ht="15" customHeight="1" x14ac:dyDescent="0.35">
      <c r="A4043"/>
      <c r="B4043"/>
      <c r="C4043"/>
      <c r="D4043"/>
      <c r="E4043"/>
      <c r="F4043"/>
      <c r="K4043"/>
      <c r="L4043"/>
      <c r="M4043"/>
      <c r="N4043"/>
      <c r="O4043"/>
      <c r="Q4043"/>
      <c r="R4043"/>
      <c r="AL4043" s="117"/>
      <c r="AM4043"/>
      <c r="AN4043"/>
      <c r="AO4043"/>
      <c r="AP4043"/>
      <c r="AU4043"/>
      <c r="AV4043" s="169"/>
    </row>
    <row r="4044" spans="1:48" s="9" customFormat="1" ht="15" customHeight="1" x14ac:dyDescent="0.35">
      <c r="A4044"/>
      <c r="B4044"/>
      <c r="C4044"/>
      <c r="D4044"/>
      <c r="E4044"/>
      <c r="F4044"/>
      <c r="K4044"/>
      <c r="L4044"/>
      <c r="M4044"/>
      <c r="N4044"/>
      <c r="O4044"/>
      <c r="Q4044"/>
      <c r="R4044"/>
      <c r="AL4044" s="117"/>
      <c r="AM4044"/>
      <c r="AN4044"/>
      <c r="AO4044"/>
      <c r="AP4044"/>
      <c r="AU4044"/>
      <c r="AV4044" s="169"/>
    </row>
    <row r="4045" spans="1:48" s="9" customFormat="1" ht="15" customHeight="1" x14ac:dyDescent="0.35">
      <c r="A4045"/>
      <c r="B4045"/>
      <c r="C4045"/>
      <c r="D4045"/>
      <c r="E4045"/>
      <c r="F4045"/>
      <c r="K4045"/>
      <c r="L4045"/>
      <c r="M4045"/>
      <c r="N4045"/>
      <c r="O4045"/>
      <c r="Q4045"/>
      <c r="R4045"/>
      <c r="AL4045" s="117"/>
      <c r="AM4045"/>
      <c r="AN4045"/>
      <c r="AO4045"/>
      <c r="AP4045"/>
      <c r="AU4045"/>
      <c r="AV4045" s="169"/>
    </row>
    <row r="4046" spans="1:48" s="9" customFormat="1" ht="15" customHeight="1" x14ac:dyDescent="0.35">
      <c r="A4046"/>
      <c r="B4046"/>
      <c r="C4046"/>
      <c r="D4046"/>
      <c r="E4046"/>
      <c r="F4046"/>
      <c r="K4046"/>
      <c r="L4046"/>
      <c r="M4046"/>
      <c r="N4046"/>
      <c r="O4046"/>
      <c r="Q4046"/>
      <c r="R4046"/>
      <c r="AL4046" s="117"/>
      <c r="AM4046"/>
      <c r="AN4046"/>
      <c r="AO4046"/>
      <c r="AP4046"/>
      <c r="AU4046"/>
      <c r="AV4046" s="169"/>
    </row>
    <row r="4047" spans="1:48" s="9" customFormat="1" ht="15" customHeight="1" x14ac:dyDescent="0.35">
      <c r="A4047"/>
      <c r="B4047"/>
      <c r="C4047"/>
      <c r="D4047"/>
      <c r="E4047"/>
      <c r="F4047"/>
      <c r="K4047"/>
      <c r="L4047"/>
      <c r="M4047"/>
      <c r="N4047"/>
      <c r="O4047"/>
      <c r="Q4047"/>
      <c r="R4047"/>
      <c r="AL4047" s="117"/>
      <c r="AM4047"/>
      <c r="AN4047"/>
      <c r="AO4047"/>
      <c r="AP4047"/>
      <c r="AU4047"/>
      <c r="AV4047" s="169"/>
    </row>
    <row r="4048" spans="1:48" s="9" customFormat="1" ht="15" customHeight="1" x14ac:dyDescent="0.35">
      <c r="A4048"/>
      <c r="B4048"/>
      <c r="C4048"/>
      <c r="D4048"/>
      <c r="E4048"/>
      <c r="F4048"/>
      <c r="K4048"/>
      <c r="L4048"/>
      <c r="M4048"/>
      <c r="N4048"/>
      <c r="O4048"/>
      <c r="Q4048"/>
      <c r="R4048"/>
      <c r="AL4048" s="117"/>
      <c r="AM4048"/>
      <c r="AN4048"/>
      <c r="AO4048"/>
      <c r="AP4048"/>
      <c r="AU4048"/>
      <c r="AV4048" s="169"/>
    </row>
    <row r="4049" spans="1:48" s="9" customFormat="1" ht="15" customHeight="1" x14ac:dyDescent="0.35">
      <c r="A4049"/>
      <c r="B4049"/>
      <c r="C4049"/>
      <c r="D4049"/>
      <c r="E4049"/>
      <c r="F4049"/>
      <c r="K4049"/>
      <c r="L4049"/>
      <c r="M4049"/>
      <c r="N4049"/>
      <c r="O4049"/>
      <c r="Q4049"/>
      <c r="R4049"/>
      <c r="AL4049" s="117"/>
      <c r="AM4049"/>
      <c r="AN4049"/>
      <c r="AO4049"/>
      <c r="AP4049"/>
      <c r="AU4049"/>
      <c r="AV4049" s="169"/>
    </row>
    <row r="4050" spans="1:48" s="9" customFormat="1" ht="15" customHeight="1" x14ac:dyDescent="0.35">
      <c r="A4050"/>
      <c r="B4050"/>
      <c r="C4050"/>
      <c r="D4050"/>
      <c r="E4050"/>
      <c r="F4050"/>
      <c r="K4050"/>
      <c r="L4050"/>
      <c r="M4050"/>
      <c r="N4050"/>
      <c r="O4050"/>
      <c r="Q4050"/>
      <c r="R4050"/>
      <c r="AL4050" s="117"/>
      <c r="AM4050"/>
      <c r="AN4050"/>
      <c r="AO4050"/>
      <c r="AP4050"/>
      <c r="AU4050"/>
      <c r="AV4050" s="169"/>
    </row>
    <row r="4051" spans="1:48" s="9" customFormat="1" ht="15" customHeight="1" x14ac:dyDescent="0.35">
      <c r="A4051"/>
      <c r="B4051"/>
      <c r="C4051"/>
      <c r="D4051"/>
      <c r="E4051"/>
      <c r="F4051"/>
      <c r="K4051"/>
      <c r="L4051"/>
      <c r="M4051"/>
      <c r="N4051"/>
      <c r="O4051"/>
      <c r="Q4051"/>
      <c r="R4051"/>
      <c r="AL4051" s="117"/>
      <c r="AM4051"/>
      <c r="AN4051"/>
      <c r="AO4051"/>
      <c r="AP4051"/>
      <c r="AU4051"/>
      <c r="AV4051" s="169"/>
    </row>
    <row r="4052" spans="1:48" s="9" customFormat="1" ht="15" customHeight="1" x14ac:dyDescent="0.35">
      <c r="A4052"/>
      <c r="B4052"/>
      <c r="C4052"/>
      <c r="D4052"/>
      <c r="E4052"/>
      <c r="F4052"/>
      <c r="K4052"/>
      <c r="L4052"/>
      <c r="M4052"/>
      <c r="N4052"/>
      <c r="O4052"/>
      <c r="Q4052"/>
      <c r="R4052"/>
      <c r="AL4052" s="117"/>
      <c r="AM4052"/>
      <c r="AN4052"/>
      <c r="AO4052"/>
      <c r="AP4052"/>
      <c r="AU4052"/>
      <c r="AV4052" s="169"/>
    </row>
    <row r="4053" spans="1:48" s="9" customFormat="1" ht="15" customHeight="1" x14ac:dyDescent="0.35">
      <c r="A4053"/>
      <c r="B4053"/>
      <c r="C4053"/>
      <c r="D4053"/>
      <c r="E4053"/>
      <c r="F4053"/>
      <c r="K4053"/>
      <c r="L4053"/>
      <c r="M4053"/>
      <c r="N4053"/>
      <c r="O4053"/>
      <c r="Q4053"/>
      <c r="R4053"/>
      <c r="AL4053" s="117"/>
      <c r="AM4053"/>
      <c r="AN4053"/>
      <c r="AO4053"/>
      <c r="AP4053"/>
      <c r="AU4053"/>
      <c r="AV4053" s="169"/>
    </row>
    <row r="4054" spans="1:48" s="9" customFormat="1" ht="15" customHeight="1" x14ac:dyDescent="0.35">
      <c r="A4054"/>
      <c r="B4054"/>
      <c r="C4054"/>
      <c r="D4054"/>
      <c r="E4054"/>
      <c r="F4054"/>
      <c r="K4054"/>
      <c r="L4054"/>
      <c r="M4054"/>
      <c r="N4054"/>
      <c r="O4054"/>
      <c r="Q4054"/>
      <c r="R4054"/>
      <c r="AL4054" s="117"/>
      <c r="AM4054"/>
      <c r="AN4054"/>
      <c r="AO4054"/>
      <c r="AP4054"/>
      <c r="AU4054"/>
      <c r="AV4054" s="169"/>
    </row>
    <row r="4055" spans="1:48" s="9" customFormat="1" ht="15" customHeight="1" x14ac:dyDescent="0.35">
      <c r="A4055"/>
      <c r="B4055"/>
      <c r="C4055"/>
      <c r="D4055"/>
      <c r="E4055"/>
      <c r="F4055"/>
      <c r="K4055"/>
      <c r="L4055"/>
      <c r="M4055"/>
      <c r="N4055"/>
      <c r="O4055"/>
      <c r="Q4055"/>
      <c r="R4055"/>
      <c r="AL4055" s="117"/>
      <c r="AM4055"/>
      <c r="AN4055"/>
      <c r="AO4055"/>
      <c r="AP4055"/>
      <c r="AU4055"/>
      <c r="AV4055" s="169"/>
    </row>
    <row r="4056" spans="1:48" s="9" customFormat="1" ht="15" customHeight="1" x14ac:dyDescent="0.35">
      <c r="A4056"/>
      <c r="B4056"/>
      <c r="C4056"/>
      <c r="D4056"/>
      <c r="E4056"/>
      <c r="F4056"/>
      <c r="K4056"/>
      <c r="L4056"/>
      <c r="M4056"/>
      <c r="N4056"/>
      <c r="O4056"/>
      <c r="Q4056"/>
      <c r="R4056"/>
      <c r="AL4056" s="117"/>
      <c r="AM4056"/>
      <c r="AN4056"/>
      <c r="AO4056"/>
      <c r="AP4056"/>
      <c r="AU4056"/>
      <c r="AV4056" s="169"/>
    </row>
    <row r="4057" spans="1:48" s="9" customFormat="1" ht="15" customHeight="1" x14ac:dyDescent="0.35">
      <c r="A4057"/>
      <c r="B4057"/>
      <c r="C4057"/>
      <c r="D4057"/>
      <c r="E4057"/>
      <c r="F4057"/>
      <c r="K4057"/>
      <c r="L4057"/>
      <c r="M4057"/>
      <c r="N4057"/>
      <c r="O4057"/>
      <c r="Q4057"/>
      <c r="R4057"/>
      <c r="AL4057" s="117"/>
      <c r="AM4057"/>
      <c r="AN4057"/>
      <c r="AO4057"/>
      <c r="AP4057"/>
      <c r="AU4057"/>
      <c r="AV4057" s="169"/>
    </row>
    <row r="4058" spans="1:48" s="9" customFormat="1" ht="15" customHeight="1" x14ac:dyDescent="0.35">
      <c r="A4058"/>
      <c r="B4058"/>
      <c r="C4058"/>
      <c r="D4058"/>
      <c r="E4058"/>
      <c r="F4058"/>
      <c r="K4058"/>
      <c r="L4058"/>
      <c r="M4058"/>
      <c r="N4058"/>
      <c r="O4058"/>
      <c r="Q4058"/>
      <c r="R4058"/>
      <c r="AL4058" s="117"/>
      <c r="AM4058"/>
      <c r="AN4058"/>
      <c r="AO4058"/>
      <c r="AP4058"/>
      <c r="AU4058"/>
      <c r="AV4058" s="169"/>
    </row>
    <row r="4059" spans="1:48" s="9" customFormat="1" ht="15" customHeight="1" x14ac:dyDescent="0.35">
      <c r="A4059"/>
      <c r="B4059"/>
      <c r="C4059"/>
      <c r="D4059"/>
      <c r="E4059"/>
      <c r="F4059"/>
      <c r="K4059"/>
      <c r="L4059"/>
      <c r="M4059"/>
      <c r="N4059"/>
      <c r="O4059"/>
      <c r="Q4059"/>
      <c r="R4059"/>
      <c r="AL4059" s="117"/>
      <c r="AM4059"/>
      <c r="AN4059"/>
      <c r="AO4059"/>
      <c r="AP4059"/>
      <c r="AU4059"/>
      <c r="AV4059" s="169"/>
    </row>
    <row r="4060" spans="1:48" s="9" customFormat="1" ht="15" customHeight="1" x14ac:dyDescent="0.35">
      <c r="A4060"/>
      <c r="B4060"/>
      <c r="C4060"/>
      <c r="D4060"/>
      <c r="E4060"/>
      <c r="F4060"/>
      <c r="K4060"/>
      <c r="L4060"/>
      <c r="M4060"/>
      <c r="N4060"/>
      <c r="O4060"/>
      <c r="Q4060"/>
      <c r="R4060"/>
      <c r="AL4060" s="117"/>
      <c r="AM4060"/>
      <c r="AN4060"/>
      <c r="AO4060"/>
      <c r="AP4060"/>
      <c r="AU4060"/>
      <c r="AV4060" s="169"/>
    </row>
    <row r="4061" spans="1:48" s="9" customFormat="1" ht="15" customHeight="1" x14ac:dyDescent="0.35">
      <c r="A4061"/>
      <c r="B4061"/>
      <c r="C4061"/>
      <c r="D4061"/>
      <c r="E4061"/>
      <c r="F4061"/>
      <c r="K4061"/>
      <c r="L4061"/>
      <c r="M4061"/>
      <c r="N4061"/>
      <c r="O4061"/>
      <c r="Q4061"/>
      <c r="R4061"/>
      <c r="AL4061" s="117"/>
      <c r="AM4061"/>
      <c r="AN4061"/>
      <c r="AO4061"/>
      <c r="AP4061"/>
      <c r="AU4061"/>
      <c r="AV4061" s="169"/>
    </row>
    <row r="4062" spans="1:48" s="9" customFormat="1" ht="15" customHeight="1" x14ac:dyDescent="0.35">
      <c r="A4062"/>
      <c r="B4062"/>
      <c r="C4062"/>
      <c r="D4062"/>
      <c r="E4062"/>
      <c r="F4062"/>
      <c r="K4062"/>
      <c r="L4062"/>
      <c r="M4062"/>
      <c r="N4062"/>
      <c r="O4062"/>
      <c r="Q4062"/>
      <c r="R4062"/>
      <c r="AL4062" s="117"/>
      <c r="AM4062"/>
      <c r="AN4062"/>
      <c r="AO4062"/>
      <c r="AP4062"/>
      <c r="AU4062"/>
      <c r="AV4062" s="169"/>
    </row>
    <row r="4063" spans="1:48" s="9" customFormat="1" ht="15" customHeight="1" x14ac:dyDescent="0.35">
      <c r="A4063"/>
      <c r="B4063"/>
      <c r="C4063"/>
      <c r="D4063"/>
      <c r="E4063"/>
      <c r="F4063"/>
      <c r="K4063"/>
      <c r="L4063"/>
      <c r="M4063"/>
      <c r="N4063"/>
      <c r="O4063"/>
      <c r="Q4063"/>
      <c r="R4063"/>
      <c r="AL4063" s="117"/>
      <c r="AM4063"/>
      <c r="AN4063"/>
      <c r="AO4063"/>
      <c r="AP4063"/>
      <c r="AU4063"/>
      <c r="AV4063" s="169"/>
    </row>
    <row r="4064" spans="1:48" s="9" customFormat="1" ht="15" customHeight="1" x14ac:dyDescent="0.35">
      <c r="A4064"/>
      <c r="B4064"/>
      <c r="C4064"/>
      <c r="D4064"/>
      <c r="E4064"/>
      <c r="F4064"/>
      <c r="K4064"/>
      <c r="L4064"/>
      <c r="M4064"/>
      <c r="N4064"/>
      <c r="O4064"/>
      <c r="Q4064"/>
      <c r="R4064"/>
      <c r="AL4064" s="117"/>
      <c r="AM4064"/>
      <c r="AN4064"/>
      <c r="AO4064"/>
      <c r="AP4064"/>
      <c r="AU4064"/>
      <c r="AV4064" s="169"/>
    </row>
    <row r="4065" spans="1:48" s="9" customFormat="1" ht="15" customHeight="1" x14ac:dyDescent="0.35">
      <c r="A4065"/>
      <c r="B4065"/>
      <c r="C4065"/>
      <c r="D4065"/>
      <c r="E4065"/>
      <c r="F4065"/>
      <c r="K4065"/>
      <c r="L4065"/>
      <c r="M4065"/>
      <c r="N4065"/>
      <c r="O4065"/>
      <c r="Q4065"/>
      <c r="R4065"/>
      <c r="AL4065" s="117"/>
      <c r="AM4065"/>
      <c r="AN4065"/>
      <c r="AO4065"/>
      <c r="AP4065"/>
      <c r="AU4065"/>
      <c r="AV4065" s="169"/>
    </row>
    <row r="4066" spans="1:48" s="9" customFormat="1" ht="15" customHeight="1" x14ac:dyDescent="0.35">
      <c r="A4066"/>
      <c r="B4066"/>
      <c r="C4066"/>
      <c r="D4066"/>
      <c r="E4066"/>
      <c r="F4066"/>
      <c r="K4066"/>
      <c r="L4066"/>
      <c r="M4066"/>
      <c r="N4066"/>
      <c r="O4066"/>
      <c r="Q4066"/>
      <c r="R4066"/>
      <c r="AL4066" s="117"/>
      <c r="AM4066"/>
      <c r="AN4066"/>
      <c r="AO4066"/>
      <c r="AP4066"/>
      <c r="AU4066"/>
      <c r="AV4066" s="169"/>
    </row>
    <row r="4067" spans="1:48" s="9" customFormat="1" ht="15" customHeight="1" x14ac:dyDescent="0.35">
      <c r="A4067"/>
      <c r="B4067"/>
      <c r="C4067"/>
      <c r="D4067"/>
      <c r="E4067"/>
      <c r="F4067"/>
      <c r="K4067"/>
      <c r="L4067"/>
      <c r="M4067"/>
      <c r="N4067"/>
      <c r="O4067"/>
      <c r="Q4067"/>
      <c r="R4067"/>
      <c r="AL4067" s="117"/>
      <c r="AM4067"/>
      <c r="AN4067"/>
      <c r="AO4067"/>
      <c r="AP4067"/>
      <c r="AU4067"/>
      <c r="AV4067" s="169"/>
    </row>
    <row r="4068" spans="1:48" s="9" customFormat="1" ht="15" customHeight="1" x14ac:dyDescent="0.35">
      <c r="A4068"/>
      <c r="B4068"/>
      <c r="C4068"/>
      <c r="D4068"/>
      <c r="E4068"/>
      <c r="F4068"/>
      <c r="K4068"/>
      <c r="L4068"/>
      <c r="M4068"/>
      <c r="N4068"/>
      <c r="O4068"/>
      <c r="Q4068"/>
      <c r="R4068"/>
      <c r="AL4068" s="117"/>
      <c r="AM4068"/>
      <c r="AN4068"/>
      <c r="AO4068"/>
      <c r="AP4068"/>
      <c r="AU4068"/>
      <c r="AV4068" s="169"/>
    </row>
    <row r="4069" spans="1:48" s="9" customFormat="1" ht="15" customHeight="1" x14ac:dyDescent="0.35">
      <c r="A4069"/>
      <c r="B4069"/>
      <c r="C4069"/>
      <c r="D4069"/>
      <c r="E4069"/>
      <c r="F4069"/>
      <c r="K4069"/>
      <c r="L4069"/>
      <c r="M4069"/>
      <c r="N4069"/>
      <c r="O4069"/>
      <c r="Q4069"/>
      <c r="R4069"/>
      <c r="AL4069" s="117"/>
      <c r="AM4069"/>
      <c r="AN4069"/>
      <c r="AO4069"/>
      <c r="AP4069"/>
      <c r="AU4069"/>
      <c r="AV4069" s="169"/>
    </row>
    <row r="4070" spans="1:48" s="9" customFormat="1" ht="15" customHeight="1" x14ac:dyDescent="0.35">
      <c r="A4070"/>
      <c r="B4070"/>
      <c r="C4070"/>
      <c r="D4070"/>
      <c r="E4070"/>
      <c r="F4070"/>
      <c r="K4070"/>
      <c r="L4070"/>
      <c r="M4070"/>
      <c r="N4070"/>
      <c r="O4070"/>
      <c r="Q4070"/>
      <c r="R4070"/>
      <c r="AL4070" s="117"/>
      <c r="AM4070"/>
      <c r="AN4070"/>
      <c r="AO4070"/>
      <c r="AP4070"/>
      <c r="AU4070"/>
      <c r="AV4070" s="169"/>
    </row>
    <row r="4071" spans="1:48" s="9" customFormat="1" ht="15" customHeight="1" x14ac:dyDescent="0.35">
      <c r="A4071"/>
      <c r="B4071"/>
      <c r="C4071"/>
      <c r="D4071"/>
      <c r="E4071"/>
      <c r="F4071"/>
      <c r="K4071"/>
      <c r="L4071"/>
      <c r="M4071"/>
      <c r="N4071"/>
      <c r="O4071"/>
      <c r="Q4071"/>
      <c r="R4071"/>
      <c r="AL4071" s="117"/>
      <c r="AM4071"/>
      <c r="AN4071"/>
      <c r="AO4071"/>
      <c r="AP4071"/>
      <c r="AU4071"/>
      <c r="AV4071" s="169"/>
    </row>
    <row r="4072" spans="1:48" s="9" customFormat="1" ht="15" customHeight="1" x14ac:dyDescent="0.35">
      <c r="A4072"/>
      <c r="B4072"/>
      <c r="C4072"/>
      <c r="D4072"/>
      <c r="E4072"/>
      <c r="F4072"/>
      <c r="K4072"/>
      <c r="L4072"/>
      <c r="M4072"/>
      <c r="N4072"/>
      <c r="O4072"/>
      <c r="Q4072"/>
      <c r="R4072"/>
      <c r="AL4072" s="117"/>
      <c r="AM4072"/>
      <c r="AN4072"/>
      <c r="AO4072"/>
      <c r="AP4072"/>
      <c r="AU4072"/>
      <c r="AV4072" s="169"/>
    </row>
    <row r="4073" spans="1:48" s="9" customFormat="1" ht="15" customHeight="1" x14ac:dyDescent="0.35">
      <c r="A4073"/>
      <c r="B4073"/>
      <c r="C4073"/>
      <c r="D4073"/>
      <c r="E4073"/>
      <c r="F4073"/>
      <c r="K4073"/>
      <c r="L4073"/>
      <c r="M4073"/>
      <c r="N4073"/>
      <c r="O4073"/>
      <c r="Q4073"/>
      <c r="R4073"/>
      <c r="AL4073" s="117"/>
      <c r="AM4073"/>
      <c r="AN4073"/>
      <c r="AO4073"/>
      <c r="AP4073"/>
      <c r="AU4073"/>
      <c r="AV4073" s="169"/>
    </row>
    <row r="4074" spans="1:48" s="9" customFormat="1" ht="15" customHeight="1" x14ac:dyDescent="0.35">
      <c r="A4074"/>
      <c r="B4074"/>
      <c r="C4074"/>
      <c r="D4074"/>
      <c r="E4074"/>
      <c r="F4074"/>
      <c r="K4074"/>
      <c r="L4074"/>
      <c r="M4074"/>
      <c r="N4074"/>
      <c r="O4074"/>
      <c r="Q4074"/>
      <c r="R4074"/>
      <c r="AL4074" s="117"/>
      <c r="AM4074"/>
      <c r="AN4074"/>
      <c r="AO4074"/>
      <c r="AP4074"/>
      <c r="AU4074"/>
      <c r="AV4074" s="169"/>
    </row>
    <row r="4075" spans="1:48" s="9" customFormat="1" ht="15" customHeight="1" x14ac:dyDescent="0.35">
      <c r="A4075"/>
      <c r="B4075"/>
      <c r="C4075"/>
      <c r="D4075"/>
      <c r="E4075"/>
      <c r="F4075"/>
      <c r="K4075"/>
      <c r="L4075"/>
      <c r="M4075"/>
      <c r="N4075"/>
      <c r="O4075"/>
      <c r="Q4075"/>
      <c r="R4075"/>
      <c r="AL4075" s="117"/>
      <c r="AM4075"/>
      <c r="AN4075"/>
      <c r="AO4075"/>
      <c r="AP4075"/>
      <c r="AU4075"/>
      <c r="AV4075" s="169"/>
    </row>
    <row r="4076" spans="1:48" s="9" customFormat="1" ht="15" customHeight="1" x14ac:dyDescent="0.35">
      <c r="A4076"/>
      <c r="B4076"/>
      <c r="C4076"/>
      <c r="D4076"/>
      <c r="E4076"/>
      <c r="F4076"/>
      <c r="K4076"/>
      <c r="L4076"/>
      <c r="M4076"/>
      <c r="N4076"/>
      <c r="O4076"/>
      <c r="Q4076"/>
      <c r="R4076"/>
      <c r="AL4076" s="117"/>
      <c r="AM4076"/>
      <c r="AN4076"/>
      <c r="AO4076"/>
      <c r="AP4076"/>
      <c r="AU4076"/>
      <c r="AV4076" s="169"/>
    </row>
    <row r="4077" spans="1:48" s="9" customFormat="1" ht="15" customHeight="1" x14ac:dyDescent="0.35">
      <c r="A4077"/>
      <c r="B4077"/>
      <c r="C4077"/>
      <c r="D4077"/>
      <c r="E4077"/>
      <c r="F4077"/>
      <c r="K4077"/>
      <c r="L4077"/>
      <c r="M4077"/>
      <c r="N4077"/>
      <c r="O4077"/>
      <c r="Q4077"/>
      <c r="R4077"/>
      <c r="AL4077" s="117"/>
      <c r="AM4077"/>
      <c r="AN4077"/>
      <c r="AO4077"/>
      <c r="AP4077"/>
      <c r="AU4077"/>
      <c r="AV4077" s="169"/>
    </row>
    <row r="4078" spans="1:48" s="9" customFormat="1" ht="15" customHeight="1" x14ac:dyDescent="0.35">
      <c r="A4078"/>
      <c r="B4078"/>
      <c r="C4078"/>
      <c r="D4078"/>
      <c r="E4078"/>
      <c r="F4078"/>
      <c r="K4078"/>
      <c r="L4078"/>
      <c r="M4078"/>
      <c r="N4078"/>
      <c r="O4078"/>
      <c r="Q4078"/>
      <c r="R4078"/>
      <c r="AL4078" s="117"/>
      <c r="AM4078"/>
      <c r="AN4078"/>
      <c r="AO4078"/>
      <c r="AP4078"/>
      <c r="AU4078"/>
      <c r="AV4078" s="169"/>
    </row>
    <row r="4079" spans="1:48" s="9" customFormat="1" ht="15" customHeight="1" x14ac:dyDescent="0.35">
      <c r="A4079"/>
      <c r="B4079"/>
      <c r="C4079"/>
      <c r="D4079"/>
      <c r="E4079"/>
      <c r="F4079"/>
      <c r="K4079"/>
      <c r="L4079"/>
      <c r="M4079"/>
      <c r="N4079"/>
      <c r="O4079"/>
      <c r="Q4079"/>
      <c r="R4079"/>
      <c r="AL4079" s="117"/>
      <c r="AM4079"/>
      <c r="AN4079"/>
      <c r="AO4079"/>
      <c r="AP4079"/>
      <c r="AU4079"/>
      <c r="AV4079" s="169"/>
    </row>
    <row r="4080" spans="1:48" s="9" customFormat="1" ht="15" customHeight="1" x14ac:dyDescent="0.35">
      <c r="A4080"/>
      <c r="B4080"/>
      <c r="C4080"/>
      <c r="D4080"/>
      <c r="E4080"/>
      <c r="F4080"/>
      <c r="K4080"/>
      <c r="L4080"/>
      <c r="M4080"/>
      <c r="N4080"/>
      <c r="O4080"/>
      <c r="Q4080"/>
      <c r="R4080"/>
      <c r="AL4080" s="117"/>
      <c r="AM4080"/>
      <c r="AN4080"/>
      <c r="AO4080"/>
      <c r="AP4080"/>
      <c r="AU4080"/>
      <c r="AV4080" s="169"/>
    </row>
    <row r="4081" spans="1:48" s="9" customFormat="1" ht="15" customHeight="1" x14ac:dyDescent="0.35">
      <c r="A4081"/>
      <c r="B4081"/>
      <c r="C4081"/>
      <c r="D4081"/>
      <c r="E4081"/>
      <c r="F4081"/>
      <c r="K4081"/>
      <c r="L4081"/>
      <c r="M4081"/>
      <c r="N4081"/>
      <c r="O4081"/>
      <c r="Q4081"/>
      <c r="R4081"/>
      <c r="AL4081" s="117"/>
      <c r="AM4081"/>
      <c r="AN4081"/>
      <c r="AO4081"/>
      <c r="AP4081"/>
      <c r="AU4081"/>
      <c r="AV4081" s="169"/>
    </row>
    <row r="4082" spans="1:48" s="9" customFormat="1" ht="15" customHeight="1" x14ac:dyDescent="0.35">
      <c r="A4082"/>
      <c r="B4082"/>
      <c r="C4082"/>
      <c r="D4082"/>
      <c r="E4082"/>
      <c r="F4082"/>
      <c r="K4082"/>
      <c r="L4082"/>
      <c r="M4082"/>
      <c r="N4082"/>
      <c r="O4082"/>
      <c r="Q4082"/>
      <c r="R4082"/>
      <c r="AL4082" s="117"/>
      <c r="AM4082"/>
      <c r="AN4082"/>
      <c r="AO4082"/>
      <c r="AP4082"/>
      <c r="AU4082"/>
      <c r="AV4082" s="169"/>
    </row>
    <row r="4083" spans="1:48" s="9" customFormat="1" ht="15" customHeight="1" x14ac:dyDescent="0.35">
      <c r="A4083"/>
      <c r="B4083"/>
      <c r="C4083"/>
      <c r="D4083"/>
      <c r="E4083"/>
      <c r="F4083"/>
      <c r="K4083"/>
      <c r="L4083"/>
      <c r="M4083"/>
      <c r="N4083"/>
      <c r="O4083"/>
      <c r="Q4083"/>
      <c r="R4083"/>
      <c r="AL4083" s="117"/>
      <c r="AM4083"/>
      <c r="AN4083"/>
      <c r="AO4083"/>
      <c r="AP4083"/>
      <c r="AU4083"/>
      <c r="AV4083" s="169"/>
    </row>
    <row r="4084" spans="1:48" s="9" customFormat="1" ht="15" customHeight="1" x14ac:dyDescent="0.35">
      <c r="A4084"/>
      <c r="B4084"/>
      <c r="C4084"/>
      <c r="D4084"/>
      <c r="E4084"/>
      <c r="F4084"/>
      <c r="K4084"/>
      <c r="L4084"/>
      <c r="M4084"/>
      <c r="N4084"/>
      <c r="O4084"/>
      <c r="Q4084"/>
      <c r="R4084"/>
      <c r="AL4084" s="117"/>
      <c r="AM4084"/>
      <c r="AN4084"/>
      <c r="AO4084"/>
      <c r="AP4084"/>
      <c r="AU4084"/>
      <c r="AV4084" s="169"/>
    </row>
    <row r="4085" spans="1:48" s="9" customFormat="1" ht="15" customHeight="1" x14ac:dyDescent="0.35">
      <c r="A4085"/>
      <c r="B4085"/>
      <c r="C4085"/>
      <c r="D4085"/>
      <c r="E4085"/>
      <c r="F4085"/>
      <c r="K4085"/>
      <c r="L4085"/>
      <c r="M4085"/>
      <c r="N4085"/>
      <c r="O4085"/>
      <c r="Q4085"/>
      <c r="R4085"/>
      <c r="AL4085" s="117"/>
      <c r="AM4085"/>
      <c r="AN4085"/>
      <c r="AO4085"/>
      <c r="AP4085"/>
      <c r="AU4085"/>
      <c r="AV4085" s="169"/>
    </row>
    <row r="4086" spans="1:48" s="9" customFormat="1" ht="15" customHeight="1" x14ac:dyDescent="0.35">
      <c r="A4086"/>
      <c r="B4086"/>
      <c r="C4086"/>
      <c r="D4086"/>
      <c r="E4086"/>
      <c r="F4086"/>
      <c r="K4086"/>
      <c r="L4086"/>
      <c r="M4086"/>
      <c r="N4086"/>
      <c r="O4086"/>
      <c r="Q4086"/>
      <c r="R4086"/>
      <c r="AL4086" s="117"/>
      <c r="AM4086"/>
      <c r="AN4086"/>
      <c r="AO4086"/>
      <c r="AP4086"/>
      <c r="AU4086"/>
      <c r="AV4086" s="169"/>
    </row>
    <row r="4087" spans="1:48" s="9" customFormat="1" ht="15" customHeight="1" x14ac:dyDescent="0.35">
      <c r="A4087"/>
      <c r="B4087"/>
      <c r="C4087"/>
      <c r="D4087"/>
      <c r="E4087"/>
      <c r="F4087"/>
      <c r="K4087"/>
      <c r="L4087"/>
      <c r="M4087"/>
      <c r="N4087"/>
      <c r="O4087"/>
      <c r="Q4087"/>
      <c r="R4087"/>
      <c r="AL4087" s="117"/>
      <c r="AM4087"/>
      <c r="AN4087"/>
      <c r="AO4087"/>
      <c r="AP4087"/>
      <c r="AU4087"/>
      <c r="AV4087" s="169"/>
    </row>
    <row r="4088" spans="1:48" s="9" customFormat="1" ht="15" customHeight="1" x14ac:dyDescent="0.35">
      <c r="A4088"/>
      <c r="B4088"/>
      <c r="C4088"/>
      <c r="D4088"/>
      <c r="E4088"/>
      <c r="F4088"/>
      <c r="K4088"/>
      <c r="L4088"/>
      <c r="M4088"/>
      <c r="N4088"/>
      <c r="O4088"/>
      <c r="Q4088"/>
      <c r="R4088"/>
      <c r="AL4088" s="117"/>
      <c r="AM4088"/>
      <c r="AN4088"/>
      <c r="AO4088"/>
      <c r="AP4088"/>
      <c r="AU4088"/>
      <c r="AV4088" s="169"/>
    </row>
    <row r="4089" spans="1:48" s="9" customFormat="1" ht="15" customHeight="1" x14ac:dyDescent="0.35">
      <c r="A4089"/>
      <c r="B4089"/>
      <c r="C4089"/>
      <c r="D4089"/>
      <c r="E4089"/>
      <c r="F4089"/>
      <c r="K4089"/>
      <c r="L4089"/>
      <c r="M4089"/>
      <c r="N4089"/>
      <c r="O4089"/>
      <c r="Q4089"/>
      <c r="R4089"/>
      <c r="AL4089" s="117"/>
      <c r="AM4089"/>
      <c r="AN4089"/>
      <c r="AO4089"/>
      <c r="AP4089"/>
      <c r="AU4089"/>
      <c r="AV4089" s="169"/>
    </row>
    <row r="4090" spans="1:48" s="9" customFormat="1" ht="15" customHeight="1" x14ac:dyDescent="0.35">
      <c r="A4090"/>
      <c r="B4090"/>
      <c r="C4090"/>
      <c r="D4090"/>
      <c r="E4090"/>
      <c r="F4090"/>
      <c r="K4090"/>
      <c r="L4090"/>
      <c r="M4090"/>
      <c r="N4090"/>
      <c r="O4090"/>
      <c r="Q4090"/>
      <c r="R4090"/>
      <c r="AL4090" s="117"/>
      <c r="AM4090"/>
      <c r="AN4090"/>
      <c r="AO4090"/>
      <c r="AP4090"/>
      <c r="AU4090"/>
      <c r="AV4090" s="169"/>
    </row>
    <row r="4091" spans="1:48" s="9" customFormat="1" ht="15" customHeight="1" x14ac:dyDescent="0.35">
      <c r="A4091"/>
      <c r="B4091"/>
      <c r="C4091"/>
      <c r="D4091"/>
      <c r="E4091"/>
      <c r="F4091"/>
      <c r="K4091"/>
      <c r="L4091"/>
      <c r="M4091"/>
      <c r="N4091"/>
      <c r="O4091"/>
      <c r="Q4091"/>
      <c r="R4091"/>
      <c r="AL4091" s="117"/>
      <c r="AM4091"/>
      <c r="AN4091"/>
      <c r="AO4091"/>
      <c r="AP4091"/>
      <c r="AU4091"/>
      <c r="AV4091" s="169"/>
    </row>
    <row r="4092" spans="1:48" s="9" customFormat="1" ht="15" customHeight="1" x14ac:dyDescent="0.35">
      <c r="A4092"/>
      <c r="B4092"/>
      <c r="C4092"/>
      <c r="D4092"/>
      <c r="E4092"/>
      <c r="F4092"/>
      <c r="K4092"/>
      <c r="L4092"/>
      <c r="M4092"/>
      <c r="N4092"/>
      <c r="O4092"/>
      <c r="Q4092"/>
      <c r="R4092"/>
      <c r="AL4092" s="117"/>
      <c r="AM4092"/>
      <c r="AN4092"/>
      <c r="AO4092"/>
      <c r="AP4092"/>
      <c r="AU4092"/>
      <c r="AV4092" s="169"/>
    </row>
    <row r="4093" spans="1:48" s="9" customFormat="1" ht="15" customHeight="1" x14ac:dyDescent="0.35">
      <c r="A4093"/>
      <c r="B4093"/>
      <c r="C4093"/>
      <c r="D4093"/>
      <c r="E4093"/>
      <c r="F4093"/>
      <c r="K4093"/>
      <c r="L4093"/>
      <c r="M4093"/>
      <c r="N4093"/>
      <c r="O4093"/>
      <c r="Q4093"/>
      <c r="R4093"/>
      <c r="AL4093" s="117"/>
      <c r="AM4093"/>
      <c r="AN4093"/>
      <c r="AO4093"/>
      <c r="AP4093"/>
      <c r="AU4093"/>
      <c r="AV4093" s="169"/>
    </row>
    <row r="4094" spans="1:48" s="9" customFormat="1" ht="15" customHeight="1" x14ac:dyDescent="0.35">
      <c r="A4094"/>
      <c r="B4094"/>
      <c r="C4094"/>
      <c r="D4094"/>
      <c r="E4094"/>
      <c r="F4094"/>
      <c r="K4094"/>
      <c r="L4094"/>
      <c r="M4094"/>
      <c r="N4094"/>
      <c r="O4094"/>
      <c r="Q4094"/>
      <c r="R4094"/>
      <c r="AL4094" s="117"/>
      <c r="AM4094"/>
      <c r="AN4094"/>
      <c r="AO4094"/>
      <c r="AP4094"/>
      <c r="AU4094"/>
      <c r="AV4094" s="169"/>
    </row>
    <row r="4095" spans="1:48" s="9" customFormat="1" ht="15" customHeight="1" x14ac:dyDescent="0.35">
      <c r="A4095"/>
      <c r="B4095"/>
      <c r="C4095"/>
      <c r="D4095"/>
      <c r="E4095"/>
      <c r="F4095"/>
      <c r="K4095"/>
      <c r="L4095"/>
      <c r="M4095"/>
      <c r="N4095"/>
      <c r="O4095"/>
      <c r="Q4095"/>
      <c r="R4095"/>
      <c r="AL4095" s="117"/>
      <c r="AM4095"/>
      <c r="AN4095"/>
      <c r="AO4095"/>
      <c r="AP4095"/>
      <c r="AU4095"/>
      <c r="AV4095" s="169"/>
    </row>
    <row r="4096" spans="1:48" s="9" customFormat="1" ht="15" customHeight="1" x14ac:dyDescent="0.35">
      <c r="A4096"/>
      <c r="B4096"/>
      <c r="C4096"/>
      <c r="D4096"/>
      <c r="E4096"/>
      <c r="F4096"/>
      <c r="K4096"/>
      <c r="L4096"/>
      <c r="M4096"/>
      <c r="N4096"/>
      <c r="O4096"/>
      <c r="Q4096"/>
      <c r="R4096"/>
      <c r="AL4096" s="117"/>
      <c r="AM4096"/>
      <c r="AN4096"/>
      <c r="AO4096"/>
      <c r="AP4096"/>
      <c r="AU4096"/>
      <c r="AV4096" s="169"/>
    </row>
    <row r="4097" spans="1:48" s="9" customFormat="1" ht="15" customHeight="1" x14ac:dyDescent="0.35">
      <c r="A4097"/>
      <c r="B4097"/>
      <c r="C4097"/>
      <c r="D4097"/>
      <c r="E4097"/>
      <c r="F4097"/>
      <c r="K4097"/>
      <c r="L4097"/>
      <c r="M4097"/>
      <c r="N4097"/>
      <c r="O4097"/>
      <c r="Q4097"/>
      <c r="R4097"/>
      <c r="AL4097" s="117"/>
      <c r="AM4097"/>
      <c r="AN4097"/>
      <c r="AO4097"/>
      <c r="AP4097"/>
      <c r="AU4097"/>
      <c r="AV4097" s="169"/>
    </row>
    <row r="4098" spans="1:48" s="9" customFormat="1" ht="15" customHeight="1" x14ac:dyDescent="0.35">
      <c r="A4098"/>
      <c r="B4098"/>
      <c r="C4098"/>
      <c r="D4098"/>
      <c r="E4098"/>
      <c r="F4098"/>
      <c r="K4098"/>
      <c r="L4098"/>
      <c r="M4098"/>
      <c r="N4098"/>
      <c r="O4098"/>
      <c r="Q4098"/>
      <c r="R4098"/>
      <c r="AL4098" s="117"/>
      <c r="AM4098"/>
      <c r="AN4098"/>
      <c r="AO4098"/>
      <c r="AP4098"/>
      <c r="AU4098"/>
      <c r="AV4098" s="169"/>
    </row>
    <row r="4099" spans="1:48" s="9" customFormat="1" ht="15" customHeight="1" x14ac:dyDescent="0.35">
      <c r="A4099"/>
      <c r="B4099"/>
      <c r="C4099"/>
      <c r="D4099"/>
      <c r="E4099"/>
      <c r="F4099"/>
      <c r="K4099"/>
      <c r="L4099"/>
      <c r="M4099"/>
      <c r="N4099"/>
      <c r="O4099"/>
      <c r="Q4099"/>
      <c r="R4099"/>
      <c r="AL4099" s="117"/>
      <c r="AM4099"/>
      <c r="AN4099"/>
      <c r="AO4099"/>
      <c r="AP4099"/>
      <c r="AU4099"/>
      <c r="AV4099" s="169"/>
    </row>
    <row r="4100" spans="1:48" s="9" customFormat="1" ht="15" customHeight="1" x14ac:dyDescent="0.35">
      <c r="A4100"/>
      <c r="B4100"/>
      <c r="C4100"/>
      <c r="D4100"/>
      <c r="E4100"/>
      <c r="F4100"/>
      <c r="K4100"/>
      <c r="L4100"/>
      <c r="M4100"/>
      <c r="N4100"/>
      <c r="O4100"/>
      <c r="Q4100"/>
      <c r="R4100"/>
      <c r="AL4100" s="117"/>
      <c r="AM4100"/>
      <c r="AN4100"/>
      <c r="AO4100"/>
      <c r="AP4100"/>
      <c r="AU4100"/>
      <c r="AV4100" s="169"/>
    </row>
    <row r="4101" spans="1:48" s="9" customFormat="1" ht="15" customHeight="1" x14ac:dyDescent="0.35">
      <c r="A4101"/>
      <c r="B4101"/>
      <c r="C4101"/>
      <c r="D4101"/>
      <c r="E4101"/>
      <c r="F4101"/>
      <c r="K4101"/>
      <c r="L4101"/>
      <c r="M4101"/>
      <c r="N4101"/>
      <c r="O4101"/>
      <c r="Q4101"/>
      <c r="R4101"/>
      <c r="AL4101" s="117"/>
      <c r="AM4101"/>
      <c r="AN4101"/>
      <c r="AO4101"/>
      <c r="AP4101"/>
      <c r="AU4101"/>
      <c r="AV4101" s="169"/>
    </row>
    <row r="4102" spans="1:48" s="9" customFormat="1" ht="15" customHeight="1" x14ac:dyDescent="0.35">
      <c r="A4102"/>
      <c r="B4102"/>
      <c r="C4102"/>
      <c r="D4102"/>
      <c r="E4102"/>
      <c r="F4102"/>
      <c r="K4102"/>
      <c r="L4102"/>
      <c r="M4102"/>
      <c r="N4102"/>
      <c r="O4102"/>
      <c r="Q4102"/>
      <c r="R4102"/>
      <c r="AL4102" s="117"/>
      <c r="AM4102"/>
      <c r="AN4102"/>
      <c r="AO4102"/>
      <c r="AP4102"/>
      <c r="AU4102"/>
      <c r="AV4102" s="169"/>
    </row>
    <row r="4103" spans="1:48" s="9" customFormat="1" ht="15" customHeight="1" x14ac:dyDescent="0.35">
      <c r="A4103"/>
      <c r="B4103"/>
      <c r="C4103"/>
      <c r="D4103"/>
      <c r="E4103"/>
      <c r="F4103"/>
      <c r="K4103"/>
      <c r="L4103"/>
      <c r="M4103"/>
      <c r="N4103"/>
      <c r="O4103"/>
      <c r="Q4103"/>
      <c r="R4103"/>
      <c r="AL4103" s="117"/>
      <c r="AM4103"/>
      <c r="AN4103"/>
      <c r="AO4103"/>
      <c r="AP4103"/>
      <c r="AU4103"/>
      <c r="AV4103" s="169"/>
    </row>
    <row r="4104" spans="1:48" s="9" customFormat="1" ht="15" customHeight="1" x14ac:dyDescent="0.35">
      <c r="A4104"/>
      <c r="B4104"/>
      <c r="C4104"/>
      <c r="D4104"/>
      <c r="E4104"/>
      <c r="F4104"/>
      <c r="K4104"/>
      <c r="L4104"/>
      <c r="M4104"/>
      <c r="N4104"/>
      <c r="O4104"/>
      <c r="Q4104"/>
      <c r="R4104"/>
      <c r="AL4104" s="117"/>
      <c r="AM4104"/>
      <c r="AN4104"/>
      <c r="AO4104"/>
      <c r="AP4104"/>
      <c r="AU4104"/>
      <c r="AV4104" s="169"/>
    </row>
    <row r="4105" spans="1:48" s="9" customFormat="1" ht="15" customHeight="1" x14ac:dyDescent="0.35">
      <c r="A4105"/>
      <c r="B4105"/>
      <c r="C4105"/>
      <c r="D4105"/>
      <c r="E4105"/>
      <c r="F4105"/>
      <c r="K4105"/>
      <c r="L4105"/>
      <c r="M4105"/>
      <c r="N4105"/>
      <c r="O4105"/>
      <c r="Q4105"/>
      <c r="R4105"/>
      <c r="AL4105" s="117"/>
      <c r="AM4105"/>
      <c r="AN4105"/>
      <c r="AO4105"/>
      <c r="AP4105"/>
      <c r="AU4105"/>
      <c r="AV4105" s="169"/>
    </row>
    <row r="4106" spans="1:48" s="9" customFormat="1" ht="15" customHeight="1" x14ac:dyDescent="0.35">
      <c r="A4106"/>
      <c r="B4106"/>
      <c r="C4106"/>
      <c r="D4106"/>
      <c r="E4106"/>
      <c r="F4106"/>
      <c r="K4106"/>
      <c r="L4106"/>
      <c r="M4106"/>
      <c r="N4106"/>
      <c r="O4106"/>
      <c r="Q4106"/>
      <c r="R4106"/>
      <c r="AL4106" s="117"/>
      <c r="AM4106"/>
      <c r="AN4106"/>
      <c r="AO4106"/>
      <c r="AP4106"/>
      <c r="AU4106"/>
      <c r="AV4106" s="169"/>
    </row>
    <row r="4107" spans="1:48" s="9" customFormat="1" ht="15" customHeight="1" x14ac:dyDescent="0.35">
      <c r="A4107"/>
      <c r="B4107"/>
      <c r="C4107"/>
      <c r="D4107"/>
      <c r="E4107"/>
      <c r="F4107"/>
      <c r="K4107"/>
      <c r="L4107"/>
      <c r="M4107"/>
      <c r="N4107"/>
      <c r="O4107"/>
      <c r="Q4107"/>
      <c r="R4107"/>
      <c r="AL4107" s="117"/>
      <c r="AM4107"/>
      <c r="AN4107"/>
      <c r="AO4107"/>
      <c r="AP4107"/>
      <c r="AU4107"/>
      <c r="AV4107" s="169"/>
    </row>
    <row r="4108" spans="1:48" s="9" customFormat="1" ht="15" customHeight="1" x14ac:dyDescent="0.35">
      <c r="A4108"/>
      <c r="B4108"/>
      <c r="C4108"/>
      <c r="D4108"/>
      <c r="E4108"/>
      <c r="F4108"/>
      <c r="K4108"/>
      <c r="L4108"/>
      <c r="M4108"/>
      <c r="N4108"/>
      <c r="O4108"/>
      <c r="Q4108"/>
      <c r="R4108"/>
      <c r="AL4108" s="117"/>
      <c r="AM4108"/>
      <c r="AN4108"/>
      <c r="AO4108"/>
      <c r="AP4108"/>
      <c r="AU4108"/>
      <c r="AV4108" s="169"/>
    </row>
    <row r="4109" spans="1:48" s="9" customFormat="1" ht="15" customHeight="1" x14ac:dyDescent="0.35">
      <c r="A4109"/>
      <c r="B4109"/>
      <c r="C4109"/>
      <c r="D4109"/>
      <c r="E4109"/>
      <c r="F4109"/>
      <c r="K4109"/>
      <c r="L4109"/>
      <c r="M4109"/>
      <c r="N4109"/>
      <c r="O4109"/>
      <c r="Q4109"/>
      <c r="R4109"/>
      <c r="AL4109" s="117"/>
      <c r="AM4109"/>
      <c r="AN4109"/>
      <c r="AO4109"/>
      <c r="AP4109"/>
      <c r="AU4109"/>
      <c r="AV4109" s="169"/>
    </row>
    <row r="4110" spans="1:48" s="9" customFormat="1" ht="15" customHeight="1" x14ac:dyDescent="0.35">
      <c r="A4110"/>
      <c r="B4110"/>
      <c r="C4110"/>
      <c r="D4110"/>
      <c r="E4110"/>
      <c r="F4110"/>
      <c r="K4110"/>
      <c r="L4110"/>
      <c r="M4110"/>
      <c r="N4110"/>
      <c r="O4110"/>
      <c r="Q4110"/>
      <c r="R4110"/>
      <c r="AL4110" s="117"/>
      <c r="AM4110"/>
      <c r="AN4110"/>
      <c r="AO4110"/>
      <c r="AP4110"/>
      <c r="AU4110"/>
      <c r="AV4110" s="169"/>
    </row>
    <row r="4111" spans="1:48" s="9" customFormat="1" ht="15" customHeight="1" x14ac:dyDescent="0.35">
      <c r="A4111"/>
      <c r="B4111"/>
      <c r="C4111"/>
      <c r="D4111"/>
      <c r="E4111"/>
      <c r="F4111"/>
      <c r="K4111"/>
      <c r="L4111"/>
      <c r="M4111"/>
      <c r="N4111"/>
      <c r="O4111"/>
      <c r="Q4111"/>
      <c r="R4111"/>
      <c r="AL4111" s="117"/>
      <c r="AM4111"/>
      <c r="AN4111"/>
      <c r="AO4111"/>
      <c r="AP4111"/>
      <c r="AU4111"/>
      <c r="AV4111" s="169"/>
    </row>
    <row r="4112" spans="1:48" s="9" customFormat="1" ht="15" customHeight="1" x14ac:dyDescent="0.35">
      <c r="A4112"/>
      <c r="B4112"/>
      <c r="C4112"/>
      <c r="D4112"/>
      <c r="E4112"/>
      <c r="F4112"/>
      <c r="K4112"/>
      <c r="L4112"/>
      <c r="M4112"/>
      <c r="N4112"/>
      <c r="O4112"/>
      <c r="Q4112"/>
      <c r="R4112"/>
      <c r="AL4112" s="117"/>
      <c r="AM4112"/>
      <c r="AN4112"/>
      <c r="AO4112"/>
      <c r="AP4112"/>
      <c r="AU4112"/>
      <c r="AV4112" s="169"/>
    </row>
    <row r="4113" spans="1:48" s="9" customFormat="1" ht="15" customHeight="1" x14ac:dyDescent="0.35">
      <c r="A4113"/>
      <c r="B4113"/>
      <c r="C4113"/>
      <c r="D4113"/>
      <c r="E4113"/>
      <c r="F4113"/>
      <c r="K4113"/>
      <c r="L4113"/>
      <c r="M4113"/>
      <c r="N4113"/>
      <c r="O4113"/>
      <c r="Q4113"/>
      <c r="R4113"/>
      <c r="AL4113" s="117"/>
      <c r="AM4113"/>
      <c r="AN4113"/>
      <c r="AO4113"/>
      <c r="AP4113"/>
      <c r="AU4113"/>
      <c r="AV4113" s="169"/>
    </row>
    <row r="4114" spans="1:48" s="9" customFormat="1" ht="15" customHeight="1" x14ac:dyDescent="0.35">
      <c r="A4114"/>
      <c r="B4114"/>
      <c r="C4114"/>
      <c r="D4114"/>
      <c r="E4114"/>
      <c r="F4114"/>
      <c r="K4114"/>
      <c r="L4114"/>
      <c r="M4114"/>
      <c r="N4114"/>
      <c r="O4114"/>
      <c r="Q4114"/>
      <c r="R4114"/>
      <c r="AL4114" s="117"/>
      <c r="AM4114"/>
      <c r="AN4114"/>
      <c r="AO4114"/>
      <c r="AP4114"/>
      <c r="AU4114"/>
      <c r="AV4114" s="169"/>
    </row>
    <row r="4115" spans="1:48" s="9" customFormat="1" ht="15" customHeight="1" x14ac:dyDescent="0.35">
      <c r="A4115"/>
      <c r="B4115"/>
      <c r="C4115"/>
      <c r="D4115"/>
      <c r="E4115"/>
      <c r="F4115"/>
      <c r="K4115"/>
      <c r="L4115"/>
      <c r="M4115"/>
      <c r="N4115"/>
      <c r="O4115"/>
      <c r="Q4115"/>
      <c r="R4115"/>
      <c r="AL4115" s="117"/>
      <c r="AM4115"/>
      <c r="AN4115"/>
      <c r="AO4115"/>
      <c r="AP4115"/>
      <c r="AU4115"/>
      <c r="AV4115" s="169"/>
    </row>
    <row r="4116" spans="1:48" s="9" customFormat="1" ht="15" customHeight="1" x14ac:dyDescent="0.35">
      <c r="A4116"/>
      <c r="B4116"/>
      <c r="C4116"/>
      <c r="D4116"/>
      <c r="E4116"/>
      <c r="F4116"/>
      <c r="K4116"/>
      <c r="L4116"/>
      <c r="M4116"/>
      <c r="N4116"/>
      <c r="O4116"/>
      <c r="Q4116"/>
      <c r="R4116"/>
      <c r="AL4116" s="117"/>
      <c r="AM4116"/>
      <c r="AN4116"/>
      <c r="AO4116"/>
      <c r="AP4116"/>
      <c r="AU4116"/>
      <c r="AV4116" s="169"/>
    </row>
    <row r="4117" spans="1:48" s="9" customFormat="1" ht="15" customHeight="1" x14ac:dyDescent="0.35">
      <c r="A4117"/>
      <c r="B4117"/>
      <c r="C4117"/>
      <c r="D4117"/>
      <c r="E4117"/>
      <c r="F4117"/>
      <c r="K4117"/>
      <c r="L4117"/>
      <c r="M4117"/>
      <c r="N4117"/>
      <c r="O4117"/>
      <c r="Q4117"/>
      <c r="R4117"/>
      <c r="AL4117" s="117"/>
      <c r="AM4117"/>
      <c r="AN4117"/>
      <c r="AO4117"/>
      <c r="AP4117"/>
      <c r="AU4117"/>
      <c r="AV4117" s="169"/>
    </row>
    <row r="4118" spans="1:48" s="9" customFormat="1" ht="15" customHeight="1" x14ac:dyDescent="0.35">
      <c r="A4118"/>
      <c r="B4118"/>
      <c r="C4118"/>
      <c r="D4118"/>
      <c r="E4118"/>
      <c r="F4118"/>
      <c r="K4118"/>
      <c r="L4118"/>
      <c r="M4118"/>
      <c r="N4118"/>
      <c r="O4118"/>
      <c r="Q4118"/>
      <c r="R4118"/>
      <c r="AL4118" s="117"/>
      <c r="AM4118"/>
      <c r="AN4118"/>
      <c r="AO4118"/>
      <c r="AP4118"/>
      <c r="AU4118"/>
      <c r="AV4118" s="169"/>
    </row>
    <row r="4119" spans="1:48" s="9" customFormat="1" ht="15" customHeight="1" x14ac:dyDescent="0.35">
      <c r="A4119"/>
      <c r="B4119"/>
      <c r="C4119"/>
      <c r="D4119"/>
      <c r="E4119"/>
      <c r="F4119"/>
      <c r="K4119"/>
      <c r="L4119"/>
      <c r="M4119"/>
      <c r="N4119"/>
      <c r="O4119"/>
      <c r="Q4119"/>
      <c r="R4119"/>
      <c r="AL4119" s="117"/>
      <c r="AM4119"/>
      <c r="AN4119"/>
      <c r="AO4119"/>
      <c r="AP4119"/>
      <c r="AU4119"/>
      <c r="AV4119" s="169"/>
    </row>
    <row r="4120" spans="1:48" s="9" customFormat="1" ht="15" customHeight="1" x14ac:dyDescent="0.35">
      <c r="A4120"/>
      <c r="B4120"/>
      <c r="C4120"/>
      <c r="D4120"/>
      <c r="E4120"/>
      <c r="F4120"/>
      <c r="K4120"/>
      <c r="L4120"/>
      <c r="M4120"/>
      <c r="N4120"/>
      <c r="O4120"/>
      <c r="Q4120"/>
      <c r="R4120"/>
      <c r="AL4120" s="117"/>
      <c r="AM4120"/>
      <c r="AN4120"/>
      <c r="AO4120"/>
      <c r="AP4120"/>
      <c r="AU4120"/>
      <c r="AV4120" s="169"/>
    </row>
    <row r="4121" spans="1:48" s="9" customFormat="1" ht="15" customHeight="1" x14ac:dyDescent="0.35">
      <c r="A4121"/>
      <c r="B4121"/>
      <c r="C4121"/>
      <c r="D4121"/>
      <c r="E4121"/>
      <c r="F4121"/>
      <c r="K4121"/>
      <c r="L4121"/>
      <c r="M4121"/>
      <c r="N4121"/>
      <c r="O4121"/>
      <c r="Q4121"/>
      <c r="R4121"/>
      <c r="AL4121" s="117"/>
      <c r="AM4121"/>
      <c r="AN4121"/>
      <c r="AO4121"/>
      <c r="AP4121"/>
      <c r="AU4121"/>
      <c r="AV4121" s="169"/>
    </row>
    <row r="4122" spans="1:48" s="9" customFormat="1" ht="15" customHeight="1" x14ac:dyDescent="0.35">
      <c r="A4122"/>
      <c r="B4122"/>
      <c r="C4122"/>
      <c r="D4122"/>
      <c r="E4122"/>
      <c r="F4122"/>
      <c r="K4122"/>
      <c r="L4122"/>
      <c r="M4122"/>
      <c r="N4122"/>
      <c r="O4122"/>
      <c r="Q4122"/>
      <c r="R4122"/>
      <c r="AL4122" s="117"/>
      <c r="AM4122"/>
      <c r="AN4122"/>
      <c r="AO4122"/>
      <c r="AP4122"/>
      <c r="AU4122"/>
      <c r="AV4122" s="169"/>
    </row>
    <row r="4123" spans="1:48" s="9" customFormat="1" ht="15" customHeight="1" x14ac:dyDescent="0.35">
      <c r="A4123"/>
      <c r="B4123"/>
      <c r="C4123"/>
      <c r="D4123"/>
      <c r="E4123"/>
      <c r="F4123"/>
      <c r="K4123"/>
      <c r="L4123"/>
      <c r="M4123"/>
      <c r="N4123"/>
      <c r="O4123"/>
      <c r="Q4123"/>
      <c r="R4123"/>
      <c r="AL4123" s="117"/>
      <c r="AM4123"/>
      <c r="AN4123"/>
      <c r="AO4123"/>
      <c r="AP4123"/>
      <c r="AU4123"/>
      <c r="AV4123" s="169"/>
    </row>
    <row r="4124" spans="1:48" s="9" customFormat="1" ht="15" customHeight="1" x14ac:dyDescent="0.35">
      <c r="A4124"/>
      <c r="B4124"/>
      <c r="C4124"/>
      <c r="D4124"/>
      <c r="E4124"/>
      <c r="F4124"/>
      <c r="K4124"/>
      <c r="L4124"/>
      <c r="M4124"/>
      <c r="N4124"/>
      <c r="O4124"/>
      <c r="Q4124"/>
      <c r="R4124"/>
      <c r="AL4124" s="117"/>
      <c r="AM4124"/>
      <c r="AN4124"/>
      <c r="AO4124"/>
      <c r="AP4124"/>
      <c r="AU4124"/>
      <c r="AV4124" s="169"/>
    </row>
    <row r="4125" spans="1:48" s="9" customFormat="1" ht="15" customHeight="1" x14ac:dyDescent="0.35">
      <c r="A4125"/>
      <c r="B4125"/>
      <c r="C4125"/>
      <c r="D4125"/>
      <c r="E4125"/>
      <c r="F4125"/>
      <c r="K4125"/>
      <c r="L4125"/>
      <c r="M4125"/>
      <c r="N4125"/>
      <c r="O4125"/>
      <c r="Q4125"/>
      <c r="R4125"/>
      <c r="AL4125" s="117"/>
      <c r="AM4125"/>
      <c r="AN4125"/>
      <c r="AO4125"/>
      <c r="AP4125"/>
      <c r="AU4125"/>
      <c r="AV4125" s="169"/>
    </row>
    <row r="4126" spans="1:48" s="9" customFormat="1" ht="15" customHeight="1" x14ac:dyDescent="0.35">
      <c r="A4126"/>
      <c r="B4126"/>
      <c r="C4126"/>
      <c r="D4126"/>
      <c r="E4126"/>
      <c r="F4126"/>
      <c r="K4126"/>
      <c r="L4126"/>
      <c r="M4126"/>
      <c r="N4126"/>
      <c r="O4126"/>
      <c r="Q4126"/>
      <c r="R4126"/>
      <c r="AL4126" s="117"/>
      <c r="AM4126"/>
      <c r="AN4126"/>
      <c r="AO4126"/>
      <c r="AP4126"/>
      <c r="AU4126"/>
      <c r="AV4126" s="169"/>
    </row>
    <row r="4127" spans="1:48" s="9" customFormat="1" ht="15" customHeight="1" x14ac:dyDescent="0.35">
      <c r="A4127"/>
      <c r="B4127"/>
      <c r="C4127"/>
      <c r="D4127"/>
      <c r="E4127"/>
      <c r="F4127"/>
      <c r="K4127"/>
      <c r="L4127"/>
      <c r="M4127"/>
      <c r="N4127"/>
      <c r="O4127"/>
      <c r="Q4127"/>
      <c r="R4127"/>
      <c r="AL4127" s="117"/>
      <c r="AM4127"/>
      <c r="AN4127"/>
      <c r="AO4127"/>
      <c r="AP4127"/>
      <c r="AU4127"/>
      <c r="AV4127" s="169"/>
    </row>
    <row r="4128" spans="1:48" s="9" customFormat="1" ht="15" customHeight="1" x14ac:dyDescent="0.35">
      <c r="A4128"/>
      <c r="B4128"/>
      <c r="C4128"/>
      <c r="D4128"/>
      <c r="E4128"/>
      <c r="F4128"/>
      <c r="K4128"/>
      <c r="L4128"/>
      <c r="M4128"/>
      <c r="N4128"/>
      <c r="O4128"/>
      <c r="Q4128"/>
      <c r="R4128"/>
      <c r="AL4128" s="117"/>
      <c r="AM4128"/>
      <c r="AN4128"/>
      <c r="AO4128"/>
      <c r="AP4128"/>
      <c r="AU4128"/>
      <c r="AV4128" s="169"/>
    </row>
    <row r="4129" spans="1:48" s="9" customFormat="1" ht="15" customHeight="1" x14ac:dyDescent="0.35">
      <c r="A4129"/>
      <c r="B4129"/>
      <c r="C4129"/>
      <c r="D4129"/>
      <c r="E4129"/>
      <c r="F4129"/>
      <c r="K4129"/>
      <c r="L4129"/>
      <c r="M4129"/>
      <c r="N4129"/>
      <c r="O4129"/>
      <c r="Q4129"/>
      <c r="R4129"/>
      <c r="AL4129" s="117"/>
      <c r="AM4129"/>
      <c r="AN4129"/>
      <c r="AO4129"/>
      <c r="AP4129"/>
      <c r="AU4129"/>
      <c r="AV4129" s="169"/>
    </row>
    <row r="4130" spans="1:48" s="9" customFormat="1" ht="15" customHeight="1" x14ac:dyDescent="0.35">
      <c r="A4130"/>
      <c r="B4130"/>
      <c r="C4130"/>
      <c r="D4130"/>
      <c r="E4130"/>
      <c r="F4130"/>
      <c r="K4130"/>
      <c r="L4130"/>
      <c r="M4130"/>
      <c r="N4130"/>
      <c r="O4130"/>
      <c r="Q4130"/>
      <c r="R4130"/>
      <c r="AL4130" s="117"/>
      <c r="AM4130"/>
      <c r="AN4130"/>
      <c r="AO4130"/>
      <c r="AP4130"/>
      <c r="AU4130"/>
      <c r="AV4130" s="169"/>
    </row>
    <row r="4131" spans="1:48" s="9" customFormat="1" ht="15" customHeight="1" x14ac:dyDescent="0.35">
      <c r="A4131"/>
      <c r="B4131"/>
      <c r="C4131"/>
      <c r="D4131"/>
      <c r="E4131"/>
      <c r="F4131"/>
      <c r="K4131"/>
      <c r="L4131"/>
      <c r="M4131"/>
      <c r="N4131"/>
      <c r="O4131"/>
      <c r="Q4131"/>
      <c r="R4131"/>
      <c r="AL4131" s="117"/>
      <c r="AM4131"/>
      <c r="AN4131"/>
      <c r="AO4131"/>
      <c r="AP4131"/>
      <c r="AU4131"/>
      <c r="AV4131" s="169"/>
    </row>
    <row r="4132" spans="1:48" s="9" customFormat="1" ht="15" customHeight="1" x14ac:dyDescent="0.35">
      <c r="A4132"/>
      <c r="B4132"/>
      <c r="C4132"/>
      <c r="D4132"/>
      <c r="E4132"/>
      <c r="F4132"/>
      <c r="K4132"/>
      <c r="L4132"/>
      <c r="M4132"/>
      <c r="N4132"/>
      <c r="O4132"/>
      <c r="Q4132"/>
      <c r="R4132"/>
      <c r="AL4132" s="117"/>
      <c r="AM4132"/>
      <c r="AN4132"/>
      <c r="AO4132"/>
      <c r="AP4132"/>
      <c r="AU4132"/>
      <c r="AV4132" s="169"/>
    </row>
    <row r="4133" spans="1:48" s="9" customFormat="1" ht="15" customHeight="1" x14ac:dyDescent="0.35">
      <c r="A4133"/>
      <c r="B4133"/>
      <c r="C4133"/>
      <c r="D4133"/>
      <c r="E4133"/>
      <c r="F4133"/>
      <c r="K4133"/>
      <c r="L4133"/>
      <c r="M4133"/>
      <c r="N4133"/>
      <c r="O4133"/>
      <c r="Q4133"/>
      <c r="R4133"/>
      <c r="AL4133" s="117"/>
      <c r="AM4133"/>
      <c r="AN4133"/>
      <c r="AO4133"/>
      <c r="AP4133"/>
      <c r="AU4133"/>
      <c r="AV4133" s="169"/>
    </row>
    <row r="4134" spans="1:48" s="9" customFormat="1" ht="15" customHeight="1" x14ac:dyDescent="0.35">
      <c r="A4134"/>
      <c r="B4134"/>
      <c r="C4134"/>
      <c r="D4134"/>
      <c r="E4134"/>
      <c r="F4134"/>
      <c r="K4134"/>
      <c r="L4134"/>
      <c r="M4134"/>
      <c r="N4134"/>
      <c r="O4134"/>
      <c r="Q4134"/>
      <c r="R4134"/>
      <c r="AL4134" s="117"/>
      <c r="AM4134"/>
      <c r="AN4134"/>
      <c r="AO4134"/>
      <c r="AP4134"/>
      <c r="AU4134"/>
      <c r="AV4134" s="169"/>
    </row>
    <row r="4135" spans="1:48" s="9" customFormat="1" ht="15" customHeight="1" x14ac:dyDescent="0.35">
      <c r="A4135"/>
      <c r="B4135"/>
      <c r="C4135"/>
      <c r="D4135"/>
      <c r="E4135"/>
      <c r="F4135"/>
      <c r="K4135"/>
      <c r="L4135"/>
      <c r="M4135"/>
      <c r="N4135"/>
      <c r="O4135"/>
      <c r="Q4135"/>
      <c r="R4135"/>
      <c r="AL4135" s="117"/>
      <c r="AM4135"/>
      <c r="AN4135"/>
      <c r="AO4135"/>
      <c r="AP4135"/>
      <c r="AU4135"/>
      <c r="AV4135" s="169"/>
    </row>
    <row r="4136" spans="1:48" s="9" customFormat="1" ht="15" customHeight="1" x14ac:dyDescent="0.35">
      <c r="A4136"/>
      <c r="B4136"/>
      <c r="C4136"/>
      <c r="D4136"/>
      <c r="E4136"/>
      <c r="F4136"/>
      <c r="K4136"/>
      <c r="L4136"/>
      <c r="M4136"/>
      <c r="N4136"/>
      <c r="O4136"/>
      <c r="Q4136"/>
      <c r="R4136"/>
      <c r="AL4136" s="117"/>
      <c r="AM4136"/>
      <c r="AN4136"/>
      <c r="AO4136"/>
      <c r="AP4136"/>
      <c r="AU4136"/>
      <c r="AV4136" s="169"/>
    </row>
    <row r="4137" spans="1:48" s="9" customFormat="1" ht="15" customHeight="1" x14ac:dyDescent="0.35">
      <c r="A4137"/>
      <c r="B4137"/>
      <c r="C4137"/>
      <c r="D4137"/>
      <c r="E4137"/>
      <c r="F4137"/>
      <c r="K4137"/>
      <c r="L4137"/>
      <c r="M4137"/>
      <c r="N4137"/>
      <c r="O4137"/>
      <c r="Q4137"/>
      <c r="R4137"/>
      <c r="AL4137" s="117"/>
      <c r="AM4137"/>
      <c r="AN4137"/>
      <c r="AO4137"/>
      <c r="AP4137"/>
      <c r="AU4137"/>
      <c r="AV4137" s="169"/>
    </row>
    <row r="4138" spans="1:48" s="9" customFormat="1" ht="15" customHeight="1" x14ac:dyDescent="0.35">
      <c r="A4138"/>
      <c r="B4138"/>
      <c r="C4138"/>
      <c r="D4138"/>
      <c r="E4138"/>
      <c r="F4138"/>
      <c r="K4138"/>
      <c r="L4138"/>
      <c r="M4138"/>
      <c r="N4138"/>
      <c r="O4138"/>
      <c r="Q4138"/>
      <c r="R4138"/>
      <c r="AL4138" s="117"/>
      <c r="AM4138"/>
      <c r="AN4138"/>
      <c r="AO4138"/>
      <c r="AP4138"/>
      <c r="AU4138"/>
      <c r="AV4138" s="169"/>
    </row>
    <row r="4139" spans="1:48" s="9" customFormat="1" ht="15" customHeight="1" x14ac:dyDescent="0.35">
      <c r="A4139"/>
      <c r="B4139"/>
      <c r="C4139"/>
      <c r="D4139"/>
      <c r="E4139"/>
      <c r="F4139"/>
      <c r="K4139"/>
      <c r="L4139"/>
      <c r="M4139"/>
      <c r="N4139"/>
      <c r="O4139"/>
      <c r="Q4139"/>
      <c r="R4139"/>
      <c r="AL4139" s="117"/>
      <c r="AM4139"/>
      <c r="AN4139"/>
      <c r="AO4139"/>
      <c r="AP4139"/>
      <c r="AU4139"/>
      <c r="AV4139" s="169"/>
    </row>
    <row r="4140" spans="1:48" s="9" customFormat="1" ht="15" customHeight="1" x14ac:dyDescent="0.35">
      <c r="A4140"/>
      <c r="B4140"/>
      <c r="C4140"/>
      <c r="D4140"/>
      <c r="E4140"/>
      <c r="F4140"/>
      <c r="K4140"/>
      <c r="L4140"/>
      <c r="M4140"/>
      <c r="N4140"/>
      <c r="O4140"/>
      <c r="Q4140"/>
      <c r="R4140"/>
      <c r="AL4140" s="117"/>
      <c r="AM4140"/>
      <c r="AN4140"/>
      <c r="AO4140"/>
      <c r="AP4140"/>
      <c r="AU4140"/>
      <c r="AV4140" s="169"/>
    </row>
    <row r="4141" spans="1:48" s="9" customFormat="1" ht="15" customHeight="1" x14ac:dyDescent="0.35">
      <c r="A4141"/>
      <c r="B4141"/>
      <c r="C4141"/>
      <c r="D4141"/>
      <c r="E4141"/>
      <c r="F4141"/>
      <c r="K4141"/>
      <c r="L4141"/>
      <c r="M4141"/>
      <c r="N4141"/>
      <c r="O4141"/>
      <c r="Q4141"/>
      <c r="R4141"/>
      <c r="AL4141" s="117"/>
      <c r="AM4141"/>
      <c r="AN4141"/>
      <c r="AO4141"/>
      <c r="AP4141"/>
      <c r="AU4141"/>
      <c r="AV4141" s="169"/>
    </row>
    <row r="4142" spans="1:48" s="9" customFormat="1" ht="15" customHeight="1" x14ac:dyDescent="0.35">
      <c r="A4142"/>
      <c r="B4142"/>
      <c r="C4142"/>
      <c r="D4142"/>
      <c r="E4142"/>
      <c r="F4142"/>
      <c r="K4142"/>
      <c r="L4142"/>
      <c r="M4142"/>
      <c r="N4142"/>
      <c r="O4142"/>
      <c r="Q4142"/>
      <c r="R4142"/>
      <c r="AL4142" s="117"/>
      <c r="AM4142"/>
      <c r="AN4142"/>
      <c r="AO4142"/>
      <c r="AP4142"/>
      <c r="AU4142"/>
      <c r="AV4142" s="169"/>
    </row>
    <row r="4143" spans="1:48" s="9" customFormat="1" ht="15" customHeight="1" x14ac:dyDescent="0.35">
      <c r="A4143"/>
      <c r="B4143"/>
      <c r="C4143"/>
      <c r="D4143"/>
      <c r="E4143"/>
      <c r="F4143"/>
      <c r="K4143"/>
      <c r="L4143"/>
      <c r="M4143"/>
      <c r="N4143"/>
      <c r="O4143"/>
      <c r="Q4143"/>
      <c r="R4143"/>
      <c r="AL4143" s="117"/>
      <c r="AM4143"/>
      <c r="AN4143"/>
      <c r="AO4143"/>
      <c r="AP4143"/>
      <c r="AU4143"/>
      <c r="AV4143" s="169"/>
    </row>
    <row r="4144" spans="1:48" s="9" customFormat="1" ht="15" customHeight="1" x14ac:dyDescent="0.35">
      <c r="A4144"/>
      <c r="B4144"/>
      <c r="C4144"/>
      <c r="D4144"/>
      <c r="E4144"/>
      <c r="F4144"/>
      <c r="K4144"/>
      <c r="L4144"/>
      <c r="M4144"/>
      <c r="N4144"/>
      <c r="O4144"/>
      <c r="Q4144"/>
      <c r="R4144"/>
      <c r="AL4144" s="117"/>
      <c r="AM4144"/>
      <c r="AN4144"/>
      <c r="AO4144"/>
      <c r="AP4144"/>
      <c r="AU4144"/>
      <c r="AV4144" s="169"/>
    </row>
    <row r="4145" spans="1:48" s="9" customFormat="1" ht="15" customHeight="1" x14ac:dyDescent="0.35">
      <c r="A4145"/>
      <c r="B4145"/>
      <c r="C4145"/>
      <c r="D4145"/>
      <c r="E4145"/>
      <c r="F4145"/>
      <c r="K4145"/>
      <c r="L4145"/>
      <c r="M4145"/>
      <c r="N4145"/>
      <c r="O4145"/>
      <c r="Q4145"/>
      <c r="R4145"/>
      <c r="AL4145" s="117"/>
      <c r="AM4145"/>
      <c r="AN4145"/>
      <c r="AO4145"/>
      <c r="AP4145"/>
      <c r="AU4145"/>
      <c r="AV4145" s="169"/>
    </row>
    <row r="4146" spans="1:48" s="9" customFormat="1" ht="15" customHeight="1" x14ac:dyDescent="0.35">
      <c r="A4146"/>
      <c r="B4146"/>
      <c r="C4146"/>
      <c r="D4146"/>
      <c r="E4146"/>
      <c r="F4146"/>
      <c r="K4146"/>
      <c r="L4146"/>
      <c r="M4146"/>
      <c r="N4146"/>
      <c r="O4146"/>
      <c r="Q4146"/>
      <c r="R4146"/>
      <c r="AL4146" s="117"/>
      <c r="AM4146"/>
      <c r="AN4146"/>
      <c r="AO4146"/>
      <c r="AP4146"/>
      <c r="AU4146"/>
      <c r="AV4146" s="169"/>
    </row>
    <row r="4147" spans="1:48" s="9" customFormat="1" ht="15" customHeight="1" x14ac:dyDescent="0.35">
      <c r="A4147"/>
      <c r="B4147"/>
      <c r="C4147"/>
      <c r="D4147"/>
      <c r="E4147"/>
      <c r="F4147"/>
      <c r="K4147"/>
      <c r="L4147"/>
      <c r="M4147"/>
      <c r="N4147"/>
      <c r="O4147"/>
      <c r="Q4147"/>
      <c r="R4147"/>
      <c r="AL4147" s="117"/>
      <c r="AM4147"/>
      <c r="AN4147"/>
      <c r="AO4147"/>
      <c r="AP4147"/>
      <c r="AU4147"/>
      <c r="AV4147" s="169"/>
    </row>
    <row r="4148" spans="1:48" s="9" customFormat="1" ht="15" customHeight="1" x14ac:dyDescent="0.35">
      <c r="A4148"/>
      <c r="B4148"/>
      <c r="C4148"/>
      <c r="D4148"/>
      <c r="E4148"/>
      <c r="F4148"/>
      <c r="K4148"/>
      <c r="L4148"/>
      <c r="M4148"/>
      <c r="N4148"/>
      <c r="O4148"/>
      <c r="Q4148"/>
      <c r="R4148"/>
      <c r="AL4148" s="117"/>
      <c r="AM4148"/>
      <c r="AN4148"/>
      <c r="AO4148"/>
      <c r="AP4148"/>
      <c r="AU4148"/>
      <c r="AV4148" s="169"/>
    </row>
    <row r="4149" spans="1:48" s="9" customFormat="1" ht="15" customHeight="1" x14ac:dyDescent="0.35">
      <c r="A4149"/>
      <c r="B4149"/>
      <c r="C4149"/>
      <c r="D4149"/>
      <c r="E4149"/>
      <c r="F4149"/>
      <c r="K4149"/>
      <c r="L4149"/>
      <c r="M4149"/>
      <c r="N4149"/>
      <c r="O4149"/>
      <c r="Q4149"/>
      <c r="R4149"/>
      <c r="AL4149" s="117"/>
      <c r="AM4149"/>
      <c r="AN4149"/>
      <c r="AO4149"/>
      <c r="AP4149"/>
      <c r="AU4149"/>
      <c r="AV4149" s="169"/>
    </row>
    <row r="4150" spans="1:48" s="9" customFormat="1" ht="15" customHeight="1" x14ac:dyDescent="0.35">
      <c r="A4150"/>
      <c r="B4150"/>
      <c r="C4150"/>
      <c r="D4150"/>
      <c r="E4150"/>
      <c r="F4150"/>
      <c r="K4150"/>
      <c r="L4150"/>
      <c r="M4150"/>
      <c r="N4150"/>
      <c r="O4150"/>
      <c r="Q4150"/>
      <c r="R4150"/>
      <c r="AL4150" s="117"/>
      <c r="AM4150"/>
      <c r="AN4150"/>
      <c r="AO4150"/>
      <c r="AP4150"/>
      <c r="AU4150"/>
      <c r="AV4150" s="169"/>
    </row>
    <row r="4151" spans="1:48" s="9" customFormat="1" ht="15" customHeight="1" x14ac:dyDescent="0.35">
      <c r="A4151"/>
      <c r="B4151"/>
      <c r="C4151"/>
      <c r="D4151"/>
      <c r="E4151"/>
      <c r="F4151"/>
      <c r="K4151"/>
      <c r="L4151"/>
      <c r="M4151"/>
      <c r="N4151"/>
      <c r="O4151"/>
      <c r="Q4151"/>
      <c r="R4151"/>
      <c r="AL4151" s="117"/>
      <c r="AM4151"/>
      <c r="AN4151"/>
      <c r="AO4151"/>
      <c r="AP4151"/>
      <c r="AU4151"/>
      <c r="AV4151" s="169"/>
    </row>
    <row r="4152" spans="1:48" s="9" customFormat="1" ht="15" customHeight="1" x14ac:dyDescent="0.35">
      <c r="A4152"/>
      <c r="B4152"/>
      <c r="C4152"/>
      <c r="D4152"/>
      <c r="E4152"/>
      <c r="F4152"/>
      <c r="K4152"/>
      <c r="L4152"/>
      <c r="M4152"/>
      <c r="N4152"/>
      <c r="O4152"/>
      <c r="Q4152"/>
      <c r="R4152"/>
      <c r="AL4152" s="117"/>
      <c r="AM4152"/>
      <c r="AN4152"/>
      <c r="AO4152"/>
      <c r="AP4152"/>
      <c r="AU4152"/>
      <c r="AV4152" s="169"/>
    </row>
    <row r="4153" spans="1:48" s="9" customFormat="1" ht="15" customHeight="1" x14ac:dyDescent="0.35">
      <c r="A4153"/>
      <c r="B4153"/>
      <c r="C4153"/>
      <c r="D4153"/>
      <c r="E4153"/>
      <c r="F4153"/>
      <c r="K4153"/>
      <c r="L4153"/>
      <c r="M4153"/>
      <c r="N4153"/>
      <c r="O4153"/>
      <c r="Q4153"/>
      <c r="R4153"/>
      <c r="AL4153" s="117"/>
      <c r="AM4153"/>
      <c r="AN4153"/>
      <c r="AO4153"/>
      <c r="AP4153"/>
      <c r="AU4153"/>
      <c r="AV4153" s="169"/>
    </row>
    <row r="4154" spans="1:48" s="9" customFormat="1" ht="15" customHeight="1" x14ac:dyDescent="0.35">
      <c r="A4154"/>
      <c r="B4154"/>
      <c r="C4154"/>
      <c r="D4154"/>
      <c r="E4154"/>
      <c r="F4154"/>
      <c r="K4154"/>
      <c r="L4154"/>
      <c r="M4154"/>
      <c r="N4154"/>
      <c r="O4154"/>
      <c r="Q4154"/>
      <c r="R4154"/>
      <c r="AL4154" s="117"/>
      <c r="AM4154"/>
      <c r="AN4154"/>
      <c r="AO4154"/>
      <c r="AP4154"/>
      <c r="AU4154"/>
      <c r="AV4154" s="169"/>
    </row>
    <row r="4155" spans="1:48" s="9" customFormat="1" ht="15" customHeight="1" x14ac:dyDescent="0.35">
      <c r="A4155"/>
      <c r="B4155"/>
      <c r="C4155"/>
      <c r="D4155"/>
      <c r="E4155"/>
      <c r="F4155"/>
      <c r="K4155"/>
      <c r="L4155"/>
      <c r="M4155"/>
      <c r="N4155"/>
      <c r="O4155"/>
      <c r="Q4155"/>
      <c r="R4155"/>
      <c r="AL4155" s="117"/>
      <c r="AM4155"/>
      <c r="AN4155"/>
      <c r="AO4155"/>
      <c r="AP4155"/>
      <c r="AU4155"/>
      <c r="AV4155" s="169"/>
    </row>
    <row r="4156" spans="1:48" s="9" customFormat="1" ht="15" customHeight="1" x14ac:dyDescent="0.35">
      <c r="A4156"/>
      <c r="B4156"/>
      <c r="C4156"/>
      <c r="D4156"/>
      <c r="E4156"/>
      <c r="F4156"/>
      <c r="K4156"/>
      <c r="L4156"/>
      <c r="M4156"/>
      <c r="N4156"/>
      <c r="O4156"/>
      <c r="Q4156"/>
      <c r="R4156"/>
      <c r="AL4156" s="117"/>
      <c r="AM4156"/>
      <c r="AN4156"/>
      <c r="AO4156"/>
      <c r="AP4156"/>
      <c r="AU4156"/>
      <c r="AV4156" s="169"/>
    </row>
    <row r="4157" spans="1:48" s="9" customFormat="1" ht="15" customHeight="1" x14ac:dyDescent="0.35">
      <c r="A4157"/>
      <c r="B4157"/>
      <c r="C4157"/>
      <c r="D4157"/>
      <c r="E4157"/>
      <c r="F4157"/>
      <c r="K4157"/>
      <c r="L4157"/>
      <c r="M4157"/>
      <c r="N4157"/>
      <c r="O4157"/>
      <c r="Q4157"/>
      <c r="R4157"/>
      <c r="AL4157" s="117"/>
      <c r="AM4157"/>
      <c r="AN4157"/>
      <c r="AO4157"/>
      <c r="AP4157"/>
      <c r="AU4157"/>
      <c r="AV4157" s="169"/>
    </row>
    <row r="4158" spans="1:48" s="9" customFormat="1" ht="15" customHeight="1" x14ac:dyDescent="0.35">
      <c r="A4158"/>
      <c r="B4158"/>
      <c r="C4158"/>
      <c r="D4158"/>
      <c r="E4158"/>
      <c r="F4158"/>
      <c r="K4158"/>
      <c r="L4158"/>
      <c r="M4158"/>
      <c r="N4158"/>
      <c r="O4158"/>
      <c r="Q4158"/>
      <c r="R4158"/>
      <c r="AL4158" s="117"/>
      <c r="AM4158"/>
      <c r="AN4158"/>
      <c r="AO4158"/>
      <c r="AP4158"/>
      <c r="AU4158"/>
      <c r="AV4158" s="169"/>
    </row>
    <row r="4159" spans="1:48" s="9" customFormat="1" ht="15" customHeight="1" x14ac:dyDescent="0.35">
      <c r="A4159"/>
      <c r="B4159"/>
      <c r="C4159"/>
      <c r="D4159"/>
      <c r="E4159"/>
      <c r="F4159"/>
      <c r="K4159"/>
      <c r="L4159"/>
      <c r="M4159"/>
      <c r="N4159"/>
      <c r="O4159"/>
      <c r="Q4159"/>
      <c r="R4159"/>
      <c r="AL4159" s="117"/>
      <c r="AM4159"/>
      <c r="AN4159"/>
      <c r="AO4159"/>
      <c r="AP4159"/>
      <c r="AU4159"/>
      <c r="AV4159" s="169"/>
    </row>
    <row r="4160" spans="1:48" s="9" customFormat="1" ht="15" customHeight="1" x14ac:dyDescent="0.35">
      <c r="A4160"/>
      <c r="B4160"/>
      <c r="C4160"/>
      <c r="D4160"/>
      <c r="E4160"/>
      <c r="F4160"/>
      <c r="K4160"/>
      <c r="L4160"/>
      <c r="M4160"/>
      <c r="N4160"/>
      <c r="O4160"/>
      <c r="Q4160"/>
      <c r="R4160"/>
      <c r="AL4160" s="117"/>
      <c r="AM4160"/>
      <c r="AN4160"/>
      <c r="AO4160"/>
      <c r="AP4160"/>
      <c r="AU4160"/>
      <c r="AV4160" s="169"/>
    </row>
    <row r="4161" spans="1:48" s="9" customFormat="1" ht="15" customHeight="1" x14ac:dyDescent="0.35">
      <c r="A4161"/>
      <c r="B4161"/>
      <c r="C4161"/>
      <c r="D4161"/>
      <c r="E4161"/>
      <c r="F4161"/>
      <c r="K4161"/>
      <c r="L4161"/>
      <c r="M4161"/>
      <c r="N4161"/>
      <c r="O4161"/>
      <c r="Q4161"/>
      <c r="R4161"/>
      <c r="AL4161" s="117"/>
      <c r="AM4161"/>
      <c r="AN4161"/>
      <c r="AO4161"/>
      <c r="AP4161"/>
      <c r="AU4161"/>
      <c r="AV4161" s="169"/>
    </row>
    <row r="4162" spans="1:48" s="9" customFormat="1" ht="15" customHeight="1" x14ac:dyDescent="0.35">
      <c r="A4162"/>
      <c r="B4162"/>
      <c r="C4162"/>
      <c r="D4162"/>
      <c r="E4162"/>
      <c r="F4162"/>
      <c r="K4162"/>
      <c r="L4162"/>
      <c r="M4162"/>
      <c r="N4162"/>
      <c r="O4162"/>
      <c r="Q4162"/>
      <c r="R4162"/>
      <c r="AL4162" s="117"/>
      <c r="AM4162"/>
      <c r="AN4162"/>
      <c r="AO4162"/>
      <c r="AP4162"/>
      <c r="AU4162"/>
      <c r="AV4162" s="169"/>
    </row>
    <row r="4163" spans="1:48" s="9" customFormat="1" ht="15" customHeight="1" x14ac:dyDescent="0.35">
      <c r="A4163"/>
      <c r="B4163"/>
      <c r="C4163"/>
      <c r="D4163"/>
      <c r="E4163"/>
      <c r="F4163"/>
      <c r="K4163"/>
      <c r="L4163"/>
      <c r="M4163"/>
      <c r="N4163"/>
      <c r="O4163"/>
      <c r="Q4163"/>
      <c r="R4163"/>
      <c r="AL4163" s="117"/>
      <c r="AM4163"/>
      <c r="AN4163"/>
      <c r="AO4163"/>
      <c r="AP4163"/>
      <c r="AU4163"/>
      <c r="AV4163" s="169"/>
    </row>
    <row r="4164" spans="1:48" s="9" customFormat="1" ht="15" customHeight="1" x14ac:dyDescent="0.35">
      <c r="A4164"/>
      <c r="B4164"/>
      <c r="C4164"/>
      <c r="D4164"/>
      <c r="E4164"/>
      <c r="F4164"/>
      <c r="K4164"/>
      <c r="L4164"/>
      <c r="M4164"/>
      <c r="N4164"/>
      <c r="O4164"/>
      <c r="Q4164"/>
      <c r="R4164"/>
      <c r="AL4164" s="117"/>
      <c r="AM4164"/>
      <c r="AN4164"/>
      <c r="AO4164"/>
      <c r="AP4164"/>
      <c r="AU4164"/>
      <c r="AV4164" s="169"/>
    </row>
    <row r="4165" spans="1:48" s="9" customFormat="1" ht="15" customHeight="1" x14ac:dyDescent="0.35">
      <c r="A4165"/>
      <c r="B4165"/>
      <c r="C4165"/>
      <c r="D4165"/>
      <c r="E4165"/>
      <c r="F4165"/>
      <c r="K4165"/>
      <c r="L4165"/>
      <c r="M4165"/>
      <c r="N4165"/>
      <c r="O4165"/>
      <c r="Q4165"/>
      <c r="R4165"/>
      <c r="AL4165" s="117"/>
      <c r="AM4165"/>
      <c r="AN4165"/>
      <c r="AO4165"/>
      <c r="AP4165"/>
      <c r="AU4165"/>
      <c r="AV4165" s="169"/>
    </row>
    <row r="4166" spans="1:48" s="9" customFormat="1" ht="15" customHeight="1" x14ac:dyDescent="0.35">
      <c r="A4166"/>
      <c r="B4166"/>
      <c r="C4166"/>
      <c r="D4166"/>
      <c r="E4166"/>
      <c r="F4166"/>
      <c r="K4166"/>
      <c r="L4166"/>
      <c r="M4166"/>
      <c r="N4166"/>
      <c r="O4166"/>
      <c r="Q4166"/>
      <c r="R4166"/>
      <c r="AL4166" s="117"/>
      <c r="AM4166"/>
      <c r="AN4166"/>
      <c r="AO4166"/>
      <c r="AP4166"/>
      <c r="AU4166"/>
      <c r="AV4166" s="169"/>
    </row>
    <row r="4167" spans="1:48" s="9" customFormat="1" ht="15" customHeight="1" x14ac:dyDescent="0.35">
      <c r="A4167"/>
      <c r="B4167"/>
      <c r="C4167"/>
      <c r="D4167"/>
      <c r="E4167"/>
      <c r="F4167"/>
      <c r="K4167"/>
      <c r="L4167"/>
      <c r="M4167"/>
      <c r="N4167"/>
      <c r="O4167"/>
      <c r="Q4167"/>
      <c r="R4167"/>
      <c r="AL4167" s="117"/>
      <c r="AM4167"/>
      <c r="AN4167"/>
      <c r="AO4167"/>
      <c r="AP4167"/>
      <c r="AU4167"/>
      <c r="AV4167" s="169"/>
    </row>
    <row r="4168" spans="1:48" s="9" customFormat="1" ht="15" customHeight="1" x14ac:dyDescent="0.35">
      <c r="A4168"/>
      <c r="B4168"/>
      <c r="C4168"/>
      <c r="D4168"/>
      <c r="E4168"/>
      <c r="F4168"/>
      <c r="K4168"/>
      <c r="L4168"/>
      <c r="M4168"/>
      <c r="N4168"/>
      <c r="O4168"/>
      <c r="Q4168"/>
      <c r="R4168"/>
      <c r="AL4168" s="117"/>
      <c r="AM4168"/>
      <c r="AN4168"/>
      <c r="AO4168"/>
      <c r="AP4168"/>
      <c r="AU4168"/>
      <c r="AV4168" s="169"/>
    </row>
    <row r="4169" spans="1:48" s="9" customFormat="1" ht="15" customHeight="1" x14ac:dyDescent="0.35">
      <c r="A4169"/>
      <c r="B4169"/>
      <c r="C4169"/>
      <c r="D4169"/>
      <c r="E4169"/>
      <c r="F4169"/>
      <c r="K4169"/>
      <c r="L4169"/>
      <c r="M4169"/>
      <c r="N4169"/>
      <c r="O4169"/>
      <c r="Q4169"/>
      <c r="R4169"/>
      <c r="AL4169" s="117"/>
      <c r="AM4169"/>
      <c r="AN4169"/>
      <c r="AO4169"/>
      <c r="AP4169"/>
      <c r="AU4169"/>
      <c r="AV4169" s="169"/>
    </row>
    <row r="4170" spans="1:48" s="9" customFormat="1" ht="15" customHeight="1" x14ac:dyDescent="0.35">
      <c r="A4170"/>
      <c r="B4170"/>
      <c r="C4170"/>
      <c r="D4170"/>
      <c r="E4170"/>
      <c r="F4170"/>
      <c r="K4170"/>
      <c r="L4170"/>
      <c r="M4170"/>
      <c r="N4170"/>
      <c r="O4170"/>
      <c r="Q4170"/>
      <c r="R4170"/>
      <c r="AL4170" s="117"/>
      <c r="AM4170"/>
      <c r="AN4170"/>
      <c r="AO4170"/>
      <c r="AP4170"/>
      <c r="AU4170"/>
      <c r="AV4170" s="169"/>
    </row>
    <row r="4171" spans="1:48" s="9" customFormat="1" ht="15" customHeight="1" x14ac:dyDescent="0.35">
      <c r="A4171"/>
      <c r="B4171"/>
      <c r="C4171"/>
      <c r="D4171"/>
      <c r="E4171"/>
      <c r="F4171"/>
      <c r="K4171"/>
      <c r="L4171"/>
      <c r="M4171"/>
      <c r="N4171"/>
      <c r="O4171"/>
      <c r="Q4171"/>
      <c r="R4171"/>
      <c r="AL4171" s="117"/>
      <c r="AM4171"/>
      <c r="AN4171"/>
      <c r="AO4171"/>
      <c r="AP4171"/>
      <c r="AU4171"/>
      <c r="AV4171" s="169"/>
    </row>
    <row r="4172" spans="1:48" s="9" customFormat="1" ht="15" customHeight="1" x14ac:dyDescent="0.35">
      <c r="A4172"/>
      <c r="B4172"/>
      <c r="C4172"/>
      <c r="D4172"/>
      <c r="E4172"/>
      <c r="F4172"/>
      <c r="K4172"/>
      <c r="L4172"/>
      <c r="M4172"/>
      <c r="N4172"/>
      <c r="O4172"/>
      <c r="Q4172"/>
      <c r="R4172"/>
      <c r="AL4172" s="117"/>
      <c r="AM4172"/>
      <c r="AN4172"/>
      <c r="AO4172"/>
      <c r="AP4172"/>
      <c r="AU4172"/>
      <c r="AV4172" s="169"/>
    </row>
    <row r="4173" spans="1:48" s="9" customFormat="1" ht="15" customHeight="1" x14ac:dyDescent="0.35">
      <c r="A4173"/>
      <c r="B4173"/>
      <c r="C4173"/>
      <c r="D4173"/>
      <c r="E4173"/>
      <c r="F4173"/>
      <c r="K4173"/>
      <c r="L4173"/>
      <c r="M4173"/>
      <c r="N4173"/>
      <c r="O4173"/>
      <c r="Q4173"/>
      <c r="R4173"/>
      <c r="AL4173" s="117"/>
      <c r="AM4173"/>
      <c r="AN4173"/>
      <c r="AO4173"/>
      <c r="AP4173"/>
      <c r="AU4173"/>
      <c r="AV4173" s="169"/>
    </row>
    <row r="4174" spans="1:48" s="9" customFormat="1" ht="15" customHeight="1" x14ac:dyDescent="0.35">
      <c r="A4174"/>
      <c r="B4174"/>
      <c r="C4174"/>
      <c r="D4174"/>
      <c r="E4174"/>
      <c r="F4174"/>
      <c r="K4174"/>
      <c r="L4174"/>
      <c r="M4174"/>
      <c r="N4174"/>
      <c r="O4174"/>
      <c r="Q4174"/>
      <c r="R4174"/>
      <c r="AL4174" s="117"/>
      <c r="AM4174"/>
      <c r="AN4174"/>
      <c r="AO4174"/>
      <c r="AP4174"/>
      <c r="AU4174"/>
      <c r="AV4174" s="169"/>
    </row>
    <row r="4175" spans="1:48" s="9" customFormat="1" ht="15" customHeight="1" x14ac:dyDescent="0.35">
      <c r="A4175"/>
      <c r="B4175"/>
      <c r="C4175"/>
      <c r="D4175"/>
      <c r="E4175"/>
      <c r="F4175"/>
      <c r="K4175"/>
      <c r="L4175"/>
      <c r="M4175"/>
      <c r="N4175"/>
      <c r="O4175"/>
      <c r="Q4175"/>
      <c r="R4175"/>
      <c r="AL4175" s="117"/>
      <c r="AM4175"/>
      <c r="AN4175"/>
      <c r="AO4175"/>
      <c r="AP4175"/>
      <c r="AU4175"/>
      <c r="AV4175" s="169"/>
    </row>
    <row r="4176" spans="1:48" s="9" customFormat="1" ht="15" customHeight="1" x14ac:dyDescent="0.35">
      <c r="A4176"/>
      <c r="B4176"/>
      <c r="C4176"/>
      <c r="D4176"/>
      <c r="E4176"/>
      <c r="F4176"/>
      <c r="K4176"/>
      <c r="L4176"/>
      <c r="M4176"/>
      <c r="N4176"/>
      <c r="O4176"/>
      <c r="Q4176"/>
      <c r="R4176"/>
      <c r="AL4176" s="117"/>
      <c r="AM4176"/>
      <c r="AN4176"/>
      <c r="AO4176"/>
      <c r="AP4176"/>
      <c r="AU4176"/>
      <c r="AV4176" s="169"/>
    </row>
    <row r="4177" spans="1:48" s="9" customFormat="1" ht="15" customHeight="1" x14ac:dyDescent="0.35">
      <c r="A4177"/>
      <c r="B4177"/>
      <c r="C4177"/>
      <c r="D4177"/>
      <c r="E4177"/>
      <c r="F4177"/>
      <c r="K4177"/>
      <c r="L4177"/>
      <c r="M4177"/>
      <c r="N4177"/>
      <c r="O4177"/>
      <c r="Q4177"/>
      <c r="R4177"/>
      <c r="AL4177" s="117"/>
      <c r="AM4177"/>
      <c r="AN4177"/>
      <c r="AO4177"/>
      <c r="AP4177"/>
      <c r="AU4177"/>
      <c r="AV4177" s="169"/>
    </row>
    <row r="4178" spans="1:48" s="9" customFormat="1" ht="15" customHeight="1" x14ac:dyDescent="0.35">
      <c r="A4178"/>
      <c r="B4178"/>
      <c r="C4178"/>
      <c r="D4178"/>
      <c r="E4178"/>
      <c r="F4178"/>
      <c r="K4178"/>
      <c r="L4178"/>
      <c r="M4178"/>
      <c r="N4178"/>
      <c r="O4178"/>
      <c r="Q4178"/>
      <c r="R4178"/>
      <c r="AL4178" s="117"/>
      <c r="AM4178"/>
      <c r="AN4178"/>
      <c r="AO4178"/>
      <c r="AP4178"/>
      <c r="AU4178"/>
      <c r="AV4178" s="169"/>
    </row>
    <row r="4179" spans="1:48" s="9" customFormat="1" ht="15" customHeight="1" x14ac:dyDescent="0.35">
      <c r="A4179"/>
      <c r="B4179"/>
      <c r="C4179"/>
      <c r="D4179"/>
      <c r="E4179"/>
      <c r="F4179"/>
      <c r="K4179"/>
      <c r="L4179"/>
      <c r="M4179"/>
      <c r="N4179"/>
      <c r="O4179"/>
      <c r="Q4179"/>
      <c r="R4179"/>
      <c r="AL4179" s="117"/>
      <c r="AM4179"/>
      <c r="AN4179"/>
      <c r="AO4179"/>
      <c r="AP4179"/>
      <c r="AU4179"/>
      <c r="AV4179" s="169"/>
    </row>
    <row r="4180" spans="1:48" s="9" customFormat="1" ht="15" customHeight="1" x14ac:dyDescent="0.35">
      <c r="A4180"/>
      <c r="B4180"/>
      <c r="C4180"/>
      <c r="D4180"/>
      <c r="E4180"/>
      <c r="F4180"/>
      <c r="K4180"/>
      <c r="L4180"/>
      <c r="M4180"/>
      <c r="N4180"/>
      <c r="O4180"/>
      <c r="Q4180"/>
      <c r="R4180"/>
      <c r="AL4180" s="117"/>
      <c r="AM4180"/>
      <c r="AN4180"/>
      <c r="AO4180"/>
      <c r="AP4180"/>
      <c r="AU4180"/>
      <c r="AV4180" s="169"/>
    </row>
    <row r="4181" spans="1:48" s="9" customFormat="1" ht="15" customHeight="1" x14ac:dyDescent="0.35">
      <c r="A4181"/>
      <c r="B4181"/>
      <c r="C4181"/>
      <c r="D4181"/>
      <c r="E4181"/>
      <c r="F4181"/>
      <c r="K4181"/>
      <c r="L4181"/>
      <c r="M4181"/>
      <c r="N4181"/>
      <c r="O4181"/>
      <c r="Q4181"/>
      <c r="R4181"/>
      <c r="AL4181" s="117"/>
      <c r="AM4181"/>
      <c r="AN4181"/>
      <c r="AO4181"/>
      <c r="AP4181"/>
      <c r="AU4181"/>
      <c r="AV4181" s="169"/>
    </row>
    <row r="4182" spans="1:48" s="9" customFormat="1" ht="15" customHeight="1" x14ac:dyDescent="0.35">
      <c r="A4182"/>
      <c r="B4182"/>
      <c r="C4182"/>
      <c r="D4182"/>
      <c r="E4182"/>
      <c r="F4182"/>
      <c r="K4182"/>
      <c r="L4182"/>
      <c r="M4182"/>
      <c r="N4182"/>
      <c r="O4182"/>
      <c r="Q4182"/>
      <c r="R4182"/>
      <c r="AL4182" s="117"/>
      <c r="AM4182"/>
      <c r="AN4182"/>
      <c r="AO4182"/>
      <c r="AP4182"/>
      <c r="AU4182"/>
      <c r="AV4182" s="169"/>
    </row>
    <row r="4183" spans="1:48" s="9" customFormat="1" ht="15" customHeight="1" x14ac:dyDescent="0.35">
      <c r="A4183"/>
      <c r="B4183"/>
      <c r="C4183"/>
      <c r="D4183"/>
      <c r="E4183"/>
      <c r="F4183"/>
      <c r="K4183"/>
      <c r="L4183"/>
      <c r="M4183"/>
      <c r="N4183"/>
      <c r="O4183"/>
      <c r="Q4183"/>
      <c r="R4183"/>
      <c r="AL4183" s="117"/>
      <c r="AM4183"/>
      <c r="AN4183"/>
      <c r="AO4183"/>
      <c r="AP4183"/>
      <c r="AU4183"/>
      <c r="AV4183" s="169"/>
    </row>
    <row r="4184" spans="1:48" s="9" customFormat="1" ht="15" customHeight="1" x14ac:dyDescent="0.35">
      <c r="A4184"/>
      <c r="B4184"/>
      <c r="C4184"/>
      <c r="D4184"/>
      <c r="E4184"/>
      <c r="F4184"/>
      <c r="K4184"/>
      <c r="L4184"/>
      <c r="M4184"/>
      <c r="N4184"/>
      <c r="O4184"/>
      <c r="Q4184"/>
      <c r="R4184"/>
      <c r="AL4184" s="117"/>
      <c r="AM4184"/>
      <c r="AN4184"/>
      <c r="AO4184"/>
      <c r="AP4184"/>
      <c r="AU4184"/>
      <c r="AV4184" s="169"/>
    </row>
    <row r="4185" spans="1:48" s="9" customFormat="1" ht="15" customHeight="1" x14ac:dyDescent="0.35">
      <c r="A4185"/>
      <c r="B4185"/>
      <c r="C4185"/>
      <c r="D4185"/>
      <c r="E4185"/>
      <c r="F4185"/>
      <c r="K4185"/>
      <c r="L4185"/>
      <c r="M4185"/>
      <c r="N4185"/>
      <c r="O4185"/>
      <c r="Q4185"/>
      <c r="R4185"/>
      <c r="AL4185" s="117"/>
      <c r="AM4185"/>
      <c r="AN4185"/>
      <c r="AO4185"/>
      <c r="AP4185"/>
      <c r="AU4185"/>
      <c r="AV4185" s="169"/>
    </row>
    <row r="4186" spans="1:48" s="9" customFormat="1" ht="15" customHeight="1" x14ac:dyDescent="0.35">
      <c r="A4186"/>
      <c r="B4186"/>
      <c r="C4186"/>
      <c r="D4186"/>
      <c r="E4186"/>
      <c r="F4186"/>
      <c r="K4186"/>
      <c r="L4186"/>
      <c r="M4186"/>
      <c r="N4186"/>
      <c r="O4186"/>
      <c r="Q4186"/>
      <c r="R4186"/>
      <c r="AL4186" s="117"/>
      <c r="AM4186"/>
      <c r="AN4186"/>
      <c r="AO4186"/>
      <c r="AP4186"/>
      <c r="AU4186"/>
      <c r="AV4186" s="169"/>
    </row>
    <row r="4187" spans="1:48" s="9" customFormat="1" ht="15" customHeight="1" x14ac:dyDescent="0.35">
      <c r="A4187"/>
      <c r="B4187"/>
      <c r="C4187"/>
      <c r="D4187"/>
      <c r="E4187"/>
      <c r="F4187"/>
      <c r="K4187"/>
      <c r="L4187"/>
      <c r="M4187"/>
      <c r="N4187"/>
      <c r="O4187"/>
      <c r="Q4187"/>
      <c r="R4187"/>
      <c r="AL4187" s="117"/>
      <c r="AM4187"/>
      <c r="AN4187"/>
      <c r="AO4187"/>
      <c r="AP4187"/>
      <c r="AU4187"/>
      <c r="AV4187" s="169"/>
    </row>
    <row r="4188" spans="1:48" s="9" customFormat="1" ht="15" customHeight="1" x14ac:dyDescent="0.35">
      <c r="A4188"/>
      <c r="B4188"/>
      <c r="C4188"/>
      <c r="D4188"/>
      <c r="E4188"/>
      <c r="F4188"/>
      <c r="K4188"/>
      <c r="L4188"/>
      <c r="M4188"/>
      <c r="N4188"/>
      <c r="O4188"/>
      <c r="Q4188"/>
      <c r="R4188"/>
      <c r="AL4188" s="117"/>
      <c r="AM4188"/>
      <c r="AN4188"/>
      <c r="AO4188"/>
      <c r="AP4188"/>
      <c r="AU4188"/>
      <c r="AV4188" s="169"/>
    </row>
    <row r="4189" spans="1:48" s="9" customFormat="1" ht="15" customHeight="1" x14ac:dyDescent="0.35">
      <c r="A4189"/>
      <c r="B4189"/>
      <c r="C4189"/>
      <c r="D4189"/>
      <c r="E4189"/>
      <c r="F4189"/>
      <c r="K4189"/>
      <c r="L4189"/>
      <c r="M4189"/>
      <c r="N4189"/>
      <c r="O4189"/>
      <c r="Q4189"/>
      <c r="R4189"/>
      <c r="AL4189" s="117"/>
      <c r="AM4189"/>
      <c r="AN4189"/>
      <c r="AO4189"/>
      <c r="AP4189"/>
      <c r="AU4189"/>
      <c r="AV4189" s="169"/>
    </row>
    <row r="4190" spans="1:48" s="9" customFormat="1" ht="15" customHeight="1" x14ac:dyDescent="0.35">
      <c r="A4190"/>
      <c r="B4190"/>
      <c r="C4190"/>
      <c r="D4190"/>
      <c r="E4190"/>
      <c r="F4190"/>
      <c r="K4190"/>
      <c r="L4190"/>
      <c r="M4190"/>
      <c r="N4190"/>
      <c r="O4190"/>
      <c r="Q4190"/>
      <c r="R4190"/>
      <c r="AL4190" s="117"/>
      <c r="AM4190"/>
      <c r="AN4190"/>
      <c r="AO4190"/>
      <c r="AP4190"/>
      <c r="AU4190"/>
      <c r="AV4190" s="169"/>
    </row>
    <row r="4191" spans="1:48" s="9" customFormat="1" ht="15" customHeight="1" x14ac:dyDescent="0.35">
      <c r="A4191"/>
      <c r="B4191"/>
      <c r="C4191"/>
      <c r="D4191"/>
      <c r="E4191"/>
      <c r="F4191"/>
      <c r="K4191"/>
      <c r="L4191"/>
      <c r="M4191"/>
      <c r="N4191"/>
      <c r="O4191"/>
      <c r="Q4191"/>
      <c r="R4191"/>
      <c r="AL4191" s="117"/>
      <c r="AM4191"/>
      <c r="AN4191"/>
      <c r="AO4191"/>
      <c r="AP4191"/>
      <c r="AU4191"/>
      <c r="AV4191" s="169"/>
    </row>
    <row r="4192" spans="1:48" s="9" customFormat="1" ht="15" customHeight="1" x14ac:dyDescent="0.35">
      <c r="A4192"/>
      <c r="B4192"/>
      <c r="C4192"/>
      <c r="D4192"/>
      <c r="E4192"/>
      <c r="F4192"/>
      <c r="K4192"/>
      <c r="L4192"/>
      <c r="M4192"/>
      <c r="N4192"/>
      <c r="O4192"/>
      <c r="Q4192"/>
      <c r="R4192"/>
      <c r="AL4192" s="117"/>
      <c r="AM4192"/>
      <c r="AN4192"/>
      <c r="AO4192"/>
      <c r="AP4192"/>
      <c r="AU4192"/>
      <c r="AV4192" s="169"/>
    </row>
    <row r="4193" spans="1:48" s="9" customFormat="1" ht="15" customHeight="1" x14ac:dyDescent="0.35">
      <c r="A4193"/>
      <c r="B4193"/>
      <c r="C4193"/>
      <c r="D4193"/>
      <c r="E4193"/>
      <c r="F4193"/>
      <c r="K4193"/>
      <c r="L4193"/>
      <c r="M4193"/>
      <c r="N4193"/>
      <c r="O4193"/>
      <c r="Q4193"/>
      <c r="R4193"/>
      <c r="AL4193" s="117"/>
      <c r="AM4193"/>
      <c r="AN4193"/>
      <c r="AO4193"/>
      <c r="AP4193"/>
      <c r="AU4193"/>
      <c r="AV4193" s="169"/>
    </row>
    <row r="4194" spans="1:48" s="9" customFormat="1" ht="15" customHeight="1" x14ac:dyDescent="0.35">
      <c r="A4194"/>
      <c r="B4194"/>
      <c r="C4194"/>
      <c r="D4194"/>
      <c r="E4194"/>
      <c r="F4194"/>
      <c r="K4194"/>
      <c r="L4194"/>
      <c r="M4194"/>
      <c r="N4194"/>
      <c r="O4194"/>
      <c r="Q4194"/>
      <c r="R4194"/>
      <c r="AL4194" s="117"/>
      <c r="AM4194"/>
      <c r="AN4194"/>
      <c r="AO4194"/>
      <c r="AP4194"/>
      <c r="AU4194"/>
      <c r="AV4194" s="169"/>
    </row>
    <row r="4195" spans="1:48" s="9" customFormat="1" ht="15" customHeight="1" x14ac:dyDescent="0.35">
      <c r="A4195"/>
      <c r="B4195"/>
      <c r="C4195"/>
      <c r="D4195"/>
      <c r="E4195"/>
      <c r="F4195"/>
      <c r="K4195"/>
      <c r="L4195"/>
      <c r="M4195"/>
      <c r="N4195"/>
      <c r="O4195"/>
      <c r="Q4195"/>
      <c r="R4195"/>
      <c r="AL4195" s="117"/>
      <c r="AM4195"/>
      <c r="AN4195"/>
      <c r="AO4195"/>
      <c r="AP4195"/>
      <c r="AU4195"/>
      <c r="AV4195" s="169"/>
    </row>
    <row r="4196" spans="1:48" s="9" customFormat="1" ht="15" customHeight="1" x14ac:dyDescent="0.35">
      <c r="A4196"/>
      <c r="B4196"/>
      <c r="C4196"/>
      <c r="D4196"/>
      <c r="E4196"/>
      <c r="F4196"/>
      <c r="K4196"/>
      <c r="L4196"/>
      <c r="M4196"/>
      <c r="N4196"/>
      <c r="O4196"/>
      <c r="Q4196"/>
      <c r="R4196"/>
      <c r="AL4196" s="117"/>
      <c r="AM4196"/>
      <c r="AN4196"/>
      <c r="AO4196"/>
      <c r="AP4196"/>
      <c r="AU4196"/>
      <c r="AV4196" s="169"/>
    </row>
    <row r="4197" spans="1:48" s="9" customFormat="1" ht="15" customHeight="1" x14ac:dyDescent="0.35">
      <c r="A4197"/>
      <c r="B4197"/>
      <c r="C4197"/>
      <c r="D4197"/>
      <c r="E4197"/>
      <c r="F4197"/>
      <c r="K4197"/>
      <c r="L4197"/>
      <c r="M4197"/>
      <c r="N4197"/>
      <c r="O4197"/>
      <c r="Q4197"/>
      <c r="R4197"/>
      <c r="AL4197" s="117"/>
      <c r="AM4197"/>
      <c r="AN4197"/>
      <c r="AO4197"/>
      <c r="AP4197"/>
      <c r="AU4197"/>
      <c r="AV4197" s="169"/>
    </row>
    <row r="4198" spans="1:48" s="9" customFormat="1" ht="15" customHeight="1" x14ac:dyDescent="0.35">
      <c r="A4198"/>
      <c r="B4198"/>
      <c r="C4198"/>
      <c r="D4198"/>
      <c r="E4198"/>
      <c r="F4198"/>
      <c r="K4198"/>
      <c r="L4198"/>
      <c r="M4198"/>
      <c r="N4198"/>
      <c r="O4198"/>
      <c r="Q4198"/>
      <c r="R4198"/>
      <c r="AL4198" s="117"/>
      <c r="AM4198"/>
      <c r="AN4198"/>
      <c r="AO4198"/>
      <c r="AP4198"/>
      <c r="AU4198"/>
      <c r="AV4198" s="169"/>
    </row>
    <row r="4199" spans="1:48" s="9" customFormat="1" ht="15" customHeight="1" x14ac:dyDescent="0.35">
      <c r="A4199"/>
      <c r="B4199"/>
      <c r="C4199"/>
      <c r="D4199"/>
      <c r="E4199"/>
      <c r="F4199"/>
      <c r="K4199"/>
      <c r="L4199"/>
      <c r="M4199"/>
      <c r="N4199"/>
      <c r="O4199"/>
      <c r="Q4199"/>
      <c r="R4199"/>
      <c r="AL4199" s="117"/>
      <c r="AM4199"/>
      <c r="AN4199"/>
      <c r="AO4199"/>
      <c r="AP4199"/>
      <c r="AU4199"/>
      <c r="AV4199" s="169"/>
    </row>
    <row r="4200" spans="1:48" s="9" customFormat="1" ht="15" customHeight="1" x14ac:dyDescent="0.35">
      <c r="A4200"/>
      <c r="B4200"/>
      <c r="C4200"/>
      <c r="D4200"/>
      <c r="E4200"/>
      <c r="F4200"/>
      <c r="K4200"/>
      <c r="L4200"/>
      <c r="M4200"/>
      <c r="N4200"/>
      <c r="O4200"/>
      <c r="Q4200"/>
      <c r="R4200"/>
      <c r="AL4200" s="117"/>
      <c r="AM4200"/>
      <c r="AN4200"/>
      <c r="AO4200"/>
      <c r="AP4200"/>
      <c r="AU4200"/>
      <c r="AV4200" s="169"/>
    </row>
    <row r="4201" spans="1:48" s="9" customFormat="1" ht="15" customHeight="1" x14ac:dyDescent="0.35">
      <c r="A4201"/>
      <c r="B4201"/>
      <c r="C4201"/>
      <c r="D4201"/>
      <c r="E4201"/>
      <c r="F4201"/>
      <c r="K4201"/>
      <c r="L4201"/>
      <c r="M4201"/>
      <c r="N4201"/>
      <c r="O4201"/>
      <c r="Q4201"/>
      <c r="R4201"/>
      <c r="AL4201" s="117"/>
      <c r="AM4201"/>
      <c r="AN4201"/>
      <c r="AO4201"/>
      <c r="AP4201"/>
      <c r="AU4201"/>
      <c r="AV4201" s="169"/>
    </row>
    <row r="4202" spans="1:48" s="9" customFormat="1" ht="15" customHeight="1" x14ac:dyDescent="0.35">
      <c r="A4202"/>
      <c r="B4202"/>
      <c r="C4202"/>
      <c r="D4202"/>
      <c r="E4202"/>
      <c r="F4202"/>
      <c r="K4202"/>
      <c r="L4202"/>
      <c r="M4202"/>
      <c r="N4202"/>
      <c r="O4202"/>
      <c r="Q4202"/>
      <c r="R4202"/>
      <c r="AL4202" s="117"/>
      <c r="AM4202"/>
      <c r="AN4202"/>
      <c r="AO4202"/>
      <c r="AP4202"/>
      <c r="AU4202"/>
      <c r="AV4202" s="169"/>
    </row>
    <row r="4203" spans="1:48" s="9" customFormat="1" ht="15" customHeight="1" x14ac:dyDescent="0.35">
      <c r="A4203"/>
      <c r="B4203"/>
      <c r="C4203"/>
      <c r="D4203"/>
      <c r="E4203"/>
      <c r="F4203"/>
      <c r="K4203"/>
      <c r="L4203"/>
      <c r="M4203"/>
      <c r="N4203"/>
      <c r="O4203"/>
      <c r="Q4203"/>
      <c r="R4203"/>
      <c r="AL4203" s="117"/>
      <c r="AM4203"/>
      <c r="AN4203"/>
      <c r="AO4203"/>
      <c r="AP4203"/>
      <c r="AU4203"/>
      <c r="AV4203" s="169"/>
    </row>
    <row r="4204" spans="1:48" s="9" customFormat="1" ht="15" customHeight="1" x14ac:dyDescent="0.35">
      <c r="A4204"/>
      <c r="B4204"/>
      <c r="C4204"/>
      <c r="D4204"/>
      <c r="E4204"/>
      <c r="F4204"/>
      <c r="K4204"/>
      <c r="L4204"/>
      <c r="M4204"/>
      <c r="N4204"/>
      <c r="O4204"/>
      <c r="Q4204"/>
      <c r="R4204"/>
      <c r="AL4204" s="117"/>
      <c r="AM4204"/>
      <c r="AN4204"/>
      <c r="AO4204"/>
      <c r="AP4204"/>
      <c r="AU4204"/>
      <c r="AV4204" s="169"/>
    </row>
    <row r="4205" spans="1:48" s="9" customFormat="1" ht="15" customHeight="1" x14ac:dyDescent="0.35">
      <c r="A4205"/>
      <c r="B4205"/>
      <c r="C4205"/>
      <c r="D4205"/>
      <c r="E4205"/>
      <c r="F4205"/>
      <c r="K4205"/>
      <c r="L4205"/>
      <c r="M4205"/>
      <c r="N4205"/>
      <c r="O4205"/>
      <c r="Q4205"/>
      <c r="R4205"/>
      <c r="AL4205" s="117"/>
      <c r="AM4205"/>
      <c r="AN4205"/>
      <c r="AO4205"/>
      <c r="AP4205"/>
      <c r="AU4205"/>
      <c r="AV4205" s="169"/>
    </row>
    <row r="4206" spans="1:48" s="9" customFormat="1" ht="15" customHeight="1" x14ac:dyDescent="0.35">
      <c r="A4206"/>
      <c r="B4206"/>
      <c r="C4206"/>
      <c r="D4206"/>
      <c r="E4206"/>
      <c r="F4206"/>
      <c r="K4206"/>
      <c r="L4206"/>
      <c r="M4206"/>
      <c r="N4206"/>
      <c r="O4206"/>
      <c r="Q4206"/>
      <c r="R4206"/>
      <c r="AL4206" s="117"/>
      <c r="AM4206"/>
      <c r="AN4206"/>
      <c r="AO4206"/>
      <c r="AP4206"/>
      <c r="AU4206"/>
      <c r="AV4206" s="169"/>
    </row>
    <row r="4207" spans="1:48" s="9" customFormat="1" ht="15" customHeight="1" x14ac:dyDescent="0.35">
      <c r="A4207"/>
      <c r="B4207"/>
      <c r="C4207"/>
      <c r="D4207"/>
      <c r="E4207"/>
      <c r="F4207"/>
      <c r="K4207"/>
      <c r="L4207"/>
      <c r="M4207"/>
      <c r="N4207"/>
      <c r="O4207"/>
      <c r="Q4207"/>
      <c r="R4207"/>
      <c r="AL4207" s="117"/>
      <c r="AM4207"/>
      <c r="AN4207"/>
      <c r="AO4207"/>
      <c r="AP4207"/>
      <c r="AU4207"/>
      <c r="AV4207" s="169"/>
    </row>
    <row r="4208" spans="1:48" s="9" customFormat="1" ht="15" customHeight="1" x14ac:dyDescent="0.35">
      <c r="A4208"/>
      <c r="B4208"/>
      <c r="C4208"/>
      <c r="D4208"/>
      <c r="E4208"/>
      <c r="F4208"/>
      <c r="K4208"/>
      <c r="L4208"/>
      <c r="M4208"/>
      <c r="N4208"/>
      <c r="O4208"/>
      <c r="Q4208"/>
      <c r="R4208"/>
      <c r="AL4208" s="117"/>
      <c r="AM4208"/>
      <c r="AN4208"/>
      <c r="AO4208"/>
      <c r="AP4208"/>
      <c r="AU4208"/>
      <c r="AV4208" s="169"/>
    </row>
    <row r="4209" spans="1:48" s="9" customFormat="1" ht="15" customHeight="1" x14ac:dyDescent="0.35">
      <c r="A4209"/>
      <c r="B4209"/>
      <c r="C4209"/>
      <c r="D4209"/>
      <c r="E4209"/>
      <c r="F4209"/>
      <c r="K4209"/>
      <c r="L4209"/>
      <c r="M4209"/>
      <c r="N4209"/>
      <c r="O4209"/>
      <c r="Q4209"/>
      <c r="R4209"/>
      <c r="AL4209" s="117"/>
      <c r="AM4209"/>
      <c r="AN4209"/>
      <c r="AO4209"/>
      <c r="AP4209"/>
      <c r="AU4209"/>
      <c r="AV4209" s="169"/>
    </row>
    <row r="4210" spans="1:48" s="9" customFormat="1" ht="15" customHeight="1" x14ac:dyDescent="0.35">
      <c r="A4210"/>
      <c r="B4210"/>
      <c r="C4210"/>
      <c r="D4210"/>
      <c r="E4210"/>
      <c r="F4210"/>
      <c r="K4210"/>
      <c r="L4210"/>
      <c r="M4210"/>
      <c r="N4210"/>
      <c r="O4210"/>
      <c r="Q4210"/>
      <c r="R4210"/>
      <c r="AL4210" s="117"/>
      <c r="AM4210"/>
      <c r="AN4210"/>
      <c r="AO4210"/>
      <c r="AP4210"/>
      <c r="AU4210"/>
      <c r="AV4210" s="169"/>
    </row>
    <row r="4211" spans="1:48" s="9" customFormat="1" ht="15" customHeight="1" x14ac:dyDescent="0.35">
      <c r="A4211"/>
      <c r="B4211"/>
      <c r="C4211"/>
      <c r="D4211"/>
      <c r="E4211"/>
      <c r="F4211"/>
      <c r="K4211"/>
      <c r="L4211"/>
      <c r="M4211"/>
      <c r="N4211"/>
      <c r="O4211"/>
      <c r="Q4211"/>
      <c r="R4211"/>
      <c r="AL4211" s="117"/>
      <c r="AM4211"/>
      <c r="AN4211"/>
      <c r="AO4211"/>
      <c r="AP4211"/>
      <c r="AU4211"/>
      <c r="AV4211" s="169"/>
    </row>
    <row r="4212" spans="1:48" s="9" customFormat="1" ht="15" customHeight="1" x14ac:dyDescent="0.35">
      <c r="A4212"/>
      <c r="B4212"/>
      <c r="C4212"/>
      <c r="D4212"/>
      <c r="E4212"/>
      <c r="F4212"/>
      <c r="K4212"/>
      <c r="L4212"/>
      <c r="M4212"/>
      <c r="N4212"/>
      <c r="O4212"/>
      <c r="Q4212"/>
      <c r="R4212"/>
      <c r="AL4212" s="117"/>
      <c r="AM4212"/>
      <c r="AN4212"/>
      <c r="AO4212"/>
      <c r="AP4212"/>
      <c r="AU4212"/>
      <c r="AV4212" s="169"/>
    </row>
    <row r="4213" spans="1:48" s="9" customFormat="1" ht="15" customHeight="1" x14ac:dyDescent="0.35">
      <c r="A4213"/>
      <c r="B4213"/>
      <c r="C4213"/>
      <c r="D4213"/>
      <c r="E4213"/>
      <c r="F4213"/>
      <c r="K4213"/>
      <c r="L4213"/>
      <c r="M4213"/>
      <c r="N4213"/>
      <c r="O4213"/>
      <c r="Q4213"/>
      <c r="R4213"/>
      <c r="AL4213" s="117"/>
      <c r="AM4213"/>
      <c r="AN4213"/>
      <c r="AO4213"/>
      <c r="AP4213"/>
      <c r="AU4213"/>
      <c r="AV4213" s="169"/>
    </row>
    <row r="4214" spans="1:48" s="9" customFormat="1" ht="15" customHeight="1" x14ac:dyDescent="0.35">
      <c r="A4214"/>
      <c r="B4214"/>
      <c r="C4214"/>
      <c r="D4214"/>
      <c r="E4214"/>
      <c r="F4214"/>
      <c r="K4214"/>
      <c r="L4214"/>
      <c r="M4214"/>
      <c r="N4214"/>
      <c r="O4214"/>
      <c r="Q4214"/>
      <c r="R4214"/>
      <c r="AL4214" s="117"/>
      <c r="AM4214"/>
      <c r="AN4214"/>
      <c r="AO4214"/>
      <c r="AP4214"/>
      <c r="AU4214"/>
      <c r="AV4214" s="169"/>
    </row>
    <row r="4215" spans="1:48" s="9" customFormat="1" ht="15" customHeight="1" x14ac:dyDescent="0.35">
      <c r="A4215"/>
      <c r="B4215"/>
      <c r="C4215"/>
      <c r="D4215"/>
      <c r="E4215"/>
      <c r="F4215"/>
      <c r="K4215"/>
      <c r="L4215"/>
      <c r="M4215"/>
      <c r="N4215"/>
      <c r="O4215"/>
      <c r="Q4215"/>
      <c r="R4215"/>
      <c r="AL4215" s="117"/>
      <c r="AM4215"/>
      <c r="AN4215"/>
      <c r="AO4215"/>
      <c r="AP4215"/>
      <c r="AU4215"/>
      <c r="AV4215" s="169"/>
    </row>
    <row r="4216" spans="1:48" s="9" customFormat="1" ht="15" customHeight="1" x14ac:dyDescent="0.35">
      <c r="A4216"/>
      <c r="B4216"/>
      <c r="C4216"/>
      <c r="D4216"/>
      <c r="E4216"/>
      <c r="F4216"/>
      <c r="K4216"/>
      <c r="L4216"/>
      <c r="M4216"/>
      <c r="N4216"/>
      <c r="O4216"/>
      <c r="Q4216"/>
      <c r="R4216"/>
      <c r="AL4216" s="117"/>
      <c r="AM4216"/>
      <c r="AN4216"/>
      <c r="AO4216"/>
      <c r="AP4216"/>
      <c r="AU4216"/>
      <c r="AV4216" s="169"/>
    </row>
    <row r="4217" spans="1:48" s="9" customFormat="1" ht="15" customHeight="1" x14ac:dyDescent="0.35">
      <c r="A4217"/>
      <c r="B4217"/>
      <c r="C4217"/>
      <c r="D4217"/>
      <c r="E4217"/>
      <c r="F4217"/>
      <c r="K4217"/>
      <c r="L4217"/>
      <c r="M4217"/>
      <c r="N4217"/>
      <c r="O4217"/>
      <c r="Q4217"/>
      <c r="R4217"/>
      <c r="AL4217" s="117"/>
      <c r="AM4217"/>
      <c r="AN4217"/>
      <c r="AO4217"/>
      <c r="AP4217"/>
      <c r="AU4217"/>
      <c r="AV4217" s="169"/>
    </row>
    <row r="4218" spans="1:48" s="9" customFormat="1" ht="15" customHeight="1" x14ac:dyDescent="0.35">
      <c r="A4218"/>
      <c r="B4218"/>
      <c r="C4218"/>
      <c r="D4218"/>
      <c r="E4218"/>
      <c r="F4218"/>
      <c r="K4218"/>
      <c r="L4218"/>
      <c r="M4218"/>
      <c r="N4218"/>
      <c r="O4218"/>
      <c r="Q4218"/>
      <c r="R4218"/>
      <c r="AL4218" s="117"/>
      <c r="AM4218"/>
      <c r="AN4218"/>
      <c r="AO4218"/>
      <c r="AP4218"/>
      <c r="AU4218"/>
      <c r="AV4218" s="169"/>
    </row>
    <row r="4219" spans="1:48" s="9" customFormat="1" ht="15" customHeight="1" x14ac:dyDescent="0.35">
      <c r="A4219"/>
      <c r="B4219"/>
      <c r="C4219"/>
      <c r="D4219"/>
      <c r="E4219"/>
      <c r="F4219"/>
      <c r="K4219"/>
      <c r="L4219"/>
      <c r="M4219"/>
      <c r="N4219"/>
      <c r="O4219"/>
      <c r="Q4219"/>
      <c r="R4219"/>
      <c r="AL4219" s="117"/>
      <c r="AM4219"/>
      <c r="AN4219"/>
      <c r="AO4219"/>
      <c r="AP4219"/>
      <c r="AU4219"/>
      <c r="AV4219" s="169"/>
    </row>
    <row r="4220" spans="1:48" s="9" customFormat="1" ht="15" customHeight="1" x14ac:dyDescent="0.35">
      <c r="A4220"/>
      <c r="B4220"/>
      <c r="C4220"/>
      <c r="D4220"/>
      <c r="E4220"/>
      <c r="F4220"/>
      <c r="K4220"/>
      <c r="L4220"/>
      <c r="M4220"/>
      <c r="N4220"/>
      <c r="O4220"/>
      <c r="Q4220"/>
      <c r="R4220"/>
      <c r="AL4220" s="117"/>
      <c r="AM4220"/>
      <c r="AN4220"/>
      <c r="AO4220"/>
      <c r="AP4220"/>
      <c r="AU4220"/>
      <c r="AV4220" s="169"/>
    </row>
    <row r="4221" spans="1:48" s="9" customFormat="1" ht="15" customHeight="1" x14ac:dyDescent="0.35">
      <c r="A4221"/>
      <c r="B4221"/>
      <c r="C4221"/>
      <c r="D4221"/>
      <c r="E4221"/>
      <c r="F4221"/>
      <c r="K4221"/>
      <c r="L4221"/>
      <c r="M4221"/>
      <c r="N4221"/>
      <c r="O4221"/>
      <c r="Q4221"/>
      <c r="R4221"/>
      <c r="AL4221" s="117"/>
      <c r="AM4221"/>
      <c r="AN4221"/>
      <c r="AO4221"/>
      <c r="AP4221"/>
      <c r="AU4221"/>
      <c r="AV4221" s="169"/>
    </row>
    <row r="4222" spans="1:48" s="9" customFormat="1" ht="15" customHeight="1" x14ac:dyDescent="0.35">
      <c r="A4222"/>
      <c r="B4222"/>
      <c r="C4222"/>
      <c r="D4222"/>
      <c r="E4222"/>
      <c r="F4222"/>
      <c r="K4222"/>
      <c r="L4222"/>
      <c r="M4222"/>
      <c r="N4222"/>
      <c r="O4222"/>
      <c r="Q4222"/>
      <c r="R4222"/>
      <c r="AL4222" s="117"/>
      <c r="AM4222"/>
      <c r="AN4222"/>
      <c r="AO4222"/>
      <c r="AP4222"/>
      <c r="AU4222"/>
      <c r="AV4222" s="169"/>
    </row>
    <row r="4223" spans="1:48" s="9" customFormat="1" ht="15" customHeight="1" x14ac:dyDescent="0.35">
      <c r="A4223"/>
      <c r="B4223"/>
      <c r="C4223"/>
      <c r="D4223"/>
      <c r="E4223"/>
      <c r="F4223"/>
      <c r="K4223"/>
      <c r="L4223"/>
      <c r="M4223"/>
      <c r="N4223"/>
      <c r="O4223"/>
      <c r="Q4223"/>
      <c r="R4223"/>
      <c r="AL4223" s="117"/>
      <c r="AM4223"/>
      <c r="AN4223"/>
      <c r="AO4223"/>
      <c r="AP4223"/>
      <c r="AU4223"/>
      <c r="AV4223" s="169"/>
    </row>
    <row r="4224" spans="1:48" s="9" customFormat="1" ht="15" customHeight="1" x14ac:dyDescent="0.35">
      <c r="A4224"/>
      <c r="B4224"/>
      <c r="C4224"/>
      <c r="D4224"/>
      <c r="E4224"/>
      <c r="F4224"/>
      <c r="K4224"/>
      <c r="L4224"/>
      <c r="M4224"/>
      <c r="N4224"/>
      <c r="O4224"/>
      <c r="Q4224"/>
      <c r="R4224"/>
      <c r="AL4224" s="117"/>
      <c r="AM4224"/>
      <c r="AN4224"/>
      <c r="AO4224"/>
      <c r="AP4224"/>
      <c r="AU4224"/>
      <c r="AV4224" s="169"/>
    </row>
    <row r="4225" spans="1:48" s="9" customFormat="1" ht="15" customHeight="1" x14ac:dyDescent="0.35">
      <c r="A4225"/>
      <c r="B4225"/>
      <c r="C4225"/>
      <c r="D4225"/>
      <c r="E4225"/>
      <c r="F4225"/>
      <c r="K4225"/>
      <c r="L4225"/>
      <c r="M4225"/>
      <c r="N4225"/>
      <c r="O4225"/>
      <c r="Q4225"/>
      <c r="R4225"/>
      <c r="AL4225" s="117"/>
      <c r="AM4225"/>
      <c r="AN4225"/>
      <c r="AO4225"/>
      <c r="AP4225"/>
      <c r="AU4225"/>
      <c r="AV4225" s="169"/>
    </row>
    <row r="4226" spans="1:48" s="9" customFormat="1" ht="15" customHeight="1" x14ac:dyDescent="0.35">
      <c r="A4226"/>
      <c r="B4226"/>
      <c r="C4226"/>
      <c r="D4226"/>
      <c r="E4226"/>
      <c r="F4226"/>
      <c r="K4226"/>
      <c r="L4226"/>
      <c r="M4226"/>
      <c r="N4226"/>
      <c r="O4226"/>
      <c r="Q4226"/>
      <c r="R4226"/>
      <c r="AL4226" s="117"/>
      <c r="AM4226"/>
      <c r="AN4226"/>
      <c r="AO4226"/>
      <c r="AP4226"/>
      <c r="AU4226"/>
      <c r="AV4226" s="169"/>
    </row>
    <row r="4227" spans="1:48" s="9" customFormat="1" ht="15" customHeight="1" x14ac:dyDescent="0.35">
      <c r="A4227"/>
      <c r="B4227"/>
      <c r="C4227"/>
      <c r="D4227"/>
      <c r="E4227"/>
      <c r="F4227"/>
      <c r="K4227"/>
      <c r="L4227"/>
      <c r="M4227"/>
      <c r="N4227"/>
      <c r="O4227"/>
      <c r="Q4227"/>
      <c r="R4227"/>
      <c r="AL4227" s="117"/>
      <c r="AM4227"/>
      <c r="AN4227"/>
      <c r="AO4227"/>
      <c r="AP4227"/>
      <c r="AU4227"/>
      <c r="AV4227" s="169"/>
    </row>
    <row r="4228" spans="1:48" s="9" customFormat="1" ht="15" customHeight="1" x14ac:dyDescent="0.35">
      <c r="A4228"/>
      <c r="B4228"/>
      <c r="C4228"/>
      <c r="D4228"/>
      <c r="E4228"/>
      <c r="F4228"/>
      <c r="K4228"/>
      <c r="L4228"/>
      <c r="M4228"/>
      <c r="N4228"/>
      <c r="O4228"/>
      <c r="Q4228"/>
      <c r="R4228"/>
      <c r="AL4228" s="117"/>
      <c r="AM4228"/>
      <c r="AN4228"/>
      <c r="AO4228"/>
      <c r="AP4228"/>
      <c r="AU4228"/>
      <c r="AV4228" s="169"/>
    </row>
    <row r="4229" spans="1:48" s="9" customFormat="1" ht="15" customHeight="1" x14ac:dyDescent="0.35">
      <c r="A4229"/>
      <c r="B4229"/>
      <c r="C4229"/>
      <c r="D4229"/>
      <c r="E4229"/>
      <c r="F4229"/>
      <c r="K4229"/>
      <c r="L4229"/>
      <c r="M4229"/>
      <c r="N4229"/>
      <c r="O4229"/>
      <c r="Q4229"/>
      <c r="R4229"/>
      <c r="AL4229" s="117"/>
      <c r="AM4229"/>
      <c r="AN4229"/>
      <c r="AO4229"/>
      <c r="AP4229"/>
      <c r="AU4229"/>
      <c r="AV4229" s="169"/>
    </row>
    <row r="4230" spans="1:48" s="9" customFormat="1" ht="15" customHeight="1" x14ac:dyDescent="0.35">
      <c r="A4230"/>
      <c r="B4230"/>
      <c r="C4230"/>
      <c r="D4230"/>
      <c r="E4230"/>
      <c r="F4230"/>
      <c r="K4230"/>
      <c r="L4230"/>
      <c r="M4230"/>
      <c r="N4230"/>
      <c r="O4230"/>
      <c r="Q4230"/>
      <c r="R4230"/>
      <c r="AL4230" s="117"/>
      <c r="AM4230"/>
      <c r="AN4230"/>
      <c r="AO4230"/>
      <c r="AP4230"/>
      <c r="AU4230"/>
      <c r="AV4230" s="169"/>
    </row>
    <row r="4231" spans="1:48" s="9" customFormat="1" ht="15" customHeight="1" x14ac:dyDescent="0.35">
      <c r="A4231"/>
      <c r="B4231"/>
      <c r="C4231"/>
      <c r="D4231"/>
      <c r="E4231"/>
      <c r="F4231"/>
      <c r="K4231"/>
      <c r="L4231"/>
      <c r="M4231"/>
      <c r="N4231"/>
      <c r="O4231"/>
      <c r="Q4231"/>
      <c r="R4231"/>
      <c r="AL4231" s="117"/>
      <c r="AM4231"/>
      <c r="AN4231"/>
      <c r="AO4231"/>
      <c r="AP4231"/>
      <c r="AU4231"/>
      <c r="AV4231" s="169"/>
    </row>
    <row r="4232" spans="1:48" s="9" customFormat="1" ht="15" customHeight="1" x14ac:dyDescent="0.35">
      <c r="A4232"/>
      <c r="B4232"/>
      <c r="C4232"/>
      <c r="D4232"/>
      <c r="E4232"/>
      <c r="F4232"/>
      <c r="K4232"/>
      <c r="L4232"/>
      <c r="M4232"/>
      <c r="N4232"/>
      <c r="O4232"/>
      <c r="Q4232"/>
      <c r="R4232"/>
      <c r="AL4232" s="117"/>
      <c r="AM4232"/>
      <c r="AN4232"/>
      <c r="AO4232"/>
      <c r="AP4232"/>
      <c r="AU4232"/>
      <c r="AV4232" s="169"/>
    </row>
    <row r="4233" spans="1:48" s="9" customFormat="1" ht="15" customHeight="1" x14ac:dyDescent="0.35">
      <c r="A4233"/>
      <c r="B4233"/>
      <c r="C4233"/>
      <c r="D4233"/>
      <c r="E4233"/>
      <c r="F4233"/>
      <c r="K4233"/>
      <c r="L4233"/>
      <c r="M4233"/>
      <c r="N4233"/>
      <c r="O4233"/>
      <c r="Q4233"/>
      <c r="R4233"/>
      <c r="AL4233" s="117"/>
      <c r="AM4233"/>
      <c r="AN4233"/>
      <c r="AO4233"/>
      <c r="AP4233"/>
      <c r="AU4233"/>
      <c r="AV4233" s="169"/>
    </row>
    <row r="4234" spans="1:48" s="9" customFormat="1" ht="15" customHeight="1" x14ac:dyDescent="0.35">
      <c r="A4234"/>
      <c r="B4234"/>
      <c r="C4234"/>
      <c r="D4234"/>
      <c r="E4234"/>
      <c r="F4234"/>
      <c r="K4234"/>
      <c r="L4234"/>
      <c r="M4234"/>
      <c r="N4234"/>
      <c r="O4234"/>
      <c r="Q4234"/>
      <c r="R4234"/>
      <c r="AL4234" s="117"/>
      <c r="AM4234"/>
      <c r="AN4234"/>
      <c r="AO4234"/>
      <c r="AP4234"/>
      <c r="AU4234"/>
      <c r="AV4234" s="169"/>
    </row>
    <row r="4235" spans="1:48" s="9" customFormat="1" ht="15" customHeight="1" x14ac:dyDescent="0.35">
      <c r="A4235"/>
      <c r="B4235"/>
      <c r="C4235"/>
      <c r="D4235"/>
      <c r="E4235"/>
      <c r="F4235"/>
      <c r="K4235"/>
      <c r="L4235"/>
      <c r="M4235"/>
      <c r="N4235"/>
      <c r="O4235"/>
      <c r="Q4235"/>
      <c r="R4235"/>
      <c r="AL4235" s="117"/>
      <c r="AM4235"/>
      <c r="AN4235"/>
      <c r="AO4235"/>
      <c r="AP4235"/>
      <c r="AU4235"/>
      <c r="AV4235" s="169"/>
    </row>
    <row r="4236" spans="1:48" s="9" customFormat="1" ht="15" customHeight="1" x14ac:dyDescent="0.35">
      <c r="A4236"/>
      <c r="B4236"/>
      <c r="C4236"/>
      <c r="D4236"/>
      <c r="E4236"/>
      <c r="F4236"/>
      <c r="K4236"/>
      <c r="L4236"/>
      <c r="M4236"/>
      <c r="N4236"/>
      <c r="O4236"/>
      <c r="Q4236"/>
      <c r="R4236"/>
      <c r="AL4236" s="117"/>
      <c r="AM4236"/>
      <c r="AN4236"/>
      <c r="AO4236"/>
      <c r="AP4236"/>
      <c r="AU4236"/>
      <c r="AV4236" s="169"/>
    </row>
    <row r="4237" spans="1:48" s="9" customFormat="1" ht="15" customHeight="1" x14ac:dyDescent="0.35">
      <c r="A4237"/>
      <c r="B4237"/>
      <c r="C4237"/>
      <c r="D4237"/>
      <c r="E4237"/>
      <c r="F4237"/>
      <c r="K4237"/>
      <c r="L4237"/>
      <c r="M4237"/>
      <c r="N4237"/>
      <c r="O4237"/>
      <c r="Q4237"/>
      <c r="R4237"/>
      <c r="AL4237" s="117"/>
      <c r="AM4237"/>
      <c r="AN4237"/>
      <c r="AO4237"/>
      <c r="AP4237"/>
      <c r="AU4237"/>
      <c r="AV4237" s="169"/>
    </row>
    <row r="4238" spans="1:48" s="9" customFormat="1" ht="15" customHeight="1" x14ac:dyDescent="0.35">
      <c r="A4238"/>
      <c r="B4238"/>
      <c r="C4238"/>
      <c r="D4238"/>
      <c r="E4238"/>
      <c r="F4238"/>
      <c r="K4238"/>
      <c r="L4238"/>
      <c r="M4238"/>
      <c r="N4238"/>
      <c r="O4238"/>
      <c r="Q4238"/>
      <c r="R4238"/>
      <c r="AL4238" s="117"/>
      <c r="AM4238"/>
      <c r="AN4238"/>
      <c r="AO4238"/>
      <c r="AP4238"/>
      <c r="AU4238"/>
      <c r="AV4238" s="169"/>
    </row>
    <row r="4239" spans="1:48" s="9" customFormat="1" ht="15" customHeight="1" x14ac:dyDescent="0.35">
      <c r="A4239"/>
      <c r="B4239"/>
      <c r="C4239"/>
      <c r="D4239"/>
      <c r="E4239"/>
      <c r="F4239"/>
      <c r="K4239"/>
      <c r="L4239"/>
      <c r="M4239"/>
      <c r="N4239"/>
      <c r="O4239"/>
      <c r="Q4239"/>
      <c r="R4239"/>
      <c r="AL4239" s="117"/>
      <c r="AM4239"/>
      <c r="AN4239"/>
      <c r="AO4239"/>
      <c r="AP4239"/>
      <c r="AU4239"/>
      <c r="AV4239" s="169"/>
    </row>
    <row r="4240" spans="1:48" s="9" customFormat="1" ht="15" customHeight="1" x14ac:dyDescent="0.35">
      <c r="A4240"/>
      <c r="B4240"/>
      <c r="C4240"/>
      <c r="D4240"/>
      <c r="E4240"/>
      <c r="F4240"/>
      <c r="K4240"/>
      <c r="L4240"/>
      <c r="M4240"/>
      <c r="N4240"/>
      <c r="O4240"/>
      <c r="Q4240"/>
      <c r="R4240"/>
      <c r="AL4240" s="117"/>
      <c r="AM4240"/>
      <c r="AN4240"/>
      <c r="AO4240"/>
      <c r="AP4240"/>
      <c r="AU4240"/>
      <c r="AV4240" s="169"/>
    </row>
    <row r="4241" spans="1:48" s="9" customFormat="1" ht="15" customHeight="1" x14ac:dyDescent="0.35">
      <c r="A4241"/>
      <c r="B4241"/>
      <c r="C4241"/>
      <c r="D4241"/>
      <c r="E4241"/>
      <c r="F4241"/>
      <c r="K4241"/>
      <c r="L4241"/>
      <c r="M4241"/>
      <c r="N4241"/>
      <c r="O4241"/>
      <c r="Q4241"/>
      <c r="R4241"/>
      <c r="AL4241" s="117"/>
      <c r="AM4241"/>
      <c r="AN4241"/>
      <c r="AO4241"/>
      <c r="AP4241"/>
      <c r="AU4241"/>
      <c r="AV4241" s="169"/>
    </row>
    <row r="4242" spans="1:48" s="9" customFormat="1" ht="15" customHeight="1" x14ac:dyDescent="0.35">
      <c r="A4242"/>
      <c r="B4242"/>
      <c r="C4242"/>
      <c r="D4242"/>
      <c r="E4242"/>
      <c r="F4242"/>
      <c r="K4242"/>
      <c r="L4242"/>
      <c r="M4242"/>
      <c r="N4242"/>
      <c r="O4242"/>
      <c r="Q4242"/>
      <c r="R4242"/>
      <c r="AL4242" s="117"/>
      <c r="AM4242"/>
      <c r="AN4242"/>
      <c r="AO4242"/>
      <c r="AP4242"/>
      <c r="AU4242"/>
      <c r="AV4242" s="169"/>
    </row>
    <row r="4243" spans="1:48" s="9" customFormat="1" ht="15" customHeight="1" x14ac:dyDescent="0.35">
      <c r="A4243"/>
      <c r="B4243"/>
      <c r="C4243"/>
      <c r="D4243"/>
      <c r="E4243"/>
      <c r="F4243"/>
      <c r="K4243"/>
      <c r="L4243"/>
      <c r="M4243"/>
      <c r="N4243"/>
      <c r="O4243"/>
      <c r="Q4243"/>
      <c r="R4243"/>
      <c r="AL4243" s="117"/>
      <c r="AM4243"/>
      <c r="AN4243"/>
      <c r="AO4243"/>
      <c r="AP4243"/>
      <c r="AU4243"/>
      <c r="AV4243" s="169"/>
    </row>
    <row r="4244" spans="1:48" s="9" customFormat="1" ht="15" customHeight="1" x14ac:dyDescent="0.35">
      <c r="A4244"/>
      <c r="B4244"/>
      <c r="C4244"/>
      <c r="D4244"/>
      <c r="E4244"/>
      <c r="F4244"/>
      <c r="K4244"/>
      <c r="L4244"/>
      <c r="M4244"/>
      <c r="N4244"/>
      <c r="O4244"/>
      <c r="Q4244"/>
      <c r="R4244"/>
      <c r="AL4244" s="117"/>
      <c r="AM4244"/>
      <c r="AN4244"/>
      <c r="AO4244"/>
      <c r="AP4244"/>
      <c r="AU4244"/>
      <c r="AV4244" s="169"/>
    </row>
    <row r="4245" spans="1:48" s="9" customFormat="1" ht="15" customHeight="1" x14ac:dyDescent="0.35">
      <c r="A4245"/>
      <c r="B4245"/>
      <c r="C4245"/>
      <c r="D4245"/>
      <c r="E4245"/>
      <c r="F4245"/>
      <c r="K4245"/>
      <c r="L4245"/>
      <c r="M4245"/>
      <c r="N4245"/>
      <c r="O4245"/>
      <c r="Q4245"/>
      <c r="R4245"/>
      <c r="AL4245" s="117"/>
      <c r="AM4245"/>
      <c r="AN4245"/>
      <c r="AO4245"/>
      <c r="AP4245"/>
      <c r="AU4245"/>
      <c r="AV4245" s="169"/>
    </row>
    <row r="4246" spans="1:48" s="9" customFormat="1" ht="15" customHeight="1" x14ac:dyDescent="0.35">
      <c r="A4246"/>
      <c r="B4246"/>
      <c r="C4246"/>
      <c r="D4246"/>
      <c r="E4246"/>
      <c r="F4246"/>
      <c r="K4246"/>
      <c r="L4246"/>
      <c r="M4246"/>
      <c r="N4246"/>
      <c r="O4246"/>
      <c r="Q4246"/>
      <c r="R4246"/>
      <c r="AL4246" s="117"/>
      <c r="AM4246"/>
      <c r="AN4246"/>
      <c r="AO4246"/>
      <c r="AP4246"/>
      <c r="AU4246"/>
      <c r="AV4246" s="169"/>
    </row>
    <row r="4247" spans="1:48" s="9" customFormat="1" ht="15" customHeight="1" x14ac:dyDescent="0.35">
      <c r="A4247"/>
      <c r="B4247"/>
      <c r="C4247"/>
      <c r="D4247"/>
      <c r="E4247"/>
      <c r="F4247"/>
      <c r="K4247"/>
      <c r="L4247"/>
      <c r="M4247"/>
      <c r="N4247"/>
      <c r="O4247"/>
      <c r="Q4247"/>
      <c r="R4247"/>
      <c r="AL4247" s="117"/>
      <c r="AM4247"/>
      <c r="AN4247"/>
      <c r="AO4247"/>
      <c r="AP4247"/>
      <c r="AU4247"/>
      <c r="AV4247" s="169"/>
    </row>
    <row r="4248" spans="1:48" s="9" customFormat="1" ht="15" customHeight="1" x14ac:dyDescent="0.35">
      <c r="A4248"/>
      <c r="B4248"/>
      <c r="C4248"/>
      <c r="D4248"/>
      <c r="E4248"/>
      <c r="F4248"/>
      <c r="K4248"/>
      <c r="L4248"/>
      <c r="M4248"/>
      <c r="N4248"/>
      <c r="O4248"/>
      <c r="Q4248"/>
      <c r="R4248"/>
      <c r="AL4248" s="117"/>
      <c r="AM4248"/>
      <c r="AN4248"/>
      <c r="AO4248"/>
      <c r="AP4248"/>
      <c r="AU4248"/>
      <c r="AV4248" s="169"/>
    </row>
    <row r="4249" spans="1:48" s="9" customFormat="1" ht="15" customHeight="1" x14ac:dyDescent="0.35">
      <c r="A4249"/>
      <c r="B4249"/>
      <c r="C4249"/>
      <c r="D4249"/>
      <c r="E4249"/>
      <c r="F4249"/>
      <c r="K4249"/>
      <c r="L4249"/>
      <c r="M4249"/>
      <c r="N4249"/>
      <c r="O4249"/>
      <c r="Q4249"/>
      <c r="R4249"/>
      <c r="AL4249" s="117"/>
      <c r="AM4249"/>
      <c r="AN4249"/>
      <c r="AO4249"/>
      <c r="AP4249"/>
      <c r="AU4249"/>
      <c r="AV4249" s="169"/>
    </row>
    <row r="4250" spans="1:48" s="9" customFormat="1" ht="15" customHeight="1" x14ac:dyDescent="0.35">
      <c r="A4250"/>
      <c r="B4250"/>
      <c r="C4250"/>
      <c r="D4250"/>
      <c r="E4250"/>
      <c r="F4250"/>
      <c r="K4250"/>
      <c r="L4250"/>
      <c r="M4250"/>
      <c r="N4250"/>
      <c r="O4250"/>
      <c r="Q4250"/>
      <c r="R4250"/>
      <c r="AL4250" s="117"/>
      <c r="AM4250"/>
      <c r="AN4250"/>
      <c r="AO4250"/>
      <c r="AP4250"/>
      <c r="AU4250"/>
      <c r="AV4250" s="169"/>
    </row>
    <row r="4251" spans="1:48" s="9" customFormat="1" ht="15" customHeight="1" x14ac:dyDescent="0.35">
      <c r="A4251"/>
      <c r="B4251"/>
      <c r="C4251"/>
      <c r="D4251"/>
      <c r="E4251"/>
      <c r="F4251"/>
      <c r="K4251"/>
      <c r="L4251"/>
      <c r="M4251"/>
      <c r="N4251"/>
      <c r="O4251"/>
      <c r="Q4251"/>
      <c r="R4251"/>
      <c r="AL4251" s="117"/>
      <c r="AM4251"/>
      <c r="AN4251"/>
      <c r="AO4251"/>
      <c r="AP4251"/>
      <c r="AU4251"/>
      <c r="AV4251" s="169"/>
    </row>
    <row r="4252" spans="1:48" s="9" customFormat="1" ht="15" customHeight="1" x14ac:dyDescent="0.35">
      <c r="A4252"/>
      <c r="B4252"/>
      <c r="C4252"/>
      <c r="D4252"/>
      <c r="E4252"/>
      <c r="F4252"/>
      <c r="K4252"/>
      <c r="L4252"/>
      <c r="M4252"/>
      <c r="N4252"/>
      <c r="O4252"/>
      <c r="Q4252"/>
      <c r="R4252"/>
      <c r="AL4252" s="117"/>
      <c r="AM4252"/>
      <c r="AN4252"/>
      <c r="AO4252"/>
      <c r="AP4252"/>
      <c r="AU4252"/>
      <c r="AV4252" s="169"/>
    </row>
    <row r="4253" spans="1:48" s="9" customFormat="1" ht="15" customHeight="1" x14ac:dyDescent="0.35">
      <c r="A4253"/>
      <c r="B4253"/>
      <c r="C4253"/>
      <c r="D4253"/>
      <c r="E4253"/>
      <c r="F4253"/>
      <c r="K4253"/>
      <c r="L4253"/>
      <c r="M4253"/>
      <c r="N4253"/>
      <c r="O4253"/>
      <c r="Q4253"/>
      <c r="R4253"/>
      <c r="AL4253" s="117"/>
      <c r="AM4253"/>
      <c r="AN4253"/>
      <c r="AO4253"/>
      <c r="AP4253"/>
      <c r="AU4253"/>
      <c r="AV4253" s="169"/>
    </row>
    <row r="4254" spans="1:48" s="9" customFormat="1" ht="15" customHeight="1" x14ac:dyDescent="0.35">
      <c r="A4254"/>
      <c r="B4254"/>
      <c r="C4254"/>
      <c r="D4254"/>
      <c r="E4254"/>
      <c r="F4254"/>
      <c r="K4254"/>
      <c r="L4254"/>
      <c r="M4254"/>
      <c r="N4254"/>
      <c r="O4254"/>
      <c r="Q4254"/>
      <c r="R4254"/>
      <c r="AL4254" s="117"/>
      <c r="AM4254"/>
      <c r="AN4254"/>
      <c r="AO4254"/>
      <c r="AP4254"/>
      <c r="AU4254"/>
      <c r="AV4254" s="169"/>
    </row>
    <row r="4255" spans="1:48" s="9" customFormat="1" ht="15" customHeight="1" x14ac:dyDescent="0.35">
      <c r="A4255"/>
      <c r="B4255"/>
      <c r="C4255"/>
      <c r="D4255"/>
      <c r="E4255"/>
      <c r="F4255"/>
      <c r="K4255"/>
      <c r="L4255"/>
      <c r="M4255"/>
      <c r="N4255"/>
      <c r="O4255"/>
      <c r="Q4255"/>
      <c r="R4255"/>
      <c r="AL4255" s="117"/>
      <c r="AM4255"/>
      <c r="AN4255"/>
      <c r="AO4255"/>
      <c r="AP4255"/>
      <c r="AU4255"/>
      <c r="AV4255" s="169"/>
    </row>
    <row r="4256" spans="1:48" s="9" customFormat="1" ht="15" customHeight="1" x14ac:dyDescent="0.35">
      <c r="A4256"/>
      <c r="B4256"/>
      <c r="C4256"/>
      <c r="D4256"/>
      <c r="E4256"/>
      <c r="F4256"/>
      <c r="K4256"/>
      <c r="L4256"/>
      <c r="M4256"/>
      <c r="N4256"/>
      <c r="O4256"/>
      <c r="Q4256"/>
      <c r="R4256"/>
      <c r="AL4256" s="117"/>
      <c r="AM4256"/>
      <c r="AN4256"/>
      <c r="AO4256"/>
      <c r="AP4256"/>
      <c r="AU4256"/>
      <c r="AV4256" s="169"/>
    </row>
    <row r="4257" spans="1:48" s="9" customFormat="1" ht="15" customHeight="1" x14ac:dyDescent="0.35">
      <c r="A4257"/>
      <c r="B4257"/>
      <c r="C4257"/>
      <c r="D4257"/>
      <c r="E4257"/>
      <c r="F4257"/>
      <c r="K4257"/>
      <c r="L4257"/>
      <c r="M4257"/>
      <c r="N4257"/>
      <c r="O4257"/>
      <c r="Q4257"/>
      <c r="R4257"/>
      <c r="AL4257" s="117"/>
      <c r="AM4257"/>
      <c r="AN4257"/>
      <c r="AO4257"/>
      <c r="AP4257"/>
      <c r="AU4257"/>
      <c r="AV4257" s="169"/>
    </row>
    <row r="4258" spans="1:48" s="9" customFormat="1" ht="15" customHeight="1" x14ac:dyDescent="0.35">
      <c r="A4258"/>
      <c r="B4258"/>
      <c r="C4258"/>
      <c r="D4258"/>
      <c r="E4258"/>
      <c r="F4258"/>
      <c r="K4258"/>
      <c r="L4258"/>
      <c r="M4258"/>
      <c r="N4258"/>
      <c r="O4258"/>
      <c r="Q4258"/>
      <c r="R4258"/>
      <c r="AL4258" s="117"/>
      <c r="AM4258"/>
      <c r="AN4258"/>
      <c r="AO4258"/>
      <c r="AP4258"/>
      <c r="AU4258"/>
      <c r="AV4258" s="169"/>
    </row>
    <row r="4259" spans="1:48" s="9" customFormat="1" ht="15" customHeight="1" x14ac:dyDescent="0.35">
      <c r="A4259"/>
      <c r="B4259"/>
      <c r="C4259"/>
      <c r="D4259"/>
      <c r="E4259"/>
      <c r="F4259"/>
      <c r="K4259"/>
      <c r="L4259"/>
      <c r="M4259"/>
      <c r="N4259"/>
      <c r="O4259"/>
      <c r="Q4259"/>
      <c r="R4259"/>
      <c r="AL4259" s="117"/>
      <c r="AM4259"/>
      <c r="AN4259"/>
      <c r="AO4259"/>
      <c r="AP4259"/>
      <c r="AU4259"/>
      <c r="AV4259" s="169"/>
    </row>
    <row r="4260" spans="1:48" s="9" customFormat="1" ht="15" customHeight="1" x14ac:dyDescent="0.35">
      <c r="A4260"/>
      <c r="B4260"/>
      <c r="C4260"/>
      <c r="D4260"/>
      <c r="E4260"/>
      <c r="F4260"/>
      <c r="K4260"/>
      <c r="L4260"/>
      <c r="M4260"/>
      <c r="N4260"/>
      <c r="O4260"/>
      <c r="Q4260"/>
      <c r="R4260"/>
      <c r="AL4260" s="117"/>
      <c r="AM4260"/>
      <c r="AN4260"/>
      <c r="AO4260"/>
      <c r="AP4260"/>
      <c r="AU4260"/>
      <c r="AV4260" s="169"/>
    </row>
    <row r="4261" spans="1:48" s="9" customFormat="1" ht="15" customHeight="1" x14ac:dyDescent="0.35">
      <c r="A4261"/>
      <c r="B4261"/>
      <c r="C4261"/>
      <c r="D4261"/>
      <c r="E4261"/>
      <c r="F4261"/>
      <c r="K4261"/>
      <c r="L4261"/>
      <c r="M4261"/>
      <c r="N4261"/>
      <c r="O4261"/>
      <c r="Q4261"/>
      <c r="R4261"/>
      <c r="AL4261" s="117"/>
      <c r="AM4261"/>
      <c r="AN4261"/>
      <c r="AO4261"/>
      <c r="AP4261"/>
      <c r="AU4261"/>
      <c r="AV4261" s="169"/>
    </row>
    <row r="4262" spans="1:48" s="9" customFormat="1" ht="15" customHeight="1" x14ac:dyDescent="0.35">
      <c r="A4262"/>
      <c r="B4262"/>
      <c r="C4262"/>
      <c r="D4262"/>
      <c r="E4262"/>
      <c r="F4262"/>
      <c r="K4262"/>
      <c r="L4262"/>
      <c r="M4262"/>
      <c r="N4262"/>
      <c r="O4262"/>
      <c r="Q4262"/>
      <c r="R4262"/>
      <c r="AL4262" s="117"/>
      <c r="AM4262"/>
      <c r="AN4262"/>
      <c r="AO4262"/>
      <c r="AP4262"/>
      <c r="AU4262"/>
      <c r="AV4262" s="169"/>
    </row>
    <row r="4263" spans="1:48" s="9" customFormat="1" ht="15" customHeight="1" x14ac:dyDescent="0.35">
      <c r="A4263"/>
      <c r="B4263"/>
      <c r="C4263"/>
      <c r="D4263"/>
      <c r="E4263"/>
      <c r="F4263"/>
      <c r="K4263"/>
      <c r="L4263"/>
      <c r="M4263"/>
      <c r="N4263"/>
      <c r="O4263"/>
      <c r="Q4263"/>
      <c r="R4263"/>
      <c r="AL4263" s="117"/>
      <c r="AM4263"/>
      <c r="AN4263"/>
      <c r="AO4263"/>
      <c r="AP4263"/>
      <c r="AU4263"/>
      <c r="AV4263" s="169"/>
    </row>
    <row r="4264" spans="1:48" s="9" customFormat="1" ht="15" customHeight="1" x14ac:dyDescent="0.35">
      <c r="A4264"/>
      <c r="B4264"/>
      <c r="C4264"/>
      <c r="D4264"/>
      <c r="E4264"/>
      <c r="F4264"/>
      <c r="K4264"/>
      <c r="L4264"/>
      <c r="M4264"/>
      <c r="N4264"/>
      <c r="O4264"/>
      <c r="Q4264"/>
      <c r="R4264"/>
      <c r="AL4264" s="117"/>
      <c r="AM4264"/>
      <c r="AN4264"/>
      <c r="AO4264"/>
      <c r="AP4264"/>
      <c r="AU4264"/>
      <c r="AV4264" s="169"/>
    </row>
    <row r="4265" spans="1:48" s="9" customFormat="1" ht="15" customHeight="1" x14ac:dyDescent="0.35">
      <c r="A4265"/>
      <c r="B4265"/>
      <c r="C4265"/>
      <c r="D4265"/>
      <c r="E4265"/>
      <c r="F4265"/>
      <c r="K4265"/>
      <c r="L4265"/>
      <c r="M4265"/>
      <c r="N4265"/>
      <c r="O4265"/>
      <c r="Q4265"/>
      <c r="R4265"/>
      <c r="AL4265" s="117"/>
      <c r="AM4265"/>
      <c r="AN4265"/>
      <c r="AO4265"/>
      <c r="AP4265"/>
      <c r="AU4265"/>
      <c r="AV4265" s="169"/>
    </row>
    <row r="4266" spans="1:48" s="9" customFormat="1" ht="15" customHeight="1" x14ac:dyDescent="0.35">
      <c r="A4266"/>
      <c r="B4266"/>
      <c r="C4266"/>
      <c r="D4266"/>
      <c r="E4266"/>
      <c r="F4266"/>
      <c r="K4266"/>
      <c r="L4266"/>
      <c r="M4266"/>
      <c r="N4266"/>
      <c r="O4266"/>
      <c r="Q4266"/>
      <c r="R4266"/>
      <c r="AL4266" s="117"/>
      <c r="AM4266"/>
      <c r="AN4266"/>
      <c r="AO4266"/>
      <c r="AP4266"/>
      <c r="AU4266"/>
      <c r="AV4266" s="169"/>
    </row>
    <row r="4267" spans="1:48" s="9" customFormat="1" ht="15" customHeight="1" x14ac:dyDescent="0.35">
      <c r="A4267"/>
      <c r="B4267"/>
      <c r="C4267"/>
      <c r="D4267"/>
      <c r="E4267"/>
      <c r="F4267"/>
      <c r="K4267"/>
      <c r="L4267"/>
      <c r="M4267"/>
      <c r="N4267"/>
      <c r="O4267"/>
      <c r="Q4267"/>
      <c r="R4267"/>
      <c r="AL4267" s="117"/>
      <c r="AM4267"/>
      <c r="AN4267"/>
      <c r="AO4267"/>
      <c r="AP4267"/>
      <c r="AU4267"/>
      <c r="AV4267" s="169"/>
    </row>
    <row r="4268" spans="1:48" s="9" customFormat="1" ht="15" customHeight="1" x14ac:dyDescent="0.35">
      <c r="A4268"/>
      <c r="B4268"/>
      <c r="C4268"/>
      <c r="D4268"/>
      <c r="E4268"/>
      <c r="F4268"/>
      <c r="K4268"/>
      <c r="L4268"/>
      <c r="M4268"/>
      <c r="N4268"/>
      <c r="O4268"/>
      <c r="Q4268"/>
      <c r="R4268"/>
      <c r="AL4268" s="117"/>
      <c r="AM4268"/>
      <c r="AN4268"/>
      <c r="AO4268"/>
      <c r="AP4268"/>
      <c r="AU4268"/>
      <c r="AV4268" s="169"/>
    </row>
    <row r="4269" spans="1:48" s="9" customFormat="1" ht="15" customHeight="1" x14ac:dyDescent="0.35">
      <c r="A4269"/>
      <c r="B4269"/>
      <c r="C4269"/>
      <c r="D4269"/>
      <c r="E4269"/>
      <c r="F4269"/>
      <c r="K4269"/>
      <c r="L4269"/>
      <c r="M4269"/>
      <c r="N4269"/>
      <c r="O4269"/>
      <c r="Q4269"/>
      <c r="R4269"/>
      <c r="AL4269" s="117"/>
      <c r="AM4269"/>
      <c r="AN4269"/>
      <c r="AO4269"/>
      <c r="AP4269"/>
      <c r="AU4269"/>
      <c r="AV4269" s="169"/>
    </row>
    <row r="4270" spans="1:48" s="9" customFormat="1" ht="15" customHeight="1" x14ac:dyDescent="0.35">
      <c r="A4270"/>
      <c r="B4270"/>
      <c r="C4270"/>
      <c r="D4270"/>
      <c r="E4270"/>
      <c r="F4270"/>
      <c r="K4270"/>
      <c r="L4270"/>
      <c r="M4270"/>
      <c r="N4270"/>
      <c r="O4270"/>
      <c r="Q4270"/>
      <c r="R4270"/>
      <c r="AL4270" s="117"/>
      <c r="AM4270"/>
      <c r="AN4270"/>
      <c r="AO4270"/>
      <c r="AP4270"/>
      <c r="AU4270"/>
      <c r="AV4270" s="169"/>
    </row>
    <row r="4271" spans="1:48" s="9" customFormat="1" ht="15" customHeight="1" x14ac:dyDescent="0.35">
      <c r="A4271"/>
      <c r="B4271"/>
      <c r="C4271"/>
      <c r="D4271"/>
      <c r="E4271"/>
      <c r="F4271"/>
      <c r="K4271"/>
      <c r="L4271"/>
      <c r="M4271"/>
      <c r="N4271"/>
      <c r="O4271"/>
      <c r="Q4271"/>
      <c r="R4271"/>
      <c r="AL4271" s="117"/>
      <c r="AM4271"/>
      <c r="AN4271"/>
      <c r="AO4271"/>
      <c r="AP4271"/>
      <c r="AU4271"/>
      <c r="AV4271" s="169"/>
    </row>
    <row r="4272" spans="1:48" s="9" customFormat="1" ht="15" customHeight="1" x14ac:dyDescent="0.35">
      <c r="A4272"/>
      <c r="B4272"/>
      <c r="C4272"/>
      <c r="D4272"/>
      <c r="E4272"/>
      <c r="F4272"/>
      <c r="K4272"/>
      <c r="L4272"/>
      <c r="M4272"/>
      <c r="N4272"/>
      <c r="O4272"/>
      <c r="Q4272"/>
      <c r="R4272"/>
      <c r="AL4272" s="117"/>
      <c r="AM4272"/>
      <c r="AN4272"/>
      <c r="AO4272"/>
      <c r="AP4272"/>
      <c r="AU4272"/>
      <c r="AV4272" s="169"/>
    </row>
    <row r="4273" spans="1:48" s="9" customFormat="1" ht="15" customHeight="1" x14ac:dyDescent="0.35">
      <c r="A4273"/>
      <c r="B4273"/>
      <c r="C4273"/>
      <c r="D4273"/>
      <c r="E4273"/>
      <c r="F4273"/>
      <c r="K4273"/>
      <c r="L4273"/>
      <c r="M4273"/>
      <c r="N4273"/>
      <c r="O4273"/>
      <c r="Q4273"/>
      <c r="R4273"/>
      <c r="AL4273" s="117"/>
      <c r="AM4273"/>
      <c r="AN4273"/>
      <c r="AO4273"/>
      <c r="AP4273"/>
      <c r="AU4273"/>
      <c r="AV4273" s="169"/>
    </row>
    <row r="4274" spans="1:48" s="9" customFormat="1" ht="15" customHeight="1" x14ac:dyDescent="0.35">
      <c r="A4274"/>
      <c r="B4274"/>
      <c r="C4274"/>
      <c r="D4274"/>
      <c r="E4274"/>
      <c r="F4274"/>
      <c r="K4274"/>
      <c r="L4274"/>
      <c r="M4274"/>
      <c r="N4274"/>
      <c r="O4274"/>
      <c r="Q4274"/>
      <c r="R4274"/>
      <c r="AL4274" s="117"/>
      <c r="AM4274"/>
      <c r="AN4274"/>
      <c r="AO4274"/>
      <c r="AP4274"/>
      <c r="AU4274"/>
      <c r="AV4274" s="169"/>
    </row>
    <row r="4275" spans="1:48" s="9" customFormat="1" ht="15" customHeight="1" x14ac:dyDescent="0.35">
      <c r="A4275"/>
      <c r="B4275"/>
      <c r="C4275"/>
      <c r="D4275"/>
      <c r="E4275"/>
      <c r="F4275"/>
      <c r="K4275"/>
      <c r="L4275"/>
      <c r="M4275"/>
      <c r="N4275"/>
      <c r="O4275"/>
      <c r="Q4275"/>
      <c r="R4275"/>
      <c r="AL4275" s="117"/>
      <c r="AM4275"/>
      <c r="AN4275"/>
      <c r="AO4275"/>
      <c r="AP4275"/>
      <c r="AU4275"/>
      <c r="AV4275" s="169"/>
    </row>
    <row r="4276" spans="1:48" s="9" customFormat="1" ht="15" customHeight="1" x14ac:dyDescent="0.35">
      <c r="A4276"/>
      <c r="B4276"/>
      <c r="C4276"/>
      <c r="D4276"/>
      <c r="E4276"/>
      <c r="F4276"/>
      <c r="K4276"/>
      <c r="L4276"/>
      <c r="M4276"/>
      <c r="N4276"/>
      <c r="O4276"/>
      <c r="Q4276"/>
      <c r="R4276"/>
      <c r="AL4276" s="117"/>
      <c r="AM4276"/>
      <c r="AN4276"/>
      <c r="AO4276"/>
      <c r="AP4276"/>
      <c r="AU4276"/>
      <c r="AV4276" s="169"/>
    </row>
    <row r="4277" spans="1:48" s="9" customFormat="1" ht="15" customHeight="1" x14ac:dyDescent="0.35">
      <c r="A4277"/>
      <c r="B4277"/>
      <c r="C4277"/>
      <c r="D4277"/>
      <c r="E4277"/>
      <c r="F4277"/>
      <c r="K4277"/>
      <c r="L4277"/>
      <c r="M4277"/>
      <c r="N4277"/>
      <c r="O4277"/>
      <c r="Q4277"/>
      <c r="R4277"/>
      <c r="AL4277" s="117"/>
      <c r="AM4277"/>
      <c r="AN4277"/>
      <c r="AO4277"/>
      <c r="AP4277"/>
      <c r="AU4277"/>
      <c r="AV4277" s="169"/>
    </row>
    <row r="4278" spans="1:48" s="9" customFormat="1" ht="15" customHeight="1" x14ac:dyDescent="0.35">
      <c r="A4278"/>
      <c r="B4278"/>
      <c r="C4278"/>
      <c r="D4278"/>
      <c r="E4278"/>
      <c r="F4278"/>
      <c r="K4278"/>
      <c r="L4278"/>
      <c r="M4278"/>
      <c r="N4278"/>
      <c r="O4278"/>
      <c r="Q4278"/>
      <c r="R4278"/>
      <c r="AL4278" s="117"/>
      <c r="AM4278"/>
      <c r="AN4278"/>
      <c r="AO4278"/>
      <c r="AP4278"/>
      <c r="AU4278"/>
      <c r="AV4278" s="169"/>
    </row>
    <row r="4279" spans="1:48" s="9" customFormat="1" ht="15" customHeight="1" x14ac:dyDescent="0.35">
      <c r="A4279"/>
      <c r="B4279"/>
      <c r="C4279"/>
      <c r="D4279"/>
      <c r="E4279"/>
      <c r="F4279"/>
      <c r="K4279"/>
      <c r="L4279"/>
      <c r="M4279"/>
      <c r="N4279"/>
      <c r="O4279"/>
      <c r="Q4279"/>
      <c r="R4279"/>
      <c r="AL4279" s="117"/>
      <c r="AM4279"/>
      <c r="AN4279"/>
      <c r="AO4279"/>
      <c r="AP4279"/>
      <c r="AU4279"/>
      <c r="AV4279" s="169"/>
    </row>
    <row r="4280" spans="1:48" s="9" customFormat="1" ht="15" customHeight="1" x14ac:dyDescent="0.35">
      <c r="A4280"/>
      <c r="B4280"/>
      <c r="C4280"/>
      <c r="D4280"/>
      <c r="E4280"/>
      <c r="F4280"/>
      <c r="K4280"/>
      <c r="L4280"/>
      <c r="M4280"/>
      <c r="N4280"/>
      <c r="O4280"/>
      <c r="Q4280"/>
      <c r="R4280"/>
      <c r="AL4280" s="117"/>
      <c r="AM4280"/>
      <c r="AN4280"/>
      <c r="AO4280"/>
      <c r="AP4280"/>
      <c r="AU4280"/>
      <c r="AV4280" s="169"/>
    </row>
    <row r="4281" spans="1:48" s="9" customFormat="1" ht="15" customHeight="1" x14ac:dyDescent="0.35">
      <c r="A4281"/>
      <c r="B4281"/>
      <c r="C4281"/>
      <c r="D4281"/>
      <c r="E4281"/>
      <c r="F4281"/>
      <c r="K4281"/>
      <c r="L4281"/>
      <c r="M4281"/>
      <c r="N4281"/>
      <c r="O4281"/>
      <c r="Q4281"/>
      <c r="R4281"/>
      <c r="AL4281" s="117"/>
      <c r="AM4281"/>
      <c r="AN4281"/>
      <c r="AO4281"/>
      <c r="AP4281"/>
      <c r="AU4281"/>
      <c r="AV4281" s="169"/>
    </row>
    <row r="4282" spans="1:48" s="9" customFormat="1" ht="15" customHeight="1" x14ac:dyDescent="0.35">
      <c r="A4282"/>
      <c r="B4282"/>
      <c r="C4282"/>
      <c r="D4282"/>
      <c r="E4282"/>
      <c r="F4282"/>
      <c r="K4282"/>
      <c r="L4282"/>
      <c r="M4282"/>
      <c r="N4282"/>
      <c r="O4282"/>
      <c r="Q4282"/>
      <c r="R4282"/>
      <c r="AL4282" s="117"/>
      <c r="AM4282"/>
      <c r="AN4282"/>
      <c r="AO4282"/>
      <c r="AP4282"/>
      <c r="AU4282"/>
      <c r="AV4282" s="169"/>
    </row>
    <row r="4283" spans="1:48" s="9" customFormat="1" ht="15" customHeight="1" x14ac:dyDescent="0.35">
      <c r="A4283"/>
      <c r="B4283"/>
      <c r="C4283"/>
      <c r="D4283"/>
      <c r="E4283"/>
      <c r="F4283"/>
      <c r="K4283"/>
      <c r="L4283"/>
      <c r="M4283"/>
      <c r="N4283"/>
      <c r="O4283"/>
      <c r="Q4283"/>
      <c r="R4283"/>
      <c r="AL4283" s="117"/>
      <c r="AM4283"/>
      <c r="AN4283"/>
      <c r="AO4283"/>
      <c r="AP4283"/>
      <c r="AU4283"/>
      <c r="AV4283" s="169"/>
    </row>
    <row r="4284" spans="1:48" s="9" customFormat="1" ht="15" customHeight="1" x14ac:dyDescent="0.35">
      <c r="A4284"/>
      <c r="B4284"/>
      <c r="C4284"/>
      <c r="D4284"/>
      <c r="E4284"/>
      <c r="F4284"/>
      <c r="K4284"/>
      <c r="L4284"/>
      <c r="M4284"/>
      <c r="N4284"/>
      <c r="O4284"/>
      <c r="Q4284"/>
      <c r="R4284"/>
      <c r="AL4284" s="117"/>
      <c r="AM4284"/>
      <c r="AN4284"/>
      <c r="AO4284"/>
      <c r="AP4284"/>
      <c r="AU4284"/>
      <c r="AV4284" s="169"/>
    </row>
    <row r="4285" spans="1:48" s="9" customFormat="1" ht="15" customHeight="1" x14ac:dyDescent="0.35">
      <c r="A4285"/>
      <c r="B4285"/>
      <c r="C4285"/>
      <c r="D4285"/>
      <c r="E4285"/>
      <c r="F4285"/>
      <c r="K4285"/>
      <c r="L4285"/>
      <c r="M4285"/>
      <c r="N4285"/>
      <c r="O4285"/>
      <c r="Q4285"/>
      <c r="R4285"/>
      <c r="AL4285" s="117"/>
      <c r="AM4285"/>
      <c r="AN4285"/>
      <c r="AO4285"/>
      <c r="AP4285"/>
      <c r="AU4285"/>
      <c r="AV4285" s="169"/>
    </row>
    <row r="4286" spans="1:48" s="9" customFormat="1" ht="15" customHeight="1" x14ac:dyDescent="0.35">
      <c r="A4286"/>
      <c r="B4286"/>
      <c r="C4286"/>
      <c r="D4286"/>
      <c r="E4286"/>
      <c r="F4286"/>
      <c r="K4286"/>
      <c r="L4286"/>
      <c r="M4286"/>
      <c r="N4286"/>
      <c r="O4286"/>
      <c r="Q4286"/>
      <c r="R4286"/>
      <c r="AL4286" s="117"/>
      <c r="AM4286"/>
      <c r="AN4286"/>
      <c r="AO4286"/>
      <c r="AP4286"/>
      <c r="AU4286"/>
      <c r="AV4286" s="169"/>
    </row>
    <row r="4287" spans="1:48" s="9" customFormat="1" ht="15" customHeight="1" x14ac:dyDescent="0.35">
      <c r="A4287"/>
      <c r="B4287"/>
      <c r="C4287"/>
      <c r="D4287"/>
      <c r="E4287"/>
      <c r="F4287"/>
      <c r="K4287"/>
      <c r="L4287"/>
      <c r="M4287"/>
      <c r="N4287"/>
      <c r="O4287"/>
      <c r="Q4287"/>
      <c r="R4287"/>
      <c r="AL4287" s="117"/>
      <c r="AM4287"/>
      <c r="AN4287"/>
      <c r="AO4287"/>
      <c r="AP4287"/>
      <c r="AU4287"/>
      <c r="AV4287" s="169"/>
    </row>
    <row r="4288" spans="1:48" s="9" customFormat="1" ht="15" customHeight="1" x14ac:dyDescent="0.35">
      <c r="A4288"/>
      <c r="B4288"/>
      <c r="C4288"/>
      <c r="D4288"/>
      <c r="E4288"/>
      <c r="F4288"/>
      <c r="K4288"/>
      <c r="L4288"/>
      <c r="M4288"/>
      <c r="N4288"/>
      <c r="O4288"/>
      <c r="Q4288"/>
      <c r="R4288"/>
      <c r="AL4288" s="117"/>
      <c r="AM4288"/>
      <c r="AN4288"/>
      <c r="AO4288"/>
      <c r="AP4288"/>
      <c r="AU4288"/>
      <c r="AV4288" s="169"/>
    </row>
    <row r="4289" spans="1:48" s="9" customFormat="1" ht="15" customHeight="1" x14ac:dyDescent="0.35">
      <c r="A4289"/>
      <c r="B4289"/>
      <c r="C4289"/>
      <c r="D4289"/>
      <c r="E4289"/>
      <c r="F4289"/>
      <c r="K4289"/>
      <c r="L4289"/>
      <c r="M4289"/>
      <c r="N4289"/>
      <c r="O4289"/>
      <c r="Q4289"/>
      <c r="R4289"/>
      <c r="AL4289" s="117"/>
      <c r="AM4289"/>
      <c r="AN4289"/>
      <c r="AO4289"/>
      <c r="AP4289"/>
      <c r="AU4289"/>
      <c r="AV4289" s="169"/>
    </row>
    <row r="4290" spans="1:48" s="9" customFormat="1" ht="15" customHeight="1" x14ac:dyDescent="0.35">
      <c r="A4290"/>
      <c r="B4290"/>
      <c r="C4290"/>
      <c r="D4290"/>
      <c r="E4290"/>
      <c r="F4290"/>
      <c r="K4290"/>
      <c r="L4290"/>
      <c r="M4290"/>
      <c r="N4290"/>
      <c r="O4290"/>
      <c r="Q4290"/>
      <c r="R4290"/>
      <c r="AL4290" s="117"/>
      <c r="AM4290"/>
      <c r="AN4290"/>
      <c r="AO4290"/>
      <c r="AP4290"/>
      <c r="AU4290"/>
      <c r="AV4290" s="169"/>
    </row>
    <row r="4291" spans="1:48" s="9" customFormat="1" ht="15" customHeight="1" x14ac:dyDescent="0.35">
      <c r="A4291"/>
      <c r="B4291"/>
      <c r="C4291"/>
      <c r="D4291"/>
      <c r="E4291"/>
      <c r="F4291"/>
      <c r="K4291"/>
      <c r="L4291"/>
      <c r="M4291"/>
      <c r="N4291"/>
      <c r="O4291"/>
      <c r="Q4291"/>
      <c r="R4291"/>
      <c r="AL4291" s="117"/>
      <c r="AM4291"/>
      <c r="AN4291"/>
      <c r="AO4291"/>
      <c r="AP4291"/>
      <c r="AU4291"/>
      <c r="AV4291" s="169"/>
    </row>
    <row r="4292" spans="1:48" s="9" customFormat="1" ht="15" customHeight="1" x14ac:dyDescent="0.35">
      <c r="A4292"/>
      <c r="B4292"/>
      <c r="C4292"/>
      <c r="D4292"/>
      <c r="E4292"/>
      <c r="F4292"/>
      <c r="K4292"/>
      <c r="L4292"/>
      <c r="M4292"/>
      <c r="N4292"/>
      <c r="O4292"/>
      <c r="Q4292"/>
      <c r="R4292"/>
      <c r="AL4292" s="117"/>
      <c r="AM4292"/>
      <c r="AN4292"/>
      <c r="AO4292"/>
      <c r="AP4292"/>
      <c r="AU4292"/>
      <c r="AV4292" s="169"/>
    </row>
    <row r="4293" spans="1:48" s="9" customFormat="1" ht="15" customHeight="1" x14ac:dyDescent="0.35">
      <c r="A4293"/>
      <c r="B4293"/>
      <c r="C4293"/>
      <c r="D4293"/>
      <c r="E4293"/>
      <c r="F4293"/>
      <c r="K4293"/>
      <c r="L4293"/>
      <c r="M4293"/>
      <c r="N4293"/>
      <c r="O4293"/>
      <c r="Q4293"/>
      <c r="R4293"/>
      <c r="AL4293" s="117"/>
      <c r="AM4293"/>
      <c r="AN4293"/>
      <c r="AO4293"/>
      <c r="AP4293"/>
      <c r="AU4293"/>
      <c r="AV4293" s="169"/>
    </row>
    <row r="4294" spans="1:48" s="9" customFormat="1" ht="15" customHeight="1" x14ac:dyDescent="0.35">
      <c r="A4294"/>
      <c r="B4294"/>
      <c r="C4294"/>
      <c r="D4294"/>
      <c r="E4294"/>
      <c r="F4294"/>
      <c r="K4294"/>
      <c r="L4294"/>
      <c r="M4294"/>
      <c r="N4294"/>
      <c r="O4294"/>
      <c r="Q4294"/>
      <c r="R4294"/>
      <c r="AL4294" s="117"/>
      <c r="AM4294"/>
      <c r="AN4294"/>
      <c r="AO4294"/>
      <c r="AP4294"/>
      <c r="AU4294"/>
      <c r="AV4294" s="169"/>
    </row>
    <row r="4295" spans="1:48" s="9" customFormat="1" ht="15" customHeight="1" x14ac:dyDescent="0.35">
      <c r="A4295"/>
      <c r="B4295"/>
      <c r="C4295"/>
      <c r="D4295"/>
      <c r="E4295"/>
      <c r="F4295"/>
      <c r="K4295"/>
      <c r="L4295"/>
      <c r="M4295"/>
      <c r="N4295"/>
      <c r="O4295"/>
      <c r="Q4295"/>
      <c r="R4295"/>
      <c r="AL4295" s="117"/>
      <c r="AM4295"/>
      <c r="AN4295"/>
      <c r="AO4295"/>
      <c r="AP4295"/>
      <c r="AU4295"/>
      <c r="AV4295" s="169"/>
    </row>
    <row r="4296" spans="1:48" s="9" customFormat="1" ht="15" customHeight="1" x14ac:dyDescent="0.35">
      <c r="A4296"/>
      <c r="B4296"/>
      <c r="C4296"/>
      <c r="D4296"/>
      <c r="E4296"/>
      <c r="F4296"/>
      <c r="K4296"/>
      <c r="L4296"/>
      <c r="M4296"/>
      <c r="N4296"/>
      <c r="O4296"/>
      <c r="Q4296"/>
      <c r="R4296"/>
      <c r="AL4296" s="117"/>
      <c r="AM4296"/>
      <c r="AN4296"/>
      <c r="AO4296"/>
      <c r="AP4296"/>
      <c r="AU4296"/>
      <c r="AV4296" s="169"/>
    </row>
    <row r="4297" spans="1:48" s="9" customFormat="1" ht="15" customHeight="1" x14ac:dyDescent="0.35">
      <c r="A4297"/>
      <c r="B4297"/>
      <c r="C4297"/>
      <c r="D4297"/>
      <c r="E4297"/>
      <c r="F4297"/>
      <c r="K4297"/>
      <c r="L4297"/>
      <c r="M4297"/>
      <c r="N4297"/>
      <c r="O4297"/>
      <c r="Q4297"/>
      <c r="R4297"/>
      <c r="AL4297" s="117"/>
      <c r="AM4297"/>
      <c r="AN4297"/>
      <c r="AO4297"/>
      <c r="AP4297"/>
      <c r="AU4297"/>
      <c r="AV4297" s="169"/>
    </row>
    <row r="4298" spans="1:48" s="9" customFormat="1" ht="15" customHeight="1" x14ac:dyDescent="0.35">
      <c r="A4298"/>
      <c r="B4298"/>
      <c r="C4298"/>
      <c r="D4298"/>
      <c r="E4298"/>
      <c r="F4298"/>
      <c r="K4298"/>
      <c r="L4298"/>
      <c r="M4298"/>
      <c r="N4298"/>
      <c r="O4298"/>
      <c r="Q4298"/>
      <c r="R4298"/>
      <c r="AL4298" s="117"/>
      <c r="AM4298"/>
      <c r="AN4298"/>
      <c r="AO4298"/>
      <c r="AP4298"/>
      <c r="AU4298"/>
      <c r="AV4298" s="169"/>
    </row>
    <row r="4299" spans="1:48" s="9" customFormat="1" ht="15" customHeight="1" x14ac:dyDescent="0.35">
      <c r="A4299"/>
      <c r="B4299"/>
      <c r="C4299"/>
      <c r="D4299"/>
      <c r="E4299"/>
      <c r="F4299"/>
      <c r="K4299"/>
      <c r="L4299"/>
      <c r="M4299"/>
      <c r="N4299"/>
      <c r="O4299"/>
      <c r="Q4299"/>
      <c r="R4299"/>
      <c r="AL4299" s="117"/>
      <c r="AM4299"/>
      <c r="AN4299"/>
      <c r="AO4299"/>
      <c r="AP4299"/>
      <c r="AU4299"/>
      <c r="AV4299" s="169"/>
    </row>
    <row r="4300" spans="1:48" s="9" customFormat="1" ht="15" customHeight="1" x14ac:dyDescent="0.35">
      <c r="A4300"/>
      <c r="B4300"/>
      <c r="C4300"/>
      <c r="D4300"/>
      <c r="E4300"/>
      <c r="F4300"/>
      <c r="K4300"/>
      <c r="L4300"/>
      <c r="M4300"/>
      <c r="N4300"/>
      <c r="O4300"/>
      <c r="Q4300"/>
      <c r="R4300"/>
      <c r="AL4300" s="117"/>
      <c r="AM4300"/>
      <c r="AN4300"/>
      <c r="AO4300"/>
      <c r="AP4300"/>
      <c r="AU4300"/>
      <c r="AV4300" s="169"/>
    </row>
    <row r="4301" spans="1:48" s="9" customFormat="1" ht="15" customHeight="1" x14ac:dyDescent="0.35">
      <c r="A4301"/>
      <c r="B4301"/>
      <c r="C4301"/>
      <c r="D4301"/>
      <c r="E4301"/>
      <c r="F4301"/>
      <c r="K4301"/>
      <c r="L4301"/>
      <c r="M4301"/>
      <c r="N4301"/>
      <c r="O4301"/>
      <c r="Q4301"/>
      <c r="R4301"/>
      <c r="AL4301" s="117"/>
      <c r="AM4301"/>
      <c r="AN4301"/>
      <c r="AO4301"/>
      <c r="AP4301"/>
      <c r="AU4301"/>
      <c r="AV4301" s="169"/>
    </row>
    <row r="4302" spans="1:48" s="9" customFormat="1" ht="15" customHeight="1" x14ac:dyDescent="0.35">
      <c r="A4302"/>
      <c r="B4302"/>
      <c r="C4302"/>
      <c r="D4302"/>
      <c r="E4302"/>
      <c r="F4302"/>
      <c r="K4302"/>
      <c r="L4302"/>
      <c r="M4302"/>
      <c r="N4302"/>
      <c r="O4302"/>
      <c r="Q4302"/>
      <c r="R4302"/>
      <c r="AL4302" s="117"/>
      <c r="AM4302"/>
      <c r="AN4302"/>
      <c r="AO4302"/>
      <c r="AP4302"/>
      <c r="AU4302"/>
      <c r="AV4302" s="169"/>
    </row>
    <row r="4303" spans="1:48" s="9" customFormat="1" ht="15" customHeight="1" x14ac:dyDescent="0.35">
      <c r="A4303"/>
      <c r="B4303"/>
      <c r="C4303"/>
      <c r="D4303"/>
      <c r="E4303"/>
      <c r="F4303"/>
      <c r="K4303"/>
      <c r="L4303"/>
      <c r="M4303"/>
      <c r="N4303"/>
      <c r="O4303"/>
      <c r="Q4303"/>
      <c r="R4303"/>
      <c r="AL4303" s="117"/>
      <c r="AM4303"/>
      <c r="AN4303"/>
      <c r="AO4303"/>
      <c r="AP4303"/>
      <c r="AU4303"/>
      <c r="AV4303" s="169"/>
    </row>
    <row r="4304" spans="1:48" s="9" customFormat="1" ht="15" customHeight="1" x14ac:dyDescent="0.35">
      <c r="A4304"/>
      <c r="B4304"/>
      <c r="C4304"/>
      <c r="D4304"/>
      <c r="E4304"/>
      <c r="F4304"/>
      <c r="K4304"/>
      <c r="L4304"/>
      <c r="M4304"/>
      <c r="N4304"/>
      <c r="O4304"/>
      <c r="Q4304"/>
      <c r="R4304"/>
      <c r="AL4304" s="117"/>
      <c r="AM4304"/>
      <c r="AN4304"/>
      <c r="AO4304"/>
      <c r="AP4304"/>
      <c r="AU4304"/>
      <c r="AV4304" s="169"/>
    </row>
    <row r="4305" spans="1:48" s="9" customFormat="1" ht="15" customHeight="1" x14ac:dyDescent="0.35">
      <c r="A4305"/>
      <c r="B4305"/>
      <c r="C4305"/>
      <c r="D4305"/>
      <c r="E4305"/>
      <c r="F4305"/>
      <c r="K4305"/>
      <c r="L4305"/>
      <c r="M4305"/>
      <c r="N4305"/>
      <c r="O4305"/>
      <c r="Q4305"/>
      <c r="R4305"/>
      <c r="AL4305" s="117"/>
      <c r="AM4305"/>
      <c r="AN4305"/>
      <c r="AO4305"/>
      <c r="AP4305"/>
      <c r="AU4305"/>
      <c r="AV4305" s="169"/>
    </row>
    <row r="4306" spans="1:48" s="9" customFormat="1" ht="15" customHeight="1" x14ac:dyDescent="0.35">
      <c r="A4306"/>
      <c r="B4306"/>
      <c r="C4306"/>
      <c r="D4306"/>
      <c r="E4306"/>
      <c r="F4306"/>
      <c r="K4306"/>
      <c r="L4306"/>
      <c r="M4306"/>
      <c r="N4306"/>
      <c r="O4306"/>
      <c r="Q4306"/>
      <c r="R4306"/>
      <c r="AL4306" s="117"/>
      <c r="AM4306"/>
      <c r="AN4306"/>
      <c r="AO4306"/>
      <c r="AP4306"/>
      <c r="AU4306"/>
      <c r="AV4306" s="169"/>
    </row>
    <row r="4307" spans="1:48" s="9" customFormat="1" ht="15" customHeight="1" x14ac:dyDescent="0.35">
      <c r="A4307"/>
      <c r="B4307"/>
      <c r="C4307"/>
      <c r="D4307"/>
      <c r="E4307"/>
      <c r="F4307"/>
      <c r="K4307"/>
      <c r="L4307"/>
      <c r="M4307"/>
      <c r="N4307"/>
      <c r="O4307"/>
      <c r="Q4307"/>
      <c r="R4307"/>
      <c r="AL4307" s="117"/>
      <c r="AM4307"/>
      <c r="AN4307"/>
      <c r="AO4307"/>
      <c r="AP4307"/>
      <c r="AU4307"/>
      <c r="AV4307" s="169"/>
    </row>
    <row r="4308" spans="1:48" s="9" customFormat="1" ht="15" customHeight="1" x14ac:dyDescent="0.35">
      <c r="A4308"/>
      <c r="B4308"/>
      <c r="C4308"/>
      <c r="D4308"/>
      <c r="E4308"/>
      <c r="F4308"/>
      <c r="K4308"/>
      <c r="L4308"/>
      <c r="M4308"/>
      <c r="N4308"/>
      <c r="O4308"/>
      <c r="Q4308"/>
      <c r="R4308"/>
      <c r="AL4308" s="117"/>
      <c r="AM4308"/>
      <c r="AN4308"/>
      <c r="AO4308"/>
      <c r="AP4308"/>
      <c r="AU4308"/>
      <c r="AV4308" s="169"/>
    </row>
    <row r="4309" spans="1:48" s="9" customFormat="1" ht="15" customHeight="1" x14ac:dyDescent="0.35">
      <c r="A4309"/>
      <c r="B4309"/>
      <c r="C4309"/>
      <c r="D4309"/>
      <c r="E4309"/>
      <c r="F4309"/>
      <c r="K4309"/>
      <c r="L4309"/>
      <c r="M4309"/>
      <c r="N4309"/>
      <c r="O4309"/>
      <c r="Q4309"/>
      <c r="R4309"/>
      <c r="AL4309" s="117"/>
      <c r="AM4309"/>
      <c r="AN4309"/>
      <c r="AO4309"/>
      <c r="AP4309"/>
      <c r="AU4309"/>
      <c r="AV4309" s="169"/>
    </row>
    <row r="4310" spans="1:48" s="9" customFormat="1" ht="15" customHeight="1" x14ac:dyDescent="0.35">
      <c r="A4310"/>
      <c r="B4310"/>
      <c r="C4310"/>
      <c r="D4310"/>
      <c r="E4310"/>
      <c r="F4310"/>
      <c r="K4310"/>
      <c r="L4310"/>
      <c r="M4310"/>
      <c r="N4310"/>
      <c r="O4310"/>
      <c r="Q4310"/>
      <c r="R4310"/>
      <c r="AL4310" s="117"/>
      <c r="AM4310"/>
      <c r="AN4310"/>
      <c r="AO4310"/>
      <c r="AP4310"/>
      <c r="AU4310"/>
      <c r="AV4310" s="169"/>
    </row>
    <row r="4311" spans="1:48" s="9" customFormat="1" ht="15" customHeight="1" x14ac:dyDescent="0.35">
      <c r="A4311"/>
      <c r="B4311"/>
      <c r="C4311"/>
      <c r="D4311"/>
      <c r="E4311"/>
      <c r="F4311"/>
      <c r="K4311"/>
      <c r="L4311"/>
      <c r="M4311"/>
      <c r="N4311"/>
      <c r="O4311"/>
      <c r="Q4311"/>
      <c r="R4311"/>
      <c r="AL4311" s="117"/>
      <c r="AM4311"/>
      <c r="AN4311"/>
      <c r="AO4311"/>
      <c r="AP4311"/>
      <c r="AU4311"/>
      <c r="AV4311" s="169"/>
    </row>
    <row r="4312" spans="1:48" s="9" customFormat="1" ht="15" customHeight="1" x14ac:dyDescent="0.35">
      <c r="A4312"/>
      <c r="B4312"/>
      <c r="C4312"/>
      <c r="D4312"/>
      <c r="E4312"/>
      <c r="F4312"/>
      <c r="K4312"/>
      <c r="L4312"/>
      <c r="M4312"/>
      <c r="N4312"/>
      <c r="O4312"/>
      <c r="Q4312"/>
      <c r="R4312"/>
      <c r="AL4312" s="117"/>
      <c r="AM4312"/>
      <c r="AN4312"/>
      <c r="AO4312"/>
      <c r="AP4312"/>
      <c r="AU4312"/>
      <c r="AV4312" s="169"/>
    </row>
    <row r="4313" spans="1:48" s="9" customFormat="1" ht="15" customHeight="1" x14ac:dyDescent="0.35">
      <c r="A4313"/>
      <c r="B4313"/>
      <c r="C4313"/>
      <c r="D4313"/>
      <c r="E4313"/>
      <c r="F4313"/>
      <c r="K4313"/>
      <c r="L4313"/>
      <c r="M4313"/>
      <c r="N4313"/>
      <c r="O4313"/>
      <c r="Q4313"/>
      <c r="R4313"/>
      <c r="AL4313" s="117"/>
      <c r="AM4313"/>
      <c r="AN4313"/>
      <c r="AO4313"/>
      <c r="AP4313"/>
      <c r="AU4313"/>
      <c r="AV4313" s="169"/>
    </row>
    <row r="4314" spans="1:48" s="9" customFormat="1" ht="15" customHeight="1" x14ac:dyDescent="0.35">
      <c r="A4314"/>
      <c r="B4314"/>
      <c r="C4314"/>
      <c r="D4314"/>
      <c r="E4314"/>
      <c r="F4314"/>
      <c r="K4314"/>
      <c r="L4314"/>
      <c r="M4314"/>
      <c r="N4314"/>
      <c r="O4314"/>
      <c r="Q4314"/>
      <c r="R4314"/>
      <c r="AL4314" s="117"/>
      <c r="AM4314"/>
      <c r="AN4314"/>
      <c r="AO4314"/>
      <c r="AP4314"/>
      <c r="AU4314"/>
      <c r="AV4314" s="169"/>
    </row>
    <row r="4315" spans="1:48" s="9" customFormat="1" ht="15" customHeight="1" x14ac:dyDescent="0.35">
      <c r="A4315"/>
      <c r="B4315"/>
      <c r="C4315"/>
      <c r="D4315"/>
      <c r="E4315"/>
      <c r="F4315"/>
      <c r="K4315"/>
      <c r="L4315"/>
      <c r="M4315"/>
      <c r="N4315"/>
      <c r="O4315"/>
      <c r="Q4315"/>
      <c r="R4315"/>
      <c r="AL4315" s="117"/>
      <c r="AM4315"/>
      <c r="AN4315"/>
      <c r="AO4315"/>
      <c r="AP4315"/>
      <c r="AU4315"/>
      <c r="AV4315" s="169"/>
    </row>
    <row r="4316" spans="1:48" s="9" customFormat="1" ht="15" customHeight="1" x14ac:dyDescent="0.35">
      <c r="A4316"/>
      <c r="B4316"/>
      <c r="C4316"/>
      <c r="D4316"/>
      <c r="E4316"/>
      <c r="F4316"/>
      <c r="K4316"/>
      <c r="L4316"/>
      <c r="M4316"/>
      <c r="N4316"/>
      <c r="O4316"/>
      <c r="Q4316"/>
      <c r="R4316"/>
      <c r="AL4316" s="117"/>
      <c r="AM4316"/>
      <c r="AN4316"/>
      <c r="AO4316"/>
      <c r="AP4316"/>
      <c r="AU4316"/>
      <c r="AV4316" s="169"/>
    </row>
    <row r="4317" spans="1:48" s="9" customFormat="1" ht="15" customHeight="1" x14ac:dyDescent="0.35">
      <c r="A4317"/>
      <c r="B4317"/>
      <c r="C4317"/>
      <c r="D4317"/>
      <c r="E4317"/>
      <c r="F4317"/>
      <c r="K4317"/>
      <c r="L4317"/>
      <c r="M4317"/>
      <c r="N4317"/>
      <c r="O4317"/>
      <c r="Q4317"/>
      <c r="R4317"/>
      <c r="AL4317" s="117"/>
      <c r="AM4317"/>
      <c r="AN4317"/>
      <c r="AO4317"/>
      <c r="AP4317"/>
      <c r="AU4317"/>
      <c r="AV4317" s="169"/>
    </row>
    <row r="4318" spans="1:48" s="9" customFormat="1" ht="15" customHeight="1" x14ac:dyDescent="0.35">
      <c r="A4318"/>
      <c r="B4318"/>
      <c r="C4318"/>
      <c r="D4318"/>
      <c r="E4318"/>
      <c r="F4318"/>
      <c r="K4318"/>
      <c r="L4318"/>
      <c r="M4318"/>
      <c r="N4318"/>
      <c r="O4318"/>
      <c r="Q4318"/>
      <c r="R4318"/>
      <c r="AL4318" s="117"/>
      <c r="AM4318"/>
      <c r="AN4318"/>
      <c r="AO4318"/>
      <c r="AP4318"/>
      <c r="AU4318"/>
      <c r="AV4318" s="169"/>
    </row>
    <row r="4319" spans="1:48" s="9" customFormat="1" ht="15" customHeight="1" x14ac:dyDescent="0.35">
      <c r="A4319"/>
      <c r="B4319"/>
      <c r="C4319"/>
      <c r="D4319"/>
      <c r="E4319"/>
      <c r="F4319"/>
      <c r="K4319"/>
      <c r="L4319"/>
      <c r="M4319"/>
      <c r="N4319"/>
      <c r="O4319"/>
      <c r="Q4319"/>
      <c r="R4319"/>
      <c r="AL4319" s="117"/>
      <c r="AM4319"/>
      <c r="AN4319"/>
      <c r="AO4319"/>
      <c r="AP4319"/>
      <c r="AU4319"/>
      <c r="AV4319" s="169"/>
    </row>
    <row r="4320" spans="1:48" s="9" customFormat="1" ht="15" customHeight="1" x14ac:dyDescent="0.35">
      <c r="A4320"/>
      <c r="B4320"/>
      <c r="C4320"/>
      <c r="D4320"/>
      <c r="E4320"/>
      <c r="F4320"/>
      <c r="K4320"/>
      <c r="L4320"/>
      <c r="M4320"/>
      <c r="N4320"/>
      <c r="O4320"/>
      <c r="Q4320"/>
      <c r="R4320"/>
      <c r="AL4320" s="117"/>
      <c r="AM4320"/>
      <c r="AN4320"/>
      <c r="AO4320"/>
      <c r="AP4320"/>
      <c r="AU4320"/>
      <c r="AV4320" s="169"/>
    </row>
    <row r="4321" spans="1:48" s="9" customFormat="1" ht="15" customHeight="1" x14ac:dyDescent="0.35">
      <c r="A4321"/>
      <c r="B4321"/>
      <c r="C4321"/>
      <c r="D4321"/>
      <c r="E4321"/>
      <c r="F4321"/>
      <c r="K4321"/>
      <c r="L4321"/>
      <c r="M4321"/>
      <c r="N4321"/>
      <c r="O4321"/>
      <c r="Q4321"/>
      <c r="R4321"/>
      <c r="AL4321" s="117"/>
      <c r="AM4321"/>
      <c r="AN4321"/>
      <c r="AO4321"/>
      <c r="AP4321"/>
      <c r="AU4321"/>
      <c r="AV4321" s="169"/>
    </row>
    <row r="4322" spans="1:48" s="9" customFormat="1" ht="15" customHeight="1" x14ac:dyDescent="0.35">
      <c r="A4322"/>
      <c r="B4322"/>
      <c r="C4322"/>
      <c r="D4322"/>
      <c r="E4322"/>
      <c r="F4322"/>
      <c r="K4322"/>
      <c r="L4322"/>
      <c r="M4322"/>
      <c r="N4322"/>
      <c r="O4322"/>
      <c r="Q4322"/>
      <c r="R4322"/>
      <c r="AL4322" s="117"/>
      <c r="AM4322"/>
      <c r="AN4322"/>
      <c r="AO4322"/>
      <c r="AP4322"/>
      <c r="AU4322"/>
      <c r="AV4322" s="169"/>
    </row>
    <row r="4323" spans="1:48" s="9" customFormat="1" ht="15" customHeight="1" x14ac:dyDescent="0.35">
      <c r="A4323"/>
      <c r="B4323"/>
      <c r="C4323"/>
      <c r="D4323"/>
      <c r="E4323"/>
      <c r="F4323"/>
      <c r="K4323"/>
      <c r="L4323"/>
      <c r="M4323"/>
      <c r="N4323"/>
      <c r="O4323"/>
      <c r="Q4323"/>
      <c r="R4323"/>
      <c r="AL4323" s="117"/>
      <c r="AM4323"/>
      <c r="AN4323"/>
      <c r="AO4323"/>
      <c r="AP4323"/>
      <c r="AU4323"/>
      <c r="AV4323" s="169"/>
    </row>
    <row r="4324" spans="1:48" s="9" customFormat="1" ht="15" customHeight="1" x14ac:dyDescent="0.35">
      <c r="A4324"/>
      <c r="B4324"/>
      <c r="C4324"/>
      <c r="D4324"/>
      <c r="E4324"/>
      <c r="F4324"/>
      <c r="K4324"/>
      <c r="L4324"/>
      <c r="M4324"/>
      <c r="N4324"/>
      <c r="O4324"/>
      <c r="Q4324"/>
      <c r="R4324"/>
      <c r="AL4324" s="117"/>
      <c r="AM4324"/>
      <c r="AN4324"/>
      <c r="AO4324"/>
      <c r="AP4324"/>
      <c r="AU4324"/>
      <c r="AV4324" s="169"/>
    </row>
    <row r="4325" spans="1:48" s="9" customFormat="1" ht="15" customHeight="1" x14ac:dyDescent="0.35">
      <c r="A4325"/>
      <c r="B4325"/>
      <c r="C4325"/>
      <c r="D4325"/>
      <c r="E4325"/>
      <c r="F4325"/>
      <c r="K4325"/>
      <c r="L4325"/>
      <c r="M4325"/>
      <c r="N4325"/>
      <c r="O4325"/>
      <c r="Q4325"/>
      <c r="R4325"/>
      <c r="AL4325" s="117"/>
      <c r="AM4325"/>
      <c r="AN4325"/>
      <c r="AO4325"/>
      <c r="AP4325"/>
      <c r="AU4325"/>
      <c r="AV4325" s="169"/>
    </row>
    <row r="4326" spans="1:48" s="9" customFormat="1" ht="15" customHeight="1" x14ac:dyDescent="0.35">
      <c r="A4326"/>
      <c r="B4326"/>
      <c r="C4326"/>
      <c r="D4326"/>
      <c r="E4326"/>
      <c r="F4326"/>
      <c r="K4326"/>
      <c r="L4326"/>
      <c r="M4326"/>
      <c r="N4326"/>
      <c r="O4326"/>
      <c r="Q4326"/>
      <c r="R4326"/>
      <c r="AL4326" s="117"/>
      <c r="AM4326"/>
      <c r="AN4326"/>
      <c r="AO4326"/>
      <c r="AP4326"/>
      <c r="AU4326"/>
      <c r="AV4326" s="169"/>
    </row>
    <row r="4327" spans="1:48" s="9" customFormat="1" ht="15" customHeight="1" x14ac:dyDescent="0.35">
      <c r="A4327"/>
      <c r="B4327"/>
      <c r="C4327"/>
      <c r="D4327"/>
      <c r="E4327"/>
      <c r="F4327"/>
      <c r="K4327"/>
      <c r="L4327"/>
      <c r="M4327"/>
      <c r="N4327"/>
      <c r="O4327"/>
      <c r="Q4327"/>
      <c r="R4327"/>
      <c r="AL4327" s="117"/>
      <c r="AM4327"/>
      <c r="AN4327"/>
      <c r="AO4327"/>
      <c r="AP4327"/>
      <c r="AU4327"/>
      <c r="AV4327" s="169"/>
    </row>
    <row r="4328" spans="1:48" s="9" customFormat="1" ht="15" customHeight="1" x14ac:dyDescent="0.35">
      <c r="A4328"/>
      <c r="B4328"/>
      <c r="C4328"/>
      <c r="D4328"/>
      <c r="E4328"/>
      <c r="F4328"/>
      <c r="K4328"/>
      <c r="L4328"/>
      <c r="M4328"/>
      <c r="N4328"/>
      <c r="O4328"/>
      <c r="Q4328"/>
      <c r="R4328"/>
      <c r="AL4328" s="117"/>
      <c r="AM4328"/>
      <c r="AN4328"/>
      <c r="AO4328"/>
      <c r="AP4328"/>
      <c r="AU4328"/>
      <c r="AV4328" s="169"/>
    </row>
    <row r="4329" spans="1:48" s="9" customFormat="1" ht="15" customHeight="1" x14ac:dyDescent="0.35">
      <c r="A4329"/>
      <c r="B4329"/>
      <c r="C4329"/>
      <c r="D4329"/>
      <c r="E4329"/>
      <c r="F4329"/>
      <c r="K4329"/>
      <c r="L4329"/>
      <c r="M4329"/>
      <c r="N4329"/>
      <c r="O4329"/>
      <c r="Q4329"/>
      <c r="R4329"/>
      <c r="AL4329" s="117"/>
      <c r="AM4329"/>
      <c r="AN4329"/>
      <c r="AO4329"/>
      <c r="AP4329"/>
      <c r="AU4329"/>
      <c r="AV4329" s="169"/>
    </row>
    <row r="4330" spans="1:48" s="9" customFormat="1" ht="15" customHeight="1" x14ac:dyDescent="0.35">
      <c r="A4330"/>
      <c r="B4330"/>
      <c r="C4330"/>
      <c r="D4330"/>
      <c r="E4330"/>
      <c r="F4330"/>
      <c r="K4330"/>
      <c r="L4330"/>
      <c r="M4330"/>
      <c r="N4330"/>
      <c r="O4330"/>
      <c r="Q4330"/>
      <c r="R4330"/>
      <c r="AL4330" s="117"/>
      <c r="AM4330"/>
      <c r="AN4330"/>
      <c r="AO4330"/>
      <c r="AP4330"/>
      <c r="AU4330"/>
      <c r="AV4330" s="169"/>
    </row>
    <row r="4331" spans="1:48" s="9" customFormat="1" ht="15" customHeight="1" x14ac:dyDescent="0.35">
      <c r="A4331"/>
      <c r="B4331"/>
      <c r="C4331"/>
      <c r="D4331"/>
      <c r="E4331"/>
      <c r="F4331"/>
      <c r="K4331"/>
      <c r="L4331"/>
      <c r="M4331"/>
      <c r="N4331"/>
      <c r="O4331"/>
      <c r="Q4331"/>
      <c r="R4331"/>
      <c r="AL4331" s="117"/>
      <c r="AM4331"/>
      <c r="AN4331"/>
      <c r="AO4331"/>
      <c r="AP4331"/>
      <c r="AU4331"/>
      <c r="AV4331" s="169"/>
    </row>
    <row r="4332" spans="1:48" s="9" customFormat="1" ht="15" customHeight="1" x14ac:dyDescent="0.35">
      <c r="A4332"/>
      <c r="B4332"/>
      <c r="C4332"/>
      <c r="D4332"/>
      <c r="E4332"/>
      <c r="F4332"/>
      <c r="K4332"/>
      <c r="L4332"/>
      <c r="M4332"/>
      <c r="N4332"/>
      <c r="O4332"/>
      <c r="Q4332"/>
      <c r="R4332"/>
      <c r="AL4332" s="117"/>
      <c r="AM4332"/>
      <c r="AN4332"/>
      <c r="AO4332"/>
      <c r="AP4332"/>
      <c r="AU4332"/>
      <c r="AV4332" s="169"/>
    </row>
    <row r="4333" spans="1:48" s="9" customFormat="1" ht="15" customHeight="1" x14ac:dyDescent="0.35">
      <c r="A4333"/>
      <c r="B4333"/>
      <c r="C4333"/>
      <c r="D4333"/>
      <c r="E4333"/>
      <c r="F4333"/>
      <c r="K4333"/>
      <c r="L4333"/>
      <c r="M4333"/>
      <c r="N4333"/>
      <c r="O4333"/>
      <c r="Q4333"/>
      <c r="R4333"/>
      <c r="AL4333" s="117"/>
      <c r="AM4333"/>
      <c r="AN4333"/>
      <c r="AO4333"/>
      <c r="AP4333"/>
      <c r="AU4333"/>
      <c r="AV4333" s="169"/>
    </row>
    <row r="4334" spans="1:48" s="9" customFormat="1" ht="15" customHeight="1" x14ac:dyDescent="0.35">
      <c r="A4334"/>
      <c r="B4334"/>
      <c r="C4334"/>
      <c r="D4334"/>
      <c r="E4334"/>
      <c r="F4334"/>
      <c r="K4334"/>
      <c r="L4334"/>
      <c r="M4334"/>
      <c r="N4334"/>
      <c r="O4334"/>
      <c r="Q4334"/>
      <c r="R4334"/>
      <c r="AL4334" s="117"/>
      <c r="AM4334"/>
      <c r="AN4334"/>
      <c r="AO4334"/>
      <c r="AP4334"/>
      <c r="AU4334"/>
      <c r="AV4334" s="169"/>
    </row>
    <row r="4335" spans="1:48" s="9" customFormat="1" ht="15" customHeight="1" x14ac:dyDescent="0.35">
      <c r="A4335"/>
      <c r="B4335"/>
      <c r="C4335"/>
      <c r="D4335"/>
      <c r="E4335"/>
      <c r="F4335"/>
      <c r="K4335"/>
      <c r="L4335"/>
      <c r="M4335"/>
      <c r="N4335"/>
      <c r="O4335"/>
      <c r="Q4335"/>
      <c r="R4335"/>
      <c r="AL4335" s="117"/>
      <c r="AM4335"/>
      <c r="AN4335"/>
      <c r="AO4335"/>
      <c r="AP4335"/>
      <c r="AU4335"/>
      <c r="AV4335" s="169"/>
    </row>
    <row r="4336" spans="1:48" s="9" customFormat="1" ht="15" customHeight="1" x14ac:dyDescent="0.35">
      <c r="A4336"/>
      <c r="B4336"/>
      <c r="C4336"/>
      <c r="D4336"/>
      <c r="E4336"/>
      <c r="F4336"/>
      <c r="K4336"/>
      <c r="L4336"/>
      <c r="M4336"/>
      <c r="N4336"/>
      <c r="O4336"/>
      <c r="Q4336"/>
      <c r="R4336"/>
      <c r="AL4336" s="117"/>
      <c r="AM4336"/>
      <c r="AN4336"/>
      <c r="AO4336"/>
      <c r="AP4336"/>
      <c r="AU4336"/>
      <c r="AV4336" s="169"/>
    </row>
    <row r="4337" spans="1:48" s="9" customFormat="1" ht="15" customHeight="1" x14ac:dyDescent="0.35">
      <c r="A4337"/>
      <c r="B4337"/>
      <c r="C4337"/>
      <c r="D4337"/>
      <c r="E4337"/>
      <c r="F4337"/>
      <c r="K4337"/>
      <c r="L4337"/>
      <c r="M4337"/>
      <c r="N4337"/>
      <c r="O4337"/>
      <c r="Q4337"/>
      <c r="R4337"/>
      <c r="AL4337" s="117"/>
      <c r="AM4337"/>
      <c r="AN4337"/>
      <c r="AO4337"/>
      <c r="AP4337"/>
      <c r="AU4337"/>
      <c r="AV4337" s="169"/>
    </row>
    <row r="4338" spans="1:48" s="9" customFormat="1" ht="15" customHeight="1" x14ac:dyDescent="0.35">
      <c r="A4338"/>
      <c r="B4338"/>
      <c r="C4338"/>
      <c r="D4338"/>
      <c r="E4338"/>
      <c r="F4338"/>
      <c r="K4338"/>
      <c r="L4338"/>
      <c r="M4338"/>
      <c r="N4338"/>
      <c r="O4338"/>
      <c r="Q4338"/>
      <c r="R4338"/>
      <c r="AL4338" s="117"/>
      <c r="AM4338"/>
      <c r="AN4338"/>
      <c r="AO4338"/>
      <c r="AP4338"/>
      <c r="AU4338"/>
      <c r="AV4338" s="169"/>
    </row>
    <row r="4339" spans="1:48" s="9" customFormat="1" ht="15" customHeight="1" x14ac:dyDescent="0.35">
      <c r="A4339"/>
      <c r="B4339"/>
      <c r="C4339"/>
      <c r="D4339"/>
      <c r="E4339"/>
      <c r="F4339"/>
      <c r="K4339"/>
      <c r="L4339"/>
      <c r="M4339"/>
      <c r="N4339"/>
      <c r="O4339"/>
      <c r="Q4339"/>
      <c r="R4339"/>
      <c r="AL4339" s="117"/>
      <c r="AM4339"/>
      <c r="AN4339"/>
      <c r="AO4339"/>
      <c r="AP4339"/>
      <c r="AU4339"/>
      <c r="AV4339" s="169"/>
    </row>
    <row r="4340" spans="1:48" s="9" customFormat="1" ht="15" customHeight="1" x14ac:dyDescent="0.35">
      <c r="A4340"/>
      <c r="B4340"/>
      <c r="C4340"/>
      <c r="D4340"/>
      <c r="E4340"/>
      <c r="F4340"/>
      <c r="K4340"/>
      <c r="L4340"/>
      <c r="M4340"/>
      <c r="N4340"/>
      <c r="O4340"/>
      <c r="Q4340"/>
      <c r="R4340"/>
      <c r="AL4340" s="117"/>
      <c r="AM4340"/>
      <c r="AN4340"/>
      <c r="AO4340"/>
      <c r="AP4340"/>
      <c r="AU4340"/>
      <c r="AV4340" s="169"/>
    </row>
    <row r="4341" spans="1:48" s="9" customFormat="1" ht="15" customHeight="1" x14ac:dyDescent="0.35">
      <c r="A4341"/>
      <c r="B4341"/>
      <c r="C4341"/>
      <c r="D4341"/>
      <c r="E4341"/>
      <c r="F4341"/>
      <c r="K4341"/>
      <c r="L4341"/>
      <c r="M4341"/>
      <c r="N4341"/>
      <c r="O4341"/>
      <c r="Q4341"/>
      <c r="R4341"/>
      <c r="AL4341" s="117"/>
      <c r="AM4341"/>
      <c r="AN4341"/>
      <c r="AO4341"/>
      <c r="AP4341"/>
      <c r="AU4341"/>
      <c r="AV4341" s="169"/>
    </row>
    <row r="4342" spans="1:48" s="9" customFormat="1" ht="15" customHeight="1" x14ac:dyDescent="0.35">
      <c r="A4342"/>
      <c r="B4342"/>
      <c r="C4342"/>
      <c r="D4342"/>
      <c r="E4342"/>
      <c r="F4342"/>
      <c r="K4342"/>
      <c r="L4342"/>
      <c r="M4342"/>
      <c r="N4342"/>
      <c r="O4342"/>
      <c r="Q4342"/>
      <c r="R4342"/>
      <c r="AL4342" s="117"/>
      <c r="AM4342"/>
      <c r="AN4342"/>
      <c r="AO4342"/>
      <c r="AP4342"/>
      <c r="AU4342"/>
      <c r="AV4342" s="169"/>
    </row>
    <row r="4343" spans="1:48" s="9" customFormat="1" ht="15" customHeight="1" x14ac:dyDescent="0.35">
      <c r="A4343"/>
      <c r="B4343"/>
      <c r="C4343"/>
      <c r="D4343"/>
      <c r="E4343"/>
      <c r="F4343"/>
      <c r="K4343"/>
      <c r="L4343"/>
      <c r="M4343"/>
      <c r="N4343"/>
      <c r="O4343"/>
      <c r="Q4343"/>
      <c r="R4343"/>
      <c r="AL4343" s="117"/>
      <c r="AM4343"/>
      <c r="AN4343"/>
      <c r="AO4343"/>
      <c r="AP4343"/>
      <c r="AU4343"/>
      <c r="AV4343" s="169"/>
    </row>
    <row r="4344" spans="1:48" s="9" customFormat="1" ht="15" customHeight="1" x14ac:dyDescent="0.35">
      <c r="A4344"/>
      <c r="B4344"/>
      <c r="C4344"/>
      <c r="D4344"/>
      <c r="E4344"/>
      <c r="F4344"/>
      <c r="K4344"/>
      <c r="L4344"/>
      <c r="M4344"/>
      <c r="N4344"/>
      <c r="O4344"/>
      <c r="Q4344"/>
      <c r="R4344"/>
      <c r="AL4344" s="117"/>
      <c r="AM4344"/>
      <c r="AN4344"/>
      <c r="AO4344"/>
      <c r="AP4344"/>
      <c r="AU4344"/>
      <c r="AV4344" s="169"/>
    </row>
    <row r="4345" spans="1:48" s="9" customFormat="1" ht="15" customHeight="1" x14ac:dyDescent="0.35">
      <c r="A4345"/>
      <c r="B4345"/>
      <c r="C4345"/>
      <c r="D4345"/>
      <c r="E4345"/>
      <c r="F4345"/>
      <c r="K4345"/>
      <c r="L4345"/>
      <c r="M4345"/>
      <c r="N4345"/>
      <c r="O4345"/>
      <c r="Q4345"/>
      <c r="R4345"/>
      <c r="AL4345" s="117"/>
      <c r="AM4345"/>
      <c r="AN4345"/>
      <c r="AO4345"/>
      <c r="AP4345"/>
      <c r="AU4345"/>
      <c r="AV4345" s="169"/>
    </row>
    <row r="4346" spans="1:48" s="9" customFormat="1" ht="15" customHeight="1" x14ac:dyDescent="0.35">
      <c r="A4346"/>
      <c r="B4346"/>
      <c r="C4346"/>
      <c r="D4346"/>
      <c r="E4346"/>
      <c r="F4346"/>
      <c r="K4346"/>
      <c r="L4346"/>
      <c r="M4346"/>
      <c r="N4346"/>
      <c r="O4346"/>
      <c r="Q4346"/>
      <c r="R4346"/>
      <c r="AL4346" s="117"/>
      <c r="AM4346"/>
      <c r="AN4346"/>
      <c r="AO4346"/>
      <c r="AP4346"/>
      <c r="AU4346"/>
      <c r="AV4346" s="169"/>
    </row>
    <row r="4347" spans="1:48" s="9" customFormat="1" ht="15" customHeight="1" x14ac:dyDescent="0.35">
      <c r="A4347"/>
      <c r="B4347"/>
      <c r="C4347"/>
      <c r="D4347"/>
      <c r="E4347"/>
      <c r="F4347"/>
      <c r="K4347"/>
      <c r="L4347"/>
      <c r="M4347"/>
      <c r="N4347"/>
      <c r="O4347"/>
      <c r="Q4347"/>
      <c r="R4347"/>
      <c r="AL4347" s="117"/>
      <c r="AM4347"/>
      <c r="AN4347"/>
      <c r="AO4347"/>
      <c r="AP4347"/>
      <c r="AU4347"/>
      <c r="AV4347" s="169"/>
    </row>
    <row r="4348" spans="1:48" s="9" customFormat="1" ht="15" customHeight="1" x14ac:dyDescent="0.35">
      <c r="A4348"/>
      <c r="B4348"/>
      <c r="C4348"/>
      <c r="D4348"/>
      <c r="E4348"/>
      <c r="F4348"/>
      <c r="K4348"/>
      <c r="L4348"/>
      <c r="M4348"/>
      <c r="N4348"/>
      <c r="O4348"/>
      <c r="Q4348"/>
      <c r="R4348"/>
      <c r="AL4348" s="117"/>
      <c r="AM4348"/>
      <c r="AN4348"/>
      <c r="AO4348"/>
      <c r="AP4348"/>
      <c r="AU4348"/>
      <c r="AV4348" s="169"/>
    </row>
    <row r="4349" spans="1:48" s="9" customFormat="1" ht="15" customHeight="1" x14ac:dyDescent="0.35">
      <c r="A4349"/>
      <c r="B4349"/>
      <c r="C4349"/>
      <c r="D4349"/>
      <c r="E4349"/>
      <c r="F4349"/>
      <c r="K4349"/>
      <c r="L4349"/>
      <c r="M4349"/>
      <c r="N4349"/>
      <c r="O4349"/>
      <c r="Q4349"/>
      <c r="R4349"/>
      <c r="AL4349" s="117"/>
      <c r="AM4349"/>
      <c r="AN4349"/>
      <c r="AO4349"/>
      <c r="AP4349"/>
      <c r="AU4349"/>
      <c r="AV4349" s="169"/>
    </row>
    <row r="4350" spans="1:48" s="9" customFormat="1" ht="15" customHeight="1" x14ac:dyDescent="0.35">
      <c r="A4350"/>
      <c r="B4350"/>
      <c r="C4350"/>
      <c r="D4350"/>
      <c r="E4350"/>
      <c r="F4350"/>
      <c r="K4350"/>
      <c r="L4350"/>
      <c r="M4350"/>
      <c r="N4350"/>
      <c r="O4350"/>
      <c r="Q4350"/>
      <c r="R4350"/>
      <c r="AL4350" s="117"/>
      <c r="AM4350"/>
      <c r="AN4350"/>
      <c r="AO4350"/>
      <c r="AP4350"/>
      <c r="AU4350"/>
      <c r="AV4350" s="169"/>
    </row>
    <row r="4351" spans="1:48" s="9" customFormat="1" ht="15" customHeight="1" x14ac:dyDescent="0.35">
      <c r="A4351"/>
      <c r="B4351"/>
      <c r="C4351"/>
      <c r="D4351"/>
      <c r="E4351"/>
      <c r="F4351"/>
      <c r="K4351"/>
      <c r="L4351"/>
      <c r="M4351"/>
      <c r="N4351"/>
      <c r="O4351"/>
      <c r="Q4351"/>
      <c r="R4351"/>
      <c r="AL4351" s="117"/>
      <c r="AM4351"/>
      <c r="AN4351"/>
      <c r="AO4351"/>
      <c r="AP4351"/>
      <c r="AU4351"/>
      <c r="AV4351" s="169"/>
    </row>
    <row r="4352" spans="1:48" s="9" customFormat="1" ht="15" customHeight="1" x14ac:dyDescent="0.35">
      <c r="A4352"/>
      <c r="B4352"/>
      <c r="C4352"/>
      <c r="D4352"/>
      <c r="E4352"/>
      <c r="F4352"/>
      <c r="K4352"/>
      <c r="L4352"/>
      <c r="M4352"/>
      <c r="N4352"/>
      <c r="O4352"/>
      <c r="Q4352"/>
      <c r="R4352"/>
      <c r="AL4352" s="117"/>
      <c r="AM4352"/>
      <c r="AN4352"/>
      <c r="AO4352"/>
      <c r="AP4352"/>
      <c r="AU4352"/>
      <c r="AV4352" s="169"/>
    </row>
    <row r="4353" spans="1:48" s="9" customFormat="1" ht="15" customHeight="1" x14ac:dyDescent="0.35">
      <c r="A4353"/>
      <c r="B4353"/>
      <c r="C4353"/>
      <c r="D4353"/>
      <c r="E4353"/>
      <c r="F4353"/>
      <c r="K4353"/>
      <c r="L4353"/>
      <c r="M4353"/>
      <c r="N4353"/>
      <c r="O4353"/>
      <c r="Q4353"/>
      <c r="R4353"/>
      <c r="AL4353" s="117"/>
      <c r="AM4353"/>
      <c r="AN4353"/>
      <c r="AO4353"/>
      <c r="AP4353"/>
      <c r="AU4353"/>
      <c r="AV4353" s="169"/>
    </row>
    <row r="4354" spans="1:48" s="9" customFormat="1" ht="15" customHeight="1" x14ac:dyDescent="0.35">
      <c r="A4354"/>
      <c r="B4354"/>
      <c r="C4354"/>
      <c r="D4354"/>
      <c r="E4354"/>
      <c r="F4354"/>
      <c r="K4354"/>
      <c r="L4354"/>
      <c r="M4354"/>
      <c r="N4354"/>
      <c r="O4354"/>
      <c r="Q4354"/>
      <c r="R4354"/>
      <c r="AL4354" s="117"/>
      <c r="AM4354"/>
      <c r="AN4354"/>
      <c r="AO4354"/>
      <c r="AP4354"/>
      <c r="AU4354"/>
      <c r="AV4354" s="169"/>
    </row>
    <row r="4355" spans="1:48" s="9" customFormat="1" ht="15" customHeight="1" x14ac:dyDescent="0.35">
      <c r="A4355"/>
      <c r="B4355"/>
      <c r="C4355"/>
      <c r="D4355"/>
      <c r="E4355"/>
      <c r="F4355"/>
      <c r="K4355"/>
      <c r="L4355"/>
      <c r="M4355"/>
      <c r="N4355"/>
      <c r="O4355"/>
      <c r="Q4355"/>
      <c r="R4355"/>
      <c r="AL4355" s="117"/>
      <c r="AM4355"/>
      <c r="AN4355"/>
      <c r="AO4355"/>
      <c r="AP4355"/>
      <c r="AU4355"/>
      <c r="AV4355" s="169"/>
    </row>
    <row r="4356" spans="1:48" s="9" customFormat="1" ht="15" customHeight="1" x14ac:dyDescent="0.35">
      <c r="A4356"/>
      <c r="B4356"/>
      <c r="C4356"/>
      <c r="D4356"/>
      <c r="E4356"/>
      <c r="F4356"/>
      <c r="K4356"/>
      <c r="L4356"/>
      <c r="M4356"/>
      <c r="N4356"/>
      <c r="O4356"/>
      <c r="Q4356"/>
      <c r="R4356"/>
      <c r="AL4356" s="117"/>
      <c r="AM4356"/>
      <c r="AN4356"/>
      <c r="AO4356"/>
      <c r="AP4356"/>
      <c r="AU4356"/>
      <c r="AV4356" s="169"/>
    </row>
    <row r="4357" spans="1:48" s="9" customFormat="1" ht="15" customHeight="1" x14ac:dyDescent="0.35">
      <c r="A4357"/>
      <c r="B4357"/>
      <c r="C4357"/>
      <c r="D4357"/>
      <c r="E4357"/>
      <c r="F4357"/>
      <c r="K4357"/>
      <c r="L4357"/>
      <c r="M4357"/>
      <c r="N4357"/>
      <c r="O4357"/>
      <c r="Q4357"/>
      <c r="R4357"/>
      <c r="AL4357" s="117"/>
      <c r="AM4357"/>
      <c r="AN4357"/>
      <c r="AO4357"/>
      <c r="AP4357"/>
      <c r="AU4357"/>
      <c r="AV4357" s="169"/>
    </row>
    <row r="4358" spans="1:48" s="9" customFormat="1" ht="15" customHeight="1" x14ac:dyDescent="0.35">
      <c r="A4358"/>
      <c r="B4358"/>
      <c r="C4358"/>
      <c r="D4358"/>
      <c r="E4358"/>
      <c r="F4358"/>
      <c r="K4358"/>
      <c r="L4358"/>
      <c r="M4358"/>
      <c r="N4358"/>
      <c r="O4358"/>
      <c r="Q4358"/>
      <c r="R4358"/>
      <c r="AL4358" s="117"/>
      <c r="AM4358"/>
      <c r="AN4358"/>
      <c r="AO4358"/>
      <c r="AP4358"/>
      <c r="AU4358"/>
      <c r="AV4358" s="169"/>
    </row>
    <row r="4359" spans="1:48" s="9" customFormat="1" ht="15" customHeight="1" x14ac:dyDescent="0.35">
      <c r="A4359"/>
      <c r="B4359"/>
      <c r="C4359"/>
      <c r="D4359"/>
      <c r="E4359"/>
      <c r="F4359"/>
      <c r="K4359"/>
      <c r="L4359"/>
      <c r="M4359"/>
      <c r="N4359"/>
      <c r="O4359"/>
      <c r="Q4359"/>
      <c r="R4359"/>
      <c r="AL4359" s="117"/>
      <c r="AM4359"/>
      <c r="AN4359"/>
      <c r="AO4359"/>
      <c r="AP4359"/>
      <c r="AU4359"/>
      <c r="AV4359" s="169"/>
    </row>
    <row r="4360" spans="1:48" s="9" customFormat="1" ht="15" customHeight="1" x14ac:dyDescent="0.35">
      <c r="A4360"/>
      <c r="B4360"/>
      <c r="C4360"/>
      <c r="D4360"/>
      <c r="E4360"/>
      <c r="F4360"/>
      <c r="K4360"/>
      <c r="L4360"/>
      <c r="M4360"/>
      <c r="N4360"/>
      <c r="O4360"/>
      <c r="Q4360"/>
      <c r="R4360"/>
      <c r="AL4360" s="117"/>
      <c r="AM4360"/>
      <c r="AN4360"/>
      <c r="AO4360"/>
      <c r="AP4360"/>
      <c r="AU4360"/>
      <c r="AV4360" s="169"/>
    </row>
    <row r="4361" spans="1:48" s="9" customFormat="1" ht="15" customHeight="1" x14ac:dyDescent="0.35">
      <c r="A4361"/>
      <c r="B4361"/>
      <c r="C4361"/>
      <c r="D4361"/>
      <c r="E4361"/>
      <c r="F4361"/>
      <c r="K4361"/>
      <c r="L4361"/>
      <c r="M4361"/>
      <c r="N4361"/>
      <c r="O4361"/>
      <c r="Q4361"/>
      <c r="R4361"/>
      <c r="AL4361" s="117"/>
      <c r="AM4361"/>
      <c r="AN4361"/>
      <c r="AO4361"/>
      <c r="AP4361"/>
      <c r="AU4361"/>
      <c r="AV4361" s="169"/>
    </row>
    <row r="4362" spans="1:48" s="9" customFormat="1" ht="15" customHeight="1" x14ac:dyDescent="0.35">
      <c r="A4362"/>
      <c r="B4362"/>
      <c r="C4362"/>
      <c r="D4362"/>
      <c r="E4362"/>
      <c r="F4362"/>
      <c r="K4362"/>
      <c r="L4362"/>
      <c r="M4362"/>
      <c r="N4362"/>
      <c r="O4362"/>
      <c r="Q4362"/>
      <c r="R4362"/>
      <c r="AL4362" s="117"/>
      <c r="AM4362"/>
      <c r="AN4362"/>
      <c r="AO4362"/>
      <c r="AP4362"/>
      <c r="AU4362"/>
      <c r="AV4362" s="169"/>
    </row>
    <row r="4363" spans="1:48" s="9" customFormat="1" ht="15" customHeight="1" x14ac:dyDescent="0.35">
      <c r="A4363"/>
      <c r="B4363"/>
      <c r="C4363"/>
      <c r="D4363"/>
      <c r="E4363"/>
      <c r="F4363"/>
      <c r="K4363"/>
      <c r="L4363"/>
      <c r="M4363"/>
      <c r="N4363"/>
      <c r="O4363"/>
      <c r="Q4363"/>
      <c r="R4363"/>
      <c r="AL4363" s="117"/>
      <c r="AM4363"/>
      <c r="AN4363"/>
      <c r="AO4363"/>
      <c r="AP4363"/>
      <c r="AU4363"/>
      <c r="AV4363" s="169"/>
    </row>
    <row r="4364" spans="1:48" s="9" customFormat="1" ht="15" customHeight="1" x14ac:dyDescent="0.35">
      <c r="A4364"/>
      <c r="B4364"/>
      <c r="C4364"/>
      <c r="D4364"/>
      <c r="E4364"/>
      <c r="F4364"/>
      <c r="K4364"/>
      <c r="L4364"/>
      <c r="M4364"/>
      <c r="N4364"/>
      <c r="O4364"/>
      <c r="Q4364"/>
      <c r="R4364"/>
      <c r="AL4364" s="117"/>
      <c r="AM4364"/>
      <c r="AN4364"/>
      <c r="AO4364"/>
      <c r="AP4364"/>
      <c r="AU4364"/>
      <c r="AV4364" s="169"/>
    </row>
    <row r="4365" spans="1:48" s="9" customFormat="1" ht="15" customHeight="1" x14ac:dyDescent="0.35">
      <c r="A4365"/>
      <c r="B4365"/>
      <c r="C4365"/>
      <c r="D4365"/>
      <c r="E4365"/>
      <c r="F4365"/>
      <c r="K4365"/>
      <c r="L4365"/>
      <c r="M4365"/>
      <c r="N4365"/>
      <c r="O4365"/>
      <c r="Q4365"/>
      <c r="R4365"/>
      <c r="AL4365" s="117"/>
      <c r="AM4365"/>
      <c r="AN4365"/>
      <c r="AO4365"/>
      <c r="AP4365"/>
      <c r="AU4365"/>
      <c r="AV4365" s="169"/>
    </row>
    <row r="4366" spans="1:48" s="9" customFormat="1" ht="15" customHeight="1" x14ac:dyDescent="0.35">
      <c r="A4366"/>
      <c r="B4366"/>
      <c r="C4366"/>
      <c r="D4366"/>
      <c r="E4366"/>
      <c r="F4366"/>
      <c r="K4366"/>
      <c r="L4366"/>
      <c r="M4366"/>
      <c r="N4366"/>
      <c r="O4366"/>
      <c r="Q4366"/>
      <c r="R4366"/>
      <c r="AL4366" s="117"/>
      <c r="AM4366"/>
      <c r="AN4366"/>
      <c r="AO4366"/>
      <c r="AP4366"/>
      <c r="AU4366"/>
      <c r="AV4366" s="169"/>
    </row>
    <row r="4367" spans="1:48" s="9" customFormat="1" ht="15" customHeight="1" x14ac:dyDescent="0.35">
      <c r="A4367"/>
      <c r="B4367"/>
      <c r="C4367"/>
      <c r="D4367"/>
      <c r="E4367"/>
      <c r="F4367"/>
      <c r="K4367"/>
      <c r="L4367"/>
      <c r="M4367"/>
      <c r="N4367"/>
      <c r="O4367"/>
      <c r="Q4367"/>
      <c r="R4367"/>
      <c r="AL4367" s="117"/>
      <c r="AM4367"/>
      <c r="AN4367"/>
      <c r="AO4367"/>
      <c r="AP4367"/>
      <c r="AU4367"/>
      <c r="AV4367" s="169"/>
    </row>
    <row r="4368" spans="1:48" s="9" customFormat="1" ht="15" customHeight="1" x14ac:dyDescent="0.35">
      <c r="A4368"/>
      <c r="B4368"/>
      <c r="C4368"/>
      <c r="D4368"/>
      <c r="E4368"/>
      <c r="F4368"/>
      <c r="K4368"/>
      <c r="L4368"/>
      <c r="M4368"/>
      <c r="N4368"/>
      <c r="O4368"/>
      <c r="Q4368"/>
      <c r="R4368"/>
      <c r="AL4368" s="117"/>
      <c r="AM4368"/>
      <c r="AN4368"/>
      <c r="AO4368"/>
      <c r="AP4368"/>
      <c r="AU4368"/>
      <c r="AV4368" s="169"/>
    </row>
    <row r="4369" spans="1:48" s="9" customFormat="1" ht="15" customHeight="1" x14ac:dyDescent="0.35">
      <c r="A4369"/>
      <c r="B4369"/>
      <c r="C4369"/>
      <c r="D4369"/>
      <c r="E4369"/>
      <c r="F4369"/>
      <c r="K4369"/>
      <c r="L4369"/>
      <c r="M4369"/>
      <c r="N4369"/>
      <c r="O4369"/>
      <c r="Q4369"/>
      <c r="R4369"/>
      <c r="AL4369" s="117"/>
      <c r="AM4369"/>
      <c r="AN4369"/>
      <c r="AO4369"/>
      <c r="AP4369"/>
      <c r="AU4369"/>
      <c r="AV4369" s="169"/>
    </row>
    <row r="4370" spans="1:48" s="9" customFormat="1" ht="15" customHeight="1" x14ac:dyDescent="0.35">
      <c r="A4370"/>
      <c r="B4370"/>
      <c r="C4370"/>
      <c r="D4370"/>
      <c r="E4370"/>
      <c r="F4370"/>
      <c r="K4370"/>
      <c r="L4370"/>
      <c r="M4370"/>
      <c r="N4370"/>
      <c r="O4370"/>
      <c r="Q4370"/>
      <c r="R4370"/>
      <c r="AL4370" s="117"/>
      <c r="AM4370"/>
      <c r="AN4370"/>
      <c r="AO4370"/>
      <c r="AP4370"/>
      <c r="AU4370"/>
      <c r="AV4370" s="169"/>
    </row>
    <row r="4371" spans="1:48" s="9" customFormat="1" ht="15" customHeight="1" x14ac:dyDescent="0.35">
      <c r="A4371"/>
      <c r="B4371"/>
      <c r="C4371"/>
      <c r="D4371"/>
      <c r="E4371"/>
      <c r="F4371"/>
      <c r="K4371"/>
      <c r="L4371"/>
      <c r="M4371"/>
      <c r="N4371"/>
      <c r="O4371"/>
      <c r="Q4371"/>
      <c r="R4371"/>
      <c r="AL4371" s="117"/>
      <c r="AM4371"/>
      <c r="AN4371"/>
      <c r="AO4371"/>
      <c r="AP4371"/>
      <c r="AU4371"/>
      <c r="AV4371" s="169"/>
    </row>
    <row r="4372" spans="1:48" s="9" customFormat="1" ht="15" customHeight="1" x14ac:dyDescent="0.35">
      <c r="A4372"/>
      <c r="B4372"/>
      <c r="C4372"/>
      <c r="D4372"/>
      <c r="E4372"/>
      <c r="F4372"/>
      <c r="K4372"/>
      <c r="L4372"/>
      <c r="M4372"/>
      <c r="N4372"/>
      <c r="O4372"/>
      <c r="Q4372"/>
      <c r="R4372"/>
      <c r="AL4372" s="117"/>
      <c r="AM4372"/>
      <c r="AN4372"/>
      <c r="AO4372"/>
      <c r="AP4372"/>
      <c r="AU4372"/>
      <c r="AV4372" s="169"/>
    </row>
    <row r="4373" spans="1:48" s="9" customFormat="1" ht="15" customHeight="1" x14ac:dyDescent="0.35">
      <c r="A4373"/>
      <c r="B4373"/>
      <c r="C4373"/>
      <c r="D4373"/>
      <c r="E4373"/>
      <c r="F4373"/>
      <c r="K4373"/>
      <c r="L4373"/>
      <c r="M4373"/>
      <c r="N4373"/>
      <c r="O4373"/>
      <c r="Q4373"/>
      <c r="R4373"/>
      <c r="AL4373" s="117"/>
      <c r="AM4373"/>
      <c r="AN4373"/>
      <c r="AO4373"/>
      <c r="AP4373"/>
      <c r="AU4373"/>
      <c r="AV4373" s="169"/>
    </row>
    <row r="4374" spans="1:48" s="9" customFormat="1" ht="15" customHeight="1" x14ac:dyDescent="0.35">
      <c r="A4374"/>
      <c r="B4374"/>
      <c r="C4374"/>
      <c r="D4374"/>
      <c r="E4374"/>
      <c r="F4374"/>
      <c r="K4374"/>
      <c r="L4374"/>
      <c r="M4374"/>
      <c r="N4374"/>
      <c r="O4374"/>
      <c r="Q4374"/>
      <c r="R4374"/>
      <c r="AL4374" s="117"/>
      <c r="AM4374"/>
      <c r="AN4374"/>
      <c r="AO4374"/>
      <c r="AP4374"/>
      <c r="AU4374"/>
      <c r="AV4374" s="169"/>
    </row>
    <row r="4375" spans="1:48" s="9" customFormat="1" ht="15" customHeight="1" x14ac:dyDescent="0.35">
      <c r="A4375"/>
      <c r="B4375"/>
      <c r="C4375"/>
      <c r="D4375"/>
      <c r="E4375"/>
      <c r="F4375"/>
      <c r="K4375"/>
      <c r="L4375"/>
      <c r="M4375"/>
      <c r="N4375"/>
      <c r="O4375"/>
      <c r="Q4375"/>
      <c r="R4375"/>
      <c r="AL4375" s="117"/>
      <c r="AM4375"/>
      <c r="AN4375"/>
      <c r="AO4375"/>
      <c r="AP4375"/>
      <c r="AU4375"/>
      <c r="AV4375" s="169"/>
    </row>
    <row r="4376" spans="1:48" s="9" customFormat="1" ht="15" customHeight="1" x14ac:dyDescent="0.35">
      <c r="A4376"/>
      <c r="B4376"/>
      <c r="C4376"/>
      <c r="D4376"/>
      <c r="E4376"/>
      <c r="F4376"/>
      <c r="K4376"/>
      <c r="L4376"/>
      <c r="M4376"/>
      <c r="N4376"/>
      <c r="O4376"/>
      <c r="Q4376"/>
      <c r="R4376"/>
      <c r="AL4376" s="117"/>
      <c r="AM4376"/>
      <c r="AN4376"/>
      <c r="AO4376"/>
      <c r="AP4376"/>
      <c r="AU4376"/>
      <c r="AV4376" s="169"/>
    </row>
    <row r="4377" spans="1:48" s="9" customFormat="1" ht="15" customHeight="1" x14ac:dyDescent="0.35">
      <c r="A4377"/>
      <c r="B4377"/>
      <c r="C4377"/>
      <c r="D4377"/>
      <c r="E4377"/>
      <c r="F4377"/>
      <c r="K4377"/>
      <c r="L4377"/>
      <c r="M4377"/>
      <c r="N4377"/>
      <c r="O4377"/>
      <c r="Q4377"/>
      <c r="R4377"/>
      <c r="AL4377" s="117"/>
      <c r="AM4377"/>
      <c r="AN4377"/>
      <c r="AO4377"/>
      <c r="AP4377"/>
      <c r="AU4377"/>
      <c r="AV4377" s="169"/>
    </row>
    <row r="4378" spans="1:48" s="9" customFormat="1" ht="15" customHeight="1" x14ac:dyDescent="0.35">
      <c r="A4378"/>
      <c r="B4378"/>
      <c r="C4378"/>
      <c r="D4378"/>
      <c r="E4378"/>
      <c r="F4378"/>
      <c r="K4378"/>
      <c r="L4378"/>
      <c r="M4378"/>
      <c r="N4378"/>
      <c r="O4378"/>
      <c r="Q4378"/>
      <c r="R4378"/>
      <c r="AL4378" s="117"/>
      <c r="AM4378"/>
      <c r="AN4378"/>
      <c r="AO4378"/>
      <c r="AP4378"/>
      <c r="AU4378"/>
      <c r="AV4378" s="169"/>
    </row>
    <row r="4379" spans="1:48" s="9" customFormat="1" ht="15" customHeight="1" x14ac:dyDescent="0.35">
      <c r="A4379"/>
      <c r="B4379"/>
      <c r="C4379"/>
      <c r="D4379"/>
      <c r="E4379"/>
      <c r="F4379"/>
      <c r="K4379"/>
      <c r="L4379"/>
      <c r="M4379"/>
      <c r="N4379"/>
      <c r="O4379"/>
      <c r="Q4379"/>
      <c r="R4379"/>
      <c r="AL4379" s="117"/>
      <c r="AM4379"/>
      <c r="AN4379"/>
      <c r="AO4379"/>
      <c r="AP4379"/>
      <c r="AU4379"/>
      <c r="AV4379" s="169"/>
    </row>
    <row r="4380" spans="1:48" s="9" customFormat="1" ht="15" customHeight="1" x14ac:dyDescent="0.35">
      <c r="A4380"/>
      <c r="B4380"/>
      <c r="C4380"/>
      <c r="D4380"/>
      <c r="E4380"/>
      <c r="F4380"/>
      <c r="K4380"/>
      <c r="L4380"/>
      <c r="M4380"/>
      <c r="N4380"/>
      <c r="O4380"/>
      <c r="Q4380"/>
      <c r="R4380"/>
      <c r="AL4380" s="117"/>
      <c r="AM4380"/>
      <c r="AN4380"/>
      <c r="AO4380"/>
      <c r="AP4380"/>
      <c r="AU4380"/>
      <c r="AV4380" s="169"/>
    </row>
    <row r="4381" spans="1:48" s="9" customFormat="1" ht="15" customHeight="1" x14ac:dyDescent="0.35">
      <c r="A4381"/>
      <c r="B4381"/>
      <c r="C4381"/>
      <c r="D4381"/>
      <c r="E4381"/>
      <c r="F4381"/>
      <c r="K4381"/>
      <c r="L4381"/>
      <c r="M4381"/>
      <c r="N4381"/>
      <c r="O4381"/>
      <c r="Q4381"/>
      <c r="R4381"/>
      <c r="AL4381" s="117"/>
      <c r="AM4381"/>
      <c r="AN4381"/>
      <c r="AO4381"/>
      <c r="AP4381"/>
      <c r="AU4381"/>
      <c r="AV4381" s="169"/>
    </row>
    <row r="4382" spans="1:48" s="9" customFormat="1" ht="15" customHeight="1" x14ac:dyDescent="0.35">
      <c r="A4382"/>
      <c r="B4382"/>
      <c r="C4382"/>
      <c r="D4382"/>
      <c r="E4382"/>
      <c r="F4382"/>
      <c r="K4382"/>
      <c r="L4382"/>
      <c r="M4382"/>
      <c r="N4382"/>
      <c r="O4382"/>
      <c r="Q4382"/>
      <c r="R4382"/>
      <c r="AL4382" s="117"/>
      <c r="AM4382"/>
      <c r="AN4382"/>
      <c r="AO4382"/>
      <c r="AP4382"/>
      <c r="AU4382"/>
      <c r="AV4382" s="169"/>
    </row>
    <row r="4383" spans="1:48" s="9" customFormat="1" ht="15" customHeight="1" x14ac:dyDescent="0.35">
      <c r="A4383"/>
      <c r="B4383"/>
      <c r="C4383"/>
      <c r="D4383"/>
      <c r="E4383"/>
      <c r="F4383"/>
      <c r="K4383"/>
      <c r="L4383"/>
      <c r="M4383"/>
      <c r="N4383"/>
      <c r="O4383"/>
      <c r="Q4383"/>
      <c r="R4383"/>
      <c r="AL4383" s="117"/>
      <c r="AM4383"/>
      <c r="AN4383"/>
      <c r="AO4383"/>
      <c r="AP4383"/>
      <c r="AU4383"/>
      <c r="AV4383" s="169"/>
    </row>
    <row r="4384" spans="1:48" s="9" customFormat="1" ht="15" customHeight="1" x14ac:dyDescent="0.35">
      <c r="A4384"/>
      <c r="B4384"/>
      <c r="C4384"/>
      <c r="D4384"/>
      <c r="E4384"/>
      <c r="F4384"/>
      <c r="K4384"/>
      <c r="L4384"/>
      <c r="M4384"/>
      <c r="N4384"/>
      <c r="O4384"/>
      <c r="Q4384"/>
      <c r="R4384"/>
      <c r="AL4384" s="117"/>
      <c r="AM4384"/>
      <c r="AN4384"/>
      <c r="AO4384"/>
      <c r="AP4384"/>
      <c r="AU4384"/>
      <c r="AV4384" s="169"/>
    </row>
    <row r="4385" spans="1:48" s="9" customFormat="1" ht="15" customHeight="1" x14ac:dyDescent="0.35">
      <c r="A4385"/>
      <c r="B4385"/>
      <c r="C4385"/>
      <c r="D4385"/>
      <c r="E4385"/>
      <c r="F4385"/>
      <c r="K4385"/>
      <c r="L4385"/>
      <c r="M4385"/>
      <c r="N4385"/>
      <c r="O4385"/>
      <c r="Q4385"/>
      <c r="R4385"/>
      <c r="AL4385" s="117"/>
      <c r="AM4385"/>
      <c r="AN4385"/>
      <c r="AO4385"/>
      <c r="AP4385"/>
      <c r="AU4385"/>
      <c r="AV4385" s="169"/>
    </row>
    <row r="4386" spans="1:48" s="9" customFormat="1" ht="15" customHeight="1" x14ac:dyDescent="0.35">
      <c r="A4386"/>
      <c r="B4386"/>
      <c r="C4386"/>
      <c r="D4386"/>
      <c r="E4386"/>
      <c r="F4386"/>
      <c r="K4386"/>
      <c r="L4386"/>
      <c r="M4386"/>
      <c r="N4386"/>
      <c r="O4386"/>
      <c r="Q4386"/>
      <c r="R4386"/>
      <c r="AL4386" s="117"/>
      <c r="AM4386"/>
      <c r="AN4386"/>
      <c r="AO4386"/>
      <c r="AP4386"/>
      <c r="AU4386"/>
      <c r="AV4386" s="169"/>
    </row>
    <row r="4387" spans="1:48" s="9" customFormat="1" ht="15" customHeight="1" x14ac:dyDescent="0.35">
      <c r="A4387"/>
      <c r="B4387"/>
      <c r="C4387"/>
      <c r="D4387"/>
      <c r="E4387"/>
      <c r="F4387"/>
      <c r="K4387"/>
      <c r="L4387"/>
      <c r="M4387"/>
      <c r="N4387"/>
      <c r="O4387"/>
      <c r="Q4387"/>
      <c r="R4387"/>
      <c r="AL4387" s="117"/>
      <c r="AM4387"/>
      <c r="AN4387"/>
      <c r="AO4387"/>
      <c r="AP4387"/>
      <c r="AU4387"/>
      <c r="AV4387" s="169"/>
    </row>
    <row r="4388" spans="1:48" s="9" customFormat="1" ht="15" customHeight="1" x14ac:dyDescent="0.35">
      <c r="A4388"/>
      <c r="B4388"/>
      <c r="C4388"/>
      <c r="D4388"/>
      <c r="E4388"/>
      <c r="F4388"/>
      <c r="K4388"/>
      <c r="L4388"/>
      <c r="M4388"/>
      <c r="N4388"/>
      <c r="O4388"/>
      <c r="Q4388"/>
      <c r="R4388"/>
      <c r="AL4388" s="117"/>
      <c r="AM4388"/>
      <c r="AN4388"/>
      <c r="AO4388"/>
      <c r="AP4388"/>
      <c r="AU4388"/>
      <c r="AV4388" s="169"/>
    </row>
    <row r="4389" spans="1:48" s="9" customFormat="1" ht="15" customHeight="1" x14ac:dyDescent="0.35">
      <c r="A4389"/>
      <c r="B4389"/>
      <c r="C4389"/>
      <c r="D4389"/>
      <c r="E4389"/>
      <c r="F4389"/>
      <c r="K4389"/>
      <c r="L4389"/>
      <c r="M4389"/>
      <c r="N4389"/>
      <c r="O4389"/>
      <c r="Q4389"/>
      <c r="R4389"/>
      <c r="AL4389" s="117"/>
      <c r="AM4389"/>
      <c r="AN4389"/>
      <c r="AO4389"/>
      <c r="AP4389"/>
      <c r="AU4389"/>
      <c r="AV4389" s="169"/>
    </row>
    <row r="4390" spans="1:48" s="9" customFormat="1" ht="15" customHeight="1" x14ac:dyDescent="0.35">
      <c r="A4390"/>
      <c r="B4390"/>
      <c r="C4390"/>
      <c r="D4390"/>
      <c r="E4390"/>
      <c r="F4390"/>
      <c r="K4390"/>
      <c r="L4390"/>
      <c r="M4390"/>
      <c r="N4390"/>
      <c r="O4390"/>
      <c r="Q4390"/>
      <c r="R4390"/>
      <c r="AL4390" s="117"/>
      <c r="AM4390"/>
      <c r="AN4390"/>
      <c r="AO4390"/>
      <c r="AP4390"/>
      <c r="AU4390"/>
      <c r="AV4390" s="169"/>
    </row>
    <row r="4391" spans="1:48" s="9" customFormat="1" ht="15" customHeight="1" x14ac:dyDescent="0.35">
      <c r="A4391"/>
      <c r="B4391"/>
      <c r="C4391"/>
      <c r="D4391"/>
      <c r="E4391"/>
      <c r="F4391"/>
      <c r="K4391"/>
      <c r="L4391"/>
      <c r="M4391"/>
      <c r="N4391"/>
      <c r="O4391"/>
      <c r="Q4391"/>
      <c r="R4391"/>
      <c r="AL4391" s="117"/>
      <c r="AM4391"/>
      <c r="AN4391"/>
      <c r="AO4391"/>
      <c r="AP4391"/>
      <c r="AU4391"/>
      <c r="AV4391" s="169"/>
    </row>
    <row r="4392" spans="1:48" s="9" customFormat="1" ht="15" customHeight="1" x14ac:dyDescent="0.35">
      <c r="A4392"/>
      <c r="B4392"/>
      <c r="C4392"/>
      <c r="D4392"/>
      <c r="E4392"/>
      <c r="F4392"/>
      <c r="K4392"/>
      <c r="L4392"/>
      <c r="M4392"/>
      <c r="N4392"/>
      <c r="O4392"/>
      <c r="Q4392"/>
      <c r="R4392"/>
      <c r="AL4392" s="117"/>
      <c r="AM4392"/>
      <c r="AN4392"/>
      <c r="AO4392"/>
      <c r="AP4392"/>
      <c r="AU4392"/>
      <c r="AV4392" s="169"/>
    </row>
    <row r="4393" spans="1:48" s="9" customFormat="1" ht="15" customHeight="1" x14ac:dyDescent="0.35">
      <c r="A4393"/>
      <c r="B4393"/>
      <c r="C4393"/>
      <c r="D4393"/>
      <c r="E4393"/>
      <c r="F4393"/>
      <c r="K4393"/>
      <c r="L4393"/>
      <c r="M4393"/>
      <c r="N4393"/>
      <c r="O4393"/>
      <c r="Q4393"/>
      <c r="R4393"/>
      <c r="AL4393" s="117"/>
      <c r="AM4393"/>
      <c r="AN4393"/>
      <c r="AO4393"/>
      <c r="AP4393"/>
      <c r="AU4393"/>
      <c r="AV4393" s="169"/>
    </row>
    <row r="4394" spans="1:48" s="9" customFormat="1" ht="15" customHeight="1" x14ac:dyDescent="0.35">
      <c r="A4394"/>
      <c r="B4394"/>
      <c r="C4394"/>
      <c r="D4394"/>
      <c r="E4394"/>
      <c r="F4394"/>
      <c r="K4394"/>
      <c r="L4394"/>
      <c r="M4394"/>
      <c r="N4394"/>
      <c r="O4394"/>
      <c r="Q4394"/>
      <c r="R4394"/>
      <c r="AL4394" s="117"/>
      <c r="AM4394"/>
      <c r="AN4394"/>
      <c r="AO4394"/>
      <c r="AP4394"/>
      <c r="AU4394"/>
      <c r="AV4394" s="169"/>
    </row>
    <row r="4395" spans="1:48" s="9" customFormat="1" ht="15" customHeight="1" x14ac:dyDescent="0.35">
      <c r="A4395"/>
      <c r="B4395"/>
      <c r="C4395"/>
      <c r="D4395"/>
      <c r="E4395"/>
      <c r="F4395"/>
      <c r="K4395"/>
      <c r="L4395"/>
      <c r="M4395"/>
      <c r="N4395"/>
      <c r="O4395"/>
      <c r="Q4395"/>
      <c r="R4395"/>
      <c r="AL4395" s="117"/>
      <c r="AM4395"/>
      <c r="AN4395"/>
      <c r="AO4395"/>
      <c r="AP4395"/>
      <c r="AU4395"/>
      <c r="AV4395" s="169"/>
    </row>
    <row r="4396" spans="1:48" s="9" customFormat="1" ht="15" customHeight="1" x14ac:dyDescent="0.35">
      <c r="A4396"/>
      <c r="B4396"/>
      <c r="C4396"/>
      <c r="D4396"/>
      <c r="E4396"/>
      <c r="F4396"/>
      <c r="K4396"/>
      <c r="L4396"/>
      <c r="M4396"/>
      <c r="N4396"/>
      <c r="O4396"/>
      <c r="Q4396"/>
      <c r="R4396"/>
      <c r="AL4396" s="117"/>
      <c r="AM4396"/>
      <c r="AN4396"/>
      <c r="AO4396"/>
      <c r="AP4396"/>
      <c r="AU4396"/>
      <c r="AV4396" s="169"/>
    </row>
    <row r="4397" spans="1:48" s="9" customFormat="1" ht="15" customHeight="1" x14ac:dyDescent="0.35">
      <c r="A4397"/>
      <c r="B4397"/>
      <c r="C4397"/>
      <c r="D4397"/>
      <c r="E4397"/>
      <c r="F4397"/>
      <c r="K4397"/>
      <c r="L4397"/>
      <c r="M4397"/>
      <c r="N4397"/>
      <c r="O4397"/>
      <c r="Q4397"/>
      <c r="R4397"/>
      <c r="AL4397" s="117"/>
      <c r="AM4397"/>
      <c r="AN4397"/>
      <c r="AO4397"/>
      <c r="AP4397"/>
      <c r="AU4397"/>
      <c r="AV4397" s="169"/>
    </row>
    <row r="4398" spans="1:48" s="9" customFormat="1" ht="15" customHeight="1" x14ac:dyDescent="0.35">
      <c r="A4398"/>
      <c r="B4398"/>
      <c r="C4398"/>
      <c r="D4398"/>
      <c r="E4398"/>
      <c r="F4398"/>
      <c r="K4398"/>
      <c r="L4398"/>
      <c r="M4398"/>
      <c r="N4398"/>
      <c r="O4398"/>
      <c r="Q4398"/>
      <c r="R4398"/>
      <c r="AL4398" s="117"/>
      <c r="AM4398"/>
      <c r="AN4398"/>
      <c r="AO4398"/>
      <c r="AP4398"/>
      <c r="AU4398"/>
      <c r="AV4398" s="169"/>
    </row>
    <row r="4399" spans="1:48" s="9" customFormat="1" ht="15" customHeight="1" x14ac:dyDescent="0.35">
      <c r="A4399"/>
      <c r="B4399"/>
      <c r="C4399"/>
      <c r="D4399"/>
      <c r="E4399"/>
      <c r="F4399"/>
      <c r="K4399"/>
      <c r="L4399"/>
      <c r="M4399"/>
      <c r="N4399"/>
      <c r="O4399"/>
      <c r="Q4399"/>
      <c r="R4399"/>
      <c r="AL4399" s="117"/>
      <c r="AM4399"/>
      <c r="AN4399"/>
      <c r="AO4399"/>
      <c r="AP4399"/>
      <c r="AU4399"/>
      <c r="AV4399" s="169"/>
    </row>
    <row r="4400" spans="1:48" s="9" customFormat="1" ht="15" customHeight="1" x14ac:dyDescent="0.35">
      <c r="A4400"/>
      <c r="B4400"/>
      <c r="C4400"/>
      <c r="D4400"/>
      <c r="E4400"/>
      <c r="F4400"/>
      <c r="K4400"/>
      <c r="L4400"/>
      <c r="M4400"/>
      <c r="N4400"/>
      <c r="O4400"/>
      <c r="Q4400"/>
      <c r="R4400"/>
      <c r="AL4400" s="117"/>
      <c r="AM4400"/>
      <c r="AN4400"/>
      <c r="AO4400"/>
      <c r="AP4400"/>
      <c r="AU4400"/>
      <c r="AV4400" s="169"/>
    </row>
    <row r="4401" spans="1:48" s="9" customFormat="1" ht="15" customHeight="1" x14ac:dyDescent="0.35">
      <c r="A4401"/>
      <c r="B4401"/>
      <c r="C4401"/>
      <c r="D4401"/>
      <c r="E4401"/>
      <c r="F4401"/>
      <c r="K4401"/>
      <c r="L4401"/>
      <c r="M4401"/>
      <c r="N4401"/>
      <c r="O4401"/>
      <c r="Q4401"/>
      <c r="R4401"/>
      <c r="AL4401" s="117"/>
      <c r="AM4401"/>
      <c r="AN4401"/>
      <c r="AO4401"/>
      <c r="AP4401"/>
      <c r="AU4401"/>
      <c r="AV4401" s="169"/>
    </row>
    <row r="4402" spans="1:48" s="9" customFormat="1" ht="15" customHeight="1" x14ac:dyDescent="0.35">
      <c r="A4402"/>
      <c r="B4402"/>
      <c r="C4402"/>
      <c r="D4402"/>
      <c r="E4402"/>
      <c r="F4402"/>
      <c r="K4402"/>
      <c r="L4402"/>
      <c r="M4402"/>
      <c r="N4402"/>
      <c r="O4402"/>
      <c r="Q4402"/>
      <c r="R4402"/>
      <c r="AL4402" s="117"/>
      <c r="AM4402"/>
      <c r="AN4402"/>
      <c r="AO4402"/>
      <c r="AP4402"/>
      <c r="AU4402"/>
      <c r="AV4402" s="169"/>
    </row>
    <row r="4403" spans="1:48" s="9" customFormat="1" ht="15" customHeight="1" x14ac:dyDescent="0.35">
      <c r="A4403"/>
      <c r="B4403"/>
      <c r="C4403"/>
      <c r="D4403"/>
      <c r="E4403"/>
      <c r="F4403"/>
      <c r="K4403"/>
      <c r="L4403"/>
      <c r="M4403"/>
      <c r="N4403"/>
      <c r="O4403"/>
      <c r="Q4403"/>
      <c r="R4403"/>
      <c r="AL4403" s="117"/>
      <c r="AM4403"/>
      <c r="AN4403"/>
      <c r="AO4403"/>
      <c r="AP4403"/>
      <c r="AU4403"/>
      <c r="AV4403" s="169"/>
    </row>
    <row r="4404" spans="1:48" s="9" customFormat="1" ht="15" customHeight="1" x14ac:dyDescent="0.35">
      <c r="A4404"/>
      <c r="B4404"/>
      <c r="C4404"/>
      <c r="D4404"/>
      <c r="E4404"/>
      <c r="F4404"/>
      <c r="K4404"/>
      <c r="L4404"/>
      <c r="M4404"/>
      <c r="N4404"/>
      <c r="O4404"/>
      <c r="Q4404"/>
      <c r="R4404"/>
      <c r="AL4404" s="117"/>
      <c r="AM4404"/>
      <c r="AN4404"/>
      <c r="AO4404"/>
      <c r="AP4404"/>
      <c r="AU4404"/>
      <c r="AV4404" s="169"/>
    </row>
    <row r="4405" spans="1:48" s="9" customFormat="1" ht="15" customHeight="1" x14ac:dyDescent="0.35">
      <c r="A4405"/>
      <c r="B4405"/>
      <c r="C4405"/>
      <c r="D4405"/>
      <c r="E4405"/>
      <c r="F4405"/>
      <c r="K4405"/>
      <c r="L4405"/>
      <c r="M4405"/>
      <c r="N4405"/>
      <c r="O4405"/>
      <c r="Q4405"/>
      <c r="R4405"/>
      <c r="AL4405" s="117"/>
      <c r="AM4405"/>
      <c r="AN4405"/>
      <c r="AO4405"/>
      <c r="AP4405"/>
      <c r="AU4405"/>
      <c r="AV4405" s="169"/>
    </row>
    <row r="4406" spans="1:48" s="9" customFormat="1" ht="15" customHeight="1" x14ac:dyDescent="0.35">
      <c r="A4406"/>
      <c r="B4406"/>
      <c r="C4406"/>
      <c r="D4406"/>
      <c r="E4406"/>
      <c r="F4406"/>
      <c r="K4406"/>
      <c r="L4406"/>
      <c r="M4406"/>
      <c r="N4406"/>
      <c r="O4406"/>
      <c r="Q4406"/>
      <c r="R4406"/>
      <c r="AL4406" s="117"/>
      <c r="AM4406"/>
      <c r="AN4406"/>
      <c r="AO4406"/>
      <c r="AP4406"/>
      <c r="AU4406"/>
      <c r="AV4406" s="169"/>
    </row>
    <row r="4407" spans="1:48" s="9" customFormat="1" ht="15" customHeight="1" x14ac:dyDescent="0.35">
      <c r="A4407"/>
      <c r="B4407"/>
      <c r="C4407"/>
      <c r="D4407"/>
      <c r="E4407"/>
      <c r="F4407"/>
      <c r="K4407"/>
      <c r="L4407"/>
      <c r="M4407"/>
      <c r="N4407"/>
      <c r="O4407"/>
      <c r="Q4407"/>
      <c r="R4407"/>
      <c r="AL4407" s="117"/>
      <c r="AM4407"/>
      <c r="AN4407"/>
      <c r="AO4407"/>
      <c r="AP4407"/>
      <c r="AU4407"/>
      <c r="AV4407" s="169"/>
    </row>
    <row r="4408" spans="1:48" s="9" customFormat="1" ht="15" customHeight="1" x14ac:dyDescent="0.35">
      <c r="A4408"/>
      <c r="B4408"/>
      <c r="C4408"/>
      <c r="D4408"/>
      <c r="E4408"/>
      <c r="F4408"/>
      <c r="K4408"/>
      <c r="L4408"/>
      <c r="M4408"/>
      <c r="N4408"/>
      <c r="O4408"/>
      <c r="Q4408"/>
      <c r="R4408"/>
      <c r="AL4408" s="117"/>
      <c r="AM4408"/>
      <c r="AN4408"/>
      <c r="AO4408"/>
      <c r="AP4408"/>
      <c r="AU4408"/>
      <c r="AV4408" s="169"/>
    </row>
    <row r="4409" spans="1:48" s="9" customFormat="1" ht="15" customHeight="1" x14ac:dyDescent="0.35">
      <c r="A4409"/>
      <c r="B4409"/>
      <c r="C4409"/>
      <c r="D4409"/>
      <c r="E4409"/>
      <c r="F4409"/>
      <c r="K4409"/>
      <c r="L4409"/>
      <c r="M4409"/>
      <c r="N4409"/>
      <c r="O4409"/>
      <c r="Q4409"/>
      <c r="R4409"/>
      <c r="AL4409" s="117"/>
      <c r="AM4409"/>
      <c r="AN4409"/>
      <c r="AO4409"/>
      <c r="AP4409"/>
      <c r="AU4409"/>
      <c r="AV4409" s="169"/>
    </row>
    <row r="4410" spans="1:48" s="9" customFormat="1" ht="15" customHeight="1" x14ac:dyDescent="0.35">
      <c r="A4410"/>
      <c r="B4410"/>
      <c r="C4410"/>
      <c r="D4410"/>
      <c r="E4410"/>
      <c r="F4410"/>
      <c r="K4410"/>
      <c r="L4410"/>
      <c r="M4410"/>
      <c r="N4410"/>
      <c r="O4410"/>
      <c r="Q4410"/>
      <c r="R4410"/>
      <c r="AL4410" s="117"/>
      <c r="AM4410"/>
      <c r="AN4410"/>
      <c r="AO4410"/>
      <c r="AP4410"/>
      <c r="AU4410"/>
      <c r="AV4410" s="169"/>
    </row>
    <row r="4411" spans="1:48" s="9" customFormat="1" ht="15" customHeight="1" x14ac:dyDescent="0.35">
      <c r="A4411"/>
      <c r="B4411"/>
      <c r="C4411"/>
      <c r="D4411"/>
      <c r="E4411"/>
      <c r="F4411"/>
      <c r="K4411"/>
      <c r="L4411"/>
      <c r="M4411"/>
      <c r="N4411"/>
      <c r="O4411"/>
      <c r="Q4411"/>
      <c r="R4411"/>
      <c r="AL4411" s="117"/>
      <c r="AM4411"/>
      <c r="AN4411"/>
      <c r="AO4411"/>
      <c r="AP4411"/>
      <c r="AU4411"/>
      <c r="AV4411" s="169"/>
    </row>
    <row r="4412" spans="1:48" s="9" customFormat="1" ht="15" customHeight="1" x14ac:dyDescent="0.35">
      <c r="A4412"/>
      <c r="B4412"/>
      <c r="C4412"/>
      <c r="D4412"/>
      <c r="E4412"/>
      <c r="F4412"/>
      <c r="K4412"/>
      <c r="L4412"/>
      <c r="M4412"/>
      <c r="N4412"/>
      <c r="O4412"/>
      <c r="Q4412"/>
      <c r="R4412"/>
      <c r="AL4412" s="117"/>
      <c r="AM4412"/>
      <c r="AN4412"/>
      <c r="AO4412"/>
      <c r="AP4412"/>
      <c r="AU4412"/>
      <c r="AV4412" s="169"/>
    </row>
    <row r="4413" spans="1:48" s="9" customFormat="1" ht="15" customHeight="1" x14ac:dyDescent="0.35">
      <c r="A4413"/>
      <c r="B4413"/>
      <c r="C4413"/>
      <c r="D4413"/>
      <c r="E4413"/>
      <c r="F4413"/>
      <c r="K4413"/>
      <c r="L4413"/>
      <c r="M4413"/>
      <c r="N4413"/>
      <c r="O4413"/>
      <c r="Q4413"/>
      <c r="R4413"/>
      <c r="AL4413" s="117"/>
      <c r="AM4413"/>
      <c r="AN4413"/>
      <c r="AO4413"/>
      <c r="AP4413"/>
      <c r="AU4413"/>
      <c r="AV4413" s="169"/>
    </row>
    <row r="4414" spans="1:48" s="9" customFormat="1" ht="15" customHeight="1" x14ac:dyDescent="0.35">
      <c r="A4414"/>
      <c r="B4414"/>
      <c r="C4414"/>
      <c r="D4414"/>
      <c r="E4414"/>
      <c r="F4414"/>
      <c r="K4414"/>
      <c r="L4414"/>
      <c r="M4414"/>
      <c r="N4414"/>
      <c r="O4414"/>
      <c r="Q4414"/>
      <c r="R4414"/>
      <c r="AL4414" s="117"/>
      <c r="AM4414"/>
      <c r="AN4414"/>
      <c r="AO4414"/>
      <c r="AP4414"/>
      <c r="AU4414"/>
      <c r="AV4414" s="169"/>
    </row>
    <row r="4415" spans="1:48" s="9" customFormat="1" ht="15" customHeight="1" x14ac:dyDescent="0.35">
      <c r="A4415"/>
      <c r="B4415"/>
      <c r="C4415"/>
      <c r="D4415"/>
      <c r="E4415"/>
      <c r="F4415"/>
      <c r="K4415"/>
      <c r="L4415"/>
      <c r="M4415"/>
      <c r="N4415"/>
      <c r="O4415"/>
      <c r="Q4415"/>
      <c r="R4415"/>
      <c r="AL4415" s="117"/>
      <c r="AM4415"/>
      <c r="AN4415"/>
      <c r="AO4415"/>
      <c r="AP4415"/>
      <c r="AU4415"/>
      <c r="AV4415" s="169"/>
    </row>
    <row r="4416" spans="1:48" s="9" customFormat="1" ht="15" customHeight="1" x14ac:dyDescent="0.35">
      <c r="A4416"/>
      <c r="B4416"/>
      <c r="C4416"/>
      <c r="D4416"/>
      <c r="E4416"/>
      <c r="F4416"/>
      <c r="K4416"/>
      <c r="L4416"/>
      <c r="M4416"/>
      <c r="N4416"/>
      <c r="O4416"/>
      <c r="Q4416"/>
      <c r="R4416"/>
      <c r="AL4416" s="117"/>
      <c r="AM4416"/>
      <c r="AN4416"/>
      <c r="AO4416"/>
      <c r="AP4416"/>
      <c r="AU4416"/>
      <c r="AV4416" s="169"/>
    </row>
    <row r="4417" spans="1:48" s="9" customFormat="1" ht="15" customHeight="1" x14ac:dyDescent="0.35">
      <c r="A4417"/>
      <c r="B4417"/>
      <c r="C4417"/>
      <c r="D4417"/>
      <c r="E4417"/>
      <c r="F4417"/>
      <c r="K4417"/>
      <c r="L4417"/>
      <c r="M4417"/>
      <c r="N4417"/>
      <c r="O4417"/>
      <c r="Q4417"/>
      <c r="R4417"/>
      <c r="AL4417" s="117"/>
      <c r="AM4417"/>
      <c r="AN4417"/>
      <c r="AO4417"/>
      <c r="AP4417"/>
      <c r="AU4417"/>
      <c r="AV4417" s="169"/>
    </row>
    <row r="4418" spans="1:48" s="9" customFormat="1" ht="15" customHeight="1" x14ac:dyDescent="0.35">
      <c r="A4418"/>
      <c r="B4418"/>
      <c r="C4418"/>
      <c r="D4418"/>
      <c r="E4418"/>
      <c r="F4418"/>
      <c r="K4418"/>
      <c r="L4418"/>
      <c r="M4418"/>
      <c r="N4418"/>
      <c r="O4418"/>
      <c r="Q4418"/>
      <c r="R4418"/>
      <c r="AL4418" s="117"/>
      <c r="AM4418"/>
      <c r="AN4418"/>
      <c r="AO4418"/>
      <c r="AP4418"/>
      <c r="AU4418"/>
      <c r="AV4418" s="169"/>
    </row>
    <row r="4419" spans="1:48" s="9" customFormat="1" ht="15" customHeight="1" x14ac:dyDescent="0.35">
      <c r="A4419"/>
      <c r="B4419"/>
      <c r="C4419"/>
      <c r="D4419"/>
      <c r="E4419"/>
      <c r="F4419"/>
      <c r="K4419"/>
      <c r="L4419"/>
      <c r="M4419"/>
      <c r="N4419"/>
      <c r="O4419"/>
      <c r="Q4419"/>
      <c r="R4419"/>
      <c r="AL4419" s="117"/>
      <c r="AM4419"/>
      <c r="AN4419"/>
      <c r="AO4419"/>
      <c r="AP4419"/>
      <c r="AU4419"/>
      <c r="AV4419" s="169"/>
    </row>
    <row r="4420" spans="1:48" s="9" customFormat="1" ht="15" customHeight="1" x14ac:dyDescent="0.35">
      <c r="A4420"/>
      <c r="B4420"/>
      <c r="C4420"/>
      <c r="D4420"/>
      <c r="E4420"/>
      <c r="F4420"/>
      <c r="K4420"/>
      <c r="L4420"/>
      <c r="M4420"/>
      <c r="N4420"/>
      <c r="O4420"/>
      <c r="Q4420"/>
      <c r="R4420"/>
      <c r="AL4420" s="117"/>
      <c r="AM4420"/>
      <c r="AN4420"/>
      <c r="AO4420"/>
      <c r="AP4420"/>
      <c r="AU4420"/>
      <c r="AV4420" s="169"/>
    </row>
    <row r="4421" spans="1:48" s="9" customFormat="1" ht="15" customHeight="1" x14ac:dyDescent="0.35">
      <c r="A4421"/>
      <c r="B4421"/>
      <c r="C4421"/>
      <c r="D4421"/>
      <c r="E4421"/>
      <c r="F4421"/>
      <c r="K4421"/>
      <c r="L4421"/>
      <c r="M4421"/>
      <c r="N4421"/>
      <c r="O4421"/>
      <c r="Q4421"/>
      <c r="R4421"/>
      <c r="AL4421" s="117"/>
      <c r="AM4421"/>
      <c r="AN4421"/>
      <c r="AO4421"/>
      <c r="AP4421"/>
      <c r="AU4421"/>
      <c r="AV4421" s="169"/>
    </row>
    <row r="4422" spans="1:48" s="9" customFormat="1" ht="15" customHeight="1" x14ac:dyDescent="0.35">
      <c r="A4422"/>
      <c r="B4422"/>
      <c r="C4422"/>
      <c r="D4422"/>
      <c r="E4422"/>
      <c r="F4422"/>
      <c r="K4422"/>
      <c r="L4422"/>
      <c r="M4422"/>
      <c r="N4422"/>
      <c r="O4422"/>
      <c r="Q4422"/>
      <c r="R4422"/>
      <c r="AL4422" s="117"/>
      <c r="AM4422"/>
      <c r="AN4422"/>
      <c r="AO4422"/>
      <c r="AP4422"/>
      <c r="AU4422"/>
      <c r="AV4422" s="169"/>
    </row>
    <row r="4423" spans="1:48" s="9" customFormat="1" ht="15" customHeight="1" x14ac:dyDescent="0.35">
      <c r="A4423"/>
      <c r="B4423"/>
      <c r="C4423"/>
      <c r="D4423"/>
      <c r="E4423"/>
      <c r="F4423"/>
      <c r="K4423"/>
      <c r="L4423"/>
      <c r="M4423"/>
      <c r="N4423"/>
      <c r="O4423"/>
      <c r="Q4423"/>
      <c r="R4423"/>
      <c r="AL4423" s="117"/>
      <c r="AM4423"/>
      <c r="AN4423"/>
      <c r="AO4423"/>
      <c r="AP4423"/>
      <c r="AU4423"/>
      <c r="AV4423" s="169"/>
    </row>
    <row r="4424" spans="1:48" s="9" customFormat="1" ht="15" customHeight="1" x14ac:dyDescent="0.35">
      <c r="A4424"/>
      <c r="B4424"/>
      <c r="C4424"/>
      <c r="D4424"/>
      <c r="E4424"/>
      <c r="F4424"/>
      <c r="K4424"/>
      <c r="L4424"/>
      <c r="M4424"/>
      <c r="N4424"/>
      <c r="O4424"/>
      <c r="Q4424"/>
      <c r="R4424"/>
      <c r="AL4424" s="117"/>
      <c r="AM4424"/>
      <c r="AN4424"/>
      <c r="AO4424"/>
      <c r="AP4424"/>
      <c r="AU4424"/>
      <c r="AV4424" s="169"/>
    </row>
    <row r="4425" spans="1:48" s="9" customFormat="1" ht="15" customHeight="1" x14ac:dyDescent="0.35">
      <c r="A4425"/>
      <c r="B4425"/>
      <c r="C4425"/>
      <c r="D4425"/>
      <c r="E4425"/>
      <c r="F4425"/>
      <c r="K4425"/>
      <c r="L4425"/>
      <c r="M4425"/>
      <c r="N4425"/>
      <c r="O4425"/>
      <c r="Q4425"/>
      <c r="R4425"/>
      <c r="AL4425" s="117"/>
      <c r="AM4425"/>
      <c r="AN4425"/>
      <c r="AO4425"/>
      <c r="AP4425"/>
      <c r="AU4425"/>
      <c r="AV4425" s="169"/>
    </row>
    <row r="4426" spans="1:48" s="9" customFormat="1" ht="15" customHeight="1" x14ac:dyDescent="0.35">
      <c r="A4426"/>
      <c r="B4426"/>
      <c r="C4426"/>
      <c r="D4426"/>
      <c r="E4426"/>
      <c r="F4426"/>
      <c r="K4426"/>
      <c r="L4426"/>
      <c r="M4426"/>
      <c r="N4426"/>
      <c r="O4426"/>
      <c r="Q4426"/>
      <c r="R4426"/>
      <c r="AL4426" s="117"/>
      <c r="AM4426"/>
      <c r="AN4426"/>
      <c r="AO4426"/>
      <c r="AP4426"/>
      <c r="AU4426"/>
      <c r="AV4426" s="169"/>
    </row>
    <row r="4427" spans="1:48" s="9" customFormat="1" ht="15" customHeight="1" x14ac:dyDescent="0.35">
      <c r="A4427"/>
      <c r="B4427"/>
      <c r="C4427"/>
      <c r="D4427"/>
      <c r="E4427"/>
      <c r="F4427"/>
      <c r="K4427"/>
      <c r="L4427"/>
      <c r="M4427"/>
      <c r="N4427"/>
      <c r="O4427"/>
      <c r="Q4427"/>
      <c r="R4427"/>
      <c r="AL4427" s="117"/>
      <c r="AM4427"/>
      <c r="AN4427"/>
      <c r="AO4427"/>
      <c r="AP4427"/>
      <c r="AU4427"/>
      <c r="AV4427" s="169"/>
    </row>
    <row r="4428" spans="1:48" s="9" customFormat="1" ht="15" customHeight="1" x14ac:dyDescent="0.35">
      <c r="A4428"/>
      <c r="B4428"/>
      <c r="C4428"/>
      <c r="D4428"/>
      <c r="E4428"/>
      <c r="F4428"/>
      <c r="K4428"/>
      <c r="L4428"/>
      <c r="M4428"/>
      <c r="N4428"/>
      <c r="O4428"/>
      <c r="Q4428"/>
      <c r="R4428"/>
      <c r="AL4428" s="117"/>
      <c r="AM4428"/>
      <c r="AN4428"/>
      <c r="AO4428"/>
      <c r="AP4428"/>
      <c r="AU4428"/>
      <c r="AV4428" s="169"/>
    </row>
    <row r="4429" spans="1:48" s="9" customFormat="1" ht="15" customHeight="1" x14ac:dyDescent="0.35">
      <c r="A4429"/>
      <c r="B4429"/>
      <c r="C4429"/>
      <c r="D4429"/>
      <c r="E4429"/>
      <c r="F4429"/>
      <c r="K4429"/>
      <c r="L4429"/>
      <c r="M4429"/>
      <c r="N4429"/>
      <c r="O4429"/>
      <c r="Q4429"/>
      <c r="R4429"/>
      <c r="AL4429" s="117"/>
      <c r="AM4429"/>
      <c r="AN4429"/>
      <c r="AO4429"/>
      <c r="AP4429"/>
      <c r="AU4429"/>
      <c r="AV4429" s="169"/>
    </row>
    <row r="4430" spans="1:48" s="9" customFormat="1" ht="15" customHeight="1" x14ac:dyDescent="0.35">
      <c r="A4430"/>
      <c r="B4430"/>
      <c r="C4430"/>
      <c r="D4430"/>
      <c r="E4430"/>
      <c r="F4430"/>
      <c r="K4430"/>
      <c r="L4430"/>
      <c r="M4430"/>
      <c r="N4430"/>
      <c r="O4430"/>
      <c r="Q4430"/>
      <c r="R4430"/>
      <c r="AL4430" s="117"/>
      <c r="AM4430"/>
      <c r="AN4430"/>
      <c r="AO4430"/>
      <c r="AP4430"/>
      <c r="AU4430"/>
      <c r="AV4430" s="169"/>
    </row>
    <row r="4431" spans="1:48" s="9" customFormat="1" ht="15" customHeight="1" x14ac:dyDescent="0.35">
      <c r="A4431"/>
      <c r="B4431"/>
      <c r="C4431"/>
      <c r="D4431"/>
      <c r="E4431"/>
      <c r="F4431"/>
      <c r="K4431"/>
      <c r="L4431"/>
      <c r="M4431"/>
      <c r="N4431"/>
      <c r="O4431"/>
      <c r="Q4431"/>
      <c r="R4431"/>
      <c r="AL4431" s="117"/>
      <c r="AM4431"/>
      <c r="AN4431"/>
      <c r="AO4431"/>
      <c r="AP4431"/>
      <c r="AU4431"/>
      <c r="AV4431" s="169"/>
    </row>
    <row r="4432" spans="1:48" s="9" customFormat="1" ht="15" customHeight="1" x14ac:dyDescent="0.35">
      <c r="A4432"/>
      <c r="B4432"/>
      <c r="C4432"/>
      <c r="D4432"/>
      <c r="E4432"/>
      <c r="F4432"/>
      <c r="K4432"/>
      <c r="L4432"/>
      <c r="M4432"/>
      <c r="N4432"/>
      <c r="O4432"/>
      <c r="Q4432"/>
      <c r="R4432"/>
      <c r="AL4432" s="117"/>
      <c r="AM4432"/>
      <c r="AN4432"/>
      <c r="AO4432"/>
      <c r="AP4432"/>
      <c r="AU4432"/>
      <c r="AV4432" s="169"/>
    </row>
    <row r="4433" spans="1:48" s="9" customFormat="1" ht="15" customHeight="1" x14ac:dyDescent="0.35">
      <c r="A4433"/>
      <c r="B4433"/>
      <c r="C4433"/>
      <c r="D4433"/>
      <c r="E4433"/>
      <c r="F4433"/>
      <c r="K4433"/>
      <c r="L4433"/>
      <c r="M4433"/>
      <c r="N4433"/>
      <c r="O4433"/>
      <c r="Q4433"/>
      <c r="R4433"/>
      <c r="AL4433" s="117"/>
      <c r="AM4433"/>
      <c r="AN4433"/>
      <c r="AO4433"/>
      <c r="AP4433"/>
      <c r="AU4433"/>
      <c r="AV4433" s="169"/>
    </row>
    <row r="4434" spans="1:48" s="9" customFormat="1" ht="15" customHeight="1" x14ac:dyDescent="0.35">
      <c r="A4434"/>
      <c r="B4434"/>
      <c r="C4434"/>
      <c r="D4434"/>
      <c r="E4434"/>
      <c r="F4434"/>
      <c r="K4434"/>
      <c r="L4434"/>
      <c r="M4434"/>
      <c r="N4434"/>
      <c r="O4434"/>
      <c r="Q4434"/>
      <c r="R4434"/>
      <c r="AL4434" s="117"/>
      <c r="AM4434"/>
      <c r="AN4434"/>
      <c r="AO4434"/>
      <c r="AP4434"/>
      <c r="AU4434"/>
      <c r="AV4434" s="169"/>
    </row>
    <row r="4435" spans="1:48" s="9" customFormat="1" ht="15" customHeight="1" x14ac:dyDescent="0.35">
      <c r="A4435"/>
      <c r="B4435"/>
      <c r="C4435"/>
      <c r="D4435"/>
      <c r="E4435"/>
      <c r="F4435"/>
      <c r="K4435"/>
      <c r="L4435"/>
      <c r="M4435"/>
      <c r="N4435"/>
      <c r="O4435"/>
      <c r="Q4435"/>
      <c r="R4435"/>
      <c r="AL4435" s="117"/>
      <c r="AM4435"/>
      <c r="AN4435"/>
      <c r="AO4435"/>
      <c r="AP4435"/>
      <c r="AU4435"/>
      <c r="AV4435" s="169"/>
    </row>
    <row r="4436" spans="1:48" s="9" customFormat="1" ht="15" customHeight="1" x14ac:dyDescent="0.35">
      <c r="A4436"/>
      <c r="B4436"/>
      <c r="C4436"/>
      <c r="D4436"/>
      <c r="E4436"/>
      <c r="F4436"/>
      <c r="K4436"/>
      <c r="L4436"/>
      <c r="M4436"/>
      <c r="N4436"/>
      <c r="O4436"/>
      <c r="Q4436"/>
      <c r="R4436"/>
      <c r="AL4436" s="117"/>
      <c r="AM4436"/>
      <c r="AN4436"/>
      <c r="AO4436"/>
      <c r="AP4436"/>
      <c r="AU4436"/>
      <c r="AV4436" s="169"/>
    </row>
    <row r="4437" spans="1:48" s="9" customFormat="1" ht="15" customHeight="1" x14ac:dyDescent="0.35">
      <c r="A4437"/>
      <c r="B4437"/>
      <c r="C4437"/>
      <c r="D4437"/>
      <c r="E4437"/>
      <c r="F4437"/>
      <c r="K4437"/>
      <c r="L4437"/>
      <c r="M4437"/>
      <c r="N4437"/>
      <c r="O4437"/>
      <c r="Q4437"/>
      <c r="R4437"/>
      <c r="AL4437" s="117"/>
      <c r="AM4437"/>
      <c r="AN4437"/>
      <c r="AO4437"/>
      <c r="AP4437"/>
      <c r="AU4437"/>
      <c r="AV4437" s="169"/>
    </row>
    <row r="4438" spans="1:48" s="9" customFormat="1" ht="15" customHeight="1" x14ac:dyDescent="0.35">
      <c r="A4438"/>
      <c r="B4438"/>
      <c r="C4438"/>
      <c r="D4438"/>
      <c r="E4438"/>
      <c r="F4438"/>
      <c r="K4438"/>
      <c r="L4438"/>
      <c r="M4438"/>
      <c r="N4438"/>
      <c r="O4438"/>
      <c r="Q4438"/>
      <c r="R4438"/>
      <c r="AL4438" s="117"/>
      <c r="AM4438"/>
      <c r="AN4438"/>
      <c r="AO4438"/>
      <c r="AP4438"/>
      <c r="AU4438"/>
      <c r="AV4438" s="169"/>
    </row>
    <row r="4439" spans="1:48" s="9" customFormat="1" ht="15" customHeight="1" x14ac:dyDescent="0.35">
      <c r="A4439"/>
      <c r="B4439"/>
      <c r="C4439"/>
      <c r="D4439"/>
      <c r="E4439"/>
      <c r="F4439"/>
      <c r="K4439"/>
      <c r="L4439"/>
      <c r="M4439"/>
      <c r="N4439"/>
      <c r="O4439"/>
      <c r="Q4439"/>
      <c r="R4439"/>
      <c r="AL4439" s="117"/>
      <c r="AM4439"/>
      <c r="AN4439"/>
      <c r="AO4439"/>
      <c r="AP4439"/>
      <c r="AU4439"/>
      <c r="AV4439" s="169"/>
    </row>
    <row r="4440" spans="1:48" s="9" customFormat="1" ht="15" customHeight="1" x14ac:dyDescent="0.35">
      <c r="A4440"/>
      <c r="B4440"/>
      <c r="C4440"/>
      <c r="D4440"/>
      <c r="E4440"/>
      <c r="F4440"/>
      <c r="K4440"/>
      <c r="L4440"/>
      <c r="M4440"/>
      <c r="N4440"/>
      <c r="O4440"/>
      <c r="Q4440"/>
      <c r="R4440"/>
      <c r="AL4440" s="117"/>
      <c r="AM4440"/>
      <c r="AN4440"/>
      <c r="AO4440"/>
      <c r="AP4440"/>
      <c r="AU4440"/>
      <c r="AV4440" s="169"/>
    </row>
    <row r="4441" spans="1:48" s="9" customFormat="1" ht="15" customHeight="1" x14ac:dyDescent="0.35">
      <c r="A4441"/>
      <c r="B4441"/>
      <c r="C4441"/>
      <c r="D4441"/>
      <c r="E4441"/>
      <c r="F4441"/>
      <c r="K4441"/>
      <c r="L4441"/>
      <c r="M4441"/>
      <c r="N4441"/>
      <c r="O4441"/>
      <c r="Q4441"/>
      <c r="R4441"/>
      <c r="AL4441" s="117"/>
      <c r="AM4441"/>
      <c r="AN4441"/>
      <c r="AO4441"/>
      <c r="AP4441"/>
      <c r="AU4441"/>
      <c r="AV4441" s="169"/>
    </row>
    <row r="4442" spans="1:48" s="9" customFormat="1" ht="15" customHeight="1" x14ac:dyDescent="0.35">
      <c r="A4442"/>
      <c r="B4442"/>
      <c r="C4442"/>
      <c r="D4442"/>
      <c r="E4442"/>
      <c r="F4442"/>
      <c r="K4442"/>
      <c r="L4442"/>
      <c r="M4442"/>
      <c r="N4442"/>
      <c r="O4442"/>
      <c r="Q4442"/>
      <c r="R4442"/>
      <c r="AL4442" s="117"/>
      <c r="AM4442"/>
      <c r="AN4442"/>
      <c r="AO4442"/>
      <c r="AP4442"/>
      <c r="AU4442"/>
      <c r="AV4442" s="169"/>
    </row>
    <row r="4443" spans="1:48" s="9" customFormat="1" ht="15" customHeight="1" x14ac:dyDescent="0.35">
      <c r="A4443"/>
      <c r="B4443"/>
      <c r="C4443"/>
      <c r="D4443"/>
      <c r="E4443"/>
      <c r="F4443"/>
      <c r="K4443"/>
      <c r="L4443"/>
      <c r="M4443"/>
      <c r="N4443"/>
      <c r="O4443"/>
      <c r="Q4443"/>
      <c r="R4443"/>
      <c r="AL4443" s="117"/>
      <c r="AM4443"/>
      <c r="AN4443"/>
      <c r="AO4443"/>
      <c r="AP4443"/>
      <c r="AU4443"/>
      <c r="AV4443" s="169"/>
    </row>
    <row r="4444" spans="1:48" s="9" customFormat="1" ht="15" customHeight="1" x14ac:dyDescent="0.35">
      <c r="A4444"/>
      <c r="B4444"/>
      <c r="C4444"/>
      <c r="D4444"/>
      <c r="E4444"/>
      <c r="F4444"/>
      <c r="K4444"/>
      <c r="L4444"/>
      <c r="M4444"/>
      <c r="N4444"/>
      <c r="O4444"/>
      <c r="Q4444"/>
      <c r="R4444"/>
      <c r="AL4444" s="117"/>
      <c r="AM4444"/>
      <c r="AN4444"/>
      <c r="AO4444"/>
      <c r="AP4444"/>
      <c r="AU4444"/>
      <c r="AV4444" s="169"/>
    </row>
    <row r="4445" spans="1:48" s="9" customFormat="1" ht="15" customHeight="1" x14ac:dyDescent="0.35">
      <c r="A4445"/>
      <c r="B4445"/>
      <c r="C4445"/>
      <c r="D4445"/>
      <c r="E4445"/>
      <c r="F4445"/>
      <c r="K4445"/>
      <c r="L4445"/>
      <c r="M4445"/>
      <c r="N4445"/>
      <c r="O4445"/>
      <c r="Q4445"/>
      <c r="R4445"/>
      <c r="AL4445" s="117"/>
      <c r="AM4445"/>
      <c r="AN4445"/>
      <c r="AO4445"/>
      <c r="AP4445"/>
      <c r="AU4445"/>
      <c r="AV4445" s="169"/>
    </row>
    <row r="4446" spans="1:48" s="9" customFormat="1" ht="15" customHeight="1" x14ac:dyDescent="0.35">
      <c r="A4446"/>
      <c r="B4446"/>
      <c r="C4446"/>
      <c r="D4446"/>
      <c r="E4446"/>
      <c r="F4446"/>
      <c r="K4446"/>
      <c r="L4446"/>
      <c r="M4446"/>
      <c r="N4446"/>
      <c r="O4446"/>
      <c r="Q4446"/>
      <c r="R4446"/>
      <c r="AL4446" s="117"/>
      <c r="AM4446"/>
      <c r="AN4446"/>
      <c r="AO4446"/>
      <c r="AP4446"/>
      <c r="AU4446"/>
      <c r="AV4446" s="169"/>
    </row>
    <row r="4447" spans="1:48" s="9" customFormat="1" ht="15" customHeight="1" x14ac:dyDescent="0.35">
      <c r="A4447"/>
      <c r="B4447"/>
      <c r="C4447"/>
      <c r="D4447"/>
      <c r="E4447"/>
      <c r="F4447"/>
      <c r="K4447"/>
      <c r="L4447"/>
      <c r="M4447"/>
      <c r="N4447"/>
      <c r="O4447"/>
      <c r="Q4447"/>
      <c r="R4447"/>
      <c r="AL4447" s="117"/>
      <c r="AM4447"/>
      <c r="AN4447"/>
      <c r="AO4447"/>
      <c r="AP4447"/>
      <c r="AU4447"/>
      <c r="AV4447" s="169"/>
    </row>
    <row r="4448" spans="1:48" s="9" customFormat="1" ht="15" customHeight="1" x14ac:dyDescent="0.35">
      <c r="A4448"/>
      <c r="B4448"/>
      <c r="C4448"/>
      <c r="D4448"/>
      <c r="E4448"/>
      <c r="F4448"/>
      <c r="K4448"/>
      <c r="L4448"/>
      <c r="M4448"/>
      <c r="N4448"/>
      <c r="O4448"/>
      <c r="Q4448"/>
      <c r="R4448"/>
      <c r="AL4448" s="117"/>
      <c r="AM4448"/>
      <c r="AN4448"/>
      <c r="AO4448"/>
      <c r="AP4448"/>
      <c r="AU4448"/>
      <c r="AV4448" s="169"/>
    </row>
    <row r="4449" spans="1:48" s="9" customFormat="1" ht="15" customHeight="1" x14ac:dyDescent="0.35">
      <c r="A4449"/>
      <c r="B4449"/>
      <c r="C4449"/>
      <c r="D4449"/>
      <c r="E4449"/>
      <c r="F4449"/>
      <c r="K4449"/>
      <c r="L4449"/>
      <c r="M4449"/>
      <c r="N4449"/>
      <c r="O4449"/>
      <c r="Q4449"/>
      <c r="R4449"/>
      <c r="AL4449" s="117"/>
      <c r="AM4449"/>
      <c r="AN4449"/>
      <c r="AO4449"/>
      <c r="AP4449"/>
      <c r="AU4449"/>
      <c r="AV4449" s="169"/>
    </row>
    <row r="4450" spans="1:48" s="9" customFormat="1" ht="15" customHeight="1" x14ac:dyDescent="0.35">
      <c r="A4450"/>
      <c r="B4450"/>
      <c r="C4450"/>
      <c r="D4450"/>
      <c r="E4450"/>
      <c r="F4450"/>
      <c r="K4450"/>
      <c r="L4450"/>
      <c r="M4450"/>
      <c r="N4450"/>
      <c r="O4450"/>
      <c r="Q4450"/>
      <c r="R4450"/>
      <c r="AL4450" s="117"/>
      <c r="AM4450"/>
      <c r="AN4450"/>
      <c r="AO4450"/>
      <c r="AP4450"/>
      <c r="AU4450"/>
      <c r="AV4450" s="169"/>
    </row>
    <row r="4451" spans="1:48" s="9" customFormat="1" ht="15" customHeight="1" x14ac:dyDescent="0.35">
      <c r="A4451"/>
      <c r="B4451"/>
      <c r="C4451"/>
      <c r="D4451"/>
      <c r="E4451"/>
      <c r="F4451"/>
      <c r="K4451"/>
      <c r="L4451"/>
      <c r="M4451"/>
      <c r="N4451"/>
      <c r="O4451"/>
      <c r="Q4451"/>
      <c r="R4451"/>
      <c r="AL4451" s="117"/>
      <c r="AM4451"/>
      <c r="AN4451"/>
      <c r="AO4451"/>
      <c r="AP4451"/>
      <c r="AU4451"/>
      <c r="AV4451" s="169"/>
    </row>
    <row r="4452" spans="1:48" s="9" customFormat="1" ht="15" customHeight="1" x14ac:dyDescent="0.35">
      <c r="A4452"/>
      <c r="B4452"/>
      <c r="C4452"/>
      <c r="D4452"/>
      <c r="E4452"/>
      <c r="F4452"/>
      <c r="K4452"/>
      <c r="L4452"/>
      <c r="M4452"/>
      <c r="N4452"/>
      <c r="O4452"/>
      <c r="Q4452"/>
      <c r="R4452"/>
      <c r="AL4452" s="117"/>
      <c r="AM4452"/>
      <c r="AN4452"/>
      <c r="AO4452"/>
      <c r="AP4452"/>
      <c r="AU4452"/>
      <c r="AV4452" s="169"/>
    </row>
    <row r="4453" spans="1:48" s="9" customFormat="1" ht="15" customHeight="1" x14ac:dyDescent="0.35">
      <c r="A4453"/>
      <c r="B4453"/>
      <c r="C4453"/>
      <c r="D4453"/>
      <c r="E4453"/>
      <c r="F4453"/>
      <c r="K4453"/>
      <c r="L4453"/>
      <c r="M4453"/>
      <c r="N4453"/>
      <c r="O4453"/>
      <c r="Q4453"/>
      <c r="R4453"/>
      <c r="AL4453" s="117"/>
      <c r="AM4453"/>
      <c r="AN4453"/>
      <c r="AO4453"/>
      <c r="AP4453"/>
      <c r="AU4453"/>
      <c r="AV4453" s="169"/>
    </row>
    <row r="4454" spans="1:48" s="9" customFormat="1" ht="15" customHeight="1" x14ac:dyDescent="0.35">
      <c r="A4454"/>
      <c r="B4454"/>
      <c r="C4454"/>
      <c r="D4454"/>
      <c r="E4454"/>
      <c r="F4454"/>
      <c r="K4454"/>
      <c r="L4454"/>
      <c r="M4454"/>
      <c r="N4454"/>
      <c r="O4454"/>
      <c r="Q4454"/>
      <c r="R4454"/>
      <c r="AL4454" s="117"/>
      <c r="AM4454"/>
      <c r="AN4454"/>
      <c r="AO4454"/>
      <c r="AP4454"/>
      <c r="AU4454"/>
      <c r="AV4454" s="169"/>
    </row>
    <row r="4455" spans="1:48" s="9" customFormat="1" ht="15" customHeight="1" x14ac:dyDescent="0.35">
      <c r="A4455"/>
      <c r="B4455"/>
      <c r="C4455"/>
      <c r="D4455"/>
      <c r="E4455"/>
      <c r="F4455"/>
      <c r="K4455"/>
      <c r="L4455"/>
      <c r="M4455"/>
      <c r="N4455"/>
      <c r="O4455"/>
      <c r="Q4455"/>
      <c r="R4455"/>
      <c r="AL4455" s="117"/>
      <c r="AM4455"/>
      <c r="AN4455"/>
      <c r="AO4455"/>
      <c r="AP4455"/>
      <c r="AU4455"/>
      <c r="AV4455" s="169"/>
    </row>
    <row r="4456" spans="1:48" s="9" customFormat="1" ht="15" customHeight="1" x14ac:dyDescent="0.35">
      <c r="A4456"/>
      <c r="B4456"/>
      <c r="C4456"/>
      <c r="D4456"/>
      <c r="E4456"/>
      <c r="F4456"/>
      <c r="K4456"/>
      <c r="L4456"/>
      <c r="M4456"/>
      <c r="N4456"/>
      <c r="O4456"/>
      <c r="Q4456"/>
      <c r="R4456"/>
      <c r="AL4456" s="117"/>
      <c r="AM4456"/>
      <c r="AN4456"/>
      <c r="AO4456"/>
      <c r="AP4456"/>
      <c r="AU4456"/>
      <c r="AV4456" s="169"/>
    </row>
    <row r="4457" spans="1:48" s="9" customFormat="1" ht="15" customHeight="1" x14ac:dyDescent="0.35">
      <c r="A4457"/>
      <c r="B4457"/>
      <c r="C4457"/>
      <c r="D4457"/>
      <c r="E4457"/>
      <c r="F4457"/>
      <c r="K4457"/>
      <c r="L4457"/>
      <c r="M4457"/>
      <c r="N4457"/>
      <c r="O4457"/>
      <c r="Q4457"/>
      <c r="R4457"/>
      <c r="AL4457" s="117"/>
      <c r="AM4457"/>
      <c r="AN4457"/>
      <c r="AO4457"/>
      <c r="AP4457"/>
      <c r="AU4457"/>
      <c r="AV4457" s="169"/>
    </row>
    <row r="4458" spans="1:48" s="9" customFormat="1" ht="15" customHeight="1" x14ac:dyDescent="0.35">
      <c r="A4458"/>
      <c r="B4458"/>
      <c r="C4458"/>
      <c r="D4458"/>
      <c r="E4458"/>
      <c r="F4458"/>
      <c r="K4458"/>
      <c r="L4458"/>
      <c r="M4458"/>
      <c r="N4458"/>
      <c r="O4458"/>
      <c r="Q4458"/>
      <c r="R4458"/>
      <c r="AL4458" s="117"/>
      <c r="AM4458"/>
      <c r="AN4458"/>
      <c r="AO4458"/>
      <c r="AP4458"/>
      <c r="AU4458"/>
      <c r="AV4458" s="169"/>
    </row>
    <row r="4459" spans="1:48" s="9" customFormat="1" ht="15" customHeight="1" x14ac:dyDescent="0.35">
      <c r="A4459"/>
      <c r="B4459"/>
      <c r="C4459"/>
      <c r="D4459"/>
      <c r="E4459"/>
      <c r="F4459"/>
      <c r="K4459"/>
      <c r="L4459"/>
      <c r="M4459"/>
      <c r="N4459"/>
      <c r="O4459"/>
      <c r="Q4459"/>
      <c r="R4459"/>
      <c r="AL4459" s="117"/>
      <c r="AM4459"/>
      <c r="AN4459"/>
      <c r="AO4459"/>
      <c r="AP4459"/>
      <c r="AU4459"/>
      <c r="AV4459" s="169"/>
    </row>
    <row r="4460" spans="1:48" s="9" customFormat="1" ht="15" customHeight="1" x14ac:dyDescent="0.35">
      <c r="A4460"/>
      <c r="B4460"/>
      <c r="C4460"/>
      <c r="D4460"/>
      <c r="E4460"/>
      <c r="F4460"/>
      <c r="K4460"/>
      <c r="L4460"/>
      <c r="M4460"/>
      <c r="N4460"/>
      <c r="O4460"/>
      <c r="Q4460"/>
      <c r="R4460"/>
      <c r="AL4460" s="117"/>
      <c r="AM4460"/>
      <c r="AN4460"/>
      <c r="AO4460"/>
      <c r="AP4460"/>
      <c r="AU4460"/>
      <c r="AV4460" s="169"/>
    </row>
    <row r="4461" spans="1:48" s="9" customFormat="1" ht="15" customHeight="1" x14ac:dyDescent="0.35">
      <c r="A4461"/>
      <c r="B4461"/>
      <c r="C4461"/>
      <c r="D4461"/>
      <c r="E4461"/>
      <c r="F4461"/>
      <c r="K4461"/>
      <c r="L4461"/>
      <c r="M4461"/>
      <c r="N4461"/>
      <c r="O4461"/>
      <c r="Q4461"/>
      <c r="R4461"/>
      <c r="AL4461" s="117"/>
      <c r="AM4461"/>
      <c r="AN4461"/>
      <c r="AO4461"/>
      <c r="AP4461"/>
      <c r="AU4461"/>
      <c r="AV4461" s="169"/>
    </row>
    <row r="4462" spans="1:48" s="9" customFormat="1" ht="15" customHeight="1" x14ac:dyDescent="0.35">
      <c r="A4462"/>
      <c r="B4462"/>
      <c r="C4462"/>
      <c r="D4462"/>
      <c r="E4462"/>
      <c r="F4462"/>
      <c r="K4462"/>
      <c r="L4462"/>
      <c r="M4462"/>
      <c r="N4462"/>
      <c r="O4462"/>
      <c r="Q4462"/>
      <c r="R4462"/>
      <c r="AL4462" s="117"/>
      <c r="AM4462"/>
      <c r="AN4462"/>
      <c r="AO4462"/>
      <c r="AP4462"/>
      <c r="AU4462"/>
      <c r="AV4462" s="169"/>
    </row>
    <row r="4463" spans="1:48" s="9" customFormat="1" ht="15" customHeight="1" x14ac:dyDescent="0.35">
      <c r="A4463"/>
      <c r="B4463"/>
      <c r="C4463"/>
      <c r="D4463"/>
      <c r="E4463"/>
      <c r="F4463"/>
      <c r="K4463"/>
      <c r="L4463"/>
      <c r="M4463"/>
      <c r="N4463"/>
      <c r="O4463"/>
      <c r="Q4463"/>
      <c r="R4463"/>
      <c r="AL4463" s="117"/>
      <c r="AM4463"/>
      <c r="AN4463"/>
      <c r="AO4463"/>
      <c r="AP4463"/>
      <c r="AU4463"/>
      <c r="AV4463" s="169"/>
    </row>
    <row r="4464" spans="1:48" s="9" customFormat="1" ht="15" customHeight="1" x14ac:dyDescent="0.35">
      <c r="A4464"/>
      <c r="B4464"/>
      <c r="C4464"/>
      <c r="D4464"/>
      <c r="E4464"/>
      <c r="F4464"/>
      <c r="K4464"/>
      <c r="L4464"/>
      <c r="M4464"/>
      <c r="N4464"/>
      <c r="O4464"/>
      <c r="Q4464"/>
      <c r="R4464"/>
      <c r="AL4464" s="117"/>
      <c r="AM4464"/>
      <c r="AN4464"/>
      <c r="AO4464"/>
      <c r="AP4464"/>
      <c r="AU4464"/>
      <c r="AV4464" s="169"/>
    </row>
    <row r="4465" spans="1:48" s="9" customFormat="1" ht="15" customHeight="1" x14ac:dyDescent="0.35">
      <c r="A4465"/>
      <c r="B4465"/>
      <c r="C4465"/>
      <c r="D4465"/>
      <c r="E4465"/>
      <c r="F4465"/>
      <c r="K4465"/>
      <c r="L4465"/>
      <c r="M4465"/>
      <c r="N4465"/>
      <c r="O4465"/>
      <c r="Q4465"/>
      <c r="R4465"/>
      <c r="AL4465" s="117"/>
      <c r="AM4465"/>
      <c r="AN4465"/>
      <c r="AO4465"/>
      <c r="AP4465"/>
      <c r="AU4465"/>
      <c r="AV4465" s="169"/>
    </row>
    <row r="4466" spans="1:48" s="9" customFormat="1" ht="15" customHeight="1" x14ac:dyDescent="0.35">
      <c r="A4466"/>
      <c r="B4466"/>
      <c r="C4466"/>
      <c r="D4466"/>
      <c r="E4466"/>
      <c r="F4466"/>
      <c r="K4466"/>
      <c r="L4466"/>
      <c r="M4466"/>
      <c r="N4466"/>
      <c r="O4466"/>
      <c r="Q4466"/>
      <c r="R4466"/>
      <c r="AL4466" s="117"/>
      <c r="AM4466"/>
      <c r="AN4466"/>
      <c r="AO4466"/>
      <c r="AP4466"/>
      <c r="AU4466"/>
      <c r="AV4466" s="169"/>
    </row>
    <row r="4467" spans="1:48" s="9" customFormat="1" ht="15" customHeight="1" x14ac:dyDescent="0.35">
      <c r="A4467"/>
      <c r="B4467"/>
      <c r="C4467"/>
      <c r="D4467"/>
      <c r="E4467"/>
      <c r="F4467"/>
      <c r="K4467"/>
      <c r="L4467"/>
      <c r="M4467"/>
      <c r="N4467"/>
      <c r="O4467"/>
      <c r="Q4467"/>
      <c r="R4467"/>
      <c r="AL4467" s="117"/>
      <c r="AM4467"/>
      <c r="AN4467"/>
      <c r="AO4467"/>
      <c r="AP4467"/>
      <c r="AU4467"/>
      <c r="AV4467" s="169"/>
    </row>
    <row r="4468" spans="1:48" s="9" customFormat="1" ht="15" customHeight="1" x14ac:dyDescent="0.35">
      <c r="A4468"/>
      <c r="B4468"/>
      <c r="C4468"/>
      <c r="D4468"/>
      <c r="E4468"/>
      <c r="F4468"/>
      <c r="K4468"/>
      <c r="L4468"/>
      <c r="M4468"/>
      <c r="N4468"/>
      <c r="O4468"/>
      <c r="Q4468"/>
      <c r="R4468"/>
      <c r="AL4468" s="117"/>
      <c r="AM4468"/>
      <c r="AN4468"/>
      <c r="AO4468"/>
      <c r="AP4468"/>
      <c r="AU4468"/>
      <c r="AV4468" s="169"/>
    </row>
    <row r="4469" spans="1:48" s="9" customFormat="1" ht="15" customHeight="1" x14ac:dyDescent="0.35">
      <c r="A4469"/>
      <c r="B4469"/>
      <c r="C4469"/>
      <c r="D4469"/>
      <c r="E4469"/>
      <c r="F4469"/>
      <c r="K4469"/>
      <c r="L4469"/>
      <c r="M4469"/>
      <c r="N4469"/>
      <c r="O4469"/>
      <c r="Q4469"/>
      <c r="R4469"/>
      <c r="AL4469" s="117"/>
      <c r="AM4469"/>
      <c r="AN4469"/>
      <c r="AO4469"/>
      <c r="AP4469"/>
      <c r="AU4469"/>
      <c r="AV4469" s="169"/>
    </row>
    <row r="4470" spans="1:48" s="9" customFormat="1" ht="15" customHeight="1" x14ac:dyDescent="0.35">
      <c r="A4470"/>
      <c r="B4470"/>
      <c r="C4470"/>
      <c r="D4470"/>
      <c r="E4470"/>
      <c r="F4470"/>
      <c r="K4470"/>
      <c r="L4470"/>
      <c r="M4470"/>
      <c r="N4470"/>
      <c r="O4470"/>
      <c r="Q4470"/>
      <c r="R4470"/>
      <c r="AL4470" s="117"/>
      <c r="AM4470"/>
      <c r="AN4470"/>
      <c r="AO4470"/>
      <c r="AP4470"/>
      <c r="AU4470"/>
      <c r="AV4470" s="169"/>
    </row>
    <row r="4471" spans="1:48" s="9" customFormat="1" ht="15" customHeight="1" x14ac:dyDescent="0.35">
      <c r="A4471"/>
      <c r="B4471"/>
      <c r="C4471"/>
      <c r="D4471"/>
      <c r="E4471"/>
      <c r="F4471"/>
      <c r="K4471"/>
      <c r="L4471"/>
      <c r="M4471"/>
      <c r="N4471"/>
      <c r="O4471"/>
      <c r="Q4471"/>
      <c r="R4471"/>
      <c r="AL4471" s="117"/>
      <c r="AM4471"/>
      <c r="AN4471"/>
      <c r="AO4471"/>
      <c r="AP4471"/>
      <c r="AU4471"/>
      <c r="AV4471" s="169"/>
    </row>
    <row r="4472" spans="1:48" s="9" customFormat="1" ht="15" customHeight="1" x14ac:dyDescent="0.35">
      <c r="A4472"/>
      <c r="B4472"/>
      <c r="C4472"/>
      <c r="D4472"/>
      <c r="E4472"/>
      <c r="F4472"/>
      <c r="K4472"/>
      <c r="L4472"/>
      <c r="M4472"/>
      <c r="N4472"/>
      <c r="O4472"/>
      <c r="Q4472"/>
      <c r="R4472"/>
      <c r="AL4472" s="117"/>
      <c r="AM4472"/>
      <c r="AN4472"/>
      <c r="AO4472"/>
      <c r="AP4472"/>
      <c r="AU4472"/>
      <c r="AV4472" s="169"/>
    </row>
    <row r="4473" spans="1:48" s="9" customFormat="1" ht="15" customHeight="1" x14ac:dyDescent="0.35">
      <c r="A4473"/>
      <c r="B4473"/>
      <c r="C4473"/>
      <c r="D4473"/>
      <c r="E4473"/>
      <c r="F4473"/>
      <c r="K4473"/>
      <c r="L4473"/>
      <c r="M4473"/>
      <c r="N4473"/>
      <c r="O4473"/>
      <c r="Q4473"/>
      <c r="R4473"/>
      <c r="AL4473" s="117"/>
      <c r="AM4473"/>
      <c r="AN4473"/>
      <c r="AO4473"/>
      <c r="AP4473"/>
      <c r="AU4473"/>
      <c r="AV4473" s="169"/>
    </row>
    <row r="4474" spans="1:48" s="9" customFormat="1" ht="15" customHeight="1" x14ac:dyDescent="0.35">
      <c r="A4474"/>
      <c r="B4474"/>
      <c r="C4474"/>
      <c r="D4474"/>
      <c r="E4474"/>
      <c r="F4474"/>
      <c r="K4474"/>
      <c r="L4474"/>
      <c r="M4474"/>
      <c r="N4474"/>
      <c r="O4474"/>
      <c r="Q4474"/>
      <c r="R4474"/>
      <c r="AL4474" s="117"/>
      <c r="AM4474"/>
      <c r="AN4474"/>
      <c r="AO4474"/>
      <c r="AP4474"/>
      <c r="AU4474"/>
      <c r="AV4474" s="169"/>
    </row>
    <row r="4475" spans="1:48" s="9" customFormat="1" ht="15" customHeight="1" x14ac:dyDescent="0.35">
      <c r="A4475"/>
      <c r="B4475"/>
      <c r="C4475"/>
      <c r="D4475"/>
      <c r="E4475"/>
      <c r="F4475"/>
      <c r="K4475"/>
      <c r="L4475"/>
      <c r="M4475"/>
      <c r="N4475"/>
      <c r="O4475"/>
      <c r="Q4475"/>
      <c r="R4475"/>
      <c r="AL4475" s="117"/>
      <c r="AM4475"/>
      <c r="AN4475"/>
      <c r="AO4475"/>
      <c r="AP4475"/>
      <c r="AU4475"/>
      <c r="AV4475" s="169"/>
    </row>
    <row r="4476" spans="1:48" s="9" customFormat="1" ht="15" customHeight="1" x14ac:dyDescent="0.35">
      <c r="A4476"/>
      <c r="B4476"/>
      <c r="C4476"/>
      <c r="D4476"/>
      <c r="E4476"/>
      <c r="F4476"/>
      <c r="K4476"/>
      <c r="L4476"/>
      <c r="M4476"/>
      <c r="N4476"/>
      <c r="O4476"/>
      <c r="Q4476"/>
      <c r="R4476"/>
      <c r="AL4476" s="117"/>
      <c r="AM4476"/>
      <c r="AN4476"/>
      <c r="AO4476"/>
      <c r="AP4476"/>
      <c r="AU4476"/>
      <c r="AV4476" s="169"/>
    </row>
    <row r="4477" spans="1:48" s="9" customFormat="1" ht="15" customHeight="1" x14ac:dyDescent="0.35">
      <c r="A4477"/>
      <c r="B4477"/>
      <c r="C4477"/>
      <c r="D4477"/>
      <c r="E4477"/>
      <c r="F4477"/>
      <c r="K4477"/>
      <c r="L4477"/>
      <c r="M4477"/>
      <c r="N4477"/>
      <c r="O4477"/>
      <c r="Q4477"/>
      <c r="R4477"/>
      <c r="AL4477" s="117"/>
      <c r="AM4477"/>
      <c r="AN4477"/>
      <c r="AO4477"/>
      <c r="AP4477"/>
      <c r="AU4477"/>
      <c r="AV4477" s="169"/>
    </row>
    <row r="4478" spans="1:48" s="9" customFormat="1" ht="15" customHeight="1" x14ac:dyDescent="0.35">
      <c r="A4478"/>
      <c r="B4478"/>
      <c r="C4478"/>
      <c r="D4478"/>
      <c r="E4478"/>
      <c r="F4478"/>
      <c r="K4478"/>
      <c r="L4478"/>
      <c r="M4478"/>
      <c r="N4478"/>
      <c r="O4478"/>
      <c r="Q4478"/>
      <c r="R4478"/>
      <c r="AL4478" s="117"/>
      <c r="AM4478"/>
      <c r="AN4478"/>
      <c r="AO4478"/>
      <c r="AP4478"/>
      <c r="AU4478"/>
      <c r="AV4478" s="169"/>
    </row>
    <row r="4479" spans="1:48" s="9" customFormat="1" ht="15" customHeight="1" x14ac:dyDescent="0.35">
      <c r="A4479"/>
      <c r="B4479"/>
      <c r="C4479"/>
      <c r="D4479"/>
      <c r="E4479"/>
      <c r="F4479"/>
      <c r="K4479"/>
      <c r="L4479"/>
      <c r="M4479"/>
      <c r="N4479"/>
      <c r="O4479"/>
      <c r="Q4479"/>
      <c r="R4479"/>
      <c r="AL4479" s="117"/>
      <c r="AM4479"/>
      <c r="AN4479"/>
      <c r="AO4479"/>
      <c r="AP4479"/>
      <c r="AU4479"/>
      <c r="AV4479" s="169"/>
    </row>
    <row r="4480" spans="1:48" s="9" customFormat="1" ht="15" customHeight="1" x14ac:dyDescent="0.35">
      <c r="A4480"/>
      <c r="B4480"/>
      <c r="C4480"/>
      <c r="D4480"/>
      <c r="E4480"/>
      <c r="F4480"/>
      <c r="K4480"/>
      <c r="L4480"/>
      <c r="M4480"/>
      <c r="N4480"/>
      <c r="O4480"/>
      <c r="Q4480"/>
      <c r="R4480"/>
      <c r="AL4480" s="117"/>
      <c r="AM4480"/>
      <c r="AN4480"/>
      <c r="AO4480"/>
      <c r="AP4480"/>
      <c r="AU4480"/>
      <c r="AV4480" s="169"/>
    </row>
    <row r="4481" spans="1:48" s="9" customFormat="1" ht="15" customHeight="1" x14ac:dyDescent="0.35">
      <c r="A4481"/>
      <c r="B4481"/>
      <c r="C4481"/>
      <c r="D4481"/>
      <c r="E4481"/>
      <c r="F4481"/>
      <c r="K4481"/>
      <c r="L4481"/>
      <c r="M4481"/>
      <c r="N4481"/>
      <c r="O4481"/>
      <c r="Q4481"/>
      <c r="R4481"/>
      <c r="AL4481" s="117"/>
      <c r="AM4481"/>
      <c r="AN4481"/>
      <c r="AO4481"/>
      <c r="AP4481"/>
      <c r="AU4481"/>
      <c r="AV4481" s="169"/>
    </row>
    <row r="4482" spans="1:48" s="9" customFormat="1" ht="15" customHeight="1" x14ac:dyDescent="0.35">
      <c r="A4482"/>
      <c r="B4482"/>
      <c r="C4482"/>
      <c r="D4482"/>
      <c r="E4482"/>
      <c r="F4482"/>
      <c r="K4482"/>
      <c r="L4482"/>
      <c r="M4482"/>
      <c r="N4482"/>
      <c r="O4482"/>
      <c r="Q4482"/>
      <c r="R4482"/>
      <c r="AL4482" s="117"/>
      <c r="AM4482"/>
      <c r="AN4482"/>
      <c r="AO4482"/>
      <c r="AP4482"/>
      <c r="AU4482"/>
      <c r="AV4482" s="169"/>
    </row>
    <row r="4483" spans="1:48" s="9" customFormat="1" ht="15" customHeight="1" x14ac:dyDescent="0.35">
      <c r="A4483"/>
      <c r="B4483"/>
      <c r="C4483"/>
      <c r="D4483"/>
      <c r="E4483"/>
      <c r="F4483"/>
      <c r="K4483"/>
      <c r="L4483"/>
      <c r="M4483"/>
      <c r="N4483"/>
      <c r="O4483"/>
      <c r="Q4483"/>
      <c r="R4483"/>
      <c r="AL4483" s="117"/>
      <c r="AM4483"/>
      <c r="AN4483"/>
      <c r="AO4483"/>
      <c r="AP4483"/>
      <c r="AU4483"/>
      <c r="AV4483" s="169"/>
    </row>
    <row r="4484" spans="1:48" s="9" customFormat="1" ht="15" customHeight="1" x14ac:dyDescent="0.35">
      <c r="A4484"/>
      <c r="B4484"/>
      <c r="C4484"/>
      <c r="D4484"/>
      <c r="E4484"/>
      <c r="F4484"/>
      <c r="K4484"/>
      <c r="L4484"/>
      <c r="M4484"/>
      <c r="N4484"/>
      <c r="O4484"/>
      <c r="Q4484"/>
      <c r="R4484"/>
      <c r="AL4484" s="117"/>
      <c r="AM4484"/>
      <c r="AN4484"/>
      <c r="AO4484"/>
      <c r="AP4484"/>
      <c r="AU4484"/>
      <c r="AV4484" s="169"/>
    </row>
    <row r="4485" spans="1:48" s="9" customFormat="1" ht="15" customHeight="1" x14ac:dyDescent="0.35">
      <c r="A4485"/>
      <c r="B4485"/>
      <c r="C4485"/>
      <c r="D4485"/>
      <c r="E4485"/>
      <c r="F4485"/>
      <c r="K4485"/>
      <c r="L4485"/>
      <c r="M4485"/>
      <c r="N4485"/>
      <c r="O4485"/>
      <c r="Q4485"/>
      <c r="R4485"/>
      <c r="AL4485" s="117"/>
      <c r="AM4485"/>
      <c r="AN4485"/>
      <c r="AO4485"/>
      <c r="AP4485"/>
      <c r="AU4485"/>
      <c r="AV4485" s="169"/>
    </row>
    <row r="4486" spans="1:48" s="9" customFormat="1" ht="15" customHeight="1" x14ac:dyDescent="0.35">
      <c r="A4486"/>
      <c r="B4486"/>
      <c r="C4486"/>
      <c r="D4486"/>
      <c r="E4486"/>
      <c r="F4486"/>
      <c r="K4486"/>
      <c r="L4486"/>
      <c r="M4486"/>
      <c r="N4486"/>
      <c r="O4486"/>
      <c r="Q4486"/>
      <c r="R4486"/>
      <c r="AL4486" s="117"/>
      <c r="AM4486"/>
      <c r="AN4486"/>
      <c r="AO4486"/>
      <c r="AP4486"/>
      <c r="AU4486"/>
      <c r="AV4486" s="169"/>
    </row>
    <row r="4487" spans="1:48" s="9" customFormat="1" ht="15" customHeight="1" x14ac:dyDescent="0.35">
      <c r="A4487"/>
      <c r="B4487"/>
      <c r="C4487"/>
      <c r="D4487"/>
      <c r="E4487"/>
      <c r="F4487"/>
      <c r="K4487"/>
      <c r="L4487"/>
      <c r="M4487"/>
      <c r="N4487"/>
      <c r="O4487"/>
      <c r="Q4487"/>
      <c r="R4487"/>
      <c r="AL4487" s="117"/>
      <c r="AM4487"/>
      <c r="AN4487"/>
      <c r="AO4487"/>
      <c r="AP4487"/>
      <c r="AU4487"/>
      <c r="AV4487" s="169"/>
    </row>
    <row r="4488" spans="1:48" s="9" customFormat="1" ht="15" customHeight="1" x14ac:dyDescent="0.35">
      <c r="A4488"/>
      <c r="B4488"/>
      <c r="C4488"/>
      <c r="D4488"/>
      <c r="E4488"/>
      <c r="F4488"/>
      <c r="K4488"/>
      <c r="L4488"/>
      <c r="M4488"/>
      <c r="N4488"/>
      <c r="O4488"/>
      <c r="Q4488"/>
      <c r="R4488"/>
      <c r="AL4488" s="117"/>
      <c r="AM4488"/>
      <c r="AN4488"/>
      <c r="AO4488"/>
      <c r="AP4488"/>
      <c r="AU4488"/>
      <c r="AV4488" s="169"/>
    </row>
    <row r="4489" spans="1:48" s="9" customFormat="1" ht="15" customHeight="1" x14ac:dyDescent="0.35">
      <c r="A4489"/>
      <c r="B4489"/>
      <c r="C4489"/>
      <c r="D4489"/>
      <c r="E4489"/>
      <c r="F4489"/>
      <c r="K4489"/>
      <c r="L4489"/>
      <c r="M4489"/>
      <c r="N4489"/>
      <c r="O4489"/>
      <c r="Q4489"/>
      <c r="R4489"/>
      <c r="AL4489" s="117"/>
      <c r="AM4489"/>
      <c r="AN4489"/>
      <c r="AO4489"/>
      <c r="AP4489"/>
      <c r="AU4489"/>
      <c r="AV4489" s="169"/>
    </row>
    <row r="4490" spans="1:48" s="9" customFormat="1" ht="15" customHeight="1" x14ac:dyDescent="0.35">
      <c r="A4490"/>
      <c r="B4490"/>
      <c r="C4490"/>
      <c r="D4490"/>
      <c r="E4490"/>
      <c r="F4490"/>
      <c r="K4490"/>
      <c r="L4490"/>
      <c r="M4490"/>
      <c r="N4490"/>
      <c r="O4490"/>
      <c r="Q4490"/>
      <c r="R4490"/>
      <c r="AL4490" s="117"/>
      <c r="AM4490"/>
      <c r="AN4490"/>
      <c r="AO4490"/>
      <c r="AP4490"/>
      <c r="AU4490"/>
      <c r="AV4490" s="169"/>
    </row>
    <row r="4491" spans="1:48" s="9" customFormat="1" ht="15" customHeight="1" x14ac:dyDescent="0.35">
      <c r="A4491"/>
      <c r="B4491"/>
      <c r="C4491"/>
      <c r="D4491"/>
      <c r="E4491"/>
      <c r="F4491"/>
      <c r="K4491"/>
      <c r="L4491"/>
      <c r="M4491"/>
      <c r="N4491"/>
      <c r="O4491"/>
      <c r="Q4491"/>
      <c r="R4491"/>
      <c r="AL4491" s="117"/>
      <c r="AM4491"/>
      <c r="AN4491"/>
      <c r="AO4491"/>
      <c r="AP4491"/>
      <c r="AU4491"/>
      <c r="AV4491" s="169"/>
    </row>
    <row r="4492" spans="1:48" s="9" customFormat="1" ht="15" customHeight="1" x14ac:dyDescent="0.35">
      <c r="A4492"/>
      <c r="B4492"/>
      <c r="C4492"/>
      <c r="D4492"/>
      <c r="E4492"/>
      <c r="F4492"/>
      <c r="K4492"/>
      <c r="L4492"/>
      <c r="M4492"/>
      <c r="N4492"/>
      <c r="O4492"/>
      <c r="Q4492"/>
      <c r="R4492"/>
      <c r="AL4492" s="117"/>
      <c r="AM4492"/>
      <c r="AN4492"/>
      <c r="AO4492"/>
      <c r="AP4492"/>
      <c r="AU4492"/>
      <c r="AV4492" s="169"/>
    </row>
    <row r="4493" spans="1:48" s="9" customFormat="1" ht="15" customHeight="1" x14ac:dyDescent="0.35">
      <c r="A4493"/>
      <c r="B4493"/>
      <c r="C4493"/>
      <c r="D4493"/>
      <c r="E4493"/>
      <c r="F4493"/>
      <c r="K4493"/>
      <c r="L4493"/>
      <c r="M4493"/>
      <c r="N4493"/>
      <c r="O4493"/>
      <c r="Q4493"/>
      <c r="R4493"/>
      <c r="AL4493" s="117"/>
      <c r="AM4493"/>
      <c r="AN4493"/>
      <c r="AO4493"/>
      <c r="AP4493"/>
      <c r="AU4493"/>
      <c r="AV4493" s="169"/>
    </row>
    <row r="4494" spans="1:48" s="9" customFormat="1" ht="15" customHeight="1" x14ac:dyDescent="0.35">
      <c r="A4494"/>
      <c r="B4494"/>
      <c r="C4494"/>
      <c r="D4494"/>
      <c r="E4494"/>
      <c r="F4494"/>
      <c r="K4494"/>
      <c r="L4494"/>
      <c r="M4494"/>
      <c r="N4494"/>
      <c r="O4494"/>
      <c r="Q4494"/>
      <c r="R4494"/>
      <c r="AL4494" s="117"/>
      <c r="AM4494"/>
      <c r="AN4494"/>
      <c r="AO4494"/>
      <c r="AP4494"/>
      <c r="AU4494"/>
      <c r="AV4494" s="169"/>
    </row>
    <row r="4495" spans="1:48" s="9" customFormat="1" ht="15" customHeight="1" x14ac:dyDescent="0.35">
      <c r="A4495"/>
      <c r="B4495"/>
      <c r="C4495"/>
      <c r="D4495"/>
      <c r="E4495"/>
      <c r="F4495"/>
      <c r="K4495"/>
      <c r="L4495"/>
      <c r="M4495"/>
      <c r="N4495"/>
      <c r="O4495"/>
      <c r="Q4495"/>
      <c r="R4495"/>
      <c r="AL4495" s="117"/>
      <c r="AM4495"/>
      <c r="AN4495"/>
      <c r="AO4495"/>
      <c r="AP4495"/>
      <c r="AU4495"/>
      <c r="AV4495" s="169"/>
    </row>
    <row r="4496" spans="1:48" s="9" customFormat="1" ht="15" customHeight="1" x14ac:dyDescent="0.35">
      <c r="A4496"/>
      <c r="B4496"/>
      <c r="C4496"/>
      <c r="D4496"/>
      <c r="E4496"/>
      <c r="F4496"/>
      <c r="K4496"/>
      <c r="L4496"/>
      <c r="M4496"/>
      <c r="N4496"/>
      <c r="O4496"/>
      <c r="Q4496"/>
      <c r="R4496"/>
      <c r="AL4496" s="117"/>
      <c r="AM4496"/>
      <c r="AN4496"/>
      <c r="AO4496"/>
      <c r="AP4496"/>
      <c r="AU4496"/>
      <c r="AV4496" s="169"/>
    </row>
    <row r="4497" spans="1:48" s="9" customFormat="1" ht="15" customHeight="1" x14ac:dyDescent="0.35">
      <c r="A4497"/>
      <c r="B4497"/>
      <c r="C4497"/>
      <c r="D4497"/>
      <c r="E4497"/>
      <c r="F4497"/>
      <c r="K4497"/>
      <c r="L4497"/>
      <c r="M4497"/>
      <c r="N4497"/>
      <c r="O4497"/>
      <c r="Q4497"/>
      <c r="R4497"/>
      <c r="AL4497" s="117"/>
      <c r="AM4497"/>
      <c r="AN4497"/>
      <c r="AO4497"/>
      <c r="AP4497"/>
      <c r="AU4497"/>
      <c r="AV4497" s="169"/>
    </row>
    <row r="4498" spans="1:48" s="9" customFormat="1" ht="15" customHeight="1" x14ac:dyDescent="0.35">
      <c r="A4498"/>
      <c r="B4498"/>
      <c r="C4498"/>
      <c r="D4498"/>
      <c r="E4498"/>
      <c r="F4498"/>
      <c r="K4498"/>
      <c r="L4498"/>
      <c r="M4498"/>
      <c r="N4498"/>
      <c r="O4498"/>
      <c r="Q4498"/>
      <c r="R4498"/>
      <c r="AL4498" s="117"/>
      <c r="AM4498"/>
      <c r="AN4498"/>
      <c r="AO4498"/>
      <c r="AP4498"/>
      <c r="AU4498"/>
      <c r="AV4498" s="169"/>
    </row>
    <row r="4499" spans="1:48" s="9" customFormat="1" ht="15" customHeight="1" x14ac:dyDescent="0.35">
      <c r="A4499"/>
      <c r="B4499"/>
      <c r="C4499"/>
      <c r="D4499"/>
      <c r="E4499"/>
      <c r="F4499"/>
      <c r="K4499"/>
      <c r="L4499"/>
      <c r="M4499"/>
      <c r="N4499"/>
      <c r="O4499"/>
      <c r="Q4499"/>
      <c r="R4499"/>
      <c r="AL4499" s="117"/>
      <c r="AM4499"/>
      <c r="AN4499"/>
      <c r="AO4499"/>
      <c r="AP4499"/>
      <c r="AU4499"/>
      <c r="AV4499" s="169"/>
    </row>
    <row r="4500" spans="1:48" s="9" customFormat="1" ht="15" customHeight="1" x14ac:dyDescent="0.35">
      <c r="A4500"/>
      <c r="B4500"/>
      <c r="C4500"/>
      <c r="D4500"/>
      <c r="E4500"/>
      <c r="F4500"/>
      <c r="K4500"/>
      <c r="L4500"/>
      <c r="M4500"/>
      <c r="N4500"/>
      <c r="O4500"/>
      <c r="Q4500"/>
      <c r="R4500"/>
      <c r="AL4500" s="117"/>
      <c r="AM4500"/>
      <c r="AN4500"/>
      <c r="AO4500"/>
      <c r="AP4500"/>
      <c r="AU4500"/>
      <c r="AV4500" s="169"/>
    </row>
    <row r="4501" spans="1:48" s="9" customFormat="1" ht="15" customHeight="1" x14ac:dyDescent="0.35">
      <c r="A4501"/>
      <c r="B4501"/>
      <c r="C4501"/>
      <c r="D4501"/>
      <c r="E4501"/>
      <c r="F4501"/>
      <c r="K4501"/>
      <c r="L4501"/>
      <c r="M4501"/>
      <c r="N4501"/>
      <c r="O4501"/>
      <c r="Q4501"/>
      <c r="R4501"/>
      <c r="AL4501" s="117"/>
      <c r="AM4501"/>
      <c r="AN4501"/>
      <c r="AO4501"/>
      <c r="AP4501"/>
      <c r="AU4501"/>
      <c r="AV4501" s="169"/>
    </row>
    <row r="4502" spans="1:48" s="9" customFormat="1" ht="15" customHeight="1" x14ac:dyDescent="0.35">
      <c r="A4502"/>
      <c r="B4502"/>
      <c r="C4502"/>
      <c r="D4502"/>
      <c r="E4502"/>
      <c r="F4502"/>
      <c r="K4502"/>
      <c r="L4502"/>
      <c r="M4502"/>
      <c r="N4502"/>
      <c r="O4502"/>
      <c r="Q4502"/>
      <c r="R4502"/>
      <c r="AL4502" s="117"/>
      <c r="AM4502"/>
      <c r="AN4502"/>
      <c r="AO4502"/>
      <c r="AP4502"/>
      <c r="AU4502"/>
      <c r="AV4502" s="169"/>
    </row>
    <row r="4503" spans="1:48" s="9" customFormat="1" ht="15" customHeight="1" x14ac:dyDescent="0.35">
      <c r="A4503"/>
      <c r="B4503"/>
      <c r="C4503"/>
      <c r="D4503"/>
      <c r="E4503"/>
      <c r="F4503"/>
      <c r="K4503"/>
      <c r="L4503"/>
      <c r="M4503"/>
      <c r="N4503"/>
      <c r="O4503"/>
      <c r="Q4503"/>
      <c r="R4503"/>
      <c r="AL4503" s="117"/>
      <c r="AM4503"/>
      <c r="AN4503"/>
      <c r="AO4503"/>
      <c r="AP4503"/>
      <c r="AU4503"/>
      <c r="AV4503" s="169"/>
    </row>
    <row r="4504" spans="1:48" s="9" customFormat="1" ht="15" customHeight="1" x14ac:dyDescent="0.35">
      <c r="A4504"/>
      <c r="B4504"/>
      <c r="C4504"/>
      <c r="D4504"/>
      <c r="E4504"/>
      <c r="F4504"/>
      <c r="K4504"/>
      <c r="L4504"/>
      <c r="M4504"/>
      <c r="N4504"/>
      <c r="O4504"/>
      <c r="Q4504"/>
      <c r="R4504"/>
      <c r="AL4504" s="117"/>
      <c r="AM4504"/>
      <c r="AN4504"/>
      <c r="AO4504"/>
      <c r="AP4504"/>
      <c r="AU4504"/>
      <c r="AV4504" s="169"/>
    </row>
    <row r="4505" spans="1:48" s="9" customFormat="1" ht="15" customHeight="1" x14ac:dyDescent="0.35">
      <c r="A4505"/>
      <c r="B4505"/>
      <c r="C4505"/>
      <c r="D4505"/>
      <c r="E4505"/>
      <c r="F4505"/>
      <c r="K4505"/>
      <c r="L4505"/>
      <c r="M4505"/>
      <c r="N4505"/>
      <c r="O4505"/>
      <c r="Q4505"/>
      <c r="R4505"/>
      <c r="AL4505" s="117"/>
      <c r="AM4505"/>
      <c r="AN4505"/>
      <c r="AO4505"/>
      <c r="AP4505"/>
      <c r="AU4505"/>
      <c r="AV4505" s="169"/>
    </row>
    <row r="4506" spans="1:48" s="9" customFormat="1" ht="15" customHeight="1" x14ac:dyDescent="0.35">
      <c r="A4506"/>
      <c r="B4506"/>
      <c r="C4506"/>
      <c r="D4506"/>
      <c r="E4506"/>
      <c r="F4506"/>
      <c r="K4506"/>
      <c r="L4506"/>
      <c r="M4506"/>
      <c r="N4506"/>
      <c r="O4506"/>
      <c r="Q4506"/>
      <c r="R4506"/>
      <c r="AL4506" s="117"/>
      <c r="AM4506"/>
      <c r="AN4506"/>
      <c r="AO4506"/>
      <c r="AP4506"/>
      <c r="AU4506"/>
      <c r="AV4506" s="169"/>
    </row>
    <row r="4507" spans="1:48" s="9" customFormat="1" ht="15" customHeight="1" x14ac:dyDescent="0.35">
      <c r="A4507"/>
      <c r="B4507"/>
      <c r="C4507"/>
      <c r="D4507"/>
      <c r="E4507"/>
      <c r="F4507"/>
      <c r="K4507"/>
      <c r="L4507"/>
      <c r="M4507"/>
      <c r="N4507"/>
      <c r="O4507"/>
      <c r="Q4507"/>
      <c r="R4507"/>
      <c r="AL4507" s="117"/>
      <c r="AM4507"/>
      <c r="AN4507"/>
      <c r="AO4507"/>
      <c r="AP4507"/>
      <c r="AU4507"/>
      <c r="AV4507" s="169"/>
    </row>
    <row r="4508" spans="1:48" s="9" customFormat="1" ht="15" customHeight="1" x14ac:dyDescent="0.35">
      <c r="A4508"/>
      <c r="B4508"/>
      <c r="C4508"/>
      <c r="D4508"/>
      <c r="E4508"/>
      <c r="F4508"/>
      <c r="K4508"/>
      <c r="L4508"/>
      <c r="M4508"/>
      <c r="N4508"/>
      <c r="O4508"/>
      <c r="Q4508"/>
      <c r="R4508"/>
      <c r="AL4508" s="117"/>
      <c r="AM4508"/>
      <c r="AN4508"/>
      <c r="AO4508"/>
      <c r="AP4508"/>
      <c r="AU4508"/>
      <c r="AV4508" s="169"/>
    </row>
    <row r="4509" spans="1:48" s="9" customFormat="1" ht="15" customHeight="1" x14ac:dyDescent="0.35">
      <c r="A4509"/>
      <c r="B4509"/>
      <c r="C4509"/>
      <c r="D4509"/>
      <c r="E4509"/>
      <c r="F4509"/>
      <c r="K4509"/>
      <c r="L4509"/>
      <c r="M4509"/>
      <c r="N4509"/>
      <c r="O4509"/>
      <c r="Q4509"/>
      <c r="R4509"/>
      <c r="AL4509" s="117"/>
      <c r="AM4509"/>
      <c r="AN4509"/>
      <c r="AO4509"/>
      <c r="AP4509"/>
      <c r="AU4509"/>
      <c r="AV4509" s="169"/>
    </row>
    <row r="4510" spans="1:48" s="9" customFormat="1" ht="15" customHeight="1" x14ac:dyDescent="0.35">
      <c r="A4510"/>
      <c r="B4510"/>
      <c r="C4510"/>
      <c r="D4510"/>
      <c r="E4510"/>
      <c r="F4510"/>
      <c r="K4510"/>
      <c r="L4510"/>
      <c r="M4510"/>
      <c r="N4510"/>
      <c r="O4510"/>
      <c r="Q4510"/>
      <c r="R4510"/>
      <c r="AL4510" s="117"/>
      <c r="AM4510"/>
      <c r="AN4510"/>
      <c r="AO4510"/>
      <c r="AP4510"/>
      <c r="AU4510"/>
      <c r="AV4510" s="169"/>
    </row>
    <row r="4511" spans="1:48" s="9" customFormat="1" ht="15" customHeight="1" x14ac:dyDescent="0.35">
      <c r="A4511"/>
      <c r="B4511"/>
      <c r="C4511"/>
      <c r="D4511"/>
      <c r="E4511"/>
      <c r="F4511"/>
      <c r="K4511"/>
      <c r="L4511"/>
      <c r="M4511"/>
      <c r="N4511"/>
      <c r="O4511"/>
      <c r="Q4511"/>
      <c r="R4511"/>
      <c r="AL4511" s="117"/>
      <c r="AM4511"/>
      <c r="AN4511"/>
      <c r="AO4511"/>
      <c r="AP4511"/>
      <c r="AU4511"/>
      <c r="AV4511" s="169"/>
    </row>
    <row r="4512" spans="1:48" s="9" customFormat="1" ht="15" customHeight="1" x14ac:dyDescent="0.35">
      <c r="A4512"/>
      <c r="B4512"/>
      <c r="C4512"/>
      <c r="D4512"/>
      <c r="E4512"/>
      <c r="F4512"/>
      <c r="K4512"/>
      <c r="L4512"/>
      <c r="M4512"/>
      <c r="N4512"/>
      <c r="O4512"/>
      <c r="Q4512"/>
      <c r="R4512"/>
      <c r="AL4512" s="117"/>
      <c r="AM4512"/>
      <c r="AN4512"/>
      <c r="AO4512"/>
      <c r="AP4512"/>
      <c r="AU4512"/>
      <c r="AV4512" s="169"/>
    </row>
    <row r="4513" spans="1:48" s="9" customFormat="1" ht="15" customHeight="1" x14ac:dyDescent="0.35">
      <c r="A4513"/>
      <c r="B4513"/>
      <c r="C4513"/>
      <c r="D4513"/>
      <c r="E4513"/>
      <c r="F4513"/>
      <c r="K4513"/>
      <c r="L4513"/>
      <c r="M4513"/>
      <c r="N4513"/>
      <c r="O4513"/>
      <c r="Q4513"/>
      <c r="R4513"/>
      <c r="AL4513" s="117"/>
      <c r="AM4513"/>
      <c r="AN4513"/>
      <c r="AO4513"/>
      <c r="AP4513"/>
      <c r="AU4513"/>
      <c r="AV4513" s="169"/>
    </row>
    <row r="4514" spans="1:48" s="9" customFormat="1" ht="15" customHeight="1" x14ac:dyDescent="0.35">
      <c r="A4514"/>
      <c r="B4514"/>
      <c r="C4514"/>
      <c r="D4514"/>
      <c r="E4514"/>
      <c r="F4514"/>
      <c r="K4514"/>
      <c r="L4514"/>
      <c r="M4514"/>
      <c r="N4514"/>
      <c r="O4514"/>
      <c r="Q4514"/>
      <c r="R4514"/>
      <c r="AL4514" s="117"/>
      <c r="AM4514"/>
      <c r="AN4514"/>
      <c r="AO4514"/>
      <c r="AP4514"/>
      <c r="AU4514"/>
      <c r="AV4514" s="169"/>
    </row>
    <row r="4515" spans="1:48" s="9" customFormat="1" ht="15" customHeight="1" x14ac:dyDescent="0.35">
      <c r="A4515"/>
      <c r="B4515"/>
      <c r="C4515"/>
      <c r="D4515"/>
      <c r="E4515"/>
      <c r="F4515"/>
      <c r="K4515"/>
      <c r="L4515"/>
      <c r="M4515"/>
      <c r="N4515"/>
      <c r="O4515"/>
      <c r="Q4515"/>
      <c r="R4515"/>
      <c r="AL4515" s="117"/>
      <c r="AM4515"/>
      <c r="AN4515"/>
      <c r="AO4515"/>
      <c r="AP4515"/>
      <c r="AU4515"/>
      <c r="AV4515" s="169"/>
    </row>
    <row r="4516" spans="1:48" s="9" customFormat="1" ht="15" customHeight="1" x14ac:dyDescent="0.35">
      <c r="A4516"/>
      <c r="B4516"/>
      <c r="C4516"/>
      <c r="D4516"/>
      <c r="E4516"/>
      <c r="F4516"/>
      <c r="K4516"/>
      <c r="L4516"/>
      <c r="M4516"/>
      <c r="N4516"/>
      <c r="O4516"/>
      <c r="Q4516"/>
      <c r="R4516"/>
      <c r="AL4516" s="117"/>
      <c r="AM4516"/>
      <c r="AN4516"/>
      <c r="AO4516"/>
      <c r="AP4516"/>
      <c r="AU4516"/>
      <c r="AV4516" s="169"/>
    </row>
    <row r="4517" spans="1:48" s="9" customFormat="1" ht="15" customHeight="1" x14ac:dyDescent="0.35">
      <c r="A4517"/>
      <c r="B4517"/>
      <c r="C4517"/>
      <c r="D4517"/>
      <c r="E4517"/>
      <c r="F4517"/>
      <c r="K4517"/>
      <c r="L4517"/>
      <c r="M4517"/>
      <c r="N4517"/>
      <c r="O4517"/>
      <c r="Q4517"/>
      <c r="R4517"/>
      <c r="AL4517" s="117"/>
      <c r="AM4517"/>
      <c r="AN4517"/>
      <c r="AO4517"/>
      <c r="AP4517"/>
      <c r="AU4517"/>
      <c r="AV4517" s="169"/>
    </row>
    <row r="4518" spans="1:48" s="9" customFormat="1" ht="15" customHeight="1" x14ac:dyDescent="0.35">
      <c r="A4518"/>
      <c r="B4518"/>
      <c r="C4518"/>
      <c r="D4518"/>
      <c r="E4518"/>
      <c r="F4518"/>
      <c r="K4518"/>
      <c r="L4518"/>
      <c r="M4518"/>
      <c r="N4518"/>
      <c r="O4518"/>
      <c r="Q4518"/>
      <c r="R4518"/>
      <c r="AL4518" s="117"/>
      <c r="AM4518"/>
      <c r="AN4518"/>
      <c r="AO4518"/>
      <c r="AP4518"/>
      <c r="AU4518"/>
      <c r="AV4518" s="169"/>
    </row>
    <row r="4519" spans="1:48" s="9" customFormat="1" ht="15" customHeight="1" x14ac:dyDescent="0.35">
      <c r="A4519"/>
      <c r="B4519"/>
      <c r="C4519"/>
      <c r="D4519"/>
      <c r="E4519"/>
      <c r="F4519"/>
      <c r="K4519"/>
      <c r="L4519"/>
      <c r="M4519"/>
      <c r="N4519"/>
      <c r="O4519"/>
      <c r="Q4519"/>
      <c r="R4519"/>
      <c r="AL4519" s="117"/>
      <c r="AM4519"/>
      <c r="AN4519"/>
      <c r="AO4519"/>
      <c r="AP4519"/>
      <c r="AU4519"/>
      <c r="AV4519" s="169"/>
    </row>
    <row r="4520" spans="1:48" s="9" customFormat="1" ht="15" customHeight="1" x14ac:dyDescent="0.35">
      <c r="A4520"/>
      <c r="B4520"/>
      <c r="C4520"/>
      <c r="D4520"/>
      <c r="E4520"/>
      <c r="F4520"/>
      <c r="K4520"/>
      <c r="L4520"/>
      <c r="M4520"/>
      <c r="N4520"/>
      <c r="O4520"/>
      <c r="Q4520"/>
      <c r="R4520"/>
      <c r="AL4520" s="117"/>
      <c r="AM4520"/>
      <c r="AN4520"/>
      <c r="AO4520"/>
      <c r="AP4520"/>
      <c r="AU4520"/>
      <c r="AV4520" s="169"/>
    </row>
    <row r="4521" spans="1:48" s="9" customFormat="1" ht="15" customHeight="1" x14ac:dyDescent="0.35">
      <c r="A4521"/>
      <c r="B4521"/>
      <c r="C4521"/>
      <c r="D4521"/>
      <c r="E4521"/>
      <c r="F4521"/>
      <c r="K4521"/>
      <c r="L4521"/>
      <c r="M4521"/>
      <c r="N4521"/>
      <c r="O4521"/>
      <c r="Q4521"/>
      <c r="R4521"/>
      <c r="AL4521" s="117"/>
      <c r="AM4521"/>
      <c r="AN4521"/>
      <c r="AO4521"/>
      <c r="AP4521"/>
      <c r="AU4521"/>
      <c r="AV4521" s="169"/>
    </row>
    <row r="4522" spans="1:48" s="9" customFormat="1" ht="15" customHeight="1" x14ac:dyDescent="0.35">
      <c r="A4522"/>
      <c r="B4522"/>
      <c r="C4522"/>
      <c r="D4522"/>
      <c r="E4522"/>
      <c r="F4522"/>
      <c r="K4522"/>
      <c r="L4522"/>
      <c r="M4522"/>
      <c r="N4522"/>
      <c r="O4522"/>
      <c r="Q4522"/>
      <c r="R4522"/>
      <c r="AL4522" s="117"/>
      <c r="AM4522"/>
      <c r="AN4522"/>
      <c r="AO4522"/>
      <c r="AP4522"/>
      <c r="AU4522"/>
      <c r="AV4522" s="169"/>
    </row>
    <row r="4523" spans="1:48" s="9" customFormat="1" ht="15" customHeight="1" x14ac:dyDescent="0.35">
      <c r="A4523"/>
      <c r="B4523"/>
      <c r="C4523"/>
      <c r="D4523"/>
      <c r="E4523"/>
      <c r="F4523"/>
      <c r="K4523"/>
      <c r="L4523"/>
      <c r="M4523"/>
      <c r="N4523"/>
      <c r="O4523"/>
      <c r="Q4523"/>
      <c r="R4523"/>
      <c r="AL4523" s="117"/>
      <c r="AM4523"/>
      <c r="AN4523"/>
      <c r="AO4523"/>
      <c r="AP4523"/>
      <c r="AU4523"/>
      <c r="AV4523" s="169"/>
    </row>
    <row r="4524" spans="1:48" s="9" customFormat="1" ht="15" customHeight="1" x14ac:dyDescent="0.35">
      <c r="A4524"/>
      <c r="B4524"/>
      <c r="C4524"/>
      <c r="D4524"/>
      <c r="E4524"/>
      <c r="F4524"/>
      <c r="K4524"/>
      <c r="L4524"/>
      <c r="M4524"/>
      <c r="N4524"/>
      <c r="O4524"/>
      <c r="Q4524"/>
      <c r="R4524"/>
      <c r="AL4524" s="117"/>
      <c r="AM4524"/>
      <c r="AN4524"/>
      <c r="AO4524"/>
      <c r="AP4524"/>
      <c r="AU4524"/>
      <c r="AV4524" s="169"/>
    </row>
    <row r="4525" spans="1:48" s="9" customFormat="1" ht="15" customHeight="1" x14ac:dyDescent="0.35">
      <c r="A4525"/>
      <c r="B4525"/>
      <c r="C4525"/>
      <c r="D4525"/>
      <c r="E4525"/>
      <c r="F4525"/>
      <c r="K4525"/>
      <c r="L4525"/>
      <c r="M4525"/>
      <c r="N4525"/>
      <c r="O4525"/>
      <c r="Q4525"/>
      <c r="R4525"/>
      <c r="AL4525" s="117"/>
      <c r="AM4525"/>
      <c r="AN4525"/>
      <c r="AO4525"/>
      <c r="AP4525"/>
      <c r="AU4525"/>
      <c r="AV4525" s="169"/>
    </row>
    <row r="4526" spans="1:48" s="9" customFormat="1" ht="15" customHeight="1" x14ac:dyDescent="0.35">
      <c r="A4526"/>
      <c r="B4526"/>
      <c r="C4526"/>
      <c r="D4526"/>
      <c r="E4526"/>
      <c r="F4526"/>
      <c r="K4526"/>
      <c r="L4526"/>
      <c r="M4526"/>
      <c r="N4526"/>
      <c r="O4526"/>
      <c r="Q4526"/>
      <c r="R4526"/>
      <c r="AL4526" s="117"/>
      <c r="AM4526"/>
      <c r="AN4526"/>
      <c r="AO4526"/>
      <c r="AP4526"/>
      <c r="AU4526"/>
      <c r="AV4526" s="169"/>
    </row>
    <row r="4527" spans="1:48" s="9" customFormat="1" ht="15" customHeight="1" x14ac:dyDescent="0.35">
      <c r="A4527"/>
      <c r="B4527"/>
      <c r="C4527"/>
      <c r="D4527"/>
      <c r="E4527"/>
      <c r="F4527"/>
      <c r="K4527"/>
      <c r="L4527"/>
      <c r="M4527"/>
      <c r="N4527"/>
      <c r="O4527"/>
      <c r="Q4527"/>
      <c r="R4527"/>
      <c r="AL4527" s="117"/>
      <c r="AM4527"/>
      <c r="AN4527"/>
      <c r="AO4527"/>
      <c r="AP4527"/>
      <c r="AU4527"/>
      <c r="AV4527" s="169"/>
    </row>
    <row r="4528" spans="1:48" s="9" customFormat="1" ht="15" customHeight="1" x14ac:dyDescent="0.35">
      <c r="A4528"/>
      <c r="B4528"/>
      <c r="C4528"/>
      <c r="D4528"/>
      <c r="E4528"/>
      <c r="F4528"/>
      <c r="K4528"/>
      <c r="L4528"/>
      <c r="M4528"/>
      <c r="N4528"/>
      <c r="O4528"/>
      <c r="Q4528"/>
      <c r="R4528"/>
      <c r="AL4528" s="117"/>
      <c r="AM4528"/>
      <c r="AN4528"/>
      <c r="AO4528"/>
      <c r="AP4528"/>
      <c r="AU4528"/>
      <c r="AV4528" s="169"/>
    </row>
    <row r="4529" spans="1:48" s="9" customFormat="1" ht="15" customHeight="1" x14ac:dyDescent="0.35">
      <c r="A4529"/>
      <c r="B4529"/>
      <c r="C4529"/>
      <c r="D4529"/>
      <c r="E4529"/>
      <c r="F4529"/>
      <c r="K4529"/>
      <c r="L4529"/>
      <c r="M4529"/>
      <c r="N4529"/>
      <c r="O4529"/>
      <c r="Q4529"/>
      <c r="R4529"/>
      <c r="AL4529" s="117"/>
      <c r="AM4529"/>
      <c r="AN4529"/>
      <c r="AO4529"/>
      <c r="AP4529"/>
      <c r="AU4529"/>
      <c r="AV4529" s="169"/>
    </row>
    <row r="4530" spans="1:48" s="9" customFormat="1" ht="15" customHeight="1" x14ac:dyDescent="0.35">
      <c r="A4530"/>
      <c r="B4530"/>
      <c r="C4530"/>
      <c r="D4530"/>
      <c r="E4530"/>
      <c r="F4530"/>
      <c r="K4530"/>
      <c r="L4530"/>
      <c r="M4530"/>
      <c r="N4530"/>
      <c r="O4530"/>
      <c r="Q4530"/>
      <c r="R4530"/>
      <c r="AL4530" s="117"/>
      <c r="AM4530"/>
      <c r="AN4530"/>
      <c r="AO4530"/>
      <c r="AP4530"/>
      <c r="AU4530"/>
      <c r="AV4530" s="169"/>
    </row>
    <row r="4531" spans="1:48" s="9" customFormat="1" ht="15" customHeight="1" x14ac:dyDescent="0.35">
      <c r="A4531"/>
      <c r="B4531"/>
      <c r="C4531"/>
      <c r="D4531"/>
      <c r="E4531"/>
      <c r="F4531"/>
      <c r="K4531"/>
      <c r="L4531"/>
      <c r="M4531"/>
      <c r="N4531"/>
      <c r="O4531"/>
      <c r="Q4531"/>
      <c r="R4531"/>
      <c r="AL4531" s="117"/>
      <c r="AM4531"/>
      <c r="AN4531"/>
      <c r="AO4531"/>
      <c r="AP4531"/>
      <c r="AU4531"/>
      <c r="AV4531" s="169"/>
    </row>
    <row r="4532" spans="1:48" s="9" customFormat="1" ht="15" customHeight="1" x14ac:dyDescent="0.35">
      <c r="A4532"/>
      <c r="B4532"/>
      <c r="C4532"/>
      <c r="D4532"/>
      <c r="E4532"/>
      <c r="F4532"/>
      <c r="K4532"/>
      <c r="L4532"/>
      <c r="M4532"/>
      <c r="N4532"/>
      <c r="O4532"/>
      <c r="Q4532"/>
      <c r="R4532"/>
      <c r="AL4532" s="117"/>
      <c r="AM4532"/>
      <c r="AN4532"/>
      <c r="AO4532"/>
      <c r="AP4532"/>
      <c r="AU4532"/>
      <c r="AV4532" s="169"/>
    </row>
    <row r="4533" spans="1:48" s="9" customFormat="1" ht="15" customHeight="1" x14ac:dyDescent="0.35">
      <c r="A4533"/>
      <c r="B4533"/>
      <c r="C4533"/>
      <c r="D4533"/>
      <c r="E4533"/>
      <c r="F4533"/>
      <c r="K4533"/>
      <c r="L4533"/>
      <c r="M4533"/>
      <c r="N4533"/>
      <c r="O4533"/>
      <c r="Q4533"/>
      <c r="R4533"/>
      <c r="AL4533" s="117"/>
      <c r="AM4533"/>
      <c r="AN4533"/>
      <c r="AO4533"/>
      <c r="AP4533"/>
      <c r="AU4533"/>
      <c r="AV4533" s="169"/>
    </row>
    <row r="4534" spans="1:48" s="9" customFormat="1" ht="15" customHeight="1" x14ac:dyDescent="0.35">
      <c r="A4534"/>
      <c r="B4534"/>
      <c r="C4534"/>
      <c r="D4534"/>
      <c r="E4534"/>
      <c r="F4534"/>
      <c r="K4534"/>
      <c r="L4534"/>
      <c r="M4534"/>
      <c r="N4534"/>
      <c r="O4534"/>
      <c r="Q4534"/>
      <c r="R4534"/>
      <c r="AL4534" s="117"/>
      <c r="AM4534"/>
      <c r="AN4534"/>
      <c r="AO4534"/>
      <c r="AP4534"/>
      <c r="AU4534"/>
      <c r="AV4534" s="169"/>
    </row>
    <row r="4535" spans="1:48" s="9" customFormat="1" ht="15" customHeight="1" x14ac:dyDescent="0.35">
      <c r="A4535"/>
      <c r="B4535"/>
      <c r="C4535"/>
      <c r="D4535"/>
      <c r="E4535"/>
      <c r="F4535"/>
      <c r="K4535"/>
      <c r="L4535"/>
      <c r="M4535"/>
      <c r="N4535"/>
      <c r="O4535"/>
      <c r="Q4535"/>
      <c r="R4535"/>
      <c r="AL4535" s="117"/>
      <c r="AM4535"/>
      <c r="AN4535"/>
      <c r="AO4535"/>
      <c r="AP4535"/>
      <c r="AU4535"/>
      <c r="AV4535" s="169"/>
    </row>
    <row r="4536" spans="1:48" s="9" customFormat="1" ht="15" customHeight="1" x14ac:dyDescent="0.35">
      <c r="A4536"/>
      <c r="B4536"/>
      <c r="C4536"/>
      <c r="D4536"/>
      <c r="E4536"/>
      <c r="F4536"/>
      <c r="K4536"/>
      <c r="L4536"/>
      <c r="M4536"/>
      <c r="N4536"/>
      <c r="O4536"/>
      <c r="Q4536"/>
      <c r="R4536"/>
      <c r="AL4536" s="117"/>
      <c r="AM4536"/>
      <c r="AN4536"/>
      <c r="AO4536"/>
      <c r="AP4536"/>
      <c r="AU4536"/>
      <c r="AV4536" s="169"/>
    </row>
    <row r="4537" spans="1:48" s="9" customFormat="1" ht="15" customHeight="1" x14ac:dyDescent="0.35">
      <c r="A4537"/>
      <c r="B4537"/>
      <c r="C4537"/>
      <c r="D4537"/>
      <c r="E4537"/>
      <c r="F4537"/>
      <c r="K4537"/>
      <c r="L4537"/>
      <c r="M4537"/>
      <c r="N4537"/>
      <c r="O4537"/>
      <c r="Q4537"/>
      <c r="R4537"/>
      <c r="AL4537" s="117"/>
      <c r="AM4537"/>
      <c r="AN4537"/>
      <c r="AO4537"/>
      <c r="AP4537"/>
      <c r="AU4537"/>
      <c r="AV4537" s="169"/>
    </row>
    <row r="4538" spans="1:48" s="9" customFormat="1" ht="15" customHeight="1" x14ac:dyDescent="0.35">
      <c r="A4538"/>
      <c r="B4538"/>
      <c r="C4538"/>
      <c r="D4538"/>
      <c r="E4538"/>
      <c r="F4538"/>
      <c r="K4538"/>
      <c r="L4538"/>
      <c r="M4538"/>
      <c r="N4538"/>
      <c r="O4538"/>
      <c r="Q4538"/>
      <c r="R4538"/>
      <c r="AL4538" s="117"/>
      <c r="AM4538"/>
      <c r="AN4538"/>
      <c r="AO4538"/>
      <c r="AP4538"/>
      <c r="AU4538"/>
      <c r="AV4538" s="169"/>
    </row>
    <row r="4539" spans="1:48" s="9" customFormat="1" ht="15" customHeight="1" x14ac:dyDescent="0.35">
      <c r="A4539"/>
      <c r="B4539"/>
      <c r="C4539"/>
      <c r="D4539"/>
      <c r="E4539"/>
      <c r="F4539"/>
      <c r="K4539"/>
      <c r="L4539"/>
      <c r="M4539"/>
      <c r="N4539"/>
      <c r="O4539"/>
      <c r="Q4539"/>
      <c r="R4539"/>
      <c r="AL4539" s="117"/>
      <c r="AM4539"/>
      <c r="AN4539"/>
      <c r="AO4539"/>
      <c r="AP4539"/>
      <c r="AU4539"/>
      <c r="AV4539" s="169"/>
    </row>
    <row r="4540" spans="1:48" s="9" customFormat="1" ht="15" customHeight="1" x14ac:dyDescent="0.35">
      <c r="A4540"/>
      <c r="B4540"/>
      <c r="C4540"/>
      <c r="D4540"/>
      <c r="E4540"/>
      <c r="F4540"/>
      <c r="K4540"/>
      <c r="L4540"/>
      <c r="M4540"/>
      <c r="N4540"/>
      <c r="O4540"/>
      <c r="Q4540"/>
      <c r="R4540"/>
      <c r="AL4540" s="117"/>
      <c r="AM4540"/>
      <c r="AN4540"/>
      <c r="AO4540"/>
      <c r="AP4540"/>
      <c r="AU4540"/>
      <c r="AV4540" s="169"/>
    </row>
    <row r="4541" spans="1:48" s="9" customFormat="1" ht="15" customHeight="1" x14ac:dyDescent="0.35">
      <c r="A4541"/>
      <c r="B4541"/>
      <c r="C4541"/>
      <c r="D4541"/>
      <c r="E4541"/>
      <c r="F4541"/>
      <c r="K4541"/>
      <c r="L4541"/>
      <c r="M4541"/>
      <c r="N4541"/>
      <c r="O4541"/>
      <c r="Q4541"/>
      <c r="R4541"/>
      <c r="AL4541" s="117"/>
      <c r="AM4541"/>
      <c r="AN4541"/>
      <c r="AO4541"/>
      <c r="AP4541"/>
      <c r="AU4541"/>
      <c r="AV4541" s="169"/>
    </row>
    <row r="4542" spans="1:48" s="9" customFormat="1" ht="15" customHeight="1" x14ac:dyDescent="0.35">
      <c r="A4542"/>
      <c r="B4542"/>
      <c r="C4542"/>
      <c r="D4542"/>
      <c r="E4542"/>
      <c r="F4542"/>
      <c r="K4542"/>
      <c r="L4542"/>
      <c r="M4542"/>
      <c r="N4542"/>
      <c r="O4542"/>
      <c r="Q4542"/>
      <c r="R4542"/>
      <c r="AL4542" s="117"/>
      <c r="AM4542"/>
      <c r="AN4542"/>
      <c r="AO4542"/>
      <c r="AP4542"/>
      <c r="AU4542"/>
      <c r="AV4542" s="169"/>
    </row>
    <row r="4543" spans="1:48" s="9" customFormat="1" ht="15" customHeight="1" x14ac:dyDescent="0.35">
      <c r="A4543"/>
      <c r="B4543"/>
      <c r="C4543"/>
      <c r="D4543"/>
      <c r="E4543"/>
      <c r="F4543"/>
      <c r="K4543"/>
      <c r="L4543"/>
      <c r="M4543"/>
      <c r="N4543"/>
      <c r="O4543"/>
      <c r="Q4543"/>
      <c r="R4543"/>
      <c r="AL4543" s="117"/>
      <c r="AM4543"/>
      <c r="AN4543"/>
      <c r="AO4543"/>
      <c r="AP4543"/>
      <c r="AU4543"/>
      <c r="AV4543" s="169"/>
    </row>
    <row r="4544" spans="1:48" s="9" customFormat="1" ht="15" customHeight="1" x14ac:dyDescent="0.35">
      <c r="A4544"/>
      <c r="B4544"/>
      <c r="C4544"/>
      <c r="D4544"/>
      <c r="E4544"/>
      <c r="F4544"/>
      <c r="K4544"/>
      <c r="L4544"/>
      <c r="M4544"/>
      <c r="N4544"/>
      <c r="O4544"/>
      <c r="Q4544"/>
      <c r="R4544"/>
      <c r="AL4544" s="117"/>
      <c r="AM4544"/>
      <c r="AN4544"/>
      <c r="AO4544"/>
      <c r="AP4544"/>
      <c r="AU4544"/>
      <c r="AV4544" s="169"/>
    </row>
    <row r="4545" spans="1:48" s="9" customFormat="1" ht="15" customHeight="1" x14ac:dyDescent="0.35">
      <c r="A4545"/>
      <c r="B4545"/>
      <c r="C4545"/>
      <c r="D4545"/>
      <c r="E4545"/>
      <c r="F4545"/>
      <c r="K4545"/>
      <c r="L4545"/>
      <c r="M4545"/>
      <c r="N4545"/>
      <c r="O4545"/>
      <c r="Q4545"/>
      <c r="R4545"/>
      <c r="AL4545" s="117"/>
      <c r="AM4545"/>
      <c r="AN4545"/>
      <c r="AO4545"/>
      <c r="AP4545"/>
      <c r="AU4545"/>
      <c r="AV4545" s="169"/>
    </row>
    <row r="4546" spans="1:48" s="9" customFormat="1" ht="15" customHeight="1" x14ac:dyDescent="0.35">
      <c r="A4546"/>
      <c r="B4546"/>
      <c r="C4546"/>
      <c r="D4546"/>
      <c r="E4546"/>
      <c r="F4546"/>
      <c r="K4546"/>
      <c r="L4546"/>
      <c r="M4546"/>
      <c r="N4546"/>
      <c r="O4546"/>
      <c r="Q4546"/>
      <c r="R4546"/>
      <c r="AL4546" s="117"/>
      <c r="AM4546"/>
      <c r="AN4546"/>
      <c r="AO4546"/>
      <c r="AP4546"/>
      <c r="AU4546"/>
      <c r="AV4546" s="169"/>
    </row>
    <row r="4547" spans="1:48" s="9" customFormat="1" ht="15" customHeight="1" x14ac:dyDescent="0.35">
      <c r="A4547"/>
      <c r="B4547"/>
      <c r="C4547"/>
      <c r="D4547"/>
      <c r="E4547"/>
      <c r="F4547"/>
      <c r="K4547"/>
      <c r="L4547"/>
      <c r="M4547"/>
      <c r="N4547"/>
      <c r="O4547"/>
      <c r="Q4547"/>
      <c r="R4547"/>
      <c r="AL4547" s="117"/>
      <c r="AM4547"/>
      <c r="AN4547"/>
      <c r="AO4547"/>
      <c r="AP4547"/>
      <c r="AU4547"/>
      <c r="AV4547" s="169"/>
    </row>
    <row r="4548" spans="1:48" s="9" customFormat="1" ht="15" customHeight="1" x14ac:dyDescent="0.35">
      <c r="A4548"/>
      <c r="B4548"/>
      <c r="C4548"/>
      <c r="D4548"/>
      <c r="E4548"/>
      <c r="F4548"/>
      <c r="K4548"/>
      <c r="L4548"/>
      <c r="M4548"/>
      <c r="N4548"/>
      <c r="O4548"/>
      <c r="Q4548"/>
      <c r="R4548"/>
      <c r="AL4548" s="117"/>
      <c r="AM4548"/>
      <c r="AN4548"/>
      <c r="AO4548"/>
      <c r="AP4548"/>
      <c r="AU4548"/>
      <c r="AV4548" s="169"/>
    </row>
    <row r="4549" spans="1:48" s="9" customFormat="1" ht="15" customHeight="1" x14ac:dyDescent="0.35">
      <c r="A4549"/>
      <c r="B4549"/>
      <c r="C4549"/>
      <c r="D4549"/>
      <c r="E4549"/>
      <c r="F4549"/>
      <c r="K4549"/>
      <c r="L4549"/>
      <c r="M4549"/>
      <c r="N4549"/>
      <c r="O4549"/>
      <c r="Q4549"/>
      <c r="R4549"/>
      <c r="AL4549" s="117"/>
      <c r="AM4549"/>
      <c r="AN4549"/>
      <c r="AO4549"/>
      <c r="AP4549"/>
      <c r="AU4549"/>
      <c r="AV4549" s="169"/>
    </row>
    <row r="4550" spans="1:48" s="9" customFormat="1" ht="15" customHeight="1" x14ac:dyDescent="0.35">
      <c r="A4550"/>
      <c r="B4550"/>
      <c r="C4550"/>
      <c r="D4550"/>
      <c r="E4550"/>
      <c r="F4550"/>
      <c r="K4550"/>
      <c r="L4550"/>
      <c r="M4550"/>
      <c r="N4550"/>
      <c r="O4550"/>
      <c r="Q4550"/>
      <c r="R4550"/>
      <c r="AL4550" s="117"/>
      <c r="AM4550"/>
      <c r="AN4550"/>
      <c r="AO4550"/>
      <c r="AP4550"/>
      <c r="AU4550"/>
      <c r="AV4550" s="169"/>
    </row>
    <row r="4551" spans="1:48" s="9" customFormat="1" ht="15" customHeight="1" x14ac:dyDescent="0.35">
      <c r="A4551"/>
      <c r="B4551"/>
      <c r="C4551"/>
      <c r="D4551"/>
      <c r="E4551"/>
      <c r="F4551"/>
      <c r="K4551"/>
      <c r="L4551"/>
      <c r="M4551"/>
      <c r="N4551"/>
      <c r="O4551"/>
      <c r="Q4551"/>
      <c r="R4551"/>
      <c r="AL4551" s="117"/>
      <c r="AM4551"/>
      <c r="AN4551"/>
      <c r="AO4551"/>
      <c r="AP4551"/>
      <c r="AU4551"/>
      <c r="AV4551" s="169"/>
    </row>
    <row r="4552" spans="1:48" s="9" customFormat="1" ht="15" customHeight="1" x14ac:dyDescent="0.35">
      <c r="A4552"/>
      <c r="B4552"/>
      <c r="C4552"/>
      <c r="D4552"/>
      <c r="E4552"/>
      <c r="F4552"/>
      <c r="K4552"/>
      <c r="L4552"/>
      <c r="M4552"/>
      <c r="N4552"/>
      <c r="O4552"/>
      <c r="Q4552"/>
      <c r="R4552"/>
      <c r="AL4552" s="117"/>
      <c r="AM4552"/>
      <c r="AN4552"/>
      <c r="AO4552"/>
      <c r="AP4552"/>
      <c r="AU4552"/>
      <c r="AV4552" s="169"/>
    </row>
    <row r="4553" spans="1:48" s="9" customFormat="1" ht="15" customHeight="1" x14ac:dyDescent="0.35">
      <c r="A4553"/>
      <c r="B4553"/>
      <c r="C4553"/>
      <c r="D4553"/>
      <c r="E4553"/>
      <c r="F4553"/>
      <c r="K4553"/>
      <c r="L4553"/>
      <c r="M4553"/>
      <c r="N4553"/>
      <c r="O4553"/>
      <c r="Q4553"/>
      <c r="R4553"/>
      <c r="AL4553" s="117"/>
      <c r="AM4553"/>
      <c r="AN4553"/>
      <c r="AO4553"/>
      <c r="AP4553"/>
      <c r="AU4553"/>
      <c r="AV4553" s="169"/>
    </row>
    <row r="4554" spans="1:48" s="9" customFormat="1" ht="15" customHeight="1" x14ac:dyDescent="0.35">
      <c r="A4554"/>
      <c r="B4554"/>
      <c r="C4554"/>
      <c r="D4554"/>
      <c r="E4554"/>
      <c r="F4554"/>
      <c r="K4554"/>
      <c r="L4554"/>
      <c r="M4554"/>
      <c r="N4554"/>
      <c r="O4554"/>
      <c r="Q4554"/>
      <c r="R4554"/>
      <c r="AL4554" s="117"/>
      <c r="AM4554"/>
      <c r="AN4554"/>
      <c r="AO4554"/>
      <c r="AP4554"/>
      <c r="AU4554"/>
      <c r="AV4554" s="169"/>
    </row>
    <row r="4555" spans="1:48" s="9" customFormat="1" ht="15" customHeight="1" x14ac:dyDescent="0.35">
      <c r="A4555"/>
      <c r="B4555"/>
      <c r="C4555"/>
      <c r="D4555"/>
      <c r="E4555"/>
      <c r="F4555"/>
      <c r="K4555"/>
      <c r="L4555"/>
      <c r="M4555"/>
      <c r="N4555"/>
      <c r="O4555"/>
      <c r="Q4555"/>
      <c r="R4555"/>
      <c r="AL4555" s="117"/>
      <c r="AM4555"/>
      <c r="AN4555"/>
      <c r="AO4555"/>
      <c r="AP4555"/>
      <c r="AU4555"/>
      <c r="AV4555" s="169"/>
    </row>
    <row r="4556" spans="1:48" s="9" customFormat="1" ht="15" customHeight="1" x14ac:dyDescent="0.35">
      <c r="A4556"/>
      <c r="B4556"/>
      <c r="C4556"/>
      <c r="D4556"/>
      <c r="E4556"/>
      <c r="F4556"/>
      <c r="K4556"/>
      <c r="L4556"/>
      <c r="M4556"/>
      <c r="N4556"/>
      <c r="O4556"/>
      <c r="Q4556"/>
      <c r="R4556"/>
      <c r="AL4556" s="117"/>
      <c r="AM4556"/>
      <c r="AN4556"/>
      <c r="AO4556"/>
      <c r="AP4556"/>
      <c r="AU4556"/>
      <c r="AV4556" s="169"/>
    </row>
    <row r="4557" spans="1:48" s="9" customFormat="1" ht="15" customHeight="1" x14ac:dyDescent="0.35">
      <c r="A4557"/>
      <c r="B4557"/>
      <c r="C4557"/>
      <c r="D4557"/>
      <c r="E4557"/>
      <c r="F4557"/>
      <c r="K4557"/>
      <c r="L4557"/>
      <c r="M4557"/>
      <c r="N4557"/>
      <c r="O4557"/>
      <c r="Q4557"/>
      <c r="R4557"/>
      <c r="AL4557" s="117"/>
      <c r="AM4557"/>
      <c r="AN4557"/>
      <c r="AO4557"/>
      <c r="AP4557"/>
      <c r="AU4557"/>
      <c r="AV4557" s="169"/>
    </row>
    <row r="4558" spans="1:48" s="9" customFormat="1" ht="15" customHeight="1" x14ac:dyDescent="0.35">
      <c r="A4558"/>
      <c r="B4558"/>
      <c r="C4558"/>
      <c r="D4558"/>
      <c r="E4558"/>
      <c r="F4558"/>
      <c r="K4558"/>
      <c r="L4558"/>
      <c r="M4558"/>
      <c r="N4558"/>
      <c r="O4558"/>
      <c r="Q4558"/>
      <c r="R4558"/>
      <c r="AL4558" s="117"/>
      <c r="AM4558"/>
      <c r="AN4558"/>
      <c r="AO4558"/>
      <c r="AP4558"/>
      <c r="AU4558"/>
      <c r="AV4558" s="169"/>
    </row>
    <row r="4559" spans="1:48" s="9" customFormat="1" ht="15" customHeight="1" x14ac:dyDescent="0.35">
      <c r="A4559"/>
      <c r="B4559"/>
      <c r="C4559"/>
      <c r="D4559"/>
      <c r="E4559"/>
      <c r="F4559"/>
      <c r="K4559"/>
      <c r="L4559"/>
      <c r="M4559"/>
      <c r="N4559"/>
      <c r="O4559"/>
      <c r="Q4559"/>
      <c r="R4559"/>
      <c r="AL4559" s="117"/>
      <c r="AM4559"/>
      <c r="AN4559"/>
      <c r="AO4559"/>
      <c r="AP4559"/>
      <c r="AU4559"/>
      <c r="AV4559" s="169"/>
    </row>
    <row r="4560" spans="1:48" s="9" customFormat="1" ht="15" customHeight="1" x14ac:dyDescent="0.35">
      <c r="A4560"/>
      <c r="B4560"/>
      <c r="C4560"/>
      <c r="D4560"/>
      <c r="E4560"/>
      <c r="F4560"/>
      <c r="K4560"/>
      <c r="L4560"/>
      <c r="M4560"/>
      <c r="N4560"/>
      <c r="O4560"/>
      <c r="Q4560"/>
      <c r="R4560"/>
      <c r="AL4560" s="117"/>
      <c r="AM4560"/>
      <c r="AN4560"/>
      <c r="AO4560"/>
      <c r="AP4560"/>
      <c r="AU4560"/>
      <c r="AV4560" s="169"/>
    </row>
    <row r="4561" spans="1:48" s="9" customFormat="1" ht="15" customHeight="1" x14ac:dyDescent="0.35">
      <c r="A4561"/>
      <c r="B4561"/>
      <c r="C4561"/>
      <c r="D4561"/>
      <c r="E4561"/>
      <c r="F4561"/>
      <c r="K4561"/>
      <c r="L4561"/>
      <c r="M4561"/>
      <c r="N4561"/>
      <c r="O4561"/>
      <c r="Q4561"/>
      <c r="R4561"/>
      <c r="AL4561" s="117"/>
      <c r="AM4561"/>
      <c r="AN4561"/>
      <c r="AO4561"/>
      <c r="AP4561"/>
      <c r="AU4561"/>
      <c r="AV4561" s="169"/>
    </row>
    <row r="4562" spans="1:48" s="9" customFormat="1" ht="15" customHeight="1" x14ac:dyDescent="0.35">
      <c r="A4562"/>
      <c r="B4562"/>
      <c r="C4562"/>
      <c r="D4562"/>
      <c r="E4562"/>
      <c r="F4562"/>
      <c r="K4562"/>
      <c r="L4562"/>
      <c r="M4562"/>
      <c r="N4562"/>
      <c r="O4562"/>
      <c r="Q4562"/>
      <c r="R4562"/>
      <c r="AL4562" s="117"/>
      <c r="AM4562"/>
      <c r="AN4562"/>
      <c r="AO4562"/>
      <c r="AP4562"/>
      <c r="AU4562"/>
      <c r="AV4562" s="169"/>
    </row>
    <row r="4563" spans="1:48" s="9" customFormat="1" ht="15" customHeight="1" x14ac:dyDescent="0.35">
      <c r="A4563"/>
      <c r="B4563"/>
      <c r="C4563"/>
      <c r="D4563"/>
      <c r="E4563"/>
      <c r="F4563"/>
      <c r="K4563"/>
      <c r="L4563"/>
      <c r="M4563"/>
      <c r="N4563"/>
      <c r="O4563"/>
      <c r="Q4563"/>
      <c r="R4563"/>
      <c r="AL4563" s="117"/>
      <c r="AM4563"/>
      <c r="AN4563"/>
      <c r="AO4563"/>
      <c r="AP4563"/>
      <c r="AU4563"/>
      <c r="AV4563" s="169"/>
    </row>
    <row r="4564" spans="1:48" s="9" customFormat="1" ht="15" customHeight="1" x14ac:dyDescent="0.35">
      <c r="A4564"/>
      <c r="B4564"/>
      <c r="C4564"/>
      <c r="D4564"/>
      <c r="E4564"/>
      <c r="F4564"/>
      <c r="K4564"/>
      <c r="L4564"/>
      <c r="M4564"/>
      <c r="N4564"/>
      <c r="O4564"/>
      <c r="Q4564"/>
      <c r="R4564"/>
      <c r="AL4564" s="117"/>
      <c r="AM4564"/>
      <c r="AN4564"/>
      <c r="AO4564"/>
      <c r="AP4564"/>
      <c r="AU4564"/>
      <c r="AV4564" s="169"/>
    </row>
    <row r="4565" spans="1:48" s="9" customFormat="1" ht="15" customHeight="1" x14ac:dyDescent="0.35">
      <c r="A4565"/>
      <c r="B4565"/>
      <c r="C4565"/>
      <c r="D4565"/>
      <c r="E4565"/>
      <c r="F4565"/>
      <c r="K4565"/>
      <c r="L4565"/>
      <c r="M4565"/>
      <c r="N4565"/>
      <c r="O4565"/>
      <c r="Q4565"/>
      <c r="R4565"/>
      <c r="AL4565" s="117"/>
      <c r="AM4565"/>
      <c r="AN4565"/>
      <c r="AO4565"/>
      <c r="AP4565"/>
      <c r="AU4565"/>
      <c r="AV4565" s="169"/>
    </row>
    <row r="4566" spans="1:48" s="9" customFormat="1" ht="15" customHeight="1" x14ac:dyDescent="0.35">
      <c r="A4566"/>
      <c r="B4566"/>
      <c r="C4566"/>
      <c r="D4566"/>
      <c r="E4566"/>
      <c r="F4566"/>
      <c r="K4566"/>
      <c r="L4566"/>
      <c r="M4566"/>
      <c r="N4566"/>
      <c r="O4566"/>
      <c r="Q4566"/>
      <c r="R4566"/>
      <c r="AL4566" s="117"/>
      <c r="AM4566"/>
      <c r="AN4566"/>
      <c r="AO4566"/>
      <c r="AP4566"/>
      <c r="AU4566"/>
      <c r="AV4566" s="169"/>
    </row>
    <row r="4567" spans="1:48" s="9" customFormat="1" ht="15" customHeight="1" x14ac:dyDescent="0.35">
      <c r="A4567"/>
      <c r="B4567"/>
      <c r="C4567"/>
      <c r="D4567"/>
      <c r="E4567"/>
      <c r="F4567"/>
      <c r="K4567"/>
      <c r="L4567"/>
      <c r="M4567"/>
      <c r="N4567"/>
      <c r="O4567"/>
      <c r="Q4567"/>
      <c r="R4567"/>
      <c r="AL4567" s="117"/>
      <c r="AM4567"/>
      <c r="AN4567"/>
      <c r="AO4567"/>
      <c r="AP4567"/>
      <c r="AU4567"/>
      <c r="AV4567" s="169"/>
    </row>
    <row r="4568" spans="1:48" s="9" customFormat="1" ht="15" customHeight="1" x14ac:dyDescent="0.35">
      <c r="A4568"/>
      <c r="B4568"/>
      <c r="C4568"/>
      <c r="D4568"/>
      <c r="E4568"/>
      <c r="F4568"/>
      <c r="K4568"/>
      <c r="L4568"/>
      <c r="M4568"/>
      <c r="N4568"/>
      <c r="O4568"/>
      <c r="Q4568"/>
      <c r="R4568"/>
      <c r="AL4568" s="117"/>
      <c r="AM4568"/>
      <c r="AN4568"/>
      <c r="AO4568"/>
      <c r="AP4568"/>
      <c r="AU4568"/>
      <c r="AV4568" s="169"/>
    </row>
    <row r="4569" spans="1:48" s="9" customFormat="1" ht="15" customHeight="1" x14ac:dyDescent="0.35">
      <c r="A4569"/>
      <c r="B4569"/>
      <c r="C4569"/>
      <c r="D4569"/>
      <c r="E4569"/>
      <c r="F4569"/>
      <c r="K4569"/>
      <c r="L4569"/>
      <c r="M4569"/>
      <c r="N4569"/>
      <c r="O4569"/>
      <c r="Q4569"/>
      <c r="R4569"/>
      <c r="AL4569" s="117"/>
      <c r="AM4569"/>
      <c r="AN4569"/>
      <c r="AO4569"/>
      <c r="AP4569"/>
      <c r="AU4569"/>
      <c r="AV4569" s="169"/>
    </row>
    <row r="4570" spans="1:48" s="9" customFormat="1" ht="15" customHeight="1" x14ac:dyDescent="0.35">
      <c r="A4570"/>
      <c r="B4570"/>
      <c r="C4570"/>
      <c r="D4570"/>
      <c r="E4570"/>
      <c r="F4570"/>
      <c r="K4570"/>
      <c r="L4570"/>
      <c r="M4570"/>
      <c r="N4570"/>
      <c r="O4570"/>
      <c r="Q4570"/>
      <c r="R4570"/>
      <c r="AL4570" s="117"/>
      <c r="AM4570"/>
      <c r="AN4570"/>
      <c r="AO4570"/>
      <c r="AP4570"/>
      <c r="AU4570"/>
      <c r="AV4570" s="169"/>
    </row>
    <row r="4571" spans="1:48" s="9" customFormat="1" ht="15" customHeight="1" x14ac:dyDescent="0.35">
      <c r="A4571"/>
      <c r="B4571"/>
      <c r="C4571"/>
      <c r="D4571"/>
      <c r="E4571"/>
      <c r="F4571"/>
      <c r="K4571"/>
      <c r="L4571"/>
      <c r="M4571"/>
      <c r="N4571"/>
      <c r="O4571"/>
      <c r="Q4571"/>
      <c r="R4571"/>
      <c r="AL4571" s="117"/>
      <c r="AM4571"/>
      <c r="AN4571"/>
      <c r="AO4571"/>
      <c r="AP4571"/>
      <c r="AU4571"/>
      <c r="AV4571" s="169"/>
    </row>
    <row r="4572" spans="1:48" s="9" customFormat="1" ht="15" customHeight="1" x14ac:dyDescent="0.35">
      <c r="A4572"/>
      <c r="B4572"/>
      <c r="C4572"/>
      <c r="D4572"/>
      <c r="E4572"/>
      <c r="F4572"/>
      <c r="K4572"/>
      <c r="L4572"/>
      <c r="M4572"/>
      <c r="N4572"/>
      <c r="O4572"/>
      <c r="Q4572"/>
      <c r="R4572"/>
      <c r="AL4572" s="117"/>
      <c r="AM4572"/>
      <c r="AN4572"/>
      <c r="AO4572"/>
      <c r="AP4572"/>
      <c r="AU4572"/>
      <c r="AV4572" s="169"/>
    </row>
    <row r="4573" spans="1:48" s="9" customFormat="1" ht="15" customHeight="1" x14ac:dyDescent="0.35">
      <c r="A4573"/>
      <c r="B4573"/>
      <c r="C4573"/>
      <c r="D4573"/>
      <c r="E4573"/>
      <c r="F4573"/>
      <c r="K4573"/>
      <c r="L4573"/>
      <c r="M4573"/>
      <c r="N4573"/>
      <c r="O4573"/>
      <c r="Q4573"/>
      <c r="R4573"/>
      <c r="AL4573" s="117"/>
      <c r="AM4573"/>
      <c r="AN4573"/>
      <c r="AO4573"/>
      <c r="AP4573"/>
      <c r="AU4573"/>
      <c r="AV4573" s="169"/>
    </row>
    <row r="4574" spans="1:48" s="9" customFormat="1" ht="15" customHeight="1" x14ac:dyDescent="0.35">
      <c r="A4574"/>
      <c r="B4574"/>
      <c r="C4574"/>
      <c r="D4574"/>
      <c r="E4574"/>
      <c r="F4574"/>
      <c r="K4574"/>
      <c r="L4574"/>
      <c r="M4574"/>
      <c r="N4574"/>
      <c r="O4574"/>
      <c r="Q4574"/>
      <c r="R4574"/>
      <c r="AL4574" s="117"/>
      <c r="AM4574"/>
      <c r="AN4574"/>
      <c r="AO4574"/>
      <c r="AP4574"/>
      <c r="AU4574"/>
      <c r="AV4574" s="169"/>
    </row>
    <row r="4575" spans="1:48" s="9" customFormat="1" ht="15" customHeight="1" x14ac:dyDescent="0.35">
      <c r="A4575"/>
      <c r="B4575"/>
      <c r="C4575"/>
      <c r="D4575"/>
      <c r="E4575"/>
      <c r="F4575"/>
      <c r="K4575"/>
      <c r="L4575"/>
      <c r="M4575"/>
      <c r="N4575"/>
      <c r="O4575"/>
      <c r="Q4575"/>
      <c r="R4575"/>
      <c r="AL4575" s="117"/>
      <c r="AM4575"/>
      <c r="AN4575"/>
      <c r="AO4575"/>
      <c r="AP4575"/>
      <c r="AU4575"/>
      <c r="AV4575" s="169"/>
    </row>
    <row r="4576" spans="1:48" s="9" customFormat="1" ht="15" customHeight="1" x14ac:dyDescent="0.35">
      <c r="A4576"/>
      <c r="B4576"/>
      <c r="C4576"/>
      <c r="D4576"/>
      <c r="E4576"/>
      <c r="F4576"/>
      <c r="K4576"/>
      <c r="L4576"/>
      <c r="M4576"/>
      <c r="N4576"/>
      <c r="O4576"/>
      <c r="Q4576"/>
      <c r="R4576"/>
      <c r="AL4576" s="117"/>
      <c r="AM4576"/>
      <c r="AN4576"/>
      <c r="AO4576"/>
      <c r="AP4576"/>
      <c r="AU4576"/>
      <c r="AV4576" s="169"/>
    </row>
    <row r="4577" spans="1:48" s="9" customFormat="1" ht="15" customHeight="1" x14ac:dyDescent="0.35">
      <c r="A4577"/>
      <c r="B4577"/>
      <c r="C4577"/>
      <c r="D4577"/>
      <c r="E4577"/>
      <c r="F4577"/>
      <c r="K4577"/>
      <c r="L4577"/>
      <c r="M4577"/>
      <c r="N4577"/>
      <c r="O4577"/>
      <c r="Q4577"/>
      <c r="R4577"/>
      <c r="AL4577" s="117"/>
      <c r="AM4577"/>
      <c r="AN4577"/>
      <c r="AO4577"/>
      <c r="AP4577"/>
      <c r="AU4577"/>
      <c r="AV4577" s="169"/>
    </row>
    <row r="4578" spans="1:48" s="9" customFormat="1" ht="15" customHeight="1" x14ac:dyDescent="0.35">
      <c r="A4578"/>
      <c r="B4578"/>
      <c r="C4578"/>
      <c r="D4578"/>
      <c r="E4578"/>
      <c r="F4578"/>
      <c r="K4578"/>
      <c r="L4578"/>
      <c r="M4578"/>
      <c r="N4578"/>
      <c r="O4578"/>
      <c r="Q4578"/>
      <c r="R4578"/>
      <c r="AL4578" s="117"/>
      <c r="AM4578"/>
      <c r="AN4578"/>
      <c r="AO4578"/>
      <c r="AP4578"/>
      <c r="AU4578"/>
      <c r="AV4578" s="169"/>
    </row>
    <row r="4579" spans="1:48" s="9" customFormat="1" ht="15" customHeight="1" x14ac:dyDescent="0.35">
      <c r="A4579"/>
      <c r="B4579"/>
      <c r="C4579"/>
      <c r="D4579"/>
      <c r="E4579"/>
      <c r="F4579"/>
      <c r="K4579"/>
      <c r="L4579"/>
      <c r="M4579"/>
      <c r="N4579"/>
      <c r="O4579"/>
      <c r="Q4579"/>
      <c r="R4579"/>
      <c r="AL4579" s="117"/>
      <c r="AM4579"/>
      <c r="AN4579"/>
      <c r="AO4579"/>
      <c r="AP4579"/>
      <c r="AU4579"/>
      <c r="AV4579" s="169"/>
    </row>
    <row r="4580" spans="1:48" s="9" customFormat="1" ht="15" customHeight="1" x14ac:dyDescent="0.35">
      <c r="A4580"/>
      <c r="B4580"/>
      <c r="C4580"/>
      <c r="D4580"/>
      <c r="E4580"/>
      <c r="F4580"/>
      <c r="K4580"/>
      <c r="L4580"/>
      <c r="M4580"/>
      <c r="N4580"/>
      <c r="O4580"/>
      <c r="Q4580"/>
      <c r="R4580"/>
      <c r="AL4580" s="117"/>
      <c r="AM4580"/>
      <c r="AN4580"/>
      <c r="AO4580"/>
      <c r="AP4580"/>
      <c r="AU4580"/>
      <c r="AV4580" s="169"/>
    </row>
    <row r="4581" spans="1:48" s="9" customFormat="1" ht="15" customHeight="1" x14ac:dyDescent="0.35">
      <c r="A4581"/>
      <c r="B4581"/>
      <c r="C4581"/>
      <c r="D4581"/>
      <c r="E4581"/>
      <c r="F4581"/>
      <c r="K4581"/>
      <c r="L4581"/>
      <c r="M4581"/>
      <c r="N4581"/>
      <c r="O4581"/>
      <c r="Q4581"/>
      <c r="R4581"/>
      <c r="AL4581" s="117"/>
      <c r="AM4581"/>
      <c r="AN4581"/>
      <c r="AO4581"/>
      <c r="AP4581"/>
      <c r="AU4581"/>
      <c r="AV4581" s="169"/>
    </row>
    <row r="4582" spans="1:48" s="9" customFormat="1" ht="15" customHeight="1" x14ac:dyDescent="0.35">
      <c r="A4582"/>
      <c r="B4582"/>
      <c r="C4582"/>
      <c r="D4582"/>
      <c r="E4582"/>
      <c r="F4582"/>
      <c r="K4582"/>
      <c r="L4582"/>
      <c r="M4582"/>
      <c r="N4582"/>
      <c r="O4582"/>
      <c r="Q4582"/>
      <c r="R4582"/>
      <c r="AL4582" s="117"/>
      <c r="AM4582"/>
      <c r="AN4582"/>
      <c r="AO4582"/>
      <c r="AP4582"/>
      <c r="AU4582"/>
      <c r="AV4582" s="169"/>
    </row>
    <row r="4583" spans="1:48" s="9" customFormat="1" ht="15" customHeight="1" x14ac:dyDescent="0.35">
      <c r="A4583"/>
      <c r="B4583"/>
      <c r="C4583"/>
      <c r="D4583"/>
      <c r="E4583"/>
      <c r="F4583"/>
      <c r="K4583"/>
      <c r="L4583"/>
      <c r="M4583"/>
      <c r="N4583"/>
      <c r="O4583"/>
      <c r="Q4583"/>
      <c r="R4583"/>
      <c r="AL4583" s="117"/>
      <c r="AM4583"/>
      <c r="AN4583"/>
      <c r="AO4583"/>
      <c r="AP4583"/>
      <c r="AU4583"/>
      <c r="AV4583" s="169"/>
    </row>
    <row r="4584" spans="1:48" s="9" customFormat="1" ht="15" customHeight="1" x14ac:dyDescent="0.35">
      <c r="A4584"/>
      <c r="B4584"/>
      <c r="C4584"/>
      <c r="D4584"/>
      <c r="E4584"/>
      <c r="F4584"/>
      <c r="K4584"/>
      <c r="L4584"/>
      <c r="M4584"/>
      <c r="N4584"/>
      <c r="O4584"/>
      <c r="Q4584"/>
      <c r="R4584"/>
      <c r="AL4584" s="117"/>
      <c r="AM4584"/>
      <c r="AN4584"/>
      <c r="AO4584"/>
      <c r="AP4584"/>
      <c r="AU4584"/>
      <c r="AV4584" s="169"/>
    </row>
    <row r="4585" spans="1:48" s="9" customFormat="1" ht="15" customHeight="1" x14ac:dyDescent="0.35">
      <c r="A4585"/>
      <c r="B4585"/>
      <c r="C4585"/>
      <c r="D4585"/>
      <c r="E4585"/>
      <c r="F4585"/>
      <c r="K4585"/>
      <c r="L4585"/>
      <c r="M4585"/>
      <c r="N4585"/>
      <c r="O4585"/>
      <c r="Q4585"/>
      <c r="R4585"/>
      <c r="AL4585" s="117"/>
      <c r="AM4585"/>
      <c r="AN4585"/>
      <c r="AO4585"/>
      <c r="AP4585"/>
      <c r="AU4585"/>
      <c r="AV4585" s="169"/>
    </row>
    <row r="4586" spans="1:48" s="9" customFormat="1" ht="15" customHeight="1" x14ac:dyDescent="0.35">
      <c r="A4586"/>
      <c r="B4586"/>
      <c r="C4586"/>
      <c r="D4586"/>
      <c r="E4586"/>
      <c r="F4586"/>
      <c r="K4586"/>
      <c r="L4586"/>
      <c r="M4586"/>
      <c r="N4586"/>
      <c r="O4586"/>
      <c r="Q4586"/>
      <c r="R4586"/>
      <c r="AL4586" s="117"/>
      <c r="AM4586"/>
      <c r="AN4586"/>
      <c r="AO4586"/>
      <c r="AP4586"/>
      <c r="AU4586"/>
      <c r="AV4586" s="169"/>
    </row>
    <row r="4587" spans="1:48" s="9" customFormat="1" ht="15" customHeight="1" x14ac:dyDescent="0.35">
      <c r="A4587"/>
      <c r="B4587"/>
      <c r="C4587"/>
      <c r="D4587"/>
      <c r="E4587"/>
      <c r="F4587"/>
      <c r="K4587"/>
      <c r="L4587"/>
      <c r="M4587"/>
      <c r="N4587"/>
      <c r="O4587"/>
      <c r="Q4587"/>
      <c r="R4587"/>
      <c r="AL4587" s="117"/>
      <c r="AM4587"/>
      <c r="AN4587"/>
      <c r="AO4587"/>
      <c r="AP4587"/>
      <c r="AU4587"/>
      <c r="AV4587" s="169"/>
    </row>
    <row r="4588" spans="1:48" s="9" customFormat="1" ht="15" customHeight="1" x14ac:dyDescent="0.35">
      <c r="A4588"/>
      <c r="B4588"/>
      <c r="C4588"/>
      <c r="D4588"/>
      <c r="E4588"/>
      <c r="F4588"/>
      <c r="K4588"/>
      <c r="L4588"/>
      <c r="M4588"/>
      <c r="N4588"/>
      <c r="O4588"/>
      <c r="Q4588"/>
      <c r="R4588"/>
      <c r="AL4588" s="117"/>
      <c r="AM4588"/>
      <c r="AN4588"/>
      <c r="AO4588"/>
      <c r="AP4588"/>
      <c r="AU4588"/>
      <c r="AV4588" s="169"/>
    </row>
    <row r="4589" spans="1:48" s="9" customFormat="1" ht="15" customHeight="1" x14ac:dyDescent="0.35">
      <c r="A4589"/>
      <c r="B4589"/>
      <c r="C4589"/>
      <c r="D4589"/>
      <c r="E4589"/>
      <c r="F4589"/>
      <c r="K4589"/>
      <c r="L4589"/>
      <c r="M4589"/>
      <c r="N4589"/>
      <c r="O4589"/>
      <c r="Q4589"/>
      <c r="R4589"/>
      <c r="AL4589" s="117"/>
      <c r="AM4589"/>
      <c r="AN4589"/>
      <c r="AO4589"/>
      <c r="AP4589"/>
      <c r="AU4589"/>
      <c r="AV4589" s="169"/>
    </row>
    <row r="4590" spans="1:48" s="9" customFormat="1" ht="15" customHeight="1" x14ac:dyDescent="0.35">
      <c r="A4590"/>
      <c r="B4590"/>
      <c r="C4590"/>
      <c r="D4590"/>
      <c r="E4590"/>
      <c r="F4590"/>
      <c r="K4590"/>
      <c r="L4590"/>
      <c r="M4590"/>
      <c r="N4590"/>
      <c r="O4590"/>
      <c r="Q4590"/>
      <c r="R4590"/>
      <c r="AL4590" s="117"/>
      <c r="AM4590"/>
      <c r="AN4590"/>
      <c r="AO4590"/>
      <c r="AP4590"/>
      <c r="AU4590"/>
      <c r="AV4590" s="169"/>
    </row>
    <row r="4591" spans="1:48" s="9" customFormat="1" ht="15" customHeight="1" x14ac:dyDescent="0.35">
      <c r="A4591"/>
      <c r="B4591"/>
      <c r="C4591"/>
      <c r="D4591"/>
      <c r="E4591"/>
      <c r="F4591"/>
      <c r="K4591"/>
      <c r="L4591"/>
      <c r="M4591"/>
      <c r="N4591"/>
      <c r="O4591"/>
      <c r="Q4591"/>
      <c r="R4591"/>
      <c r="AL4591" s="117"/>
      <c r="AM4591"/>
      <c r="AN4591"/>
      <c r="AO4591"/>
      <c r="AP4591"/>
      <c r="AU4591"/>
      <c r="AV4591" s="169"/>
    </row>
    <row r="4592" spans="1:48" s="9" customFormat="1" ht="15" customHeight="1" x14ac:dyDescent="0.35">
      <c r="A4592"/>
      <c r="B4592"/>
      <c r="C4592"/>
      <c r="D4592"/>
      <c r="E4592"/>
      <c r="F4592"/>
      <c r="K4592"/>
      <c r="L4592"/>
      <c r="M4592"/>
      <c r="N4592"/>
      <c r="O4592"/>
      <c r="Q4592"/>
      <c r="R4592"/>
      <c r="AL4592" s="117"/>
      <c r="AM4592"/>
      <c r="AN4592"/>
      <c r="AO4592"/>
      <c r="AP4592"/>
      <c r="AU4592"/>
      <c r="AV4592" s="169"/>
    </row>
    <row r="4593" spans="1:48" s="9" customFormat="1" ht="15" customHeight="1" x14ac:dyDescent="0.35">
      <c r="A4593"/>
      <c r="B4593"/>
      <c r="C4593"/>
      <c r="D4593"/>
      <c r="E4593"/>
      <c r="F4593"/>
      <c r="K4593"/>
      <c r="L4593"/>
      <c r="M4593"/>
      <c r="N4593"/>
      <c r="O4593"/>
      <c r="Q4593"/>
      <c r="R4593"/>
      <c r="AL4593" s="117"/>
      <c r="AM4593"/>
      <c r="AN4593"/>
      <c r="AO4593"/>
      <c r="AP4593"/>
      <c r="AU4593"/>
      <c r="AV4593" s="169"/>
    </row>
    <row r="4594" spans="1:48" s="9" customFormat="1" ht="15" customHeight="1" x14ac:dyDescent="0.35">
      <c r="A4594"/>
      <c r="B4594"/>
      <c r="C4594"/>
      <c r="D4594"/>
      <c r="E4594"/>
      <c r="F4594"/>
      <c r="K4594"/>
      <c r="L4594"/>
      <c r="M4594"/>
      <c r="N4594"/>
      <c r="O4594"/>
      <c r="Q4594"/>
      <c r="R4594"/>
      <c r="AL4594" s="117"/>
      <c r="AM4594"/>
      <c r="AN4594"/>
      <c r="AO4594"/>
      <c r="AP4594"/>
      <c r="AU4594"/>
      <c r="AV4594" s="169"/>
    </row>
    <row r="4595" spans="1:48" s="9" customFormat="1" ht="15" customHeight="1" x14ac:dyDescent="0.35">
      <c r="A4595"/>
      <c r="B4595"/>
      <c r="C4595"/>
      <c r="D4595"/>
      <c r="E4595"/>
      <c r="F4595"/>
      <c r="K4595"/>
      <c r="L4595"/>
      <c r="M4595"/>
      <c r="N4595"/>
      <c r="O4595"/>
      <c r="Q4595"/>
      <c r="R4595"/>
      <c r="AL4595" s="117"/>
      <c r="AM4595"/>
      <c r="AN4595"/>
      <c r="AO4595"/>
      <c r="AP4595"/>
      <c r="AU4595"/>
      <c r="AV4595" s="169"/>
    </row>
    <row r="4596" spans="1:48" s="9" customFormat="1" ht="15" customHeight="1" x14ac:dyDescent="0.35">
      <c r="A4596"/>
      <c r="B4596"/>
      <c r="C4596"/>
      <c r="D4596"/>
      <c r="E4596"/>
      <c r="F4596"/>
      <c r="K4596"/>
      <c r="L4596"/>
      <c r="M4596"/>
      <c r="N4596"/>
      <c r="O4596"/>
      <c r="Q4596"/>
      <c r="R4596"/>
      <c r="AL4596" s="117"/>
      <c r="AM4596"/>
      <c r="AN4596"/>
      <c r="AO4596"/>
      <c r="AP4596"/>
      <c r="AU4596"/>
      <c r="AV4596" s="169"/>
    </row>
    <row r="4597" spans="1:48" s="9" customFormat="1" ht="15" customHeight="1" x14ac:dyDescent="0.35">
      <c r="A4597"/>
      <c r="B4597"/>
      <c r="C4597"/>
      <c r="D4597"/>
      <c r="E4597"/>
      <c r="F4597"/>
      <c r="K4597"/>
      <c r="L4597"/>
      <c r="M4597"/>
      <c r="N4597"/>
      <c r="O4597"/>
      <c r="Q4597"/>
      <c r="R4597"/>
      <c r="AL4597" s="117"/>
      <c r="AM4597"/>
      <c r="AN4597"/>
      <c r="AO4597"/>
      <c r="AP4597"/>
      <c r="AU4597"/>
      <c r="AV4597" s="169"/>
    </row>
    <row r="4598" spans="1:48" s="9" customFormat="1" ht="15" customHeight="1" x14ac:dyDescent="0.35">
      <c r="A4598"/>
      <c r="B4598"/>
      <c r="C4598"/>
      <c r="D4598"/>
      <c r="E4598"/>
      <c r="F4598"/>
      <c r="K4598"/>
      <c r="L4598"/>
      <c r="M4598"/>
      <c r="N4598"/>
      <c r="O4598"/>
      <c r="Q4598"/>
      <c r="R4598"/>
      <c r="AL4598" s="117"/>
      <c r="AM4598"/>
      <c r="AN4598"/>
      <c r="AO4598"/>
      <c r="AP4598"/>
      <c r="AU4598"/>
      <c r="AV4598" s="169"/>
    </row>
    <row r="4599" spans="1:48" s="9" customFormat="1" ht="15" customHeight="1" x14ac:dyDescent="0.35">
      <c r="A4599"/>
      <c r="B4599"/>
      <c r="C4599"/>
      <c r="D4599"/>
      <c r="E4599"/>
      <c r="F4599"/>
      <c r="K4599"/>
      <c r="L4599"/>
      <c r="M4599"/>
      <c r="N4599"/>
      <c r="O4599"/>
      <c r="Q4599"/>
      <c r="R4599"/>
      <c r="AL4599" s="117"/>
      <c r="AM4599"/>
      <c r="AN4599"/>
      <c r="AO4599"/>
      <c r="AP4599"/>
      <c r="AU4599"/>
      <c r="AV4599" s="169"/>
    </row>
    <row r="4600" spans="1:48" s="9" customFormat="1" ht="15" customHeight="1" x14ac:dyDescent="0.35">
      <c r="A4600"/>
      <c r="B4600"/>
      <c r="C4600"/>
      <c r="D4600"/>
      <c r="E4600"/>
      <c r="F4600"/>
      <c r="K4600"/>
      <c r="L4600"/>
      <c r="M4600"/>
      <c r="N4600"/>
      <c r="O4600"/>
      <c r="Q4600"/>
      <c r="R4600"/>
      <c r="AL4600" s="117"/>
      <c r="AM4600"/>
      <c r="AN4600"/>
      <c r="AO4600"/>
      <c r="AP4600"/>
      <c r="AU4600"/>
      <c r="AV4600" s="169"/>
    </row>
    <row r="4601" spans="1:48" s="9" customFormat="1" ht="15" customHeight="1" x14ac:dyDescent="0.35">
      <c r="A4601"/>
      <c r="B4601"/>
      <c r="C4601"/>
      <c r="D4601"/>
      <c r="E4601"/>
      <c r="F4601"/>
      <c r="K4601"/>
      <c r="L4601"/>
      <c r="M4601"/>
      <c r="N4601"/>
      <c r="O4601"/>
      <c r="Q4601"/>
      <c r="R4601"/>
      <c r="AL4601" s="117"/>
      <c r="AM4601"/>
      <c r="AN4601"/>
      <c r="AO4601"/>
      <c r="AP4601"/>
      <c r="AU4601"/>
      <c r="AV4601" s="169"/>
    </row>
    <row r="4602" spans="1:48" s="9" customFormat="1" ht="15" customHeight="1" x14ac:dyDescent="0.35">
      <c r="A4602"/>
      <c r="B4602"/>
      <c r="C4602"/>
      <c r="D4602"/>
      <c r="E4602"/>
      <c r="F4602"/>
      <c r="K4602"/>
      <c r="L4602"/>
      <c r="M4602"/>
      <c r="N4602"/>
      <c r="O4602"/>
      <c r="Q4602"/>
      <c r="R4602"/>
      <c r="AL4602" s="117"/>
      <c r="AM4602"/>
      <c r="AN4602"/>
      <c r="AO4602"/>
      <c r="AP4602"/>
      <c r="AU4602"/>
      <c r="AV4602" s="169"/>
    </row>
    <row r="4603" spans="1:48" s="9" customFormat="1" ht="15" customHeight="1" x14ac:dyDescent="0.35">
      <c r="A4603"/>
      <c r="B4603"/>
      <c r="C4603"/>
      <c r="D4603"/>
      <c r="E4603"/>
      <c r="F4603"/>
      <c r="K4603"/>
      <c r="L4603"/>
      <c r="M4603"/>
      <c r="N4603"/>
      <c r="O4603"/>
      <c r="Q4603"/>
      <c r="R4603"/>
      <c r="AL4603" s="117"/>
      <c r="AM4603"/>
      <c r="AN4603"/>
      <c r="AO4603"/>
      <c r="AP4603"/>
      <c r="AU4603"/>
      <c r="AV4603" s="169"/>
    </row>
    <row r="4604" spans="1:48" s="9" customFormat="1" ht="15" customHeight="1" x14ac:dyDescent="0.35">
      <c r="A4604"/>
      <c r="B4604"/>
      <c r="C4604"/>
      <c r="D4604"/>
      <c r="E4604"/>
      <c r="F4604"/>
      <c r="K4604"/>
      <c r="L4604"/>
      <c r="M4604"/>
      <c r="N4604"/>
      <c r="O4604"/>
      <c r="Q4604"/>
      <c r="R4604"/>
      <c r="AL4604" s="117"/>
      <c r="AM4604"/>
      <c r="AN4604"/>
      <c r="AO4604"/>
      <c r="AP4604"/>
      <c r="AU4604"/>
      <c r="AV4604" s="169"/>
    </row>
    <row r="4605" spans="1:48" s="9" customFormat="1" ht="15" customHeight="1" x14ac:dyDescent="0.35">
      <c r="A4605"/>
      <c r="B4605"/>
      <c r="C4605"/>
      <c r="D4605"/>
      <c r="E4605"/>
      <c r="F4605"/>
      <c r="K4605"/>
      <c r="L4605"/>
      <c r="M4605"/>
      <c r="N4605"/>
      <c r="O4605"/>
      <c r="Q4605"/>
      <c r="R4605"/>
      <c r="AL4605" s="117"/>
      <c r="AM4605"/>
      <c r="AN4605"/>
      <c r="AO4605"/>
      <c r="AP4605"/>
      <c r="AU4605"/>
      <c r="AV4605" s="169"/>
    </row>
    <row r="4606" spans="1:48" s="9" customFormat="1" ht="15" customHeight="1" x14ac:dyDescent="0.35">
      <c r="A4606"/>
      <c r="B4606"/>
      <c r="C4606"/>
      <c r="D4606"/>
      <c r="E4606"/>
      <c r="F4606"/>
      <c r="K4606"/>
      <c r="L4606"/>
      <c r="M4606"/>
      <c r="N4606"/>
      <c r="O4606"/>
      <c r="Q4606"/>
      <c r="R4606"/>
      <c r="AL4606" s="117"/>
      <c r="AM4606"/>
      <c r="AN4606"/>
      <c r="AO4606"/>
      <c r="AP4606"/>
      <c r="AU4606"/>
      <c r="AV4606" s="169"/>
    </row>
    <row r="4607" spans="1:48" s="9" customFormat="1" ht="15" customHeight="1" x14ac:dyDescent="0.35">
      <c r="A4607"/>
      <c r="B4607"/>
      <c r="C4607"/>
      <c r="D4607"/>
      <c r="E4607"/>
      <c r="F4607"/>
      <c r="K4607"/>
      <c r="L4607"/>
      <c r="M4607"/>
      <c r="N4607"/>
      <c r="O4607"/>
      <c r="Q4607"/>
      <c r="R4607"/>
      <c r="AL4607" s="117"/>
      <c r="AM4607"/>
      <c r="AN4607"/>
      <c r="AO4607"/>
      <c r="AP4607"/>
      <c r="AU4607"/>
      <c r="AV4607" s="169"/>
    </row>
    <row r="4608" spans="1:48" s="9" customFormat="1" ht="15" customHeight="1" x14ac:dyDescent="0.35">
      <c r="A4608"/>
      <c r="B4608"/>
      <c r="C4608"/>
      <c r="D4608"/>
      <c r="E4608"/>
      <c r="F4608"/>
      <c r="K4608"/>
      <c r="L4608"/>
      <c r="M4608"/>
      <c r="N4608"/>
      <c r="O4608"/>
      <c r="Q4608"/>
      <c r="R4608"/>
      <c r="AL4608" s="117"/>
      <c r="AM4608"/>
      <c r="AN4608"/>
      <c r="AO4608"/>
      <c r="AP4608"/>
      <c r="AU4608"/>
      <c r="AV4608" s="169"/>
    </row>
    <row r="4609" spans="1:48" s="9" customFormat="1" ht="15" customHeight="1" x14ac:dyDescent="0.35">
      <c r="A4609"/>
      <c r="B4609"/>
      <c r="C4609"/>
      <c r="D4609"/>
      <c r="E4609"/>
      <c r="F4609"/>
      <c r="K4609"/>
      <c r="L4609"/>
      <c r="M4609"/>
      <c r="N4609"/>
      <c r="O4609"/>
      <c r="Q4609"/>
      <c r="R4609"/>
      <c r="AL4609" s="117"/>
      <c r="AM4609"/>
      <c r="AN4609"/>
      <c r="AO4609"/>
      <c r="AP4609"/>
      <c r="AU4609"/>
      <c r="AV4609" s="169"/>
    </row>
    <row r="4610" spans="1:48" s="9" customFormat="1" ht="15" customHeight="1" x14ac:dyDescent="0.35">
      <c r="A4610"/>
      <c r="B4610"/>
      <c r="C4610"/>
      <c r="D4610"/>
      <c r="E4610"/>
      <c r="F4610"/>
      <c r="K4610"/>
      <c r="L4610"/>
      <c r="M4610"/>
      <c r="N4610"/>
      <c r="O4610"/>
      <c r="Q4610"/>
      <c r="R4610"/>
      <c r="AL4610" s="117"/>
      <c r="AM4610"/>
      <c r="AN4610"/>
      <c r="AO4610"/>
      <c r="AP4610"/>
      <c r="AU4610"/>
      <c r="AV4610" s="169"/>
    </row>
    <row r="4611" spans="1:48" s="9" customFormat="1" ht="15" customHeight="1" x14ac:dyDescent="0.35">
      <c r="A4611"/>
      <c r="B4611"/>
      <c r="C4611"/>
      <c r="D4611"/>
      <c r="E4611"/>
      <c r="F4611"/>
      <c r="K4611"/>
      <c r="L4611"/>
      <c r="M4611"/>
      <c r="N4611"/>
      <c r="O4611"/>
      <c r="Q4611"/>
      <c r="R4611"/>
      <c r="AL4611" s="117"/>
      <c r="AM4611"/>
      <c r="AN4611"/>
      <c r="AO4611"/>
      <c r="AP4611"/>
      <c r="AU4611"/>
      <c r="AV4611" s="169"/>
    </row>
    <row r="4612" spans="1:48" s="9" customFormat="1" ht="15" customHeight="1" x14ac:dyDescent="0.35">
      <c r="A4612"/>
      <c r="B4612"/>
      <c r="C4612"/>
      <c r="D4612"/>
      <c r="E4612"/>
      <c r="F4612"/>
      <c r="K4612"/>
      <c r="L4612"/>
      <c r="M4612"/>
      <c r="N4612"/>
      <c r="O4612"/>
      <c r="Q4612"/>
      <c r="R4612"/>
      <c r="AL4612" s="117"/>
      <c r="AM4612"/>
      <c r="AN4612"/>
      <c r="AO4612"/>
      <c r="AP4612"/>
      <c r="AU4612"/>
      <c r="AV4612" s="169"/>
    </row>
    <row r="4613" spans="1:48" s="9" customFormat="1" ht="15" customHeight="1" x14ac:dyDescent="0.35">
      <c r="A4613"/>
      <c r="B4613"/>
      <c r="C4613"/>
      <c r="D4613"/>
      <c r="E4613"/>
      <c r="F4613"/>
      <c r="K4613"/>
      <c r="L4613"/>
      <c r="M4613"/>
      <c r="N4613"/>
      <c r="O4613"/>
      <c r="Q4613"/>
      <c r="R4613"/>
      <c r="AL4613" s="117"/>
      <c r="AM4613"/>
      <c r="AN4613"/>
      <c r="AO4613"/>
      <c r="AP4613"/>
      <c r="AU4613"/>
      <c r="AV4613" s="169"/>
    </row>
    <row r="4614" spans="1:48" s="9" customFormat="1" ht="15" customHeight="1" x14ac:dyDescent="0.35">
      <c r="A4614"/>
      <c r="B4614"/>
      <c r="C4614"/>
      <c r="D4614"/>
      <c r="E4614"/>
      <c r="F4614"/>
      <c r="K4614"/>
      <c r="L4614"/>
      <c r="M4614"/>
      <c r="N4614"/>
      <c r="O4614"/>
      <c r="Q4614"/>
      <c r="R4614"/>
      <c r="AL4614" s="117"/>
      <c r="AM4614"/>
      <c r="AN4614"/>
      <c r="AO4614"/>
      <c r="AP4614"/>
      <c r="AU4614"/>
      <c r="AV4614" s="169"/>
    </row>
    <row r="4615" spans="1:48" s="9" customFormat="1" ht="15" customHeight="1" x14ac:dyDescent="0.35">
      <c r="A4615"/>
      <c r="B4615"/>
      <c r="C4615"/>
      <c r="D4615"/>
      <c r="E4615"/>
      <c r="F4615"/>
      <c r="K4615"/>
      <c r="L4615"/>
      <c r="M4615"/>
      <c r="N4615"/>
      <c r="O4615"/>
      <c r="Q4615"/>
      <c r="R4615"/>
      <c r="AL4615" s="117"/>
      <c r="AM4615"/>
      <c r="AN4615"/>
      <c r="AO4615"/>
      <c r="AP4615"/>
      <c r="AU4615"/>
      <c r="AV4615" s="169"/>
    </row>
    <row r="4616" spans="1:48" s="9" customFormat="1" ht="15" customHeight="1" x14ac:dyDescent="0.35">
      <c r="A4616"/>
      <c r="B4616"/>
      <c r="C4616"/>
      <c r="D4616"/>
      <c r="E4616"/>
      <c r="F4616"/>
      <c r="K4616"/>
      <c r="L4616"/>
      <c r="M4616"/>
      <c r="N4616"/>
      <c r="O4616"/>
      <c r="Q4616"/>
      <c r="R4616"/>
      <c r="AL4616" s="117"/>
      <c r="AM4616"/>
      <c r="AN4616"/>
      <c r="AO4616"/>
      <c r="AP4616"/>
      <c r="AU4616"/>
      <c r="AV4616" s="169"/>
    </row>
    <row r="4617" spans="1:48" s="9" customFormat="1" ht="15" customHeight="1" x14ac:dyDescent="0.35">
      <c r="A4617"/>
      <c r="B4617"/>
      <c r="C4617"/>
      <c r="D4617"/>
      <c r="E4617"/>
      <c r="F4617"/>
      <c r="K4617"/>
      <c r="L4617"/>
      <c r="M4617"/>
      <c r="N4617"/>
      <c r="O4617"/>
      <c r="Q4617"/>
      <c r="R4617"/>
      <c r="AL4617" s="117"/>
      <c r="AM4617"/>
      <c r="AN4617"/>
      <c r="AO4617"/>
      <c r="AP4617"/>
      <c r="AU4617"/>
      <c r="AV4617" s="169"/>
    </row>
    <row r="4618" spans="1:48" s="9" customFormat="1" ht="15" customHeight="1" x14ac:dyDescent="0.35">
      <c r="A4618"/>
      <c r="B4618"/>
      <c r="C4618"/>
      <c r="D4618"/>
      <c r="E4618"/>
      <c r="F4618"/>
      <c r="K4618"/>
      <c r="L4618"/>
      <c r="M4618"/>
      <c r="N4618"/>
      <c r="O4618"/>
      <c r="Q4618"/>
      <c r="R4618"/>
      <c r="AL4618" s="117"/>
      <c r="AM4618"/>
      <c r="AN4618"/>
      <c r="AO4618"/>
      <c r="AP4618"/>
      <c r="AU4618"/>
      <c r="AV4618" s="169"/>
    </row>
    <row r="4619" spans="1:48" s="9" customFormat="1" ht="15" customHeight="1" x14ac:dyDescent="0.35">
      <c r="A4619"/>
      <c r="B4619"/>
      <c r="C4619"/>
      <c r="D4619"/>
      <c r="E4619"/>
      <c r="F4619"/>
      <c r="K4619"/>
      <c r="L4619"/>
      <c r="M4619"/>
      <c r="N4619"/>
      <c r="O4619"/>
      <c r="Q4619"/>
      <c r="R4619"/>
      <c r="AL4619" s="117"/>
      <c r="AM4619"/>
      <c r="AN4619"/>
      <c r="AO4619"/>
      <c r="AP4619"/>
      <c r="AU4619"/>
      <c r="AV4619" s="169"/>
    </row>
    <row r="4620" spans="1:48" s="9" customFormat="1" ht="15" customHeight="1" x14ac:dyDescent="0.35">
      <c r="A4620"/>
      <c r="B4620"/>
      <c r="C4620"/>
      <c r="D4620"/>
      <c r="E4620"/>
      <c r="F4620"/>
      <c r="K4620"/>
      <c r="L4620"/>
      <c r="M4620"/>
      <c r="N4620"/>
      <c r="O4620"/>
      <c r="Q4620"/>
      <c r="R4620"/>
      <c r="AL4620" s="117"/>
      <c r="AM4620"/>
      <c r="AN4620"/>
      <c r="AO4620"/>
      <c r="AP4620"/>
      <c r="AU4620"/>
      <c r="AV4620" s="169"/>
    </row>
    <row r="4621" spans="1:48" s="9" customFormat="1" ht="15" customHeight="1" x14ac:dyDescent="0.35">
      <c r="A4621"/>
      <c r="B4621"/>
      <c r="C4621"/>
      <c r="D4621"/>
      <c r="E4621"/>
      <c r="F4621"/>
      <c r="K4621"/>
      <c r="L4621"/>
      <c r="M4621"/>
      <c r="N4621"/>
      <c r="O4621"/>
      <c r="Q4621"/>
      <c r="R4621"/>
      <c r="AL4621" s="117"/>
      <c r="AM4621"/>
      <c r="AN4621"/>
      <c r="AO4621"/>
      <c r="AP4621"/>
      <c r="AU4621"/>
      <c r="AV4621" s="169"/>
    </row>
    <row r="4622" spans="1:48" s="9" customFormat="1" ht="15" customHeight="1" x14ac:dyDescent="0.35">
      <c r="A4622"/>
      <c r="B4622"/>
      <c r="C4622"/>
      <c r="D4622"/>
      <c r="E4622"/>
      <c r="F4622"/>
      <c r="K4622"/>
      <c r="L4622"/>
      <c r="M4622"/>
      <c r="N4622"/>
      <c r="O4622"/>
      <c r="Q4622"/>
      <c r="R4622"/>
      <c r="AL4622" s="117"/>
      <c r="AM4622"/>
      <c r="AN4622"/>
      <c r="AO4622"/>
      <c r="AP4622"/>
      <c r="AU4622"/>
      <c r="AV4622" s="169"/>
    </row>
    <row r="4623" spans="1:48" s="9" customFormat="1" ht="15" customHeight="1" x14ac:dyDescent="0.35">
      <c r="A4623"/>
      <c r="B4623"/>
      <c r="C4623"/>
      <c r="D4623"/>
      <c r="E4623"/>
      <c r="F4623"/>
      <c r="K4623"/>
      <c r="L4623"/>
      <c r="M4623"/>
      <c r="N4623"/>
      <c r="O4623"/>
      <c r="Q4623"/>
      <c r="R4623"/>
      <c r="AL4623" s="117"/>
      <c r="AM4623"/>
      <c r="AN4623"/>
      <c r="AO4623"/>
      <c r="AP4623"/>
      <c r="AU4623"/>
      <c r="AV4623" s="169"/>
    </row>
    <row r="4624" spans="1:48" s="9" customFormat="1" ht="15" customHeight="1" x14ac:dyDescent="0.35">
      <c r="A4624"/>
      <c r="B4624"/>
      <c r="C4624"/>
      <c r="D4624"/>
      <c r="E4624"/>
      <c r="F4624"/>
      <c r="K4624"/>
      <c r="L4624"/>
      <c r="M4624"/>
      <c r="N4624"/>
      <c r="O4624"/>
      <c r="Q4624"/>
      <c r="R4624"/>
      <c r="AL4624" s="117"/>
      <c r="AM4624"/>
      <c r="AN4624"/>
      <c r="AO4624"/>
      <c r="AP4624"/>
      <c r="AU4624"/>
      <c r="AV4624" s="169"/>
    </row>
    <row r="4625" spans="1:48" s="9" customFormat="1" ht="15" customHeight="1" x14ac:dyDescent="0.35">
      <c r="A4625"/>
      <c r="B4625"/>
      <c r="C4625"/>
      <c r="D4625"/>
      <c r="E4625"/>
      <c r="F4625"/>
      <c r="K4625"/>
      <c r="L4625"/>
      <c r="M4625"/>
      <c r="N4625"/>
      <c r="O4625"/>
      <c r="Q4625"/>
      <c r="R4625"/>
      <c r="AL4625" s="117"/>
      <c r="AM4625"/>
      <c r="AN4625"/>
      <c r="AO4625"/>
      <c r="AP4625"/>
      <c r="AU4625"/>
      <c r="AV4625" s="169"/>
    </row>
    <row r="4626" spans="1:48" s="9" customFormat="1" ht="15" customHeight="1" x14ac:dyDescent="0.35">
      <c r="A4626"/>
      <c r="B4626"/>
      <c r="C4626"/>
      <c r="D4626"/>
      <c r="E4626"/>
      <c r="F4626"/>
      <c r="K4626"/>
      <c r="L4626"/>
      <c r="M4626"/>
      <c r="N4626"/>
      <c r="O4626"/>
      <c r="Q4626"/>
      <c r="R4626"/>
      <c r="AL4626" s="117"/>
      <c r="AM4626"/>
      <c r="AN4626"/>
      <c r="AO4626"/>
      <c r="AP4626"/>
      <c r="AU4626"/>
      <c r="AV4626" s="169"/>
    </row>
    <row r="4627" spans="1:48" s="9" customFormat="1" ht="15" customHeight="1" x14ac:dyDescent="0.35">
      <c r="A4627"/>
      <c r="B4627"/>
      <c r="C4627"/>
      <c r="D4627"/>
      <c r="E4627"/>
      <c r="F4627"/>
      <c r="K4627"/>
      <c r="L4627"/>
      <c r="M4627"/>
      <c r="N4627"/>
      <c r="O4627"/>
      <c r="Q4627"/>
      <c r="R4627"/>
      <c r="AL4627" s="117"/>
      <c r="AM4627"/>
      <c r="AN4627"/>
      <c r="AO4627"/>
      <c r="AP4627"/>
      <c r="AU4627"/>
      <c r="AV4627" s="169"/>
    </row>
    <row r="4628" spans="1:48" s="9" customFormat="1" ht="15" customHeight="1" x14ac:dyDescent="0.35">
      <c r="A4628"/>
      <c r="B4628"/>
      <c r="C4628"/>
      <c r="D4628"/>
      <c r="E4628"/>
      <c r="F4628"/>
      <c r="K4628"/>
      <c r="L4628"/>
      <c r="M4628"/>
      <c r="N4628"/>
      <c r="O4628"/>
      <c r="Q4628"/>
      <c r="R4628"/>
      <c r="AL4628" s="117"/>
      <c r="AM4628"/>
      <c r="AN4628"/>
      <c r="AO4628"/>
      <c r="AP4628"/>
      <c r="AU4628"/>
      <c r="AV4628" s="169"/>
    </row>
    <row r="4629" spans="1:48" s="9" customFormat="1" ht="15" customHeight="1" x14ac:dyDescent="0.35">
      <c r="A4629"/>
      <c r="B4629"/>
      <c r="C4629"/>
      <c r="D4629"/>
      <c r="E4629"/>
      <c r="F4629"/>
      <c r="K4629"/>
      <c r="L4629"/>
      <c r="M4629"/>
      <c r="N4629"/>
      <c r="O4629"/>
      <c r="Q4629"/>
      <c r="R4629"/>
      <c r="AL4629" s="117"/>
      <c r="AM4629"/>
      <c r="AN4629"/>
      <c r="AO4629"/>
      <c r="AP4629"/>
      <c r="AU4629"/>
      <c r="AV4629" s="169"/>
    </row>
    <row r="4630" spans="1:48" s="9" customFormat="1" ht="15" customHeight="1" x14ac:dyDescent="0.35">
      <c r="A4630"/>
      <c r="B4630"/>
      <c r="C4630"/>
      <c r="D4630"/>
      <c r="E4630"/>
      <c r="F4630"/>
      <c r="K4630"/>
      <c r="L4630"/>
      <c r="M4630"/>
      <c r="N4630"/>
      <c r="O4630"/>
      <c r="Q4630"/>
      <c r="R4630"/>
      <c r="AL4630" s="117"/>
      <c r="AM4630"/>
      <c r="AN4630"/>
      <c r="AO4630"/>
      <c r="AP4630"/>
      <c r="AU4630"/>
      <c r="AV4630" s="169"/>
    </row>
    <row r="4631" spans="1:48" s="9" customFormat="1" ht="15" customHeight="1" x14ac:dyDescent="0.35">
      <c r="A4631"/>
      <c r="B4631"/>
      <c r="C4631"/>
      <c r="D4631"/>
      <c r="E4631"/>
      <c r="F4631"/>
      <c r="K4631"/>
      <c r="L4631"/>
      <c r="M4631"/>
      <c r="N4631"/>
      <c r="O4631"/>
      <c r="Q4631"/>
      <c r="R4631"/>
      <c r="AL4631" s="117"/>
      <c r="AM4631"/>
      <c r="AN4631"/>
      <c r="AO4631"/>
      <c r="AP4631"/>
      <c r="AU4631"/>
      <c r="AV4631" s="169"/>
    </row>
    <row r="4632" spans="1:48" s="9" customFormat="1" ht="15" customHeight="1" x14ac:dyDescent="0.35">
      <c r="A4632"/>
      <c r="B4632"/>
      <c r="C4632"/>
      <c r="D4632"/>
      <c r="E4632"/>
      <c r="F4632"/>
      <c r="K4632"/>
      <c r="L4632"/>
      <c r="M4632"/>
      <c r="N4632"/>
      <c r="O4632"/>
      <c r="Q4632"/>
      <c r="R4632"/>
      <c r="AL4632" s="117"/>
      <c r="AM4632"/>
      <c r="AN4632"/>
      <c r="AO4632"/>
      <c r="AP4632"/>
      <c r="AU4632"/>
      <c r="AV4632" s="169"/>
    </row>
    <row r="4633" spans="1:48" s="9" customFormat="1" ht="15" customHeight="1" x14ac:dyDescent="0.35">
      <c r="A4633"/>
      <c r="B4633"/>
      <c r="C4633"/>
      <c r="D4633"/>
      <c r="E4633"/>
      <c r="F4633"/>
      <c r="K4633"/>
      <c r="L4633"/>
      <c r="M4633"/>
      <c r="N4633"/>
      <c r="O4633"/>
      <c r="Q4633"/>
      <c r="R4633"/>
      <c r="AL4633" s="117"/>
      <c r="AM4633"/>
      <c r="AN4633"/>
      <c r="AO4633"/>
      <c r="AP4633"/>
      <c r="AU4633"/>
      <c r="AV4633" s="169"/>
    </row>
    <row r="4634" spans="1:48" s="9" customFormat="1" ht="15" customHeight="1" x14ac:dyDescent="0.35">
      <c r="A4634"/>
      <c r="B4634"/>
      <c r="C4634"/>
      <c r="D4634"/>
      <c r="E4634"/>
      <c r="F4634"/>
      <c r="K4634"/>
      <c r="L4634"/>
      <c r="M4634"/>
      <c r="N4634"/>
      <c r="O4634"/>
      <c r="Q4634"/>
      <c r="R4634"/>
      <c r="AL4634" s="117"/>
      <c r="AM4634"/>
      <c r="AN4634"/>
      <c r="AO4634"/>
      <c r="AP4634"/>
      <c r="AU4634"/>
      <c r="AV4634" s="169"/>
    </row>
    <row r="4635" spans="1:48" s="9" customFormat="1" ht="15" customHeight="1" x14ac:dyDescent="0.35">
      <c r="A4635"/>
      <c r="B4635"/>
      <c r="C4635"/>
      <c r="D4635"/>
      <c r="E4635"/>
      <c r="F4635"/>
      <c r="K4635"/>
      <c r="L4635"/>
      <c r="M4635"/>
      <c r="N4635"/>
      <c r="O4635"/>
      <c r="Q4635"/>
      <c r="R4635"/>
      <c r="AL4635" s="117"/>
      <c r="AM4635"/>
      <c r="AN4635"/>
      <c r="AO4635"/>
      <c r="AP4635"/>
      <c r="AU4635"/>
      <c r="AV4635" s="169"/>
    </row>
    <row r="4636" spans="1:48" s="9" customFormat="1" ht="15" customHeight="1" x14ac:dyDescent="0.35">
      <c r="A4636"/>
      <c r="B4636"/>
      <c r="C4636"/>
      <c r="D4636"/>
      <c r="E4636"/>
      <c r="F4636"/>
      <c r="K4636"/>
      <c r="L4636"/>
      <c r="M4636"/>
      <c r="N4636"/>
      <c r="O4636"/>
      <c r="Q4636"/>
      <c r="R4636"/>
      <c r="AL4636" s="117"/>
      <c r="AM4636"/>
      <c r="AN4636"/>
      <c r="AO4636"/>
      <c r="AP4636"/>
      <c r="AU4636"/>
      <c r="AV4636" s="169"/>
    </row>
    <row r="4637" spans="1:48" s="9" customFormat="1" ht="15" customHeight="1" x14ac:dyDescent="0.35">
      <c r="A4637"/>
      <c r="B4637"/>
      <c r="C4637"/>
      <c r="D4637"/>
      <c r="E4637"/>
      <c r="F4637"/>
      <c r="K4637"/>
      <c r="L4637"/>
      <c r="M4637"/>
      <c r="N4637"/>
      <c r="O4637"/>
      <c r="Q4637"/>
      <c r="R4637"/>
      <c r="AL4637" s="117"/>
      <c r="AM4637"/>
      <c r="AN4637"/>
      <c r="AO4637"/>
      <c r="AP4637"/>
      <c r="AU4637"/>
      <c r="AV4637" s="169"/>
    </row>
    <row r="4638" spans="1:48" s="9" customFormat="1" ht="15" customHeight="1" x14ac:dyDescent="0.35">
      <c r="A4638"/>
      <c r="B4638"/>
      <c r="C4638"/>
      <c r="D4638"/>
      <c r="E4638"/>
      <c r="F4638"/>
      <c r="K4638"/>
      <c r="L4638"/>
      <c r="M4638"/>
      <c r="N4638"/>
      <c r="O4638"/>
      <c r="Q4638"/>
      <c r="R4638"/>
      <c r="AL4638" s="117"/>
      <c r="AM4638"/>
      <c r="AN4638"/>
      <c r="AO4638"/>
      <c r="AP4638"/>
      <c r="AU4638"/>
      <c r="AV4638" s="169"/>
    </row>
    <row r="4639" spans="1:48" s="9" customFormat="1" ht="15" customHeight="1" x14ac:dyDescent="0.35">
      <c r="A4639"/>
      <c r="B4639"/>
      <c r="C4639"/>
      <c r="D4639"/>
      <c r="E4639"/>
      <c r="F4639"/>
      <c r="K4639"/>
      <c r="L4639"/>
      <c r="M4639"/>
      <c r="N4639"/>
      <c r="O4639"/>
      <c r="Q4639"/>
      <c r="R4639"/>
      <c r="AL4639" s="117"/>
      <c r="AM4639"/>
      <c r="AN4639"/>
      <c r="AO4639"/>
      <c r="AP4639"/>
      <c r="AU4639"/>
      <c r="AV4639" s="169"/>
    </row>
    <row r="4640" spans="1:48" s="9" customFormat="1" ht="15" customHeight="1" x14ac:dyDescent="0.35">
      <c r="A4640"/>
      <c r="B4640"/>
      <c r="C4640"/>
      <c r="D4640"/>
      <c r="E4640"/>
      <c r="F4640"/>
      <c r="K4640"/>
      <c r="L4640"/>
      <c r="M4640"/>
      <c r="N4640"/>
      <c r="O4640"/>
      <c r="Q4640"/>
      <c r="R4640"/>
      <c r="AL4640" s="117"/>
      <c r="AM4640"/>
      <c r="AN4640"/>
      <c r="AO4640"/>
      <c r="AP4640"/>
      <c r="AU4640"/>
      <c r="AV4640" s="169"/>
    </row>
    <row r="4641" spans="1:48" s="9" customFormat="1" ht="15" customHeight="1" x14ac:dyDescent="0.35">
      <c r="A4641"/>
      <c r="B4641"/>
      <c r="C4641"/>
      <c r="D4641"/>
      <c r="E4641"/>
      <c r="F4641"/>
      <c r="K4641"/>
      <c r="L4641"/>
      <c r="M4641"/>
      <c r="N4641"/>
      <c r="O4641"/>
      <c r="Q4641"/>
      <c r="R4641"/>
      <c r="AL4641" s="117"/>
      <c r="AM4641"/>
      <c r="AN4641"/>
      <c r="AO4641"/>
      <c r="AP4641"/>
      <c r="AU4641"/>
      <c r="AV4641" s="169"/>
    </row>
    <row r="4642" spans="1:48" s="9" customFormat="1" ht="15" customHeight="1" x14ac:dyDescent="0.35">
      <c r="A4642"/>
      <c r="B4642"/>
      <c r="C4642"/>
      <c r="D4642"/>
      <c r="E4642"/>
      <c r="F4642"/>
      <c r="K4642"/>
      <c r="L4642"/>
      <c r="M4642"/>
      <c r="N4642"/>
      <c r="O4642"/>
      <c r="Q4642"/>
      <c r="R4642"/>
      <c r="AL4642" s="117"/>
      <c r="AM4642"/>
      <c r="AN4642"/>
      <c r="AO4642"/>
      <c r="AP4642"/>
      <c r="AU4642"/>
      <c r="AV4642" s="169"/>
    </row>
    <row r="4643" spans="1:48" s="9" customFormat="1" ht="15" customHeight="1" x14ac:dyDescent="0.35">
      <c r="A4643"/>
      <c r="B4643"/>
      <c r="C4643"/>
      <c r="D4643"/>
      <c r="E4643"/>
      <c r="F4643"/>
      <c r="K4643"/>
      <c r="L4643"/>
      <c r="M4643"/>
      <c r="N4643"/>
      <c r="O4643"/>
      <c r="Q4643"/>
      <c r="R4643"/>
      <c r="AL4643" s="117"/>
      <c r="AM4643"/>
      <c r="AN4643"/>
      <c r="AO4643"/>
      <c r="AP4643"/>
      <c r="AU4643"/>
      <c r="AV4643" s="169"/>
    </row>
    <row r="4644" spans="1:48" s="9" customFormat="1" ht="15" customHeight="1" x14ac:dyDescent="0.35">
      <c r="A4644"/>
      <c r="B4644"/>
      <c r="C4644"/>
      <c r="D4644"/>
      <c r="E4644"/>
      <c r="F4644"/>
      <c r="K4644"/>
      <c r="L4644"/>
      <c r="M4644"/>
      <c r="N4644"/>
      <c r="O4644"/>
      <c r="Q4644"/>
      <c r="R4644"/>
      <c r="AL4644" s="117"/>
      <c r="AM4644"/>
      <c r="AN4644"/>
      <c r="AO4644"/>
      <c r="AP4644"/>
      <c r="AU4644"/>
      <c r="AV4644" s="169"/>
    </row>
    <row r="4645" spans="1:48" s="9" customFormat="1" ht="15" customHeight="1" x14ac:dyDescent="0.35">
      <c r="A4645"/>
      <c r="B4645"/>
      <c r="C4645"/>
      <c r="D4645"/>
      <c r="E4645"/>
      <c r="F4645"/>
      <c r="K4645"/>
      <c r="L4645"/>
      <c r="M4645"/>
      <c r="N4645"/>
      <c r="O4645"/>
      <c r="Q4645"/>
      <c r="R4645"/>
      <c r="AL4645" s="117"/>
      <c r="AM4645"/>
      <c r="AN4645"/>
      <c r="AO4645"/>
      <c r="AP4645"/>
      <c r="AU4645"/>
      <c r="AV4645" s="169"/>
    </row>
    <row r="4646" spans="1:48" s="9" customFormat="1" ht="15" customHeight="1" x14ac:dyDescent="0.35">
      <c r="A4646"/>
      <c r="B4646"/>
      <c r="C4646"/>
      <c r="D4646"/>
      <c r="E4646"/>
      <c r="F4646"/>
      <c r="K4646"/>
      <c r="L4646"/>
      <c r="M4646"/>
      <c r="N4646"/>
      <c r="O4646"/>
      <c r="Q4646"/>
      <c r="R4646"/>
      <c r="AL4646" s="117"/>
      <c r="AM4646"/>
      <c r="AN4646"/>
      <c r="AO4646"/>
      <c r="AP4646"/>
      <c r="AU4646"/>
      <c r="AV4646" s="169"/>
    </row>
    <row r="4647" spans="1:48" s="9" customFormat="1" ht="15" customHeight="1" x14ac:dyDescent="0.35">
      <c r="A4647"/>
      <c r="B4647"/>
      <c r="C4647"/>
      <c r="D4647"/>
      <c r="E4647"/>
      <c r="F4647"/>
      <c r="K4647"/>
      <c r="L4647"/>
      <c r="M4647"/>
      <c r="N4647"/>
      <c r="O4647"/>
      <c r="Q4647"/>
      <c r="R4647"/>
      <c r="AL4647" s="117"/>
      <c r="AM4647"/>
      <c r="AN4647"/>
      <c r="AO4647"/>
      <c r="AP4647"/>
      <c r="AU4647"/>
      <c r="AV4647" s="169"/>
    </row>
    <row r="4648" spans="1:48" s="9" customFormat="1" ht="15" customHeight="1" x14ac:dyDescent="0.35">
      <c r="A4648"/>
      <c r="B4648"/>
      <c r="C4648"/>
      <c r="D4648"/>
      <c r="E4648"/>
      <c r="F4648"/>
      <c r="K4648"/>
      <c r="L4648"/>
      <c r="M4648"/>
      <c r="N4648"/>
      <c r="O4648"/>
      <c r="Q4648"/>
      <c r="R4648"/>
      <c r="AL4648" s="117"/>
      <c r="AM4648"/>
      <c r="AN4648"/>
      <c r="AO4648"/>
      <c r="AP4648"/>
      <c r="AU4648"/>
      <c r="AV4648" s="169"/>
    </row>
    <row r="4649" spans="1:48" s="9" customFormat="1" ht="15" customHeight="1" x14ac:dyDescent="0.35">
      <c r="A4649"/>
      <c r="B4649"/>
      <c r="C4649"/>
      <c r="D4649"/>
      <c r="E4649"/>
      <c r="F4649"/>
      <c r="K4649"/>
      <c r="L4649"/>
      <c r="M4649"/>
      <c r="N4649"/>
      <c r="O4649"/>
      <c r="Q4649"/>
      <c r="R4649"/>
      <c r="AL4649" s="117"/>
      <c r="AM4649"/>
      <c r="AN4649"/>
      <c r="AO4649"/>
      <c r="AP4649"/>
      <c r="AU4649"/>
      <c r="AV4649" s="169"/>
    </row>
    <row r="4650" spans="1:48" s="9" customFormat="1" ht="15" customHeight="1" x14ac:dyDescent="0.35">
      <c r="A4650"/>
      <c r="B4650"/>
      <c r="C4650"/>
      <c r="D4650"/>
      <c r="E4650"/>
      <c r="F4650"/>
      <c r="K4650"/>
      <c r="L4650"/>
      <c r="M4650"/>
      <c r="N4650"/>
      <c r="O4650"/>
      <c r="Q4650"/>
      <c r="R4650"/>
      <c r="AL4650" s="117"/>
      <c r="AM4650"/>
      <c r="AN4650"/>
      <c r="AO4650"/>
      <c r="AP4650"/>
      <c r="AU4650"/>
      <c r="AV4650" s="169"/>
    </row>
    <row r="4651" spans="1:48" s="9" customFormat="1" ht="15" customHeight="1" x14ac:dyDescent="0.35">
      <c r="A4651"/>
      <c r="B4651"/>
      <c r="C4651"/>
      <c r="D4651"/>
      <c r="E4651"/>
      <c r="F4651"/>
      <c r="K4651"/>
      <c r="L4651"/>
      <c r="M4651"/>
      <c r="N4651"/>
      <c r="O4651"/>
      <c r="Q4651"/>
      <c r="R4651"/>
      <c r="AL4651" s="117"/>
      <c r="AM4651"/>
      <c r="AN4651"/>
      <c r="AO4651"/>
      <c r="AP4651"/>
      <c r="AU4651"/>
      <c r="AV4651" s="169"/>
    </row>
    <row r="4652" spans="1:48" s="9" customFormat="1" ht="15" customHeight="1" x14ac:dyDescent="0.35">
      <c r="A4652"/>
      <c r="B4652"/>
      <c r="C4652"/>
      <c r="D4652"/>
      <c r="E4652"/>
      <c r="F4652"/>
      <c r="K4652"/>
      <c r="L4652"/>
      <c r="M4652"/>
      <c r="N4652"/>
      <c r="O4652"/>
      <c r="Q4652"/>
      <c r="R4652"/>
      <c r="AL4652" s="117"/>
      <c r="AM4652"/>
      <c r="AN4652"/>
      <c r="AO4652"/>
      <c r="AP4652"/>
      <c r="AU4652"/>
      <c r="AV4652" s="169"/>
    </row>
    <row r="4653" spans="1:48" s="9" customFormat="1" ht="15" customHeight="1" x14ac:dyDescent="0.35">
      <c r="A4653"/>
      <c r="B4653"/>
      <c r="C4653"/>
      <c r="D4653"/>
      <c r="E4653"/>
      <c r="F4653"/>
      <c r="K4653"/>
      <c r="L4653"/>
      <c r="M4653"/>
      <c r="N4653"/>
      <c r="O4653"/>
      <c r="Q4653"/>
      <c r="R4653"/>
      <c r="AL4653" s="117"/>
      <c r="AM4653"/>
      <c r="AN4653"/>
      <c r="AO4653"/>
      <c r="AP4653"/>
      <c r="AU4653"/>
      <c r="AV4653" s="169"/>
    </row>
    <row r="4654" spans="1:48" s="9" customFormat="1" ht="15" customHeight="1" x14ac:dyDescent="0.35">
      <c r="A4654"/>
      <c r="B4654"/>
      <c r="C4654"/>
      <c r="D4654"/>
      <c r="E4654"/>
      <c r="F4654"/>
      <c r="K4654"/>
      <c r="L4654"/>
      <c r="M4654"/>
      <c r="N4654"/>
      <c r="O4654"/>
      <c r="Q4654"/>
      <c r="R4654"/>
      <c r="AL4654" s="117"/>
      <c r="AM4654"/>
      <c r="AN4654"/>
      <c r="AO4654"/>
      <c r="AP4654"/>
      <c r="AU4654"/>
      <c r="AV4654" s="169"/>
    </row>
    <row r="4655" spans="1:48" s="9" customFormat="1" ht="15" customHeight="1" x14ac:dyDescent="0.35">
      <c r="A4655"/>
      <c r="B4655"/>
      <c r="C4655"/>
      <c r="D4655"/>
      <c r="E4655"/>
      <c r="F4655"/>
      <c r="K4655"/>
      <c r="L4655"/>
      <c r="M4655"/>
      <c r="N4655"/>
      <c r="O4655"/>
      <c r="Q4655"/>
      <c r="R4655"/>
      <c r="AL4655" s="117"/>
      <c r="AM4655"/>
      <c r="AN4655"/>
      <c r="AO4655"/>
      <c r="AP4655"/>
      <c r="AU4655"/>
      <c r="AV4655" s="169"/>
    </row>
    <row r="4656" spans="1:48" s="9" customFormat="1" ht="15" customHeight="1" x14ac:dyDescent="0.35">
      <c r="A4656"/>
      <c r="B4656"/>
      <c r="C4656"/>
      <c r="D4656"/>
      <c r="E4656"/>
      <c r="F4656"/>
      <c r="K4656"/>
      <c r="L4656"/>
      <c r="M4656"/>
      <c r="N4656"/>
      <c r="O4656"/>
      <c r="Q4656"/>
      <c r="R4656"/>
      <c r="AL4656" s="117"/>
      <c r="AM4656"/>
      <c r="AN4656"/>
      <c r="AO4656"/>
      <c r="AP4656"/>
      <c r="AU4656"/>
      <c r="AV4656" s="169"/>
    </row>
    <row r="4657" spans="1:48" s="9" customFormat="1" ht="15" customHeight="1" x14ac:dyDescent="0.35">
      <c r="A4657"/>
      <c r="B4657"/>
      <c r="C4657"/>
      <c r="D4657"/>
      <c r="E4657"/>
      <c r="F4657"/>
      <c r="K4657"/>
      <c r="L4657"/>
      <c r="M4657"/>
      <c r="N4657"/>
      <c r="O4657"/>
      <c r="Q4657"/>
      <c r="R4657"/>
      <c r="AL4657" s="117"/>
      <c r="AM4657"/>
      <c r="AN4657"/>
      <c r="AO4657"/>
      <c r="AP4657"/>
      <c r="AU4657"/>
      <c r="AV4657" s="169"/>
    </row>
    <row r="4658" spans="1:48" s="9" customFormat="1" ht="15" customHeight="1" x14ac:dyDescent="0.35">
      <c r="A4658"/>
      <c r="B4658"/>
      <c r="C4658"/>
      <c r="D4658"/>
      <c r="E4658"/>
      <c r="F4658"/>
      <c r="K4658"/>
      <c r="L4658"/>
      <c r="M4658"/>
      <c r="N4658"/>
      <c r="O4658"/>
      <c r="Q4658"/>
      <c r="R4658"/>
      <c r="AL4658" s="117"/>
      <c r="AM4658"/>
      <c r="AN4658"/>
      <c r="AO4658"/>
      <c r="AP4658"/>
      <c r="AU4658"/>
      <c r="AV4658" s="169"/>
    </row>
    <row r="4659" spans="1:48" s="9" customFormat="1" ht="15" customHeight="1" x14ac:dyDescent="0.35">
      <c r="A4659"/>
      <c r="B4659"/>
      <c r="C4659"/>
      <c r="D4659"/>
      <c r="E4659"/>
      <c r="F4659"/>
      <c r="K4659"/>
      <c r="L4659"/>
      <c r="M4659"/>
      <c r="N4659"/>
      <c r="O4659"/>
      <c r="Q4659"/>
      <c r="R4659"/>
      <c r="AL4659" s="117"/>
      <c r="AM4659"/>
      <c r="AN4659"/>
      <c r="AO4659"/>
      <c r="AP4659"/>
      <c r="AU4659"/>
      <c r="AV4659" s="169"/>
    </row>
    <row r="4660" spans="1:48" s="9" customFormat="1" ht="15" customHeight="1" x14ac:dyDescent="0.35">
      <c r="A4660"/>
      <c r="B4660"/>
      <c r="C4660"/>
      <c r="D4660"/>
      <c r="E4660"/>
      <c r="F4660"/>
      <c r="K4660"/>
      <c r="L4660"/>
      <c r="M4660"/>
      <c r="N4660"/>
      <c r="O4660"/>
      <c r="Q4660"/>
      <c r="R4660"/>
      <c r="AL4660" s="117"/>
      <c r="AM4660"/>
      <c r="AN4660"/>
      <c r="AO4660"/>
      <c r="AP4660"/>
      <c r="AU4660"/>
      <c r="AV4660" s="169"/>
    </row>
    <row r="4661" spans="1:48" s="9" customFormat="1" ht="15" customHeight="1" x14ac:dyDescent="0.35">
      <c r="A4661"/>
      <c r="B4661"/>
      <c r="C4661"/>
      <c r="D4661"/>
      <c r="E4661"/>
      <c r="F4661"/>
      <c r="K4661"/>
      <c r="L4661"/>
      <c r="M4661"/>
      <c r="N4661"/>
      <c r="O4661"/>
      <c r="Q4661"/>
      <c r="R4661"/>
      <c r="AL4661" s="117"/>
      <c r="AM4661"/>
      <c r="AN4661"/>
      <c r="AO4661"/>
      <c r="AP4661"/>
      <c r="AU4661"/>
      <c r="AV4661" s="169"/>
    </row>
    <row r="4662" spans="1:48" s="9" customFormat="1" ht="15" customHeight="1" x14ac:dyDescent="0.35">
      <c r="A4662"/>
      <c r="B4662"/>
      <c r="C4662"/>
      <c r="D4662"/>
      <c r="E4662"/>
      <c r="F4662"/>
      <c r="K4662"/>
      <c r="L4662"/>
      <c r="M4662"/>
      <c r="N4662"/>
      <c r="O4662"/>
      <c r="Q4662"/>
      <c r="R4662"/>
      <c r="AL4662" s="117"/>
      <c r="AM4662"/>
      <c r="AN4662"/>
      <c r="AO4662"/>
      <c r="AP4662"/>
      <c r="AU4662"/>
      <c r="AV4662" s="169"/>
    </row>
    <row r="4663" spans="1:48" s="9" customFormat="1" ht="15" customHeight="1" x14ac:dyDescent="0.35">
      <c r="A4663"/>
      <c r="B4663"/>
      <c r="C4663"/>
      <c r="D4663"/>
      <c r="E4663"/>
      <c r="F4663"/>
      <c r="K4663"/>
      <c r="L4663"/>
      <c r="M4663"/>
      <c r="N4663"/>
      <c r="O4663"/>
      <c r="Q4663"/>
      <c r="R4663"/>
      <c r="AL4663" s="117"/>
      <c r="AM4663"/>
      <c r="AN4663"/>
      <c r="AO4663"/>
      <c r="AP4663"/>
      <c r="AU4663"/>
      <c r="AV4663" s="169"/>
    </row>
    <row r="4664" spans="1:48" s="9" customFormat="1" ht="15" customHeight="1" x14ac:dyDescent="0.35">
      <c r="A4664"/>
      <c r="B4664"/>
      <c r="C4664"/>
      <c r="D4664"/>
      <c r="E4664"/>
      <c r="F4664"/>
      <c r="K4664"/>
      <c r="L4664"/>
      <c r="M4664"/>
      <c r="N4664"/>
      <c r="O4664"/>
      <c r="Q4664"/>
      <c r="R4664"/>
      <c r="AL4664" s="117"/>
      <c r="AM4664"/>
      <c r="AN4664"/>
      <c r="AO4664"/>
      <c r="AP4664"/>
      <c r="AU4664"/>
      <c r="AV4664" s="169"/>
    </row>
    <row r="4665" spans="1:48" s="9" customFormat="1" ht="15" customHeight="1" x14ac:dyDescent="0.35">
      <c r="A4665"/>
      <c r="B4665"/>
      <c r="C4665"/>
      <c r="D4665"/>
      <c r="E4665"/>
      <c r="F4665"/>
      <c r="K4665"/>
      <c r="L4665"/>
      <c r="M4665"/>
      <c r="N4665"/>
      <c r="O4665"/>
      <c r="Q4665"/>
      <c r="R4665"/>
      <c r="AL4665" s="117"/>
      <c r="AM4665"/>
      <c r="AN4665"/>
      <c r="AO4665"/>
      <c r="AP4665"/>
      <c r="AU4665"/>
      <c r="AV4665" s="169"/>
    </row>
    <row r="4666" spans="1:48" s="9" customFormat="1" ht="15" customHeight="1" x14ac:dyDescent="0.35">
      <c r="A4666"/>
      <c r="B4666"/>
      <c r="C4666"/>
      <c r="D4666"/>
      <c r="E4666"/>
      <c r="F4666"/>
      <c r="K4666"/>
      <c r="L4666"/>
      <c r="M4666"/>
      <c r="N4666"/>
      <c r="O4666"/>
      <c r="Q4666"/>
      <c r="R4666"/>
      <c r="AL4666" s="117"/>
      <c r="AM4666"/>
      <c r="AN4666"/>
      <c r="AO4666"/>
      <c r="AP4666"/>
      <c r="AU4666"/>
      <c r="AV4666" s="169"/>
    </row>
    <row r="4667" spans="1:48" s="9" customFormat="1" ht="15" customHeight="1" x14ac:dyDescent="0.35">
      <c r="A4667"/>
      <c r="B4667"/>
      <c r="C4667"/>
      <c r="D4667"/>
      <c r="E4667"/>
      <c r="F4667"/>
      <c r="K4667"/>
      <c r="L4667"/>
      <c r="M4667"/>
      <c r="N4667"/>
      <c r="O4667"/>
      <c r="Q4667"/>
      <c r="R4667"/>
      <c r="AL4667" s="117"/>
      <c r="AM4667"/>
      <c r="AN4667"/>
      <c r="AO4667"/>
      <c r="AP4667"/>
      <c r="AU4667"/>
      <c r="AV4667" s="169"/>
    </row>
    <row r="4668" spans="1:48" s="9" customFormat="1" ht="15" customHeight="1" x14ac:dyDescent="0.35">
      <c r="A4668"/>
      <c r="B4668"/>
      <c r="C4668"/>
      <c r="D4668"/>
      <c r="E4668"/>
      <c r="F4668"/>
      <c r="K4668"/>
      <c r="L4668"/>
      <c r="M4668"/>
      <c r="N4668"/>
      <c r="O4668"/>
      <c r="Q4668"/>
      <c r="R4668"/>
      <c r="AL4668" s="117"/>
      <c r="AM4668"/>
      <c r="AN4668"/>
      <c r="AO4668"/>
      <c r="AP4668"/>
      <c r="AU4668"/>
      <c r="AV4668" s="169"/>
    </row>
    <row r="4669" spans="1:48" s="9" customFormat="1" ht="15" customHeight="1" x14ac:dyDescent="0.35">
      <c r="A4669"/>
      <c r="B4669"/>
      <c r="C4669"/>
      <c r="D4669"/>
      <c r="E4669"/>
      <c r="F4669"/>
      <c r="K4669"/>
      <c r="L4669"/>
      <c r="M4669"/>
      <c r="N4669"/>
      <c r="O4669"/>
      <c r="Q4669"/>
      <c r="R4669"/>
      <c r="AL4669" s="117"/>
      <c r="AM4669"/>
      <c r="AN4669"/>
      <c r="AO4669"/>
      <c r="AP4669"/>
      <c r="AU4669"/>
      <c r="AV4669" s="169"/>
    </row>
    <row r="4670" spans="1:48" s="9" customFormat="1" ht="15" customHeight="1" x14ac:dyDescent="0.35">
      <c r="A4670"/>
      <c r="B4670"/>
      <c r="C4670"/>
      <c r="D4670"/>
      <c r="E4670"/>
      <c r="F4670"/>
      <c r="K4670"/>
      <c r="L4670"/>
      <c r="M4670"/>
      <c r="N4670"/>
      <c r="O4670"/>
      <c r="Q4670"/>
      <c r="R4670"/>
      <c r="AL4670" s="117"/>
      <c r="AM4670"/>
      <c r="AN4670"/>
      <c r="AO4670"/>
      <c r="AP4670"/>
      <c r="AU4670"/>
      <c r="AV4670" s="169"/>
    </row>
    <row r="4671" spans="1:48" s="9" customFormat="1" ht="15" customHeight="1" x14ac:dyDescent="0.35">
      <c r="A4671"/>
      <c r="B4671"/>
      <c r="C4671"/>
      <c r="D4671"/>
      <c r="E4671"/>
      <c r="F4671"/>
      <c r="K4671"/>
      <c r="L4671"/>
      <c r="M4671"/>
      <c r="N4671"/>
      <c r="O4671"/>
      <c r="Q4671"/>
      <c r="R4671"/>
      <c r="AL4671" s="117"/>
      <c r="AM4671"/>
      <c r="AN4671"/>
      <c r="AO4671"/>
      <c r="AP4671"/>
      <c r="AU4671"/>
      <c r="AV4671" s="169"/>
    </row>
    <row r="4672" spans="1:48" s="9" customFormat="1" ht="15" customHeight="1" x14ac:dyDescent="0.35">
      <c r="A4672"/>
      <c r="B4672"/>
      <c r="C4672"/>
      <c r="D4672"/>
      <c r="E4672"/>
      <c r="F4672"/>
      <c r="K4672"/>
      <c r="L4672"/>
      <c r="M4672"/>
      <c r="N4672"/>
      <c r="O4672"/>
      <c r="Q4672"/>
      <c r="R4672"/>
      <c r="AL4672" s="117"/>
      <c r="AM4672"/>
      <c r="AN4672"/>
      <c r="AO4672"/>
      <c r="AP4672"/>
      <c r="AU4672"/>
      <c r="AV4672" s="169"/>
    </row>
    <row r="4673" spans="1:48" s="9" customFormat="1" ht="15" customHeight="1" x14ac:dyDescent="0.35">
      <c r="A4673"/>
      <c r="B4673"/>
      <c r="C4673"/>
      <c r="D4673"/>
      <c r="E4673"/>
      <c r="F4673"/>
      <c r="K4673"/>
      <c r="L4673"/>
      <c r="M4673"/>
      <c r="N4673"/>
      <c r="O4673"/>
      <c r="Q4673"/>
      <c r="R4673"/>
      <c r="AL4673" s="117"/>
      <c r="AM4673"/>
      <c r="AN4673"/>
      <c r="AO4673"/>
      <c r="AP4673"/>
      <c r="AU4673"/>
      <c r="AV4673" s="169"/>
    </row>
    <row r="4674" spans="1:48" s="9" customFormat="1" ht="15" customHeight="1" x14ac:dyDescent="0.35">
      <c r="A4674"/>
      <c r="B4674"/>
      <c r="C4674"/>
      <c r="D4674"/>
      <c r="E4674"/>
      <c r="F4674"/>
      <c r="K4674"/>
      <c r="L4674"/>
      <c r="M4674"/>
      <c r="N4674"/>
      <c r="O4674"/>
      <c r="Q4674"/>
      <c r="R4674"/>
      <c r="AL4674" s="117"/>
      <c r="AM4674"/>
      <c r="AN4674"/>
      <c r="AO4674"/>
      <c r="AP4674"/>
      <c r="AU4674"/>
      <c r="AV4674" s="169"/>
    </row>
    <row r="4675" spans="1:48" s="9" customFormat="1" ht="15" customHeight="1" x14ac:dyDescent="0.35">
      <c r="A4675"/>
      <c r="B4675"/>
      <c r="C4675"/>
      <c r="D4675"/>
      <c r="E4675"/>
      <c r="F4675"/>
      <c r="K4675"/>
      <c r="L4675"/>
      <c r="M4675"/>
      <c r="N4675"/>
      <c r="O4675"/>
      <c r="Q4675"/>
      <c r="R4675"/>
      <c r="AL4675" s="117"/>
      <c r="AM4675"/>
      <c r="AN4675"/>
      <c r="AO4675"/>
      <c r="AP4675"/>
      <c r="AU4675"/>
      <c r="AV4675" s="169"/>
    </row>
    <row r="4676" spans="1:48" s="9" customFormat="1" ht="15" customHeight="1" x14ac:dyDescent="0.35">
      <c r="A4676"/>
      <c r="B4676"/>
      <c r="C4676"/>
      <c r="D4676"/>
      <c r="E4676"/>
      <c r="F4676"/>
      <c r="K4676"/>
      <c r="L4676"/>
      <c r="M4676"/>
      <c r="N4676"/>
      <c r="O4676"/>
      <c r="Q4676"/>
      <c r="R4676"/>
      <c r="AL4676" s="117"/>
      <c r="AM4676"/>
      <c r="AN4676"/>
      <c r="AO4676"/>
      <c r="AP4676"/>
      <c r="AU4676"/>
      <c r="AV4676" s="169"/>
    </row>
    <row r="4677" spans="1:48" s="9" customFormat="1" ht="15" customHeight="1" x14ac:dyDescent="0.35">
      <c r="A4677"/>
      <c r="B4677"/>
      <c r="C4677"/>
      <c r="D4677"/>
      <c r="E4677"/>
      <c r="F4677"/>
      <c r="K4677"/>
      <c r="L4677"/>
      <c r="M4677"/>
      <c r="N4677"/>
      <c r="O4677"/>
      <c r="Q4677"/>
      <c r="R4677"/>
      <c r="AL4677" s="117"/>
      <c r="AM4677"/>
      <c r="AN4677"/>
      <c r="AO4677"/>
      <c r="AP4677"/>
      <c r="AU4677"/>
      <c r="AV4677" s="169"/>
    </row>
    <row r="4678" spans="1:48" s="9" customFormat="1" ht="15" customHeight="1" x14ac:dyDescent="0.35">
      <c r="A4678"/>
      <c r="B4678"/>
      <c r="C4678"/>
      <c r="D4678"/>
      <c r="E4678"/>
      <c r="F4678"/>
      <c r="K4678"/>
      <c r="L4678"/>
      <c r="M4678"/>
      <c r="N4678"/>
      <c r="O4678"/>
      <c r="Q4678"/>
      <c r="R4678"/>
      <c r="AL4678" s="117"/>
      <c r="AM4678"/>
      <c r="AN4678"/>
      <c r="AO4678"/>
      <c r="AP4678"/>
      <c r="AU4678"/>
      <c r="AV4678" s="169"/>
    </row>
    <row r="4679" spans="1:48" s="9" customFormat="1" ht="15" customHeight="1" x14ac:dyDescent="0.35">
      <c r="A4679"/>
      <c r="B4679"/>
      <c r="C4679"/>
      <c r="D4679"/>
      <c r="E4679"/>
      <c r="F4679"/>
      <c r="K4679"/>
      <c r="L4679"/>
      <c r="M4679"/>
      <c r="N4679"/>
      <c r="O4679"/>
      <c r="Q4679"/>
      <c r="R4679"/>
      <c r="AL4679" s="117"/>
      <c r="AM4679"/>
      <c r="AN4679"/>
      <c r="AO4679"/>
      <c r="AP4679"/>
      <c r="AU4679"/>
      <c r="AV4679" s="169"/>
    </row>
    <row r="4680" spans="1:48" s="9" customFormat="1" ht="15" customHeight="1" x14ac:dyDescent="0.35">
      <c r="A4680"/>
      <c r="B4680"/>
      <c r="C4680"/>
      <c r="D4680"/>
      <c r="E4680"/>
      <c r="F4680"/>
      <c r="K4680"/>
      <c r="L4680"/>
      <c r="M4680"/>
      <c r="N4680"/>
      <c r="O4680"/>
      <c r="Q4680"/>
      <c r="R4680"/>
      <c r="AL4680" s="117"/>
      <c r="AM4680"/>
      <c r="AN4680"/>
      <c r="AO4680"/>
      <c r="AP4680"/>
      <c r="AU4680"/>
      <c r="AV4680" s="169"/>
    </row>
    <row r="4681" spans="1:48" s="9" customFormat="1" ht="15" customHeight="1" x14ac:dyDescent="0.35">
      <c r="A4681"/>
      <c r="B4681"/>
      <c r="C4681"/>
      <c r="D4681"/>
      <c r="E4681"/>
      <c r="F4681"/>
      <c r="K4681"/>
      <c r="L4681"/>
      <c r="M4681"/>
      <c r="N4681"/>
      <c r="O4681"/>
      <c r="Q4681"/>
      <c r="R4681"/>
      <c r="AL4681" s="117"/>
      <c r="AM4681"/>
      <c r="AN4681"/>
      <c r="AO4681"/>
      <c r="AP4681"/>
      <c r="AU4681"/>
      <c r="AV4681" s="169"/>
    </row>
    <row r="4682" spans="1:48" s="9" customFormat="1" ht="15" customHeight="1" x14ac:dyDescent="0.35">
      <c r="A4682"/>
      <c r="B4682"/>
      <c r="C4682"/>
      <c r="D4682"/>
      <c r="E4682"/>
      <c r="F4682"/>
      <c r="K4682"/>
      <c r="L4682"/>
      <c r="M4682"/>
      <c r="N4682"/>
      <c r="O4682"/>
      <c r="Q4682"/>
      <c r="R4682"/>
      <c r="AL4682" s="117"/>
      <c r="AM4682"/>
      <c r="AN4682"/>
      <c r="AO4682"/>
      <c r="AP4682"/>
      <c r="AU4682"/>
      <c r="AV4682" s="169"/>
    </row>
    <row r="4683" spans="1:48" s="9" customFormat="1" ht="15" customHeight="1" x14ac:dyDescent="0.35">
      <c r="A4683"/>
      <c r="B4683"/>
      <c r="C4683"/>
      <c r="D4683"/>
      <c r="E4683"/>
      <c r="F4683"/>
      <c r="K4683"/>
      <c r="L4683"/>
      <c r="M4683"/>
      <c r="N4683"/>
      <c r="O4683"/>
      <c r="Q4683"/>
      <c r="R4683"/>
      <c r="AL4683" s="117"/>
      <c r="AM4683"/>
      <c r="AN4683"/>
      <c r="AO4683"/>
      <c r="AP4683"/>
      <c r="AU4683"/>
      <c r="AV4683" s="169"/>
    </row>
    <row r="4684" spans="1:48" s="9" customFormat="1" ht="15" customHeight="1" x14ac:dyDescent="0.35">
      <c r="A4684"/>
      <c r="B4684"/>
      <c r="C4684"/>
      <c r="D4684"/>
      <c r="E4684"/>
      <c r="F4684"/>
      <c r="K4684"/>
      <c r="L4684"/>
      <c r="M4684"/>
      <c r="N4684"/>
      <c r="O4684"/>
      <c r="Q4684"/>
      <c r="R4684"/>
      <c r="AL4684" s="117"/>
      <c r="AM4684"/>
      <c r="AN4684"/>
      <c r="AO4684"/>
      <c r="AP4684"/>
      <c r="AU4684"/>
      <c r="AV4684" s="169"/>
    </row>
    <row r="4685" spans="1:48" s="9" customFormat="1" ht="15" customHeight="1" x14ac:dyDescent="0.35">
      <c r="A4685"/>
      <c r="B4685"/>
      <c r="C4685"/>
      <c r="D4685"/>
      <c r="E4685"/>
      <c r="F4685"/>
      <c r="K4685"/>
      <c r="L4685"/>
      <c r="M4685"/>
      <c r="N4685"/>
      <c r="O4685"/>
      <c r="Q4685"/>
      <c r="R4685"/>
      <c r="AL4685" s="117"/>
      <c r="AM4685"/>
      <c r="AN4685"/>
      <c r="AO4685"/>
      <c r="AP4685"/>
      <c r="AU4685"/>
      <c r="AV4685" s="169"/>
    </row>
    <row r="4686" spans="1:48" s="9" customFormat="1" ht="15" customHeight="1" x14ac:dyDescent="0.35">
      <c r="A4686"/>
      <c r="B4686"/>
      <c r="C4686"/>
      <c r="D4686"/>
      <c r="E4686"/>
      <c r="F4686"/>
      <c r="K4686"/>
      <c r="L4686"/>
      <c r="M4686"/>
      <c r="N4686"/>
      <c r="O4686"/>
      <c r="Q4686"/>
      <c r="R4686"/>
      <c r="AL4686" s="117"/>
      <c r="AM4686"/>
      <c r="AN4686"/>
      <c r="AO4686"/>
      <c r="AP4686"/>
      <c r="AU4686"/>
      <c r="AV4686" s="169"/>
    </row>
    <row r="4687" spans="1:48" s="9" customFormat="1" ht="15" customHeight="1" x14ac:dyDescent="0.35">
      <c r="A4687"/>
      <c r="B4687"/>
      <c r="C4687"/>
      <c r="D4687"/>
      <c r="E4687"/>
      <c r="F4687"/>
      <c r="K4687"/>
      <c r="L4687"/>
      <c r="M4687"/>
      <c r="N4687"/>
      <c r="O4687"/>
      <c r="Q4687"/>
      <c r="R4687"/>
      <c r="AL4687" s="117"/>
      <c r="AM4687"/>
      <c r="AN4687"/>
      <c r="AO4687"/>
      <c r="AP4687"/>
      <c r="AU4687"/>
      <c r="AV4687" s="169"/>
    </row>
    <row r="4688" spans="1:48" s="9" customFormat="1" ht="15" customHeight="1" x14ac:dyDescent="0.35">
      <c r="A4688"/>
      <c r="B4688"/>
      <c r="C4688"/>
      <c r="D4688"/>
      <c r="E4688"/>
      <c r="F4688"/>
      <c r="K4688"/>
      <c r="L4688"/>
      <c r="M4688"/>
      <c r="N4688"/>
      <c r="O4688"/>
      <c r="Q4688"/>
      <c r="R4688"/>
      <c r="AL4688" s="117"/>
      <c r="AM4688"/>
      <c r="AN4688"/>
      <c r="AO4688"/>
      <c r="AP4688"/>
      <c r="AU4688"/>
      <c r="AV4688" s="169"/>
    </row>
    <row r="4689" spans="1:48" s="9" customFormat="1" ht="15" customHeight="1" x14ac:dyDescent="0.35">
      <c r="A4689"/>
      <c r="B4689"/>
      <c r="C4689"/>
      <c r="D4689"/>
      <c r="E4689"/>
      <c r="F4689"/>
      <c r="K4689"/>
      <c r="L4689"/>
      <c r="M4689"/>
      <c r="N4689"/>
      <c r="O4689"/>
      <c r="Q4689"/>
      <c r="R4689"/>
      <c r="AL4689" s="117"/>
      <c r="AM4689"/>
      <c r="AN4689"/>
      <c r="AO4689"/>
      <c r="AP4689"/>
      <c r="AU4689"/>
      <c r="AV4689" s="169"/>
    </row>
    <row r="4690" spans="1:48" s="9" customFormat="1" ht="15" customHeight="1" x14ac:dyDescent="0.35">
      <c r="A4690"/>
      <c r="B4690"/>
      <c r="C4690"/>
      <c r="D4690"/>
      <c r="E4690"/>
      <c r="F4690"/>
      <c r="K4690"/>
      <c r="L4690"/>
      <c r="M4690"/>
      <c r="N4690"/>
      <c r="O4690"/>
      <c r="Q4690"/>
      <c r="R4690"/>
      <c r="AL4690" s="117"/>
      <c r="AM4690"/>
      <c r="AN4690"/>
      <c r="AO4690"/>
      <c r="AP4690"/>
      <c r="AU4690"/>
      <c r="AV4690" s="169"/>
    </row>
    <row r="4691" spans="1:48" s="9" customFormat="1" ht="15" customHeight="1" x14ac:dyDescent="0.35">
      <c r="A4691"/>
      <c r="B4691"/>
      <c r="C4691"/>
      <c r="D4691"/>
      <c r="E4691"/>
      <c r="F4691"/>
      <c r="K4691"/>
      <c r="L4691"/>
      <c r="M4691"/>
      <c r="N4691"/>
      <c r="O4691"/>
      <c r="Q4691"/>
      <c r="R4691"/>
      <c r="AL4691" s="117"/>
      <c r="AM4691"/>
      <c r="AN4691"/>
      <c r="AO4691"/>
      <c r="AP4691"/>
      <c r="AU4691"/>
      <c r="AV4691" s="169"/>
    </row>
    <row r="4692" spans="1:48" s="9" customFormat="1" ht="15" customHeight="1" x14ac:dyDescent="0.35">
      <c r="A4692"/>
      <c r="B4692"/>
      <c r="C4692"/>
      <c r="D4692"/>
      <c r="E4692"/>
      <c r="F4692"/>
      <c r="K4692"/>
      <c r="L4692"/>
      <c r="M4692"/>
      <c r="N4692"/>
      <c r="O4692"/>
      <c r="Q4692"/>
      <c r="R4692"/>
      <c r="AL4692" s="117"/>
      <c r="AM4692"/>
      <c r="AN4692"/>
      <c r="AO4692"/>
      <c r="AP4692"/>
      <c r="AU4692"/>
      <c r="AV4692" s="169"/>
    </row>
    <row r="4693" spans="1:48" s="9" customFormat="1" ht="15" customHeight="1" x14ac:dyDescent="0.35">
      <c r="A4693"/>
      <c r="B4693"/>
      <c r="C4693"/>
      <c r="D4693"/>
      <c r="E4693"/>
      <c r="F4693"/>
      <c r="K4693"/>
      <c r="L4693"/>
      <c r="M4693"/>
      <c r="N4693"/>
      <c r="O4693"/>
      <c r="Q4693"/>
      <c r="R4693"/>
      <c r="AL4693" s="117"/>
      <c r="AM4693"/>
      <c r="AN4693"/>
      <c r="AO4693"/>
      <c r="AP4693"/>
      <c r="AU4693"/>
      <c r="AV4693" s="169"/>
    </row>
    <row r="4694" spans="1:48" s="9" customFormat="1" ht="15" customHeight="1" x14ac:dyDescent="0.35">
      <c r="A4694"/>
      <c r="B4694"/>
      <c r="C4694"/>
      <c r="D4694"/>
      <c r="E4694"/>
      <c r="F4694"/>
      <c r="K4694"/>
      <c r="L4694"/>
      <c r="M4694"/>
      <c r="N4694"/>
      <c r="O4694"/>
      <c r="Q4694"/>
      <c r="R4694"/>
      <c r="AL4694" s="117"/>
      <c r="AM4694"/>
      <c r="AN4694"/>
      <c r="AO4694"/>
      <c r="AP4694"/>
      <c r="AU4694"/>
      <c r="AV4694" s="169"/>
    </row>
    <row r="4695" spans="1:48" s="9" customFormat="1" ht="15" customHeight="1" x14ac:dyDescent="0.35">
      <c r="A4695"/>
      <c r="B4695"/>
      <c r="C4695"/>
      <c r="D4695"/>
      <c r="E4695"/>
      <c r="F4695"/>
      <c r="K4695"/>
      <c r="L4695"/>
      <c r="M4695"/>
      <c r="N4695"/>
      <c r="O4695"/>
      <c r="Q4695"/>
      <c r="R4695"/>
      <c r="AL4695" s="117"/>
      <c r="AM4695"/>
      <c r="AN4695"/>
      <c r="AO4695"/>
      <c r="AP4695"/>
      <c r="AU4695"/>
      <c r="AV4695" s="169"/>
    </row>
    <row r="4696" spans="1:48" s="9" customFormat="1" ht="15" customHeight="1" x14ac:dyDescent="0.35">
      <c r="A4696"/>
      <c r="B4696"/>
      <c r="C4696"/>
      <c r="D4696"/>
      <c r="E4696"/>
      <c r="F4696"/>
      <c r="K4696"/>
      <c r="L4696"/>
      <c r="M4696"/>
      <c r="N4696"/>
      <c r="O4696"/>
      <c r="Q4696"/>
      <c r="R4696"/>
      <c r="AL4696" s="117"/>
      <c r="AM4696"/>
      <c r="AN4696"/>
      <c r="AO4696"/>
      <c r="AP4696"/>
      <c r="AU4696"/>
      <c r="AV4696" s="169"/>
    </row>
    <row r="4697" spans="1:48" s="9" customFormat="1" ht="15" customHeight="1" x14ac:dyDescent="0.35">
      <c r="A4697"/>
      <c r="B4697"/>
      <c r="C4697"/>
      <c r="D4697"/>
      <c r="E4697"/>
      <c r="F4697"/>
      <c r="K4697"/>
      <c r="L4697"/>
      <c r="M4697"/>
      <c r="N4697"/>
      <c r="O4697"/>
      <c r="Q4697"/>
      <c r="R4697"/>
      <c r="AL4697" s="117"/>
      <c r="AM4697"/>
      <c r="AN4697"/>
      <c r="AO4697"/>
      <c r="AP4697"/>
      <c r="AU4697"/>
      <c r="AV4697" s="169"/>
    </row>
    <row r="4698" spans="1:48" s="9" customFormat="1" ht="15" customHeight="1" x14ac:dyDescent="0.35">
      <c r="A4698"/>
      <c r="B4698"/>
      <c r="C4698"/>
      <c r="D4698"/>
      <c r="E4698"/>
      <c r="F4698"/>
      <c r="K4698"/>
      <c r="L4698"/>
      <c r="M4698"/>
      <c r="N4698"/>
      <c r="O4698"/>
      <c r="Q4698"/>
      <c r="R4698"/>
      <c r="AL4698" s="117"/>
      <c r="AM4698"/>
      <c r="AN4698"/>
      <c r="AO4698"/>
      <c r="AP4698"/>
      <c r="AU4698"/>
      <c r="AV4698" s="169"/>
    </row>
    <row r="4699" spans="1:48" s="9" customFormat="1" ht="15" customHeight="1" x14ac:dyDescent="0.35">
      <c r="A4699"/>
      <c r="B4699"/>
      <c r="C4699"/>
      <c r="D4699"/>
      <c r="E4699"/>
      <c r="F4699"/>
      <c r="K4699"/>
      <c r="L4699"/>
      <c r="M4699"/>
      <c r="N4699"/>
      <c r="O4699"/>
      <c r="Q4699"/>
      <c r="R4699"/>
      <c r="AL4699" s="117"/>
      <c r="AM4699"/>
      <c r="AN4699"/>
      <c r="AO4699"/>
      <c r="AP4699"/>
      <c r="AU4699"/>
      <c r="AV4699" s="169"/>
    </row>
    <row r="4700" spans="1:48" s="9" customFormat="1" ht="15" customHeight="1" x14ac:dyDescent="0.35">
      <c r="A4700"/>
      <c r="B4700"/>
      <c r="C4700"/>
      <c r="D4700"/>
      <c r="E4700"/>
      <c r="F4700"/>
      <c r="K4700"/>
      <c r="L4700"/>
      <c r="M4700"/>
      <c r="N4700"/>
      <c r="O4700"/>
      <c r="Q4700"/>
      <c r="R4700"/>
      <c r="AL4700" s="117"/>
      <c r="AM4700"/>
      <c r="AN4700"/>
      <c r="AO4700"/>
      <c r="AP4700"/>
      <c r="AU4700"/>
      <c r="AV4700" s="169"/>
    </row>
    <row r="4701" spans="1:48" s="9" customFormat="1" ht="15" customHeight="1" x14ac:dyDescent="0.35">
      <c r="A4701"/>
      <c r="B4701"/>
      <c r="C4701"/>
      <c r="D4701"/>
      <c r="E4701"/>
      <c r="F4701"/>
      <c r="K4701"/>
      <c r="L4701"/>
      <c r="M4701"/>
      <c r="N4701"/>
      <c r="O4701"/>
      <c r="Q4701"/>
      <c r="R4701"/>
      <c r="AL4701" s="117"/>
      <c r="AM4701"/>
      <c r="AN4701"/>
      <c r="AO4701"/>
      <c r="AP4701"/>
      <c r="AU4701"/>
      <c r="AV4701" s="169"/>
    </row>
    <row r="4702" spans="1:48" s="9" customFormat="1" ht="15" customHeight="1" x14ac:dyDescent="0.35">
      <c r="A4702"/>
      <c r="B4702"/>
      <c r="C4702"/>
      <c r="D4702"/>
      <c r="E4702"/>
      <c r="F4702"/>
      <c r="K4702"/>
      <c r="L4702"/>
      <c r="M4702"/>
      <c r="N4702"/>
      <c r="O4702"/>
      <c r="Q4702"/>
      <c r="R4702"/>
      <c r="AL4702" s="117"/>
      <c r="AM4702"/>
      <c r="AN4702"/>
      <c r="AO4702"/>
      <c r="AP4702"/>
      <c r="AU4702"/>
      <c r="AV4702" s="169"/>
    </row>
    <row r="4703" spans="1:48" s="9" customFormat="1" ht="15" customHeight="1" x14ac:dyDescent="0.35">
      <c r="A4703"/>
      <c r="B4703"/>
      <c r="C4703"/>
      <c r="D4703"/>
      <c r="E4703"/>
      <c r="F4703"/>
      <c r="K4703"/>
      <c r="L4703"/>
      <c r="M4703"/>
      <c r="N4703"/>
      <c r="O4703"/>
      <c r="Q4703"/>
      <c r="R4703"/>
      <c r="AL4703" s="117"/>
      <c r="AM4703"/>
      <c r="AN4703"/>
      <c r="AO4703"/>
      <c r="AP4703"/>
      <c r="AU4703"/>
      <c r="AV4703" s="169"/>
    </row>
    <row r="4704" spans="1:48" s="9" customFormat="1" ht="15" customHeight="1" x14ac:dyDescent="0.35">
      <c r="A4704"/>
      <c r="B4704"/>
      <c r="C4704"/>
      <c r="D4704"/>
      <c r="E4704"/>
      <c r="F4704"/>
      <c r="K4704"/>
      <c r="L4704"/>
      <c r="M4704"/>
      <c r="N4704"/>
      <c r="O4704"/>
      <c r="Q4704"/>
      <c r="R4704"/>
      <c r="AL4704" s="117"/>
      <c r="AM4704"/>
      <c r="AN4704"/>
      <c r="AO4704"/>
      <c r="AP4704"/>
      <c r="AU4704"/>
      <c r="AV4704" s="169"/>
    </row>
    <row r="4705" spans="1:48" s="9" customFormat="1" ht="15" customHeight="1" x14ac:dyDescent="0.35">
      <c r="A4705"/>
      <c r="B4705"/>
      <c r="C4705"/>
      <c r="D4705"/>
      <c r="E4705"/>
      <c r="F4705"/>
      <c r="K4705"/>
      <c r="L4705"/>
      <c r="M4705"/>
      <c r="N4705"/>
      <c r="O4705"/>
      <c r="Q4705"/>
      <c r="R4705"/>
      <c r="AL4705" s="117"/>
      <c r="AM4705"/>
      <c r="AN4705"/>
      <c r="AO4705"/>
      <c r="AP4705"/>
      <c r="AU4705"/>
      <c r="AV4705" s="169"/>
    </row>
    <row r="4706" spans="1:48" s="9" customFormat="1" ht="15" customHeight="1" x14ac:dyDescent="0.35">
      <c r="A4706"/>
      <c r="B4706"/>
      <c r="C4706"/>
      <c r="D4706"/>
      <c r="E4706"/>
      <c r="F4706"/>
      <c r="K4706"/>
      <c r="L4706"/>
      <c r="M4706"/>
      <c r="N4706"/>
      <c r="O4706"/>
      <c r="Q4706"/>
      <c r="R4706"/>
      <c r="AL4706" s="117"/>
      <c r="AM4706"/>
      <c r="AN4706"/>
      <c r="AO4706"/>
      <c r="AP4706"/>
      <c r="AU4706"/>
      <c r="AV4706" s="169"/>
    </row>
    <row r="4707" spans="1:48" s="9" customFormat="1" ht="15" customHeight="1" x14ac:dyDescent="0.35">
      <c r="A4707"/>
      <c r="B4707"/>
      <c r="C4707"/>
      <c r="D4707"/>
      <c r="E4707"/>
      <c r="F4707"/>
      <c r="K4707"/>
      <c r="L4707"/>
      <c r="M4707"/>
      <c r="N4707"/>
      <c r="O4707"/>
      <c r="Q4707"/>
      <c r="R4707"/>
      <c r="AL4707" s="117"/>
      <c r="AM4707"/>
      <c r="AN4707"/>
      <c r="AO4707"/>
      <c r="AP4707"/>
      <c r="AU4707"/>
      <c r="AV4707" s="169"/>
    </row>
    <row r="4708" spans="1:48" s="9" customFormat="1" ht="15" customHeight="1" x14ac:dyDescent="0.35">
      <c r="A4708"/>
      <c r="B4708"/>
      <c r="C4708"/>
      <c r="D4708"/>
      <c r="E4708"/>
      <c r="F4708"/>
      <c r="K4708"/>
      <c r="L4708"/>
      <c r="M4708"/>
      <c r="N4708"/>
      <c r="O4708"/>
      <c r="Q4708"/>
      <c r="R4708"/>
      <c r="AL4708" s="117"/>
      <c r="AM4708"/>
      <c r="AN4708"/>
      <c r="AO4708"/>
      <c r="AP4708"/>
      <c r="AU4708"/>
      <c r="AV4708" s="169"/>
    </row>
    <row r="4709" spans="1:48" s="9" customFormat="1" ht="15" customHeight="1" x14ac:dyDescent="0.35">
      <c r="A4709"/>
      <c r="B4709"/>
      <c r="C4709"/>
      <c r="D4709"/>
      <c r="E4709"/>
      <c r="F4709"/>
      <c r="K4709"/>
      <c r="L4709"/>
      <c r="M4709"/>
      <c r="N4709"/>
      <c r="O4709"/>
      <c r="Q4709"/>
      <c r="R4709"/>
      <c r="AL4709" s="117"/>
      <c r="AM4709"/>
      <c r="AN4709"/>
      <c r="AO4709"/>
      <c r="AP4709"/>
      <c r="AU4709"/>
      <c r="AV4709" s="169"/>
    </row>
    <row r="4710" spans="1:48" s="9" customFormat="1" ht="15" customHeight="1" x14ac:dyDescent="0.35">
      <c r="A4710"/>
      <c r="B4710"/>
      <c r="C4710"/>
      <c r="D4710"/>
      <c r="E4710"/>
      <c r="F4710"/>
      <c r="K4710"/>
      <c r="L4710"/>
      <c r="M4710"/>
      <c r="N4710"/>
      <c r="O4710"/>
      <c r="Q4710"/>
      <c r="R4710"/>
      <c r="AL4710" s="117"/>
      <c r="AM4710"/>
      <c r="AN4710"/>
      <c r="AO4710"/>
      <c r="AP4710"/>
      <c r="AU4710"/>
      <c r="AV4710" s="169"/>
    </row>
    <row r="4711" spans="1:48" s="9" customFormat="1" ht="15" customHeight="1" x14ac:dyDescent="0.35">
      <c r="A4711"/>
      <c r="B4711"/>
      <c r="C4711"/>
      <c r="D4711"/>
      <c r="E4711"/>
      <c r="F4711"/>
      <c r="K4711"/>
      <c r="L4711"/>
      <c r="M4711"/>
      <c r="N4711"/>
      <c r="O4711"/>
      <c r="Q4711"/>
      <c r="R4711"/>
      <c r="AL4711" s="117"/>
      <c r="AM4711"/>
      <c r="AN4711"/>
      <c r="AO4711"/>
      <c r="AP4711"/>
      <c r="AU4711"/>
      <c r="AV4711" s="169"/>
    </row>
    <row r="4712" spans="1:48" s="9" customFormat="1" ht="15" customHeight="1" x14ac:dyDescent="0.35">
      <c r="A4712"/>
      <c r="B4712"/>
      <c r="C4712"/>
      <c r="D4712"/>
      <c r="E4712"/>
      <c r="F4712"/>
      <c r="K4712"/>
      <c r="L4712"/>
      <c r="M4712"/>
      <c r="N4712"/>
      <c r="O4712"/>
      <c r="Q4712"/>
      <c r="R4712"/>
      <c r="AL4712" s="117"/>
      <c r="AM4712"/>
      <c r="AN4712"/>
      <c r="AO4712"/>
      <c r="AP4712"/>
      <c r="AU4712"/>
      <c r="AV4712" s="169"/>
    </row>
    <row r="4713" spans="1:48" s="9" customFormat="1" ht="15" customHeight="1" x14ac:dyDescent="0.35">
      <c r="A4713"/>
      <c r="B4713"/>
      <c r="C4713"/>
      <c r="D4713"/>
      <c r="E4713"/>
      <c r="F4713"/>
      <c r="K4713"/>
      <c r="L4713"/>
      <c r="M4713"/>
      <c r="N4713"/>
      <c r="O4713"/>
      <c r="Q4713"/>
      <c r="R4713"/>
      <c r="AL4713" s="117"/>
      <c r="AM4713"/>
      <c r="AN4713"/>
      <c r="AO4713"/>
      <c r="AP4713"/>
      <c r="AU4713"/>
      <c r="AV4713" s="169"/>
    </row>
    <row r="4714" spans="1:48" s="9" customFormat="1" ht="15" customHeight="1" x14ac:dyDescent="0.35">
      <c r="A4714"/>
      <c r="B4714"/>
      <c r="C4714"/>
      <c r="D4714"/>
      <c r="E4714"/>
      <c r="F4714"/>
      <c r="K4714"/>
      <c r="L4714"/>
      <c r="M4714"/>
      <c r="N4714"/>
      <c r="O4714"/>
      <c r="Q4714"/>
      <c r="R4714"/>
      <c r="AL4714" s="117"/>
      <c r="AM4714"/>
      <c r="AN4714"/>
      <c r="AO4714"/>
      <c r="AP4714"/>
      <c r="AU4714"/>
      <c r="AV4714" s="169"/>
    </row>
    <row r="4715" spans="1:48" s="9" customFormat="1" ht="15" customHeight="1" x14ac:dyDescent="0.35">
      <c r="A4715"/>
      <c r="B4715"/>
      <c r="C4715"/>
      <c r="D4715"/>
      <c r="E4715"/>
      <c r="F4715"/>
      <c r="K4715"/>
      <c r="L4715"/>
      <c r="M4715"/>
      <c r="N4715"/>
      <c r="O4715"/>
      <c r="Q4715"/>
      <c r="R4715"/>
      <c r="AL4715" s="117"/>
      <c r="AM4715"/>
      <c r="AN4715"/>
      <c r="AO4715"/>
      <c r="AP4715"/>
      <c r="AU4715"/>
      <c r="AV4715" s="169"/>
    </row>
    <row r="4716" spans="1:48" s="9" customFormat="1" ht="15" customHeight="1" x14ac:dyDescent="0.35">
      <c r="A4716"/>
      <c r="B4716"/>
      <c r="C4716"/>
      <c r="D4716"/>
      <c r="E4716"/>
      <c r="F4716"/>
      <c r="K4716"/>
      <c r="L4716"/>
      <c r="M4716"/>
      <c r="N4716"/>
      <c r="O4716"/>
      <c r="Q4716"/>
      <c r="R4716"/>
      <c r="AL4716" s="117"/>
      <c r="AM4716"/>
      <c r="AN4716"/>
      <c r="AO4716"/>
      <c r="AP4716"/>
      <c r="AU4716"/>
      <c r="AV4716" s="169"/>
    </row>
    <row r="4717" spans="1:48" s="9" customFormat="1" ht="15" customHeight="1" x14ac:dyDescent="0.35">
      <c r="A4717"/>
      <c r="B4717"/>
      <c r="C4717"/>
      <c r="D4717"/>
      <c r="E4717"/>
      <c r="F4717"/>
      <c r="K4717"/>
      <c r="L4717"/>
      <c r="M4717"/>
      <c r="N4717"/>
      <c r="O4717"/>
      <c r="Q4717"/>
      <c r="R4717"/>
      <c r="AL4717" s="117"/>
      <c r="AM4717"/>
      <c r="AN4717"/>
      <c r="AO4717"/>
      <c r="AP4717"/>
      <c r="AU4717"/>
      <c r="AV4717" s="169"/>
    </row>
    <row r="4718" spans="1:48" s="9" customFormat="1" ht="15" customHeight="1" x14ac:dyDescent="0.35">
      <c r="A4718"/>
      <c r="B4718"/>
      <c r="C4718"/>
      <c r="D4718"/>
      <c r="E4718"/>
      <c r="F4718"/>
      <c r="K4718"/>
      <c r="L4718"/>
      <c r="M4718"/>
      <c r="N4718"/>
      <c r="O4718"/>
      <c r="Q4718"/>
      <c r="R4718"/>
      <c r="AL4718" s="117"/>
      <c r="AM4718"/>
      <c r="AN4718"/>
      <c r="AO4718"/>
      <c r="AP4718"/>
      <c r="AU4718"/>
      <c r="AV4718" s="169"/>
    </row>
    <row r="4719" spans="1:48" s="9" customFormat="1" ht="15" customHeight="1" x14ac:dyDescent="0.35">
      <c r="A4719"/>
      <c r="B4719"/>
      <c r="C4719"/>
      <c r="D4719"/>
      <c r="E4719"/>
      <c r="F4719"/>
      <c r="K4719"/>
      <c r="L4719"/>
      <c r="M4719"/>
      <c r="N4719"/>
      <c r="O4719"/>
      <c r="Q4719"/>
      <c r="R4719"/>
      <c r="AL4719" s="117"/>
      <c r="AM4719"/>
      <c r="AN4719"/>
      <c r="AO4719"/>
      <c r="AP4719"/>
      <c r="AU4719"/>
      <c r="AV4719" s="169"/>
    </row>
    <row r="4720" spans="1:48" s="9" customFormat="1" ht="15" customHeight="1" x14ac:dyDescent="0.35">
      <c r="A4720"/>
      <c r="B4720"/>
      <c r="C4720"/>
      <c r="D4720"/>
      <c r="E4720"/>
      <c r="F4720"/>
      <c r="K4720"/>
      <c r="L4720"/>
      <c r="M4720"/>
      <c r="N4720"/>
      <c r="O4720"/>
      <c r="Q4720"/>
      <c r="R4720"/>
      <c r="AL4720" s="117"/>
      <c r="AM4720"/>
      <c r="AN4720"/>
      <c r="AO4720"/>
      <c r="AP4720"/>
      <c r="AU4720"/>
      <c r="AV4720" s="169"/>
    </row>
    <row r="4721" spans="1:48" s="9" customFormat="1" ht="15" customHeight="1" x14ac:dyDescent="0.35">
      <c r="A4721"/>
      <c r="B4721"/>
      <c r="C4721"/>
      <c r="D4721"/>
      <c r="E4721"/>
      <c r="F4721"/>
      <c r="K4721"/>
      <c r="L4721"/>
      <c r="M4721"/>
      <c r="N4721"/>
      <c r="O4721"/>
      <c r="Q4721"/>
      <c r="R4721"/>
      <c r="AL4721" s="117"/>
      <c r="AM4721"/>
      <c r="AN4721"/>
      <c r="AO4721"/>
      <c r="AP4721"/>
      <c r="AU4721"/>
      <c r="AV4721" s="169"/>
    </row>
    <row r="4722" spans="1:48" s="9" customFormat="1" ht="15" customHeight="1" x14ac:dyDescent="0.35">
      <c r="A4722"/>
      <c r="B4722"/>
      <c r="C4722"/>
      <c r="D4722"/>
      <c r="E4722"/>
      <c r="F4722"/>
      <c r="K4722"/>
      <c r="L4722"/>
      <c r="M4722"/>
      <c r="N4722"/>
      <c r="O4722"/>
      <c r="Q4722"/>
      <c r="R4722"/>
      <c r="AL4722" s="117"/>
      <c r="AM4722"/>
      <c r="AN4722"/>
      <c r="AO4722"/>
      <c r="AP4722"/>
      <c r="AU4722"/>
      <c r="AV4722" s="169"/>
    </row>
    <row r="4723" spans="1:48" s="9" customFormat="1" ht="15" customHeight="1" x14ac:dyDescent="0.35">
      <c r="A4723"/>
      <c r="B4723"/>
      <c r="C4723"/>
      <c r="D4723"/>
      <c r="E4723"/>
      <c r="F4723"/>
      <c r="K4723"/>
      <c r="L4723"/>
      <c r="M4723"/>
      <c r="N4723"/>
      <c r="O4723"/>
      <c r="Q4723"/>
      <c r="R4723"/>
      <c r="AL4723" s="117"/>
      <c r="AM4723"/>
      <c r="AN4723"/>
      <c r="AO4723"/>
      <c r="AP4723"/>
      <c r="AU4723"/>
      <c r="AV4723" s="169"/>
    </row>
    <row r="4724" spans="1:48" s="9" customFormat="1" ht="15" customHeight="1" x14ac:dyDescent="0.35">
      <c r="A4724"/>
      <c r="B4724"/>
      <c r="C4724"/>
      <c r="D4724"/>
      <c r="E4724"/>
      <c r="F4724"/>
      <c r="K4724"/>
      <c r="L4724"/>
      <c r="M4724"/>
      <c r="N4724"/>
      <c r="O4724"/>
      <c r="Q4724"/>
      <c r="R4724"/>
      <c r="AL4724" s="117"/>
      <c r="AM4724"/>
      <c r="AN4724"/>
      <c r="AO4724"/>
      <c r="AP4724"/>
      <c r="AU4724"/>
      <c r="AV4724" s="169"/>
    </row>
    <row r="4725" spans="1:48" s="9" customFormat="1" ht="15" customHeight="1" x14ac:dyDescent="0.35">
      <c r="A4725"/>
      <c r="B4725"/>
      <c r="C4725"/>
      <c r="D4725"/>
      <c r="E4725"/>
      <c r="F4725"/>
      <c r="K4725"/>
      <c r="L4725"/>
      <c r="M4725"/>
      <c r="N4725"/>
      <c r="O4725"/>
      <c r="Q4725"/>
      <c r="R4725"/>
      <c r="AL4725" s="117"/>
      <c r="AM4725"/>
      <c r="AN4725"/>
      <c r="AO4725"/>
      <c r="AP4725"/>
      <c r="AU4725"/>
      <c r="AV4725" s="169"/>
    </row>
    <row r="4726" spans="1:48" s="9" customFormat="1" ht="15" customHeight="1" x14ac:dyDescent="0.35">
      <c r="A4726"/>
      <c r="B4726"/>
      <c r="C4726"/>
      <c r="D4726"/>
      <c r="E4726"/>
      <c r="F4726"/>
      <c r="K4726"/>
      <c r="L4726"/>
      <c r="M4726"/>
      <c r="N4726"/>
      <c r="O4726"/>
      <c r="Q4726"/>
      <c r="R4726"/>
      <c r="AL4726" s="117"/>
      <c r="AM4726"/>
      <c r="AN4726"/>
      <c r="AO4726"/>
      <c r="AP4726"/>
      <c r="AU4726"/>
      <c r="AV4726" s="169"/>
    </row>
    <row r="4727" spans="1:48" s="9" customFormat="1" ht="15" customHeight="1" x14ac:dyDescent="0.35">
      <c r="A4727"/>
      <c r="B4727"/>
      <c r="C4727"/>
      <c r="D4727"/>
      <c r="E4727"/>
      <c r="F4727"/>
      <c r="K4727"/>
      <c r="L4727"/>
      <c r="M4727"/>
      <c r="N4727"/>
      <c r="O4727"/>
      <c r="Q4727"/>
      <c r="R4727"/>
      <c r="AL4727" s="117"/>
      <c r="AM4727"/>
      <c r="AN4727"/>
      <c r="AO4727"/>
      <c r="AP4727"/>
      <c r="AU4727"/>
      <c r="AV4727" s="169"/>
    </row>
    <row r="4728" spans="1:48" s="9" customFormat="1" ht="15" customHeight="1" x14ac:dyDescent="0.35">
      <c r="A4728"/>
      <c r="B4728"/>
      <c r="C4728"/>
      <c r="D4728"/>
      <c r="E4728"/>
      <c r="F4728"/>
      <c r="K4728"/>
      <c r="L4728"/>
      <c r="M4728"/>
      <c r="N4728"/>
      <c r="O4728"/>
      <c r="Q4728"/>
      <c r="R4728"/>
      <c r="AL4728" s="117"/>
      <c r="AM4728"/>
      <c r="AN4728"/>
      <c r="AO4728"/>
      <c r="AP4728"/>
      <c r="AU4728"/>
      <c r="AV4728" s="169"/>
    </row>
    <row r="4729" spans="1:48" s="9" customFormat="1" ht="15" customHeight="1" x14ac:dyDescent="0.35">
      <c r="A4729"/>
      <c r="B4729"/>
      <c r="C4729"/>
      <c r="D4729"/>
      <c r="E4729"/>
      <c r="F4729"/>
      <c r="K4729"/>
      <c r="L4729"/>
      <c r="M4729"/>
      <c r="N4729"/>
      <c r="O4729"/>
      <c r="Q4729"/>
      <c r="R4729"/>
      <c r="AL4729" s="117"/>
      <c r="AM4729"/>
      <c r="AN4729"/>
      <c r="AO4729"/>
      <c r="AP4729"/>
      <c r="AU4729"/>
      <c r="AV4729" s="169"/>
    </row>
    <row r="4730" spans="1:48" s="9" customFormat="1" ht="15" customHeight="1" x14ac:dyDescent="0.35">
      <c r="A4730"/>
      <c r="B4730"/>
      <c r="C4730"/>
      <c r="D4730"/>
      <c r="E4730"/>
      <c r="F4730"/>
      <c r="K4730"/>
      <c r="L4730"/>
      <c r="M4730"/>
      <c r="N4730"/>
      <c r="O4730"/>
      <c r="Q4730"/>
      <c r="R4730"/>
      <c r="AL4730" s="117"/>
      <c r="AM4730"/>
      <c r="AN4730"/>
      <c r="AO4730"/>
      <c r="AP4730"/>
      <c r="AU4730"/>
      <c r="AV4730" s="169"/>
    </row>
    <row r="4731" spans="1:48" s="9" customFormat="1" ht="15" customHeight="1" x14ac:dyDescent="0.35">
      <c r="A4731"/>
      <c r="B4731"/>
      <c r="C4731"/>
      <c r="D4731"/>
      <c r="E4731"/>
      <c r="F4731"/>
      <c r="K4731"/>
      <c r="L4731"/>
      <c r="M4731"/>
      <c r="N4731"/>
      <c r="O4731"/>
      <c r="Q4731"/>
      <c r="R4731"/>
      <c r="AL4731" s="117"/>
      <c r="AM4731"/>
      <c r="AN4731"/>
      <c r="AO4731"/>
      <c r="AP4731"/>
      <c r="AU4731"/>
      <c r="AV4731" s="169"/>
    </row>
    <row r="4732" spans="1:48" s="9" customFormat="1" ht="15" customHeight="1" x14ac:dyDescent="0.35">
      <c r="A4732"/>
      <c r="B4732"/>
      <c r="C4732"/>
      <c r="D4732"/>
      <c r="E4732"/>
      <c r="F4732"/>
      <c r="K4732"/>
      <c r="L4732"/>
      <c r="M4732"/>
      <c r="N4732"/>
      <c r="O4732"/>
      <c r="Q4732"/>
      <c r="R4732"/>
      <c r="AL4732" s="117"/>
      <c r="AM4732"/>
      <c r="AN4732"/>
      <c r="AO4732"/>
      <c r="AP4732"/>
      <c r="AU4732"/>
      <c r="AV4732" s="169"/>
    </row>
    <row r="4733" spans="1:48" s="9" customFormat="1" ht="15" customHeight="1" x14ac:dyDescent="0.35">
      <c r="A4733"/>
      <c r="B4733"/>
      <c r="C4733"/>
      <c r="D4733"/>
      <c r="E4733"/>
      <c r="F4733"/>
      <c r="K4733"/>
      <c r="L4733"/>
      <c r="M4733"/>
      <c r="N4733"/>
      <c r="O4733"/>
      <c r="Q4733"/>
      <c r="R4733"/>
      <c r="AL4733" s="117"/>
      <c r="AM4733"/>
      <c r="AN4733"/>
      <c r="AO4733"/>
      <c r="AP4733"/>
      <c r="AU4733"/>
      <c r="AV4733" s="169"/>
    </row>
    <row r="4734" spans="1:48" s="9" customFormat="1" ht="15" customHeight="1" x14ac:dyDescent="0.35">
      <c r="A4734"/>
      <c r="B4734"/>
      <c r="C4734"/>
      <c r="D4734"/>
      <c r="E4734"/>
      <c r="F4734"/>
      <c r="K4734"/>
      <c r="L4734"/>
      <c r="M4734"/>
      <c r="N4734"/>
      <c r="O4734"/>
      <c r="Q4734"/>
      <c r="R4734"/>
      <c r="AL4734" s="117"/>
      <c r="AM4734"/>
      <c r="AN4734"/>
      <c r="AO4734"/>
      <c r="AP4734"/>
      <c r="AU4734"/>
      <c r="AV4734" s="169"/>
    </row>
    <row r="4735" spans="1:48" s="9" customFormat="1" ht="15" customHeight="1" x14ac:dyDescent="0.35">
      <c r="A4735"/>
      <c r="B4735"/>
      <c r="C4735"/>
      <c r="D4735"/>
      <c r="E4735"/>
      <c r="F4735"/>
      <c r="K4735"/>
      <c r="L4735"/>
      <c r="M4735"/>
      <c r="N4735"/>
      <c r="O4735"/>
      <c r="Q4735"/>
      <c r="R4735"/>
      <c r="AL4735" s="117"/>
      <c r="AM4735"/>
      <c r="AN4735"/>
      <c r="AO4735"/>
      <c r="AP4735"/>
      <c r="AU4735"/>
      <c r="AV4735" s="169"/>
    </row>
    <row r="4736" spans="1:48" s="9" customFormat="1" ht="15" customHeight="1" x14ac:dyDescent="0.35">
      <c r="A4736"/>
      <c r="B4736"/>
      <c r="C4736"/>
      <c r="D4736"/>
      <c r="E4736"/>
      <c r="F4736"/>
      <c r="K4736"/>
      <c r="L4736"/>
      <c r="M4736"/>
      <c r="N4736"/>
      <c r="O4736"/>
      <c r="Q4736"/>
      <c r="R4736"/>
      <c r="AL4736" s="117"/>
      <c r="AM4736"/>
      <c r="AN4736"/>
      <c r="AO4736"/>
      <c r="AP4736"/>
      <c r="AU4736"/>
      <c r="AV4736" s="169"/>
    </row>
    <row r="4737" spans="1:48" s="9" customFormat="1" ht="15" customHeight="1" x14ac:dyDescent="0.35">
      <c r="A4737"/>
      <c r="B4737"/>
      <c r="C4737"/>
      <c r="D4737"/>
      <c r="E4737"/>
      <c r="F4737"/>
      <c r="K4737"/>
      <c r="L4737"/>
      <c r="M4737"/>
      <c r="N4737"/>
      <c r="O4737"/>
      <c r="Q4737"/>
      <c r="R4737"/>
      <c r="AL4737" s="117"/>
      <c r="AM4737"/>
      <c r="AN4737"/>
      <c r="AO4737"/>
      <c r="AP4737"/>
      <c r="AU4737"/>
      <c r="AV4737" s="169"/>
    </row>
    <row r="4738" spans="1:48" s="9" customFormat="1" ht="15" customHeight="1" x14ac:dyDescent="0.35">
      <c r="A4738"/>
      <c r="B4738"/>
      <c r="C4738"/>
      <c r="D4738"/>
      <c r="E4738"/>
      <c r="F4738"/>
      <c r="K4738"/>
      <c r="L4738"/>
      <c r="M4738"/>
      <c r="N4738"/>
      <c r="O4738"/>
      <c r="Q4738"/>
      <c r="R4738"/>
      <c r="AL4738" s="117"/>
      <c r="AM4738"/>
      <c r="AN4738"/>
      <c r="AO4738"/>
      <c r="AP4738"/>
      <c r="AU4738"/>
      <c r="AV4738" s="169"/>
    </row>
    <row r="4739" spans="1:48" s="9" customFormat="1" ht="15" customHeight="1" x14ac:dyDescent="0.35">
      <c r="A4739"/>
      <c r="B4739"/>
      <c r="C4739"/>
      <c r="D4739"/>
      <c r="E4739"/>
      <c r="F4739"/>
      <c r="K4739"/>
      <c r="L4739"/>
      <c r="M4739"/>
      <c r="N4739"/>
      <c r="O4739"/>
      <c r="Q4739"/>
      <c r="R4739"/>
      <c r="AL4739" s="117"/>
      <c r="AM4739"/>
      <c r="AN4739"/>
      <c r="AO4739"/>
      <c r="AP4739"/>
      <c r="AU4739"/>
      <c r="AV4739" s="169"/>
    </row>
    <row r="4740" spans="1:48" s="9" customFormat="1" ht="15" customHeight="1" x14ac:dyDescent="0.35">
      <c r="A4740"/>
      <c r="B4740"/>
      <c r="C4740"/>
      <c r="D4740"/>
      <c r="E4740"/>
      <c r="F4740"/>
      <c r="K4740"/>
      <c r="L4740"/>
      <c r="M4740"/>
      <c r="N4740"/>
      <c r="O4740"/>
      <c r="Q4740"/>
      <c r="R4740"/>
      <c r="AL4740" s="117"/>
      <c r="AM4740"/>
      <c r="AN4740"/>
      <c r="AO4740"/>
      <c r="AP4740"/>
      <c r="AU4740"/>
      <c r="AV4740" s="169"/>
    </row>
    <row r="4741" spans="1:48" s="9" customFormat="1" ht="15" customHeight="1" x14ac:dyDescent="0.35">
      <c r="A4741"/>
      <c r="B4741"/>
      <c r="C4741"/>
      <c r="D4741"/>
      <c r="E4741"/>
      <c r="F4741"/>
      <c r="K4741"/>
      <c r="L4741"/>
      <c r="M4741"/>
      <c r="N4741"/>
      <c r="O4741"/>
      <c r="Q4741"/>
      <c r="R4741"/>
      <c r="AL4741" s="117"/>
      <c r="AM4741"/>
      <c r="AN4741"/>
      <c r="AO4741"/>
      <c r="AP4741"/>
      <c r="AU4741"/>
      <c r="AV4741" s="169"/>
    </row>
    <row r="4742" spans="1:48" s="9" customFormat="1" ht="15" customHeight="1" x14ac:dyDescent="0.35">
      <c r="A4742"/>
      <c r="B4742"/>
      <c r="C4742"/>
      <c r="D4742"/>
      <c r="E4742"/>
      <c r="F4742"/>
      <c r="K4742"/>
      <c r="L4742"/>
      <c r="M4742"/>
      <c r="N4742"/>
      <c r="O4742"/>
      <c r="Q4742"/>
      <c r="R4742"/>
      <c r="AL4742" s="117"/>
      <c r="AM4742"/>
      <c r="AN4742"/>
      <c r="AO4742"/>
      <c r="AP4742"/>
      <c r="AU4742"/>
      <c r="AV4742" s="169"/>
    </row>
    <row r="4743" spans="1:48" s="9" customFormat="1" ht="15" customHeight="1" x14ac:dyDescent="0.35">
      <c r="A4743"/>
      <c r="B4743"/>
      <c r="C4743"/>
      <c r="D4743"/>
      <c r="E4743"/>
      <c r="F4743"/>
      <c r="K4743"/>
      <c r="L4743"/>
      <c r="M4743"/>
      <c r="N4743"/>
      <c r="O4743"/>
      <c r="Q4743"/>
      <c r="R4743"/>
      <c r="AL4743" s="117"/>
      <c r="AM4743"/>
      <c r="AN4743"/>
      <c r="AO4743"/>
      <c r="AP4743"/>
      <c r="AU4743"/>
      <c r="AV4743" s="169"/>
    </row>
    <row r="4744" spans="1:48" s="9" customFormat="1" ht="15" customHeight="1" x14ac:dyDescent="0.35">
      <c r="A4744"/>
      <c r="B4744"/>
      <c r="C4744"/>
      <c r="D4744"/>
      <c r="E4744"/>
      <c r="F4744"/>
      <c r="K4744"/>
      <c r="L4744"/>
      <c r="M4744"/>
      <c r="N4744"/>
      <c r="O4744"/>
      <c r="Q4744"/>
      <c r="R4744"/>
      <c r="AL4744" s="117"/>
      <c r="AM4744"/>
      <c r="AN4744"/>
      <c r="AO4744"/>
      <c r="AP4744"/>
      <c r="AU4744"/>
      <c r="AV4744" s="169"/>
    </row>
    <row r="4745" spans="1:48" s="9" customFormat="1" ht="15" customHeight="1" x14ac:dyDescent="0.35">
      <c r="A4745"/>
      <c r="B4745"/>
      <c r="C4745"/>
      <c r="D4745"/>
      <c r="E4745"/>
      <c r="F4745"/>
      <c r="K4745"/>
      <c r="L4745"/>
      <c r="M4745"/>
      <c r="N4745"/>
      <c r="O4745"/>
      <c r="Q4745"/>
      <c r="R4745"/>
      <c r="AL4745" s="117"/>
      <c r="AM4745"/>
      <c r="AN4745"/>
      <c r="AO4745"/>
      <c r="AP4745"/>
      <c r="AU4745"/>
      <c r="AV4745" s="169"/>
    </row>
    <row r="4746" spans="1:48" s="9" customFormat="1" ht="15" customHeight="1" x14ac:dyDescent="0.35">
      <c r="A4746"/>
      <c r="B4746"/>
      <c r="C4746"/>
      <c r="D4746"/>
      <c r="E4746"/>
      <c r="F4746"/>
      <c r="K4746"/>
      <c r="L4746"/>
      <c r="M4746"/>
      <c r="N4746"/>
      <c r="O4746"/>
      <c r="Q4746"/>
      <c r="R4746"/>
      <c r="AL4746" s="117"/>
      <c r="AM4746"/>
      <c r="AN4746"/>
      <c r="AO4746"/>
      <c r="AP4746"/>
      <c r="AU4746"/>
      <c r="AV4746" s="169"/>
    </row>
    <row r="4747" spans="1:48" s="9" customFormat="1" ht="15" customHeight="1" x14ac:dyDescent="0.35">
      <c r="A4747"/>
      <c r="B4747"/>
      <c r="C4747"/>
      <c r="D4747"/>
      <c r="E4747"/>
      <c r="F4747"/>
      <c r="K4747"/>
      <c r="L4747"/>
      <c r="M4747"/>
      <c r="N4747"/>
      <c r="O4747"/>
      <c r="Q4747"/>
      <c r="R4747"/>
      <c r="AL4747" s="117"/>
      <c r="AM4747"/>
      <c r="AN4747"/>
      <c r="AO4747"/>
      <c r="AP4747"/>
      <c r="AU4747"/>
      <c r="AV4747" s="169"/>
    </row>
    <row r="4748" spans="1:48" s="9" customFormat="1" ht="15" customHeight="1" x14ac:dyDescent="0.35">
      <c r="A4748"/>
      <c r="B4748"/>
      <c r="C4748"/>
      <c r="D4748"/>
      <c r="E4748"/>
      <c r="F4748"/>
      <c r="K4748"/>
      <c r="L4748"/>
      <c r="M4748"/>
      <c r="N4748"/>
      <c r="O4748"/>
      <c r="Q4748"/>
      <c r="R4748"/>
      <c r="AL4748" s="117"/>
      <c r="AM4748"/>
      <c r="AN4748"/>
      <c r="AO4748"/>
      <c r="AP4748"/>
      <c r="AU4748"/>
      <c r="AV4748" s="169"/>
    </row>
    <row r="4749" spans="1:48" s="9" customFormat="1" ht="15" customHeight="1" x14ac:dyDescent="0.35">
      <c r="A4749"/>
      <c r="B4749"/>
      <c r="C4749"/>
      <c r="D4749"/>
      <c r="E4749"/>
      <c r="F4749"/>
      <c r="K4749"/>
      <c r="L4749"/>
      <c r="M4749"/>
      <c r="N4749"/>
      <c r="O4749"/>
      <c r="Q4749"/>
      <c r="R4749"/>
      <c r="AL4749" s="117"/>
      <c r="AM4749"/>
      <c r="AN4749"/>
      <c r="AO4749"/>
      <c r="AP4749"/>
      <c r="AU4749"/>
      <c r="AV4749" s="169"/>
    </row>
    <row r="4750" spans="1:48" s="9" customFormat="1" ht="15" customHeight="1" x14ac:dyDescent="0.35">
      <c r="A4750"/>
      <c r="B4750"/>
      <c r="C4750"/>
      <c r="D4750"/>
      <c r="E4750"/>
      <c r="F4750"/>
      <c r="K4750"/>
      <c r="L4750"/>
      <c r="M4750"/>
      <c r="N4750"/>
      <c r="O4750"/>
      <c r="Q4750"/>
      <c r="R4750"/>
      <c r="AL4750" s="117"/>
      <c r="AM4750"/>
      <c r="AN4750"/>
      <c r="AO4750"/>
      <c r="AP4750"/>
      <c r="AU4750"/>
      <c r="AV4750" s="169"/>
    </row>
    <row r="4751" spans="1:48" s="9" customFormat="1" ht="15" customHeight="1" x14ac:dyDescent="0.35">
      <c r="A4751"/>
      <c r="B4751"/>
      <c r="C4751"/>
      <c r="D4751"/>
      <c r="E4751"/>
      <c r="F4751"/>
      <c r="K4751"/>
      <c r="L4751"/>
      <c r="M4751"/>
      <c r="N4751"/>
      <c r="O4751"/>
      <c r="Q4751"/>
      <c r="R4751"/>
      <c r="AL4751" s="117"/>
      <c r="AM4751"/>
      <c r="AN4751"/>
      <c r="AO4751"/>
      <c r="AP4751"/>
      <c r="AU4751"/>
      <c r="AV4751" s="169"/>
    </row>
    <row r="4752" spans="1:48" s="9" customFormat="1" ht="15" customHeight="1" x14ac:dyDescent="0.35">
      <c r="A4752"/>
      <c r="B4752"/>
      <c r="C4752"/>
      <c r="D4752"/>
      <c r="E4752"/>
      <c r="F4752"/>
      <c r="K4752"/>
      <c r="L4752"/>
      <c r="M4752"/>
      <c r="N4752"/>
      <c r="O4752"/>
      <c r="Q4752"/>
      <c r="R4752"/>
      <c r="AL4752" s="117"/>
      <c r="AM4752"/>
      <c r="AN4752"/>
      <c r="AO4752"/>
      <c r="AP4752"/>
      <c r="AU4752"/>
      <c r="AV4752" s="169"/>
    </row>
    <row r="4753" spans="1:48" s="9" customFormat="1" ht="15" customHeight="1" x14ac:dyDescent="0.35">
      <c r="A4753"/>
      <c r="B4753"/>
      <c r="C4753"/>
      <c r="D4753"/>
      <c r="E4753"/>
      <c r="F4753"/>
      <c r="K4753"/>
      <c r="L4753"/>
      <c r="M4753"/>
      <c r="N4753"/>
      <c r="O4753"/>
      <c r="Q4753"/>
      <c r="R4753"/>
      <c r="AL4753" s="117"/>
      <c r="AM4753"/>
      <c r="AN4753"/>
      <c r="AO4753"/>
      <c r="AP4753"/>
      <c r="AU4753"/>
      <c r="AV4753" s="169"/>
    </row>
    <row r="4754" spans="1:48" s="9" customFormat="1" ht="15" customHeight="1" x14ac:dyDescent="0.35">
      <c r="A4754"/>
      <c r="B4754"/>
      <c r="C4754"/>
      <c r="D4754"/>
      <c r="E4754"/>
      <c r="F4754"/>
      <c r="K4754"/>
      <c r="L4754"/>
      <c r="M4754"/>
      <c r="N4754"/>
      <c r="O4754"/>
      <c r="Q4754"/>
      <c r="R4754"/>
      <c r="AL4754" s="117"/>
      <c r="AM4754"/>
      <c r="AN4754"/>
      <c r="AO4754"/>
      <c r="AP4754"/>
      <c r="AU4754"/>
      <c r="AV4754" s="169"/>
    </row>
    <row r="4755" spans="1:48" s="9" customFormat="1" ht="15" customHeight="1" x14ac:dyDescent="0.35">
      <c r="A4755"/>
      <c r="B4755"/>
      <c r="C4755"/>
      <c r="D4755"/>
      <c r="E4755"/>
      <c r="F4755"/>
      <c r="K4755"/>
      <c r="L4755"/>
      <c r="M4755"/>
      <c r="N4755"/>
      <c r="O4755"/>
      <c r="Q4755"/>
      <c r="R4755"/>
      <c r="AL4755" s="117"/>
      <c r="AM4755"/>
      <c r="AN4755"/>
      <c r="AO4755"/>
      <c r="AP4755"/>
      <c r="AU4755"/>
      <c r="AV4755" s="169"/>
    </row>
    <row r="4756" spans="1:48" s="9" customFormat="1" ht="15" customHeight="1" x14ac:dyDescent="0.35">
      <c r="A4756"/>
      <c r="B4756"/>
      <c r="C4756"/>
      <c r="D4756"/>
      <c r="E4756"/>
      <c r="F4756"/>
      <c r="K4756"/>
      <c r="L4756"/>
      <c r="M4756"/>
      <c r="N4756"/>
      <c r="O4756"/>
      <c r="Q4756"/>
      <c r="R4756"/>
      <c r="AL4756" s="117"/>
      <c r="AM4756"/>
      <c r="AN4756"/>
      <c r="AO4756"/>
      <c r="AP4756"/>
      <c r="AU4756"/>
      <c r="AV4756" s="169"/>
    </row>
    <row r="4757" spans="1:48" s="9" customFormat="1" ht="15" customHeight="1" x14ac:dyDescent="0.35">
      <c r="A4757"/>
      <c r="B4757"/>
      <c r="C4757"/>
      <c r="D4757"/>
      <c r="E4757"/>
      <c r="F4757"/>
      <c r="K4757"/>
      <c r="L4757"/>
      <c r="M4757"/>
      <c r="N4757"/>
      <c r="O4757"/>
      <c r="Q4757"/>
      <c r="R4757"/>
      <c r="AL4757" s="117"/>
      <c r="AM4757"/>
      <c r="AN4757"/>
      <c r="AO4757"/>
      <c r="AP4757"/>
      <c r="AU4757"/>
      <c r="AV4757" s="169"/>
    </row>
    <row r="4758" spans="1:48" s="9" customFormat="1" ht="15" customHeight="1" x14ac:dyDescent="0.35">
      <c r="A4758"/>
      <c r="B4758"/>
      <c r="C4758"/>
      <c r="D4758"/>
      <c r="E4758"/>
      <c r="F4758"/>
      <c r="K4758"/>
      <c r="L4758"/>
      <c r="M4758"/>
      <c r="N4758"/>
      <c r="O4758"/>
      <c r="Q4758"/>
      <c r="R4758"/>
      <c r="AL4758" s="117"/>
      <c r="AM4758"/>
      <c r="AN4758"/>
      <c r="AO4758"/>
      <c r="AP4758"/>
      <c r="AU4758"/>
      <c r="AV4758" s="169"/>
    </row>
    <row r="4759" spans="1:48" s="9" customFormat="1" ht="15" customHeight="1" x14ac:dyDescent="0.35">
      <c r="A4759"/>
      <c r="B4759"/>
      <c r="C4759"/>
      <c r="D4759"/>
      <c r="E4759"/>
      <c r="F4759"/>
      <c r="K4759"/>
      <c r="L4759"/>
      <c r="M4759"/>
      <c r="N4759"/>
      <c r="O4759"/>
      <c r="Q4759"/>
      <c r="R4759"/>
      <c r="AL4759" s="117"/>
      <c r="AM4759"/>
      <c r="AN4759"/>
      <c r="AO4759"/>
      <c r="AP4759"/>
      <c r="AU4759"/>
      <c r="AV4759" s="169"/>
    </row>
    <row r="4760" spans="1:48" s="9" customFormat="1" ht="15" customHeight="1" x14ac:dyDescent="0.35">
      <c r="A4760"/>
      <c r="B4760"/>
      <c r="C4760"/>
      <c r="D4760"/>
      <c r="E4760"/>
      <c r="F4760"/>
      <c r="K4760"/>
      <c r="L4760"/>
      <c r="M4760"/>
      <c r="N4760"/>
      <c r="O4760"/>
      <c r="Q4760"/>
      <c r="R4760"/>
      <c r="AL4760" s="117"/>
      <c r="AM4760"/>
      <c r="AN4760"/>
      <c r="AO4760"/>
      <c r="AP4760"/>
      <c r="AU4760"/>
      <c r="AV4760" s="169"/>
    </row>
    <row r="4761" spans="1:48" s="9" customFormat="1" ht="15" customHeight="1" x14ac:dyDescent="0.35">
      <c r="A4761"/>
      <c r="B4761"/>
      <c r="C4761"/>
      <c r="D4761"/>
      <c r="E4761"/>
      <c r="F4761"/>
      <c r="K4761"/>
      <c r="L4761"/>
      <c r="M4761"/>
      <c r="N4761"/>
      <c r="O4761"/>
      <c r="Q4761"/>
      <c r="R4761"/>
      <c r="AL4761" s="117"/>
      <c r="AM4761"/>
      <c r="AN4761"/>
      <c r="AO4761"/>
      <c r="AP4761"/>
      <c r="AU4761"/>
      <c r="AV4761" s="169"/>
    </row>
    <row r="4762" spans="1:48" s="9" customFormat="1" ht="15" customHeight="1" x14ac:dyDescent="0.35">
      <c r="A4762"/>
      <c r="B4762"/>
      <c r="C4762"/>
      <c r="D4762"/>
      <c r="E4762"/>
      <c r="F4762"/>
      <c r="K4762"/>
      <c r="L4762"/>
      <c r="M4762"/>
      <c r="N4762"/>
      <c r="O4762"/>
      <c r="Q4762"/>
      <c r="R4762"/>
      <c r="AL4762" s="117"/>
      <c r="AM4762"/>
      <c r="AN4762"/>
      <c r="AO4762"/>
      <c r="AP4762"/>
      <c r="AU4762"/>
      <c r="AV4762" s="169"/>
    </row>
    <row r="4763" spans="1:48" s="9" customFormat="1" ht="15" customHeight="1" x14ac:dyDescent="0.35">
      <c r="A4763"/>
      <c r="B4763"/>
      <c r="C4763"/>
      <c r="D4763"/>
      <c r="E4763"/>
      <c r="F4763"/>
      <c r="K4763"/>
      <c r="L4763"/>
      <c r="M4763"/>
      <c r="N4763"/>
      <c r="O4763"/>
      <c r="Q4763"/>
      <c r="R4763"/>
      <c r="AL4763" s="117"/>
      <c r="AM4763"/>
      <c r="AN4763"/>
      <c r="AO4763"/>
      <c r="AP4763"/>
      <c r="AU4763"/>
      <c r="AV4763" s="169"/>
    </row>
    <row r="4764" spans="1:48" s="9" customFormat="1" ht="15" customHeight="1" x14ac:dyDescent="0.35">
      <c r="A4764"/>
      <c r="B4764"/>
      <c r="C4764"/>
      <c r="D4764"/>
      <c r="E4764"/>
      <c r="F4764"/>
      <c r="K4764"/>
      <c r="L4764"/>
      <c r="M4764"/>
      <c r="N4764"/>
      <c r="O4764"/>
      <c r="Q4764"/>
      <c r="R4764"/>
      <c r="AL4764" s="117"/>
      <c r="AM4764"/>
      <c r="AN4764"/>
      <c r="AO4764"/>
      <c r="AP4764"/>
      <c r="AU4764"/>
      <c r="AV4764" s="169"/>
    </row>
    <row r="4765" spans="1:48" s="9" customFormat="1" ht="15" customHeight="1" x14ac:dyDescent="0.35">
      <c r="A4765"/>
      <c r="B4765"/>
      <c r="C4765"/>
      <c r="D4765"/>
      <c r="E4765"/>
      <c r="F4765"/>
      <c r="K4765"/>
      <c r="L4765"/>
      <c r="M4765"/>
      <c r="N4765"/>
      <c r="O4765"/>
      <c r="Q4765"/>
      <c r="R4765"/>
      <c r="AL4765" s="117"/>
      <c r="AM4765"/>
      <c r="AN4765"/>
      <c r="AO4765"/>
      <c r="AP4765"/>
      <c r="AU4765"/>
      <c r="AV4765" s="169"/>
    </row>
    <row r="4766" spans="1:48" s="9" customFormat="1" ht="15" customHeight="1" x14ac:dyDescent="0.35">
      <c r="A4766"/>
      <c r="B4766"/>
      <c r="C4766"/>
      <c r="D4766"/>
      <c r="E4766"/>
      <c r="F4766"/>
      <c r="K4766"/>
      <c r="L4766"/>
      <c r="M4766"/>
      <c r="N4766"/>
      <c r="O4766"/>
      <c r="Q4766"/>
      <c r="R4766"/>
      <c r="AL4766" s="117"/>
      <c r="AM4766"/>
      <c r="AN4766"/>
      <c r="AO4766"/>
      <c r="AP4766"/>
      <c r="AU4766"/>
      <c r="AV4766" s="169"/>
    </row>
    <row r="4767" spans="1:48" s="9" customFormat="1" ht="15" customHeight="1" x14ac:dyDescent="0.35">
      <c r="A4767"/>
      <c r="B4767"/>
      <c r="C4767"/>
      <c r="D4767"/>
      <c r="E4767"/>
      <c r="F4767"/>
      <c r="K4767"/>
      <c r="L4767"/>
      <c r="M4767"/>
      <c r="N4767"/>
      <c r="O4767"/>
      <c r="Q4767"/>
      <c r="R4767"/>
      <c r="AL4767" s="117"/>
      <c r="AM4767"/>
      <c r="AN4767"/>
      <c r="AO4767"/>
      <c r="AP4767"/>
      <c r="AU4767"/>
      <c r="AV4767" s="169"/>
    </row>
    <row r="4768" spans="1:48" s="9" customFormat="1" ht="15" customHeight="1" x14ac:dyDescent="0.35">
      <c r="A4768"/>
      <c r="B4768"/>
      <c r="C4768"/>
      <c r="D4768"/>
      <c r="E4768"/>
      <c r="F4768"/>
      <c r="K4768"/>
      <c r="L4768"/>
      <c r="M4768"/>
      <c r="N4768"/>
      <c r="O4768"/>
      <c r="Q4768"/>
      <c r="R4768"/>
      <c r="AL4768" s="117"/>
      <c r="AM4768"/>
      <c r="AN4768"/>
      <c r="AO4768"/>
      <c r="AP4768"/>
      <c r="AU4768"/>
      <c r="AV4768" s="169"/>
    </row>
    <row r="4769" spans="1:48" s="9" customFormat="1" ht="15" customHeight="1" x14ac:dyDescent="0.35">
      <c r="A4769"/>
      <c r="B4769"/>
      <c r="C4769"/>
      <c r="D4769"/>
      <c r="E4769"/>
      <c r="F4769"/>
      <c r="K4769"/>
      <c r="L4769"/>
      <c r="M4769"/>
      <c r="N4769"/>
      <c r="O4769"/>
      <c r="Q4769"/>
      <c r="R4769"/>
      <c r="AL4769" s="117"/>
      <c r="AM4769"/>
      <c r="AN4769"/>
      <c r="AO4769"/>
      <c r="AP4769"/>
      <c r="AU4769"/>
      <c r="AV4769" s="169"/>
    </row>
    <row r="4770" spans="1:48" s="9" customFormat="1" ht="15" customHeight="1" x14ac:dyDescent="0.35">
      <c r="A4770"/>
      <c r="B4770"/>
      <c r="C4770"/>
      <c r="D4770"/>
      <c r="E4770"/>
      <c r="F4770"/>
      <c r="K4770"/>
      <c r="L4770"/>
      <c r="M4770"/>
      <c r="N4770"/>
      <c r="O4770"/>
      <c r="Q4770"/>
      <c r="R4770"/>
      <c r="AL4770" s="117"/>
      <c r="AM4770"/>
      <c r="AN4770"/>
      <c r="AO4770"/>
      <c r="AP4770"/>
      <c r="AU4770"/>
      <c r="AV4770" s="169"/>
    </row>
    <row r="4771" spans="1:48" s="9" customFormat="1" ht="15" customHeight="1" x14ac:dyDescent="0.35">
      <c r="A4771"/>
      <c r="B4771"/>
      <c r="C4771"/>
      <c r="D4771"/>
      <c r="E4771"/>
      <c r="F4771"/>
      <c r="K4771"/>
      <c r="L4771"/>
      <c r="M4771"/>
      <c r="N4771"/>
      <c r="O4771"/>
      <c r="Q4771"/>
      <c r="R4771"/>
      <c r="AL4771" s="117"/>
      <c r="AM4771"/>
      <c r="AN4771"/>
      <c r="AO4771"/>
      <c r="AP4771"/>
      <c r="AU4771"/>
      <c r="AV4771" s="169"/>
    </row>
    <row r="4772" spans="1:48" s="9" customFormat="1" ht="15" customHeight="1" x14ac:dyDescent="0.35">
      <c r="A4772"/>
      <c r="B4772"/>
      <c r="C4772"/>
      <c r="D4772"/>
      <c r="E4772"/>
      <c r="F4772"/>
      <c r="K4772"/>
      <c r="L4772"/>
      <c r="M4772"/>
      <c r="N4772"/>
      <c r="O4772"/>
      <c r="Q4772"/>
      <c r="R4772"/>
      <c r="AL4772" s="117"/>
      <c r="AM4772"/>
      <c r="AN4772"/>
      <c r="AO4772"/>
      <c r="AP4772"/>
      <c r="AU4772"/>
      <c r="AV4772" s="169"/>
    </row>
    <row r="4773" spans="1:48" s="9" customFormat="1" ht="15" customHeight="1" x14ac:dyDescent="0.35">
      <c r="A4773"/>
      <c r="B4773"/>
      <c r="C4773"/>
      <c r="D4773"/>
      <c r="E4773"/>
      <c r="F4773"/>
      <c r="K4773"/>
      <c r="L4773"/>
      <c r="M4773"/>
      <c r="N4773"/>
      <c r="O4773"/>
      <c r="Q4773"/>
      <c r="R4773"/>
      <c r="AL4773" s="117"/>
      <c r="AM4773"/>
      <c r="AN4773"/>
      <c r="AO4773"/>
      <c r="AP4773"/>
      <c r="AU4773"/>
      <c r="AV4773" s="169"/>
    </row>
    <row r="4774" spans="1:48" s="9" customFormat="1" ht="15" customHeight="1" x14ac:dyDescent="0.35">
      <c r="A4774"/>
      <c r="B4774"/>
      <c r="C4774"/>
      <c r="D4774"/>
      <c r="E4774"/>
      <c r="F4774"/>
      <c r="K4774"/>
      <c r="L4774"/>
      <c r="M4774"/>
      <c r="N4774"/>
      <c r="O4774"/>
      <c r="Q4774"/>
      <c r="R4774"/>
      <c r="AL4774" s="117"/>
      <c r="AM4774"/>
      <c r="AN4774"/>
      <c r="AO4774"/>
      <c r="AP4774"/>
      <c r="AU4774"/>
      <c r="AV4774" s="169"/>
    </row>
    <row r="4775" spans="1:48" s="9" customFormat="1" ht="15" customHeight="1" x14ac:dyDescent="0.35">
      <c r="A4775"/>
      <c r="B4775"/>
      <c r="C4775"/>
      <c r="D4775"/>
      <c r="E4775"/>
      <c r="F4775"/>
      <c r="K4775"/>
      <c r="L4775"/>
      <c r="M4775"/>
      <c r="N4775"/>
      <c r="O4775"/>
      <c r="Q4775"/>
      <c r="R4775"/>
      <c r="AL4775" s="117"/>
      <c r="AM4775"/>
      <c r="AN4775"/>
      <c r="AO4775"/>
      <c r="AP4775"/>
      <c r="AU4775"/>
      <c r="AV4775" s="169"/>
    </row>
    <row r="4776" spans="1:48" s="9" customFormat="1" ht="15" customHeight="1" x14ac:dyDescent="0.35">
      <c r="A4776"/>
      <c r="B4776"/>
      <c r="C4776"/>
      <c r="D4776"/>
      <c r="E4776"/>
      <c r="F4776"/>
      <c r="K4776"/>
      <c r="L4776"/>
      <c r="M4776"/>
      <c r="N4776"/>
      <c r="O4776"/>
      <c r="Q4776"/>
      <c r="R4776"/>
      <c r="AL4776" s="117"/>
      <c r="AM4776"/>
      <c r="AN4776"/>
      <c r="AO4776"/>
      <c r="AP4776"/>
      <c r="AU4776"/>
      <c r="AV4776" s="169"/>
    </row>
    <row r="4777" spans="1:48" s="9" customFormat="1" ht="15" customHeight="1" x14ac:dyDescent="0.35">
      <c r="A4777"/>
      <c r="B4777"/>
      <c r="C4777"/>
      <c r="D4777"/>
      <c r="E4777"/>
      <c r="F4777"/>
      <c r="K4777"/>
      <c r="L4777"/>
      <c r="M4777"/>
      <c r="N4777"/>
      <c r="O4777"/>
      <c r="Q4777"/>
      <c r="R4777"/>
      <c r="AL4777" s="117"/>
      <c r="AM4777"/>
      <c r="AN4777"/>
      <c r="AO4777"/>
      <c r="AP4777"/>
      <c r="AU4777"/>
      <c r="AV4777" s="169"/>
    </row>
    <row r="4778" spans="1:48" s="9" customFormat="1" ht="15" customHeight="1" x14ac:dyDescent="0.35">
      <c r="A4778"/>
      <c r="B4778"/>
      <c r="C4778"/>
      <c r="D4778"/>
      <c r="E4778"/>
      <c r="F4778"/>
      <c r="K4778"/>
      <c r="L4778"/>
      <c r="M4778"/>
      <c r="N4778"/>
      <c r="O4778"/>
      <c r="Q4778"/>
      <c r="R4778"/>
      <c r="AL4778" s="117"/>
      <c r="AM4778"/>
      <c r="AN4778"/>
      <c r="AO4778"/>
      <c r="AP4778"/>
      <c r="AU4778"/>
      <c r="AV4778" s="169"/>
    </row>
    <row r="4779" spans="1:48" s="9" customFormat="1" ht="15" customHeight="1" x14ac:dyDescent="0.35">
      <c r="A4779"/>
      <c r="B4779"/>
      <c r="C4779"/>
      <c r="D4779"/>
      <c r="E4779"/>
      <c r="F4779"/>
      <c r="K4779"/>
      <c r="L4779"/>
      <c r="M4779"/>
      <c r="N4779"/>
      <c r="O4779"/>
      <c r="Q4779"/>
      <c r="R4779"/>
      <c r="AL4779" s="117"/>
      <c r="AM4779"/>
      <c r="AN4779"/>
      <c r="AO4779"/>
      <c r="AP4779"/>
      <c r="AU4779"/>
      <c r="AV4779" s="169"/>
    </row>
    <row r="4780" spans="1:48" s="9" customFormat="1" ht="15" customHeight="1" x14ac:dyDescent="0.35">
      <c r="A4780"/>
      <c r="B4780"/>
      <c r="C4780"/>
      <c r="D4780"/>
      <c r="E4780"/>
      <c r="F4780"/>
      <c r="K4780"/>
      <c r="L4780"/>
      <c r="M4780"/>
      <c r="N4780"/>
      <c r="O4780"/>
      <c r="Q4780"/>
      <c r="R4780"/>
      <c r="AL4780" s="117"/>
      <c r="AM4780"/>
      <c r="AN4780"/>
      <c r="AO4780"/>
      <c r="AP4780"/>
      <c r="AU4780"/>
      <c r="AV4780" s="169"/>
    </row>
    <row r="4781" spans="1:48" s="9" customFormat="1" ht="15" customHeight="1" x14ac:dyDescent="0.35">
      <c r="A4781"/>
      <c r="B4781"/>
      <c r="C4781"/>
      <c r="D4781"/>
      <c r="E4781"/>
      <c r="F4781"/>
      <c r="K4781"/>
      <c r="L4781"/>
      <c r="M4781"/>
      <c r="N4781"/>
      <c r="O4781"/>
      <c r="Q4781"/>
      <c r="R4781"/>
      <c r="AL4781" s="117"/>
      <c r="AM4781"/>
      <c r="AN4781"/>
      <c r="AO4781"/>
      <c r="AP4781"/>
      <c r="AU4781"/>
      <c r="AV4781" s="169"/>
    </row>
    <row r="4782" spans="1:48" s="9" customFormat="1" ht="15" customHeight="1" x14ac:dyDescent="0.35">
      <c r="A4782"/>
      <c r="B4782"/>
      <c r="C4782"/>
      <c r="D4782"/>
      <c r="E4782"/>
      <c r="F4782"/>
      <c r="K4782"/>
      <c r="L4782"/>
      <c r="M4782"/>
      <c r="N4782"/>
      <c r="O4782"/>
      <c r="Q4782"/>
      <c r="R4782"/>
      <c r="AL4782" s="117"/>
      <c r="AM4782"/>
      <c r="AN4782"/>
      <c r="AO4782"/>
      <c r="AP4782"/>
      <c r="AU4782"/>
      <c r="AV4782" s="169"/>
    </row>
    <row r="4783" spans="1:48" s="9" customFormat="1" ht="15" customHeight="1" x14ac:dyDescent="0.35">
      <c r="A4783"/>
      <c r="B4783"/>
      <c r="C4783"/>
      <c r="D4783"/>
      <c r="E4783"/>
      <c r="F4783"/>
      <c r="K4783"/>
      <c r="L4783"/>
      <c r="M4783"/>
      <c r="N4783"/>
      <c r="O4783"/>
      <c r="Q4783"/>
      <c r="R4783"/>
      <c r="AL4783" s="117"/>
      <c r="AM4783"/>
      <c r="AN4783"/>
      <c r="AO4783"/>
      <c r="AP4783"/>
      <c r="AU4783"/>
      <c r="AV4783" s="169"/>
    </row>
    <row r="4784" spans="1:48" s="9" customFormat="1" ht="15" customHeight="1" x14ac:dyDescent="0.35">
      <c r="A4784"/>
      <c r="B4784"/>
      <c r="C4784"/>
      <c r="D4784"/>
      <c r="E4784"/>
      <c r="F4784"/>
      <c r="K4784"/>
      <c r="L4784"/>
      <c r="M4784"/>
      <c r="N4784"/>
      <c r="O4784"/>
      <c r="Q4784"/>
      <c r="R4784"/>
      <c r="AL4784" s="117"/>
      <c r="AM4784"/>
      <c r="AN4784"/>
      <c r="AO4784"/>
      <c r="AP4784"/>
      <c r="AU4784"/>
      <c r="AV4784" s="169"/>
    </row>
    <row r="4785" spans="1:48" s="9" customFormat="1" ht="15" customHeight="1" x14ac:dyDescent="0.35">
      <c r="A4785"/>
      <c r="B4785"/>
      <c r="C4785"/>
      <c r="D4785"/>
      <c r="E4785"/>
      <c r="F4785"/>
      <c r="K4785"/>
      <c r="L4785"/>
      <c r="M4785"/>
      <c r="N4785"/>
      <c r="O4785"/>
      <c r="Q4785"/>
      <c r="R4785"/>
      <c r="AL4785" s="117"/>
      <c r="AM4785"/>
      <c r="AN4785"/>
      <c r="AO4785"/>
      <c r="AP4785"/>
      <c r="AU4785"/>
      <c r="AV4785" s="169"/>
    </row>
    <row r="4786" spans="1:48" s="9" customFormat="1" ht="15" customHeight="1" x14ac:dyDescent="0.35">
      <c r="A4786"/>
      <c r="B4786"/>
      <c r="C4786"/>
      <c r="D4786"/>
      <c r="E4786"/>
      <c r="F4786"/>
      <c r="K4786"/>
      <c r="L4786"/>
      <c r="M4786"/>
      <c r="N4786"/>
      <c r="O4786"/>
      <c r="Q4786"/>
      <c r="R4786"/>
      <c r="AL4786" s="117"/>
      <c r="AM4786"/>
      <c r="AN4786"/>
      <c r="AO4786"/>
      <c r="AP4786"/>
      <c r="AU4786"/>
      <c r="AV4786" s="169"/>
    </row>
    <row r="4787" spans="1:48" s="9" customFormat="1" ht="15" customHeight="1" x14ac:dyDescent="0.35">
      <c r="A4787"/>
      <c r="B4787"/>
      <c r="C4787"/>
      <c r="D4787"/>
      <c r="E4787"/>
      <c r="F4787"/>
      <c r="K4787"/>
      <c r="L4787"/>
      <c r="M4787"/>
      <c r="N4787"/>
      <c r="O4787"/>
      <c r="Q4787"/>
      <c r="R4787"/>
      <c r="AL4787" s="117"/>
      <c r="AM4787"/>
      <c r="AN4787"/>
      <c r="AO4787"/>
      <c r="AP4787"/>
      <c r="AU4787"/>
      <c r="AV4787" s="169"/>
    </row>
    <row r="4788" spans="1:48" s="9" customFormat="1" ht="15" customHeight="1" x14ac:dyDescent="0.35">
      <c r="A4788"/>
      <c r="B4788"/>
      <c r="C4788"/>
      <c r="D4788"/>
      <c r="E4788"/>
      <c r="F4788"/>
      <c r="K4788"/>
      <c r="L4788"/>
      <c r="M4788"/>
      <c r="N4788"/>
      <c r="O4788"/>
      <c r="Q4788"/>
      <c r="R4788"/>
      <c r="AL4788" s="117"/>
      <c r="AM4788"/>
      <c r="AN4788"/>
      <c r="AO4788"/>
      <c r="AP4788"/>
      <c r="AU4788"/>
      <c r="AV4788" s="169"/>
    </row>
    <row r="4789" spans="1:48" s="9" customFormat="1" ht="15" customHeight="1" x14ac:dyDescent="0.35">
      <c r="A4789"/>
      <c r="B4789"/>
      <c r="C4789"/>
      <c r="D4789"/>
      <c r="E4789"/>
      <c r="F4789"/>
      <c r="K4789"/>
      <c r="L4789"/>
      <c r="M4789"/>
      <c r="N4789"/>
      <c r="O4789"/>
      <c r="Q4789"/>
      <c r="R4789"/>
      <c r="AL4789" s="117"/>
      <c r="AM4789"/>
      <c r="AN4789"/>
      <c r="AO4789"/>
      <c r="AP4789"/>
      <c r="AU4789"/>
      <c r="AV4789" s="169"/>
    </row>
    <row r="4790" spans="1:48" s="9" customFormat="1" ht="15" customHeight="1" x14ac:dyDescent="0.35">
      <c r="A4790"/>
      <c r="B4790"/>
      <c r="C4790"/>
      <c r="D4790"/>
      <c r="E4790"/>
      <c r="F4790"/>
      <c r="K4790"/>
      <c r="L4790"/>
      <c r="M4790"/>
      <c r="N4790"/>
      <c r="O4790"/>
      <c r="Q4790"/>
      <c r="R4790"/>
      <c r="AL4790" s="117"/>
      <c r="AM4790"/>
      <c r="AN4790"/>
      <c r="AO4790"/>
      <c r="AP4790"/>
      <c r="AU4790"/>
      <c r="AV4790" s="169"/>
    </row>
    <row r="4791" spans="1:48" s="9" customFormat="1" ht="15" customHeight="1" x14ac:dyDescent="0.35">
      <c r="A4791"/>
      <c r="B4791"/>
      <c r="C4791"/>
      <c r="D4791"/>
      <c r="E4791"/>
      <c r="F4791"/>
      <c r="K4791"/>
      <c r="L4791"/>
      <c r="M4791"/>
      <c r="N4791"/>
      <c r="O4791"/>
      <c r="Q4791"/>
      <c r="R4791"/>
      <c r="AL4791" s="117"/>
      <c r="AM4791"/>
      <c r="AN4791"/>
      <c r="AO4791"/>
      <c r="AP4791"/>
      <c r="AU4791"/>
      <c r="AV4791" s="169"/>
    </row>
    <row r="4792" spans="1:48" s="9" customFormat="1" ht="15" customHeight="1" x14ac:dyDescent="0.35">
      <c r="A4792"/>
      <c r="B4792"/>
      <c r="C4792"/>
      <c r="D4792"/>
      <c r="E4792"/>
      <c r="F4792"/>
      <c r="K4792"/>
      <c r="L4792"/>
      <c r="M4792"/>
      <c r="N4792"/>
      <c r="O4792"/>
      <c r="Q4792"/>
      <c r="R4792"/>
      <c r="AL4792" s="117"/>
      <c r="AM4792"/>
      <c r="AN4792"/>
      <c r="AO4792"/>
      <c r="AP4792"/>
      <c r="AU4792"/>
      <c r="AV4792" s="169"/>
    </row>
    <row r="4793" spans="1:48" s="9" customFormat="1" ht="15" customHeight="1" x14ac:dyDescent="0.35">
      <c r="A4793"/>
      <c r="B4793"/>
      <c r="C4793"/>
      <c r="D4793"/>
      <c r="E4793"/>
      <c r="F4793"/>
      <c r="K4793"/>
      <c r="L4793"/>
      <c r="M4793"/>
      <c r="N4793"/>
      <c r="O4793"/>
      <c r="Q4793"/>
      <c r="R4793"/>
      <c r="AL4793" s="117"/>
      <c r="AM4793"/>
      <c r="AN4793"/>
      <c r="AO4793"/>
      <c r="AP4793"/>
      <c r="AU4793"/>
      <c r="AV4793" s="169"/>
    </row>
    <row r="4794" spans="1:48" s="9" customFormat="1" ht="15" customHeight="1" x14ac:dyDescent="0.35">
      <c r="A4794"/>
      <c r="B4794"/>
      <c r="C4794"/>
      <c r="D4794"/>
      <c r="E4794"/>
      <c r="F4794"/>
      <c r="K4794"/>
      <c r="L4794"/>
      <c r="M4794"/>
      <c r="N4794"/>
      <c r="O4794"/>
      <c r="Q4794"/>
      <c r="R4794"/>
      <c r="AL4794" s="117"/>
      <c r="AM4794"/>
      <c r="AN4794"/>
      <c r="AO4794"/>
      <c r="AP4794"/>
      <c r="AU4794"/>
      <c r="AV4794" s="169"/>
    </row>
    <row r="4795" spans="1:48" s="9" customFormat="1" ht="15" customHeight="1" x14ac:dyDescent="0.35">
      <c r="A4795"/>
      <c r="B4795"/>
      <c r="C4795"/>
      <c r="D4795"/>
      <c r="E4795"/>
      <c r="F4795"/>
      <c r="K4795"/>
      <c r="L4795"/>
      <c r="M4795"/>
      <c r="N4795"/>
      <c r="O4795"/>
      <c r="Q4795"/>
      <c r="R4795"/>
      <c r="AL4795" s="117"/>
      <c r="AM4795"/>
      <c r="AN4795"/>
      <c r="AO4795"/>
      <c r="AP4795"/>
      <c r="AU4795"/>
      <c r="AV4795" s="169"/>
    </row>
    <row r="4796" spans="1:48" s="9" customFormat="1" ht="15" customHeight="1" x14ac:dyDescent="0.35">
      <c r="A4796"/>
      <c r="B4796"/>
      <c r="C4796"/>
      <c r="D4796"/>
      <c r="E4796"/>
      <c r="F4796"/>
      <c r="K4796"/>
      <c r="L4796"/>
      <c r="M4796"/>
      <c r="N4796"/>
      <c r="O4796"/>
      <c r="Q4796"/>
      <c r="R4796"/>
      <c r="AL4796" s="117"/>
      <c r="AM4796"/>
      <c r="AN4796"/>
      <c r="AO4796"/>
      <c r="AP4796"/>
      <c r="AU4796"/>
      <c r="AV4796" s="169"/>
    </row>
    <row r="4797" spans="1:48" s="9" customFormat="1" ht="15" customHeight="1" x14ac:dyDescent="0.35">
      <c r="A4797"/>
      <c r="B4797"/>
      <c r="C4797"/>
      <c r="D4797"/>
      <c r="E4797"/>
      <c r="F4797"/>
      <c r="K4797"/>
      <c r="L4797"/>
      <c r="M4797"/>
      <c r="N4797"/>
      <c r="O4797"/>
      <c r="Q4797"/>
      <c r="R4797"/>
      <c r="AL4797" s="117"/>
      <c r="AM4797"/>
      <c r="AN4797"/>
      <c r="AO4797"/>
      <c r="AP4797"/>
      <c r="AU4797"/>
      <c r="AV4797" s="169"/>
    </row>
    <row r="4798" spans="1:48" s="9" customFormat="1" ht="15" customHeight="1" x14ac:dyDescent="0.35">
      <c r="A4798"/>
      <c r="B4798"/>
      <c r="C4798"/>
      <c r="D4798"/>
      <c r="E4798"/>
      <c r="F4798"/>
      <c r="K4798"/>
      <c r="L4798"/>
      <c r="M4798"/>
      <c r="N4798"/>
      <c r="O4798"/>
      <c r="Q4798"/>
      <c r="R4798"/>
      <c r="AL4798" s="117"/>
      <c r="AM4798"/>
      <c r="AN4798"/>
      <c r="AO4798"/>
      <c r="AP4798"/>
      <c r="AU4798"/>
      <c r="AV4798" s="169"/>
    </row>
    <row r="4799" spans="1:48" s="9" customFormat="1" ht="15" customHeight="1" x14ac:dyDescent="0.35">
      <c r="A4799"/>
      <c r="B4799"/>
      <c r="C4799"/>
      <c r="D4799"/>
      <c r="E4799"/>
      <c r="F4799"/>
      <c r="K4799"/>
      <c r="L4799"/>
      <c r="M4799"/>
      <c r="N4799"/>
      <c r="O4799"/>
      <c r="Q4799"/>
      <c r="R4799"/>
      <c r="AL4799" s="117"/>
      <c r="AM4799"/>
      <c r="AN4799"/>
      <c r="AO4799"/>
      <c r="AP4799"/>
      <c r="AU4799"/>
      <c r="AV4799" s="169"/>
    </row>
    <row r="4800" spans="1:48" s="9" customFormat="1" ht="15" customHeight="1" x14ac:dyDescent="0.35">
      <c r="A4800"/>
      <c r="B4800"/>
      <c r="C4800"/>
      <c r="D4800"/>
      <c r="E4800"/>
      <c r="F4800"/>
      <c r="K4800"/>
      <c r="L4800"/>
      <c r="M4800"/>
      <c r="N4800"/>
      <c r="O4800"/>
      <c r="Q4800"/>
      <c r="R4800"/>
      <c r="AL4800" s="117"/>
      <c r="AM4800"/>
      <c r="AN4800"/>
      <c r="AO4800"/>
      <c r="AP4800"/>
      <c r="AU4800"/>
      <c r="AV4800" s="169"/>
    </row>
    <row r="4801" spans="1:48" s="9" customFormat="1" ht="15" customHeight="1" x14ac:dyDescent="0.35">
      <c r="A4801"/>
      <c r="B4801"/>
      <c r="C4801"/>
      <c r="D4801"/>
      <c r="E4801"/>
      <c r="F4801"/>
      <c r="K4801"/>
      <c r="L4801"/>
      <c r="M4801"/>
      <c r="N4801"/>
      <c r="O4801"/>
      <c r="Q4801"/>
      <c r="R4801"/>
      <c r="AL4801" s="117"/>
      <c r="AM4801"/>
      <c r="AN4801"/>
      <c r="AO4801"/>
      <c r="AP4801"/>
      <c r="AU4801"/>
      <c r="AV4801" s="169"/>
    </row>
    <row r="4802" spans="1:48" s="9" customFormat="1" ht="15" customHeight="1" x14ac:dyDescent="0.35">
      <c r="A4802"/>
      <c r="B4802"/>
      <c r="C4802"/>
      <c r="D4802"/>
      <c r="E4802"/>
      <c r="F4802"/>
      <c r="K4802"/>
      <c r="L4802"/>
      <c r="M4802"/>
      <c r="N4802"/>
      <c r="O4802"/>
      <c r="Q4802"/>
      <c r="R4802"/>
      <c r="AL4802" s="117"/>
      <c r="AM4802"/>
      <c r="AN4802"/>
      <c r="AO4802"/>
      <c r="AP4802"/>
      <c r="AU4802"/>
      <c r="AV4802" s="169"/>
    </row>
    <row r="4803" spans="1:48" s="9" customFormat="1" ht="15" customHeight="1" x14ac:dyDescent="0.35">
      <c r="A4803"/>
      <c r="B4803"/>
      <c r="C4803"/>
      <c r="D4803"/>
      <c r="E4803"/>
      <c r="F4803"/>
      <c r="K4803"/>
      <c r="L4803"/>
      <c r="M4803"/>
      <c r="N4803"/>
      <c r="O4803"/>
      <c r="Q4803"/>
      <c r="R4803"/>
      <c r="AL4803" s="117"/>
      <c r="AM4803"/>
      <c r="AN4803"/>
      <c r="AO4803"/>
      <c r="AP4803"/>
      <c r="AU4803"/>
      <c r="AV4803" s="169"/>
    </row>
    <row r="4804" spans="1:48" s="9" customFormat="1" ht="15" customHeight="1" x14ac:dyDescent="0.35">
      <c r="A4804"/>
      <c r="B4804"/>
      <c r="C4804"/>
      <c r="D4804"/>
      <c r="E4804"/>
      <c r="F4804"/>
      <c r="K4804"/>
      <c r="L4804"/>
      <c r="M4804"/>
      <c r="N4804"/>
      <c r="O4804"/>
      <c r="Q4804"/>
      <c r="R4804"/>
      <c r="AL4804" s="117"/>
      <c r="AM4804"/>
      <c r="AN4804"/>
      <c r="AO4804"/>
      <c r="AP4804"/>
      <c r="AU4804"/>
      <c r="AV4804" s="169"/>
    </row>
    <row r="4805" spans="1:48" s="9" customFormat="1" ht="15" customHeight="1" x14ac:dyDescent="0.35">
      <c r="A4805"/>
      <c r="B4805"/>
      <c r="C4805"/>
      <c r="D4805"/>
      <c r="E4805"/>
      <c r="F4805"/>
      <c r="K4805"/>
      <c r="L4805"/>
      <c r="M4805"/>
      <c r="N4805"/>
      <c r="O4805"/>
      <c r="Q4805"/>
      <c r="R4805"/>
      <c r="AL4805" s="117"/>
      <c r="AM4805"/>
      <c r="AN4805"/>
      <c r="AO4805"/>
      <c r="AP4805"/>
      <c r="AU4805"/>
      <c r="AV4805" s="169"/>
    </row>
    <row r="4806" spans="1:48" s="9" customFormat="1" ht="15" customHeight="1" x14ac:dyDescent="0.35">
      <c r="A4806"/>
      <c r="B4806"/>
      <c r="C4806"/>
      <c r="D4806"/>
      <c r="E4806"/>
      <c r="F4806"/>
      <c r="K4806"/>
      <c r="L4806"/>
      <c r="M4806"/>
      <c r="N4806"/>
      <c r="O4806"/>
      <c r="Q4806"/>
      <c r="R4806"/>
      <c r="AL4806" s="117"/>
      <c r="AM4806"/>
      <c r="AN4806"/>
      <c r="AO4806"/>
      <c r="AP4806"/>
      <c r="AU4806"/>
      <c r="AV4806" s="169"/>
    </row>
    <row r="4807" spans="1:48" s="9" customFormat="1" ht="15" customHeight="1" x14ac:dyDescent="0.35">
      <c r="A4807"/>
      <c r="B4807"/>
      <c r="C4807"/>
      <c r="D4807"/>
      <c r="E4807"/>
      <c r="F4807"/>
      <c r="K4807"/>
      <c r="L4807"/>
      <c r="M4807"/>
      <c r="N4807"/>
      <c r="O4807"/>
      <c r="Q4807"/>
      <c r="R4807"/>
      <c r="AL4807" s="117"/>
      <c r="AM4807"/>
      <c r="AN4807"/>
      <c r="AO4807"/>
      <c r="AP4807"/>
      <c r="AU4807"/>
      <c r="AV4807" s="169"/>
    </row>
    <row r="4808" spans="1:48" s="9" customFormat="1" ht="15" customHeight="1" x14ac:dyDescent="0.35">
      <c r="A4808"/>
      <c r="B4808"/>
      <c r="C4808"/>
      <c r="D4808"/>
      <c r="E4808"/>
      <c r="F4808"/>
      <c r="K4808"/>
      <c r="L4808"/>
      <c r="M4808"/>
      <c r="N4808"/>
      <c r="O4808"/>
      <c r="Q4808"/>
      <c r="R4808"/>
      <c r="AL4808" s="117"/>
      <c r="AM4808"/>
      <c r="AN4808"/>
      <c r="AO4808"/>
      <c r="AP4808"/>
      <c r="AU4808"/>
      <c r="AV4808" s="169"/>
    </row>
    <row r="4809" spans="1:48" s="9" customFormat="1" ht="15" customHeight="1" x14ac:dyDescent="0.35">
      <c r="A4809"/>
      <c r="B4809"/>
      <c r="C4809"/>
      <c r="D4809"/>
      <c r="E4809"/>
      <c r="F4809"/>
      <c r="K4809"/>
      <c r="L4809"/>
      <c r="M4809"/>
      <c r="N4809"/>
      <c r="O4809"/>
      <c r="Q4809"/>
      <c r="R4809"/>
      <c r="AL4809" s="117"/>
      <c r="AM4809"/>
      <c r="AN4809"/>
      <c r="AO4809"/>
      <c r="AP4809"/>
      <c r="AU4809"/>
      <c r="AV4809" s="169"/>
    </row>
    <row r="4810" spans="1:48" s="9" customFormat="1" ht="15" customHeight="1" x14ac:dyDescent="0.35">
      <c r="A4810"/>
      <c r="B4810"/>
      <c r="C4810"/>
      <c r="D4810"/>
      <c r="E4810"/>
      <c r="F4810"/>
      <c r="K4810"/>
      <c r="L4810"/>
      <c r="M4810"/>
      <c r="N4810"/>
      <c r="O4810"/>
      <c r="Q4810"/>
      <c r="R4810"/>
      <c r="AL4810" s="117"/>
      <c r="AM4810"/>
      <c r="AN4810"/>
      <c r="AO4810"/>
      <c r="AP4810"/>
      <c r="AU4810"/>
      <c r="AV4810" s="169"/>
    </row>
    <row r="4811" spans="1:48" s="9" customFormat="1" ht="15" customHeight="1" x14ac:dyDescent="0.35">
      <c r="A4811"/>
      <c r="B4811"/>
      <c r="C4811"/>
      <c r="D4811"/>
      <c r="E4811"/>
      <c r="F4811"/>
      <c r="K4811"/>
      <c r="L4811"/>
      <c r="M4811"/>
      <c r="N4811"/>
      <c r="O4811"/>
      <c r="Q4811"/>
      <c r="R4811"/>
      <c r="AL4811" s="117"/>
      <c r="AM4811"/>
      <c r="AN4811"/>
      <c r="AO4811"/>
      <c r="AP4811"/>
      <c r="AU4811"/>
      <c r="AV4811" s="169"/>
    </row>
    <row r="4812" spans="1:48" s="9" customFormat="1" ht="15" customHeight="1" x14ac:dyDescent="0.35">
      <c r="A4812"/>
      <c r="B4812"/>
      <c r="C4812"/>
      <c r="D4812"/>
      <c r="E4812"/>
      <c r="F4812"/>
      <c r="K4812"/>
      <c r="L4812"/>
      <c r="M4812"/>
      <c r="N4812"/>
      <c r="O4812"/>
      <c r="Q4812"/>
      <c r="R4812"/>
      <c r="AL4812" s="117"/>
      <c r="AM4812"/>
      <c r="AN4812"/>
      <c r="AO4812"/>
      <c r="AP4812"/>
      <c r="AU4812"/>
      <c r="AV4812" s="169"/>
    </row>
    <row r="4813" spans="1:48" s="9" customFormat="1" ht="15" customHeight="1" x14ac:dyDescent="0.35">
      <c r="A4813"/>
      <c r="B4813"/>
      <c r="C4813"/>
      <c r="D4813"/>
      <c r="E4813"/>
      <c r="F4813"/>
      <c r="K4813"/>
      <c r="L4813"/>
      <c r="M4813"/>
      <c r="N4813"/>
      <c r="O4813"/>
      <c r="Q4813"/>
      <c r="R4813"/>
      <c r="AL4813" s="117"/>
      <c r="AM4813"/>
      <c r="AN4813"/>
      <c r="AO4813"/>
      <c r="AP4813"/>
      <c r="AU4813"/>
      <c r="AV4813" s="169"/>
    </row>
    <row r="4814" spans="1:48" s="9" customFormat="1" ht="15" customHeight="1" x14ac:dyDescent="0.35">
      <c r="A4814"/>
      <c r="B4814"/>
      <c r="C4814"/>
      <c r="D4814"/>
      <c r="E4814"/>
      <c r="F4814"/>
      <c r="K4814"/>
      <c r="L4814"/>
      <c r="M4814"/>
      <c r="N4814"/>
      <c r="O4814"/>
      <c r="Q4814"/>
      <c r="R4814"/>
      <c r="AL4814" s="117"/>
      <c r="AM4814"/>
      <c r="AN4814"/>
      <c r="AO4814"/>
      <c r="AP4814"/>
      <c r="AU4814"/>
      <c r="AV4814" s="169"/>
    </row>
    <row r="4815" spans="1:48" s="9" customFormat="1" ht="15" customHeight="1" x14ac:dyDescent="0.35">
      <c r="A4815"/>
      <c r="B4815"/>
      <c r="C4815"/>
      <c r="D4815"/>
      <c r="E4815"/>
      <c r="F4815"/>
      <c r="K4815"/>
      <c r="L4815"/>
      <c r="M4815"/>
      <c r="N4815"/>
      <c r="O4815"/>
      <c r="Q4815"/>
      <c r="R4815"/>
      <c r="AL4815" s="117"/>
      <c r="AM4815"/>
      <c r="AN4815"/>
      <c r="AO4815"/>
      <c r="AP4815"/>
      <c r="AU4815"/>
      <c r="AV4815" s="169"/>
    </row>
    <row r="4816" spans="1:48" s="9" customFormat="1" ht="15" customHeight="1" x14ac:dyDescent="0.35">
      <c r="A4816"/>
      <c r="B4816"/>
      <c r="C4816"/>
      <c r="D4816"/>
      <c r="E4816"/>
      <c r="F4816"/>
      <c r="K4816"/>
      <c r="L4816"/>
      <c r="M4816"/>
      <c r="N4816"/>
      <c r="O4816"/>
      <c r="Q4816"/>
      <c r="R4816"/>
      <c r="AL4816" s="117"/>
      <c r="AM4816"/>
      <c r="AN4816"/>
      <c r="AO4816"/>
      <c r="AP4816"/>
      <c r="AU4816"/>
      <c r="AV4816" s="169"/>
    </row>
    <row r="4817" spans="1:48" s="9" customFormat="1" ht="15" customHeight="1" x14ac:dyDescent="0.35">
      <c r="A4817"/>
      <c r="B4817"/>
      <c r="C4817"/>
      <c r="D4817"/>
      <c r="E4817"/>
      <c r="F4817"/>
      <c r="K4817"/>
      <c r="L4817"/>
      <c r="M4817"/>
      <c r="N4817"/>
      <c r="O4817"/>
      <c r="Q4817"/>
      <c r="R4817"/>
      <c r="AL4817" s="117"/>
      <c r="AM4817"/>
      <c r="AN4817"/>
      <c r="AO4817"/>
      <c r="AP4817"/>
      <c r="AU4817"/>
      <c r="AV4817" s="169"/>
    </row>
    <row r="4818" spans="1:48" s="9" customFormat="1" ht="15" customHeight="1" x14ac:dyDescent="0.35">
      <c r="A4818"/>
      <c r="B4818"/>
      <c r="C4818"/>
      <c r="D4818"/>
      <c r="E4818"/>
      <c r="F4818"/>
      <c r="K4818"/>
      <c r="L4818"/>
      <c r="M4818"/>
      <c r="N4818"/>
      <c r="O4818"/>
      <c r="Q4818"/>
      <c r="R4818"/>
      <c r="AL4818" s="117"/>
      <c r="AM4818"/>
      <c r="AN4818"/>
      <c r="AO4818"/>
      <c r="AP4818"/>
      <c r="AU4818"/>
      <c r="AV4818" s="169"/>
    </row>
    <row r="4819" spans="1:48" s="9" customFormat="1" ht="15" customHeight="1" x14ac:dyDescent="0.35">
      <c r="A4819"/>
      <c r="B4819"/>
      <c r="C4819"/>
      <c r="D4819"/>
      <c r="E4819"/>
      <c r="F4819"/>
      <c r="K4819"/>
      <c r="L4819"/>
      <c r="M4819"/>
      <c r="N4819"/>
      <c r="O4819"/>
      <c r="Q4819"/>
      <c r="R4819"/>
      <c r="AL4819" s="117"/>
      <c r="AM4819"/>
      <c r="AN4819"/>
      <c r="AO4819"/>
      <c r="AP4819"/>
      <c r="AU4819"/>
      <c r="AV4819" s="169"/>
    </row>
    <row r="4820" spans="1:48" s="9" customFormat="1" ht="15" customHeight="1" x14ac:dyDescent="0.35">
      <c r="A4820"/>
      <c r="B4820"/>
      <c r="C4820"/>
      <c r="D4820"/>
      <c r="E4820"/>
      <c r="F4820"/>
      <c r="K4820"/>
      <c r="L4820"/>
      <c r="M4820"/>
      <c r="N4820"/>
      <c r="O4820"/>
      <c r="Q4820"/>
      <c r="R4820"/>
      <c r="AL4820" s="117"/>
      <c r="AM4820"/>
      <c r="AN4820"/>
      <c r="AO4820"/>
      <c r="AP4820"/>
      <c r="AU4820"/>
      <c r="AV4820" s="169"/>
    </row>
    <row r="4821" spans="1:48" s="9" customFormat="1" ht="15" customHeight="1" x14ac:dyDescent="0.35">
      <c r="A4821"/>
      <c r="B4821"/>
      <c r="C4821"/>
      <c r="D4821"/>
      <c r="E4821"/>
      <c r="F4821"/>
      <c r="K4821"/>
      <c r="L4821"/>
      <c r="M4821"/>
      <c r="N4821"/>
      <c r="O4821"/>
      <c r="Q4821"/>
      <c r="R4821"/>
      <c r="AL4821" s="117"/>
      <c r="AM4821"/>
      <c r="AN4821"/>
      <c r="AO4821"/>
      <c r="AP4821"/>
      <c r="AU4821"/>
      <c r="AV4821" s="169"/>
    </row>
    <row r="4822" spans="1:48" s="9" customFormat="1" ht="15" customHeight="1" x14ac:dyDescent="0.35">
      <c r="A4822"/>
      <c r="B4822"/>
      <c r="C4822"/>
      <c r="D4822"/>
      <c r="E4822"/>
      <c r="F4822"/>
      <c r="K4822"/>
      <c r="L4822"/>
      <c r="M4822"/>
      <c r="N4822"/>
      <c r="O4822"/>
      <c r="Q4822"/>
      <c r="R4822"/>
      <c r="AL4822" s="117"/>
      <c r="AM4822"/>
      <c r="AN4822"/>
      <c r="AO4822"/>
      <c r="AP4822"/>
      <c r="AU4822"/>
      <c r="AV4822" s="169"/>
    </row>
    <row r="4823" spans="1:48" s="9" customFormat="1" ht="15" customHeight="1" x14ac:dyDescent="0.35">
      <c r="A4823"/>
      <c r="B4823"/>
      <c r="C4823"/>
      <c r="D4823"/>
      <c r="E4823"/>
      <c r="F4823"/>
      <c r="K4823"/>
      <c r="L4823"/>
      <c r="M4823"/>
      <c r="N4823"/>
      <c r="O4823"/>
      <c r="Q4823"/>
      <c r="R4823"/>
      <c r="AL4823" s="117"/>
      <c r="AM4823"/>
      <c r="AN4823"/>
      <c r="AO4823"/>
      <c r="AP4823"/>
      <c r="AU4823"/>
      <c r="AV4823" s="169"/>
    </row>
    <row r="4824" spans="1:48" s="9" customFormat="1" ht="15" customHeight="1" x14ac:dyDescent="0.35">
      <c r="A4824"/>
      <c r="B4824"/>
      <c r="C4824"/>
      <c r="D4824"/>
      <c r="E4824"/>
      <c r="F4824"/>
      <c r="K4824"/>
      <c r="L4824"/>
      <c r="M4824"/>
      <c r="N4824"/>
      <c r="O4824"/>
      <c r="Q4824"/>
      <c r="R4824"/>
      <c r="AL4824" s="117"/>
      <c r="AM4824"/>
      <c r="AN4824"/>
      <c r="AO4824"/>
      <c r="AP4824"/>
      <c r="AU4824"/>
      <c r="AV4824" s="169"/>
    </row>
    <row r="4825" spans="1:48" s="9" customFormat="1" ht="15" customHeight="1" x14ac:dyDescent="0.35">
      <c r="A4825"/>
      <c r="B4825"/>
      <c r="C4825"/>
      <c r="D4825"/>
      <c r="E4825"/>
      <c r="F4825"/>
      <c r="K4825"/>
      <c r="L4825"/>
      <c r="M4825"/>
      <c r="N4825"/>
      <c r="O4825"/>
      <c r="Q4825"/>
      <c r="R4825"/>
      <c r="AL4825" s="117"/>
      <c r="AM4825"/>
      <c r="AN4825"/>
      <c r="AO4825"/>
      <c r="AP4825"/>
      <c r="AU4825"/>
      <c r="AV4825" s="169"/>
    </row>
    <row r="4826" spans="1:48" s="9" customFormat="1" ht="15" customHeight="1" x14ac:dyDescent="0.35">
      <c r="A4826"/>
      <c r="B4826"/>
      <c r="C4826"/>
      <c r="D4826"/>
      <c r="E4826"/>
      <c r="F4826"/>
      <c r="K4826"/>
      <c r="L4826"/>
      <c r="M4826"/>
      <c r="N4826"/>
      <c r="O4826"/>
      <c r="Q4826"/>
      <c r="R4826"/>
      <c r="AL4826" s="117"/>
      <c r="AM4826"/>
      <c r="AN4826"/>
      <c r="AO4826"/>
      <c r="AP4826"/>
      <c r="AU4826"/>
      <c r="AV4826" s="169"/>
    </row>
    <row r="4827" spans="1:48" s="9" customFormat="1" ht="15" customHeight="1" x14ac:dyDescent="0.35">
      <c r="A4827"/>
      <c r="B4827"/>
      <c r="C4827"/>
      <c r="D4827"/>
      <c r="E4827"/>
      <c r="F4827"/>
      <c r="K4827"/>
      <c r="L4827"/>
      <c r="M4827"/>
      <c r="N4827"/>
      <c r="O4827"/>
      <c r="Q4827"/>
      <c r="R4827"/>
      <c r="AL4827" s="117"/>
      <c r="AM4827"/>
      <c r="AN4827"/>
      <c r="AO4827"/>
      <c r="AP4827"/>
      <c r="AU4827"/>
      <c r="AV4827" s="169"/>
    </row>
    <row r="4828" spans="1:48" s="9" customFormat="1" ht="15" customHeight="1" x14ac:dyDescent="0.35">
      <c r="A4828"/>
      <c r="B4828"/>
      <c r="C4828"/>
      <c r="D4828"/>
      <c r="E4828"/>
      <c r="F4828"/>
      <c r="K4828"/>
      <c r="L4828"/>
      <c r="M4828"/>
      <c r="N4828"/>
      <c r="O4828"/>
      <c r="Q4828"/>
      <c r="R4828"/>
      <c r="AL4828" s="117"/>
      <c r="AM4828"/>
      <c r="AN4828"/>
      <c r="AO4828"/>
      <c r="AP4828"/>
      <c r="AU4828"/>
      <c r="AV4828" s="169"/>
    </row>
    <row r="4829" spans="1:48" s="9" customFormat="1" ht="15" customHeight="1" x14ac:dyDescent="0.35">
      <c r="A4829"/>
      <c r="B4829"/>
      <c r="C4829"/>
      <c r="D4829"/>
      <c r="E4829"/>
      <c r="F4829"/>
      <c r="K4829"/>
      <c r="L4829"/>
      <c r="M4829"/>
      <c r="N4829"/>
      <c r="O4829"/>
      <c r="Q4829"/>
      <c r="R4829"/>
      <c r="AL4829" s="117"/>
      <c r="AM4829"/>
      <c r="AN4829"/>
      <c r="AO4829"/>
      <c r="AP4829"/>
      <c r="AU4829"/>
      <c r="AV4829" s="169"/>
    </row>
    <row r="4830" spans="1:48" s="9" customFormat="1" ht="15" customHeight="1" x14ac:dyDescent="0.35">
      <c r="A4830"/>
      <c r="B4830"/>
      <c r="C4830"/>
      <c r="D4830"/>
      <c r="E4830"/>
      <c r="F4830"/>
      <c r="K4830"/>
      <c r="L4830"/>
      <c r="M4830"/>
      <c r="N4830"/>
      <c r="O4830"/>
      <c r="Q4830"/>
      <c r="R4830"/>
      <c r="AL4830" s="117"/>
      <c r="AM4830"/>
      <c r="AN4830"/>
      <c r="AO4830"/>
      <c r="AP4830"/>
      <c r="AU4830"/>
      <c r="AV4830" s="169"/>
    </row>
    <row r="4831" spans="1:48" s="9" customFormat="1" ht="15" customHeight="1" x14ac:dyDescent="0.35">
      <c r="A4831"/>
      <c r="B4831"/>
      <c r="C4831"/>
      <c r="D4831"/>
      <c r="E4831"/>
      <c r="F4831"/>
      <c r="K4831"/>
      <c r="L4831"/>
      <c r="M4831"/>
      <c r="N4831"/>
      <c r="O4831"/>
      <c r="Q4831"/>
      <c r="R4831"/>
      <c r="AL4831" s="117"/>
      <c r="AM4831"/>
      <c r="AN4831"/>
      <c r="AO4831"/>
      <c r="AP4831"/>
      <c r="AU4831"/>
      <c r="AV4831" s="169"/>
    </row>
    <row r="4832" spans="1:48" s="9" customFormat="1" ht="15" customHeight="1" x14ac:dyDescent="0.35">
      <c r="A4832"/>
      <c r="B4832"/>
      <c r="C4832"/>
      <c r="D4832"/>
      <c r="E4832"/>
      <c r="F4832"/>
      <c r="K4832"/>
      <c r="L4832"/>
      <c r="M4832"/>
      <c r="N4832"/>
      <c r="O4832"/>
      <c r="Q4832"/>
      <c r="R4832"/>
      <c r="AL4832" s="117"/>
      <c r="AM4832"/>
      <c r="AN4832"/>
      <c r="AO4832"/>
      <c r="AP4832"/>
      <c r="AU4832"/>
      <c r="AV4832" s="169"/>
    </row>
    <row r="4833" spans="1:48" s="9" customFormat="1" ht="15" customHeight="1" x14ac:dyDescent="0.35">
      <c r="A4833"/>
      <c r="B4833"/>
      <c r="C4833"/>
      <c r="D4833"/>
      <c r="E4833"/>
      <c r="F4833"/>
      <c r="K4833"/>
      <c r="L4833"/>
      <c r="M4833"/>
      <c r="N4833"/>
      <c r="O4833"/>
      <c r="Q4833"/>
      <c r="R4833"/>
      <c r="AL4833" s="117"/>
      <c r="AM4833"/>
      <c r="AN4833"/>
      <c r="AO4833"/>
      <c r="AP4833"/>
      <c r="AU4833"/>
      <c r="AV4833" s="169"/>
    </row>
    <row r="4834" spans="1:48" s="9" customFormat="1" ht="15" customHeight="1" x14ac:dyDescent="0.35">
      <c r="A4834"/>
      <c r="B4834"/>
      <c r="C4834"/>
      <c r="D4834"/>
      <c r="E4834"/>
      <c r="F4834"/>
      <c r="K4834"/>
      <c r="L4834"/>
      <c r="M4834"/>
      <c r="N4834"/>
      <c r="O4834"/>
      <c r="Q4834"/>
      <c r="R4834"/>
      <c r="AL4834" s="117"/>
      <c r="AM4834"/>
      <c r="AN4834"/>
      <c r="AO4834"/>
      <c r="AP4834"/>
      <c r="AU4834"/>
      <c r="AV4834" s="169"/>
    </row>
    <row r="4835" spans="1:48" s="9" customFormat="1" ht="15" customHeight="1" x14ac:dyDescent="0.35">
      <c r="A4835"/>
      <c r="B4835"/>
      <c r="C4835"/>
      <c r="D4835"/>
      <c r="E4835"/>
      <c r="F4835"/>
      <c r="K4835"/>
      <c r="L4835"/>
      <c r="M4835"/>
      <c r="N4835"/>
      <c r="O4835"/>
      <c r="Q4835"/>
      <c r="R4835"/>
      <c r="AL4835" s="117"/>
      <c r="AM4835"/>
      <c r="AN4835"/>
      <c r="AO4835"/>
      <c r="AP4835"/>
      <c r="AU4835"/>
      <c r="AV4835" s="169"/>
    </row>
    <row r="4836" spans="1:48" s="9" customFormat="1" ht="15" customHeight="1" x14ac:dyDescent="0.35">
      <c r="A4836"/>
      <c r="B4836"/>
      <c r="C4836"/>
      <c r="D4836"/>
      <c r="E4836"/>
      <c r="F4836"/>
      <c r="K4836"/>
      <c r="L4836"/>
      <c r="M4836"/>
      <c r="N4836"/>
      <c r="O4836"/>
      <c r="Q4836"/>
      <c r="R4836"/>
      <c r="AL4836" s="117"/>
      <c r="AM4836"/>
      <c r="AN4836"/>
      <c r="AO4836"/>
      <c r="AP4836"/>
      <c r="AU4836"/>
      <c r="AV4836" s="169"/>
    </row>
    <row r="4837" spans="1:48" s="9" customFormat="1" ht="15" customHeight="1" x14ac:dyDescent="0.35">
      <c r="A4837"/>
      <c r="B4837"/>
      <c r="C4837"/>
      <c r="D4837"/>
      <c r="E4837"/>
      <c r="F4837"/>
      <c r="K4837"/>
      <c r="L4837"/>
      <c r="M4837"/>
      <c r="N4837"/>
      <c r="O4837"/>
      <c r="Q4837"/>
      <c r="R4837"/>
      <c r="AL4837" s="117"/>
      <c r="AM4837"/>
      <c r="AN4837"/>
      <c r="AO4837"/>
      <c r="AP4837"/>
      <c r="AU4837"/>
      <c r="AV4837" s="169"/>
    </row>
    <row r="4838" spans="1:48" s="9" customFormat="1" ht="15" customHeight="1" x14ac:dyDescent="0.35">
      <c r="A4838"/>
      <c r="B4838"/>
      <c r="C4838"/>
      <c r="D4838"/>
      <c r="E4838"/>
      <c r="F4838"/>
      <c r="K4838"/>
      <c r="L4838"/>
      <c r="M4838"/>
      <c r="N4838"/>
      <c r="O4838"/>
      <c r="Q4838"/>
      <c r="R4838"/>
      <c r="AL4838" s="117"/>
      <c r="AM4838"/>
      <c r="AN4838"/>
      <c r="AO4838"/>
      <c r="AP4838"/>
      <c r="AU4838"/>
      <c r="AV4838" s="169"/>
    </row>
    <row r="4839" spans="1:48" s="9" customFormat="1" ht="15" customHeight="1" x14ac:dyDescent="0.35">
      <c r="A4839"/>
      <c r="B4839"/>
      <c r="C4839"/>
      <c r="D4839"/>
      <c r="E4839"/>
      <c r="F4839"/>
      <c r="K4839"/>
      <c r="L4839"/>
      <c r="M4839"/>
      <c r="N4839"/>
      <c r="O4839"/>
      <c r="Q4839"/>
      <c r="R4839"/>
      <c r="AL4839" s="117"/>
      <c r="AM4839"/>
      <c r="AN4839"/>
      <c r="AO4839"/>
      <c r="AP4839"/>
      <c r="AU4839"/>
      <c r="AV4839" s="169"/>
    </row>
    <row r="4840" spans="1:48" s="9" customFormat="1" ht="15" customHeight="1" x14ac:dyDescent="0.35">
      <c r="A4840"/>
      <c r="B4840"/>
      <c r="C4840"/>
      <c r="D4840"/>
      <c r="E4840"/>
      <c r="F4840"/>
      <c r="K4840"/>
      <c r="L4840"/>
      <c r="M4840"/>
      <c r="N4840"/>
      <c r="O4840"/>
      <c r="Q4840"/>
      <c r="R4840"/>
      <c r="AL4840" s="117"/>
      <c r="AM4840"/>
      <c r="AN4840"/>
      <c r="AO4840"/>
      <c r="AP4840"/>
      <c r="AU4840"/>
      <c r="AV4840" s="169"/>
    </row>
    <row r="4841" spans="1:48" s="9" customFormat="1" ht="15" customHeight="1" x14ac:dyDescent="0.35">
      <c r="A4841"/>
      <c r="B4841"/>
      <c r="C4841"/>
      <c r="D4841"/>
      <c r="E4841"/>
      <c r="F4841"/>
      <c r="K4841"/>
      <c r="L4841"/>
      <c r="M4841"/>
      <c r="N4841"/>
      <c r="O4841"/>
      <c r="Q4841"/>
      <c r="R4841"/>
      <c r="AL4841" s="117"/>
      <c r="AM4841"/>
      <c r="AN4841"/>
      <c r="AO4841"/>
      <c r="AP4841"/>
      <c r="AU4841"/>
      <c r="AV4841" s="169"/>
    </row>
    <row r="4842" spans="1:48" s="9" customFormat="1" ht="15" customHeight="1" x14ac:dyDescent="0.35">
      <c r="A4842"/>
      <c r="B4842"/>
      <c r="C4842"/>
      <c r="D4842"/>
      <c r="E4842"/>
      <c r="F4842"/>
      <c r="K4842"/>
      <c r="L4842"/>
      <c r="M4842"/>
      <c r="N4842"/>
      <c r="O4842"/>
      <c r="Q4842"/>
      <c r="R4842"/>
      <c r="AL4842" s="117"/>
      <c r="AM4842"/>
      <c r="AN4842"/>
      <c r="AO4842"/>
      <c r="AP4842"/>
      <c r="AU4842"/>
      <c r="AV4842" s="169"/>
    </row>
    <row r="4843" spans="1:48" s="9" customFormat="1" ht="15" customHeight="1" x14ac:dyDescent="0.35">
      <c r="A4843"/>
      <c r="B4843"/>
      <c r="C4843"/>
      <c r="D4843"/>
      <c r="E4843"/>
      <c r="F4843"/>
      <c r="K4843"/>
      <c r="L4843"/>
      <c r="M4843"/>
      <c r="N4843"/>
      <c r="O4843"/>
      <c r="Q4843"/>
      <c r="R4843"/>
      <c r="AL4843" s="117"/>
      <c r="AM4843"/>
      <c r="AN4843"/>
      <c r="AO4843"/>
      <c r="AP4843"/>
      <c r="AU4843"/>
      <c r="AV4843" s="169"/>
    </row>
    <row r="4844" spans="1:48" s="9" customFormat="1" ht="15" customHeight="1" x14ac:dyDescent="0.35">
      <c r="A4844"/>
      <c r="B4844"/>
      <c r="C4844"/>
      <c r="D4844"/>
      <c r="E4844"/>
      <c r="F4844"/>
      <c r="K4844"/>
      <c r="L4844"/>
      <c r="M4844"/>
      <c r="N4844"/>
      <c r="O4844"/>
      <c r="Q4844"/>
      <c r="R4844"/>
      <c r="AL4844" s="117"/>
      <c r="AM4844"/>
      <c r="AN4844"/>
      <c r="AO4844"/>
      <c r="AP4844"/>
      <c r="AU4844"/>
      <c r="AV4844" s="169"/>
    </row>
    <row r="4845" spans="1:48" s="9" customFormat="1" ht="15" customHeight="1" x14ac:dyDescent="0.35">
      <c r="A4845"/>
      <c r="B4845"/>
      <c r="C4845"/>
      <c r="D4845"/>
      <c r="E4845"/>
      <c r="F4845"/>
      <c r="K4845"/>
      <c r="L4845"/>
      <c r="M4845"/>
      <c r="N4845"/>
      <c r="O4845"/>
      <c r="Q4845"/>
      <c r="R4845"/>
      <c r="AL4845" s="117"/>
      <c r="AM4845"/>
      <c r="AN4845"/>
      <c r="AO4845"/>
      <c r="AP4845"/>
      <c r="AU4845"/>
      <c r="AV4845" s="169"/>
    </row>
    <row r="4846" spans="1:48" s="9" customFormat="1" ht="15" customHeight="1" x14ac:dyDescent="0.35">
      <c r="A4846"/>
      <c r="B4846"/>
      <c r="C4846"/>
      <c r="D4846"/>
      <c r="E4846"/>
      <c r="F4846"/>
      <c r="K4846"/>
      <c r="L4846"/>
      <c r="M4846"/>
      <c r="N4846"/>
      <c r="O4846"/>
      <c r="Q4846"/>
      <c r="R4846"/>
      <c r="AL4846" s="117"/>
      <c r="AM4846"/>
      <c r="AN4846"/>
      <c r="AO4846"/>
      <c r="AP4846"/>
      <c r="AU4846"/>
      <c r="AV4846" s="169"/>
    </row>
    <row r="4847" spans="1:48" s="9" customFormat="1" ht="15" customHeight="1" x14ac:dyDescent="0.35">
      <c r="A4847"/>
      <c r="B4847"/>
      <c r="C4847"/>
      <c r="D4847"/>
      <c r="E4847"/>
      <c r="F4847"/>
      <c r="K4847"/>
      <c r="L4847"/>
      <c r="M4847"/>
      <c r="N4847"/>
      <c r="O4847"/>
      <c r="Q4847"/>
      <c r="R4847"/>
      <c r="AL4847" s="117"/>
      <c r="AM4847"/>
      <c r="AN4847"/>
      <c r="AO4847"/>
      <c r="AP4847"/>
      <c r="AU4847"/>
      <c r="AV4847" s="169"/>
    </row>
    <row r="4848" spans="1:48" s="9" customFormat="1" ht="15" customHeight="1" x14ac:dyDescent="0.35">
      <c r="A4848"/>
      <c r="B4848"/>
      <c r="C4848"/>
      <c r="D4848"/>
      <c r="E4848"/>
      <c r="F4848"/>
      <c r="K4848"/>
      <c r="L4848"/>
      <c r="M4848"/>
      <c r="N4848"/>
      <c r="O4848"/>
      <c r="Q4848"/>
      <c r="R4848"/>
      <c r="AL4848" s="117"/>
      <c r="AM4848"/>
      <c r="AN4848"/>
      <c r="AO4848"/>
      <c r="AP4848"/>
      <c r="AU4848"/>
      <c r="AV4848" s="169"/>
    </row>
    <row r="4849" spans="1:48" s="9" customFormat="1" ht="15" customHeight="1" x14ac:dyDescent="0.35">
      <c r="A4849"/>
      <c r="B4849"/>
      <c r="C4849"/>
      <c r="D4849"/>
      <c r="E4849"/>
      <c r="F4849"/>
      <c r="K4849"/>
      <c r="L4849"/>
      <c r="M4849"/>
      <c r="N4849"/>
      <c r="O4849"/>
      <c r="Q4849"/>
      <c r="R4849"/>
      <c r="AL4849" s="117"/>
      <c r="AM4849"/>
      <c r="AN4849"/>
      <c r="AO4849"/>
      <c r="AP4849"/>
      <c r="AU4849"/>
      <c r="AV4849" s="169"/>
    </row>
    <row r="4850" spans="1:48" s="9" customFormat="1" ht="15" customHeight="1" x14ac:dyDescent="0.35">
      <c r="A4850"/>
      <c r="B4850"/>
      <c r="C4850"/>
      <c r="D4850"/>
      <c r="E4850"/>
      <c r="F4850"/>
      <c r="K4850"/>
      <c r="L4850"/>
      <c r="M4850"/>
      <c r="N4850"/>
      <c r="O4850"/>
      <c r="Q4850"/>
      <c r="R4850"/>
      <c r="AL4850" s="117"/>
      <c r="AM4850"/>
      <c r="AN4850"/>
      <c r="AO4850"/>
      <c r="AP4850"/>
      <c r="AU4850"/>
      <c r="AV4850" s="169"/>
    </row>
    <row r="4851" spans="1:48" s="9" customFormat="1" ht="15" customHeight="1" x14ac:dyDescent="0.35">
      <c r="A4851"/>
      <c r="B4851"/>
      <c r="C4851"/>
      <c r="D4851"/>
      <c r="E4851"/>
      <c r="F4851"/>
      <c r="K4851"/>
      <c r="L4851"/>
      <c r="M4851"/>
      <c r="N4851"/>
      <c r="O4851"/>
      <c r="Q4851"/>
      <c r="R4851"/>
      <c r="AL4851" s="117"/>
      <c r="AM4851"/>
      <c r="AN4851"/>
      <c r="AO4851"/>
      <c r="AP4851"/>
      <c r="AU4851"/>
      <c r="AV4851" s="169"/>
    </row>
    <row r="4852" spans="1:48" s="9" customFormat="1" ht="15" customHeight="1" x14ac:dyDescent="0.35">
      <c r="A4852"/>
      <c r="B4852"/>
      <c r="C4852"/>
      <c r="D4852"/>
      <c r="E4852"/>
      <c r="F4852"/>
      <c r="K4852"/>
      <c r="L4852"/>
      <c r="M4852"/>
      <c r="N4852"/>
      <c r="O4852"/>
      <c r="Q4852"/>
      <c r="R4852"/>
      <c r="AL4852" s="117"/>
      <c r="AM4852"/>
      <c r="AN4852"/>
      <c r="AO4852"/>
      <c r="AP4852"/>
      <c r="AU4852"/>
      <c r="AV4852" s="169"/>
    </row>
    <row r="4853" spans="1:48" s="9" customFormat="1" ht="15" customHeight="1" x14ac:dyDescent="0.35">
      <c r="A4853"/>
      <c r="B4853"/>
      <c r="C4853"/>
      <c r="D4853"/>
      <c r="E4853"/>
      <c r="F4853"/>
      <c r="K4853"/>
      <c r="L4853"/>
      <c r="M4853"/>
      <c r="N4853"/>
      <c r="O4853"/>
      <c r="Q4853"/>
      <c r="R4853"/>
      <c r="AL4853" s="117"/>
      <c r="AM4853"/>
      <c r="AN4853"/>
      <c r="AO4853"/>
      <c r="AP4853"/>
      <c r="AU4853"/>
      <c r="AV4853" s="169"/>
    </row>
    <row r="4854" spans="1:48" s="9" customFormat="1" ht="15" customHeight="1" x14ac:dyDescent="0.35">
      <c r="A4854"/>
      <c r="B4854"/>
      <c r="C4854"/>
      <c r="D4854"/>
      <c r="E4854"/>
      <c r="F4854"/>
      <c r="K4854"/>
      <c r="L4854"/>
      <c r="M4854"/>
      <c r="N4854"/>
      <c r="O4854"/>
      <c r="Q4854"/>
      <c r="R4854"/>
      <c r="AL4854" s="117"/>
      <c r="AM4854"/>
      <c r="AN4854"/>
      <c r="AO4854"/>
      <c r="AP4854"/>
      <c r="AU4854"/>
      <c r="AV4854" s="169"/>
    </row>
    <row r="4855" spans="1:48" s="9" customFormat="1" ht="15" customHeight="1" x14ac:dyDescent="0.35">
      <c r="A4855"/>
      <c r="B4855"/>
      <c r="C4855"/>
      <c r="D4855"/>
      <c r="E4855"/>
      <c r="F4855"/>
      <c r="K4855"/>
      <c r="L4855"/>
      <c r="M4855"/>
      <c r="N4855"/>
      <c r="O4855"/>
      <c r="Q4855"/>
      <c r="R4855"/>
      <c r="AL4855" s="117"/>
      <c r="AM4855"/>
      <c r="AN4855"/>
      <c r="AO4855"/>
      <c r="AP4855"/>
      <c r="AU4855"/>
      <c r="AV4855" s="169"/>
    </row>
    <row r="4856" spans="1:48" s="9" customFormat="1" ht="15" customHeight="1" x14ac:dyDescent="0.35">
      <c r="A4856"/>
      <c r="B4856"/>
      <c r="C4856"/>
      <c r="D4856"/>
      <c r="E4856"/>
      <c r="F4856"/>
      <c r="K4856"/>
      <c r="L4856"/>
      <c r="M4856"/>
      <c r="N4856"/>
      <c r="O4856"/>
      <c r="Q4856"/>
      <c r="R4856"/>
      <c r="AL4856" s="117"/>
      <c r="AM4856"/>
      <c r="AN4856"/>
      <c r="AO4856"/>
      <c r="AP4856"/>
      <c r="AU4856"/>
      <c r="AV4856" s="169"/>
    </row>
    <row r="4857" spans="1:48" s="9" customFormat="1" ht="15" customHeight="1" x14ac:dyDescent="0.35">
      <c r="A4857"/>
      <c r="B4857"/>
      <c r="C4857"/>
      <c r="D4857"/>
      <c r="E4857"/>
      <c r="F4857"/>
      <c r="K4857"/>
      <c r="L4857"/>
      <c r="M4857"/>
      <c r="N4857"/>
      <c r="O4857"/>
      <c r="Q4857"/>
      <c r="R4857"/>
      <c r="AL4857" s="117"/>
      <c r="AM4857"/>
      <c r="AN4857"/>
      <c r="AO4857"/>
      <c r="AP4857"/>
      <c r="AU4857"/>
      <c r="AV4857" s="169"/>
    </row>
    <row r="4858" spans="1:48" s="9" customFormat="1" ht="15" customHeight="1" x14ac:dyDescent="0.35">
      <c r="A4858"/>
      <c r="B4858"/>
      <c r="C4858"/>
      <c r="D4858"/>
      <c r="E4858"/>
      <c r="F4858"/>
      <c r="K4858"/>
      <c r="L4858"/>
      <c r="M4858"/>
      <c r="N4858"/>
      <c r="O4858"/>
      <c r="Q4858"/>
      <c r="R4858"/>
      <c r="AL4858" s="117"/>
      <c r="AM4858"/>
      <c r="AN4858"/>
      <c r="AO4858"/>
      <c r="AP4858"/>
      <c r="AU4858"/>
      <c r="AV4858" s="169"/>
    </row>
    <row r="4859" spans="1:48" s="9" customFormat="1" ht="15" customHeight="1" x14ac:dyDescent="0.35">
      <c r="A4859"/>
      <c r="B4859"/>
      <c r="C4859"/>
      <c r="D4859"/>
      <c r="E4859"/>
      <c r="F4859"/>
      <c r="K4859"/>
      <c r="L4859"/>
      <c r="M4859"/>
      <c r="N4859"/>
      <c r="O4859"/>
      <c r="Q4859"/>
      <c r="R4859"/>
      <c r="AL4859" s="117"/>
      <c r="AM4859"/>
      <c r="AN4859"/>
      <c r="AO4859"/>
      <c r="AP4859"/>
      <c r="AU4859"/>
      <c r="AV4859" s="169"/>
    </row>
    <row r="4860" spans="1:48" s="9" customFormat="1" ht="15" customHeight="1" x14ac:dyDescent="0.35">
      <c r="A4860"/>
      <c r="B4860"/>
      <c r="C4860"/>
      <c r="D4860"/>
      <c r="E4860"/>
      <c r="F4860"/>
      <c r="K4860"/>
      <c r="L4860"/>
      <c r="M4860"/>
      <c r="N4860"/>
      <c r="O4860"/>
      <c r="Q4860"/>
      <c r="R4860"/>
      <c r="AL4860" s="117"/>
      <c r="AM4860"/>
      <c r="AN4860"/>
      <c r="AO4860"/>
      <c r="AP4860"/>
      <c r="AU4860"/>
      <c r="AV4860" s="169"/>
    </row>
    <row r="4861" spans="1:48" s="9" customFormat="1" ht="15" customHeight="1" x14ac:dyDescent="0.35">
      <c r="A4861"/>
      <c r="B4861"/>
      <c r="C4861"/>
      <c r="D4861"/>
      <c r="E4861"/>
      <c r="F4861"/>
      <c r="K4861"/>
      <c r="L4861"/>
      <c r="M4861"/>
      <c r="N4861"/>
      <c r="O4861"/>
      <c r="Q4861"/>
      <c r="R4861"/>
      <c r="AL4861" s="117"/>
      <c r="AM4861"/>
      <c r="AN4861"/>
      <c r="AO4861"/>
      <c r="AP4861"/>
      <c r="AU4861"/>
      <c r="AV4861" s="169"/>
    </row>
    <row r="4862" spans="1:48" s="9" customFormat="1" ht="15" customHeight="1" x14ac:dyDescent="0.35">
      <c r="A4862"/>
      <c r="B4862"/>
      <c r="C4862"/>
      <c r="D4862"/>
      <c r="E4862"/>
      <c r="F4862"/>
      <c r="K4862"/>
      <c r="L4862"/>
      <c r="M4862"/>
      <c r="N4862"/>
      <c r="O4862"/>
      <c r="Q4862"/>
      <c r="R4862"/>
      <c r="AL4862" s="117"/>
      <c r="AM4862"/>
      <c r="AN4862"/>
      <c r="AO4862"/>
      <c r="AP4862"/>
      <c r="AU4862"/>
      <c r="AV4862" s="169"/>
    </row>
    <row r="4863" spans="1:48" s="9" customFormat="1" ht="15" customHeight="1" x14ac:dyDescent="0.35">
      <c r="A4863"/>
      <c r="B4863"/>
      <c r="C4863"/>
      <c r="D4863"/>
      <c r="E4863"/>
      <c r="F4863"/>
      <c r="K4863"/>
      <c r="L4863"/>
      <c r="M4863"/>
      <c r="N4863"/>
      <c r="O4863"/>
      <c r="Q4863"/>
      <c r="R4863"/>
      <c r="AL4863" s="117"/>
      <c r="AM4863"/>
      <c r="AN4863"/>
      <c r="AO4863"/>
      <c r="AP4863"/>
      <c r="AU4863"/>
      <c r="AV4863" s="169"/>
    </row>
    <row r="4864" spans="1:48" s="9" customFormat="1" ht="15" customHeight="1" x14ac:dyDescent="0.35">
      <c r="A4864"/>
      <c r="B4864"/>
      <c r="C4864"/>
      <c r="D4864"/>
      <c r="E4864"/>
      <c r="F4864"/>
      <c r="K4864"/>
      <c r="L4864"/>
      <c r="M4864"/>
      <c r="N4864"/>
      <c r="O4864"/>
      <c r="Q4864"/>
      <c r="R4864"/>
      <c r="AL4864" s="117"/>
      <c r="AM4864"/>
      <c r="AN4864"/>
      <c r="AO4864"/>
      <c r="AP4864"/>
      <c r="AU4864"/>
      <c r="AV4864" s="169"/>
    </row>
    <row r="4865" spans="1:48" s="9" customFormat="1" ht="15" customHeight="1" x14ac:dyDescent="0.35">
      <c r="A4865"/>
      <c r="B4865"/>
      <c r="C4865"/>
      <c r="D4865"/>
      <c r="E4865"/>
      <c r="F4865"/>
      <c r="K4865"/>
      <c r="L4865"/>
      <c r="M4865"/>
      <c r="N4865"/>
      <c r="O4865"/>
      <c r="Q4865"/>
      <c r="R4865"/>
      <c r="AL4865" s="117"/>
      <c r="AM4865"/>
      <c r="AN4865"/>
      <c r="AO4865"/>
      <c r="AP4865"/>
      <c r="AU4865"/>
      <c r="AV4865" s="169"/>
    </row>
    <row r="4866" spans="1:48" s="9" customFormat="1" ht="15" customHeight="1" x14ac:dyDescent="0.35">
      <c r="A4866"/>
      <c r="B4866"/>
      <c r="C4866"/>
      <c r="D4866"/>
      <c r="E4866"/>
      <c r="F4866"/>
      <c r="K4866"/>
      <c r="L4866"/>
      <c r="M4866"/>
      <c r="N4866"/>
      <c r="O4866"/>
      <c r="Q4866"/>
      <c r="R4866"/>
      <c r="AL4866" s="117"/>
      <c r="AM4866"/>
      <c r="AN4866"/>
      <c r="AO4866"/>
      <c r="AP4866"/>
      <c r="AU4866"/>
      <c r="AV4866" s="169"/>
    </row>
    <row r="4867" spans="1:48" s="9" customFormat="1" ht="15" customHeight="1" x14ac:dyDescent="0.35">
      <c r="A4867"/>
      <c r="B4867"/>
      <c r="C4867"/>
      <c r="D4867"/>
      <c r="E4867"/>
      <c r="F4867"/>
      <c r="K4867"/>
      <c r="L4867"/>
      <c r="M4867"/>
      <c r="N4867"/>
      <c r="O4867"/>
      <c r="Q4867"/>
      <c r="R4867"/>
      <c r="AL4867" s="117"/>
      <c r="AM4867"/>
      <c r="AN4867"/>
      <c r="AO4867"/>
      <c r="AP4867"/>
      <c r="AU4867"/>
      <c r="AV4867" s="169"/>
    </row>
    <row r="4868" spans="1:48" s="9" customFormat="1" ht="15" customHeight="1" x14ac:dyDescent="0.35">
      <c r="A4868"/>
      <c r="B4868"/>
      <c r="C4868"/>
      <c r="D4868"/>
      <c r="E4868"/>
      <c r="F4868"/>
      <c r="K4868"/>
      <c r="L4868"/>
      <c r="M4868"/>
      <c r="N4868"/>
      <c r="O4868"/>
      <c r="Q4868"/>
      <c r="R4868"/>
      <c r="AL4868" s="117"/>
      <c r="AM4868"/>
      <c r="AN4868"/>
      <c r="AO4868"/>
      <c r="AP4868"/>
      <c r="AU4868"/>
      <c r="AV4868" s="169"/>
    </row>
    <row r="4869" spans="1:48" s="9" customFormat="1" ht="15" customHeight="1" x14ac:dyDescent="0.35">
      <c r="A4869"/>
      <c r="B4869"/>
      <c r="C4869"/>
      <c r="D4869"/>
      <c r="E4869"/>
      <c r="F4869"/>
      <c r="K4869"/>
      <c r="L4869"/>
      <c r="M4869"/>
      <c r="N4869"/>
      <c r="O4869"/>
      <c r="Q4869"/>
      <c r="R4869"/>
      <c r="AL4869" s="117"/>
      <c r="AM4869"/>
      <c r="AN4869"/>
      <c r="AO4869"/>
      <c r="AP4869"/>
      <c r="AU4869"/>
      <c r="AV4869" s="169"/>
    </row>
    <row r="4870" spans="1:48" s="9" customFormat="1" ht="15" customHeight="1" x14ac:dyDescent="0.35">
      <c r="A4870"/>
      <c r="B4870"/>
      <c r="C4870"/>
      <c r="D4870"/>
      <c r="E4870"/>
      <c r="F4870"/>
      <c r="K4870"/>
      <c r="L4870"/>
      <c r="M4870"/>
      <c r="N4870"/>
      <c r="O4870"/>
      <c r="Q4870"/>
      <c r="R4870"/>
      <c r="AL4870" s="117"/>
      <c r="AM4870"/>
      <c r="AN4870"/>
      <c r="AO4870"/>
      <c r="AP4870"/>
      <c r="AU4870"/>
      <c r="AV4870" s="169"/>
    </row>
    <row r="4871" spans="1:48" s="9" customFormat="1" ht="15" customHeight="1" x14ac:dyDescent="0.35">
      <c r="A4871"/>
      <c r="B4871"/>
      <c r="C4871"/>
      <c r="D4871"/>
      <c r="E4871"/>
      <c r="F4871"/>
      <c r="K4871"/>
      <c r="L4871"/>
      <c r="M4871"/>
      <c r="N4871"/>
      <c r="O4871"/>
      <c r="Q4871"/>
      <c r="R4871"/>
      <c r="AL4871" s="117"/>
      <c r="AM4871"/>
      <c r="AN4871"/>
      <c r="AO4871"/>
      <c r="AP4871"/>
      <c r="AU4871"/>
      <c r="AV4871" s="169"/>
    </row>
    <row r="4872" spans="1:48" s="9" customFormat="1" ht="15" customHeight="1" x14ac:dyDescent="0.35">
      <c r="A4872"/>
      <c r="B4872"/>
      <c r="C4872"/>
      <c r="D4872"/>
      <c r="E4872"/>
      <c r="F4872"/>
      <c r="K4872"/>
      <c r="L4872"/>
      <c r="M4872"/>
      <c r="N4872"/>
      <c r="O4872"/>
      <c r="Q4872"/>
      <c r="R4872"/>
      <c r="AL4872" s="117"/>
      <c r="AM4872"/>
      <c r="AN4872"/>
      <c r="AO4872"/>
      <c r="AP4872"/>
      <c r="AU4872"/>
      <c r="AV4872" s="169"/>
    </row>
    <row r="4873" spans="1:48" s="9" customFormat="1" ht="15" customHeight="1" x14ac:dyDescent="0.35">
      <c r="A4873"/>
      <c r="B4873"/>
      <c r="C4873"/>
      <c r="D4873"/>
      <c r="E4873"/>
      <c r="F4873"/>
      <c r="K4873"/>
      <c r="L4873"/>
      <c r="M4873"/>
      <c r="N4873"/>
      <c r="O4873"/>
      <c r="Q4873"/>
      <c r="R4873"/>
      <c r="AL4873" s="117"/>
      <c r="AM4873"/>
      <c r="AN4873"/>
      <c r="AO4873"/>
      <c r="AP4873"/>
      <c r="AU4873"/>
      <c r="AV4873" s="169"/>
    </row>
    <row r="4874" spans="1:48" s="9" customFormat="1" ht="15" customHeight="1" x14ac:dyDescent="0.35">
      <c r="A4874"/>
      <c r="B4874"/>
      <c r="C4874"/>
      <c r="D4874"/>
      <c r="E4874"/>
      <c r="F4874"/>
      <c r="K4874"/>
      <c r="L4874"/>
      <c r="M4874"/>
      <c r="N4874"/>
      <c r="O4874"/>
      <c r="Q4874"/>
      <c r="R4874"/>
      <c r="AL4874" s="117"/>
      <c r="AM4874"/>
      <c r="AN4874"/>
      <c r="AO4874"/>
      <c r="AP4874"/>
      <c r="AU4874"/>
      <c r="AV4874" s="169"/>
    </row>
    <row r="4875" spans="1:48" s="9" customFormat="1" ht="15" customHeight="1" x14ac:dyDescent="0.35">
      <c r="A4875"/>
      <c r="B4875"/>
      <c r="C4875"/>
      <c r="D4875"/>
      <c r="E4875"/>
      <c r="F4875"/>
      <c r="K4875"/>
      <c r="L4875"/>
      <c r="M4875"/>
      <c r="N4875"/>
      <c r="O4875"/>
      <c r="Q4875"/>
      <c r="R4875"/>
      <c r="AL4875" s="117"/>
      <c r="AM4875"/>
      <c r="AN4875"/>
      <c r="AO4875"/>
      <c r="AP4875"/>
      <c r="AU4875"/>
      <c r="AV4875" s="169"/>
    </row>
    <row r="4876" spans="1:48" s="9" customFormat="1" ht="15" customHeight="1" x14ac:dyDescent="0.35">
      <c r="A4876"/>
      <c r="B4876"/>
      <c r="C4876"/>
      <c r="D4876"/>
      <c r="E4876"/>
      <c r="F4876"/>
      <c r="K4876"/>
      <c r="L4876"/>
      <c r="M4876"/>
      <c r="N4876"/>
      <c r="O4876"/>
      <c r="Q4876"/>
      <c r="R4876"/>
      <c r="AL4876" s="117"/>
      <c r="AM4876"/>
      <c r="AN4876"/>
      <c r="AO4876"/>
      <c r="AP4876"/>
      <c r="AU4876"/>
      <c r="AV4876" s="169"/>
    </row>
    <row r="4877" spans="1:48" s="9" customFormat="1" ht="15" customHeight="1" x14ac:dyDescent="0.35">
      <c r="A4877"/>
      <c r="B4877"/>
      <c r="C4877"/>
      <c r="D4877"/>
      <c r="E4877"/>
      <c r="F4877"/>
      <c r="K4877"/>
      <c r="L4877"/>
      <c r="M4877"/>
      <c r="N4877"/>
      <c r="O4877"/>
      <c r="Q4877"/>
      <c r="R4877"/>
      <c r="AL4877" s="117"/>
      <c r="AM4877"/>
      <c r="AN4877"/>
      <c r="AO4877"/>
      <c r="AP4877"/>
      <c r="AU4877"/>
      <c r="AV4877" s="169"/>
    </row>
    <row r="4878" spans="1:48" s="9" customFormat="1" ht="15" customHeight="1" x14ac:dyDescent="0.35">
      <c r="A4878"/>
      <c r="B4878"/>
      <c r="C4878"/>
      <c r="D4878"/>
      <c r="E4878"/>
      <c r="F4878"/>
      <c r="K4878"/>
      <c r="L4878"/>
      <c r="M4878"/>
      <c r="N4878"/>
      <c r="O4878"/>
      <c r="Q4878"/>
      <c r="R4878"/>
      <c r="AL4878" s="117"/>
      <c r="AM4878"/>
      <c r="AN4878"/>
      <c r="AO4878"/>
      <c r="AP4878"/>
      <c r="AU4878"/>
      <c r="AV4878" s="169"/>
    </row>
    <row r="4879" spans="1:48" s="9" customFormat="1" ht="15" customHeight="1" x14ac:dyDescent="0.35">
      <c r="A4879"/>
      <c r="B4879"/>
      <c r="C4879"/>
      <c r="D4879"/>
      <c r="E4879"/>
      <c r="F4879"/>
      <c r="K4879"/>
      <c r="L4879"/>
      <c r="M4879"/>
      <c r="N4879"/>
      <c r="O4879"/>
      <c r="Q4879"/>
      <c r="R4879"/>
      <c r="AL4879" s="117"/>
      <c r="AM4879"/>
      <c r="AN4879"/>
      <c r="AO4879"/>
      <c r="AP4879"/>
      <c r="AU4879"/>
      <c r="AV4879" s="169"/>
    </row>
    <row r="4880" spans="1:48" s="9" customFormat="1" ht="15" customHeight="1" x14ac:dyDescent="0.35">
      <c r="A4880"/>
      <c r="B4880"/>
      <c r="C4880"/>
      <c r="D4880"/>
      <c r="E4880"/>
      <c r="F4880"/>
      <c r="K4880"/>
      <c r="L4880"/>
      <c r="M4880"/>
      <c r="N4880"/>
      <c r="O4880"/>
      <c r="Q4880"/>
      <c r="R4880"/>
      <c r="AL4880" s="117"/>
      <c r="AM4880"/>
      <c r="AN4880"/>
      <c r="AO4880"/>
      <c r="AP4880"/>
      <c r="AU4880"/>
      <c r="AV4880" s="169"/>
    </row>
    <row r="4881" spans="1:48" s="9" customFormat="1" ht="15" customHeight="1" x14ac:dyDescent="0.35">
      <c r="A4881"/>
      <c r="B4881"/>
      <c r="C4881"/>
      <c r="D4881"/>
      <c r="E4881"/>
      <c r="F4881"/>
      <c r="K4881"/>
      <c r="L4881"/>
      <c r="M4881"/>
      <c r="N4881"/>
      <c r="O4881"/>
      <c r="Q4881"/>
      <c r="R4881"/>
      <c r="AL4881" s="117"/>
      <c r="AM4881"/>
      <c r="AN4881"/>
      <c r="AO4881"/>
      <c r="AP4881"/>
      <c r="AU4881"/>
      <c r="AV4881" s="169"/>
    </row>
    <row r="4882" spans="1:48" s="9" customFormat="1" ht="15" customHeight="1" x14ac:dyDescent="0.35">
      <c r="A4882"/>
      <c r="B4882"/>
      <c r="C4882"/>
      <c r="D4882"/>
      <c r="E4882"/>
      <c r="F4882"/>
      <c r="K4882"/>
      <c r="L4882"/>
      <c r="M4882"/>
      <c r="N4882"/>
      <c r="O4882"/>
      <c r="Q4882"/>
      <c r="R4882"/>
      <c r="AL4882" s="117"/>
      <c r="AM4882"/>
      <c r="AN4882"/>
      <c r="AO4882"/>
      <c r="AP4882"/>
      <c r="AU4882"/>
      <c r="AV4882" s="169"/>
    </row>
    <row r="4883" spans="1:48" s="9" customFormat="1" ht="15" customHeight="1" x14ac:dyDescent="0.35">
      <c r="A4883"/>
      <c r="B4883"/>
      <c r="C4883"/>
      <c r="D4883"/>
      <c r="E4883"/>
      <c r="F4883"/>
      <c r="K4883"/>
      <c r="L4883"/>
      <c r="M4883"/>
      <c r="N4883"/>
      <c r="O4883"/>
      <c r="Q4883"/>
      <c r="R4883"/>
      <c r="AL4883" s="117"/>
      <c r="AM4883"/>
      <c r="AN4883"/>
      <c r="AO4883"/>
      <c r="AP4883"/>
      <c r="AU4883"/>
      <c r="AV4883" s="169"/>
    </row>
    <row r="4884" spans="1:48" s="9" customFormat="1" ht="15" customHeight="1" x14ac:dyDescent="0.35">
      <c r="A4884"/>
      <c r="B4884"/>
      <c r="C4884"/>
      <c r="D4884"/>
      <c r="E4884"/>
      <c r="F4884"/>
      <c r="K4884"/>
      <c r="L4884"/>
      <c r="M4884"/>
      <c r="N4884"/>
      <c r="O4884"/>
      <c r="Q4884"/>
      <c r="R4884"/>
      <c r="AL4884" s="117"/>
      <c r="AM4884"/>
      <c r="AN4884"/>
      <c r="AO4884"/>
      <c r="AP4884"/>
      <c r="AU4884"/>
      <c r="AV4884" s="169"/>
    </row>
    <row r="4885" spans="1:48" s="9" customFormat="1" ht="15" customHeight="1" x14ac:dyDescent="0.35">
      <c r="A4885"/>
      <c r="B4885"/>
      <c r="C4885"/>
      <c r="D4885"/>
      <c r="E4885"/>
      <c r="F4885"/>
      <c r="K4885"/>
      <c r="L4885"/>
      <c r="M4885"/>
      <c r="N4885"/>
      <c r="O4885"/>
      <c r="Q4885"/>
      <c r="R4885"/>
      <c r="AL4885" s="117"/>
      <c r="AM4885"/>
      <c r="AN4885"/>
      <c r="AO4885"/>
      <c r="AP4885"/>
      <c r="AU4885"/>
      <c r="AV4885" s="169"/>
    </row>
    <row r="4886" spans="1:48" s="9" customFormat="1" ht="15" customHeight="1" x14ac:dyDescent="0.35">
      <c r="A4886"/>
      <c r="B4886"/>
      <c r="C4886"/>
      <c r="D4886"/>
      <c r="E4886"/>
      <c r="F4886"/>
      <c r="K4886"/>
      <c r="L4886"/>
      <c r="M4886"/>
      <c r="N4886"/>
      <c r="O4886"/>
      <c r="Q4886"/>
      <c r="R4886"/>
      <c r="AL4886" s="117"/>
      <c r="AM4886"/>
      <c r="AN4886"/>
      <c r="AO4886"/>
      <c r="AP4886"/>
      <c r="AU4886"/>
      <c r="AV4886" s="169"/>
    </row>
    <row r="4887" spans="1:48" s="9" customFormat="1" ht="15" customHeight="1" x14ac:dyDescent="0.35">
      <c r="A4887"/>
      <c r="B4887"/>
      <c r="C4887"/>
      <c r="D4887"/>
      <c r="E4887"/>
      <c r="F4887"/>
      <c r="K4887"/>
      <c r="L4887"/>
      <c r="M4887"/>
      <c r="N4887"/>
      <c r="O4887"/>
      <c r="Q4887"/>
      <c r="R4887"/>
      <c r="AL4887" s="117"/>
      <c r="AM4887"/>
      <c r="AN4887"/>
      <c r="AO4887"/>
      <c r="AP4887"/>
      <c r="AU4887"/>
      <c r="AV4887" s="169"/>
    </row>
    <row r="4888" spans="1:48" s="9" customFormat="1" ht="15" customHeight="1" x14ac:dyDescent="0.35">
      <c r="A4888"/>
      <c r="B4888"/>
      <c r="C4888"/>
      <c r="D4888"/>
      <c r="E4888"/>
      <c r="F4888"/>
      <c r="K4888"/>
      <c r="L4888"/>
      <c r="M4888"/>
      <c r="N4888"/>
      <c r="O4888"/>
      <c r="Q4888"/>
      <c r="R4888"/>
      <c r="AL4888" s="117"/>
      <c r="AM4888"/>
      <c r="AN4888"/>
      <c r="AO4888"/>
      <c r="AP4888"/>
      <c r="AU4888"/>
      <c r="AV4888" s="169"/>
    </row>
    <row r="4889" spans="1:48" s="9" customFormat="1" ht="15" customHeight="1" x14ac:dyDescent="0.35">
      <c r="A4889"/>
      <c r="B4889"/>
      <c r="C4889"/>
      <c r="D4889"/>
      <c r="E4889"/>
      <c r="F4889"/>
      <c r="K4889"/>
      <c r="L4889"/>
      <c r="M4889"/>
      <c r="N4889"/>
      <c r="O4889"/>
      <c r="Q4889"/>
      <c r="R4889"/>
      <c r="AL4889" s="117"/>
      <c r="AM4889"/>
      <c r="AN4889"/>
      <c r="AO4889"/>
      <c r="AP4889"/>
      <c r="AU4889"/>
      <c r="AV4889" s="169"/>
    </row>
    <row r="4890" spans="1:48" s="9" customFormat="1" ht="15" customHeight="1" x14ac:dyDescent="0.35">
      <c r="A4890"/>
      <c r="B4890"/>
      <c r="C4890"/>
      <c r="D4890"/>
      <c r="E4890"/>
      <c r="F4890"/>
      <c r="K4890"/>
      <c r="L4890"/>
      <c r="M4890"/>
      <c r="N4890"/>
      <c r="O4890"/>
      <c r="Q4890"/>
      <c r="R4890"/>
      <c r="AL4890" s="117"/>
      <c r="AM4890"/>
      <c r="AN4890"/>
      <c r="AO4890"/>
      <c r="AP4890"/>
      <c r="AU4890"/>
      <c r="AV4890" s="169"/>
    </row>
    <row r="4891" spans="1:48" s="9" customFormat="1" ht="15" customHeight="1" x14ac:dyDescent="0.35">
      <c r="A4891"/>
      <c r="B4891"/>
      <c r="C4891"/>
      <c r="D4891"/>
      <c r="E4891"/>
      <c r="F4891"/>
      <c r="K4891"/>
      <c r="L4891"/>
      <c r="M4891"/>
      <c r="N4891"/>
      <c r="O4891"/>
      <c r="Q4891"/>
      <c r="R4891"/>
      <c r="AL4891" s="117"/>
      <c r="AM4891"/>
      <c r="AN4891"/>
      <c r="AO4891"/>
      <c r="AP4891"/>
      <c r="AU4891"/>
      <c r="AV4891" s="169"/>
    </row>
    <row r="4892" spans="1:48" s="9" customFormat="1" ht="15" customHeight="1" x14ac:dyDescent="0.35">
      <c r="A4892"/>
      <c r="B4892"/>
      <c r="C4892"/>
      <c r="D4892"/>
      <c r="E4892"/>
      <c r="F4892"/>
      <c r="K4892"/>
      <c r="L4892"/>
      <c r="M4892"/>
      <c r="N4892"/>
      <c r="O4892"/>
      <c r="Q4892"/>
      <c r="R4892"/>
      <c r="AL4892" s="117"/>
      <c r="AM4892"/>
      <c r="AN4892"/>
      <c r="AO4892"/>
      <c r="AP4892"/>
      <c r="AU4892"/>
      <c r="AV4892" s="169"/>
    </row>
    <row r="4893" spans="1:48" s="9" customFormat="1" ht="15" customHeight="1" x14ac:dyDescent="0.35">
      <c r="A4893"/>
      <c r="B4893"/>
      <c r="C4893"/>
      <c r="D4893"/>
      <c r="E4893"/>
      <c r="F4893"/>
      <c r="K4893"/>
      <c r="L4893"/>
      <c r="M4893"/>
      <c r="N4893"/>
      <c r="O4893"/>
      <c r="Q4893"/>
      <c r="R4893"/>
      <c r="AL4893" s="117"/>
      <c r="AM4893"/>
      <c r="AN4893"/>
      <c r="AO4893"/>
      <c r="AP4893"/>
      <c r="AU4893"/>
      <c r="AV4893" s="169"/>
    </row>
    <row r="4894" spans="1:48" s="9" customFormat="1" ht="15" customHeight="1" x14ac:dyDescent="0.35">
      <c r="A4894"/>
      <c r="B4894"/>
      <c r="C4894"/>
      <c r="D4894"/>
      <c r="E4894"/>
      <c r="F4894"/>
      <c r="K4894"/>
      <c r="L4894"/>
      <c r="M4894"/>
      <c r="N4894"/>
      <c r="O4894"/>
      <c r="Q4894"/>
      <c r="R4894"/>
      <c r="AL4894" s="117"/>
      <c r="AM4894"/>
      <c r="AN4894"/>
      <c r="AO4894"/>
      <c r="AP4894"/>
      <c r="AU4894"/>
      <c r="AV4894" s="169"/>
    </row>
    <row r="4895" spans="1:48" s="9" customFormat="1" ht="15" customHeight="1" x14ac:dyDescent="0.35">
      <c r="A4895"/>
      <c r="B4895"/>
      <c r="C4895"/>
      <c r="D4895"/>
      <c r="E4895"/>
      <c r="F4895"/>
      <c r="K4895"/>
      <c r="L4895"/>
      <c r="M4895"/>
      <c r="N4895"/>
      <c r="O4895"/>
      <c r="Q4895"/>
      <c r="R4895"/>
      <c r="AL4895" s="117"/>
      <c r="AM4895"/>
      <c r="AN4895"/>
      <c r="AO4895"/>
      <c r="AP4895"/>
      <c r="AU4895"/>
      <c r="AV4895" s="169"/>
    </row>
    <row r="4896" spans="1:48" s="9" customFormat="1" ht="15" customHeight="1" x14ac:dyDescent="0.35">
      <c r="A4896"/>
      <c r="B4896"/>
      <c r="C4896"/>
      <c r="D4896"/>
      <c r="E4896"/>
      <c r="F4896"/>
      <c r="K4896"/>
      <c r="L4896"/>
      <c r="M4896"/>
      <c r="N4896"/>
      <c r="O4896"/>
      <c r="Q4896"/>
      <c r="R4896"/>
      <c r="AL4896" s="117"/>
      <c r="AM4896"/>
      <c r="AN4896"/>
      <c r="AO4896"/>
      <c r="AP4896"/>
      <c r="AU4896"/>
      <c r="AV4896" s="169"/>
    </row>
    <row r="4897" spans="1:48" s="9" customFormat="1" ht="15" customHeight="1" x14ac:dyDescent="0.35">
      <c r="A4897"/>
      <c r="B4897"/>
      <c r="C4897"/>
      <c r="D4897"/>
      <c r="E4897"/>
      <c r="F4897"/>
      <c r="K4897"/>
      <c r="L4897"/>
      <c r="M4897"/>
      <c r="N4897"/>
      <c r="O4897"/>
      <c r="Q4897"/>
      <c r="R4897"/>
      <c r="AL4897" s="117"/>
      <c r="AM4897"/>
      <c r="AN4897"/>
      <c r="AO4897"/>
      <c r="AP4897"/>
      <c r="AU4897"/>
      <c r="AV4897" s="169"/>
    </row>
    <row r="4898" spans="1:48" s="9" customFormat="1" ht="15" customHeight="1" x14ac:dyDescent="0.35">
      <c r="A4898"/>
      <c r="B4898"/>
      <c r="C4898"/>
      <c r="D4898"/>
      <c r="E4898"/>
      <c r="F4898"/>
      <c r="K4898"/>
      <c r="L4898"/>
      <c r="M4898"/>
      <c r="N4898"/>
      <c r="O4898"/>
      <c r="Q4898"/>
      <c r="R4898"/>
      <c r="AL4898" s="117"/>
      <c r="AM4898"/>
      <c r="AN4898"/>
      <c r="AO4898"/>
      <c r="AP4898"/>
      <c r="AU4898"/>
      <c r="AV4898" s="169"/>
    </row>
    <row r="4899" spans="1:48" s="9" customFormat="1" ht="15" customHeight="1" x14ac:dyDescent="0.35">
      <c r="A4899"/>
      <c r="B4899"/>
      <c r="C4899"/>
      <c r="D4899"/>
      <c r="E4899"/>
      <c r="F4899"/>
      <c r="K4899"/>
      <c r="L4899"/>
      <c r="M4899"/>
      <c r="N4899"/>
      <c r="O4899"/>
      <c r="Q4899"/>
      <c r="R4899"/>
      <c r="AL4899" s="117"/>
      <c r="AM4899"/>
      <c r="AN4899"/>
      <c r="AO4899"/>
      <c r="AP4899"/>
      <c r="AU4899"/>
      <c r="AV4899" s="169"/>
    </row>
    <row r="4900" spans="1:48" s="9" customFormat="1" ht="15" customHeight="1" x14ac:dyDescent="0.35">
      <c r="A4900"/>
      <c r="B4900"/>
      <c r="C4900"/>
      <c r="D4900"/>
      <c r="E4900"/>
      <c r="F4900"/>
      <c r="K4900"/>
      <c r="L4900"/>
      <c r="M4900"/>
      <c r="N4900"/>
      <c r="O4900"/>
      <c r="Q4900"/>
      <c r="R4900"/>
      <c r="AL4900" s="117"/>
      <c r="AM4900"/>
      <c r="AN4900"/>
      <c r="AO4900"/>
      <c r="AP4900"/>
      <c r="AU4900"/>
      <c r="AV4900" s="169"/>
    </row>
    <row r="4901" spans="1:48" s="9" customFormat="1" ht="15" customHeight="1" x14ac:dyDescent="0.35">
      <c r="A4901"/>
      <c r="B4901"/>
      <c r="C4901"/>
      <c r="D4901"/>
      <c r="E4901"/>
      <c r="F4901"/>
      <c r="K4901"/>
      <c r="L4901"/>
      <c r="M4901"/>
      <c r="N4901"/>
      <c r="O4901"/>
      <c r="Q4901"/>
      <c r="R4901"/>
      <c r="AL4901" s="117"/>
      <c r="AM4901"/>
      <c r="AN4901"/>
      <c r="AO4901"/>
      <c r="AP4901"/>
      <c r="AU4901"/>
      <c r="AV4901" s="169"/>
    </row>
    <row r="4902" spans="1:48" s="9" customFormat="1" ht="15" customHeight="1" x14ac:dyDescent="0.35">
      <c r="A4902"/>
      <c r="B4902"/>
      <c r="C4902"/>
      <c r="D4902"/>
      <c r="E4902"/>
      <c r="F4902"/>
      <c r="K4902"/>
      <c r="L4902"/>
      <c r="M4902"/>
      <c r="N4902"/>
      <c r="O4902"/>
      <c r="Q4902"/>
      <c r="R4902"/>
      <c r="AL4902" s="117"/>
      <c r="AM4902"/>
      <c r="AN4902"/>
      <c r="AO4902"/>
      <c r="AP4902"/>
      <c r="AU4902"/>
      <c r="AV4902" s="169"/>
    </row>
    <row r="4903" spans="1:48" s="9" customFormat="1" ht="15" customHeight="1" x14ac:dyDescent="0.35">
      <c r="A4903"/>
      <c r="B4903"/>
      <c r="C4903"/>
      <c r="D4903"/>
      <c r="E4903"/>
      <c r="F4903"/>
      <c r="K4903"/>
      <c r="L4903"/>
      <c r="M4903"/>
      <c r="N4903"/>
      <c r="O4903"/>
      <c r="Q4903"/>
      <c r="R4903"/>
      <c r="AL4903" s="117"/>
      <c r="AM4903"/>
      <c r="AN4903"/>
      <c r="AO4903"/>
      <c r="AP4903"/>
      <c r="AU4903"/>
      <c r="AV4903" s="169"/>
    </row>
    <row r="4904" spans="1:48" s="9" customFormat="1" ht="15" customHeight="1" x14ac:dyDescent="0.35">
      <c r="A4904"/>
      <c r="B4904"/>
      <c r="C4904"/>
      <c r="D4904"/>
      <c r="E4904"/>
      <c r="F4904"/>
      <c r="K4904"/>
      <c r="L4904"/>
      <c r="M4904"/>
      <c r="N4904"/>
      <c r="O4904"/>
      <c r="Q4904"/>
      <c r="R4904"/>
      <c r="AL4904" s="117"/>
      <c r="AM4904"/>
      <c r="AN4904"/>
      <c r="AO4904"/>
      <c r="AP4904"/>
      <c r="AU4904"/>
      <c r="AV4904" s="169"/>
    </row>
    <row r="4905" spans="1:48" s="9" customFormat="1" ht="15" customHeight="1" x14ac:dyDescent="0.35">
      <c r="A4905"/>
      <c r="B4905"/>
      <c r="C4905"/>
      <c r="D4905"/>
      <c r="E4905"/>
      <c r="F4905"/>
      <c r="K4905"/>
      <c r="L4905"/>
      <c r="M4905"/>
      <c r="N4905"/>
      <c r="O4905"/>
      <c r="Q4905"/>
      <c r="R4905"/>
      <c r="AL4905" s="117"/>
      <c r="AM4905"/>
      <c r="AN4905"/>
      <c r="AO4905"/>
      <c r="AP4905"/>
      <c r="AU4905"/>
      <c r="AV4905" s="169"/>
    </row>
    <row r="4906" spans="1:48" s="9" customFormat="1" ht="15" customHeight="1" x14ac:dyDescent="0.35">
      <c r="A4906"/>
      <c r="B4906"/>
      <c r="C4906"/>
      <c r="D4906"/>
      <c r="E4906"/>
      <c r="F4906"/>
      <c r="K4906"/>
      <c r="L4906"/>
      <c r="M4906"/>
      <c r="N4906"/>
      <c r="O4906"/>
      <c r="Q4906"/>
      <c r="R4906"/>
      <c r="AL4906" s="117"/>
      <c r="AM4906"/>
      <c r="AN4906"/>
      <c r="AO4906"/>
      <c r="AP4906"/>
      <c r="AU4906"/>
      <c r="AV4906" s="169"/>
    </row>
    <row r="4907" spans="1:48" s="9" customFormat="1" ht="15" customHeight="1" x14ac:dyDescent="0.35">
      <c r="A4907"/>
      <c r="B4907"/>
      <c r="C4907"/>
      <c r="D4907"/>
      <c r="E4907"/>
      <c r="F4907"/>
      <c r="K4907"/>
      <c r="L4907"/>
      <c r="M4907"/>
      <c r="N4907"/>
      <c r="O4907"/>
      <c r="Q4907"/>
      <c r="R4907"/>
      <c r="AL4907" s="117"/>
      <c r="AM4907"/>
      <c r="AN4907"/>
      <c r="AO4907"/>
      <c r="AP4907"/>
      <c r="AU4907"/>
      <c r="AV4907" s="169"/>
    </row>
    <row r="4908" spans="1:48" s="9" customFormat="1" ht="15" customHeight="1" x14ac:dyDescent="0.35">
      <c r="A4908"/>
      <c r="B4908"/>
      <c r="C4908"/>
      <c r="D4908"/>
      <c r="E4908"/>
      <c r="F4908"/>
      <c r="K4908"/>
      <c r="L4908"/>
      <c r="M4908"/>
      <c r="N4908"/>
      <c r="O4908"/>
      <c r="Q4908"/>
      <c r="R4908"/>
      <c r="AL4908" s="117"/>
      <c r="AM4908"/>
      <c r="AN4908"/>
      <c r="AO4908"/>
      <c r="AP4908"/>
      <c r="AU4908"/>
      <c r="AV4908" s="169"/>
    </row>
    <row r="4909" spans="1:48" s="9" customFormat="1" ht="15" customHeight="1" x14ac:dyDescent="0.35">
      <c r="A4909"/>
      <c r="B4909"/>
      <c r="C4909"/>
      <c r="D4909"/>
      <c r="E4909"/>
      <c r="F4909"/>
      <c r="K4909"/>
      <c r="L4909"/>
      <c r="M4909"/>
      <c r="N4909"/>
      <c r="O4909"/>
      <c r="Q4909"/>
      <c r="R4909"/>
      <c r="AL4909" s="117"/>
      <c r="AM4909"/>
      <c r="AN4909"/>
      <c r="AO4909"/>
      <c r="AP4909"/>
      <c r="AU4909"/>
      <c r="AV4909" s="169"/>
    </row>
    <row r="4910" spans="1:48" s="9" customFormat="1" ht="15" customHeight="1" x14ac:dyDescent="0.35">
      <c r="A4910"/>
      <c r="B4910"/>
      <c r="C4910"/>
      <c r="D4910"/>
      <c r="E4910"/>
      <c r="F4910"/>
      <c r="K4910"/>
      <c r="L4910"/>
      <c r="M4910"/>
      <c r="N4910"/>
      <c r="O4910"/>
      <c r="Q4910"/>
      <c r="R4910"/>
      <c r="AL4910" s="117"/>
      <c r="AM4910"/>
      <c r="AN4910"/>
      <c r="AO4910"/>
      <c r="AP4910"/>
      <c r="AU4910"/>
      <c r="AV4910" s="169"/>
    </row>
    <row r="4911" spans="1:48" s="9" customFormat="1" ht="15" customHeight="1" x14ac:dyDescent="0.35">
      <c r="A4911"/>
      <c r="B4911"/>
      <c r="C4911"/>
      <c r="D4911"/>
      <c r="E4911"/>
      <c r="F4911"/>
      <c r="K4911"/>
      <c r="L4911"/>
      <c r="M4911"/>
      <c r="N4911"/>
      <c r="O4911"/>
      <c r="Q4911"/>
      <c r="R4911"/>
      <c r="AL4911" s="117"/>
      <c r="AM4911"/>
      <c r="AN4911"/>
      <c r="AO4911"/>
      <c r="AP4911"/>
      <c r="AU4911"/>
      <c r="AV4911" s="169"/>
    </row>
    <row r="4912" spans="1:48" s="9" customFormat="1" ht="15" customHeight="1" x14ac:dyDescent="0.35">
      <c r="A4912"/>
      <c r="B4912"/>
      <c r="C4912"/>
      <c r="D4912"/>
      <c r="E4912"/>
      <c r="F4912"/>
      <c r="K4912"/>
      <c r="L4912"/>
      <c r="M4912"/>
      <c r="N4912"/>
      <c r="O4912"/>
      <c r="Q4912"/>
      <c r="R4912"/>
      <c r="AL4912" s="117"/>
      <c r="AM4912"/>
      <c r="AN4912"/>
      <c r="AO4912"/>
      <c r="AP4912"/>
      <c r="AU4912"/>
      <c r="AV4912" s="169"/>
    </row>
    <row r="4913" spans="1:48" s="9" customFormat="1" ht="15" customHeight="1" x14ac:dyDescent="0.35">
      <c r="A4913"/>
      <c r="B4913"/>
      <c r="C4913"/>
      <c r="D4913"/>
      <c r="E4913"/>
      <c r="F4913"/>
      <c r="K4913"/>
      <c r="L4913"/>
      <c r="M4913"/>
      <c r="N4913"/>
      <c r="O4913"/>
      <c r="Q4913"/>
      <c r="R4913"/>
      <c r="AL4913" s="117"/>
      <c r="AM4913"/>
      <c r="AN4913"/>
      <c r="AO4913"/>
      <c r="AP4913"/>
      <c r="AU4913"/>
      <c r="AV4913" s="169"/>
    </row>
    <row r="4914" spans="1:48" s="9" customFormat="1" ht="15" customHeight="1" x14ac:dyDescent="0.35">
      <c r="A4914"/>
      <c r="B4914"/>
      <c r="C4914"/>
      <c r="D4914"/>
      <c r="E4914"/>
      <c r="F4914"/>
      <c r="K4914"/>
      <c r="L4914"/>
      <c r="M4914"/>
      <c r="N4914"/>
      <c r="O4914"/>
      <c r="Q4914"/>
      <c r="R4914"/>
      <c r="AL4914" s="117"/>
      <c r="AM4914"/>
      <c r="AN4914"/>
      <c r="AO4914"/>
      <c r="AP4914"/>
      <c r="AU4914"/>
      <c r="AV4914" s="169"/>
    </row>
    <row r="4915" spans="1:48" s="9" customFormat="1" ht="15" customHeight="1" x14ac:dyDescent="0.35">
      <c r="A4915"/>
      <c r="B4915"/>
      <c r="C4915"/>
      <c r="D4915"/>
      <c r="E4915"/>
      <c r="F4915"/>
      <c r="K4915"/>
      <c r="L4915"/>
      <c r="M4915"/>
      <c r="N4915"/>
      <c r="O4915"/>
      <c r="Q4915"/>
      <c r="R4915"/>
      <c r="AL4915" s="117"/>
      <c r="AM4915"/>
      <c r="AN4915"/>
      <c r="AO4915"/>
      <c r="AP4915"/>
      <c r="AU4915"/>
      <c r="AV4915" s="169"/>
    </row>
    <row r="4916" spans="1:48" s="9" customFormat="1" ht="15" customHeight="1" x14ac:dyDescent="0.35">
      <c r="A4916"/>
      <c r="B4916"/>
      <c r="C4916"/>
      <c r="D4916"/>
      <c r="E4916"/>
      <c r="F4916"/>
      <c r="K4916"/>
      <c r="L4916"/>
      <c r="M4916"/>
      <c r="N4916"/>
      <c r="O4916"/>
      <c r="Q4916"/>
      <c r="R4916"/>
      <c r="AL4916" s="117"/>
      <c r="AM4916"/>
      <c r="AN4916"/>
      <c r="AO4916"/>
      <c r="AP4916"/>
      <c r="AU4916"/>
      <c r="AV4916" s="169"/>
    </row>
    <row r="4917" spans="1:48" s="9" customFormat="1" ht="15" customHeight="1" x14ac:dyDescent="0.35">
      <c r="A4917"/>
      <c r="B4917"/>
      <c r="C4917"/>
      <c r="D4917"/>
      <c r="E4917"/>
      <c r="F4917"/>
      <c r="K4917"/>
      <c r="L4917"/>
      <c r="M4917"/>
      <c r="N4917"/>
      <c r="O4917"/>
      <c r="Q4917"/>
      <c r="R4917"/>
      <c r="AL4917" s="117"/>
      <c r="AM4917"/>
      <c r="AN4917"/>
      <c r="AO4917"/>
      <c r="AP4917"/>
      <c r="AU4917"/>
      <c r="AV4917" s="169"/>
    </row>
    <row r="4918" spans="1:48" s="9" customFormat="1" ht="15" customHeight="1" x14ac:dyDescent="0.35">
      <c r="A4918"/>
      <c r="B4918"/>
      <c r="C4918"/>
      <c r="D4918"/>
      <c r="E4918"/>
      <c r="F4918"/>
      <c r="K4918"/>
      <c r="L4918"/>
      <c r="M4918"/>
      <c r="N4918"/>
      <c r="O4918"/>
      <c r="Q4918"/>
      <c r="R4918"/>
      <c r="AL4918" s="117"/>
      <c r="AM4918"/>
      <c r="AN4918"/>
      <c r="AO4918"/>
      <c r="AP4918"/>
      <c r="AU4918"/>
      <c r="AV4918" s="169"/>
    </row>
    <row r="4919" spans="1:48" s="9" customFormat="1" ht="15" customHeight="1" x14ac:dyDescent="0.35">
      <c r="A4919"/>
      <c r="B4919"/>
      <c r="C4919"/>
      <c r="D4919"/>
      <c r="E4919"/>
      <c r="F4919"/>
      <c r="K4919"/>
      <c r="L4919"/>
      <c r="M4919"/>
      <c r="N4919"/>
      <c r="O4919"/>
      <c r="Q4919"/>
      <c r="R4919"/>
      <c r="AL4919" s="117"/>
      <c r="AM4919"/>
      <c r="AN4919"/>
      <c r="AO4919"/>
      <c r="AP4919"/>
      <c r="AU4919"/>
      <c r="AV4919" s="169"/>
    </row>
    <row r="4920" spans="1:48" s="9" customFormat="1" ht="15" customHeight="1" x14ac:dyDescent="0.35">
      <c r="A4920"/>
      <c r="B4920"/>
      <c r="C4920"/>
      <c r="D4920"/>
      <c r="E4920"/>
      <c r="F4920"/>
      <c r="K4920"/>
      <c r="L4920"/>
      <c r="M4920"/>
      <c r="N4920"/>
      <c r="O4920"/>
      <c r="Q4920"/>
      <c r="R4920"/>
      <c r="AL4920" s="117"/>
      <c r="AM4920"/>
      <c r="AN4920"/>
      <c r="AO4920"/>
      <c r="AP4920"/>
      <c r="AU4920"/>
      <c r="AV4920" s="169"/>
    </row>
    <row r="4921" spans="1:48" s="9" customFormat="1" ht="15" customHeight="1" x14ac:dyDescent="0.35">
      <c r="A4921"/>
      <c r="B4921"/>
      <c r="C4921"/>
      <c r="D4921"/>
      <c r="E4921"/>
      <c r="F4921"/>
      <c r="K4921"/>
      <c r="L4921"/>
      <c r="M4921"/>
      <c r="N4921"/>
      <c r="O4921"/>
      <c r="Q4921"/>
      <c r="R4921"/>
      <c r="AL4921" s="117"/>
      <c r="AM4921"/>
      <c r="AN4921"/>
      <c r="AO4921"/>
      <c r="AP4921"/>
      <c r="AU4921"/>
      <c r="AV4921" s="169"/>
    </row>
    <row r="4922" spans="1:48" s="9" customFormat="1" ht="15" customHeight="1" x14ac:dyDescent="0.35">
      <c r="A4922"/>
      <c r="B4922"/>
      <c r="C4922"/>
      <c r="D4922"/>
      <c r="E4922"/>
      <c r="F4922"/>
      <c r="K4922"/>
      <c r="L4922"/>
      <c r="M4922"/>
      <c r="N4922"/>
      <c r="O4922"/>
      <c r="Q4922"/>
      <c r="R4922"/>
      <c r="AL4922" s="117"/>
      <c r="AM4922"/>
      <c r="AN4922"/>
      <c r="AO4922"/>
      <c r="AP4922"/>
      <c r="AU4922"/>
      <c r="AV4922" s="169"/>
    </row>
    <row r="4923" spans="1:48" s="9" customFormat="1" ht="15" customHeight="1" x14ac:dyDescent="0.35">
      <c r="A4923"/>
      <c r="B4923"/>
      <c r="C4923"/>
      <c r="D4923"/>
      <c r="E4923"/>
      <c r="F4923"/>
      <c r="K4923"/>
      <c r="L4923"/>
      <c r="M4923"/>
      <c r="N4923"/>
      <c r="O4923"/>
      <c r="Q4923"/>
      <c r="R4923"/>
      <c r="AL4923" s="117"/>
      <c r="AM4923"/>
      <c r="AN4923"/>
      <c r="AO4923"/>
      <c r="AP4923"/>
      <c r="AU4923"/>
      <c r="AV4923" s="169"/>
    </row>
    <row r="4924" spans="1:48" s="9" customFormat="1" ht="15" customHeight="1" x14ac:dyDescent="0.35">
      <c r="A4924"/>
      <c r="B4924"/>
      <c r="C4924"/>
      <c r="D4924"/>
      <c r="E4924"/>
      <c r="F4924"/>
      <c r="K4924"/>
      <c r="L4924"/>
      <c r="M4924"/>
      <c r="N4924"/>
      <c r="O4924"/>
      <c r="Q4924"/>
      <c r="R4924"/>
      <c r="AL4924" s="117"/>
      <c r="AM4924"/>
      <c r="AN4924"/>
      <c r="AO4924"/>
      <c r="AP4924"/>
      <c r="AU4924"/>
      <c r="AV4924" s="169"/>
    </row>
    <row r="4925" spans="1:48" s="9" customFormat="1" ht="15" customHeight="1" x14ac:dyDescent="0.35">
      <c r="A4925"/>
      <c r="B4925"/>
      <c r="C4925"/>
      <c r="D4925"/>
      <c r="E4925"/>
      <c r="F4925"/>
      <c r="K4925"/>
      <c r="L4925"/>
      <c r="M4925"/>
      <c r="N4925"/>
      <c r="O4925"/>
      <c r="Q4925"/>
      <c r="R4925"/>
      <c r="AL4925" s="117"/>
      <c r="AM4925"/>
      <c r="AN4925"/>
      <c r="AO4925"/>
      <c r="AP4925"/>
      <c r="AU4925"/>
      <c r="AV4925" s="169"/>
    </row>
    <row r="4926" spans="1:48" s="9" customFormat="1" ht="15" customHeight="1" x14ac:dyDescent="0.35">
      <c r="A4926"/>
      <c r="B4926"/>
      <c r="C4926"/>
      <c r="D4926"/>
      <c r="E4926"/>
      <c r="F4926"/>
      <c r="K4926"/>
      <c r="L4926"/>
      <c r="M4926"/>
      <c r="N4926"/>
      <c r="O4926"/>
      <c r="Q4926"/>
      <c r="R4926"/>
      <c r="AL4926" s="117"/>
      <c r="AM4926"/>
      <c r="AN4926"/>
      <c r="AO4926"/>
      <c r="AP4926"/>
      <c r="AU4926"/>
      <c r="AV4926" s="169"/>
    </row>
    <row r="4927" spans="1:48" s="9" customFormat="1" ht="15" customHeight="1" x14ac:dyDescent="0.35">
      <c r="A4927"/>
      <c r="B4927"/>
      <c r="C4927"/>
      <c r="D4927"/>
      <c r="E4927"/>
      <c r="F4927"/>
      <c r="K4927"/>
      <c r="L4927"/>
      <c r="M4927"/>
      <c r="N4927"/>
      <c r="O4927"/>
      <c r="Q4927"/>
      <c r="R4927"/>
      <c r="AL4927" s="117"/>
      <c r="AM4927"/>
      <c r="AN4927"/>
      <c r="AO4927"/>
      <c r="AP4927"/>
      <c r="AU4927"/>
      <c r="AV4927" s="169"/>
    </row>
    <row r="4928" spans="1:48" s="9" customFormat="1" ht="15" customHeight="1" x14ac:dyDescent="0.35">
      <c r="A4928"/>
      <c r="B4928"/>
      <c r="C4928"/>
      <c r="D4928"/>
      <c r="E4928"/>
      <c r="F4928"/>
      <c r="K4928"/>
      <c r="L4928"/>
      <c r="M4928"/>
      <c r="N4928"/>
      <c r="O4928"/>
      <c r="Q4928"/>
      <c r="R4928"/>
      <c r="AL4928" s="117"/>
      <c r="AM4928"/>
      <c r="AN4928"/>
      <c r="AO4928"/>
      <c r="AP4928"/>
      <c r="AU4928"/>
      <c r="AV4928" s="169"/>
    </row>
    <row r="4929" spans="1:48" s="9" customFormat="1" ht="15" customHeight="1" x14ac:dyDescent="0.35">
      <c r="A4929"/>
      <c r="B4929"/>
      <c r="C4929"/>
      <c r="D4929"/>
      <c r="E4929"/>
      <c r="F4929"/>
      <c r="K4929"/>
      <c r="L4929"/>
      <c r="M4929"/>
      <c r="N4929"/>
      <c r="O4929"/>
      <c r="Q4929"/>
      <c r="R4929"/>
      <c r="AL4929" s="117"/>
      <c r="AM4929"/>
      <c r="AN4929"/>
      <c r="AO4929"/>
      <c r="AP4929"/>
      <c r="AU4929"/>
      <c r="AV4929" s="169"/>
    </row>
    <row r="4930" spans="1:48" s="9" customFormat="1" ht="15" customHeight="1" x14ac:dyDescent="0.35">
      <c r="A4930"/>
      <c r="B4930"/>
      <c r="C4930"/>
      <c r="D4930"/>
      <c r="E4930"/>
      <c r="F4930"/>
      <c r="K4930"/>
      <c r="L4930"/>
      <c r="M4930"/>
      <c r="N4930"/>
      <c r="O4930"/>
      <c r="Q4930"/>
      <c r="R4930"/>
      <c r="AL4930" s="117"/>
      <c r="AM4930"/>
      <c r="AN4930"/>
      <c r="AO4930"/>
      <c r="AP4930"/>
      <c r="AU4930"/>
      <c r="AV4930" s="169"/>
    </row>
    <row r="4931" spans="1:48" s="9" customFormat="1" ht="15" customHeight="1" x14ac:dyDescent="0.35">
      <c r="A4931"/>
      <c r="B4931"/>
      <c r="C4931"/>
      <c r="D4931"/>
      <c r="E4931"/>
      <c r="F4931"/>
      <c r="K4931"/>
      <c r="L4931"/>
      <c r="M4931"/>
      <c r="N4931"/>
      <c r="O4931"/>
      <c r="Q4931"/>
      <c r="R4931"/>
      <c r="AL4931" s="117"/>
      <c r="AM4931"/>
      <c r="AN4931"/>
      <c r="AO4931"/>
      <c r="AP4931"/>
      <c r="AU4931"/>
      <c r="AV4931" s="169"/>
    </row>
    <row r="4932" spans="1:48" s="9" customFormat="1" ht="15" customHeight="1" x14ac:dyDescent="0.35">
      <c r="A4932"/>
      <c r="B4932"/>
      <c r="C4932"/>
      <c r="D4932"/>
      <c r="E4932"/>
      <c r="F4932"/>
      <c r="K4932"/>
      <c r="L4932"/>
      <c r="M4932"/>
      <c r="N4932"/>
      <c r="O4932"/>
      <c r="Q4932"/>
      <c r="R4932"/>
      <c r="AL4932" s="117"/>
      <c r="AM4932"/>
      <c r="AN4932"/>
      <c r="AO4932"/>
      <c r="AP4932"/>
      <c r="AU4932"/>
      <c r="AV4932" s="169"/>
    </row>
    <row r="4933" spans="1:48" s="9" customFormat="1" ht="15" customHeight="1" x14ac:dyDescent="0.35">
      <c r="A4933"/>
      <c r="B4933"/>
      <c r="C4933"/>
      <c r="D4933"/>
      <c r="E4933"/>
      <c r="F4933"/>
      <c r="K4933"/>
      <c r="L4933"/>
      <c r="M4933"/>
      <c r="N4933"/>
      <c r="O4933"/>
      <c r="Q4933"/>
      <c r="R4933"/>
      <c r="AL4933" s="117"/>
      <c r="AM4933"/>
      <c r="AN4933"/>
      <c r="AO4933"/>
      <c r="AP4933"/>
      <c r="AU4933"/>
      <c r="AV4933" s="169"/>
    </row>
    <row r="4934" spans="1:48" s="9" customFormat="1" ht="15" customHeight="1" x14ac:dyDescent="0.35">
      <c r="A4934"/>
      <c r="B4934"/>
      <c r="C4934"/>
      <c r="D4934"/>
      <c r="E4934"/>
      <c r="F4934"/>
      <c r="K4934"/>
      <c r="L4934"/>
      <c r="M4934"/>
      <c r="N4934"/>
      <c r="O4934"/>
      <c r="Q4934"/>
      <c r="R4934"/>
      <c r="AL4934" s="117"/>
      <c r="AM4934"/>
      <c r="AN4934"/>
      <c r="AO4934"/>
      <c r="AP4934"/>
      <c r="AU4934"/>
      <c r="AV4934" s="169"/>
    </row>
    <row r="4935" spans="1:48" s="9" customFormat="1" ht="15" customHeight="1" x14ac:dyDescent="0.35">
      <c r="A4935"/>
      <c r="B4935"/>
      <c r="C4935"/>
      <c r="D4935"/>
      <c r="E4935"/>
      <c r="F4935"/>
      <c r="K4935"/>
      <c r="L4935"/>
      <c r="M4935"/>
      <c r="N4935"/>
      <c r="O4935"/>
      <c r="Q4935"/>
      <c r="R4935"/>
      <c r="AL4935" s="117"/>
      <c r="AM4935"/>
      <c r="AN4935"/>
      <c r="AO4935"/>
      <c r="AP4935"/>
      <c r="AU4935"/>
      <c r="AV4935" s="169"/>
    </row>
    <row r="4936" spans="1:48" s="9" customFormat="1" ht="15" customHeight="1" x14ac:dyDescent="0.35">
      <c r="A4936"/>
      <c r="B4936"/>
      <c r="C4936"/>
      <c r="D4936"/>
      <c r="E4936"/>
      <c r="F4936"/>
      <c r="K4936"/>
      <c r="L4936"/>
      <c r="M4936"/>
      <c r="N4936"/>
      <c r="O4936"/>
      <c r="Q4936"/>
      <c r="R4936"/>
      <c r="AL4936" s="117"/>
      <c r="AM4936"/>
      <c r="AN4936"/>
      <c r="AO4936"/>
      <c r="AP4936"/>
      <c r="AU4936"/>
      <c r="AV4936" s="169"/>
    </row>
    <row r="4937" spans="1:48" s="9" customFormat="1" ht="15" customHeight="1" x14ac:dyDescent="0.35">
      <c r="A4937"/>
      <c r="B4937"/>
      <c r="C4937"/>
      <c r="D4937"/>
      <c r="E4937"/>
      <c r="F4937"/>
      <c r="K4937"/>
      <c r="L4937"/>
      <c r="M4937"/>
      <c r="N4937"/>
      <c r="O4937"/>
      <c r="Q4937"/>
      <c r="R4937"/>
      <c r="AL4937" s="117"/>
      <c r="AM4937"/>
      <c r="AN4937"/>
      <c r="AO4937"/>
      <c r="AP4937"/>
      <c r="AU4937"/>
      <c r="AV4937" s="169"/>
    </row>
    <row r="4938" spans="1:48" s="9" customFormat="1" ht="15" customHeight="1" x14ac:dyDescent="0.35">
      <c r="A4938"/>
      <c r="B4938"/>
      <c r="C4938"/>
      <c r="D4938"/>
      <c r="E4938"/>
      <c r="F4938"/>
      <c r="K4938"/>
      <c r="L4938"/>
      <c r="M4938"/>
      <c r="N4938"/>
      <c r="O4938"/>
      <c r="Q4938"/>
      <c r="R4938"/>
      <c r="AL4938" s="117"/>
      <c r="AM4938"/>
      <c r="AN4938"/>
      <c r="AO4938"/>
      <c r="AP4938"/>
      <c r="AU4938"/>
      <c r="AV4938" s="169"/>
    </row>
    <row r="4939" spans="1:48" s="9" customFormat="1" ht="15" customHeight="1" x14ac:dyDescent="0.35">
      <c r="A4939"/>
      <c r="B4939"/>
      <c r="C4939"/>
      <c r="D4939"/>
      <c r="E4939"/>
      <c r="F4939"/>
      <c r="K4939"/>
      <c r="L4939"/>
      <c r="M4939"/>
      <c r="N4939"/>
      <c r="O4939"/>
      <c r="Q4939"/>
      <c r="R4939"/>
      <c r="AL4939" s="117"/>
      <c r="AM4939"/>
      <c r="AN4939"/>
      <c r="AO4939"/>
      <c r="AP4939"/>
      <c r="AU4939"/>
      <c r="AV4939" s="169"/>
    </row>
    <row r="4940" spans="1:48" s="9" customFormat="1" ht="15" customHeight="1" x14ac:dyDescent="0.35">
      <c r="A4940"/>
      <c r="B4940"/>
      <c r="C4940"/>
      <c r="D4940"/>
      <c r="E4940"/>
      <c r="F4940"/>
      <c r="K4940"/>
      <c r="L4940"/>
      <c r="M4940"/>
      <c r="N4940"/>
      <c r="O4940"/>
      <c r="Q4940"/>
      <c r="R4940"/>
      <c r="AL4940" s="117"/>
      <c r="AM4940"/>
      <c r="AN4940"/>
      <c r="AO4940"/>
      <c r="AP4940"/>
      <c r="AU4940"/>
      <c r="AV4940" s="169"/>
    </row>
    <row r="4941" spans="1:48" s="9" customFormat="1" ht="15" customHeight="1" x14ac:dyDescent="0.35">
      <c r="A4941"/>
      <c r="B4941"/>
      <c r="C4941"/>
      <c r="D4941"/>
      <c r="E4941"/>
      <c r="F4941"/>
      <c r="K4941"/>
      <c r="L4941"/>
      <c r="M4941"/>
      <c r="N4941"/>
      <c r="O4941"/>
      <c r="Q4941"/>
      <c r="R4941"/>
      <c r="AL4941" s="117"/>
      <c r="AM4941"/>
      <c r="AN4941"/>
      <c r="AO4941"/>
      <c r="AP4941"/>
      <c r="AU4941"/>
      <c r="AV4941" s="169"/>
    </row>
    <row r="4942" spans="1:48" s="9" customFormat="1" ht="15" customHeight="1" x14ac:dyDescent="0.35">
      <c r="A4942"/>
      <c r="B4942"/>
      <c r="C4942"/>
      <c r="D4942"/>
      <c r="E4942"/>
      <c r="F4942"/>
      <c r="K4942"/>
      <c r="L4942"/>
      <c r="M4942"/>
      <c r="N4942"/>
      <c r="O4942"/>
      <c r="Q4942"/>
      <c r="R4942"/>
      <c r="AL4942" s="117"/>
      <c r="AM4942"/>
      <c r="AN4942"/>
      <c r="AO4942"/>
      <c r="AP4942"/>
      <c r="AU4942"/>
      <c r="AV4942" s="169"/>
    </row>
    <row r="4943" spans="1:48" s="9" customFormat="1" ht="15" customHeight="1" x14ac:dyDescent="0.35">
      <c r="A4943"/>
      <c r="B4943"/>
      <c r="C4943"/>
      <c r="D4943"/>
      <c r="E4943"/>
      <c r="F4943"/>
      <c r="K4943"/>
      <c r="L4943"/>
      <c r="M4943"/>
      <c r="N4943"/>
      <c r="O4943"/>
      <c r="Q4943"/>
      <c r="R4943"/>
      <c r="AL4943" s="117"/>
      <c r="AM4943"/>
      <c r="AN4943"/>
      <c r="AO4943"/>
      <c r="AP4943"/>
      <c r="AU4943"/>
      <c r="AV4943" s="169"/>
    </row>
    <row r="4944" spans="1:48" s="9" customFormat="1" ht="15" customHeight="1" x14ac:dyDescent="0.35">
      <c r="A4944"/>
      <c r="B4944"/>
      <c r="C4944"/>
      <c r="D4944"/>
      <c r="E4944"/>
      <c r="F4944"/>
      <c r="K4944"/>
      <c r="L4944"/>
      <c r="M4944"/>
      <c r="N4944"/>
      <c r="O4944"/>
      <c r="Q4944"/>
      <c r="R4944"/>
      <c r="AL4944" s="117"/>
      <c r="AM4944"/>
      <c r="AN4944"/>
      <c r="AO4944"/>
      <c r="AP4944"/>
      <c r="AU4944"/>
      <c r="AV4944" s="169"/>
    </row>
    <row r="4945" spans="1:48" s="9" customFormat="1" ht="15" customHeight="1" x14ac:dyDescent="0.35">
      <c r="A4945"/>
      <c r="B4945"/>
      <c r="C4945"/>
      <c r="D4945"/>
      <c r="E4945"/>
      <c r="F4945"/>
      <c r="K4945"/>
      <c r="L4945"/>
      <c r="M4945"/>
      <c r="N4945"/>
      <c r="O4945"/>
      <c r="Q4945"/>
      <c r="R4945"/>
      <c r="AL4945" s="117"/>
      <c r="AM4945"/>
      <c r="AN4945"/>
      <c r="AO4945"/>
      <c r="AP4945"/>
      <c r="AU4945"/>
      <c r="AV4945" s="169"/>
    </row>
    <row r="4946" spans="1:48" s="9" customFormat="1" ht="15" customHeight="1" x14ac:dyDescent="0.35">
      <c r="A4946"/>
      <c r="B4946"/>
      <c r="C4946"/>
      <c r="D4946"/>
      <c r="E4946"/>
      <c r="F4946"/>
      <c r="K4946"/>
      <c r="L4946"/>
      <c r="M4946"/>
      <c r="N4946"/>
      <c r="O4946"/>
      <c r="Q4946"/>
      <c r="R4946"/>
      <c r="AL4946" s="117"/>
      <c r="AM4946"/>
      <c r="AN4946"/>
      <c r="AO4946"/>
      <c r="AP4946"/>
      <c r="AU4946"/>
      <c r="AV4946" s="169"/>
    </row>
    <row r="4947" spans="1:48" s="9" customFormat="1" ht="15" customHeight="1" x14ac:dyDescent="0.35">
      <c r="A4947"/>
      <c r="B4947"/>
      <c r="C4947"/>
      <c r="D4947"/>
      <c r="E4947"/>
      <c r="F4947"/>
      <c r="K4947"/>
      <c r="L4947"/>
      <c r="M4947"/>
      <c r="N4947"/>
      <c r="O4947"/>
      <c r="Q4947"/>
      <c r="R4947"/>
      <c r="AL4947" s="117"/>
      <c r="AM4947"/>
      <c r="AN4947"/>
      <c r="AO4947"/>
      <c r="AP4947"/>
      <c r="AU4947"/>
      <c r="AV4947" s="169"/>
    </row>
    <row r="4948" spans="1:48" s="9" customFormat="1" ht="15" customHeight="1" x14ac:dyDescent="0.35">
      <c r="A4948"/>
      <c r="B4948"/>
      <c r="C4948"/>
      <c r="D4948"/>
      <c r="E4948"/>
      <c r="F4948"/>
      <c r="K4948"/>
      <c r="L4948"/>
      <c r="M4948"/>
      <c r="N4948"/>
      <c r="O4948"/>
      <c r="Q4948"/>
      <c r="R4948"/>
      <c r="AL4948" s="117"/>
      <c r="AM4948"/>
      <c r="AN4948"/>
      <c r="AO4948"/>
      <c r="AP4948"/>
      <c r="AU4948"/>
      <c r="AV4948" s="169"/>
    </row>
    <row r="4949" spans="1:48" s="9" customFormat="1" ht="15" customHeight="1" x14ac:dyDescent="0.35">
      <c r="A4949"/>
      <c r="B4949"/>
      <c r="C4949"/>
      <c r="D4949"/>
      <c r="E4949"/>
      <c r="F4949"/>
      <c r="K4949"/>
      <c r="L4949"/>
      <c r="M4949"/>
      <c r="N4949"/>
      <c r="O4949"/>
      <c r="Q4949"/>
      <c r="R4949"/>
      <c r="AL4949" s="117"/>
      <c r="AM4949"/>
      <c r="AN4949"/>
      <c r="AO4949"/>
      <c r="AP4949"/>
      <c r="AU4949"/>
      <c r="AV4949" s="169"/>
    </row>
    <row r="4950" spans="1:48" s="9" customFormat="1" ht="15" customHeight="1" x14ac:dyDescent="0.35">
      <c r="A4950"/>
      <c r="B4950"/>
      <c r="C4950"/>
      <c r="D4950"/>
      <c r="E4950"/>
      <c r="F4950"/>
      <c r="K4950"/>
      <c r="L4950"/>
      <c r="M4950"/>
      <c r="N4950"/>
      <c r="O4950"/>
      <c r="Q4950"/>
      <c r="R4950"/>
      <c r="AL4950" s="117"/>
      <c r="AM4950"/>
      <c r="AN4950"/>
      <c r="AO4950"/>
      <c r="AP4950"/>
      <c r="AU4950"/>
      <c r="AV4950" s="169"/>
    </row>
    <row r="4951" spans="1:48" s="9" customFormat="1" ht="15" customHeight="1" x14ac:dyDescent="0.35">
      <c r="A4951"/>
      <c r="B4951"/>
      <c r="C4951"/>
      <c r="D4951"/>
      <c r="E4951"/>
      <c r="F4951"/>
      <c r="K4951"/>
      <c r="L4951"/>
      <c r="M4951"/>
      <c r="N4951"/>
      <c r="O4951"/>
      <c r="Q4951"/>
      <c r="R4951"/>
      <c r="AL4951" s="117"/>
      <c r="AM4951"/>
      <c r="AN4951"/>
      <c r="AO4951"/>
      <c r="AP4951"/>
      <c r="AU4951"/>
      <c r="AV4951" s="169"/>
    </row>
    <row r="4952" spans="1:48" s="9" customFormat="1" ht="15" customHeight="1" x14ac:dyDescent="0.35">
      <c r="A4952"/>
      <c r="B4952"/>
      <c r="C4952"/>
      <c r="D4952"/>
      <c r="E4952"/>
      <c r="F4952"/>
      <c r="K4952"/>
      <c r="L4952"/>
      <c r="M4952"/>
      <c r="N4952"/>
      <c r="O4952"/>
      <c r="Q4952"/>
      <c r="R4952"/>
      <c r="AL4952" s="117"/>
      <c r="AM4952"/>
      <c r="AN4952"/>
      <c r="AO4952"/>
      <c r="AP4952"/>
      <c r="AU4952"/>
      <c r="AV4952" s="169"/>
    </row>
    <row r="4953" spans="1:48" s="9" customFormat="1" ht="15" customHeight="1" x14ac:dyDescent="0.35">
      <c r="A4953"/>
      <c r="B4953"/>
      <c r="C4953"/>
      <c r="D4953"/>
      <c r="E4953"/>
      <c r="F4953"/>
      <c r="K4953"/>
      <c r="L4953"/>
      <c r="M4953"/>
      <c r="N4953"/>
      <c r="O4953"/>
      <c r="Q4953"/>
      <c r="R4953"/>
      <c r="AL4953" s="117"/>
      <c r="AM4953"/>
      <c r="AN4953"/>
      <c r="AO4953"/>
      <c r="AP4953"/>
      <c r="AU4953"/>
      <c r="AV4953" s="169"/>
    </row>
    <row r="4954" spans="1:48" s="9" customFormat="1" ht="15" customHeight="1" x14ac:dyDescent="0.35">
      <c r="A4954"/>
      <c r="B4954"/>
      <c r="C4954"/>
      <c r="D4954"/>
      <c r="E4954"/>
      <c r="F4954"/>
      <c r="K4954"/>
      <c r="L4954"/>
      <c r="M4954"/>
      <c r="N4954"/>
      <c r="O4954"/>
      <c r="Q4954"/>
      <c r="R4954"/>
      <c r="AL4954" s="117"/>
      <c r="AM4954"/>
      <c r="AN4954"/>
      <c r="AO4954"/>
      <c r="AP4954"/>
      <c r="AU4954"/>
      <c r="AV4954" s="169"/>
    </row>
    <row r="4955" spans="1:48" s="9" customFormat="1" ht="15" customHeight="1" x14ac:dyDescent="0.35">
      <c r="A4955"/>
      <c r="B4955"/>
      <c r="C4955"/>
      <c r="D4955"/>
      <c r="E4955"/>
      <c r="F4955"/>
      <c r="K4955"/>
      <c r="L4955"/>
      <c r="M4955"/>
      <c r="N4955"/>
      <c r="O4955"/>
      <c r="Q4955"/>
      <c r="R4955"/>
      <c r="AL4955" s="117"/>
      <c r="AM4955"/>
      <c r="AN4955"/>
      <c r="AO4955"/>
      <c r="AP4955"/>
      <c r="AU4955"/>
      <c r="AV4955" s="169"/>
    </row>
    <row r="4956" spans="1:48" s="9" customFormat="1" ht="15" customHeight="1" x14ac:dyDescent="0.35">
      <c r="A4956"/>
      <c r="B4956"/>
      <c r="C4956"/>
      <c r="D4956"/>
      <c r="E4956"/>
      <c r="F4956"/>
      <c r="K4956"/>
      <c r="L4956"/>
      <c r="M4956"/>
      <c r="N4956"/>
      <c r="O4956"/>
      <c r="Q4956"/>
      <c r="R4956"/>
      <c r="AL4956" s="117"/>
      <c r="AM4956"/>
      <c r="AN4956"/>
      <c r="AO4956"/>
      <c r="AP4956"/>
      <c r="AU4956"/>
      <c r="AV4956" s="169"/>
    </row>
    <row r="4957" spans="1:48" s="9" customFormat="1" ht="15" customHeight="1" x14ac:dyDescent="0.35">
      <c r="A4957"/>
      <c r="B4957"/>
      <c r="C4957"/>
      <c r="D4957"/>
      <c r="E4957"/>
      <c r="F4957"/>
      <c r="K4957"/>
      <c r="L4957"/>
      <c r="M4957"/>
      <c r="N4957"/>
      <c r="O4957"/>
      <c r="Q4957"/>
      <c r="R4957"/>
      <c r="AL4957" s="117"/>
      <c r="AM4957"/>
      <c r="AN4957"/>
      <c r="AO4957"/>
      <c r="AP4957"/>
      <c r="AU4957"/>
      <c r="AV4957" s="169"/>
    </row>
    <row r="4958" spans="1:48" s="9" customFormat="1" ht="15" customHeight="1" x14ac:dyDescent="0.35">
      <c r="A4958"/>
      <c r="B4958"/>
      <c r="C4958"/>
      <c r="D4958"/>
      <c r="E4958"/>
      <c r="F4958"/>
      <c r="K4958"/>
      <c r="L4958"/>
      <c r="M4958"/>
      <c r="N4958"/>
      <c r="O4958"/>
      <c r="Q4958"/>
      <c r="R4958"/>
      <c r="AL4958" s="117"/>
      <c r="AM4958"/>
      <c r="AN4958"/>
      <c r="AO4958"/>
      <c r="AP4958"/>
      <c r="AU4958"/>
      <c r="AV4958" s="169"/>
    </row>
    <row r="4959" spans="1:48" s="9" customFormat="1" ht="15" customHeight="1" x14ac:dyDescent="0.35">
      <c r="A4959"/>
      <c r="B4959"/>
      <c r="C4959"/>
      <c r="D4959"/>
      <c r="E4959"/>
      <c r="F4959"/>
      <c r="K4959"/>
      <c r="L4959"/>
      <c r="M4959"/>
      <c r="N4959"/>
      <c r="O4959"/>
      <c r="Q4959"/>
      <c r="R4959"/>
      <c r="AL4959" s="117"/>
      <c r="AM4959"/>
      <c r="AN4959"/>
      <c r="AO4959"/>
      <c r="AP4959"/>
      <c r="AU4959"/>
      <c r="AV4959" s="169"/>
    </row>
    <row r="4960" spans="1:48" s="9" customFormat="1" ht="15" customHeight="1" x14ac:dyDescent="0.35">
      <c r="A4960"/>
      <c r="B4960"/>
      <c r="C4960"/>
      <c r="D4960"/>
      <c r="E4960"/>
      <c r="F4960"/>
      <c r="K4960"/>
      <c r="L4960"/>
      <c r="M4960"/>
      <c r="N4960"/>
      <c r="O4960"/>
      <c r="Q4960"/>
      <c r="R4960"/>
      <c r="AL4960" s="117"/>
      <c r="AM4960"/>
      <c r="AN4960"/>
      <c r="AO4960"/>
      <c r="AP4960"/>
      <c r="AU4960"/>
      <c r="AV4960" s="169"/>
    </row>
    <row r="4961" spans="1:48" s="9" customFormat="1" ht="15" customHeight="1" x14ac:dyDescent="0.35">
      <c r="A4961"/>
      <c r="B4961"/>
      <c r="C4961"/>
      <c r="D4961"/>
      <c r="E4961"/>
      <c r="F4961"/>
      <c r="K4961"/>
      <c r="L4961"/>
      <c r="M4961"/>
      <c r="N4961"/>
      <c r="O4961"/>
      <c r="Q4961"/>
      <c r="R4961"/>
      <c r="AL4961" s="117"/>
      <c r="AM4961"/>
      <c r="AN4961"/>
      <c r="AO4961"/>
      <c r="AP4961"/>
      <c r="AU4961"/>
      <c r="AV4961" s="169"/>
    </row>
    <row r="4962" spans="1:48" s="9" customFormat="1" ht="15" customHeight="1" x14ac:dyDescent="0.35">
      <c r="A4962"/>
      <c r="B4962"/>
      <c r="C4962"/>
      <c r="D4962"/>
      <c r="E4962"/>
      <c r="F4962"/>
      <c r="K4962"/>
      <c r="L4962"/>
      <c r="M4962"/>
      <c r="N4962"/>
      <c r="O4962"/>
      <c r="Q4962"/>
      <c r="R4962"/>
      <c r="AL4962" s="117"/>
      <c r="AM4962"/>
      <c r="AN4962"/>
      <c r="AO4962"/>
      <c r="AP4962"/>
      <c r="AU4962"/>
      <c r="AV4962" s="169"/>
    </row>
    <row r="4963" spans="1:48" s="9" customFormat="1" ht="15" customHeight="1" x14ac:dyDescent="0.35">
      <c r="A4963"/>
      <c r="B4963"/>
      <c r="C4963"/>
      <c r="D4963"/>
      <c r="E4963"/>
      <c r="F4963"/>
      <c r="K4963"/>
      <c r="L4963"/>
      <c r="M4963"/>
      <c r="N4963"/>
      <c r="O4963"/>
      <c r="Q4963"/>
      <c r="R4963"/>
      <c r="AL4963" s="117"/>
      <c r="AM4963"/>
      <c r="AN4963"/>
      <c r="AO4963"/>
      <c r="AP4963"/>
      <c r="AU4963"/>
      <c r="AV4963" s="169"/>
    </row>
    <row r="4964" spans="1:48" s="9" customFormat="1" ht="15" customHeight="1" x14ac:dyDescent="0.35">
      <c r="A4964"/>
      <c r="B4964"/>
      <c r="C4964"/>
      <c r="D4964"/>
      <c r="E4964"/>
      <c r="F4964"/>
      <c r="K4964"/>
      <c r="L4964"/>
      <c r="M4964"/>
      <c r="N4964"/>
      <c r="O4964"/>
      <c r="Q4964"/>
      <c r="R4964"/>
      <c r="AL4964" s="117"/>
      <c r="AM4964"/>
      <c r="AN4964"/>
      <c r="AO4964"/>
      <c r="AP4964"/>
      <c r="AU4964"/>
      <c r="AV4964" s="169"/>
    </row>
    <row r="4965" spans="1:48" s="9" customFormat="1" ht="15" customHeight="1" x14ac:dyDescent="0.35">
      <c r="A4965"/>
      <c r="B4965"/>
      <c r="C4965"/>
      <c r="D4965"/>
      <c r="E4965"/>
      <c r="F4965"/>
      <c r="K4965"/>
      <c r="L4965"/>
      <c r="M4965"/>
      <c r="N4965"/>
      <c r="O4965"/>
      <c r="Q4965"/>
      <c r="R4965"/>
      <c r="AL4965" s="117"/>
      <c r="AM4965"/>
      <c r="AN4965"/>
      <c r="AO4965"/>
      <c r="AP4965"/>
      <c r="AU4965"/>
      <c r="AV4965" s="169"/>
    </row>
    <row r="4966" spans="1:48" s="9" customFormat="1" ht="15" customHeight="1" x14ac:dyDescent="0.35">
      <c r="A4966"/>
      <c r="B4966"/>
      <c r="C4966"/>
      <c r="D4966"/>
      <c r="E4966"/>
      <c r="F4966"/>
      <c r="K4966"/>
      <c r="L4966"/>
      <c r="M4966"/>
      <c r="N4966"/>
      <c r="O4966"/>
      <c r="Q4966"/>
      <c r="R4966"/>
      <c r="AL4966" s="117"/>
      <c r="AM4966"/>
      <c r="AN4966"/>
      <c r="AO4966"/>
      <c r="AP4966"/>
      <c r="AU4966"/>
      <c r="AV4966" s="169"/>
    </row>
    <row r="4967" spans="1:48" s="9" customFormat="1" ht="15" customHeight="1" x14ac:dyDescent="0.35">
      <c r="A4967"/>
      <c r="B4967"/>
      <c r="C4967"/>
      <c r="D4967"/>
      <c r="E4967"/>
      <c r="F4967"/>
      <c r="K4967"/>
      <c r="L4967"/>
      <c r="M4967"/>
      <c r="N4967"/>
      <c r="O4967"/>
      <c r="Q4967"/>
      <c r="R4967"/>
      <c r="AL4967" s="117"/>
      <c r="AM4967"/>
      <c r="AN4967"/>
      <c r="AO4967"/>
      <c r="AP4967"/>
      <c r="AU4967"/>
      <c r="AV4967" s="169"/>
    </row>
    <row r="4968" spans="1:48" s="9" customFormat="1" ht="15" customHeight="1" x14ac:dyDescent="0.35">
      <c r="A4968"/>
      <c r="B4968"/>
      <c r="C4968"/>
      <c r="D4968"/>
      <c r="E4968"/>
      <c r="F4968"/>
      <c r="K4968"/>
      <c r="L4968"/>
      <c r="M4968"/>
      <c r="N4968"/>
      <c r="O4968"/>
      <c r="Q4968"/>
      <c r="R4968"/>
      <c r="AL4968" s="117"/>
      <c r="AM4968"/>
      <c r="AN4968"/>
      <c r="AO4968"/>
      <c r="AP4968"/>
      <c r="AU4968"/>
      <c r="AV4968" s="169"/>
    </row>
    <row r="4969" spans="1:48" s="9" customFormat="1" ht="15" customHeight="1" x14ac:dyDescent="0.35">
      <c r="A4969"/>
      <c r="B4969"/>
      <c r="C4969"/>
      <c r="D4969"/>
      <c r="E4969"/>
      <c r="F4969"/>
      <c r="K4969"/>
      <c r="L4969"/>
      <c r="M4969"/>
      <c r="N4969"/>
      <c r="O4969"/>
      <c r="Q4969"/>
      <c r="R4969"/>
      <c r="AL4969" s="117"/>
      <c r="AM4969"/>
      <c r="AN4969"/>
      <c r="AO4969"/>
      <c r="AP4969"/>
      <c r="AU4969"/>
      <c r="AV4969" s="169"/>
    </row>
    <row r="4970" spans="1:48" s="9" customFormat="1" ht="15" customHeight="1" x14ac:dyDescent="0.35">
      <c r="A4970"/>
      <c r="B4970"/>
      <c r="C4970"/>
      <c r="D4970"/>
      <c r="E4970"/>
      <c r="F4970"/>
      <c r="K4970"/>
      <c r="L4970"/>
      <c r="M4970"/>
      <c r="N4970"/>
      <c r="O4970"/>
      <c r="Q4970"/>
      <c r="R4970"/>
      <c r="AL4970" s="117"/>
      <c r="AM4970"/>
      <c r="AN4970"/>
      <c r="AO4970"/>
      <c r="AP4970"/>
      <c r="AU4970"/>
      <c r="AV4970" s="169"/>
    </row>
    <row r="4971" spans="1:48" s="9" customFormat="1" ht="15" customHeight="1" x14ac:dyDescent="0.35">
      <c r="A4971"/>
      <c r="B4971"/>
      <c r="C4971"/>
      <c r="D4971"/>
      <c r="E4971"/>
      <c r="F4971"/>
      <c r="K4971"/>
      <c r="L4971"/>
      <c r="M4971"/>
      <c r="N4971"/>
      <c r="O4971"/>
      <c r="Q4971"/>
      <c r="R4971"/>
      <c r="AL4971" s="117"/>
      <c r="AM4971"/>
      <c r="AN4971"/>
      <c r="AO4971"/>
      <c r="AP4971"/>
      <c r="AU4971"/>
      <c r="AV4971" s="169"/>
    </row>
    <row r="4972" spans="1:48" s="9" customFormat="1" ht="15" customHeight="1" x14ac:dyDescent="0.35">
      <c r="A4972"/>
      <c r="B4972"/>
      <c r="C4972"/>
      <c r="D4972"/>
      <c r="E4972"/>
      <c r="F4972"/>
      <c r="K4972"/>
      <c r="L4972"/>
      <c r="M4972"/>
      <c r="N4972"/>
      <c r="O4972"/>
      <c r="Q4972"/>
      <c r="R4972"/>
      <c r="AL4972" s="117"/>
      <c r="AM4972"/>
      <c r="AN4972"/>
      <c r="AO4972"/>
      <c r="AP4972"/>
      <c r="AU4972"/>
      <c r="AV4972" s="169"/>
    </row>
    <row r="4973" spans="1:48" s="9" customFormat="1" ht="15" customHeight="1" x14ac:dyDescent="0.35">
      <c r="A4973"/>
      <c r="B4973"/>
      <c r="C4973"/>
      <c r="D4973"/>
      <c r="E4973"/>
      <c r="F4973"/>
      <c r="K4973"/>
      <c r="L4973"/>
      <c r="M4973"/>
      <c r="N4973"/>
      <c r="O4973"/>
      <c r="Q4973"/>
      <c r="R4973"/>
      <c r="AL4973" s="117"/>
      <c r="AM4973"/>
      <c r="AN4973"/>
      <c r="AO4973"/>
      <c r="AP4973"/>
      <c r="AU4973"/>
      <c r="AV4973" s="169"/>
    </row>
    <row r="4974" spans="1:48" s="9" customFormat="1" ht="15" customHeight="1" x14ac:dyDescent="0.35">
      <c r="A4974"/>
      <c r="B4974"/>
      <c r="C4974"/>
      <c r="D4974"/>
      <c r="E4974"/>
      <c r="F4974"/>
      <c r="K4974"/>
      <c r="L4974"/>
      <c r="M4974"/>
      <c r="N4974"/>
      <c r="O4974"/>
      <c r="Q4974"/>
      <c r="R4974"/>
      <c r="AL4974" s="117"/>
      <c r="AM4974"/>
      <c r="AN4974"/>
      <c r="AO4974"/>
      <c r="AP4974"/>
      <c r="AU4974"/>
      <c r="AV4974" s="169"/>
    </row>
    <row r="4975" spans="1:48" s="9" customFormat="1" ht="15" customHeight="1" x14ac:dyDescent="0.35">
      <c r="A4975"/>
      <c r="B4975"/>
      <c r="C4975"/>
      <c r="D4975"/>
      <c r="E4975"/>
      <c r="F4975"/>
      <c r="K4975"/>
      <c r="L4975"/>
      <c r="M4975"/>
      <c r="N4975"/>
      <c r="O4975"/>
      <c r="Q4975"/>
      <c r="R4975"/>
      <c r="AL4975" s="117"/>
      <c r="AM4975"/>
      <c r="AN4975"/>
      <c r="AO4975"/>
      <c r="AP4975"/>
      <c r="AU4975"/>
      <c r="AV4975" s="169"/>
    </row>
    <row r="4976" spans="1:48" s="9" customFormat="1" ht="15" customHeight="1" x14ac:dyDescent="0.35">
      <c r="A4976"/>
      <c r="B4976"/>
      <c r="C4976"/>
      <c r="D4976"/>
      <c r="E4976"/>
      <c r="F4976"/>
      <c r="K4976"/>
      <c r="L4976"/>
      <c r="M4976"/>
      <c r="N4976"/>
      <c r="O4976"/>
      <c r="Q4976"/>
      <c r="R4976"/>
      <c r="AL4976" s="117"/>
      <c r="AM4976"/>
      <c r="AN4976"/>
      <c r="AO4976"/>
      <c r="AP4976"/>
      <c r="AU4976"/>
      <c r="AV4976" s="169"/>
    </row>
    <row r="4977" spans="1:48" s="9" customFormat="1" ht="15" customHeight="1" x14ac:dyDescent="0.35">
      <c r="A4977"/>
      <c r="B4977"/>
      <c r="C4977"/>
      <c r="D4977"/>
      <c r="E4977"/>
      <c r="F4977"/>
      <c r="K4977"/>
      <c r="L4977"/>
      <c r="M4977"/>
      <c r="N4977"/>
      <c r="O4977"/>
      <c r="Q4977"/>
      <c r="R4977"/>
      <c r="AL4977" s="117"/>
      <c r="AM4977"/>
      <c r="AN4977"/>
      <c r="AO4977"/>
      <c r="AP4977"/>
      <c r="AU4977"/>
      <c r="AV4977" s="169"/>
    </row>
    <row r="4978" spans="1:48" s="9" customFormat="1" ht="15" customHeight="1" x14ac:dyDescent="0.35">
      <c r="A4978"/>
      <c r="B4978"/>
      <c r="C4978"/>
      <c r="D4978"/>
      <c r="E4978"/>
      <c r="F4978"/>
      <c r="K4978"/>
      <c r="L4978"/>
      <c r="M4978"/>
      <c r="N4978"/>
      <c r="O4978"/>
      <c r="Q4978"/>
      <c r="R4978"/>
      <c r="AL4978" s="117"/>
      <c r="AM4978"/>
      <c r="AN4978"/>
      <c r="AO4978"/>
      <c r="AP4978"/>
      <c r="AU4978"/>
      <c r="AV4978" s="169"/>
    </row>
    <row r="4979" spans="1:48" s="9" customFormat="1" ht="15" customHeight="1" x14ac:dyDescent="0.35">
      <c r="A4979"/>
      <c r="B4979"/>
      <c r="C4979"/>
      <c r="D4979"/>
      <c r="E4979"/>
      <c r="F4979"/>
      <c r="K4979"/>
      <c r="L4979"/>
      <c r="M4979"/>
      <c r="N4979"/>
      <c r="O4979"/>
      <c r="Q4979"/>
      <c r="R4979"/>
      <c r="AL4979" s="117"/>
      <c r="AM4979"/>
      <c r="AN4979"/>
      <c r="AO4979"/>
      <c r="AP4979"/>
      <c r="AU4979"/>
      <c r="AV4979" s="169"/>
    </row>
    <row r="4980" spans="1:48" s="9" customFormat="1" ht="15" customHeight="1" x14ac:dyDescent="0.35">
      <c r="A4980"/>
      <c r="B4980"/>
      <c r="C4980"/>
      <c r="D4980"/>
      <c r="E4980"/>
      <c r="F4980"/>
      <c r="K4980"/>
      <c r="L4980"/>
      <c r="M4980"/>
      <c r="N4980"/>
      <c r="O4980"/>
      <c r="Q4980"/>
      <c r="R4980"/>
      <c r="AL4980" s="117"/>
      <c r="AM4980"/>
      <c r="AN4980"/>
      <c r="AO4980"/>
      <c r="AP4980"/>
      <c r="AU4980"/>
      <c r="AV4980" s="169"/>
    </row>
    <row r="4981" spans="1:48" s="9" customFormat="1" ht="15" customHeight="1" x14ac:dyDescent="0.35">
      <c r="A4981"/>
      <c r="B4981"/>
      <c r="C4981"/>
      <c r="D4981"/>
      <c r="E4981"/>
      <c r="F4981"/>
      <c r="K4981"/>
      <c r="L4981"/>
      <c r="M4981"/>
      <c r="N4981"/>
      <c r="O4981"/>
      <c r="Q4981"/>
      <c r="R4981"/>
      <c r="AL4981" s="117"/>
      <c r="AM4981"/>
      <c r="AN4981"/>
      <c r="AO4981"/>
      <c r="AP4981"/>
      <c r="AU4981"/>
      <c r="AV4981" s="169"/>
    </row>
    <row r="4982" spans="1:48" s="9" customFormat="1" ht="15" customHeight="1" x14ac:dyDescent="0.35">
      <c r="A4982"/>
      <c r="B4982"/>
      <c r="C4982"/>
      <c r="D4982"/>
      <c r="E4982"/>
      <c r="F4982"/>
      <c r="K4982"/>
      <c r="L4982"/>
      <c r="M4982"/>
      <c r="N4982"/>
      <c r="O4982"/>
      <c r="Q4982"/>
      <c r="R4982"/>
      <c r="AL4982" s="117"/>
      <c r="AM4982"/>
      <c r="AN4982"/>
      <c r="AO4982"/>
      <c r="AP4982"/>
      <c r="AU4982"/>
      <c r="AV4982" s="169"/>
    </row>
    <row r="4983" spans="1:48" s="9" customFormat="1" ht="15" customHeight="1" x14ac:dyDescent="0.35">
      <c r="A4983"/>
      <c r="B4983"/>
      <c r="C4983"/>
      <c r="D4983"/>
      <c r="E4983"/>
      <c r="F4983"/>
      <c r="K4983"/>
      <c r="L4983"/>
      <c r="M4983"/>
      <c r="N4983"/>
      <c r="O4983"/>
      <c r="Q4983"/>
      <c r="R4983"/>
      <c r="AL4983" s="117"/>
      <c r="AM4983"/>
      <c r="AN4983"/>
      <c r="AO4983"/>
      <c r="AP4983"/>
      <c r="AU4983"/>
      <c r="AV4983" s="169"/>
    </row>
    <row r="4984" spans="1:48" s="9" customFormat="1" ht="15" customHeight="1" x14ac:dyDescent="0.35">
      <c r="A4984"/>
      <c r="B4984"/>
      <c r="C4984"/>
      <c r="D4984"/>
      <c r="E4984"/>
      <c r="F4984"/>
      <c r="K4984"/>
      <c r="L4984"/>
      <c r="M4984"/>
      <c r="N4984"/>
      <c r="O4984"/>
      <c r="Q4984"/>
      <c r="R4984"/>
      <c r="AL4984" s="117"/>
      <c r="AM4984"/>
      <c r="AN4984"/>
      <c r="AO4984"/>
      <c r="AP4984"/>
      <c r="AU4984"/>
      <c r="AV4984" s="169"/>
    </row>
    <row r="4985" spans="1:48" s="9" customFormat="1" ht="15" customHeight="1" x14ac:dyDescent="0.35">
      <c r="A4985"/>
      <c r="B4985"/>
      <c r="C4985"/>
      <c r="D4985"/>
      <c r="E4985"/>
      <c r="F4985"/>
      <c r="K4985"/>
      <c r="L4985"/>
      <c r="M4985"/>
      <c r="N4985"/>
      <c r="O4985"/>
      <c r="Q4985"/>
      <c r="R4985"/>
      <c r="AL4985" s="117"/>
      <c r="AM4985"/>
      <c r="AN4985"/>
      <c r="AO4985"/>
      <c r="AP4985"/>
      <c r="AU4985"/>
      <c r="AV4985" s="169"/>
    </row>
    <row r="4986" spans="1:48" s="9" customFormat="1" ht="15" customHeight="1" x14ac:dyDescent="0.35">
      <c r="A4986"/>
      <c r="B4986"/>
      <c r="C4986"/>
      <c r="D4986"/>
      <c r="E4986"/>
      <c r="F4986"/>
      <c r="K4986"/>
      <c r="L4986"/>
      <c r="M4986"/>
      <c r="N4986"/>
      <c r="O4986"/>
      <c r="Q4986"/>
      <c r="R4986"/>
      <c r="AL4986" s="117"/>
      <c r="AM4986"/>
      <c r="AN4986"/>
      <c r="AO4986"/>
      <c r="AP4986"/>
      <c r="AU4986"/>
      <c r="AV4986" s="169"/>
    </row>
    <row r="4987" spans="1:48" s="9" customFormat="1" ht="15" customHeight="1" x14ac:dyDescent="0.35">
      <c r="A4987"/>
      <c r="B4987"/>
      <c r="C4987"/>
      <c r="D4987"/>
      <c r="E4987"/>
      <c r="F4987"/>
      <c r="K4987"/>
      <c r="L4987"/>
      <c r="M4987"/>
      <c r="N4987"/>
      <c r="O4987"/>
      <c r="Q4987"/>
      <c r="R4987"/>
      <c r="AL4987" s="117"/>
      <c r="AM4987"/>
      <c r="AN4987"/>
      <c r="AO4987"/>
      <c r="AP4987"/>
      <c r="AU4987"/>
      <c r="AV4987" s="169"/>
    </row>
    <row r="4988" spans="1:48" s="9" customFormat="1" ht="15" customHeight="1" x14ac:dyDescent="0.35">
      <c r="A4988"/>
      <c r="B4988"/>
      <c r="C4988"/>
      <c r="D4988"/>
      <c r="E4988"/>
      <c r="F4988"/>
      <c r="K4988"/>
      <c r="L4988"/>
      <c r="M4988"/>
      <c r="N4988"/>
      <c r="O4988"/>
      <c r="Q4988"/>
      <c r="R4988"/>
      <c r="AL4988" s="117"/>
      <c r="AM4988"/>
      <c r="AN4988"/>
      <c r="AO4988"/>
      <c r="AP4988"/>
      <c r="AU4988"/>
      <c r="AV4988" s="169"/>
    </row>
    <row r="4989" spans="1:48" s="9" customFormat="1" ht="15" customHeight="1" x14ac:dyDescent="0.35">
      <c r="A4989"/>
      <c r="B4989"/>
      <c r="C4989"/>
      <c r="D4989"/>
      <c r="E4989"/>
      <c r="F4989"/>
      <c r="K4989"/>
      <c r="L4989"/>
      <c r="M4989"/>
      <c r="N4989"/>
      <c r="O4989"/>
      <c r="Q4989"/>
      <c r="R4989"/>
      <c r="AL4989" s="117"/>
      <c r="AM4989"/>
      <c r="AN4989"/>
      <c r="AO4989"/>
      <c r="AP4989"/>
      <c r="AU4989"/>
      <c r="AV4989" s="169"/>
    </row>
    <row r="4990" spans="1:48" s="9" customFormat="1" ht="15" customHeight="1" x14ac:dyDescent="0.35">
      <c r="A4990"/>
      <c r="B4990"/>
      <c r="C4990"/>
      <c r="D4990"/>
      <c r="E4990"/>
      <c r="F4990"/>
      <c r="K4990"/>
      <c r="L4990"/>
      <c r="M4990"/>
      <c r="N4990"/>
      <c r="O4990"/>
      <c r="Q4990"/>
      <c r="R4990"/>
      <c r="AL4990" s="117"/>
      <c r="AM4990"/>
      <c r="AN4990"/>
      <c r="AO4990"/>
      <c r="AP4990"/>
      <c r="AU4990"/>
      <c r="AV4990" s="169"/>
    </row>
    <row r="4991" spans="1:48" s="9" customFormat="1" ht="15" customHeight="1" x14ac:dyDescent="0.35">
      <c r="A4991"/>
      <c r="B4991"/>
      <c r="C4991"/>
      <c r="D4991"/>
      <c r="E4991"/>
      <c r="F4991"/>
      <c r="K4991"/>
      <c r="L4991"/>
      <c r="M4991"/>
      <c r="N4991"/>
      <c r="O4991"/>
      <c r="Q4991"/>
      <c r="R4991"/>
      <c r="AL4991" s="117"/>
      <c r="AM4991"/>
      <c r="AN4991"/>
      <c r="AO4991"/>
      <c r="AP4991"/>
      <c r="AU4991"/>
      <c r="AV4991" s="169"/>
    </row>
    <row r="4992" spans="1:48" s="9" customFormat="1" ht="15" customHeight="1" x14ac:dyDescent="0.35">
      <c r="A4992"/>
      <c r="B4992"/>
      <c r="C4992"/>
      <c r="D4992"/>
      <c r="E4992"/>
      <c r="F4992"/>
      <c r="K4992"/>
      <c r="L4992"/>
      <c r="M4992"/>
      <c r="N4992"/>
      <c r="O4992"/>
      <c r="Q4992"/>
      <c r="R4992"/>
      <c r="AL4992" s="117"/>
      <c r="AM4992"/>
      <c r="AN4992"/>
      <c r="AO4992"/>
      <c r="AP4992"/>
      <c r="AU4992"/>
      <c r="AV4992" s="169"/>
    </row>
    <row r="4993" spans="1:48" s="9" customFormat="1" ht="15" customHeight="1" x14ac:dyDescent="0.35">
      <c r="A4993"/>
      <c r="B4993"/>
      <c r="C4993"/>
      <c r="D4993"/>
      <c r="E4993"/>
      <c r="F4993"/>
      <c r="K4993"/>
      <c r="L4993"/>
      <c r="M4993"/>
      <c r="N4993"/>
      <c r="O4993"/>
      <c r="Q4993"/>
      <c r="R4993"/>
      <c r="AL4993" s="117"/>
      <c r="AM4993"/>
      <c r="AN4993"/>
      <c r="AO4993"/>
      <c r="AP4993"/>
      <c r="AU4993"/>
      <c r="AV4993" s="169"/>
    </row>
    <row r="4994" spans="1:48" s="9" customFormat="1" ht="15" customHeight="1" x14ac:dyDescent="0.35">
      <c r="A4994"/>
      <c r="B4994"/>
      <c r="C4994"/>
      <c r="D4994"/>
      <c r="E4994"/>
      <c r="F4994"/>
      <c r="K4994"/>
      <c r="L4994"/>
      <c r="M4994"/>
      <c r="N4994"/>
      <c r="O4994"/>
      <c r="Q4994"/>
      <c r="R4994"/>
      <c r="AL4994" s="117"/>
      <c r="AM4994"/>
      <c r="AN4994"/>
      <c r="AO4994"/>
      <c r="AP4994"/>
      <c r="AU4994"/>
      <c r="AV4994" s="169"/>
    </row>
    <row r="4995" spans="1:48" s="9" customFormat="1" ht="15" customHeight="1" x14ac:dyDescent="0.35">
      <c r="A4995"/>
      <c r="B4995"/>
      <c r="C4995"/>
      <c r="D4995"/>
      <c r="E4995"/>
      <c r="F4995"/>
      <c r="K4995"/>
      <c r="L4995"/>
      <c r="M4995"/>
      <c r="N4995"/>
      <c r="O4995"/>
      <c r="Q4995"/>
      <c r="R4995"/>
      <c r="AL4995" s="117"/>
      <c r="AM4995"/>
      <c r="AN4995"/>
      <c r="AO4995"/>
      <c r="AP4995"/>
      <c r="AU4995"/>
      <c r="AV4995" s="169"/>
    </row>
    <row r="4996" spans="1:48" s="9" customFormat="1" ht="15" customHeight="1" x14ac:dyDescent="0.35">
      <c r="A4996"/>
      <c r="B4996"/>
      <c r="C4996"/>
      <c r="D4996"/>
      <c r="E4996"/>
      <c r="F4996"/>
      <c r="K4996"/>
      <c r="L4996"/>
      <c r="M4996"/>
      <c r="N4996"/>
      <c r="O4996"/>
      <c r="Q4996"/>
      <c r="R4996"/>
      <c r="AL4996" s="117"/>
      <c r="AM4996"/>
      <c r="AN4996"/>
      <c r="AO4996"/>
      <c r="AP4996"/>
      <c r="AU4996"/>
      <c r="AV4996" s="169"/>
    </row>
    <row r="4997" spans="1:48" s="9" customFormat="1" ht="15" customHeight="1" x14ac:dyDescent="0.35">
      <c r="A4997"/>
      <c r="B4997"/>
      <c r="C4997"/>
      <c r="D4997"/>
      <c r="E4997"/>
      <c r="F4997"/>
      <c r="K4997"/>
      <c r="L4997"/>
      <c r="M4997"/>
      <c r="N4997"/>
      <c r="O4997"/>
      <c r="Q4997"/>
      <c r="R4997"/>
      <c r="AL4997" s="117"/>
      <c r="AM4997"/>
      <c r="AN4997"/>
      <c r="AO4997"/>
      <c r="AP4997"/>
      <c r="AU4997"/>
      <c r="AV4997" s="169"/>
    </row>
    <row r="4998" spans="1:48" s="9" customFormat="1" ht="15" customHeight="1" x14ac:dyDescent="0.35">
      <c r="A4998"/>
      <c r="B4998"/>
      <c r="C4998"/>
      <c r="D4998"/>
      <c r="E4998"/>
      <c r="F4998"/>
      <c r="K4998"/>
      <c r="L4998"/>
      <c r="M4998"/>
      <c r="N4998"/>
      <c r="O4998"/>
      <c r="Q4998"/>
      <c r="R4998"/>
      <c r="AL4998" s="117"/>
      <c r="AM4998"/>
      <c r="AN4998"/>
      <c r="AO4998"/>
      <c r="AP4998"/>
      <c r="AU4998"/>
      <c r="AV4998" s="169"/>
    </row>
    <row r="4999" spans="1:48" s="9" customFormat="1" ht="15" customHeight="1" x14ac:dyDescent="0.35">
      <c r="A4999"/>
      <c r="B4999"/>
      <c r="C4999"/>
      <c r="D4999"/>
      <c r="E4999"/>
      <c r="F4999"/>
      <c r="K4999"/>
      <c r="L4999"/>
      <c r="M4999"/>
      <c r="N4999"/>
      <c r="O4999"/>
      <c r="Q4999"/>
      <c r="R4999"/>
      <c r="AL4999" s="117"/>
      <c r="AM4999"/>
      <c r="AN4999"/>
      <c r="AO4999"/>
      <c r="AP4999"/>
      <c r="AU4999"/>
      <c r="AV4999" s="169"/>
    </row>
    <row r="5000" spans="1:48" s="9" customFormat="1" ht="15" customHeight="1" x14ac:dyDescent="0.35">
      <c r="A5000"/>
      <c r="B5000"/>
      <c r="C5000"/>
      <c r="D5000"/>
      <c r="E5000"/>
      <c r="F5000"/>
      <c r="K5000"/>
      <c r="L5000"/>
      <c r="M5000"/>
      <c r="N5000"/>
      <c r="O5000"/>
      <c r="Q5000"/>
      <c r="R5000"/>
      <c r="AL5000" s="117"/>
      <c r="AM5000"/>
      <c r="AN5000"/>
      <c r="AO5000"/>
      <c r="AP5000"/>
      <c r="AU5000"/>
      <c r="AV5000" s="169"/>
    </row>
    <row r="5001" spans="1:48" s="9" customFormat="1" ht="15" customHeight="1" x14ac:dyDescent="0.35">
      <c r="A5001"/>
      <c r="B5001"/>
      <c r="C5001"/>
      <c r="D5001"/>
      <c r="E5001"/>
      <c r="F5001"/>
      <c r="K5001"/>
      <c r="L5001"/>
      <c r="M5001"/>
      <c r="N5001"/>
      <c r="O5001"/>
      <c r="Q5001"/>
      <c r="R5001"/>
      <c r="AL5001" s="117"/>
      <c r="AM5001"/>
      <c r="AN5001"/>
      <c r="AO5001"/>
      <c r="AP5001"/>
      <c r="AU5001"/>
      <c r="AV5001" s="169"/>
    </row>
    <row r="5002" spans="1:48" s="9" customFormat="1" ht="15" customHeight="1" x14ac:dyDescent="0.35">
      <c r="A5002"/>
      <c r="B5002"/>
      <c r="C5002"/>
      <c r="D5002"/>
      <c r="E5002"/>
      <c r="F5002"/>
      <c r="K5002"/>
      <c r="L5002"/>
      <c r="M5002"/>
      <c r="N5002"/>
      <c r="O5002"/>
      <c r="Q5002"/>
      <c r="R5002"/>
      <c r="AL5002" s="117"/>
      <c r="AM5002"/>
      <c r="AN5002"/>
      <c r="AO5002"/>
      <c r="AP5002"/>
      <c r="AU5002"/>
      <c r="AV5002" s="169"/>
    </row>
    <row r="5003" spans="1:48" s="9" customFormat="1" ht="15" customHeight="1" x14ac:dyDescent="0.35">
      <c r="A5003"/>
      <c r="B5003"/>
      <c r="C5003"/>
      <c r="D5003"/>
      <c r="E5003"/>
      <c r="F5003"/>
      <c r="K5003"/>
      <c r="L5003"/>
      <c r="M5003"/>
      <c r="N5003"/>
      <c r="O5003"/>
      <c r="Q5003"/>
      <c r="R5003"/>
      <c r="AL5003" s="117"/>
      <c r="AM5003"/>
      <c r="AN5003"/>
      <c r="AO5003"/>
      <c r="AP5003"/>
      <c r="AU5003"/>
      <c r="AV5003" s="169"/>
    </row>
    <row r="5004" spans="1:48" s="9" customFormat="1" ht="15" customHeight="1" x14ac:dyDescent="0.35">
      <c r="A5004"/>
      <c r="B5004"/>
      <c r="C5004"/>
      <c r="D5004"/>
      <c r="E5004"/>
      <c r="F5004"/>
      <c r="K5004"/>
      <c r="L5004"/>
      <c r="M5004"/>
      <c r="N5004"/>
      <c r="O5004"/>
      <c r="Q5004"/>
      <c r="R5004"/>
      <c r="AL5004" s="117"/>
      <c r="AM5004"/>
      <c r="AN5004"/>
      <c r="AO5004"/>
      <c r="AP5004"/>
      <c r="AU5004"/>
      <c r="AV5004" s="169"/>
    </row>
    <row r="5005" spans="1:48" s="9" customFormat="1" ht="15" customHeight="1" x14ac:dyDescent="0.35">
      <c r="A5005"/>
      <c r="B5005"/>
      <c r="C5005"/>
      <c r="D5005"/>
      <c r="E5005"/>
      <c r="F5005"/>
      <c r="K5005"/>
      <c r="L5005"/>
      <c r="M5005"/>
      <c r="N5005"/>
      <c r="O5005"/>
      <c r="Q5005"/>
      <c r="R5005"/>
      <c r="AL5005" s="117"/>
      <c r="AM5005"/>
      <c r="AN5005"/>
      <c r="AO5005"/>
      <c r="AP5005"/>
      <c r="AU5005"/>
      <c r="AV5005" s="169"/>
    </row>
    <row r="5006" spans="1:48" s="9" customFormat="1" ht="15" customHeight="1" x14ac:dyDescent="0.35">
      <c r="A5006"/>
      <c r="B5006"/>
      <c r="C5006"/>
      <c r="D5006"/>
      <c r="E5006"/>
      <c r="F5006"/>
      <c r="K5006"/>
      <c r="L5006"/>
      <c r="M5006"/>
      <c r="N5006"/>
      <c r="O5006"/>
      <c r="Q5006"/>
      <c r="R5006"/>
      <c r="AL5006" s="117"/>
      <c r="AM5006"/>
      <c r="AN5006"/>
      <c r="AO5006"/>
      <c r="AP5006"/>
      <c r="AU5006"/>
      <c r="AV5006" s="169"/>
    </row>
    <row r="5007" spans="1:48" s="9" customFormat="1" ht="15" customHeight="1" x14ac:dyDescent="0.35">
      <c r="A5007"/>
      <c r="B5007"/>
      <c r="C5007"/>
      <c r="D5007"/>
      <c r="E5007"/>
      <c r="F5007"/>
      <c r="K5007"/>
      <c r="L5007"/>
      <c r="M5007"/>
      <c r="N5007"/>
      <c r="O5007"/>
      <c r="Q5007"/>
      <c r="R5007"/>
      <c r="AL5007" s="117"/>
      <c r="AM5007"/>
      <c r="AN5007"/>
      <c r="AO5007"/>
      <c r="AP5007"/>
      <c r="AU5007"/>
      <c r="AV5007" s="169"/>
    </row>
    <row r="5008" spans="1:48" s="9" customFormat="1" ht="15" customHeight="1" x14ac:dyDescent="0.35">
      <c r="A5008"/>
      <c r="B5008"/>
      <c r="C5008"/>
      <c r="D5008"/>
      <c r="E5008"/>
      <c r="F5008"/>
      <c r="K5008"/>
      <c r="L5008"/>
      <c r="M5008"/>
      <c r="N5008"/>
      <c r="O5008"/>
      <c r="Q5008"/>
      <c r="R5008"/>
      <c r="AL5008" s="117"/>
      <c r="AM5008"/>
      <c r="AN5008"/>
      <c r="AO5008"/>
      <c r="AP5008"/>
      <c r="AU5008"/>
      <c r="AV5008" s="169"/>
    </row>
    <row r="5009" spans="1:48" s="9" customFormat="1" ht="15" customHeight="1" x14ac:dyDescent="0.35">
      <c r="A5009"/>
      <c r="B5009"/>
      <c r="C5009"/>
      <c r="D5009"/>
      <c r="E5009"/>
      <c r="F5009"/>
      <c r="K5009"/>
      <c r="L5009"/>
      <c r="M5009"/>
      <c r="N5009"/>
      <c r="O5009"/>
      <c r="Q5009"/>
      <c r="R5009"/>
      <c r="AL5009" s="117"/>
      <c r="AM5009"/>
      <c r="AN5009"/>
      <c r="AO5009"/>
      <c r="AP5009"/>
      <c r="AU5009"/>
      <c r="AV5009" s="169"/>
    </row>
    <row r="5010" spans="1:48" s="9" customFormat="1" ht="15" customHeight="1" x14ac:dyDescent="0.35">
      <c r="A5010"/>
      <c r="B5010"/>
      <c r="C5010"/>
      <c r="D5010"/>
      <c r="E5010"/>
      <c r="F5010"/>
      <c r="K5010"/>
      <c r="L5010"/>
      <c r="M5010"/>
      <c r="N5010"/>
      <c r="O5010"/>
      <c r="Q5010"/>
      <c r="R5010"/>
      <c r="AL5010" s="117"/>
      <c r="AM5010"/>
      <c r="AN5010"/>
      <c r="AO5010"/>
      <c r="AP5010"/>
      <c r="AU5010"/>
      <c r="AV5010" s="169"/>
    </row>
    <row r="5011" spans="1:48" s="9" customFormat="1" ht="15" customHeight="1" x14ac:dyDescent="0.35">
      <c r="A5011"/>
      <c r="B5011"/>
      <c r="C5011"/>
      <c r="D5011"/>
      <c r="E5011"/>
      <c r="F5011"/>
      <c r="K5011"/>
      <c r="L5011"/>
      <c r="M5011"/>
      <c r="N5011"/>
      <c r="O5011"/>
      <c r="Q5011"/>
      <c r="R5011"/>
      <c r="AL5011" s="117"/>
      <c r="AM5011"/>
      <c r="AN5011"/>
      <c r="AO5011"/>
      <c r="AP5011"/>
      <c r="AU5011"/>
      <c r="AV5011" s="169"/>
    </row>
    <row r="5012" spans="1:48" s="9" customFormat="1" ht="15" customHeight="1" x14ac:dyDescent="0.35">
      <c r="A5012"/>
      <c r="B5012"/>
      <c r="C5012"/>
      <c r="D5012"/>
      <c r="E5012"/>
      <c r="F5012"/>
      <c r="K5012"/>
      <c r="L5012"/>
      <c r="M5012"/>
      <c r="N5012"/>
      <c r="O5012"/>
      <c r="Q5012"/>
      <c r="R5012"/>
      <c r="AL5012" s="117"/>
      <c r="AM5012"/>
      <c r="AN5012"/>
      <c r="AO5012"/>
      <c r="AP5012"/>
      <c r="AU5012"/>
      <c r="AV5012" s="169"/>
    </row>
    <row r="5013" spans="1:48" s="9" customFormat="1" ht="15" customHeight="1" x14ac:dyDescent="0.35">
      <c r="A5013"/>
      <c r="B5013"/>
      <c r="C5013"/>
      <c r="D5013"/>
      <c r="E5013"/>
      <c r="F5013"/>
      <c r="K5013"/>
      <c r="L5013"/>
      <c r="M5013"/>
      <c r="N5013"/>
      <c r="O5013"/>
      <c r="Q5013"/>
      <c r="R5013"/>
      <c r="AL5013" s="117"/>
      <c r="AM5013"/>
      <c r="AN5013"/>
      <c r="AO5013"/>
      <c r="AP5013"/>
      <c r="AU5013"/>
      <c r="AV5013" s="169"/>
    </row>
    <row r="5014" spans="1:48" s="9" customFormat="1" ht="15" customHeight="1" x14ac:dyDescent="0.35">
      <c r="A5014"/>
      <c r="B5014"/>
      <c r="C5014"/>
      <c r="D5014"/>
      <c r="E5014"/>
      <c r="F5014"/>
      <c r="K5014"/>
      <c r="L5014"/>
      <c r="M5014"/>
      <c r="N5014"/>
      <c r="O5014"/>
      <c r="Q5014"/>
      <c r="R5014"/>
      <c r="AL5014" s="117"/>
      <c r="AM5014"/>
      <c r="AN5014"/>
      <c r="AO5014"/>
      <c r="AP5014"/>
      <c r="AU5014"/>
      <c r="AV5014" s="169"/>
    </row>
    <row r="5015" spans="1:48" s="9" customFormat="1" ht="15" customHeight="1" x14ac:dyDescent="0.35">
      <c r="A5015"/>
      <c r="B5015"/>
      <c r="C5015"/>
      <c r="D5015"/>
      <c r="E5015"/>
      <c r="F5015"/>
      <c r="K5015"/>
      <c r="L5015"/>
      <c r="M5015"/>
      <c r="N5015"/>
      <c r="O5015"/>
      <c r="Q5015"/>
      <c r="R5015"/>
      <c r="AL5015" s="117"/>
      <c r="AM5015"/>
      <c r="AN5015"/>
      <c r="AO5015"/>
      <c r="AP5015"/>
      <c r="AU5015"/>
      <c r="AV5015" s="169"/>
    </row>
    <row r="5016" spans="1:48" s="9" customFormat="1" ht="15" customHeight="1" x14ac:dyDescent="0.35">
      <c r="A5016"/>
      <c r="B5016"/>
      <c r="C5016"/>
      <c r="D5016"/>
      <c r="E5016"/>
      <c r="F5016"/>
      <c r="K5016"/>
      <c r="L5016"/>
      <c r="M5016"/>
      <c r="N5016"/>
      <c r="O5016"/>
      <c r="Q5016"/>
      <c r="R5016"/>
      <c r="AL5016" s="117"/>
      <c r="AM5016"/>
      <c r="AN5016"/>
      <c r="AO5016"/>
      <c r="AP5016"/>
      <c r="AU5016"/>
      <c r="AV5016" s="169"/>
    </row>
    <row r="5017" spans="1:48" s="9" customFormat="1" ht="15" customHeight="1" x14ac:dyDescent="0.35">
      <c r="A5017"/>
      <c r="B5017"/>
      <c r="C5017"/>
      <c r="D5017"/>
      <c r="E5017"/>
      <c r="F5017"/>
      <c r="K5017"/>
      <c r="L5017"/>
      <c r="M5017"/>
      <c r="N5017"/>
      <c r="O5017"/>
      <c r="Q5017"/>
      <c r="R5017"/>
      <c r="AL5017" s="117"/>
      <c r="AM5017"/>
      <c r="AN5017"/>
      <c r="AO5017"/>
      <c r="AP5017"/>
      <c r="AU5017"/>
      <c r="AV5017" s="169"/>
    </row>
    <row r="5018" spans="1:48" s="9" customFormat="1" ht="15" customHeight="1" x14ac:dyDescent="0.35">
      <c r="A5018"/>
      <c r="B5018"/>
      <c r="C5018"/>
      <c r="D5018"/>
      <c r="E5018"/>
      <c r="F5018"/>
      <c r="K5018"/>
      <c r="L5018"/>
      <c r="M5018"/>
      <c r="N5018"/>
      <c r="O5018"/>
      <c r="Q5018"/>
      <c r="R5018"/>
      <c r="AL5018" s="117"/>
      <c r="AM5018"/>
      <c r="AN5018"/>
      <c r="AO5018"/>
      <c r="AP5018"/>
      <c r="AU5018"/>
      <c r="AV5018" s="169"/>
    </row>
    <row r="5019" spans="1:48" s="9" customFormat="1" ht="15" customHeight="1" x14ac:dyDescent="0.35">
      <c r="A5019"/>
      <c r="B5019"/>
      <c r="C5019"/>
      <c r="D5019"/>
      <c r="E5019"/>
      <c r="F5019"/>
      <c r="K5019"/>
      <c r="L5019"/>
      <c r="M5019"/>
      <c r="N5019"/>
      <c r="O5019"/>
      <c r="Q5019"/>
      <c r="R5019"/>
      <c r="AL5019" s="117"/>
      <c r="AM5019"/>
      <c r="AN5019"/>
      <c r="AO5019"/>
      <c r="AP5019"/>
      <c r="AU5019"/>
      <c r="AV5019" s="169"/>
    </row>
    <row r="5020" spans="1:48" s="9" customFormat="1" ht="15" customHeight="1" x14ac:dyDescent="0.35">
      <c r="A5020"/>
      <c r="B5020"/>
      <c r="C5020"/>
      <c r="D5020"/>
      <c r="E5020"/>
      <c r="F5020"/>
      <c r="K5020"/>
      <c r="L5020"/>
      <c r="M5020"/>
      <c r="N5020"/>
      <c r="O5020"/>
      <c r="Q5020"/>
      <c r="R5020"/>
      <c r="AL5020" s="117"/>
      <c r="AM5020"/>
      <c r="AN5020"/>
      <c r="AO5020"/>
      <c r="AP5020"/>
      <c r="AU5020"/>
      <c r="AV5020" s="169"/>
    </row>
    <row r="5021" spans="1:48" s="9" customFormat="1" ht="15" customHeight="1" x14ac:dyDescent="0.35">
      <c r="A5021"/>
      <c r="B5021"/>
      <c r="C5021"/>
      <c r="D5021"/>
      <c r="E5021"/>
      <c r="F5021"/>
      <c r="K5021"/>
      <c r="L5021"/>
      <c r="M5021"/>
      <c r="N5021"/>
      <c r="O5021"/>
      <c r="Q5021"/>
      <c r="R5021"/>
      <c r="AL5021" s="117"/>
      <c r="AM5021"/>
      <c r="AN5021"/>
      <c r="AO5021"/>
      <c r="AP5021"/>
      <c r="AU5021"/>
      <c r="AV5021" s="169"/>
    </row>
    <row r="5022" spans="1:48" s="9" customFormat="1" ht="15" customHeight="1" x14ac:dyDescent="0.35">
      <c r="A5022"/>
      <c r="B5022"/>
      <c r="C5022"/>
      <c r="D5022"/>
      <c r="E5022"/>
      <c r="F5022"/>
      <c r="K5022"/>
      <c r="L5022"/>
      <c r="M5022"/>
      <c r="N5022"/>
      <c r="O5022"/>
      <c r="Q5022"/>
      <c r="R5022"/>
      <c r="AL5022" s="117"/>
      <c r="AM5022"/>
      <c r="AN5022"/>
      <c r="AO5022"/>
      <c r="AP5022"/>
      <c r="AU5022"/>
      <c r="AV5022" s="169"/>
    </row>
    <row r="5023" spans="1:48" s="9" customFormat="1" ht="15" customHeight="1" x14ac:dyDescent="0.35">
      <c r="A5023"/>
      <c r="B5023"/>
      <c r="C5023"/>
      <c r="D5023"/>
      <c r="E5023"/>
      <c r="F5023"/>
      <c r="K5023"/>
      <c r="L5023"/>
      <c r="M5023"/>
      <c r="N5023"/>
      <c r="O5023"/>
      <c r="Q5023"/>
      <c r="R5023"/>
      <c r="AL5023" s="117"/>
      <c r="AM5023"/>
      <c r="AN5023"/>
      <c r="AO5023"/>
      <c r="AP5023"/>
      <c r="AU5023"/>
      <c r="AV5023" s="169"/>
    </row>
    <row r="5024" spans="1:48" s="9" customFormat="1" ht="15" customHeight="1" x14ac:dyDescent="0.35">
      <c r="A5024"/>
      <c r="B5024"/>
      <c r="C5024"/>
      <c r="D5024"/>
      <c r="E5024"/>
      <c r="F5024"/>
      <c r="K5024"/>
      <c r="L5024"/>
      <c r="M5024"/>
      <c r="N5024"/>
      <c r="O5024"/>
      <c r="Q5024"/>
      <c r="R5024"/>
      <c r="AL5024" s="117"/>
      <c r="AM5024"/>
      <c r="AN5024"/>
      <c r="AO5024"/>
      <c r="AP5024"/>
      <c r="AU5024"/>
      <c r="AV5024" s="169"/>
    </row>
    <row r="5025" spans="1:48" s="9" customFormat="1" ht="15" customHeight="1" x14ac:dyDescent="0.35">
      <c r="A5025"/>
      <c r="B5025"/>
      <c r="C5025"/>
      <c r="D5025"/>
      <c r="E5025"/>
      <c r="F5025"/>
      <c r="K5025"/>
      <c r="L5025"/>
      <c r="M5025"/>
      <c r="N5025"/>
      <c r="O5025"/>
      <c r="Q5025"/>
      <c r="R5025"/>
      <c r="AL5025" s="117"/>
      <c r="AM5025"/>
      <c r="AN5025"/>
      <c r="AO5025"/>
      <c r="AP5025"/>
      <c r="AU5025"/>
      <c r="AV5025" s="169"/>
    </row>
    <row r="5026" spans="1:48" s="9" customFormat="1" ht="15" customHeight="1" x14ac:dyDescent="0.35">
      <c r="A5026"/>
      <c r="B5026"/>
      <c r="C5026"/>
      <c r="D5026"/>
      <c r="E5026"/>
      <c r="F5026"/>
      <c r="K5026"/>
      <c r="L5026"/>
      <c r="M5026"/>
      <c r="N5026"/>
      <c r="O5026"/>
      <c r="Q5026"/>
      <c r="R5026"/>
      <c r="AL5026" s="117"/>
      <c r="AM5026"/>
      <c r="AN5026"/>
      <c r="AO5026"/>
      <c r="AP5026"/>
      <c r="AU5026"/>
      <c r="AV5026" s="169"/>
    </row>
    <row r="5027" spans="1:48" s="9" customFormat="1" ht="15" customHeight="1" x14ac:dyDescent="0.35">
      <c r="A5027"/>
      <c r="B5027"/>
      <c r="C5027"/>
      <c r="D5027"/>
      <c r="E5027"/>
      <c r="F5027"/>
      <c r="K5027"/>
      <c r="L5027"/>
      <c r="M5027"/>
      <c r="N5027"/>
      <c r="O5027"/>
      <c r="Q5027"/>
      <c r="R5027"/>
      <c r="AL5027" s="117"/>
      <c r="AM5027"/>
      <c r="AN5027"/>
      <c r="AO5027"/>
      <c r="AP5027"/>
      <c r="AU5027"/>
      <c r="AV5027" s="169"/>
    </row>
    <row r="5028" spans="1:48" s="9" customFormat="1" ht="15" customHeight="1" x14ac:dyDescent="0.35">
      <c r="A5028"/>
      <c r="B5028"/>
      <c r="C5028"/>
      <c r="D5028"/>
      <c r="E5028"/>
      <c r="F5028"/>
      <c r="K5028"/>
      <c r="L5028"/>
      <c r="M5028"/>
      <c r="N5028"/>
      <c r="O5028"/>
      <c r="Q5028"/>
      <c r="R5028"/>
      <c r="AL5028" s="117"/>
      <c r="AM5028"/>
      <c r="AN5028"/>
      <c r="AO5028"/>
      <c r="AP5028"/>
      <c r="AU5028"/>
      <c r="AV5028" s="169"/>
    </row>
    <row r="5029" spans="1:48" s="9" customFormat="1" ht="15" customHeight="1" x14ac:dyDescent="0.35">
      <c r="A5029"/>
      <c r="B5029"/>
      <c r="C5029"/>
      <c r="D5029"/>
      <c r="E5029"/>
      <c r="F5029"/>
      <c r="K5029"/>
      <c r="L5029"/>
      <c r="M5029"/>
      <c r="N5029"/>
      <c r="O5029"/>
      <c r="Q5029"/>
      <c r="R5029"/>
      <c r="AL5029" s="117"/>
      <c r="AM5029"/>
      <c r="AN5029"/>
      <c r="AO5029"/>
      <c r="AP5029"/>
      <c r="AU5029"/>
      <c r="AV5029" s="169"/>
    </row>
    <row r="5030" spans="1:48" s="9" customFormat="1" ht="15" customHeight="1" x14ac:dyDescent="0.35">
      <c r="A5030"/>
      <c r="B5030"/>
      <c r="C5030"/>
      <c r="D5030"/>
      <c r="E5030"/>
      <c r="F5030"/>
      <c r="K5030"/>
      <c r="L5030"/>
      <c r="M5030"/>
      <c r="N5030"/>
      <c r="O5030"/>
      <c r="Q5030"/>
      <c r="R5030"/>
      <c r="AL5030" s="117"/>
      <c r="AM5030"/>
      <c r="AN5030"/>
      <c r="AO5030"/>
      <c r="AP5030"/>
      <c r="AU5030"/>
      <c r="AV5030" s="169"/>
    </row>
    <row r="5031" spans="1:48" s="9" customFormat="1" ht="15" customHeight="1" x14ac:dyDescent="0.35">
      <c r="A5031"/>
      <c r="B5031"/>
      <c r="C5031"/>
      <c r="D5031"/>
      <c r="E5031"/>
      <c r="F5031"/>
      <c r="K5031"/>
      <c r="L5031"/>
      <c r="M5031"/>
      <c r="N5031"/>
      <c r="O5031"/>
      <c r="Q5031"/>
      <c r="R5031"/>
      <c r="AL5031" s="117"/>
      <c r="AM5031"/>
      <c r="AN5031"/>
      <c r="AO5031"/>
      <c r="AP5031"/>
      <c r="AU5031"/>
      <c r="AV5031" s="169"/>
    </row>
    <row r="5032" spans="1:48" s="9" customFormat="1" ht="15" customHeight="1" x14ac:dyDescent="0.35">
      <c r="A5032"/>
      <c r="B5032"/>
      <c r="C5032"/>
      <c r="D5032"/>
      <c r="E5032"/>
      <c r="F5032"/>
      <c r="K5032"/>
      <c r="L5032"/>
      <c r="M5032"/>
      <c r="N5032"/>
      <c r="O5032"/>
      <c r="Q5032"/>
      <c r="R5032"/>
      <c r="AL5032" s="117"/>
      <c r="AM5032"/>
      <c r="AN5032"/>
      <c r="AO5032"/>
      <c r="AP5032"/>
      <c r="AU5032"/>
      <c r="AV5032" s="169"/>
    </row>
    <row r="5033" spans="1:48" s="9" customFormat="1" ht="15" customHeight="1" x14ac:dyDescent="0.35">
      <c r="A5033"/>
      <c r="B5033"/>
      <c r="C5033"/>
      <c r="D5033"/>
      <c r="E5033"/>
      <c r="F5033"/>
      <c r="K5033"/>
      <c r="L5033"/>
      <c r="M5033"/>
      <c r="N5033"/>
      <c r="O5033"/>
      <c r="Q5033"/>
      <c r="R5033"/>
      <c r="AL5033" s="117"/>
      <c r="AM5033"/>
      <c r="AN5033"/>
      <c r="AO5033"/>
      <c r="AP5033"/>
      <c r="AU5033"/>
      <c r="AV5033" s="169"/>
    </row>
    <row r="5034" spans="1:48" s="9" customFormat="1" ht="15" customHeight="1" x14ac:dyDescent="0.35">
      <c r="A5034"/>
      <c r="B5034"/>
      <c r="C5034"/>
      <c r="D5034"/>
      <c r="E5034"/>
      <c r="F5034"/>
      <c r="K5034"/>
      <c r="L5034"/>
      <c r="M5034"/>
      <c r="N5034"/>
      <c r="O5034"/>
      <c r="Q5034"/>
      <c r="R5034"/>
      <c r="AL5034" s="117"/>
      <c r="AM5034"/>
      <c r="AN5034"/>
      <c r="AO5034"/>
      <c r="AP5034"/>
      <c r="AU5034"/>
      <c r="AV5034" s="169"/>
    </row>
    <row r="5035" spans="1:48" s="9" customFormat="1" ht="15" customHeight="1" x14ac:dyDescent="0.35">
      <c r="A5035"/>
      <c r="B5035"/>
      <c r="C5035"/>
      <c r="D5035"/>
      <c r="E5035"/>
      <c r="F5035"/>
      <c r="K5035"/>
      <c r="L5035"/>
      <c r="M5035"/>
      <c r="N5035"/>
      <c r="O5035"/>
      <c r="Q5035"/>
      <c r="R5035"/>
      <c r="AL5035" s="117"/>
      <c r="AM5035"/>
      <c r="AN5035"/>
      <c r="AO5035"/>
      <c r="AP5035"/>
      <c r="AU5035"/>
      <c r="AV5035" s="169"/>
    </row>
    <row r="5036" spans="1:48" s="9" customFormat="1" ht="15" customHeight="1" x14ac:dyDescent="0.35">
      <c r="A5036"/>
      <c r="B5036"/>
      <c r="C5036"/>
      <c r="D5036"/>
      <c r="E5036"/>
      <c r="F5036"/>
      <c r="K5036"/>
      <c r="L5036"/>
      <c r="M5036"/>
      <c r="N5036"/>
      <c r="O5036"/>
      <c r="Q5036"/>
      <c r="R5036"/>
      <c r="AL5036" s="117"/>
      <c r="AM5036"/>
      <c r="AN5036"/>
      <c r="AO5036"/>
      <c r="AP5036"/>
      <c r="AU5036"/>
      <c r="AV5036" s="169"/>
    </row>
    <row r="5037" spans="1:48" s="9" customFormat="1" ht="15" customHeight="1" x14ac:dyDescent="0.35">
      <c r="A5037"/>
      <c r="B5037"/>
      <c r="C5037"/>
      <c r="D5037"/>
      <c r="E5037"/>
      <c r="F5037"/>
      <c r="K5037"/>
      <c r="L5037"/>
      <c r="M5037"/>
      <c r="N5037"/>
      <c r="O5037"/>
      <c r="Q5037"/>
      <c r="R5037"/>
      <c r="AL5037" s="117"/>
      <c r="AM5037"/>
      <c r="AN5037"/>
      <c r="AO5037"/>
      <c r="AP5037"/>
      <c r="AU5037"/>
      <c r="AV5037" s="169"/>
    </row>
    <row r="5038" spans="1:48" s="9" customFormat="1" ht="15" customHeight="1" x14ac:dyDescent="0.35">
      <c r="A5038"/>
      <c r="B5038"/>
      <c r="C5038"/>
      <c r="D5038"/>
      <c r="E5038"/>
      <c r="F5038"/>
      <c r="K5038"/>
      <c r="L5038"/>
      <c r="M5038"/>
      <c r="N5038"/>
      <c r="O5038"/>
      <c r="Q5038"/>
      <c r="R5038"/>
      <c r="AL5038" s="117"/>
      <c r="AM5038"/>
      <c r="AN5038"/>
      <c r="AO5038"/>
      <c r="AP5038"/>
      <c r="AU5038"/>
      <c r="AV5038" s="169"/>
    </row>
    <row r="5039" spans="1:48" s="9" customFormat="1" ht="15" customHeight="1" x14ac:dyDescent="0.35">
      <c r="A5039"/>
      <c r="B5039"/>
      <c r="C5039"/>
      <c r="D5039"/>
      <c r="E5039"/>
      <c r="F5039"/>
      <c r="K5039"/>
      <c r="L5039"/>
      <c r="M5039"/>
      <c r="N5039"/>
      <c r="O5039"/>
      <c r="Q5039"/>
      <c r="R5039"/>
      <c r="AL5039" s="117"/>
      <c r="AM5039"/>
      <c r="AN5039"/>
      <c r="AO5039"/>
      <c r="AP5039"/>
      <c r="AU5039"/>
      <c r="AV5039" s="169"/>
    </row>
    <row r="5040" spans="1:48" s="9" customFormat="1" ht="15" customHeight="1" x14ac:dyDescent="0.35">
      <c r="A5040"/>
      <c r="B5040"/>
      <c r="C5040"/>
      <c r="D5040"/>
      <c r="E5040"/>
      <c r="F5040"/>
      <c r="K5040"/>
      <c r="L5040"/>
      <c r="M5040"/>
      <c r="N5040"/>
      <c r="O5040"/>
      <c r="Q5040"/>
      <c r="R5040"/>
      <c r="AL5040" s="117"/>
      <c r="AM5040"/>
      <c r="AN5040"/>
      <c r="AO5040"/>
      <c r="AP5040"/>
      <c r="AU5040"/>
      <c r="AV5040" s="169"/>
    </row>
    <row r="5041" spans="1:48" s="9" customFormat="1" ht="15" customHeight="1" x14ac:dyDescent="0.35">
      <c r="A5041"/>
      <c r="B5041"/>
      <c r="C5041"/>
      <c r="D5041"/>
      <c r="E5041"/>
      <c r="F5041"/>
      <c r="K5041"/>
      <c r="L5041"/>
      <c r="M5041"/>
      <c r="N5041"/>
      <c r="O5041"/>
      <c r="Q5041"/>
      <c r="R5041"/>
      <c r="AL5041" s="117"/>
      <c r="AM5041"/>
      <c r="AN5041"/>
      <c r="AO5041"/>
      <c r="AP5041"/>
      <c r="AU5041"/>
      <c r="AV5041" s="169"/>
    </row>
    <row r="5042" spans="1:48" s="9" customFormat="1" ht="15" customHeight="1" x14ac:dyDescent="0.35">
      <c r="A5042"/>
      <c r="B5042"/>
      <c r="C5042"/>
      <c r="D5042"/>
      <c r="E5042"/>
      <c r="F5042"/>
      <c r="K5042"/>
      <c r="L5042"/>
      <c r="M5042"/>
      <c r="N5042"/>
      <c r="O5042"/>
      <c r="Q5042"/>
      <c r="R5042"/>
      <c r="AL5042" s="117"/>
      <c r="AM5042"/>
      <c r="AN5042"/>
      <c r="AO5042"/>
      <c r="AP5042"/>
      <c r="AU5042"/>
      <c r="AV5042" s="169"/>
    </row>
    <row r="5043" spans="1:48" s="9" customFormat="1" ht="15" customHeight="1" x14ac:dyDescent="0.35">
      <c r="A5043"/>
      <c r="B5043"/>
      <c r="C5043"/>
      <c r="D5043"/>
      <c r="E5043"/>
      <c r="F5043"/>
      <c r="K5043"/>
      <c r="L5043"/>
      <c r="M5043"/>
      <c r="N5043"/>
      <c r="O5043"/>
      <c r="Q5043"/>
      <c r="R5043"/>
      <c r="AL5043" s="117"/>
      <c r="AM5043"/>
      <c r="AN5043"/>
      <c r="AO5043"/>
      <c r="AP5043"/>
      <c r="AU5043"/>
      <c r="AV5043" s="169"/>
    </row>
    <row r="5044" spans="1:48" s="9" customFormat="1" ht="15" customHeight="1" x14ac:dyDescent="0.35">
      <c r="A5044"/>
      <c r="B5044"/>
      <c r="C5044"/>
      <c r="D5044"/>
      <c r="E5044"/>
      <c r="F5044"/>
      <c r="K5044"/>
      <c r="L5044"/>
      <c r="M5044"/>
      <c r="N5044"/>
      <c r="O5044"/>
      <c r="Q5044"/>
      <c r="R5044"/>
      <c r="AL5044" s="117"/>
      <c r="AM5044"/>
      <c r="AN5044"/>
      <c r="AO5044"/>
      <c r="AP5044"/>
      <c r="AU5044"/>
      <c r="AV5044" s="169"/>
    </row>
    <row r="5045" spans="1:48" s="9" customFormat="1" ht="15" customHeight="1" x14ac:dyDescent="0.35">
      <c r="A5045"/>
      <c r="B5045"/>
      <c r="C5045"/>
      <c r="D5045"/>
      <c r="E5045"/>
      <c r="F5045"/>
      <c r="K5045"/>
      <c r="L5045"/>
      <c r="M5045"/>
      <c r="N5045"/>
      <c r="O5045"/>
      <c r="Q5045"/>
      <c r="R5045"/>
      <c r="AL5045" s="117"/>
      <c r="AM5045"/>
      <c r="AN5045"/>
      <c r="AO5045"/>
      <c r="AP5045"/>
      <c r="AU5045"/>
      <c r="AV5045" s="169"/>
    </row>
    <row r="5046" spans="1:48" s="9" customFormat="1" ht="15" customHeight="1" x14ac:dyDescent="0.35">
      <c r="A5046"/>
      <c r="B5046"/>
      <c r="C5046"/>
      <c r="D5046"/>
      <c r="E5046"/>
      <c r="F5046"/>
      <c r="K5046"/>
      <c r="L5046"/>
      <c r="M5046"/>
      <c r="N5046"/>
      <c r="O5046"/>
      <c r="Q5046"/>
      <c r="R5046"/>
      <c r="AL5046" s="117"/>
      <c r="AM5046"/>
      <c r="AN5046"/>
      <c r="AO5046"/>
      <c r="AP5046"/>
      <c r="AU5046"/>
      <c r="AV5046" s="169"/>
    </row>
    <row r="5047" spans="1:48" s="9" customFormat="1" ht="15" customHeight="1" x14ac:dyDescent="0.35">
      <c r="A5047"/>
      <c r="B5047"/>
      <c r="C5047"/>
      <c r="D5047"/>
      <c r="E5047"/>
      <c r="F5047"/>
      <c r="K5047"/>
      <c r="L5047"/>
      <c r="M5047"/>
      <c r="N5047"/>
      <c r="O5047"/>
      <c r="Q5047"/>
      <c r="R5047"/>
      <c r="AL5047" s="117"/>
      <c r="AM5047"/>
      <c r="AN5047"/>
      <c r="AO5047"/>
      <c r="AP5047"/>
      <c r="AU5047"/>
      <c r="AV5047" s="169"/>
    </row>
    <row r="5048" spans="1:48" s="9" customFormat="1" ht="15" customHeight="1" x14ac:dyDescent="0.35">
      <c r="A5048"/>
      <c r="B5048"/>
      <c r="C5048"/>
      <c r="D5048"/>
      <c r="E5048"/>
      <c r="F5048"/>
      <c r="K5048"/>
      <c r="L5048"/>
      <c r="M5048"/>
      <c r="N5048"/>
      <c r="O5048"/>
      <c r="Q5048"/>
      <c r="R5048"/>
      <c r="AL5048" s="117"/>
      <c r="AM5048"/>
      <c r="AN5048"/>
      <c r="AO5048"/>
      <c r="AP5048"/>
      <c r="AU5048"/>
      <c r="AV5048" s="169"/>
    </row>
    <row r="5049" spans="1:48" s="9" customFormat="1" ht="15" customHeight="1" x14ac:dyDescent="0.35">
      <c r="A5049"/>
      <c r="B5049"/>
      <c r="C5049"/>
      <c r="D5049"/>
      <c r="E5049"/>
      <c r="F5049"/>
      <c r="K5049"/>
      <c r="L5049"/>
      <c r="M5049"/>
      <c r="N5049"/>
      <c r="O5049"/>
      <c r="Q5049"/>
      <c r="R5049"/>
      <c r="AL5049" s="117"/>
      <c r="AM5049"/>
      <c r="AN5049"/>
      <c r="AO5049"/>
      <c r="AP5049"/>
      <c r="AU5049"/>
      <c r="AV5049" s="169"/>
    </row>
    <row r="5050" spans="1:48" s="9" customFormat="1" ht="15" customHeight="1" x14ac:dyDescent="0.35">
      <c r="A5050"/>
      <c r="B5050"/>
      <c r="C5050"/>
      <c r="D5050"/>
      <c r="E5050"/>
      <c r="F5050"/>
      <c r="K5050"/>
      <c r="L5050"/>
      <c r="M5050"/>
      <c r="N5050"/>
      <c r="O5050"/>
      <c r="Q5050"/>
      <c r="R5050"/>
      <c r="AL5050" s="117"/>
      <c r="AM5050"/>
      <c r="AN5050"/>
      <c r="AO5050"/>
      <c r="AP5050"/>
      <c r="AU5050"/>
      <c r="AV5050" s="169"/>
    </row>
    <row r="5051" spans="1:48" s="9" customFormat="1" ht="15" customHeight="1" x14ac:dyDescent="0.35">
      <c r="A5051"/>
      <c r="B5051"/>
      <c r="C5051"/>
      <c r="D5051"/>
      <c r="E5051"/>
      <c r="F5051"/>
      <c r="K5051"/>
      <c r="L5051"/>
      <c r="M5051"/>
      <c r="N5051"/>
      <c r="O5051"/>
      <c r="Q5051"/>
      <c r="R5051"/>
      <c r="AL5051" s="117"/>
      <c r="AM5051"/>
      <c r="AN5051"/>
      <c r="AO5051"/>
      <c r="AP5051"/>
      <c r="AU5051"/>
      <c r="AV5051" s="169"/>
    </row>
    <row r="5052" spans="1:48" s="9" customFormat="1" ht="15" customHeight="1" x14ac:dyDescent="0.35">
      <c r="A5052"/>
      <c r="B5052"/>
      <c r="C5052"/>
      <c r="D5052"/>
      <c r="E5052"/>
      <c r="F5052"/>
      <c r="K5052"/>
      <c r="L5052"/>
      <c r="M5052"/>
      <c r="N5052"/>
      <c r="O5052"/>
      <c r="Q5052"/>
      <c r="R5052"/>
      <c r="AL5052" s="117"/>
      <c r="AM5052"/>
      <c r="AN5052"/>
      <c r="AO5052"/>
      <c r="AP5052"/>
      <c r="AU5052"/>
      <c r="AV5052" s="169"/>
    </row>
    <row r="5053" spans="1:48" s="9" customFormat="1" ht="15" customHeight="1" x14ac:dyDescent="0.35">
      <c r="A5053"/>
      <c r="B5053"/>
      <c r="C5053"/>
      <c r="D5053"/>
      <c r="E5053"/>
      <c r="F5053"/>
      <c r="K5053"/>
      <c r="L5053"/>
      <c r="M5053"/>
      <c r="N5053"/>
      <c r="O5053"/>
      <c r="Q5053"/>
      <c r="R5053"/>
      <c r="AL5053" s="117"/>
      <c r="AM5053"/>
      <c r="AN5053"/>
      <c r="AO5053"/>
      <c r="AP5053"/>
      <c r="AU5053"/>
      <c r="AV5053" s="169"/>
    </row>
    <row r="5054" spans="1:48" s="9" customFormat="1" ht="15" customHeight="1" x14ac:dyDescent="0.35">
      <c r="A5054"/>
      <c r="B5054"/>
      <c r="C5054"/>
      <c r="D5054"/>
      <c r="E5054"/>
      <c r="F5054"/>
      <c r="K5054"/>
      <c r="L5054"/>
      <c r="M5054"/>
      <c r="N5054"/>
      <c r="O5054"/>
      <c r="Q5054"/>
      <c r="R5054"/>
      <c r="AL5054" s="117"/>
      <c r="AM5054"/>
      <c r="AN5054"/>
      <c r="AO5054"/>
      <c r="AP5054"/>
      <c r="AU5054"/>
      <c r="AV5054" s="169"/>
    </row>
    <row r="5055" spans="1:48" s="9" customFormat="1" ht="15" customHeight="1" x14ac:dyDescent="0.35">
      <c r="A5055"/>
      <c r="B5055"/>
      <c r="C5055"/>
      <c r="D5055"/>
      <c r="E5055"/>
      <c r="F5055"/>
      <c r="K5055"/>
      <c r="L5055"/>
      <c r="M5055"/>
      <c r="N5055"/>
      <c r="O5055"/>
      <c r="Q5055"/>
      <c r="R5055"/>
      <c r="AL5055" s="117"/>
      <c r="AM5055"/>
      <c r="AN5055"/>
      <c r="AO5055"/>
      <c r="AP5055"/>
      <c r="AU5055"/>
      <c r="AV5055" s="169"/>
    </row>
    <row r="5056" spans="1:48" s="9" customFormat="1" ht="15" customHeight="1" x14ac:dyDescent="0.35">
      <c r="A5056"/>
      <c r="B5056"/>
      <c r="C5056"/>
      <c r="D5056"/>
      <c r="E5056"/>
      <c r="F5056"/>
      <c r="K5056"/>
      <c r="L5056"/>
      <c r="M5056"/>
      <c r="N5056"/>
      <c r="O5056"/>
      <c r="Q5056"/>
      <c r="R5056"/>
      <c r="AL5056" s="117"/>
      <c r="AM5056"/>
      <c r="AN5056"/>
      <c r="AO5056"/>
      <c r="AP5056"/>
      <c r="AU5056"/>
      <c r="AV5056" s="169"/>
    </row>
    <row r="5057" spans="1:48" s="9" customFormat="1" ht="15" customHeight="1" x14ac:dyDescent="0.35">
      <c r="A5057"/>
      <c r="B5057"/>
      <c r="C5057"/>
      <c r="D5057"/>
      <c r="E5057"/>
      <c r="F5057"/>
      <c r="K5057"/>
      <c r="L5057"/>
      <c r="M5057"/>
      <c r="N5057"/>
      <c r="O5057"/>
      <c r="Q5057"/>
      <c r="R5057"/>
      <c r="AL5057" s="117"/>
      <c r="AM5057"/>
      <c r="AN5057"/>
      <c r="AO5057"/>
      <c r="AP5057"/>
      <c r="AU5057"/>
      <c r="AV5057" s="169"/>
    </row>
    <row r="5058" spans="1:48" s="9" customFormat="1" ht="15" customHeight="1" x14ac:dyDescent="0.35">
      <c r="A5058"/>
      <c r="B5058"/>
      <c r="C5058"/>
      <c r="D5058"/>
      <c r="E5058"/>
      <c r="F5058"/>
      <c r="K5058"/>
      <c r="L5058"/>
      <c r="M5058"/>
      <c r="N5058"/>
      <c r="O5058"/>
      <c r="Q5058"/>
      <c r="R5058"/>
      <c r="AL5058" s="117"/>
      <c r="AM5058"/>
      <c r="AN5058"/>
      <c r="AO5058"/>
      <c r="AP5058"/>
      <c r="AU5058"/>
      <c r="AV5058" s="169"/>
    </row>
    <row r="5059" spans="1:48" s="9" customFormat="1" ht="15" customHeight="1" x14ac:dyDescent="0.35">
      <c r="A5059"/>
      <c r="B5059"/>
      <c r="C5059"/>
      <c r="D5059"/>
      <c r="E5059"/>
      <c r="F5059"/>
      <c r="K5059"/>
      <c r="L5059"/>
      <c r="M5059"/>
      <c r="N5059"/>
      <c r="O5059"/>
      <c r="Q5059"/>
      <c r="R5059"/>
      <c r="AL5059" s="117"/>
      <c r="AM5059"/>
      <c r="AN5059"/>
      <c r="AO5059"/>
      <c r="AP5059"/>
      <c r="AU5059"/>
      <c r="AV5059" s="169"/>
    </row>
    <row r="5060" spans="1:48" s="9" customFormat="1" ht="15" customHeight="1" x14ac:dyDescent="0.35">
      <c r="A5060"/>
      <c r="B5060"/>
      <c r="C5060"/>
      <c r="D5060"/>
      <c r="E5060"/>
      <c r="F5060"/>
      <c r="K5060"/>
      <c r="L5060"/>
      <c r="M5060"/>
      <c r="N5060"/>
      <c r="O5060"/>
      <c r="Q5060"/>
      <c r="R5060"/>
      <c r="AL5060" s="117"/>
      <c r="AM5060"/>
      <c r="AN5060"/>
      <c r="AO5060"/>
      <c r="AP5060"/>
      <c r="AU5060"/>
      <c r="AV5060" s="169"/>
    </row>
    <row r="5061" spans="1:48" s="9" customFormat="1" ht="15" customHeight="1" x14ac:dyDescent="0.35">
      <c r="A5061"/>
      <c r="B5061"/>
      <c r="C5061"/>
      <c r="D5061"/>
      <c r="E5061"/>
      <c r="F5061"/>
      <c r="K5061"/>
      <c r="L5061"/>
      <c r="M5061"/>
      <c r="N5061"/>
      <c r="O5061"/>
      <c r="Q5061"/>
      <c r="R5061"/>
      <c r="AL5061" s="117"/>
      <c r="AM5061"/>
      <c r="AN5061"/>
      <c r="AO5061"/>
      <c r="AP5061"/>
      <c r="AU5061"/>
      <c r="AV5061" s="169"/>
    </row>
    <row r="5062" spans="1:48" s="9" customFormat="1" ht="15" customHeight="1" x14ac:dyDescent="0.35">
      <c r="A5062"/>
      <c r="B5062"/>
      <c r="C5062"/>
      <c r="D5062"/>
      <c r="E5062"/>
      <c r="F5062"/>
      <c r="K5062"/>
      <c r="L5062"/>
      <c r="M5062"/>
      <c r="N5062"/>
      <c r="O5062"/>
      <c r="Q5062"/>
      <c r="R5062"/>
      <c r="AL5062" s="117"/>
      <c r="AM5062"/>
      <c r="AN5062"/>
      <c r="AO5062"/>
      <c r="AP5062"/>
      <c r="AU5062"/>
      <c r="AV5062" s="169"/>
    </row>
    <row r="5063" spans="1:48" s="9" customFormat="1" ht="15" customHeight="1" x14ac:dyDescent="0.35">
      <c r="A5063"/>
      <c r="B5063"/>
      <c r="C5063"/>
      <c r="D5063"/>
      <c r="E5063"/>
      <c r="F5063"/>
      <c r="K5063"/>
      <c r="L5063"/>
      <c r="M5063"/>
      <c r="N5063"/>
      <c r="O5063"/>
      <c r="Q5063"/>
      <c r="R5063"/>
      <c r="AL5063" s="117"/>
      <c r="AM5063"/>
      <c r="AN5063"/>
      <c r="AO5063"/>
      <c r="AP5063"/>
      <c r="AU5063"/>
      <c r="AV5063" s="169"/>
    </row>
    <row r="5064" spans="1:48" s="9" customFormat="1" ht="15" customHeight="1" x14ac:dyDescent="0.35">
      <c r="A5064"/>
      <c r="B5064"/>
      <c r="C5064"/>
      <c r="D5064"/>
      <c r="E5064"/>
      <c r="F5064"/>
      <c r="K5064"/>
      <c r="L5064"/>
      <c r="M5064"/>
      <c r="N5064"/>
      <c r="O5064"/>
      <c r="Q5064"/>
      <c r="R5064"/>
      <c r="AL5064" s="117"/>
      <c r="AM5064"/>
      <c r="AN5064"/>
      <c r="AO5064"/>
      <c r="AP5064"/>
      <c r="AU5064"/>
      <c r="AV5064" s="169"/>
    </row>
    <row r="5065" spans="1:48" s="9" customFormat="1" ht="15" customHeight="1" x14ac:dyDescent="0.35">
      <c r="A5065"/>
      <c r="B5065"/>
      <c r="C5065"/>
      <c r="D5065"/>
      <c r="E5065"/>
      <c r="F5065"/>
      <c r="K5065"/>
      <c r="L5065"/>
      <c r="M5065"/>
      <c r="N5065"/>
      <c r="O5065"/>
      <c r="Q5065"/>
      <c r="R5065"/>
      <c r="AL5065" s="117"/>
      <c r="AM5065"/>
      <c r="AN5065"/>
      <c r="AO5065"/>
      <c r="AP5065"/>
      <c r="AU5065"/>
      <c r="AV5065" s="169"/>
    </row>
    <row r="5066" spans="1:48" s="9" customFormat="1" ht="15" customHeight="1" x14ac:dyDescent="0.35">
      <c r="A5066"/>
      <c r="B5066"/>
      <c r="C5066"/>
      <c r="D5066"/>
      <c r="E5066"/>
      <c r="F5066"/>
      <c r="K5066"/>
      <c r="L5066"/>
      <c r="M5066"/>
      <c r="N5066"/>
      <c r="O5066"/>
      <c r="Q5066"/>
      <c r="R5066"/>
      <c r="AL5066" s="117"/>
      <c r="AM5066"/>
      <c r="AN5066"/>
      <c r="AO5066"/>
      <c r="AP5066"/>
      <c r="AU5066"/>
      <c r="AV5066" s="169"/>
    </row>
    <row r="5067" spans="1:48" s="9" customFormat="1" ht="15" customHeight="1" x14ac:dyDescent="0.35">
      <c r="A5067"/>
      <c r="B5067"/>
      <c r="C5067"/>
      <c r="D5067"/>
      <c r="E5067"/>
      <c r="F5067"/>
      <c r="K5067"/>
      <c r="L5067"/>
      <c r="M5067"/>
      <c r="N5067"/>
      <c r="O5067"/>
      <c r="Q5067"/>
      <c r="R5067"/>
      <c r="AL5067" s="117"/>
      <c r="AM5067"/>
      <c r="AN5067"/>
      <c r="AO5067"/>
      <c r="AP5067"/>
      <c r="AU5067"/>
      <c r="AV5067" s="169"/>
    </row>
    <row r="5068" spans="1:48" s="9" customFormat="1" ht="15" customHeight="1" x14ac:dyDescent="0.35">
      <c r="A5068"/>
      <c r="B5068"/>
      <c r="C5068"/>
      <c r="D5068"/>
      <c r="E5068"/>
      <c r="F5068"/>
      <c r="K5068"/>
      <c r="L5068"/>
      <c r="M5068"/>
      <c r="N5068"/>
      <c r="O5068"/>
      <c r="Q5068"/>
      <c r="R5068"/>
      <c r="AL5068" s="117"/>
      <c r="AM5068"/>
      <c r="AN5068"/>
      <c r="AO5068"/>
      <c r="AP5068"/>
      <c r="AU5068"/>
      <c r="AV5068" s="169"/>
    </row>
    <row r="5069" spans="1:48" s="9" customFormat="1" ht="15" customHeight="1" x14ac:dyDescent="0.35">
      <c r="A5069"/>
      <c r="B5069"/>
      <c r="C5069"/>
      <c r="D5069"/>
      <c r="E5069"/>
      <c r="F5069"/>
      <c r="K5069"/>
      <c r="L5069"/>
      <c r="M5069"/>
      <c r="N5069"/>
      <c r="O5069"/>
      <c r="Q5069"/>
      <c r="R5069"/>
      <c r="AL5069" s="117"/>
      <c r="AM5069"/>
      <c r="AN5069"/>
      <c r="AO5069"/>
      <c r="AP5069"/>
      <c r="AU5069"/>
      <c r="AV5069" s="169"/>
    </row>
    <row r="5070" spans="1:48" s="9" customFormat="1" ht="15" customHeight="1" x14ac:dyDescent="0.35">
      <c r="A5070"/>
      <c r="B5070"/>
      <c r="C5070"/>
      <c r="D5070"/>
      <c r="E5070"/>
      <c r="F5070"/>
      <c r="K5070"/>
      <c r="L5070"/>
      <c r="M5070"/>
      <c r="N5070"/>
      <c r="O5070"/>
      <c r="Q5070"/>
      <c r="R5070"/>
      <c r="AL5070" s="117"/>
      <c r="AM5070"/>
      <c r="AN5070"/>
      <c r="AO5070"/>
      <c r="AP5070"/>
      <c r="AU5070"/>
      <c r="AV5070" s="169"/>
    </row>
    <row r="5071" spans="1:48" s="9" customFormat="1" ht="15" customHeight="1" x14ac:dyDescent="0.35">
      <c r="A5071"/>
      <c r="B5071"/>
      <c r="C5071"/>
      <c r="D5071"/>
      <c r="E5071"/>
      <c r="F5071"/>
      <c r="K5071"/>
      <c r="L5071"/>
      <c r="M5071"/>
      <c r="N5071"/>
      <c r="O5071"/>
      <c r="Q5071"/>
      <c r="R5071"/>
      <c r="AL5071" s="117"/>
      <c r="AM5071"/>
      <c r="AN5071"/>
      <c r="AO5071"/>
      <c r="AP5071"/>
      <c r="AU5071"/>
      <c r="AV5071" s="169"/>
    </row>
    <row r="5072" spans="1:48" s="9" customFormat="1" ht="15" customHeight="1" x14ac:dyDescent="0.35">
      <c r="A5072"/>
      <c r="B5072"/>
      <c r="C5072"/>
      <c r="D5072"/>
      <c r="E5072"/>
      <c r="F5072"/>
      <c r="K5072"/>
      <c r="L5072"/>
      <c r="M5072"/>
      <c r="N5072"/>
      <c r="O5072"/>
      <c r="Q5072"/>
      <c r="R5072"/>
      <c r="AL5072" s="117"/>
      <c r="AM5072"/>
      <c r="AN5072"/>
      <c r="AO5072"/>
      <c r="AP5072"/>
      <c r="AU5072"/>
      <c r="AV5072" s="169"/>
    </row>
    <row r="5073" spans="1:48" s="9" customFormat="1" ht="15" customHeight="1" x14ac:dyDescent="0.35">
      <c r="A5073"/>
      <c r="B5073"/>
      <c r="C5073"/>
      <c r="D5073"/>
      <c r="E5073"/>
      <c r="F5073"/>
      <c r="K5073"/>
      <c r="L5073"/>
      <c r="M5073"/>
      <c r="N5073"/>
      <c r="O5073"/>
      <c r="Q5073"/>
      <c r="R5073"/>
      <c r="AL5073" s="117"/>
      <c r="AM5073"/>
      <c r="AN5073"/>
      <c r="AO5073"/>
      <c r="AP5073"/>
      <c r="AU5073"/>
      <c r="AV5073" s="169"/>
    </row>
    <row r="5074" spans="1:48" s="9" customFormat="1" ht="15" customHeight="1" x14ac:dyDescent="0.35">
      <c r="A5074"/>
      <c r="B5074"/>
      <c r="C5074"/>
      <c r="D5074"/>
      <c r="E5074"/>
      <c r="F5074"/>
      <c r="K5074"/>
      <c r="L5074"/>
      <c r="M5074"/>
      <c r="N5074"/>
      <c r="O5074"/>
      <c r="Q5074"/>
      <c r="R5074"/>
      <c r="AL5074" s="117"/>
      <c r="AM5074"/>
      <c r="AN5074"/>
      <c r="AO5074"/>
      <c r="AP5074"/>
      <c r="AU5074"/>
      <c r="AV5074" s="169"/>
    </row>
    <row r="5075" spans="1:48" s="9" customFormat="1" ht="15" customHeight="1" x14ac:dyDescent="0.35">
      <c r="A5075"/>
      <c r="B5075"/>
      <c r="C5075"/>
      <c r="D5075"/>
      <c r="E5075"/>
      <c r="F5075"/>
      <c r="K5075"/>
      <c r="L5075"/>
      <c r="M5075"/>
      <c r="N5075"/>
      <c r="O5075"/>
      <c r="Q5075"/>
      <c r="R5075"/>
      <c r="AL5075" s="117"/>
      <c r="AM5075"/>
      <c r="AN5075"/>
      <c r="AO5075"/>
      <c r="AP5075"/>
      <c r="AU5075"/>
      <c r="AV5075" s="169"/>
    </row>
    <row r="5076" spans="1:48" s="9" customFormat="1" ht="15" customHeight="1" x14ac:dyDescent="0.35">
      <c r="A5076"/>
      <c r="B5076"/>
      <c r="C5076"/>
      <c r="D5076"/>
      <c r="E5076"/>
      <c r="F5076"/>
      <c r="K5076"/>
      <c r="L5076"/>
      <c r="M5076"/>
      <c r="N5076"/>
      <c r="O5076"/>
      <c r="Q5076"/>
      <c r="R5076"/>
      <c r="AL5076" s="117"/>
      <c r="AM5076"/>
      <c r="AN5076"/>
      <c r="AO5076"/>
      <c r="AP5076"/>
      <c r="AU5076"/>
      <c r="AV5076" s="169"/>
    </row>
    <row r="5077" spans="1:48" s="9" customFormat="1" ht="15" customHeight="1" x14ac:dyDescent="0.35">
      <c r="A5077"/>
      <c r="B5077"/>
      <c r="C5077"/>
      <c r="D5077"/>
      <c r="E5077"/>
      <c r="F5077"/>
      <c r="K5077"/>
      <c r="L5077"/>
      <c r="M5077"/>
      <c r="N5077"/>
      <c r="O5077"/>
      <c r="Q5077"/>
      <c r="R5077"/>
      <c r="AL5077" s="117"/>
      <c r="AM5077"/>
      <c r="AN5077"/>
      <c r="AO5077"/>
      <c r="AP5077"/>
      <c r="AU5077"/>
      <c r="AV5077" s="169"/>
    </row>
    <row r="5078" spans="1:48" s="9" customFormat="1" ht="15" customHeight="1" x14ac:dyDescent="0.35">
      <c r="A5078"/>
      <c r="B5078"/>
      <c r="C5078"/>
      <c r="D5078"/>
      <c r="E5078"/>
      <c r="F5078"/>
      <c r="K5078"/>
      <c r="L5078"/>
      <c r="M5078"/>
      <c r="N5078"/>
      <c r="O5078"/>
      <c r="Q5078"/>
      <c r="R5078"/>
      <c r="AL5078" s="117"/>
      <c r="AM5078"/>
      <c r="AN5078"/>
      <c r="AO5078"/>
      <c r="AP5078"/>
      <c r="AU5078"/>
      <c r="AV5078" s="169"/>
    </row>
    <row r="5079" spans="1:48" s="9" customFormat="1" ht="15" customHeight="1" x14ac:dyDescent="0.35">
      <c r="A5079"/>
      <c r="B5079"/>
      <c r="C5079"/>
      <c r="D5079"/>
      <c r="E5079"/>
      <c r="F5079"/>
      <c r="K5079"/>
      <c r="L5079"/>
      <c r="M5079"/>
      <c r="N5079"/>
      <c r="O5079"/>
      <c r="Q5079"/>
      <c r="R5079"/>
      <c r="AL5079" s="117"/>
      <c r="AM5079"/>
      <c r="AN5079"/>
      <c r="AO5079"/>
      <c r="AP5079"/>
      <c r="AU5079"/>
      <c r="AV5079" s="169"/>
    </row>
    <row r="5080" spans="1:48" s="9" customFormat="1" ht="15" customHeight="1" x14ac:dyDescent="0.35">
      <c r="A5080"/>
      <c r="B5080"/>
      <c r="C5080"/>
      <c r="D5080"/>
      <c r="E5080"/>
      <c r="F5080"/>
      <c r="K5080"/>
      <c r="L5080"/>
      <c r="M5080"/>
      <c r="N5080"/>
      <c r="O5080"/>
      <c r="Q5080"/>
      <c r="R5080"/>
      <c r="AL5080" s="117"/>
      <c r="AM5080"/>
      <c r="AN5080"/>
      <c r="AO5080"/>
      <c r="AP5080"/>
      <c r="AU5080"/>
      <c r="AV5080" s="169"/>
    </row>
    <row r="5081" spans="1:48" s="9" customFormat="1" ht="15" customHeight="1" x14ac:dyDescent="0.35">
      <c r="A5081"/>
      <c r="B5081"/>
      <c r="C5081"/>
      <c r="D5081"/>
      <c r="E5081"/>
      <c r="F5081"/>
      <c r="K5081"/>
      <c r="L5081"/>
      <c r="M5081"/>
      <c r="N5081"/>
      <c r="O5081"/>
      <c r="Q5081"/>
      <c r="R5081"/>
      <c r="AL5081" s="117"/>
      <c r="AM5081"/>
      <c r="AN5081"/>
      <c r="AO5081"/>
      <c r="AP5081"/>
      <c r="AU5081"/>
      <c r="AV5081" s="169"/>
    </row>
    <row r="5082" spans="1:48" s="9" customFormat="1" ht="15" customHeight="1" x14ac:dyDescent="0.35">
      <c r="A5082"/>
      <c r="B5082"/>
      <c r="C5082"/>
      <c r="D5082"/>
      <c r="E5082"/>
      <c r="F5082"/>
      <c r="K5082"/>
      <c r="L5082"/>
      <c r="M5082"/>
      <c r="N5082"/>
      <c r="O5082"/>
      <c r="Q5082"/>
      <c r="R5082"/>
      <c r="AL5082" s="117"/>
      <c r="AM5082"/>
      <c r="AN5082"/>
      <c r="AO5082"/>
      <c r="AP5082"/>
      <c r="AU5082"/>
      <c r="AV5082" s="169"/>
    </row>
    <row r="5083" spans="1:48" s="9" customFormat="1" ht="15" customHeight="1" x14ac:dyDescent="0.35">
      <c r="A5083"/>
      <c r="B5083"/>
      <c r="C5083"/>
      <c r="D5083"/>
      <c r="E5083"/>
      <c r="F5083"/>
      <c r="K5083"/>
      <c r="L5083"/>
      <c r="M5083"/>
      <c r="N5083"/>
      <c r="O5083"/>
      <c r="Q5083"/>
      <c r="R5083"/>
      <c r="AL5083" s="117"/>
      <c r="AM5083"/>
      <c r="AN5083"/>
      <c r="AO5083"/>
      <c r="AP5083"/>
      <c r="AU5083"/>
      <c r="AV5083" s="169"/>
    </row>
    <row r="5084" spans="1:48" s="9" customFormat="1" ht="15" customHeight="1" x14ac:dyDescent="0.35">
      <c r="A5084"/>
      <c r="B5084"/>
      <c r="C5084"/>
      <c r="D5084"/>
      <c r="E5084"/>
      <c r="F5084"/>
      <c r="K5084"/>
      <c r="L5084"/>
      <c r="M5084"/>
      <c r="N5084"/>
      <c r="O5084"/>
      <c r="Q5084"/>
      <c r="R5084"/>
      <c r="AL5084" s="117"/>
      <c r="AM5084"/>
      <c r="AN5084"/>
      <c r="AO5084"/>
      <c r="AP5084"/>
      <c r="AU5084"/>
      <c r="AV5084" s="169"/>
    </row>
    <row r="5085" spans="1:48" s="9" customFormat="1" ht="15" customHeight="1" x14ac:dyDescent="0.35">
      <c r="A5085"/>
      <c r="B5085"/>
      <c r="C5085"/>
      <c r="D5085"/>
      <c r="E5085"/>
      <c r="F5085"/>
      <c r="K5085"/>
      <c r="L5085"/>
      <c r="M5085"/>
      <c r="N5085"/>
      <c r="O5085"/>
      <c r="Q5085"/>
      <c r="R5085"/>
      <c r="AL5085" s="117"/>
      <c r="AM5085"/>
      <c r="AN5085"/>
      <c r="AO5085"/>
      <c r="AP5085"/>
      <c r="AU5085"/>
      <c r="AV5085" s="169"/>
    </row>
    <row r="5086" spans="1:48" s="9" customFormat="1" ht="15" customHeight="1" x14ac:dyDescent="0.35">
      <c r="A5086"/>
      <c r="B5086"/>
      <c r="C5086"/>
      <c r="D5086"/>
      <c r="E5086"/>
      <c r="F5086"/>
      <c r="K5086"/>
      <c r="L5086"/>
      <c r="M5086"/>
      <c r="N5086"/>
      <c r="O5086"/>
      <c r="Q5086"/>
      <c r="R5086"/>
      <c r="AL5086" s="117"/>
      <c r="AM5086"/>
      <c r="AN5086"/>
      <c r="AO5086"/>
      <c r="AP5086"/>
      <c r="AU5086"/>
      <c r="AV5086" s="169"/>
    </row>
    <row r="5087" spans="1:48" s="9" customFormat="1" ht="15" customHeight="1" x14ac:dyDescent="0.35">
      <c r="A5087"/>
      <c r="B5087"/>
      <c r="C5087"/>
      <c r="D5087"/>
      <c r="E5087"/>
      <c r="F5087"/>
      <c r="K5087"/>
      <c r="L5087"/>
      <c r="M5087"/>
      <c r="N5087"/>
      <c r="O5087"/>
      <c r="Q5087"/>
      <c r="R5087"/>
      <c r="AL5087" s="117"/>
      <c r="AM5087"/>
      <c r="AN5087"/>
      <c r="AO5087"/>
      <c r="AP5087"/>
      <c r="AU5087"/>
      <c r="AV5087" s="169"/>
    </row>
    <row r="5088" spans="1:48" s="9" customFormat="1" ht="15" customHeight="1" x14ac:dyDescent="0.35">
      <c r="A5088"/>
      <c r="B5088"/>
      <c r="C5088"/>
      <c r="D5088"/>
      <c r="E5088"/>
      <c r="F5088"/>
      <c r="K5088"/>
      <c r="L5088"/>
      <c r="M5088"/>
      <c r="N5088"/>
      <c r="O5088"/>
      <c r="Q5088"/>
      <c r="R5088"/>
      <c r="AL5088" s="117"/>
      <c r="AM5088"/>
      <c r="AN5088"/>
      <c r="AO5088"/>
      <c r="AP5088"/>
      <c r="AU5088"/>
      <c r="AV5088" s="169"/>
    </row>
    <row r="5089" spans="1:48" s="9" customFormat="1" ht="15" customHeight="1" x14ac:dyDescent="0.35">
      <c r="A5089"/>
      <c r="B5089"/>
      <c r="C5089"/>
      <c r="D5089"/>
      <c r="E5089"/>
      <c r="F5089"/>
      <c r="K5089"/>
      <c r="L5089"/>
      <c r="M5089"/>
      <c r="N5089"/>
      <c r="O5089"/>
      <c r="Q5089"/>
      <c r="R5089"/>
      <c r="AL5089" s="117"/>
      <c r="AM5089"/>
      <c r="AN5089"/>
      <c r="AO5089"/>
      <c r="AP5089"/>
      <c r="AU5089"/>
      <c r="AV5089" s="169"/>
    </row>
    <row r="5090" spans="1:48" s="9" customFormat="1" ht="15" customHeight="1" x14ac:dyDescent="0.35">
      <c r="A5090"/>
      <c r="B5090"/>
      <c r="C5090"/>
      <c r="D5090"/>
      <c r="E5090"/>
      <c r="F5090"/>
      <c r="K5090"/>
      <c r="L5090"/>
      <c r="M5090"/>
      <c r="N5090"/>
      <c r="O5090"/>
      <c r="Q5090"/>
      <c r="R5090"/>
      <c r="AL5090" s="117"/>
      <c r="AM5090"/>
      <c r="AN5090"/>
      <c r="AO5090"/>
      <c r="AP5090"/>
      <c r="AU5090"/>
      <c r="AV5090" s="169"/>
    </row>
    <row r="5091" spans="1:48" s="9" customFormat="1" ht="15" customHeight="1" x14ac:dyDescent="0.35">
      <c r="A5091"/>
      <c r="B5091"/>
      <c r="C5091"/>
      <c r="D5091"/>
      <c r="E5091"/>
      <c r="F5091"/>
      <c r="K5091"/>
      <c r="L5091"/>
      <c r="M5091"/>
      <c r="N5091"/>
      <c r="O5091"/>
      <c r="Q5091"/>
      <c r="R5091"/>
      <c r="AL5091" s="117"/>
      <c r="AM5091"/>
      <c r="AN5091"/>
      <c r="AO5091"/>
      <c r="AP5091"/>
      <c r="AU5091"/>
      <c r="AV5091" s="169"/>
    </row>
    <row r="5092" spans="1:48" s="9" customFormat="1" ht="15" customHeight="1" x14ac:dyDescent="0.35">
      <c r="A5092"/>
      <c r="B5092"/>
      <c r="C5092"/>
      <c r="D5092"/>
      <c r="E5092"/>
      <c r="F5092"/>
      <c r="K5092"/>
      <c r="L5092"/>
      <c r="M5092"/>
      <c r="N5092"/>
      <c r="O5092"/>
      <c r="Q5092"/>
      <c r="R5092"/>
      <c r="AL5092" s="117"/>
      <c r="AM5092"/>
      <c r="AN5092"/>
      <c r="AO5092"/>
      <c r="AP5092"/>
      <c r="AU5092"/>
      <c r="AV5092" s="169"/>
    </row>
    <row r="5093" spans="1:48" s="9" customFormat="1" ht="15" customHeight="1" x14ac:dyDescent="0.35">
      <c r="A5093"/>
      <c r="B5093"/>
      <c r="C5093"/>
      <c r="D5093"/>
      <c r="E5093"/>
      <c r="F5093"/>
      <c r="K5093"/>
      <c r="L5093"/>
      <c r="M5093"/>
      <c r="N5093"/>
      <c r="O5093"/>
      <c r="Q5093"/>
      <c r="R5093"/>
      <c r="AL5093" s="117"/>
      <c r="AM5093"/>
      <c r="AN5093"/>
      <c r="AO5093"/>
      <c r="AP5093"/>
      <c r="AU5093"/>
      <c r="AV5093" s="169"/>
    </row>
    <row r="5094" spans="1:48" s="9" customFormat="1" ht="15" customHeight="1" x14ac:dyDescent="0.35">
      <c r="A5094"/>
      <c r="B5094"/>
      <c r="C5094"/>
      <c r="D5094"/>
      <c r="E5094"/>
      <c r="F5094"/>
      <c r="K5094"/>
      <c r="L5094"/>
      <c r="M5094"/>
      <c r="N5094"/>
      <c r="O5094"/>
      <c r="Q5094"/>
      <c r="R5094"/>
      <c r="AL5094" s="117"/>
      <c r="AM5094"/>
      <c r="AN5094"/>
      <c r="AO5094"/>
      <c r="AP5094"/>
      <c r="AU5094"/>
      <c r="AV5094" s="169"/>
    </row>
    <row r="5095" spans="1:48" s="9" customFormat="1" ht="15" customHeight="1" x14ac:dyDescent="0.35">
      <c r="A5095"/>
      <c r="B5095"/>
      <c r="C5095"/>
      <c r="D5095"/>
      <c r="E5095"/>
      <c r="F5095"/>
      <c r="K5095"/>
      <c r="L5095"/>
      <c r="M5095"/>
      <c r="N5095"/>
      <c r="O5095"/>
      <c r="Q5095"/>
      <c r="R5095"/>
      <c r="AL5095" s="117"/>
      <c r="AM5095"/>
      <c r="AN5095"/>
      <c r="AO5095"/>
      <c r="AP5095"/>
      <c r="AU5095"/>
      <c r="AV5095" s="169"/>
    </row>
    <row r="5096" spans="1:48" s="9" customFormat="1" ht="15" customHeight="1" x14ac:dyDescent="0.35">
      <c r="A5096"/>
      <c r="B5096"/>
      <c r="C5096"/>
      <c r="D5096"/>
      <c r="E5096"/>
      <c r="F5096"/>
      <c r="K5096"/>
      <c r="L5096"/>
      <c r="M5096"/>
      <c r="N5096"/>
      <c r="O5096"/>
      <c r="Q5096"/>
      <c r="R5096"/>
      <c r="AL5096" s="117"/>
      <c r="AM5096"/>
      <c r="AN5096"/>
      <c r="AO5096"/>
      <c r="AP5096"/>
      <c r="AU5096"/>
      <c r="AV5096" s="169"/>
    </row>
    <row r="5097" spans="1:48" s="9" customFormat="1" ht="15" customHeight="1" x14ac:dyDescent="0.35">
      <c r="A5097"/>
      <c r="B5097"/>
      <c r="C5097"/>
      <c r="D5097"/>
      <c r="E5097"/>
      <c r="F5097"/>
      <c r="K5097"/>
      <c r="L5097"/>
      <c r="M5097"/>
      <c r="N5097"/>
      <c r="O5097"/>
      <c r="Q5097"/>
      <c r="R5097"/>
      <c r="AL5097" s="117"/>
      <c r="AM5097"/>
      <c r="AN5097"/>
      <c r="AO5097"/>
      <c r="AP5097"/>
      <c r="AU5097"/>
      <c r="AV5097" s="169"/>
    </row>
    <row r="5098" spans="1:48" s="9" customFormat="1" ht="15" customHeight="1" x14ac:dyDescent="0.35">
      <c r="A5098"/>
      <c r="B5098"/>
      <c r="C5098"/>
      <c r="D5098"/>
      <c r="E5098"/>
      <c r="F5098"/>
      <c r="K5098"/>
      <c r="L5098"/>
      <c r="M5098"/>
      <c r="N5098"/>
      <c r="O5098"/>
      <c r="Q5098"/>
      <c r="R5098"/>
      <c r="AL5098" s="117"/>
      <c r="AM5098"/>
      <c r="AN5098"/>
      <c r="AO5098"/>
      <c r="AP5098"/>
      <c r="AU5098"/>
      <c r="AV5098" s="169"/>
    </row>
    <row r="5099" spans="1:48" s="9" customFormat="1" ht="15" customHeight="1" x14ac:dyDescent="0.35">
      <c r="A5099"/>
      <c r="B5099"/>
      <c r="C5099"/>
      <c r="D5099"/>
      <c r="E5099"/>
      <c r="F5099"/>
      <c r="K5099"/>
      <c r="L5099"/>
      <c r="M5099"/>
      <c r="N5099"/>
      <c r="O5099"/>
      <c r="Q5099"/>
      <c r="R5099"/>
      <c r="AL5099" s="117"/>
      <c r="AM5099"/>
      <c r="AN5099"/>
      <c r="AO5099"/>
      <c r="AP5099"/>
      <c r="AU5099"/>
      <c r="AV5099" s="169"/>
    </row>
    <row r="5100" spans="1:48" s="9" customFormat="1" ht="15" customHeight="1" x14ac:dyDescent="0.35">
      <c r="A5100"/>
      <c r="B5100"/>
      <c r="C5100"/>
      <c r="D5100"/>
      <c r="E5100"/>
      <c r="F5100"/>
      <c r="K5100"/>
      <c r="L5100"/>
      <c r="M5100"/>
      <c r="N5100"/>
      <c r="O5100"/>
      <c r="Q5100"/>
      <c r="R5100"/>
      <c r="AL5100" s="117"/>
      <c r="AM5100"/>
      <c r="AN5100"/>
      <c r="AO5100"/>
      <c r="AP5100"/>
      <c r="AU5100"/>
      <c r="AV5100" s="169"/>
    </row>
    <row r="5101" spans="1:48" s="9" customFormat="1" ht="15" customHeight="1" x14ac:dyDescent="0.35">
      <c r="A5101"/>
      <c r="B5101"/>
      <c r="C5101"/>
      <c r="D5101"/>
      <c r="E5101"/>
      <c r="F5101"/>
      <c r="K5101"/>
      <c r="L5101"/>
      <c r="M5101"/>
      <c r="N5101"/>
      <c r="O5101"/>
      <c r="Q5101"/>
      <c r="R5101"/>
      <c r="AL5101" s="117"/>
      <c r="AM5101"/>
      <c r="AN5101"/>
      <c r="AO5101"/>
      <c r="AP5101"/>
      <c r="AU5101"/>
      <c r="AV5101" s="169"/>
    </row>
    <row r="5102" spans="1:48" s="9" customFormat="1" ht="15" customHeight="1" x14ac:dyDescent="0.35">
      <c r="A5102"/>
      <c r="B5102"/>
      <c r="C5102"/>
      <c r="D5102"/>
      <c r="E5102"/>
      <c r="F5102"/>
      <c r="K5102"/>
      <c r="L5102"/>
      <c r="M5102"/>
      <c r="N5102"/>
      <c r="O5102"/>
      <c r="Q5102"/>
      <c r="R5102"/>
      <c r="AL5102" s="117"/>
      <c r="AM5102"/>
      <c r="AN5102"/>
      <c r="AO5102"/>
      <c r="AP5102"/>
      <c r="AU5102"/>
      <c r="AV5102" s="169"/>
    </row>
    <row r="5103" spans="1:48" s="9" customFormat="1" ht="15" customHeight="1" x14ac:dyDescent="0.35">
      <c r="A5103"/>
      <c r="B5103"/>
      <c r="C5103"/>
      <c r="D5103"/>
      <c r="E5103"/>
      <c r="F5103"/>
      <c r="K5103"/>
      <c r="L5103"/>
      <c r="M5103"/>
      <c r="N5103"/>
      <c r="O5103"/>
      <c r="Q5103"/>
      <c r="R5103"/>
      <c r="AL5103" s="117"/>
      <c r="AM5103"/>
      <c r="AN5103"/>
      <c r="AO5103"/>
      <c r="AP5103"/>
      <c r="AU5103"/>
      <c r="AV5103" s="169"/>
    </row>
    <row r="5104" spans="1:48" s="9" customFormat="1" ht="15" customHeight="1" x14ac:dyDescent="0.35">
      <c r="A5104"/>
      <c r="B5104"/>
      <c r="C5104"/>
      <c r="D5104"/>
      <c r="E5104"/>
      <c r="F5104"/>
      <c r="K5104"/>
      <c r="L5104"/>
      <c r="M5104"/>
      <c r="N5104"/>
      <c r="O5104"/>
      <c r="Q5104"/>
      <c r="R5104"/>
      <c r="AL5104" s="117"/>
      <c r="AM5104"/>
      <c r="AN5104"/>
      <c r="AO5104"/>
      <c r="AP5104"/>
      <c r="AU5104"/>
      <c r="AV5104" s="169"/>
    </row>
    <row r="5105" spans="1:48" s="9" customFormat="1" ht="15" customHeight="1" x14ac:dyDescent="0.35">
      <c r="A5105"/>
      <c r="B5105"/>
      <c r="C5105"/>
      <c r="D5105"/>
      <c r="E5105"/>
      <c r="F5105"/>
      <c r="K5105"/>
      <c r="L5105"/>
      <c r="M5105"/>
      <c r="N5105"/>
      <c r="O5105"/>
      <c r="Q5105"/>
      <c r="R5105"/>
      <c r="AL5105" s="117"/>
      <c r="AM5105"/>
      <c r="AN5105"/>
      <c r="AO5105"/>
      <c r="AP5105"/>
      <c r="AU5105"/>
      <c r="AV5105" s="169"/>
    </row>
    <row r="5106" spans="1:48" s="9" customFormat="1" ht="15" customHeight="1" x14ac:dyDescent="0.35">
      <c r="A5106"/>
      <c r="B5106"/>
      <c r="C5106"/>
      <c r="D5106"/>
      <c r="E5106"/>
      <c r="F5106"/>
      <c r="K5106"/>
      <c r="L5106"/>
      <c r="M5106"/>
      <c r="N5106"/>
      <c r="O5106"/>
      <c r="Q5106"/>
      <c r="R5106"/>
      <c r="AL5106" s="117"/>
      <c r="AM5106"/>
      <c r="AN5106"/>
      <c r="AO5106"/>
      <c r="AP5106"/>
      <c r="AU5106"/>
      <c r="AV5106" s="169"/>
    </row>
    <row r="5107" spans="1:48" s="9" customFormat="1" ht="15" customHeight="1" x14ac:dyDescent="0.35">
      <c r="A5107"/>
      <c r="B5107"/>
      <c r="C5107"/>
      <c r="D5107"/>
      <c r="E5107"/>
      <c r="F5107"/>
      <c r="K5107"/>
      <c r="L5107"/>
      <c r="M5107"/>
      <c r="N5107"/>
      <c r="O5107"/>
      <c r="Q5107"/>
      <c r="R5107"/>
      <c r="AL5107" s="117"/>
      <c r="AM5107"/>
      <c r="AN5107"/>
      <c r="AO5107"/>
      <c r="AP5107"/>
      <c r="AU5107"/>
      <c r="AV5107" s="169"/>
    </row>
    <row r="5108" spans="1:48" s="9" customFormat="1" ht="15" customHeight="1" x14ac:dyDescent="0.35">
      <c r="A5108"/>
      <c r="B5108"/>
      <c r="C5108"/>
      <c r="D5108"/>
      <c r="E5108"/>
      <c r="F5108"/>
      <c r="K5108"/>
      <c r="L5108"/>
      <c r="M5108"/>
      <c r="N5108"/>
      <c r="O5108"/>
      <c r="Q5108"/>
      <c r="R5108"/>
      <c r="AL5108" s="117"/>
      <c r="AM5108"/>
      <c r="AN5108"/>
      <c r="AO5108"/>
      <c r="AP5108"/>
      <c r="AU5108"/>
      <c r="AV5108" s="169"/>
    </row>
    <row r="5109" spans="1:48" s="9" customFormat="1" ht="15" customHeight="1" x14ac:dyDescent="0.35">
      <c r="A5109"/>
      <c r="B5109"/>
      <c r="C5109"/>
      <c r="D5109"/>
      <c r="E5109"/>
      <c r="F5109"/>
      <c r="K5109"/>
      <c r="L5109"/>
      <c r="M5109"/>
      <c r="N5109"/>
      <c r="O5109"/>
      <c r="Q5109"/>
      <c r="R5109"/>
      <c r="AL5109" s="117"/>
      <c r="AM5109"/>
      <c r="AN5109"/>
      <c r="AO5109"/>
      <c r="AP5109"/>
      <c r="AU5109"/>
      <c r="AV5109" s="169"/>
    </row>
    <row r="5110" spans="1:48" s="9" customFormat="1" ht="15" customHeight="1" x14ac:dyDescent="0.35">
      <c r="A5110"/>
      <c r="B5110"/>
      <c r="C5110"/>
      <c r="D5110"/>
      <c r="E5110"/>
      <c r="F5110"/>
      <c r="K5110"/>
      <c r="L5110"/>
      <c r="M5110"/>
      <c r="N5110"/>
      <c r="O5110"/>
      <c r="Q5110"/>
      <c r="R5110"/>
      <c r="AL5110" s="117"/>
      <c r="AM5110"/>
      <c r="AN5110"/>
      <c r="AO5110"/>
      <c r="AP5110"/>
      <c r="AU5110"/>
      <c r="AV5110" s="169"/>
    </row>
    <row r="5111" spans="1:48" s="9" customFormat="1" ht="15" customHeight="1" x14ac:dyDescent="0.35">
      <c r="A5111"/>
      <c r="B5111"/>
      <c r="C5111"/>
      <c r="D5111"/>
      <c r="E5111"/>
      <c r="F5111"/>
      <c r="K5111"/>
      <c r="L5111"/>
      <c r="M5111"/>
      <c r="N5111"/>
      <c r="O5111"/>
      <c r="Q5111"/>
      <c r="R5111"/>
      <c r="AL5111" s="117"/>
      <c r="AM5111"/>
      <c r="AN5111"/>
      <c r="AO5111"/>
      <c r="AP5111"/>
      <c r="AU5111"/>
      <c r="AV5111" s="169"/>
    </row>
    <row r="5112" spans="1:48" s="9" customFormat="1" ht="15" customHeight="1" x14ac:dyDescent="0.35">
      <c r="A5112"/>
      <c r="B5112"/>
      <c r="C5112"/>
      <c r="D5112"/>
      <c r="E5112"/>
      <c r="F5112"/>
      <c r="K5112"/>
      <c r="L5112"/>
      <c r="M5112"/>
      <c r="N5112"/>
      <c r="O5112"/>
      <c r="Q5112"/>
      <c r="R5112"/>
      <c r="AL5112" s="117"/>
      <c r="AM5112"/>
      <c r="AN5112"/>
      <c r="AO5112"/>
      <c r="AP5112"/>
      <c r="AU5112"/>
      <c r="AV5112" s="169"/>
    </row>
    <row r="5113" spans="1:48" s="9" customFormat="1" ht="15" customHeight="1" x14ac:dyDescent="0.35">
      <c r="A5113"/>
      <c r="B5113"/>
      <c r="C5113"/>
      <c r="D5113"/>
      <c r="E5113"/>
      <c r="F5113"/>
      <c r="K5113"/>
      <c r="L5113"/>
      <c r="M5113"/>
      <c r="N5113"/>
      <c r="O5113"/>
      <c r="Q5113"/>
      <c r="R5113"/>
      <c r="AL5113" s="117"/>
      <c r="AM5113"/>
      <c r="AN5113"/>
      <c r="AO5113"/>
      <c r="AP5113"/>
      <c r="AU5113"/>
      <c r="AV5113" s="169"/>
    </row>
    <row r="5114" spans="1:48" s="9" customFormat="1" ht="15" customHeight="1" x14ac:dyDescent="0.35">
      <c r="A5114"/>
      <c r="B5114"/>
      <c r="C5114"/>
      <c r="D5114"/>
      <c r="E5114"/>
      <c r="F5114"/>
      <c r="K5114"/>
      <c r="L5114"/>
      <c r="M5114"/>
      <c r="N5114"/>
      <c r="O5114"/>
      <c r="Q5114"/>
      <c r="R5114"/>
      <c r="AL5114" s="117"/>
      <c r="AM5114"/>
      <c r="AN5114"/>
      <c r="AO5114"/>
      <c r="AP5114"/>
      <c r="AU5114"/>
      <c r="AV5114" s="169"/>
    </row>
    <row r="5115" spans="1:48" s="9" customFormat="1" ht="15" customHeight="1" x14ac:dyDescent="0.35">
      <c r="A5115"/>
      <c r="B5115"/>
      <c r="C5115"/>
      <c r="D5115"/>
      <c r="E5115"/>
      <c r="F5115"/>
      <c r="K5115"/>
      <c r="L5115"/>
      <c r="M5115"/>
      <c r="N5115"/>
      <c r="O5115"/>
      <c r="Q5115"/>
      <c r="R5115"/>
      <c r="AL5115" s="117"/>
      <c r="AM5115"/>
      <c r="AN5115"/>
      <c r="AO5115"/>
      <c r="AP5115"/>
      <c r="AU5115"/>
      <c r="AV5115" s="169"/>
    </row>
    <row r="5116" spans="1:48" s="9" customFormat="1" ht="15" customHeight="1" x14ac:dyDescent="0.35">
      <c r="A5116"/>
      <c r="B5116"/>
      <c r="C5116"/>
      <c r="D5116"/>
      <c r="E5116"/>
      <c r="F5116"/>
      <c r="K5116"/>
      <c r="L5116"/>
      <c r="M5116"/>
      <c r="N5116"/>
      <c r="O5116"/>
      <c r="Q5116"/>
      <c r="R5116"/>
      <c r="AL5116" s="117"/>
      <c r="AM5116"/>
      <c r="AN5116"/>
      <c r="AO5116"/>
      <c r="AP5116"/>
      <c r="AU5116"/>
      <c r="AV5116" s="169"/>
    </row>
    <row r="5117" spans="1:48" s="9" customFormat="1" ht="15" customHeight="1" x14ac:dyDescent="0.35">
      <c r="A5117"/>
      <c r="B5117"/>
      <c r="C5117"/>
      <c r="D5117"/>
      <c r="E5117"/>
      <c r="F5117"/>
      <c r="K5117"/>
      <c r="L5117"/>
      <c r="M5117"/>
      <c r="N5117"/>
      <c r="O5117"/>
      <c r="Q5117"/>
      <c r="R5117"/>
      <c r="AL5117" s="117"/>
      <c r="AM5117"/>
      <c r="AN5117"/>
      <c r="AO5117"/>
      <c r="AP5117"/>
      <c r="AU5117"/>
      <c r="AV5117" s="169"/>
    </row>
    <row r="5118" spans="1:48" s="9" customFormat="1" ht="15" customHeight="1" x14ac:dyDescent="0.35">
      <c r="A5118"/>
      <c r="B5118"/>
      <c r="C5118"/>
      <c r="D5118"/>
      <c r="E5118"/>
      <c r="F5118"/>
      <c r="K5118"/>
      <c r="L5118"/>
      <c r="M5118"/>
      <c r="N5118"/>
      <c r="O5118"/>
      <c r="Q5118"/>
      <c r="R5118"/>
      <c r="AL5118" s="117"/>
      <c r="AM5118"/>
      <c r="AN5118"/>
      <c r="AO5118"/>
      <c r="AP5118"/>
      <c r="AU5118"/>
      <c r="AV5118" s="169"/>
    </row>
    <row r="5119" spans="1:48" s="9" customFormat="1" ht="15" customHeight="1" x14ac:dyDescent="0.35">
      <c r="A5119"/>
      <c r="B5119"/>
      <c r="C5119"/>
      <c r="D5119"/>
      <c r="E5119"/>
      <c r="F5119"/>
      <c r="K5119"/>
      <c r="L5119"/>
      <c r="M5119"/>
      <c r="N5119"/>
      <c r="O5119"/>
      <c r="Q5119"/>
      <c r="R5119"/>
      <c r="AL5119" s="117"/>
      <c r="AM5119"/>
      <c r="AN5119"/>
      <c r="AO5119"/>
      <c r="AP5119"/>
      <c r="AU5119"/>
      <c r="AV5119" s="169"/>
    </row>
    <row r="5120" spans="1:48" s="9" customFormat="1" ht="15" customHeight="1" x14ac:dyDescent="0.35">
      <c r="A5120"/>
      <c r="B5120"/>
      <c r="C5120"/>
      <c r="D5120"/>
      <c r="E5120"/>
      <c r="F5120"/>
      <c r="K5120"/>
      <c r="L5120"/>
      <c r="M5120"/>
      <c r="N5120"/>
      <c r="O5120"/>
      <c r="Q5120"/>
      <c r="R5120"/>
      <c r="AL5120" s="117"/>
      <c r="AM5120"/>
      <c r="AN5120"/>
      <c r="AO5120"/>
      <c r="AP5120"/>
      <c r="AU5120"/>
      <c r="AV5120" s="169"/>
    </row>
    <row r="5121" spans="1:48" s="9" customFormat="1" ht="15" customHeight="1" x14ac:dyDescent="0.35">
      <c r="A5121"/>
      <c r="B5121"/>
      <c r="C5121"/>
      <c r="D5121"/>
      <c r="E5121"/>
      <c r="F5121"/>
      <c r="K5121"/>
      <c r="L5121"/>
      <c r="M5121"/>
      <c r="N5121"/>
      <c r="O5121"/>
      <c r="Q5121"/>
      <c r="R5121"/>
      <c r="AL5121" s="117"/>
      <c r="AM5121"/>
      <c r="AN5121"/>
      <c r="AO5121"/>
      <c r="AP5121"/>
      <c r="AU5121"/>
      <c r="AV5121" s="169"/>
    </row>
    <row r="5122" spans="1:48" s="9" customFormat="1" ht="15" customHeight="1" x14ac:dyDescent="0.35">
      <c r="A5122"/>
      <c r="B5122"/>
      <c r="C5122"/>
      <c r="D5122"/>
      <c r="E5122"/>
      <c r="F5122"/>
      <c r="K5122"/>
      <c r="L5122"/>
      <c r="M5122"/>
      <c r="N5122"/>
      <c r="O5122"/>
      <c r="Q5122"/>
      <c r="R5122"/>
      <c r="AL5122" s="117"/>
      <c r="AM5122"/>
      <c r="AN5122"/>
      <c r="AO5122"/>
      <c r="AP5122"/>
      <c r="AU5122"/>
      <c r="AV5122" s="169"/>
    </row>
    <row r="5123" spans="1:48" s="9" customFormat="1" ht="15" customHeight="1" x14ac:dyDescent="0.35">
      <c r="A5123"/>
      <c r="B5123"/>
      <c r="C5123"/>
      <c r="D5123"/>
      <c r="E5123"/>
      <c r="F5123"/>
      <c r="K5123"/>
      <c r="L5123"/>
      <c r="M5123"/>
      <c r="N5123"/>
      <c r="O5123"/>
      <c r="Q5123"/>
      <c r="R5123"/>
      <c r="AL5123" s="117"/>
      <c r="AM5123"/>
      <c r="AN5123"/>
      <c r="AO5123"/>
      <c r="AP5123"/>
      <c r="AU5123"/>
      <c r="AV5123" s="169"/>
    </row>
    <row r="5124" spans="1:48" s="9" customFormat="1" ht="15" customHeight="1" x14ac:dyDescent="0.35">
      <c r="A5124"/>
      <c r="B5124"/>
      <c r="C5124"/>
      <c r="D5124"/>
      <c r="E5124"/>
      <c r="F5124"/>
      <c r="K5124"/>
      <c r="L5124"/>
      <c r="M5124"/>
      <c r="N5124"/>
      <c r="O5124"/>
      <c r="Q5124"/>
      <c r="R5124"/>
      <c r="AL5124" s="117"/>
      <c r="AM5124"/>
      <c r="AN5124"/>
      <c r="AO5124"/>
      <c r="AP5124"/>
      <c r="AU5124"/>
      <c r="AV5124" s="169"/>
    </row>
    <row r="5125" spans="1:48" s="9" customFormat="1" ht="15" customHeight="1" x14ac:dyDescent="0.35">
      <c r="A5125"/>
      <c r="B5125"/>
      <c r="C5125"/>
      <c r="D5125"/>
      <c r="E5125"/>
      <c r="F5125"/>
      <c r="K5125"/>
      <c r="L5125"/>
      <c r="M5125"/>
      <c r="N5125"/>
      <c r="O5125"/>
      <c r="Q5125"/>
      <c r="R5125"/>
      <c r="AL5125" s="117"/>
      <c r="AM5125"/>
      <c r="AN5125"/>
      <c r="AO5125"/>
      <c r="AP5125"/>
      <c r="AU5125"/>
      <c r="AV5125" s="169"/>
    </row>
    <row r="5126" spans="1:48" s="9" customFormat="1" ht="15" customHeight="1" x14ac:dyDescent="0.35">
      <c r="A5126"/>
      <c r="B5126"/>
      <c r="C5126"/>
      <c r="D5126"/>
      <c r="E5126"/>
      <c r="F5126"/>
      <c r="K5126"/>
      <c r="L5126"/>
      <c r="M5126"/>
      <c r="N5126"/>
      <c r="O5126"/>
      <c r="Q5126"/>
      <c r="R5126"/>
      <c r="AL5126" s="117"/>
      <c r="AM5126"/>
      <c r="AN5126"/>
      <c r="AO5126"/>
      <c r="AP5126"/>
      <c r="AU5126"/>
      <c r="AV5126" s="169"/>
    </row>
    <row r="5127" spans="1:48" s="9" customFormat="1" ht="15" customHeight="1" x14ac:dyDescent="0.35">
      <c r="A5127"/>
      <c r="B5127"/>
      <c r="C5127"/>
      <c r="D5127"/>
      <c r="E5127"/>
      <c r="F5127"/>
      <c r="K5127"/>
      <c r="L5127"/>
      <c r="M5127"/>
      <c r="N5127"/>
      <c r="O5127"/>
      <c r="Q5127"/>
      <c r="R5127"/>
      <c r="AL5127" s="117"/>
      <c r="AM5127"/>
      <c r="AN5127"/>
      <c r="AO5127"/>
      <c r="AP5127"/>
      <c r="AU5127"/>
      <c r="AV5127" s="169"/>
    </row>
    <row r="5128" spans="1:48" s="9" customFormat="1" ht="15" customHeight="1" x14ac:dyDescent="0.35">
      <c r="A5128"/>
      <c r="B5128"/>
      <c r="C5128"/>
      <c r="D5128"/>
      <c r="E5128"/>
      <c r="F5128"/>
      <c r="K5128"/>
      <c r="L5128"/>
      <c r="M5128"/>
      <c r="N5128"/>
      <c r="O5128"/>
      <c r="Q5128"/>
      <c r="R5128"/>
      <c r="AL5128" s="117"/>
      <c r="AM5128"/>
      <c r="AN5128"/>
      <c r="AO5128"/>
      <c r="AP5128"/>
      <c r="AU5128"/>
      <c r="AV5128" s="169"/>
    </row>
    <row r="5129" spans="1:48" s="9" customFormat="1" ht="15" customHeight="1" x14ac:dyDescent="0.35">
      <c r="A5129"/>
      <c r="B5129"/>
      <c r="C5129"/>
      <c r="D5129"/>
      <c r="E5129"/>
      <c r="F5129"/>
      <c r="K5129"/>
      <c r="L5129"/>
      <c r="M5129"/>
      <c r="N5129"/>
      <c r="O5129"/>
      <c r="Q5129"/>
      <c r="R5129"/>
      <c r="AL5129" s="117"/>
      <c r="AM5129"/>
      <c r="AN5129"/>
      <c r="AO5129"/>
      <c r="AP5129"/>
      <c r="AU5129"/>
      <c r="AV5129" s="169"/>
    </row>
    <row r="5130" spans="1:48" s="9" customFormat="1" ht="15" customHeight="1" x14ac:dyDescent="0.35">
      <c r="A5130"/>
      <c r="B5130"/>
      <c r="C5130"/>
      <c r="D5130"/>
      <c r="E5130"/>
      <c r="F5130"/>
      <c r="K5130"/>
      <c r="L5130"/>
      <c r="M5130"/>
      <c r="N5130"/>
      <c r="O5130"/>
      <c r="Q5130"/>
      <c r="R5130"/>
      <c r="AL5130" s="117"/>
      <c r="AM5130"/>
      <c r="AN5130"/>
      <c r="AO5130"/>
      <c r="AP5130"/>
      <c r="AU5130"/>
      <c r="AV5130" s="169"/>
    </row>
    <row r="5131" spans="1:48" s="9" customFormat="1" ht="15" customHeight="1" x14ac:dyDescent="0.35">
      <c r="A5131"/>
      <c r="B5131"/>
      <c r="C5131"/>
      <c r="D5131"/>
      <c r="E5131"/>
      <c r="F5131"/>
      <c r="K5131"/>
      <c r="L5131"/>
      <c r="M5131"/>
      <c r="N5131"/>
      <c r="O5131"/>
      <c r="Q5131"/>
      <c r="R5131"/>
      <c r="AL5131" s="117"/>
      <c r="AM5131"/>
      <c r="AN5131"/>
      <c r="AO5131"/>
      <c r="AP5131"/>
      <c r="AU5131"/>
      <c r="AV5131" s="169"/>
    </row>
    <row r="5132" spans="1:48" s="9" customFormat="1" ht="15" customHeight="1" x14ac:dyDescent="0.35">
      <c r="A5132"/>
      <c r="B5132"/>
      <c r="C5132"/>
      <c r="D5132"/>
      <c r="E5132"/>
      <c r="F5132"/>
      <c r="K5132"/>
      <c r="L5132"/>
      <c r="M5132"/>
      <c r="N5132"/>
      <c r="O5132"/>
      <c r="Q5132"/>
      <c r="R5132"/>
      <c r="AL5132" s="117"/>
      <c r="AM5132"/>
      <c r="AN5132"/>
      <c r="AO5132"/>
      <c r="AP5132"/>
      <c r="AU5132"/>
      <c r="AV5132" s="169"/>
    </row>
    <row r="5133" spans="1:48" s="9" customFormat="1" ht="15" customHeight="1" x14ac:dyDescent="0.35">
      <c r="A5133"/>
      <c r="B5133"/>
      <c r="C5133"/>
      <c r="D5133"/>
      <c r="E5133"/>
      <c r="F5133"/>
      <c r="K5133"/>
      <c r="L5133"/>
      <c r="M5133"/>
      <c r="N5133"/>
      <c r="O5133"/>
      <c r="Q5133"/>
      <c r="R5133"/>
      <c r="AL5133" s="117"/>
      <c r="AM5133"/>
      <c r="AN5133"/>
      <c r="AO5133"/>
      <c r="AP5133"/>
      <c r="AU5133"/>
      <c r="AV5133" s="169"/>
    </row>
    <row r="5134" spans="1:48" s="9" customFormat="1" ht="15" customHeight="1" x14ac:dyDescent="0.35">
      <c r="A5134"/>
      <c r="B5134"/>
      <c r="C5134"/>
      <c r="D5134"/>
      <c r="E5134"/>
      <c r="F5134"/>
      <c r="K5134"/>
      <c r="L5134"/>
      <c r="M5134"/>
      <c r="N5134"/>
      <c r="O5134"/>
      <c r="Q5134"/>
      <c r="R5134"/>
      <c r="AL5134" s="117"/>
      <c r="AM5134"/>
      <c r="AN5134"/>
      <c r="AO5134"/>
      <c r="AP5134"/>
      <c r="AU5134"/>
      <c r="AV5134" s="169"/>
    </row>
    <row r="5135" spans="1:48" s="9" customFormat="1" ht="15" customHeight="1" x14ac:dyDescent="0.35">
      <c r="A5135"/>
      <c r="B5135"/>
      <c r="C5135"/>
      <c r="D5135"/>
      <c r="E5135"/>
      <c r="F5135"/>
      <c r="K5135"/>
      <c r="L5135"/>
      <c r="M5135"/>
      <c r="N5135"/>
      <c r="O5135"/>
      <c r="Q5135"/>
      <c r="R5135"/>
      <c r="AL5135" s="117"/>
      <c r="AM5135"/>
      <c r="AN5135"/>
      <c r="AO5135"/>
      <c r="AP5135"/>
      <c r="AU5135"/>
      <c r="AV5135" s="169"/>
    </row>
    <row r="5136" spans="1:48" s="9" customFormat="1" ht="15" customHeight="1" x14ac:dyDescent="0.35">
      <c r="A5136"/>
      <c r="B5136"/>
      <c r="C5136"/>
      <c r="D5136"/>
      <c r="E5136"/>
      <c r="F5136"/>
      <c r="K5136"/>
      <c r="L5136"/>
      <c r="M5136"/>
      <c r="N5136"/>
      <c r="O5136"/>
      <c r="Q5136"/>
      <c r="R5136"/>
      <c r="AL5136" s="117"/>
      <c r="AM5136"/>
      <c r="AN5136"/>
      <c r="AO5136"/>
      <c r="AP5136"/>
      <c r="AU5136"/>
      <c r="AV5136" s="169"/>
    </row>
    <row r="5137" spans="1:48" s="9" customFormat="1" ht="15" customHeight="1" x14ac:dyDescent="0.35">
      <c r="A5137"/>
      <c r="B5137"/>
      <c r="C5137"/>
      <c r="D5137"/>
      <c r="E5137"/>
      <c r="F5137"/>
      <c r="K5137"/>
      <c r="L5137"/>
      <c r="M5137"/>
      <c r="N5137"/>
      <c r="O5137"/>
      <c r="Q5137"/>
      <c r="R5137"/>
      <c r="AL5137" s="117"/>
      <c r="AM5137"/>
      <c r="AN5137"/>
      <c r="AO5137"/>
      <c r="AP5137"/>
      <c r="AU5137"/>
      <c r="AV5137" s="169"/>
    </row>
    <row r="5138" spans="1:48" s="9" customFormat="1" ht="15" customHeight="1" x14ac:dyDescent="0.35">
      <c r="A5138"/>
      <c r="B5138"/>
      <c r="C5138"/>
      <c r="D5138"/>
      <c r="E5138"/>
      <c r="F5138"/>
      <c r="K5138"/>
      <c r="L5138"/>
      <c r="M5138"/>
      <c r="N5138"/>
      <c r="O5138"/>
      <c r="Q5138"/>
      <c r="R5138"/>
      <c r="AL5138" s="117"/>
      <c r="AM5138"/>
      <c r="AN5138"/>
      <c r="AO5138"/>
      <c r="AP5138"/>
      <c r="AU5138"/>
      <c r="AV5138" s="169"/>
    </row>
    <row r="5139" spans="1:48" s="9" customFormat="1" ht="15" customHeight="1" x14ac:dyDescent="0.35">
      <c r="A5139"/>
      <c r="B5139"/>
      <c r="C5139"/>
      <c r="D5139"/>
      <c r="E5139"/>
      <c r="F5139"/>
      <c r="K5139"/>
      <c r="L5139"/>
      <c r="M5139"/>
      <c r="N5139"/>
      <c r="O5139"/>
      <c r="Q5139"/>
      <c r="R5139"/>
      <c r="AL5139" s="117"/>
      <c r="AM5139"/>
      <c r="AN5139"/>
      <c r="AO5139"/>
      <c r="AP5139"/>
      <c r="AU5139"/>
      <c r="AV5139" s="169"/>
    </row>
    <row r="5140" spans="1:48" s="9" customFormat="1" ht="15" customHeight="1" x14ac:dyDescent="0.35">
      <c r="A5140"/>
      <c r="B5140"/>
      <c r="C5140"/>
      <c r="D5140"/>
      <c r="E5140"/>
      <c r="F5140"/>
      <c r="K5140"/>
      <c r="L5140"/>
      <c r="M5140"/>
      <c r="N5140"/>
      <c r="O5140"/>
      <c r="Q5140"/>
      <c r="R5140"/>
      <c r="AL5140" s="117"/>
      <c r="AM5140"/>
      <c r="AN5140"/>
      <c r="AO5140"/>
      <c r="AP5140"/>
      <c r="AU5140"/>
      <c r="AV5140" s="169"/>
    </row>
    <row r="5141" spans="1:48" s="9" customFormat="1" ht="15" customHeight="1" x14ac:dyDescent="0.35">
      <c r="A5141"/>
      <c r="B5141"/>
      <c r="C5141"/>
      <c r="D5141"/>
      <c r="E5141"/>
      <c r="F5141"/>
      <c r="K5141"/>
      <c r="L5141"/>
      <c r="M5141"/>
      <c r="N5141"/>
      <c r="O5141"/>
      <c r="Q5141"/>
      <c r="R5141"/>
      <c r="AL5141" s="117"/>
      <c r="AM5141"/>
      <c r="AN5141"/>
      <c r="AO5141"/>
      <c r="AP5141"/>
      <c r="AU5141"/>
      <c r="AV5141" s="169"/>
    </row>
    <row r="5142" spans="1:48" s="9" customFormat="1" ht="15" customHeight="1" x14ac:dyDescent="0.35">
      <c r="A5142"/>
      <c r="B5142"/>
      <c r="C5142"/>
      <c r="D5142"/>
      <c r="E5142"/>
      <c r="F5142"/>
      <c r="K5142"/>
      <c r="L5142"/>
      <c r="M5142"/>
      <c r="N5142"/>
      <c r="O5142"/>
      <c r="Q5142"/>
      <c r="R5142"/>
      <c r="AL5142" s="117"/>
      <c r="AM5142"/>
      <c r="AN5142"/>
      <c r="AO5142"/>
      <c r="AP5142"/>
      <c r="AU5142"/>
      <c r="AV5142" s="169"/>
    </row>
    <row r="5143" spans="1:48" s="9" customFormat="1" ht="15" customHeight="1" x14ac:dyDescent="0.35">
      <c r="A5143"/>
      <c r="B5143"/>
      <c r="C5143"/>
      <c r="D5143"/>
      <c r="E5143"/>
      <c r="F5143"/>
      <c r="K5143"/>
      <c r="L5143"/>
      <c r="M5143"/>
      <c r="N5143"/>
      <c r="O5143"/>
      <c r="Q5143"/>
      <c r="R5143"/>
      <c r="AL5143" s="117"/>
      <c r="AM5143"/>
      <c r="AN5143"/>
      <c r="AO5143"/>
      <c r="AP5143"/>
      <c r="AU5143"/>
      <c r="AV5143" s="169"/>
    </row>
    <row r="5144" spans="1:48" s="9" customFormat="1" ht="15" customHeight="1" x14ac:dyDescent="0.35">
      <c r="A5144"/>
      <c r="B5144"/>
      <c r="C5144"/>
      <c r="D5144"/>
      <c r="E5144"/>
      <c r="F5144"/>
      <c r="K5144"/>
      <c r="L5144"/>
      <c r="M5144"/>
      <c r="N5144"/>
      <c r="O5144"/>
      <c r="Q5144"/>
      <c r="R5144"/>
      <c r="AL5144" s="117"/>
      <c r="AM5144"/>
      <c r="AN5144"/>
      <c r="AO5144"/>
      <c r="AP5144"/>
      <c r="AU5144"/>
      <c r="AV5144" s="169"/>
    </row>
    <row r="5145" spans="1:48" s="9" customFormat="1" ht="15" customHeight="1" x14ac:dyDescent="0.35">
      <c r="A5145"/>
      <c r="B5145"/>
      <c r="C5145"/>
      <c r="D5145"/>
      <c r="E5145"/>
      <c r="F5145"/>
      <c r="K5145"/>
      <c r="L5145"/>
      <c r="M5145"/>
      <c r="N5145"/>
      <c r="O5145"/>
      <c r="Q5145"/>
      <c r="R5145"/>
      <c r="AL5145" s="117"/>
      <c r="AM5145"/>
      <c r="AN5145"/>
      <c r="AO5145"/>
      <c r="AP5145"/>
      <c r="AU5145"/>
      <c r="AV5145" s="169"/>
    </row>
    <row r="5146" spans="1:48" s="9" customFormat="1" ht="15" customHeight="1" x14ac:dyDescent="0.35">
      <c r="A5146"/>
      <c r="B5146"/>
      <c r="C5146"/>
      <c r="D5146"/>
      <c r="E5146"/>
      <c r="F5146"/>
      <c r="K5146"/>
      <c r="L5146"/>
      <c r="M5146"/>
      <c r="N5146"/>
      <c r="O5146"/>
      <c r="Q5146"/>
      <c r="R5146"/>
      <c r="AL5146" s="117"/>
      <c r="AM5146"/>
      <c r="AN5146"/>
      <c r="AO5146"/>
      <c r="AP5146"/>
      <c r="AU5146"/>
      <c r="AV5146" s="169"/>
    </row>
    <row r="5147" spans="1:48" s="9" customFormat="1" ht="15" customHeight="1" x14ac:dyDescent="0.35">
      <c r="A5147"/>
      <c r="B5147"/>
      <c r="C5147"/>
      <c r="D5147"/>
      <c r="E5147"/>
      <c r="F5147"/>
      <c r="K5147"/>
      <c r="L5147"/>
      <c r="M5147"/>
      <c r="N5147"/>
      <c r="O5147"/>
      <c r="Q5147"/>
      <c r="R5147"/>
      <c r="AL5147" s="117"/>
      <c r="AM5147"/>
      <c r="AN5147"/>
      <c r="AO5147"/>
      <c r="AP5147"/>
      <c r="AU5147"/>
      <c r="AV5147" s="169"/>
    </row>
    <row r="5148" spans="1:48" s="9" customFormat="1" ht="15" customHeight="1" x14ac:dyDescent="0.35">
      <c r="A5148"/>
      <c r="B5148"/>
      <c r="C5148"/>
      <c r="D5148"/>
      <c r="E5148"/>
      <c r="F5148"/>
      <c r="K5148"/>
      <c r="L5148"/>
      <c r="M5148"/>
      <c r="N5148"/>
      <c r="O5148"/>
      <c r="Q5148"/>
      <c r="R5148"/>
      <c r="AL5148" s="117"/>
      <c r="AM5148"/>
      <c r="AN5148"/>
      <c r="AO5148"/>
      <c r="AP5148"/>
      <c r="AU5148"/>
      <c r="AV5148" s="169"/>
    </row>
    <row r="5149" spans="1:48" s="9" customFormat="1" ht="15" customHeight="1" x14ac:dyDescent="0.35">
      <c r="A5149"/>
      <c r="B5149"/>
      <c r="C5149"/>
      <c r="D5149"/>
      <c r="E5149"/>
      <c r="F5149"/>
      <c r="K5149"/>
      <c r="L5149"/>
      <c r="M5149"/>
      <c r="N5149"/>
      <c r="O5149"/>
      <c r="Q5149"/>
      <c r="R5149"/>
      <c r="AL5149" s="117"/>
      <c r="AM5149"/>
      <c r="AN5149"/>
      <c r="AO5149"/>
      <c r="AP5149"/>
      <c r="AU5149"/>
      <c r="AV5149" s="169"/>
    </row>
    <row r="5150" spans="1:48" s="9" customFormat="1" ht="15" customHeight="1" x14ac:dyDescent="0.35">
      <c r="A5150"/>
      <c r="B5150"/>
      <c r="C5150"/>
      <c r="D5150"/>
      <c r="E5150"/>
      <c r="F5150"/>
      <c r="K5150"/>
      <c r="L5150"/>
      <c r="M5150"/>
      <c r="N5150"/>
      <c r="O5150"/>
      <c r="Q5150"/>
      <c r="R5150"/>
      <c r="AL5150" s="117"/>
      <c r="AM5150"/>
      <c r="AN5150"/>
      <c r="AO5150"/>
      <c r="AP5150"/>
      <c r="AU5150"/>
      <c r="AV5150" s="169"/>
    </row>
    <row r="5151" spans="1:48" s="9" customFormat="1" ht="15" customHeight="1" x14ac:dyDescent="0.35">
      <c r="A5151"/>
      <c r="B5151"/>
      <c r="C5151"/>
      <c r="D5151"/>
      <c r="E5151"/>
      <c r="F5151"/>
      <c r="K5151"/>
      <c r="L5151"/>
      <c r="M5151"/>
      <c r="N5151"/>
      <c r="O5151"/>
      <c r="Q5151"/>
      <c r="R5151"/>
      <c r="AL5151" s="117"/>
      <c r="AM5151"/>
      <c r="AN5151"/>
      <c r="AO5151"/>
      <c r="AP5151"/>
      <c r="AU5151"/>
      <c r="AV5151" s="169"/>
    </row>
    <row r="5152" spans="1:48" s="9" customFormat="1" ht="15" customHeight="1" x14ac:dyDescent="0.35">
      <c r="A5152"/>
      <c r="B5152"/>
      <c r="C5152"/>
      <c r="D5152"/>
      <c r="E5152"/>
      <c r="F5152"/>
      <c r="K5152"/>
      <c r="L5152"/>
      <c r="M5152"/>
      <c r="N5152"/>
      <c r="O5152"/>
      <c r="Q5152"/>
      <c r="R5152"/>
      <c r="AL5152" s="117"/>
      <c r="AM5152"/>
      <c r="AN5152"/>
      <c r="AO5152"/>
      <c r="AP5152"/>
      <c r="AU5152"/>
      <c r="AV5152" s="169"/>
    </row>
    <row r="5153" spans="1:48" s="9" customFormat="1" ht="15" customHeight="1" x14ac:dyDescent="0.35">
      <c r="A5153"/>
      <c r="B5153"/>
      <c r="C5153"/>
      <c r="D5153"/>
      <c r="E5153"/>
      <c r="F5153"/>
      <c r="K5153"/>
      <c r="L5153"/>
      <c r="M5153"/>
      <c r="N5153"/>
      <c r="O5153"/>
      <c r="Q5153"/>
      <c r="R5153"/>
      <c r="AL5153" s="117"/>
      <c r="AM5153"/>
      <c r="AN5153"/>
      <c r="AO5153"/>
      <c r="AP5153"/>
      <c r="AU5153"/>
      <c r="AV5153" s="169"/>
    </row>
    <row r="5154" spans="1:48" s="9" customFormat="1" ht="15" customHeight="1" x14ac:dyDescent="0.35">
      <c r="A5154"/>
      <c r="B5154"/>
      <c r="C5154"/>
      <c r="D5154"/>
      <c r="E5154"/>
      <c r="F5154"/>
      <c r="K5154"/>
      <c r="L5154"/>
      <c r="M5154"/>
      <c r="N5154"/>
      <c r="O5154"/>
      <c r="Q5154"/>
      <c r="R5154"/>
      <c r="AL5154" s="117"/>
      <c r="AM5154"/>
      <c r="AN5154"/>
      <c r="AO5154"/>
      <c r="AP5154"/>
      <c r="AU5154"/>
      <c r="AV5154" s="169"/>
    </row>
    <row r="5155" spans="1:48" s="9" customFormat="1" ht="15" customHeight="1" x14ac:dyDescent="0.35">
      <c r="A5155"/>
      <c r="B5155"/>
      <c r="C5155"/>
      <c r="D5155"/>
      <c r="E5155"/>
      <c r="F5155"/>
      <c r="K5155"/>
      <c r="L5155"/>
      <c r="M5155"/>
      <c r="N5155"/>
      <c r="O5155"/>
      <c r="Q5155"/>
      <c r="R5155"/>
      <c r="AL5155" s="117"/>
      <c r="AM5155"/>
      <c r="AN5155"/>
      <c r="AO5155"/>
      <c r="AP5155"/>
      <c r="AU5155"/>
      <c r="AV5155" s="169"/>
    </row>
    <row r="5156" spans="1:48" s="9" customFormat="1" ht="15" customHeight="1" x14ac:dyDescent="0.35">
      <c r="A5156"/>
      <c r="B5156"/>
      <c r="C5156"/>
      <c r="D5156"/>
      <c r="E5156"/>
      <c r="F5156"/>
      <c r="K5156"/>
      <c r="L5156"/>
      <c r="M5156"/>
      <c r="N5156"/>
      <c r="O5156"/>
      <c r="Q5156"/>
      <c r="R5156"/>
      <c r="AL5156" s="117"/>
      <c r="AM5156"/>
      <c r="AN5156"/>
      <c r="AO5156"/>
      <c r="AP5156"/>
      <c r="AU5156"/>
      <c r="AV5156" s="169"/>
    </row>
    <row r="5157" spans="1:48" s="9" customFormat="1" ht="15" customHeight="1" x14ac:dyDescent="0.35">
      <c r="A5157"/>
      <c r="B5157"/>
      <c r="C5157"/>
      <c r="D5157"/>
      <c r="E5157"/>
      <c r="F5157"/>
      <c r="K5157"/>
      <c r="L5157"/>
      <c r="M5157"/>
      <c r="N5157"/>
      <c r="O5157"/>
      <c r="Q5157"/>
      <c r="R5157"/>
      <c r="AL5157" s="117"/>
      <c r="AM5157"/>
      <c r="AN5157"/>
      <c r="AO5157"/>
      <c r="AP5157"/>
      <c r="AU5157"/>
      <c r="AV5157" s="169"/>
    </row>
    <row r="5158" spans="1:48" s="9" customFormat="1" ht="15" customHeight="1" x14ac:dyDescent="0.35">
      <c r="A5158"/>
      <c r="B5158"/>
      <c r="C5158"/>
      <c r="D5158"/>
      <c r="E5158"/>
      <c r="F5158"/>
      <c r="K5158"/>
      <c r="L5158"/>
      <c r="M5158"/>
      <c r="N5158"/>
      <c r="O5158"/>
      <c r="Q5158"/>
      <c r="R5158"/>
      <c r="AL5158" s="117"/>
      <c r="AM5158"/>
      <c r="AN5158"/>
      <c r="AO5158"/>
      <c r="AP5158"/>
      <c r="AU5158"/>
      <c r="AV5158" s="169"/>
    </row>
    <row r="5159" spans="1:48" s="9" customFormat="1" ht="15" customHeight="1" x14ac:dyDescent="0.35">
      <c r="A5159"/>
      <c r="B5159"/>
      <c r="C5159"/>
      <c r="D5159"/>
      <c r="E5159"/>
      <c r="F5159"/>
      <c r="K5159"/>
      <c r="L5159"/>
      <c r="M5159"/>
      <c r="N5159"/>
      <c r="O5159"/>
      <c r="Q5159"/>
      <c r="R5159"/>
      <c r="AL5159" s="117"/>
      <c r="AM5159"/>
      <c r="AN5159"/>
      <c r="AO5159"/>
      <c r="AP5159"/>
      <c r="AU5159"/>
      <c r="AV5159" s="169"/>
    </row>
    <row r="5160" spans="1:48" s="9" customFormat="1" ht="15" customHeight="1" x14ac:dyDescent="0.35">
      <c r="A5160"/>
      <c r="B5160"/>
      <c r="C5160"/>
      <c r="D5160"/>
      <c r="E5160"/>
      <c r="F5160"/>
      <c r="K5160"/>
      <c r="L5160"/>
      <c r="M5160"/>
      <c r="N5160"/>
      <c r="O5160"/>
      <c r="Q5160"/>
      <c r="R5160"/>
      <c r="AL5160" s="117"/>
      <c r="AM5160"/>
      <c r="AN5160"/>
      <c r="AO5160"/>
      <c r="AP5160"/>
      <c r="AU5160"/>
      <c r="AV5160" s="169"/>
    </row>
    <row r="5161" spans="1:48" s="9" customFormat="1" ht="15" customHeight="1" x14ac:dyDescent="0.35">
      <c r="A5161"/>
      <c r="B5161"/>
      <c r="C5161"/>
      <c r="D5161"/>
      <c r="E5161"/>
      <c r="F5161"/>
      <c r="K5161"/>
      <c r="L5161"/>
      <c r="M5161"/>
      <c r="N5161"/>
      <c r="O5161"/>
      <c r="Q5161"/>
      <c r="R5161"/>
      <c r="AL5161" s="117"/>
      <c r="AM5161"/>
      <c r="AN5161"/>
      <c r="AO5161"/>
      <c r="AP5161"/>
      <c r="AU5161"/>
      <c r="AV5161" s="169"/>
    </row>
    <row r="5162" spans="1:48" s="9" customFormat="1" ht="15" customHeight="1" x14ac:dyDescent="0.35">
      <c r="A5162"/>
      <c r="B5162"/>
      <c r="C5162"/>
      <c r="D5162"/>
      <c r="E5162"/>
      <c r="F5162"/>
      <c r="K5162"/>
      <c r="L5162"/>
      <c r="M5162"/>
      <c r="N5162"/>
      <c r="O5162"/>
      <c r="Q5162"/>
      <c r="R5162"/>
      <c r="AL5162" s="117"/>
      <c r="AM5162"/>
      <c r="AN5162"/>
      <c r="AO5162"/>
      <c r="AP5162"/>
      <c r="AU5162"/>
      <c r="AV5162" s="169"/>
    </row>
    <row r="5163" spans="1:48" s="9" customFormat="1" ht="15" customHeight="1" x14ac:dyDescent="0.35">
      <c r="A5163"/>
      <c r="B5163"/>
      <c r="C5163"/>
      <c r="D5163"/>
      <c r="E5163"/>
      <c r="F5163"/>
      <c r="K5163"/>
      <c r="L5163"/>
      <c r="M5163"/>
      <c r="N5163"/>
      <c r="O5163"/>
      <c r="Q5163"/>
      <c r="R5163"/>
      <c r="AL5163" s="117"/>
      <c r="AM5163"/>
      <c r="AN5163"/>
      <c r="AO5163"/>
      <c r="AP5163"/>
      <c r="AU5163"/>
      <c r="AV5163" s="169"/>
    </row>
    <row r="5164" spans="1:48" s="9" customFormat="1" ht="15" customHeight="1" x14ac:dyDescent="0.35">
      <c r="A5164"/>
      <c r="B5164"/>
      <c r="C5164"/>
      <c r="D5164"/>
      <c r="E5164"/>
      <c r="F5164"/>
      <c r="K5164"/>
      <c r="L5164"/>
      <c r="M5164"/>
      <c r="N5164"/>
      <c r="O5164"/>
      <c r="Q5164"/>
      <c r="R5164"/>
      <c r="AL5164" s="117"/>
      <c r="AM5164"/>
      <c r="AN5164"/>
      <c r="AO5164"/>
      <c r="AP5164"/>
      <c r="AU5164"/>
      <c r="AV5164" s="169"/>
    </row>
    <row r="5165" spans="1:48" s="9" customFormat="1" ht="15" customHeight="1" x14ac:dyDescent="0.35">
      <c r="A5165"/>
      <c r="B5165"/>
      <c r="C5165"/>
      <c r="D5165"/>
      <c r="E5165"/>
      <c r="F5165"/>
      <c r="K5165"/>
      <c r="L5165"/>
      <c r="M5165"/>
      <c r="N5165"/>
      <c r="O5165"/>
      <c r="Q5165"/>
      <c r="R5165"/>
      <c r="AL5165" s="117"/>
      <c r="AM5165"/>
      <c r="AN5165"/>
      <c r="AO5165"/>
      <c r="AP5165"/>
      <c r="AU5165"/>
      <c r="AV5165" s="169"/>
    </row>
    <row r="5166" spans="1:48" s="9" customFormat="1" ht="15" customHeight="1" x14ac:dyDescent="0.35">
      <c r="A5166"/>
      <c r="B5166"/>
      <c r="C5166"/>
      <c r="D5166"/>
      <c r="E5166"/>
      <c r="F5166"/>
      <c r="K5166"/>
      <c r="L5166"/>
      <c r="M5166"/>
      <c r="N5166"/>
      <c r="O5166"/>
      <c r="Q5166"/>
      <c r="R5166"/>
      <c r="AL5166" s="117"/>
      <c r="AM5166"/>
      <c r="AN5166"/>
      <c r="AO5166"/>
      <c r="AP5166"/>
      <c r="AU5166"/>
      <c r="AV5166" s="169"/>
    </row>
    <row r="5167" spans="1:48" s="9" customFormat="1" ht="15" customHeight="1" x14ac:dyDescent="0.35">
      <c r="A5167"/>
      <c r="B5167"/>
      <c r="C5167"/>
      <c r="D5167"/>
      <c r="E5167"/>
      <c r="F5167"/>
      <c r="K5167"/>
      <c r="L5167"/>
      <c r="M5167"/>
      <c r="N5167"/>
      <c r="O5167"/>
      <c r="Q5167"/>
      <c r="R5167"/>
      <c r="AL5167" s="117"/>
      <c r="AM5167"/>
      <c r="AN5167"/>
      <c r="AO5167"/>
      <c r="AP5167"/>
      <c r="AU5167"/>
      <c r="AV5167" s="169"/>
    </row>
    <row r="5168" spans="1:48" s="9" customFormat="1" ht="15" customHeight="1" x14ac:dyDescent="0.35">
      <c r="A5168"/>
      <c r="B5168"/>
      <c r="C5168"/>
      <c r="D5168"/>
      <c r="E5168"/>
      <c r="F5168"/>
      <c r="K5168"/>
      <c r="L5168"/>
      <c r="M5168"/>
      <c r="N5168"/>
      <c r="O5168"/>
      <c r="Q5168"/>
      <c r="R5168"/>
      <c r="AL5168" s="117"/>
      <c r="AM5168"/>
      <c r="AN5168"/>
      <c r="AO5168"/>
      <c r="AP5168"/>
      <c r="AU5168"/>
      <c r="AV5168" s="169"/>
    </row>
    <row r="5169" spans="1:48" s="9" customFormat="1" ht="15" customHeight="1" x14ac:dyDescent="0.35">
      <c r="A5169"/>
      <c r="B5169"/>
      <c r="C5169"/>
      <c r="D5169"/>
      <c r="E5169"/>
      <c r="F5169"/>
      <c r="K5169"/>
      <c r="L5169"/>
      <c r="M5169"/>
      <c r="N5169"/>
      <c r="O5169"/>
      <c r="Q5169"/>
      <c r="R5169"/>
      <c r="AL5169" s="117"/>
      <c r="AM5169"/>
      <c r="AN5169"/>
      <c r="AO5169"/>
      <c r="AP5169"/>
      <c r="AU5169"/>
      <c r="AV5169" s="169"/>
    </row>
    <row r="5170" spans="1:48" s="9" customFormat="1" ht="15" customHeight="1" x14ac:dyDescent="0.35">
      <c r="A5170"/>
      <c r="B5170"/>
      <c r="C5170"/>
      <c r="D5170"/>
      <c r="E5170"/>
      <c r="F5170"/>
      <c r="K5170"/>
      <c r="L5170"/>
      <c r="M5170"/>
      <c r="N5170"/>
      <c r="O5170"/>
      <c r="Q5170"/>
      <c r="R5170"/>
      <c r="AL5170" s="117"/>
      <c r="AM5170"/>
      <c r="AN5170"/>
      <c r="AO5170"/>
      <c r="AP5170"/>
      <c r="AU5170"/>
      <c r="AV5170" s="169"/>
    </row>
    <row r="5171" spans="1:48" s="9" customFormat="1" ht="15" customHeight="1" x14ac:dyDescent="0.35">
      <c r="A5171"/>
      <c r="B5171"/>
      <c r="C5171"/>
      <c r="D5171"/>
      <c r="E5171"/>
      <c r="F5171"/>
      <c r="K5171"/>
      <c r="L5171"/>
      <c r="M5171"/>
      <c r="N5171"/>
      <c r="O5171"/>
      <c r="Q5171"/>
      <c r="R5171"/>
      <c r="AL5171" s="117"/>
      <c r="AM5171"/>
      <c r="AN5171"/>
      <c r="AO5171"/>
      <c r="AP5171"/>
      <c r="AU5171"/>
      <c r="AV5171" s="169"/>
    </row>
    <row r="5172" spans="1:48" s="9" customFormat="1" ht="15" customHeight="1" x14ac:dyDescent="0.35">
      <c r="A5172"/>
      <c r="B5172"/>
      <c r="C5172"/>
      <c r="D5172"/>
      <c r="E5172"/>
      <c r="F5172"/>
      <c r="K5172"/>
      <c r="L5172"/>
      <c r="M5172"/>
      <c r="N5172"/>
      <c r="O5172"/>
      <c r="Q5172"/>
      <c r="R5172"/>
      <c r="AL5172" s="117"/>
      <c r="AM5172"/>
      <c r="AN5172"/>
      <c r="AO5172"/>
      <c r="AP5172"/>
      <c r="AU5172"/>
      <c r="AV5172" s="169"/>
    </row>
    <row r="5173" spans="1:48" s="9" customFormat="1" ht="15" customHeight="1" x14ac:dyDescent="0.35">
      <c r="A5173"/>
      <c r="B5173"/>
      <c r="C5173"/>
      <c r="D5173"/>
      <c r="E5173"/>
      <c r="F5173"/>
      <c r="K5173"/>
      <c r="L5173"/>
      <c r="M5173"/>
      <c r="N5173"/>
      <c r="O5173"/>
      <c r="Q5173"/>
      <c r="R5173"/>
      <c r="AL5173" s="117"/>
      <c r="AM5173"/>
      <c r="AN5173"/>
      <c r="AO5173"/>
      <c r="AP5173"/>
      <c r="AU5173"/>
      <c r="AV5173" s="169"/>
    </row>
    <row r="5174" spans="1:48" s="9" customFormat="1" ht="15" customHeight="1" x14ac:dyDescent="0.35">
      <c r="A5174"/>
      <c r="B5174"/>
      <c r="C5174"/>
      <c r="D5174"/>
      <c r="E5174"/>
      <c r="F5174"/>
      <c r="K5174"/>
      <c r="L5174"/>
      <c r="M5174"/>
      <c r="N5174"/>
      <c r="O5174"/>
      <c r="Q5174"/>
      <c r="R5174"/>
      <c r="AL5174" s="117"/>
      <c r="AM5174"/>
      <c r="AN5174"/>
      <c r="AO5174"/>
      <c r="AP5174"/>
      <c r="AU5174"/>
      <c r="AV5174" s="169"/>
    </row>
    <row r="5175" spans="1:48" s="9" customFormat="1" ht="15" customHeight="1" x14ac:dyDescent="0.35">
      <c r="A5175"/>
      <c r="B5175"/>
      <c r="C5175"/>
      <c r="D5175"/>
      <c r="E5175"/>
      <c r="F5175"/>
      <c r="K5175"/>
      <c r="L5175"/>
      <c r="M5175"/>
      <c r="N5175"/>
      <c r="O5175"/>
      <c r="Q5175"/>
      <c r="R5175"/>
      <c r="AL5175" s="117"/>
      <c r="AM5175"/>
      <c r="AN5175"/>
      <c r="AO5175"/>
      <c r="AP5175"/>
      <c r="AU5175"/>
      <c r="AV5175" s="169"/>
    </row>
    <row r="5176" spans="1:48" s="9" customFormat="1" ht="15" customHeight="1" x14ac:dyDescent="0.35">
      <c r="A5176"/>
      <c r="B5176"/>
      <c r="C5176"/>
      <c r="D5176"/>
      <c r="E5176"/>
      <c r="F5176"/>
      <c r="K5176"/>
      <c r="L5176"/>
      <c r="M5176"/>
      <c r="N5176"/>
      <c r="O5176"/>
      <c r="Q5176"/>
      <c r="R5176"/>
      <c r="AL5176" s="117"/>
      <c r="AM5176"/>
      <c r="AN5176"/>
      <c r="AO5176"/>
      <c r="AP5176"/>
      <c r="AU5176"/>
      <c r="AV5176" s="169"/>
    </row>
    <row r="5177" spans="1:48" s="9" customFormat="1" ht="15" customHeight="1" x14ac:dyDescent="0.35">
      <c r="A5177"/>
      <c r="B5177"/>
      <c r="C5177"/>
      <c r="D5177"/>
      <c r="E5177"/>
      <c r="F5177"/>
      <c r="K5177"/>
      <c r="L5177"/>
      <c r="M5177"/>
      <c r="N5177"/>
      <c r="O5177"/>
      <c r="Q5177"/>
      <c r="R5177"/>
      <c r="AL5177" s="117"/>
      <c r="AM5177"/>
      <c r="AN5177"/>
      <c r="AO5177"/>
      <c r="AP5177"/>
      <c r="AU5177"/>
      <c r="AV5177" s="169"/>
    </row>
    <row r="5178" spans="1:48" s="9" customFormat="1" ht="15" customHeight="1" x14ac:dyDescent="0.35">
      <c r="A5178"/>
      <c r="B5178"/>
      <c r="C5178"/>
      <c r="D5178"/>
      <c r="E5178"/>
      <c r="F5178"/>
      <c r="K5178"/>
      <c r="L5178"/>
      <c r="M5178"/>
      <c r="N5178"/>
      <c r="O5178"/>
      <c r="Q5178"/>
      <c r="R5178"/>
      <c r="AL5178" s="117"/>
      <c r="AM5178"/>
      <c r="AN5178"/>
      <c r="AO5178"/>
      <c r="AP5178"/>
      <c r="AU5178"/>
      <c r="AV5178" s="169"/>
    </row>
    <row r="5179" spans="1:48" s="9" customFormat="1" ht="15" customHeight="1" x14ac:dyDescent="0.35">
      <c r="A5179"/>
      <c r="B5179"/>
      <c r="C5179"/>
      <c r="D5179"/>
      <c r="E5179"/>
      <c r="F5179"/>
      <c r="K5179"/>
      <c r="L5179"/>
      <c r="M5179"/>
      <c r="N5179"/>
      <c r="O5179"/>
      <c r="Q5179"/>
      <c r="R5179"/>
      <c r="AL5179" s="117"/>
      <c r="AM5179"/>
      <c r="AN5179"/>
      <c r="AO5179"/>
      <c r="AP5179"/>
      <c r="AU5179"/>
      <c r="AV5179" s="169"/>
    </row>
    <row r="5180" spans="1:48" s="9" customFormat="1" ht="15" customHeight="1" x14ac:dyDescent="0.35">
      <c r="A5180"/>
      <c r="B5180"/>
      <c r="C5180"/>
      <c r="D5180"/>
      <c r="E5180"/>
      <c r="F5180"/>
      <c r="K5180"/>
      <c r="L5180"/>
      <c r="M5180"/>
      <c r="N5180"/>
      <c r="O5180"/>
      <c r="Q5180"/>
      <c r="R5180"/>
      <c r="AL5180" s="117"/>
      <c r="AM5180"/>
      <c r="AN5180"/>
      <c r="AO5180"/>
      <c r="AP5180"/>
      <c r="AU5180"/>
      <c r="AV5180" s="169"/>
    </row>
    <row r="5181" spans="1:48" s="9" customFormat="1" ht="15" customHeight="1" x14ac:dyDescent="0.35">
      <c r="A5181"/>
      <c r="B5181"/>
      <c r="C5181"/>
      <c r="D5181"/>
      <c r="E5181"/>
      <c r="F5181"/>
      <c r="K5181"/>
      <c r="L5181"/>
      <c r="M5181"/>
      <c r="N5181"/>
      <c r="O5181"/>
      <c r="Q5181"/>
      <c r="R5181"/>
      <c r="AL5181" s="117"/>
      <c r="AM5181"/>
      <c r="AN5181"/>
      <c r="AO5181"/>
      <c r="AP5181"/>
      <c r="AU5181"/>
      <c r="AV5181" s="169"/>
    </row>
    <row r="5182" spans="1:48" s="9" customFormat="1" ht="15" customHeight="1" x14ac:dyDescent="0.35">
      <c r="A5182"/>
      <c r="B5182"/>
      <c r="C5182"/>
      <c r="D5182"/>
      <c r="E5182"/>
      <c r="F5182"/>
      <c r="K5182"/>
      <c r="L5182"/>
      <c r="M5182"/>
      <c r="N5182"/>
      <c r="O5182"/>
      <c r="Q5182"/>
      <c r="R5182"/>
      <c r="AL5182" s="117"/>
      <c r="AM5182"/>
      <c r="AN5182"/>
      <c r="AO5182"/>
      <c r="AP5182"/>
      <c r="AU5182"/>
      <c r="AV5182" s="169"/>
    </row>
    <row r="5183" spans="1:48" s="9" customFormat="1" ht="15" customHeight="1" x14ac:dyDescent="0.35">
      <c r="A5183"/>
      <c r="B5183"/>
      <c r="C5183"/>
      <c r="D5183"/>
      <c r="E5183"/>
      <c r="F5183"/>
      <c r="K5183"/>
      <c r="L5183"/>
      <c r="M5183"/>
      <c r="N5183"/>
      <c r="O5183"/>
      <c r="Q5183"/>
      <c r="R5183"/>
      <c r="AL5183" s="117"/>
      <c r="AM5183"/>
      <c r="AN5183"/>
      <c r="AO5183"/>
      <c r="AP5183"/>
      <c r="AU5183"/>
      <c r="AV5183" s="169"/>
    </row>
    <row r="5184" spans="1:48" s="9" customFormat="1" ht="15" customHeight="1" x14ac:dyDescent="0.35">
      <c r="A5184"/>
      <c r="B5184"/>
      <c r="C5184"/>
      <c r="D5184"/>
      <c r="E5184"/>
      <c r="F5184"/>
      <c r="K5184"/>
      <c r="L5184"/>
      <c r="M5184"/>
      <c r="N5184"/>
      <c r="O5184"/>
      <c r="Q5184"/>
      <c r="R5184"/>
      <c r="AL5184" s="117"/>
      <c r="AM5184"/>
      <c r="AN5184"/>
      <c r="AO5184"/>
      <c r="AP5184"/>
      <c r="AU5184"/>
      <c r="AV5184" s="169"/>
    </row>
    <row r="5185" spans="1:48" s="9" customFormat="1" ht="15" customHeight="1" x14ac:dyDescent="0.35">
      <c r="A5185"/>
      <c r="B5185"/>
      <c r="C5185"/>
      <c r="D5185"/>
      <c r="E5185"/>
      <c r="F5185"/>
      <c r="K5185"/>
      <c r="L5185"/>
      <c r="M5185"/>
      <c r="N5185"/>
      <c r="O5185"/>
      <c r="Q5185"/>
      <c r="R5185"/>
      <c r="AL5185" s="117"/>
      <c r="AM5185"/>
      <c r="AN5185"/>
      <c r="AO5185"/>
      <c r="AP5185"/>
      <c r="AU5185"/>
      <c r="AV5185" s="169"/>
    </row>
    <row r="5186" spans="1:48" s="9" customFormat="1" ht="15" customHeight="1" x14ac:dyDescent="0.35">
      <c r="A5186"/>
      <c r="B5186"/>
      <c r="C5186"/>
      <c r="D5186"/>
      <c r="E5186"/>
      <c r="F5186"/>
      <c r="K5186"/>
      <c r="L5186"/>
      <c r="M5186"/>
      <c r="N5186"/>
      <c r="O5186"/>
      <c r="Q5186"/>
      <c r="R5186"/>
      <c r="AL5186" s="117"/>
      <c r="AM5186"/>
      <c r="AN5186"/>
      <c r="AO5186"/>
      <c r="AP5186"/>
      <c r="AU5186"/>
      <c r="AV5186" s="169"/>
    </row>
    <row r="5187" spans="1:48" s="9" customFormat="1" ht="15" customHeight="1" x14ac:dyDescent="0.35">
      <c r="A5187"/>
      <c r="B5187"/>
      <c r="C5187"/>
      <c r="D5187"/>
      <c r="E5187"/>
      <c r="F5187"/>
      <c r="K5187"/>
      <c r="L5187"/>
      <c r="M5187"/>
      <c r="N5187"/>
      <c r="O5187"/>
      <c r="Q5187"/>
      <c r="R5187"/>
      <c r="AL5187" s="117"/>
      <c r="AM5187"/>
      <c r="AN5187"/>
      <c r="AO5187"/>
      <c r="AP5187"/>
      <c r="AU5187"/>
      <c r="AV5187" s="169"/>
    </row>
    <row r="5188" spans="1:48" s="9" customFormat="1" ht="15" customHeight="1" x14ac:dyDescent="0.35">
      <c r="A5188"/>
      <c r="B5188"/>
      <c r="C5188"/>
      <c r="D5188"/>
      <c r="E5188"/>
      <c r="F5188"/>
      <c r="K5188"/>
      <c r="L5188"/>
      <c r="M5188"/>
      <c r="N5188"/>
      <c r="O5188"/>
      <c r="Q5188"/>
      <c r="R5188"/>
      <c r="AL5188" s="117"/>
      <c r="AM5188"/>
      <c r="AN5188"/>
      <c r="AO5188"/>
      <c r="AP5188"/>
      <c r="AU5188"/>
      <c r="AV5188" s="169"/>
    </row>
    <row r="5189" spans="1:48" s="9" customFormat="1" ht="15" customHeight="1" x14ac:dyDescent="0.35">
      <c r="A5189"/>
      <c r="B5189"/>
      <c r="C5189"/>
      <c r="D5189"/>
      <c r="E5189"/>
      <c r="F5189"/>
      <c r="K5189"/>
      <c r="L5189"/>
      <c r="M5189"/>
      <c r="N5189"/>
      <c r="O5189"/>
      <c r="Q5189"/>
      <c r="R5189"/>
      <c r="AL5189" s="117"/>
      <c r="AM5189"/>
      <c r="AN5189"/>
      <c r="AO5189"/>
      <c r="AP5189"/>
      <c r="AU5189"/>
      <c r="AV5189" s="169"/>
    </row>
    <row r="5190" spans="1:48" s="9" customFormat="1" ht="15" customHeight="1" x14ac:dyDescent="0.35">
      <c r="A5190"/>
      <c r="B5190"/>
      <c r="C5190"/>
      <c r="D5190"/>
      <c r="E5190"/>
      <c r="F5190"/>
      <c r="K5190"/>
      <c r="L5190"/>
      <c r="M5190"/>
      <c r="N5190"/>
      <c r="O5190"/>
      <c r="Q5190"/>
      <c r="R5190"/>
      <c r="AL5190" s="117"/>
      <c r="AM5190"/>
      <c r="AN5190"/>
      <c r="AO5190"/>
      <c r="AP5190"/>
      <c r="AU5190"/>
      <c r="AV5190" s="169"/>
    </row>
    <row r="5191" spans="1:48" s="9" customFormat="1" ht="15" customHeight="1" x14ac:dyDescent="0.35">
      <c r="A5191"/>
      <c r="B5191"/>
      <c r="C5191"/>
      <c r="D5191"/>
      <c r="E5191"/>
      <c r="F5191"/>
      <c r="K5191"/>
      <c r="L5191"/>
      <c r="M5191"/>
      <c r="N5191"/>
      <c r="O5191"/>
      <c r="Q5191"/>
      <c r="R5191"/>
      <c r="AL5191" s="117"/>
      <c r="AM5191"/>
      <c r="AN5191"/>
      <c r="AO5191"/>
      <c r="AP5191"/>
      <c r="AU5191"/>
      <c r="AV5191" s="169"/>
    </row>
    <row r="5192" spans="1:48" s="9" customFormat="1" ht="15" customHeight="1" x14ac:dyDescent="0.35">
      <c r="A5192"/>
      <c r="B5192"/>
      <c r="C5192"/>
      <c r="D5192"/>
      <c r="E5192"/>
      <c r="F5192"/>
      <c r="K5192"/>
      <c r="L5192"/>
      <c r="M5192"/>
      <c r="N5192"/>
      <c r="O5192"/>
      <c r="Q5192"/>
      <c r="R5192"/>
      <c r="AL5192" s="117"/>
      <c r="AM5192"/>
      <c r="AN5192"/>
      <c r="AO5192"/>
      <c r="AP5192"/>
      <c r="AU5192"/>
      <c r="AV5192" s="169"/>
    </row>
    <row r="5193" spans="1:48" s="9" customFormat="1" ht="15" customHeight="1" x14ac:dyDescent="0.35">
      <c r="A5193"/>
      <c r="B5193"/>
      <c r="C5193"/>
      <c r="D5193"/>
      <c r="E5193"/>
      <c r="F5193"/>
      <c r="K5193"/>
      <c r="L5193"/>
      <c r="M5193"/>
      <c r="N5193"/>
      <c r="O5193"/>
      <c r="Q5193"/>
      <c r="R5193"/>
      <c r="AL5193" s="117"/>
      <c r="AM5193"/>
      <c r="AN5193"/>
      <c r="AO5193"/>
      <c r="AP5193"/>
      <c r="AU5193"/>
      <c r="AV5193" s="169"/>
    </row>
    <row r="5194" spans="1:48" s="9" customFormat="1" ht="15" customHeight="1" x14ac:dyDescent="0.35">
      <c r="A5194"/>
      <c r="B5194"/>
      <c r="C5194"/>
      <c r="D5194"/>
      <c r="E5194"/>
      <c r="F5194"/>
      <c r="K5194"/>
      <c r="L5194"/>
      <c r="M5194"/>
      <c r="N5194"/>
      <c r="O5194"/>
      <c r="Q5194"/>
      <c r="R5194"/>
      <c r="AL5194" s="117"/>
      <c r="AM5194"/>
      <c r="AN5194"/>
      <c r="AO5194"/>
      <c r="AP5194"/>
      <c r="AU5194"/>
      <c r="AV5194" s="169"/>
    </row>
    <row r="5195" spans="1:48" s="9" customFormat="1" ht="15" customHeight="1" x14ac:dyDescent="0.35">
      <c r="A5195"/>
      <c r="B5195"/>
      <c r="C5195"/>
      <c r="D5195"/>
      <c r="E5195"/>
      <c r="F5195"/>
      <c r="K5195"/>
      <c r="L5195"/>
      <c r="M5195"/>
      <c r="N5195"/>
      <c r="O5195"/>
      <c r="Q5195"/>
      <c r="R5195"/>
      <c r="AL5195" s="117"/>
      <c r="AM5195"/>
      <c r="AN5195"/>
      <c r="AO5195"/>
      <c r="AP5195"/>
      <c r="AU5195"/>
      <c r="AV5195" s="169"/>
    </row>
    <row r="5196" spans="1:48" s="9" customFormat="1" ht="15" customHeight="1" x14ac:dyDescent="0.35">
      <c r="A5196"/>
      <c r="B5196"/>
      <c r="C5196"/>
      <c r="D5196"/>
      <c r="E5196"/>
      <c r="F5196"/>
      <c r="K5196"/>
      <c r="L5196"/>
      <c r="M5196"/>
      <c r="N5196"/>
      <c r="O5196"/>
      <c r="Q5196"/>
      <c r="R5196"/>
      <c r="AL5196" s="117"/>
      <c r="AM5196"/>
      <c r="AN5196"/>
      <c r="AO5196"/>
      <c r="AP5196"/>
      <c r="AU5196"/>
      <c r="AV5196" s="169"/>
    </row>
    <row r="5197" spans="1:48" s="9" customFormat="1" ht="15" customHeight="1" x14ac:dyDescent="0.35">
      <c r="A5197"/>
      <c r="B5197"/>
      <c r="C5197"/>
      <c r="D5197"/>
      <c r="E5197"/>
      <c r="F5197"/>
      <c r="K5197"/>
      <c r="L5197"/>
      <c r="M5197"/>
      <c r="N5197"/>
      <c r="O5197"/>
      <c r="Q5197"/>
      <c r="R5197"/>
      <c r="AL5197" s="117"/>
      <c r="AM5197"/>
      <c r="AN5197"/>
      <c r="AO5197"/>
      <c r="AP5197"/>
      <c r="AU5197"/>
      <c r="AV5197" s="169"/>
    </row>
    <row r="5198" spans="1:48" s="9" customFormat="1" ht="15" customHeight="1" x14ac:dyDescent="0.35">
      <c r="A5198"/>
      <c r="B5198"/>
      <c r="C5198"/>
      <c r="D5198"/>
      <c r="E5198"/>
      <c r="F5198"/>
      <c r="K5198"/>
      <c r="L5198"/>
      <c r="M5198"/>
      <c r="N5198"/>
      <c r="O5198"/>
      <c r="Q5198"/>
      <c r="R5198"/>
      <c r="AL5198" s="117"/>
      <c r="AM5198"/>
      <c r="AN5198"/>
      <c r="AO5198"/>
      <c r="AP5198"/>
      <c r="AU5198"/>
      <c r="AV5198" s="169"/>
    </row>
    <row r="5199" spans="1:48" s="9" customFormat="1" ht="15" customHeight="1" x14ac:dyDescent="0.35">
      <c r="A5199"/>
      <c r="B5199"/>
      <c r="C5199"/>
      <c r="D5199"/>
      <c r="E5199"/>
      <c r="F5199"/>
      <c r="K5199"/>
      <c r="L5199"/>
      <c r="M5199"/>
      <c r="N5199"/>
      <c r="O5199"/>
      <c r="Q5199"/>
      <c r="R5199"/>
      <c r="AL5199" s="117"/>
      <c r="AM5199"/>
      <c r="AN5199"/>
      <c r="AO5199"/>
      <c r="AP5199"/>
      <c r="AU5199"/>
      <c r="AV5199" s="169"/>
    </row>
    <row r="5200" spans="1:48" s="9" customFormat="1" ht="15" customHeight="1" x14ac:dyDescent="0.35">
      <c r="A5200"/>
      <c r="B5200"/>
      <c r="C5200"/>
      <c r="D5200"/>
      <c r="E5200"/>
      <c r="F5200"/>
      <c r="K5200"/>
      <c r="L5200"/>
      <c r="M5200"/>
      <c r="N5200"/>
      <c r="O5200"/>
      <c r="Q5200"/>
      <c r="R5200"/>
      <c r="AL5200" s="117"/>
      <c r="AM5200"/>
      <c r="AN5200"/>
      <c r="AO5200"/>
      <c r="AP5200"/>
      <c r="AU5200"/>
      <c r="AV5200" s="169"/>
    </row>
    <row r="5201" spans="1:48" s="9" customFormat="1" ht="15" customHeight="1" x14ac:dyDescent="0.35">
      <c r="A5201"/>
      <c r="B5201"/>
      <c r="C5201"/>
      <c r="D5201"/>
      <c r="E5201"/>
      <c r="F5201"/>
      <c r="K5201"/>
      <c r="L5201"/>
      <c r="M5201"/>
      <c r="N5201"/>
      <c r="O5201"/>
      <c r="Q5201"/>
      <c r="R5201"/>
      <c r="AL5201" s="117"/>
      <c r="AM5201"/>
      <c r="AN5201"/>
      <c r="AO5201"/>
      <c r="AP5201"/>
      <c r="AU5201"/>
      <c r="AV5201" s="169"/>
    </row>
    <row r="5202" spans="1:48" s="9" customFormat="1" ht="15" customHeight="1" x14ac:dyDescent="0.35">
      <c r="A5202"/>
      <c r="B5202"/>
      <c r="C5202"/>
      <c r="D5202"/>
      <c r="E5202"/>
      <c r="F5202"/>
      <c r="K5202"/>
      <c r="L5202"/>
      <c r="M5202"/>
      <c r="N5202"/>
      <c r="O5202"/>
      <c r="Q5202"/>
      <c r="R5202"/>
      <c r="AL5202" s="117"/>
      <c r="AM5202"/>
      <c r="AN5202"/>
      <c r="AO5202"/>
      <c r="AP5202"/>
      <c r="AU5202"/>
      <c r="AV5202" s="169"/>
    </row>
    <row r="5203" spans="1:48" s="9" customFormat="1" ht="15" customHeight="1" x14ac:dyDescent="0.35">
      <c r="A5203"/>
      <c r="B5203"/>
      <c r="C5203"/>
      <c r="D5203"/>
      <c r="E5203"/>
      <c r="F5203"/>
      <c r="K5203"/>
      <c r="L5203"/>
      <c r="M5203"/>
      <c r="N5203"/>
      <c r="O5203"/>
      <c r="Q5203"/>
      <c r="R5203"/>
      <c r="AL5203" s="117"/>
      <c r="AM5203"/>
      <c r="AN5203"/>
      <c r="AO5203"/>
      <c r="AP5203"/>
      <c r="AU5203"/>
      <c r="AV5203" s="169"/>
    </row>
    <row r="5204" spans="1:48" s="9" customFormat="1" ht="15" customHeight="1" x14ac:dyDescent="0.35">
      <c r="A5204"/>
      <c r="B5204"/>
      <c r="C5204"/>
      <c r="D5204"/>
      <c r="E5204"/>
      <c r="F5204"/>
      <c r="K5204"/>
      <c r="L5204"/>
      <c r="M5204"/>
      <c r="N5204"/>
      <c r="O5204"/>
      <c r="Q5204"/>
      <c r="R5204"/>
      <c r="AL5204" s="117"/>
      <c r="AM5204"/>
      <c r="AN5204"/>
      <c r="AO5204"/>
      <c r="AP5204"/>
      <c r="AU5204"/>
      <c r="AV5204" s="169"/>
    </row>
    <row r="5205" spans="1:48" s="9" customFormat="1" ht="15" customHeight="1" x14ac:dyDescent="0.35">
      <c r="A5205"/>
      <c r="B5205"/>
      <c r="C5205"/>
      <c r="D5205"/>
      <c r="E5205"/>
      <c r="F5205"/>
      <c r="K5205"/>
      <c r="L5205"/>
      <c r="M5205"/>
      <c r="N5205"/>
      <c r="O5205"/>
      <c r="Q5205"/>
      <c r="R5205"/>
      <c r="AL5205" s="117"/>
      <c r="AM5205"/>
      <c r="AN5205"/>
      <c r="AO5205"/>
      <c r="AP5205"/>
      <c r="AU5205"/>
      <c r="AV5205" s="169"/>
    </row>
    <row r="5206" spans="1:48" s="9" customFormat="1" ht="15" customHeight="1" x14ac:dyDescent="0.35">
      <c r="A5206"/>
      <c r="B5206"/>
      <c r="C5206"/>
      <c r="D5206"/>
      <c r="E5206"/>
      <c r="F5206"/>
      <c r="K5206"/>
      <c r="L5206"/>
      <c r="M5206"/>
      <c r="N5206"/>
      <c r="O5206"/>
      <c r="Q5206"/>
      <c r="R5206"/>
      <c r="AL5206" s="117"/>
      <c r="AM5206"/>
      <c r="AN5206"/>
      <c r="AO5206"/>
      <c r="AP5206"/>
      <c r="AU5206"/>
      <c r="AV5206" s="169"/>
    </row>
    <row r="5207" spans="1:48" s="9" customFormat="1" ht="15" customHeight="1" x14ac:dyDescent="0.35">
      <c r="A5207"/>
      <c r="B5207"/>
      <c r="C5207"/>
      <c r="D5207"/>
      <c r="E5207"/>
      <c r="F5207"/>
      <c r="K5207"/>
      <c r="L5207"/>
      <c r="M5207"/>
      <c r="N5207"/>
      <c r="O5207"/>
      <c r="Q5207"/>
      <c r="R5207"/>
      <c r="AL5207" s="117"/>
      <c r="AM5207"/>
      <c r="AN5207"/>
      <c r="AO5207"/>
      <c r="AP5207"/>
      <c r="AU5207"/>
      <c r="AV5207" s="169"/>
    </row>
    <row r="5208" spans="1:48" s="9" customFormat="1" ht="15" customHeight="1" x14ac:dyDescent="0.35">
      <c r="A5208"/>
      <c r="B5208"/>
      <c r="C5208"/>
      <c r="D5208"/>
      <c r="E5208"/>
      <c r="F5208"/>
      <c r="K5208"/>
      <c r="L5208"/>
      <c r="M5208"/>
      <c r="N5208"/>
      <c r="O5208"/>
      <c r="Q5208"/>
      <c r="R5208"/>
      <c r="AL5208" s="117"/>
      <c r="AM5208"/>
      <c r="AN5208"/>
      <c r="AO5208"/>
      <c r="AP5208"/>
      <c r="AU5208"/>
      <c r="AV5208" s="169"/>
    </row>
    <row r="5209" spans="1:48" s="9" customFormat="1" ht="15" customHeight="1" x14ac:dyDescent="0.35">
      <c r="A5209"/>
      <c r="B5209"/>
      <c r="C5209"/>
      <c r="D5209"/>
      <c r="E5209"/>
      <c r="F5209"/>
      <c r="K5209"/>
      <c r="L5209"/>
      <c r="M5209"/>
      <c r="N5209"/>
      <c r="O5209"/>
      <c r="Q5209"/>
      <c r="R5209"/>
      <c r="AL5209" s="117"/>
      <c r="AM5209"/>
      <c r="AN5209"/>
      <c r="AO5209"/>
      <c r="AP5209"/>
      <c r="AU5209"/>
      <c r="AV5209" s="169"/>
    </row>
    <row r="5210" spans="1:48" s="9" customFormat="1" ht="15" customHeight="1" x14ac:dyDescent="0.35">
      <c r="A5210"/>
      <c r="B5210"/>
      <c r="C5210"/>
      <c r="D5210"/>
      <c r="E5210"/>
      <c r="F5210"/>
      <c r="K5210"/>
      <c r="L5210"/>
      <c r="M5210"/>
      <c r="N5210"/>
      <c r="O5210"/>
      <c r="Q5210"/>
      <c r="R5210"/>
      <c r="AL5210" s="117"/>
      <c r="AM5210"/>
      <c r="AN5210"/>
      <c r="AO5210"/>
      <c r="AP5210"/>
      <c r="AU5210"/>
      <c r="AV5210" s="169"/>
    </row>
    <row r="5211" spans="1:48" s="9" customFormat="1" ht="15" customHeight="1" x14ac:dyDescent="0.35">
      <c r="A5211"/>
      <c r="B5211"/>
      <c r="C5211"/>
      <c r="D5211"/>
      <c r="E5211"/>
      <c r="F5211"/>
      <c r="K5211"/>
      <c r="L5211"/>
      <c r="M5211"/>
      <c r="N5211"/>
      <c r="O5211"/>
      <c r="Q5211"/>
      <c r="R5211"/>
      <c r="AL5211" s="117"/>
      <c r="AM5211"/>
      <c r="AN5211"/>
      <c r="AO5211"/>
      <c r="AP5211"/>
      <c r="AU5211"/>
      <c r="AV5211" s="169"/>
    </row>
    <row r="5212" spans="1:48" s="9" customFormat="1" ht="15" customHeight="1" x14ac:dyDescent="0.35">
      <c r="A5212"/>
      <c r="B5212"/>
      <c r="C5212"/>
      <c r="D5212"/>
      <c r="E5212"/>
      <c r="F5212"/>
      <c r="K5212"/>
      <c r="L5212"/>
      <c r="M5212"/>
      <c r="N5212"/>
      <c r="O5212"/>
      <c r="Q5212"/>
      <c r="R5212"/>
      <c r="AL5212" s="117"/>
      <c r="AM5212"/>
      <c r="AN5212"/>
      <c r="AO5212"/>
      <c r="AP5212"/>
      <c r="AU5212"/>
      <c r="AV5212" s="169"/>
    </row>
    <row r="5213" spans="1:48" s="9" customFormat="1" ht="15" customHeight="1" x14ac:dyDescent="0.35">
      <c r="A5213"/>
      <c r="B5213"/>
      <c r="C5213"/>
      <c r="D5213"/>
      <c r="E5213"/>
      <c r="F5213"/>
      <c r="K5213"/>
      <c r="L5213"/>
      <c r="M5213"/>
      <c r="N5213"/>
      <c r="O5213"/>
      <c r="Q5213"/>
      <c r="R5213"/>
      <c r="AL5213" s="117"/>
      <c r="AM5213"/>
      <c r="AN5213"/>
      <c r="AO5213"/>
      <c r="AP5213"/>
      <c r="AU5213"/>
      <c r="AV5213" s="169"/>
    </row>
    <row r="5214" spans="1:48" s="9" customFormat="1" ht="15" customHeight="1" x14ac:dyDescent="0.35">
      <c r="A5214"/>
      <c r="B5214"/>
      <c r="C5214"/>
      <c r="D5214"/>
      <c r="E5214"/>
      <c r="F5214"/>
      <c r="K5214"/>
      <c r="L5214"/>
      <c r="M5214"/>
      <c r="N5214"/>
      <c r="O5214"/>
      <c r="Q5214"/>
      <c r="R5214"/>
      <c r="AL5214" s="117"/>
      <c r="AM5214"/>
      <c r="AN5214"/>
      <c r="AO5214"/>
      <c r="AP5214"/>
      <c r="AU5214"/>
      <c r="AV5214" s="169"/>
    </row>
    <row r="5215" spans="1:48" s="9" customFormat="1" ht="15" customHeight="1" x14ac:dyDescent="0.35">
      <c r="A5215"/>
      <c r="B5215"/>
      <c r="C5215"/>
      <c r="D5215"/>
      <c r="E5215"/>
      <c r="F5215"/>
      <c r="K5215"/>
      <c r="L5215"/>
      <c r="M5215"/>
      <c r="N5215"/>
      <c r="O5215"/>
      <c r="Q5215"/>
      <c r="R5215"/>
      <c r="AL5215" s="117"/>
      <c r="AM5215"/>
      <c r="AN5215"/>
      <c r="AO5215"/>
      <c r="AP5215"/>
      <c r="AU5215"/>
      <c r="AV5215" s="169"/>
    </row>
    <row r="5216" spans="1:48" s="9" customFormat="1" ht="15" customHeight="1" x14ac:dyDescent="0.35">
      <c r="A5216"/>
      <c r="B5216"/>
      <c r="C5216"/>
      <c r="D5216"/>
      <c r="E5216"/>
      <c r="F5216"/>
      <c r="K5216"/>
      <c r="L5216"/>
      <c r="M5216"/>
      <c r="N5216"/>
      <c r="O5216"/>
      <c r="Q5216"/>
      <c r="R5216"/>
      <c r="AL5216" s="117"/>
      <c r="AM5216"/>
      <c r="AN5216"/>
      <c r="AO5216"/>
      <c r="AP5216"/>
      <c r="AU5216"/>
      <c r="AV5216" s="169"/>
    </row>
    <row r="5217" spans="1:48" s="9" customFormat="1" ht="15" customHeight="1" x14ac:dyDescent="0.35">
      <c r="A5217"/>
      <c r="B5217"/>
      <c r="C5217"/>
      <c r="D5217"/>
      <c r="E5217"/>
      <c r="F5217"/>
      <c r="K5217"/>
      <c r="L5217"/>
      <c r="M5217"/>
      <c r="N5217"/>
      <c r="O5217"/>
      <c r="Q5217"/>
      <c r="R5217"/>
      <c r="AL5217" s="117"/>
      <c r="AM5217"/>
      <c r="AN5217"/>
      <c r="AO5217"/>
      <c r="AP5217"/>
      <c r="AU5217"/>
      <c r="AV5217" s="169"/>
    </row>
    <row r="5218" spans="1:48" s="9" customFormat="1" ht="15" customHeight="1" x14ac:dyDescent="0.35">
      <c r="A5218"/>
      <c r="B5218"/>
      <c r="C5218"/>
      <c r="D5218"/>
      <c r="E5218"/>
      <c r="F5218"/>
      <c r="K5218"/>
      <c r="L5218"/>
      <c r="M5218"/>
      <c r="N5218"/>
      <c r="O5218"/>
      <c r="Q5218"/>
      <c r="R5218"/>
      <c r="AL5218" s="117"/>
      <c r="AM5218"/>
      <c r="AN5218"/>
      <c r="AO5218"/>
      <c r="AP5218"/>
      <c r="AU5218"/>
      <c r="AV5218" s="169"/>
    </row>
    <row r="5219" spans="1:48" s="9" customFormat="1" ht="15" customHeight="1" x14ac:dyDescent="0.35">
      <c r="A5219"/>
      <c r="B5219"/>
      <c r="C5219"/>
      <c r="D5219"/>
      <c r="E5219"/>
      <c r="F5219"/>
      <c r="K5219"/>
      <c r="L5219"/>
      <c r="M5219"/>
      <c r="N5219"/>
      <c r="O5219"/>
      <c r="Q5219"/>
      <c r="R5219"/>
      <c r="AL5219" s="117"/>
      <c r="AM5219"/>
      <c r="AN5219"/>
      <c r="AO5219"/>
      <c r="AP5219"/>
      <c r="AU5219"/>
      <c r="AV5219" s="169"/>
    </row>
    <row r="5220" spans="1:48" s="9" customFormat="1" ht="15" customHeight="1" x14ac:dyDescent="0.35">
      <c r="A5220"/>
      <c r="B5220"/>
      <c r="C5220"/>
      <c r="D5220"/>
      <c r="E5220"/>
      <c r="F5220"/>
      <c r="K5220"/>
      <c r="L5220"/>
      <c r="M5220"/>
      <c r="N5220"/>
      <c r="O5220"/>
      <c r="Q5220"/>
      <c r="R5220"/>
      <c r="AL5220" s="117"/>
      <c r="AM5220"/>
      <c r="AN5220"/>
      <c r="AO5220"/>
      <c r="AP5220"/>
      <c r="AU5220"/>
      <c r="AV5220" s="169"/>
    </row>
    <row r="5221" spans="1:48" s="9" customFormat="1" ht="15" customHeight="1" x14ac:dyDescent="0.35">
      <c r="A5221"/>
      <c r="B5221"/>
      <c r="C5221"/>
      <c r="D5221"/>
      <c r="E5221"/>
      <c r="F5221"/>
      <c r="K5221"/>
      <c r="L5221"/>
      <c r="M5221"/>
      <c r="N5221"/>
      <c r="O5221"/>
      <c r="Q5221"/>
      <c r="R5221"/>
      <c r="AL5221" s="117"/>
      <c r="AM5221"/>
      <c r="AN5221"/>
      <c r="AO5221"/>
      <c r="AP5221"/>
      <c r="AU5221"/>
      <c r="AV5221" s="169"/>
    </row>
    <row r="5222" spans="1:48" s="9" customFormat="1" ht="15" customHeight="1" x14ac:dyDescent="0.35">
      <c r="A5222"/>
      <c r="B5222"/>
      <c r="C5222"/>
      <c r="D5222"/>
      <c r="E5222"/>
      <c r="F5222"/>
      <c r="K5222"/>
      <c r="L5222"/>
      <c r="M5222"/>
      <c r="N5222"/>
      <c r="O5222"/>
      <c r="Q5222"/>
      <c r="R5222"/>
      <c r="AL5222" s="117"/>
      <c r="AM5222"/>
      <c r="AN5222"/>
      <c r="AO5222"/>
      <c r="AP5222"/>
      <c r="AU5222"/>
      <c r="AV5222" s="169"/>
    </row>
    <row r="5223" spans="1:48" s="9" customFormat="1" ht="15" customHeight="1" x14ac:dyDescent="0.35">
      <c r="A5223"/>
      <c r="B5223"/>
      <c r="C5223"/>
      <c r="D5223"/>
      <c r="E5223"/>
      <c r="F5223"/>
      <c r="K5223"/>
      <c r="L5223"/>
      <c r="M5223"/>
      <c r="N5223"/>
      <c r="O5223"/>
      <c r="Q5223"/>
      <c r="R5223"/>
      <c r="AL5223" s="117"/>
      <c r="AM5223"/>
      <c r="AN5223"/>
      <c r="AO5223"/>
      <c r="AP5223"/>
      <c r="AU5223"/>
      <c r="AV5223" s="169"/>
    </row>
    <row r="5224" spans="1:48" s="9" customFormat="1" ht="15" customHeight="1" x14ac:dyDescent="0.35">
      <c r="A5224"/>
      <c r="B5224"/>
      <c r="C5224"/>
      <c r="D5224"/>
      <c r="E5224"/>
      <c r="F5224"/>
      <c r="K5224"/>
      <c r="L5224"/>
      <c r="M5224"/>
      <c r="N5224"/>
      <c r="O5224"/>
      <c r="Q5224"/>
      <c r="R5224"/>
      <c r="AL5224" s="117"/>
      <c r="AM5224"/>
      <c r="AN5224"/>
      <c r="AO5224"/>
      <c r="AP5224"/>
      <c r="AU5224"/>
      <c r="AV5224" s="169"/>
    </row>
    <row r="5225" spans="1:48" s="9" customFormat="1" ht="15" customHeight="1" x14ac:dyDescent="0.35">
      <c r="A5225"/>
      <c r="B5225"/>
      <c r="C5225"/>
      <c r="D5225"/>
      <c r="E5225"/>
      <c r="F5225"/>
      <c r="K5225"/>
      <c r="L5225"/>
      <c r="M5225"/>
      <c r="N5225"/>
      <c r="O5225"/>
      <c r="Q5225"/>
      <c r="R5225"/>
      <c r="AL5225" s="117"/>
      <c r="AM5225"/>
      <c r="AN5225"/>
      <c r="AO5225"/>
      <c r="AP5225"/>
      <c r="AU5225"/>
      <c r="AV5225" s="169"/>
    </row>
    <row r="5226" spans="1:48" s="9" customFormat="1" ht="15" customHeight="1" x14ac:dyDescent="0.35">
      <c r="A5226"/>
      <c r="B5226"/>
      <c r="C5226"/>
      <c r="D5226"/>
      <c r="E5226"/>
      <c r="F5226"/>
      <c r="K5226"/>
      <c r="L5226"/>
      <c r="M5226"/>
      <c r="N5226"/>
      <c r="O5226"/>
      <c r="Q5226"/>
      <c r="R5226"/>
      <c r="AL5226" s="117"/>
      <c r="AM5226"/>
      <c r="AN5226"/>
      <c r="AO5226"/>
      <c r="AP5226"/>
      <c r="AU5226"/>
      <c r="AV5226" s="169"/>
    </row>
    <row r="5227" spans="1:48" s="9" customFormat="1" ht="15" customHeight="1" x14ac:dyDescent="0.35">
      <c r="A5227"/>
      <c r="B5227"/>
      <c r="C5227"/>
      <c r="D5227"/>
      <c r="E5227"/>
      <c r="F5227"/>
      <c r="K5227"/>
      <c r="L5227"/>
      <c r="M5227"/>
      <c r="N5227"/>
      <c r="O5227"/>
      <c r="Q5227"/>
      <c r="R5227"/>
      <c r="AL5227" s="117"/>
      <c r="AM5227"/>
      <c r="AN5227"/>
      <c r="AO5227"/>
      <c r="AP5227"/>
      <c r="AU5227"/>
      <c r="AV5227" s="169"/>
    </row>
    <row r="5228" spans="1:48" s="9" customFormat="1" ht="15" customHeight="1" x14ac:dyDescent="0.35">
      <c r="A5228"/>
      <c r="B5228"/>
      <c r="C5228"/>
      <c r="D5228"/>
      <c r="E5228"/>
      <c r="F5228"/>
      <c r="K5228"/>
      <c r="L5228"/>
      <c r="M5228"/>
      <c r="N5228"/>
      <c r="O5228"/>
      <c r="Q5228"/>
      <c r="R5228"/>
      <c r="AL5228" s="117"/>
      <c r="AM5228"/>
      <c r="AN5228"/>
      <c r="AO5228"/>
      <c r="AP5228"/>
      <c r="AU5228"/>
      <c r="AV5228" s="169"/>
    </row>
    <row r="5229" spans="1:48" s="9" customFormat="1" ht="15" customHeight="1" x14ac:dyDescent="0.35">
      <c r="A5229"/>
      <c r="B5229"/>
      <c r="C5229"/>
      <c r="D5229"/>
      <c r="E5229"/>
      <c r="F5229"/>
      <c r="K5229"/>
      <c r="L5229"/>
      <c r="M5229"/>
      <c r="N5229"/>
      <c r="O5229"/>
      <c r="Q5229"/>
      <c r="R5229"/>
      <c r="AL5229" s="117"/>
      <c r="AM5229"/>
      <c r="AN5229"/>
      <c r="AO5229"/>
      <c r="AP5229"/>
      <c r="AU5229"/>
      <c r="AV5229" s="169"/>
    </row>
    <row r="5230" spans="1:48" s="9" customFormat="1" ht="15" customHeight="1" x14ac:dyDescent="0.35">
      <c r="A5230"/>
      <c r="B5230"/>
      <c r="C5230"/>
      <c r="D5230"/>
      <c r="E5230"/>
      <c r="F5230"/>
      <c r="K5230"/>
      <c r="L5230"/>
      <c r="M5230"/>
      <c r="N5230"/>
      <c r="O5230"/>
      <c r="Q5230"/>
      <c r="R5230"/>
      <c r="AL5230" s="117"/>
      <c r="AM5230"/>
      <c r="AN5230"/>
      <c r="AO5230"/>
      <c r="AP5230"/>
      <c r="AU5230"/>
      <c r="AV5230" s="169"/>
    </row>
    <row r="5231" spans="1:48" s="9" customFormat="1" ht="15" customHeight="1" x14ac:dyDescent="0.35">
      <c r="A5231"/>
      <c r="B5231"/>
      <c r="C5231"/>
      <c r="D5231"/>
      <c r="E5231"/>
      <c r="F5231"/>
      <c r="K5231"/>
      <c r="L5231"/>
      <c r="M5231"/>
      <c r="N5231"/>
      <c r="O5231"/>
      <c r="Q5231"/>
      <c r="R5231"/>
      <c r="AL5231" s="117"/>
      <c r="AM5231"/>
      <c r="AN5231"/>
      <c r="AO5231"/>
      <c r="AP5231"/>
      <c r="AU5231"/>
      <c r="AV5231" s="169"/>
    </row>
    <row r="5232" spans="1:48" s="9" customFormat="1" ht="15" customHeight="1" x14ac:dyDescent="0.35">
      <c r="A5232"/>
      <c r="B5232"/>
      <c r="C5232"/>
      <c r="D5232"/>
      <c r="E5232"/>
      <c r="F5232"/>
      <c r="K5232"/>
      <c r="L5232"/>
      <c r="M5232"/>
      <c r="N5232"/>
      <c r="O5232"/>
      <c r="Q5232"/>
      <c r="R5232"/>
      <c r="AL5232" s="117"/>
      <c r="AM5232"/>
      <c r="AN5232"/>
      <c r="AO5232"/>
      <c r="AP5232"/>
      <c r="AU5232"/>
      <c r="AV5232" s="169"/>
    </row>
    <row r="5233" spans="1:48" s="9" customFormat="1" ht="15" customHeight="1" x14ac:dyDescent="0.35">
      <c r="A5233"/>
      <c r="B5233"/>
      <c r="C5233"/>
      <c r="D5233"/>
      <c r="E5233"/>
      <c r="F5233"/>
      <c r="K5233"/>
      <c r="L5233"/>
      <c r="M5233"/>
      <c r="N5233"/>
      <c r="O5233"/>
      <c r="Q5233"/>
      <c r="R5233"/>
      <c r="AL5233" s="117"/>
      <c r="AM5233"/>
      <c r="AN5233"/>
      <c r="AO5233"/>
      <c r="AP5233"/>
      <c r="AU5233"/>
      <c r="AV5233" s="169"/>
    </row>
    <row r="5234" spans="1:48" s="9" customFormat="1" ht="15" customHeight="1" x14ac:dyDescent="0.35">
      <c r="A5234"/>
      <c r="B5234"/>
      <c r="C5234"/>
      <c r="D5234"/>
      <c r="E5234"/>
      <c r="F5234"/>
      <c r="K5234"/>
      <c r="L5234"/>
      <c r="M5234"/>
      <c r="N5234"/>
      <c r="O5234"/>
      <c r="Q5234"/>
      <c r="R5234"/>
      <c r="AL5234" s="117"/>
      <c r="AM5234"/>
      <c r="AN5234"/>
      <c r="AO5234"/>
      <c r="AP5234"/>
      <c r="AU5234"/>
      <c r="AV5234" s="169"/>
    </row>
    <row r="5235" spans="1:48" s="9" customFormat="1" ht="15" customHeight="1" x14ac:dyDescent="0.35">
      <c r="A5235"/>
      <c r="B5235"/>
      <c r="C5235"/>
      <c r="D5235"/>
      <c r="E5235"/>
      <c r="F5235"/>
      <c r="K5235"/>
      <c r="L5235"/>
      <c r="M5235"/>
      <c r="N5235"/>
      <c r="O5235"/>
      <c r="Q5235"/>
      <c r="R5235"/>
      <c r="AL5235" s="117"/>
      <c r="AM5235"/>
      <c r="AN5235"/>
      <c r="AO5235"/>
      <c r="AP5235"/>
      <c r="AU5235"/>
      <c r="AV5235" s="169"/>
    </row>
    <row r="5236" spans="1:48" s="9" customFormat="1" ht="15" customHeight="1" x14ac:dyDescent="0.35">
      <c r="A5236"/>
      <c r="B5236"/>
      <c r="C5236"/>
      <c r="D5236"/>
      <c r="E5236"/>
      <c r="F5236"/>
      <c r="K5236"/>
      <c r="L5236"/>
      <c r="M5236"/>
      <c r="N5236"/>
      <c r="O5236"/>
      <c r="Q5236"/>
      <c r="R5236"/>
      <c r="AL5236" s="117"/>
      <c r="AM5236"/>
      <c r="AN5236"/>
      <c r="AO5236"/>
      <c r="AP5236"/>
      <c r="AU5236"/>
      <c r="AV5236" s="169"/>
    </row>
    <row r="5237" spans="1:48" s="9" customFormat="1" ht="15" customHeight="1" x14ac:dyDescent="0.35">
      <c r="A5237"/>
      <c r="B5237"/>
      <c r="C5237"/>
      <c r="D5237"/>
      <c r="E5237"/>
      <c r="F5237"/>
      <c r="K5237"/>
      <c r="L5237"/>
      <c r="M5237"/>
      <c r="N5237"/>
      <c r="O5237"/>
      <c r="Q5237"/>
      <c r="R5237"/>
      <c r="AL5237" s="117"/>
      <c r="AM5237"/>
      <c r="AN5237"/>
      <c r="AO5237"/>
      <c r="AP5237"/>
      <c r="AU5237"/>
      <c r="AV5237" s="169"/>
    </row>
    <row r="5238" spans="1:48" s="9" customFormat="1" ht="15" customHeight="1" x14ac:dyDescent="0.35">
      <c r="A5238"/>
      <c r="B5238"/>
      <c r="C5238"/>
      <c r="D5238"/>
      <c r="E5238"/>
      <c r="F5238"/>
      <c r="K5238"/>
      <c r="L5238"/>
      <c r="M5238"/>
      <c r="N5238"/>
      <c r="O5238"/>
      <c r="Q5238"/>
      <c r="R5238"/>
      <c r="AL5238" s="117"/>
      <c r="AM5238"/>
      <c r="AN5238"/>
      <c r="AO5238"/>
      <c r="AP5238"/>
      <c r="AU5238"/>
      <c r="AV5238" s="169"/>
    </row>
    <row r="5239" spans="1:48" s="9" customFormat="1" ht="15" customHeight="1" x14ac:dyDescent="0.35">
      <c r="A5239"/>
      <c r="B5239"/>
      <c r="C5239"/>
      <c r="D5239"/>
      <c r="E5239"/>
      <c r="F5239"/>
      <c r="K5239"/>
      <c r="L5239"/>
      <c r="M5239"/>
      <c r="N5239"/>
      <c r="O5239"/>
      <c r="Q5239"/>
      <c r="R5239"/>
      <c r="AL5239" s="117"/>
      <c r="AM5239"/>
      <c r="AN5239"/>
      <c r="AO5239"/>
      <c r="AP5239"/>
      <c r="AU5239"/>
      <c r="AV5239" s="169"/>
    </row>
    <row r="5240" spans="1:48" s="9" customFormat="1" ht="15" customHeight="1" x14ac:dyDescent="0.35">
      <c r="A5240"/>
      <c r="B5240"/>
      <c r="C5240"/>
      <c r="D5240"/>
      <c r="E5240"/>
      <c r="F5240"/>
      <c r="K5240"/>
      <c r="L5240"/>
      <c r="M5240"/>
      <c r="N5240"/>
      <c r="O5240"/>
      <c r="Q5240"/>
      <c r="R5240"/>
      <c r="AL5240" s="117"/>
      <c r="AM5240"/>
      <c r="AN5240"/>
      <c r="AO5240"/>
      <c r="AP5240"/>
      <c r="AU5240"/>
      <c r="AV5240" s="169"/>
    </row>
    <row r="5241" spans="1:48" s="9" customFormat="1" ht="15" customHeight="1" x14ac:dyDescent="0.35">
      <c r="A5241"/>
      <c r="B5241"/>
      <c r="C5241"/>
      <c r="D5241"/>
      <c r="E5241"/>
      <c r="F5241"/>
      <c r="K5241"/>
      <c r="L5241"/>
      <c r="M5241"/>
      <c r="N5241"/>
      <c r="O5241"/>
      <c r="Q5241"/>
      <c r="R5241"/>
      <c r="AL5241" s="117"/>
      <c r="AM5241"/>
      <c r="AN5241"/>
      <c r="AO5241"/>
      <c r="AP5241"/>
      <c r="AU5241"/>
      <c r="AV5241" s="169"/>
    </row>
    <row r="5242" spans="1:48" s="9" customFormat="1" ht="15" customHeight="1" x14ac:dyDescent="0.35">
      <c r="A5242"/>
      <c r="B5242"/>
      <c r="C5242"/>
      <c r="D5242"/>
      <c r="E5242"/>
      <c r="F5242"/>
      <c r="K5242"/>
      <c r="L5242"/>
      <c r="M5242"/>
      <c r="N5242"/>
      <c r="O5242"/>
      <c r="Q5242"/>
      <c r="R5242"/>
      <c r="AL5242" s="117"/>
      <c r="AM5242"/>
      <c r="AN5242"/>
      <c r="AO5242"/>
      <c r="AP5242"/>
      <c r="AU5242"/>
      <c r="AV5242" s="169"/>
    </row>
    <row r="5243" spans="1:48" s="9" customFormat="1" ht="15" customHeight="1" x14ac:dyDescent="0.35">
      <c r="A5243"/>
      <c r="B5243"/>
      <c r="C5243"/>
      <c r="D5243"/>
      <c r="E5243"/>
      <c r="F5243"/>
      <c r="K5243"/>
      <c r="L5243"/>
      <c r="M5243"/>
      <c r="N5243"/>
      <c r="O5243"/>
      <c r="Q5243"/>
      <c r="R5243"/>
      <c r="AL5243" s="117"/>
      <c r="AM5243"/>
      <c r="AN5243"/>
      <c r="AO5243"/>
      <c r="AP5243"/>
      <c r="AU5243"/>
      <c r="AV5243" s="169"/>
    </row>
    <row r="5244" spans="1:48" s="9" customFormat="1" ht="15" customHeight="1" x14ac:dyDescent="0.35">
      <c r="A5244"/>
      <c r="B5244"/>
      <c r="C5244"/>
      <c r="D5244"/>
      <c r="E5244"/>
      <c r="F5244"/>
      <c r="K5244"/>
      <c r="L5244"/>
      <c r="M5244"/>
      <c r="N5244"/>
      <c r="O5244"/>
      <c r="Q5244"/>
      <c r="R5244"/>
      <c r="AL5244" s="117"/>
      <c r="AM5244"/>
      <c r="AN5244"/>
      <c r="AO5244"/>
      <c r="AP5244"/>
      <c r="AU5244"/>
      <c r="AV5244" s="169"/>
    </row>
    <row r="5245" spans="1:48" s="9" customFormat="1" ht="15" customHeight="1" x14ac:dyDescent="0.35">
      <c r="A5245"/>
      <c r="B5245"/>
      <c r="C5245"/>
      <c r="D5245"/>
      <c r="E5245"/>
      <c r="F5245"/>
      <c r="K5245"/>
      <c r="L5245"/>
      <c r="M5245"/>
      <c r="N5245"/>
      <c r="O5245"/>
      <c r="Q5245"/>
      <c r="R5245"/>
      <c r="AL5245" s="117"/>
      <c r="AM5245"/>
      <c r="AN5245"/>
      <c r="AO5245"/>
      <c r="AP5245"/>
      <c r="AU5245"/>
      <c r="AV5245" s="169"/>
    </row>
    <row r="5246" spans="1:48" s="9" customFormat="1" ht="15" customHeight="1" x14ac:dyDescent="0.35">
      <c r="A5246"/>
      <c r="B5246"/>
      <c r="C5246"/>
      <c r="D5246"/>
      <c r="E5246"/>
      <c r="F5246"/>
      <c r="K5246"/>
      <c r="L5246"/>
      <c r="M5246"/>
      <c r="N5246"/>
      <c r="O5246"/>
      <c r="Q5246"/>
      <c r="R5246"/>
      <c r="AL5246" s="117"/>
      <c r="AM5246"/>
      <c r="AN5246"/>
      <c r="AO5246"/>
      <c r="AP5246"/>
      <c r="AU5246"/>
      <c r="AV5246" s="169"/>
    </row>
    <row r="5247" spans="1:48" s="9" customFormat="1" ht="15" customHeight="1" x14ac:dyDescent="0.35">
      <c r="A5247"/>
      <c r="B5247"/>
      <c r="C5247"/>
      <c r="D5247"/>
      <c r="E5247"/>
      <c r="F5247"/>
      <c r="K5247"/>
      <c r="L5247"/>
      <c r="M5247"/>
      <c r="N5247"/>
      <c r="O5247"/>
      <c r="Q5247"/>
      <c r="R5247"/>
      <c r="AL5247" s="117"/>
      <c r="AM5247"/>
      <c r="AN5247"/>
      <c r="AO5247"/>
      <c r="AP5247"/>
      <c r="AU5247"/>
      <c r="AV5247" s="169"/>
    </row>
    <row r="5248" spans="1:48" s="9" customFormat="1" ht="15" customHeight="1" x14ac:dyDescent="0.35">
      <c r="A5248"/>
      <c r="B5248"/>
      <c r="C5248"/>
      <c r="D5248"/>
      <c r="E5248"/>
      <c r="F5248"/>
      <c r="K5248"/>
      <c r="L5248"/>
      <c r="M5248"/>
      <c r="N5248"/>
      <c r="O5248"/>
      <c r="Q5248"/>
      <c r="R5248"/>
      <c r="AL5248" s="117"/>
      <c r="AM5248"/>
      <c r="AN5248"/>
      <c r="AO5248"/>
      <c r="AP5248"/>
      <c r="AU5248"/>
      <c r="AV5248" s="169"/>
    </row>
    <row r="5249" spans="1:48" s="9" customFormat="1" ht="15" customHeight="1" x14ac:dyDescent="0.35">
      <c r="A5249"/>
      <c r="B5249"/>
      <c r="C5249"/>
      <c r="D5249"/>
      <c r="E5249"/>
      <c r="F5249"/>
      <c r="K5249"/>
      <c r="L5249"/>
      <c r="M5249"/>
      <c r="N5249"/>
      <c r="O5249"/>
      <c r="Q5249"/>
      <c r="R5249"/>
      <c r="AL5249" s="117"/>
      <c r="AM5249"/>
      <c r="AN5249"/>
      <c r="AO5249"/>
      <c r="AP5249"/>
      <c r="AU5249"/>
      <c r="AV5249" s="169"/>
    </row>
    <row r="5250" spans="1:48" s="9" customFormat="1" ht="15" customHeight="1" x14ac:dyDescent="0.35">
      <c r="A5250"/>
      <c r="B5250"/>
      <c r="C5250"/>
      <c r="D5250"/>
      <c r="E5250"/>
      <c r="F5250"/>
      <c r="K5250"/>
      <c r="L5250"/>
      <c r="M5250"/>
      <c r="N5250"/>
      <c r="O5250"/>
      <c r="Q5250"/>
      <c r="R5250"/>
      <c r="AL5250" s="117"/>
      <c r="AM5250"/>
      <c r="AN5250"/>
      <c r="AO5250"/>
      <c r="AP5250"/>
      <c r="AU5250"/>
      <c r="AV5250" s="169"/>
    </row>
    <row r="5251" spans="1:48" s="9" customFormat="1" ht="15" customHeight="1" x14ac:dyDescent="0.35">
      <c r="A5251"/>
      <c r="B5251"/>
      <c r="C5251"/>
      <c r="D5251"/>
      <c r="E5251"/>
      <c r="F5251"/>
      <c r="K5251"/>
      <c r="L5251"/>
      <c r="M5251"/>
      <c r="N5251"/>
      <c r="O5251"/>
      <c r="Q5251"/>
      <c r="R5251"/>
      <c r="AL5251" s="117"/>
      <c r="AM5251"/>
      <c r="AN5251"/>
      <c r="AO5251"/>
      <c r="AP5251"/>
      <c r="AU5251"/>
      <c r="AV5251" s="169"/>
    </row>
    <row r="5252" spans="1:48" s="9" customFormat="1" ht="15" customHeight="1" x14ac:dyDescent="0.35">
      <c r="A5252"/>
      <c r="B5252"/>
      <c r="C5252"/>
      <c r="D5252"/>
      <c r="E5252"/>
      <c r="F5252"/>
      <c r="K5252"/>
      <c r="L5252"/>
      <c r="M5252"/>
      <c r="N5252"/>
      <c r="O5252"/>
      <c r="Q5252"/>
      <c r="R5252"/>
      <c r="AL5252" s="117"/>
      <c r="AM5252"/>
      <c r="AN5252"/>
      <c r="AO5252"/>
      <c r="AP5252"/>
      <c r="AU5252"/>
      <c r="AV5252" s="169"/>
    </row>
    <row r="5253" spans="1:48" s="9" customFormat="1" ht="15" customHeight="1" x14ac:dyDescent="0.35">
      <c r="A5253"/>
      <c r="B5253"/>
      <c r="C5253"/>
      <c r="D5253"/>
      <c r="E5253"/>
      <c r="F5253"/>
      <c r="K5253"/>
      <c r="L5253"/>
      <c r="M5253"/>
      <c r="N5253"/>
      <c r="O5253"/>
      <c r="Q5253"/>
      <c r="R5253"/>
      <c r="AL5253" s="117"/>
      <c r="AM5253"/>
      <c r="AN5253"/>
      <c r="AO5253"/>
      <c r="AP5253"/>
      <c r="AU5253"/>
      <c r="AV5253" s="169"/>
    </row>
    <row r="5254" spans="1:48" s="9" customFormat="1" ht="15" customHeight="1" x14ac:dyDescent="0.35">
      <c r="A5254"/>
      <c r="B5254"/>
      <c r="C5254"/>
      <c r="D5254"/>
      <c r="E5254"/>
      <c r="F5254"/>
      <c r="K5254"/>
      <c r="L5254"/>
      <c r="M5254"/>
      <c r="N5254"/>
      <c r="O5254"/>
      <c r="Q5254"/>
      <c r="R5254"/>
      <c r="AL5254" s="117"/>
      <c r="AM5254"/>
      <c r="AN5254"/>
      <c r="AO5254"/>
      <c r="AP5254"/>
      <c r="AU5254"/>
      <c r="AV5254" s="169"/>
    </row>
    <row r="5255" spans="1:48" s="9" customFormat="1" ht="15" customHeight="1" x14ac:dyDescent="0.35">
      <c r="A5255"/>
      <c r="B5255"/>
      <c r="C5255"/>
      <c r="D5255"/>
      <c r="E5255"/>
      <c r="F5255"/>
      <c r="K5255"/>
      <c r="L5255"/>
      <c r="M5255"/>
      <c r="N5255"/>
      <c r="O5255"/>
      <c r="Q5255"/>
      <c r="R5255"/>
      <c r="AL5255" s="117"/>
      <c r="AM5255"/>
      <c r="AN5255"/>
      <c r="AO5255"/>
      <c r="AP5255"/>
      <c r="AU5255"/>
      <c r="AV5255" s="169"/>
    </row>
    <row r="5256" spans="1:48" s="9" customFormat="1" ht="15" customHeight="1" x14ac:dyDescent="0.35">
      <c r="A5256"/>
      <c r="B5256"/>
      <c r="C5256"/>
      <c r="D5256"/>
      <c r="E5256"/>
      <c r="F5256"/>
      <c r="K5256"/>
      <c r="L5256"/>
      <c r="M5256"/>
      <c r="N5256"/>
      <c r="O5256"/>
      <c r="Q5256"/>
      <c r="R5256"/>
      <c r="AL5256" s="117"/>
      <c r="AM5256"/>
      <c r="AN5256"/>
      <c r="AO5256"/>
      <c r="AP5256"/>
      <c r="AU5256"/>
      <c r="AV5256" s="169"/>
    </row>
    <row r="5257" spans="1:48" s="9" customFormat="1" ht="15" customHeight="1" x14ac:dyDescent="0.35">
      <c r="A5257"/>
      <c r="B5257"/>
      <c r="C5257"/>
      <c r="D5257"/>
      <c r="E5257"/>
      <c r="F5257"/>
      <c r="K5257"/>
      <c r="L5257"/>
      <c r="M5257"/>
      <c r="N5257"/>
      <c r="O5257"/>
      <c r="Q5257"/>
      <c r="R5257"/>
      <c r="AL5257" s="117"/>
      <c r="AM5257"/>
      <c r="AN5257"/>
      <c r="AO5257"/>
      <c r="AP5257"/>
      <c r="AU5257"/>
      <c r="AV5257" s="169"/>
    </row>
    <row r="5258" spans="1:48" s="9" customFormat="1" ht="15" customHeight="1" x14ac:dyDescent="0.35">
      <c r="A5258"/>
      <c r="B5258"/>
      <c r="C5258"/>
      <c r="D5258"/>
      <c r="E5258"/>
      <c r="F5258"/>
      <c r="K5258"/>
      <c r="L5258"/>
      <c r="M5258"/>
      <c r="N5258"/>
      <c r="O5258"/>
      <c r="Q5258"/>
      <c r="R5258"/>
      <c r="AL5258" s="117"/>
      <c r="AM5258"/>
      <c r="AN5258"/>
      <c r="AO5258"/>
      <c r="AP5258"/>
      <c r="AU5258"/>
      <c r="AV5258" s="169"/>
    </row>
    <row r="5259" spans="1:48" s="9" customFormat="1" ht="15" customHeight="1" x14ac:dyDescent="0.35">
      <c r="A5259"/>
      <c r="B5259"/>
      <c r="C5259"/>
      <c r="D5259"/>
      <c r="E5259"/>
      <c r="F5259"/>
      <c r="K5259"/>
      <c r="L5259"/>
      <c r="M5259"/>
      <c r="N5259"/>
      <c r="O5259"/>
      <c r="Q5259"/>
      <c r="R5259"/>
      <c r="AL5259" s="117"/>
      <c r="AM5259"/>
      <c r="AN5259"/>
      <c r="AO5259"/>
      <c r="AP5259"/>
      <c r="AU5259"/>
      <c r="AV5259" s="169"/>
    </row>
    <row r="5260" spans="1:48" s="9" customFormat="1" ht="15" customHeight="1" x14ac:dyDescent="0.35">
      <c r="A5260"/>
      <c r="B5260"/>
      <c r="C5260"/>
      <c r="D5260"/>
      <c r="E5260"/>
      <c r="F5260"/>
      <c r="K5260"/>
      <c r="L5260"/>
      <c r="M5260"/>
      <c r="N5260"/>
      <c r="O5260"/>
      <c r="Q5260"/>
      <c r="R5260"/>
      <c r="AL5260" s="117"/>
      <c r="AM5260"/>
      <c r="AN5260"/>
      <c r="AO5260"/>
      <c r="AP5260"/>
      <c r="AU5260"/>
      <c r="AV5260" s="169"/>
    </row>
    <row r="5261" spans="1:48" s="9" customFormat="1" ht="15" customHeight="1" x14ac:dyDescent="0.35">
      <c r="A5261"/>
      <c r="B5261"/>
      <c r="C5261"/>
      <c r="D5261"/>
      <c r="E5261"/>
      <c r="F5261"/>
      <c r="K5261"/>
      <c r="L5261"/>
      <c r="M5261"/>
      <c r="N5261"/>
      <c r="O5261"/>
      <c r="Q5261"/>
      <c r="R5261"/>
      <c r="AL5261" s="117"/>
      <c r="AM5261"/>
      <c r="AN5261"/>
      <c r="AO5261"/>
      <c r="AP5261"/>
      <c r="AU5261"/>
      <c r="AV5261" s="169"/>
    </row>
    <row r="5262" spans="1:48" s="9" customFormat="1" ht="15" customHeight="1" x14ac:dyDescent="0.35">
      <c r="A5262"/>
      <c r="B5262"/>
      <c r="C5262"/>
      <c r="D5262"/>
      <c r="E5262"/>
      <c r="F5262"/>
      <c r="K5262"/>
      <c r="L5262"/>
      <c r="M5262"/>
      <c r="N5262"/>
      <c r="O5262"/>
      <c r="Q5262"/>
      <c r="R5262"/>
      <c r="AL5262" s="117"/>
      <c r="AM5262"/>
      <c r="AN5262"/>
      <c r="AO5262"/>
      <c r="AP5262"/>
      <c r="AU5262"/>
      <c r="AV5262" s="169"/>
    </row>
    <row r="5263" spans="1:48" s="9" customFormat="1" ht="15" customHeight="1" x14ac:dyDescent="0.35">
      <c r="A5263"/>
      <c r="B5263"/>
      <c r="C5263"/>
      <c r="D5263"/>
      <c r="E5263"/>
      <c r="F5263"/>
      <c r="K5263"/>
      <c r="L5263"/>
      <c r="M5263"/>
      <c r="N5263"/>
      <c r="O5263"/>
      <c r="Q5263"/>
      <c r="R5263"/>
      <c r="AL5263" s="117"/>
      <c r="AM5263"/>
      <c r="AN5263"/>
      <c r="AO5263"/>
      <c r="AP5263"/>
      <c r="AU5263"/>
      <c r="AV5263" s="169"/>
    </row>
    <row r="5264" spans="1:48" s="9" customFormat="1" ht="15" customHeight="1" x14ac:dyDescent="0.35">
      <c r="A5264"/>
      <c r="B5264"/>
      <c r="C5264"/>
      <c r="D5264"/>
      <c r="E5264"/>
      <c r="F5264"/>
      <c r="K5264"/>
      <c r="L5264"/>
      <c r="M5264"/>
      <c r="N5264"/>
      <c r="O5264"/>
      <c r="Q5264"/>
      <c r="R5264"/>
      <c r="AL5264" s="117"/>
      <c r="AM5264"/>
      <c r="AN5264"/>
      <c r="AO5264"/>
      <c r="AP5264"/>
      <c r="AU5264"/>
      <c r="AV5264" s="169"/>
    </row>
    <row r="5265" spans="1:48" s="9" customFormat="1" ht="15" customHeight="1" x14ac:dyDescent="0.35">
      <c r="A5265"/>
      <c r="B5265"/>
      <c r="C5265"/>
      <c r="D5265"/>
      <c r="E5265"/>
      <c r="F5265"/>
      <c r="K5265"/>
      <c r="L5265"/>
      <c r="M5265"/>
      <c r="N5265"/>
      <c r="O5265"/>
      <c r="Q5265"/>
      <c r="R5265"/>
      <c r="AL5265" s="117"/>
      <c r="AM5265"/>
      <c r="AN5265"/>
      <c r="AO5265"/>
      <c r="AP5265"/>
      <c r="AU5265"/>
      <c r="AV5265" s="169"/>
    </row>
    <row r="5266" spans="1:48" s="9" customFormat="1" ht="15" customHeight="1" x14ac:dyDescent="0.35">
      <c r="A5266"/>
      <c r="B5266"/>
      <c r="C5266"/>
      <c r="D5266"/>
      <c r="E5266"/>
      <c r="F5266"/>
      <c r="K5266"/>
      <c r="L5266"/>
      <c r="M5266"/>
      <c r="N5266"/>
      <c r="O5266"/>
      <c r="Q5266"/>
      <c r="R5266"/>
      <c r="AL5266" s="117"/>
      <c r="AM5266"/>
      <c r="AN5266"/>
      <c r="AO5266"/>
      <c r="AP5266"/>
      <c r="AU5266"/>
      <c r="AV5266" s="169"/>
    </row>
    <row r="5267" spans="1:48" s="9" customFormat="1" ht="15" customHeight="1" x14ac:dyDescent="0.35">
      <c r="A5267"/>
      <c r="B5267"/>
      <c r="C5267"/>
      <c r="D5267"/>
      <c r="E5267"/>
      <c r="F5267"/>
      <c r="K5267"/>
      <c r="L5267"/>
      <c r="M5267"/>
      <c r="N5267"/>
      <c r="O5267"/>
      <c r="Q5267"/>
      <c r="R5267"/>
      <c r="AL5267" s="117"/>
      <c r="AM5267"/>
      <c r="AN5267"/>
      <c r="AO5267"/>
      <c r="AP5267"/>
      <c r="AU5267"/>
      <c r="AV5267" s="169"/>
    </row>
    <row r="5268" spans="1:48" s="9" customFormat="1" ht="15" customHeight="1" x14ac:dyDescent="0.35">
      <c r="A5268"/>
      <c r="B5268"/>
      <c r="C5268"/>
      <c r="D5268"/>
      <c r="E5268"/>
      <c r="F5268"/>
      <c r="K5268"/>
      <c r="L5268"/>
      <c r="M5268"/>
      <c r="N5268"/>
      <c r="O5268"/>
      <c r="Q5268"/>
      <c r="R5268"/>
      <c r="AL5268" s="117"/>
      <c r="AM5268"/>
      <c r="AN5268"/>
      <c r="AO5268"/>
      <c r="AP5268"/>
      <c r="AU5268"/>
      <c r="AV5268" s="169"/>
    </row>
    <row r="5269" spans="1:48" s="9" customFormat="1" ht="15" customHeight="1" x14ac:dyDescent="0.35">
      <c r="A5269"/>
      <c r="B5269"/>
      <c r="C5269"/>
      <c r="D5269"/>
      <c r="E5269"/>
      <c r="F5269"/>
      <c r="K5269"/>
      <c r="L5269"/>
      <c r="M5269"/>
      <c r="N5269"/>
      <c r="O5269"/>
      <c r="Q5269"/>
      <c r="R5269"/>
      <c r="AL5269" s="117"/>
      <c r="AM5269"/>
      <c r="AN5269"/>
      <c r="AO5269"/>
      <c r="AP5269"/>
      <c r="AU5269"/>
      <c r="AV5269" s="169"/>
    </row>
    <row r="5270" spans="1:48" s="9" customFormat="1" ht="15" customHeight="1" x14ac:dyDescent="0.35">
      <c r="A5270"/>
      <c r="B5270"/>
      <c r="C5270"/>
      <c r="D5270"/>
      <c r="E5270"/>
      <c r="F5270"/>
      <c r="K5270"/>
      <c r="L5270"/>
      <c r="M5270"/>
      <c r="N5270"/>
      <c r="O5270"/>
      <c r="Q5270"/>
      <c r="R5270"/>
      <c r="AL5270" s="117"/>
      <c r="AM5270"/>
      <c r="AN5270"/>
      <c r="AO5270"/>
      <c r="AP5270"/>
      <c r="AU5270"/>
      <c r="AV5270" s="169"/>
    </row>
    <row r="5271" spans="1:48" s="9" customFormat="1" ht="15" customHeight="1" x14ac:dyDescent="0.35">
      <c r="A5271"/>
      <c r="B5271"/>
      <c r="C5271"/>
      <c r="D5271"/>
      <c r="E5271"/>
      <c r="F5271"/>
      <c r="K5271"/>
      <c r="L5271"/>
      <c r="M5271"/>
      <c r="N5271"/>
      <c r="O5271"/>
      <c r="Q5271"/>
      <c r="R5271"/>
      <c r="AL5271" s="117"/>
      <c r="AM5271"/>
      <c r="AN5271"/>
      <c r="AO5271"/>
      <c r="AP5271"/>
      <c r="AU5271"/>
      <c r="AV5271" s="169"/>
    </row>
    <row r="5272" spans="1:48" s="9" customFormat="1" ht="15" customHeight="1" x14ac:dyDescent="0.35">
      <c r="A5272"/>
      <c r="B5272"/>
      <c r="C5272"/>
      <c r="D5272"/>
      <c r="E5272"/>
      <c r="F5272"/>
      <c r="K5272"/>
      <c r="L5272"/>
      <c r="M5272"/>
      <c r="N5272"/>
      <c r="O5272"/>
      <c r="Q5272"/>
      <c r="R5272"/>
      <c r="AL5272" s="117"/>
      <c r="AM5272"/>
      <c r="AN5272"/>
      <c r="AO5272"/>
      <c r="AP5272"/>
      <c r="AU5272"/>
      <c r="AV5272" s="169"/>
    </row>
    <row r="5273" spans="1:48" s="9" customFormat="1" ht="15" customHeight="1" x14ac:dyDescent="0.35">
      <c r="A5273"/>
      <c r="B5273"/>
      <c r="C5273"/>
      <c r="D5273"/>
      <c r="E5273"/>
      <c r="F5273"/>
      <c r="K5273"/>
      <c r="L5273"/>
      <c r="M5273"/>
      <c r="N5273"/>
      <c r="O5273"/>
      <c r="Q5273"/>
      <c r="R5273"/>
      <c r="AL5273" s="117"/>
      <c r="AM5273"/>
      <c r="AN5273"/>
      <c r="AO5273"/>
      <c r="AP5273"/>
      <c r="AU5273"/>
      <c r="AV5273" s="169"/>
    </row>
    <row r="5274" spans="1:48" s="9" customFormat="1" ht="15" customHeight="1" x14ac:dyDescent="0.35">
      <c r="A5274"/>
      <c r="B5274"/>
      <c r="C5274"/>
      <c r="D5274"/>
      <c r="E5274"/>
      <c r="F5274"/>
      <c r="K5274"/>
      <c r="L5274"/>
      <c r="M5274"/>
      <c r="N5274"/>
      <c r="O5274"/>
      <c r="Q5274"/>
      <c r="R5274"/>
      <c r="AL5274" s="117"/>
      <c r="AM5274"/>
      <c r="AN5274"/>
      <c r="AO5274"/>
      <c r="AP5274"/>
      <c r="AU5274"/>
      <c r="AV5274" s="169"/>
    </row>
    <row r="5275" spans="1:48" s="9" customFormat="1" ht="15" customHeight="1" x14ac:dyDescent="0.35">
      <c r="A5275"/>
      <c r="B5275"/>
      <c r="C5275"/>
      <c r="D5275"/>
      <c r="E5275"/>
      <c r="F5275"/>
      <c r="K5275"/>
      <c r="L5275"/>
      <c r="M5275"/>
      <c r="N5275"/>
      <c r="O5275"/>
      <c r="Q5275"/>
      <c r="R5275"/>
      <c r="AL5275" s="117"/>
      <c r="AM5275"/>
      <c r="AN5275"/>
      <c r="AO5275"/>
      <c r="AP5275"/>
      <c r="AU5275"/>
      <c r="AV5275" s="169"/>
    </row>
    <row r="5276" spans="1:48" s="9" customFormat="1" ht="15" customHeight="1" x14ac:dyDescent="0.35">
      <c r="A5276"/>
      <c r="B5276"/>
      <c r="C5276"/>
      <c r="D5276"/>
      <c r="E5276"/>
      <c r="F5276"/>
      <c r="K5276"/>
      <c r="L5276"/>
      <c r="M5276"/>
      <c r="N5276"/>
      <c r="O5276"/>
      <c r="Q5276"/>
      <c r="R5276"/>
      <c r="AL5276" s="117"/>
      <c r="AM5276"/>
      <c r="AN5276"/>
      <c r="AO5276"/>
      <c r="AP5276"/>
      <c r="AU5276"/>
      <c r="AV5276" s="169"/>
    </row>
    <row r="5277" spans="1:48" s="9" customFormat="1" ht="15" customHeight="1" x14ac:dyDescent="0.35">
      <c r="A5277"/>
      <c r="B5277"/>
      <c r="C5277"/>
      <c r="D5277"/>
      <c r="E5277"/>
      <c r="F5277"/>
      <c r="K5277"/>
      <c r="L5277"/>
      <c r="M5277"/>
      <c r="N5277"/>
      <c r="O5277"/>
      <c r="Q5277"/>
      <c r="R5277"/>
      <c r="AL5277" s="117"/>
      <c r="AM5277"/>
      <c r="AN5277"/>
      <c r="AO5277"/>
      <c r="AP5277"/>
      <c r="AU5277"/>
      <c r="AV5277" s="169"/>
    </row>
    <row r="5278" spans="1:48" s="9" customFormat="1" ht="15" customHeight="1" x14ac:dyDescent="0.35">
      <c r="A5278"/>
      <c r="B5278"/>
      <c r="C5278"/>
      <c r="D5278"/>
      <c r="E5278"/>
      <c r="F5278"/>
      <c r="K5278"/>
      <c r="L5278"/>
      <c r="M5278"/>
      <c r="N5278"/>
      <c r="O5278"/>
      <c r="Q5278"/>
      <c r="R5278"/>
      <c r="AL5278" s="117"/>
      <c r="AM5278"/>
      <c r="AN5278"/>
      <c r="AO5278"/>
      <c r="AP5278"/>
      <c r="AU5278"/>
      <c r="AV5278" s="169"/>
    </row>
    <row r="5279" spans="1:48" s="9" customFormat="1" ht="15" customHeight="1" x14ac:dyDescent="0.35">
      <c r="A5279"/>
      <c r="B5279"/>
      <c r="C5279"/>
      <c r="D5279"/>
      <c r="E5279"/>
      <c r="F5279"/>
      <c r="K5279"/>
      <c r="L5279"/>
      <c r="M5279"/>
      <c r="N5279"/>
      <c r="O5279"/>
      <c r="Q5279"/>
      <c r="R5279"/>
      <c r="AL5279" s="117"/>
      <c r="AM5279"/>
      <c r="AN5279"/>
      <c r="AO5279"/>
      <c r="AP5279"/>
      <c r="AU5279"/>
      <c r="AV5279" s="169"/>
    </row>
    <row r="5280" spans="1:48" s="9" customFormat="1" ht="15" customHeight="1" x14ac:dyDescent="0.35">
      <c r="A5280"/>
      <c r="B5280"/>
      <c r="C5280"/>
      <c r="D5280"/>
      <c r="E5280"/>
      <c r="F5280"/>
      <c r="K5280"/>
      <c r="L5280"/>
      <c r="M5280"/>
      <c r="N5280"/>
      <c r="O5280"/>
      <c r="Q5280"/>
      <c r="R5280"/>
      <c r="AL5280" s="117"/>
      <c r="AM5280"/>
      <c r="AN5280"/>
      <c r="AO5280"/>
      <c r="AP5280"/>
      <c r="AU5280"/>
      <c r="AV5280" s="169"/>
    </row>
    <row r="5281" spans="1:48" s="9" customFormat="1" ht="15" customHeight="1" x14ac:dyDescent="0.35">
      <c r="A5281"/>
      <c r="B5281"/>
      <c r="C5281"/>
      <c r="D5281"/>
      <c r="E5281"/>
      <c r="F5281"/>
      <c r="K5281"/>
      <c r="L5281"/>
      <c r="M5281"/>
      <c r="N5281"/>
      <c r="O5281"/>
      <c r="Q5281"/>
      <c r="R5281"/>
      <c r="AL5281" s="117"/>
      <c r="AM5281"/>
      <c r="AN5281"/>
      <c r="AO5281"/>
      <c r="AP5281"/>
      <c r="AU5281"/>
      <c r="AV5281" s="169"/>
    </row>
    <row r="5282" spans="1:48" s="9" customFormat="1" ht="15" customHeight="1" x14ac:dyDescent="0.35">
      <c r="A5282"/>
      <c r="B5282"/>
      <c r="C5282"/>
      <c r="D5282"/>
      <c r="E5282"/>
      <c r="F5282"/>
      <c r="K5282"/>
      <c r="L5282"/>
      <c r="M5282"/>
      <c r="N5282"/>
      <c r="O5282"/>
      <c r="Q5282"/>
      <c r="R5282"/>
      <c r="AL5282" s="117"/>
      <c r="AM5282"/>
      <c r="AN5282"/>
      <c r="AO5282"/>
      <c r="AP5282"/>
      <c r="AU5282"/>
      <c r="AV5282" s="169"/>
    </row>
    <row r="5283" spans="1:48" s="9" customFormat="1" ht="15" customHeight="1" x14ac:dyDescent="0.35">
      <c r="A5283"/>
      <c r="B5283"/>
      <c r="C5283"/>
      <c r="D5283"/>
      <c r="E5283"/>
      <c r="F5283"/>
      <c r="K5283"/>
      <c r="L5283"/>
      <c r="M5283"/>
      <c r="N5283"/>
      <c r="O5283"/>
      <c r="Q5283"/>
      <c r="R5283"/>
      <c r="AL5283" s="117"/>
      <c r="AM5283"/>
      <c r="AN5283"/>
      <c r="AO5283"/>
      <c r="AP5283"/>
      <c r="AU5283"/>
      <c r="AV5283" s="169"/>
    </row>
    <row r="5284" spans="1:48" s="9" customFormat="1" ht="15" customHeight="1" x14ac:dyDescent="0.35">
      <c r="A5284"/>
      <c r="B5284"/>
      <c r="C5284"/>
      <c r="D5284"/>
      <c r="E5284"/>
      <c r="F5284"/>
      <c r="K5284"/>
      <c r="L5284"/>
      <c r="M5284"/>
      <c r="N5284"/>
      <c r="O5284"/>
      <c r="Q5284"/>
      <c r="R5284"/>
      <c r="AL5284" s="117"/>
      <c r="AM5284"/>
      <c r="AN5284"/>
      <c r="AO5284"/>
      <c r="AP5284"/>
      <c r="AU5284"/>
      <c r="AV5284" s="169"/>
    </row>
    <row r="5285" spans="1:48" s="9" customFormat="1" ht="15" customHeight="1" x14ac:dyDescent="0.35">
      <c r="A5285"/>
      <c r="B5285"/>
      <c r="C5285"/>
      <c r="D5285"/>
      <c r="E5285"/>
      <c r="F5285"/>
      <c r="K5285"/>
      <c r="L5285"/>
      <c r="M5285"/>
      <c r="N5285"/>
      <c r="O5285"/>
      <c r="Q5285"/>
      <c r="R5285"/>
      <c r="AL5285" s="117"/>
      <c r="AM5285"/>
      <c r="AN5285"/>
      <c r="AO5285"/>
      <c r="AP5285"/>
      <c r="AU5285"/>
      <c r="AV5285" s="169"/>
    </row>
    <row r="5286" spans="1:48" s="9" customFormat="1" ht="15" customHeight="1" x14ac:dyDescent="0.35">
      <c r="A5286"/>
      <c r="B5286"/>
      <c r="C5286"/>
      <c r="D5286"/>
      <c r="E5286"/>
      <c r="F5286"/>
      <c r="K5286"/>
      <c r="L5286"/>
      <c r="M5286"/>
      <c r="N5286"/>
      <c r="O5286"/>
      <c r="Q5286"/>
      <c r="R5286"/>
      <c r="AL5286" s="117"/>
      <c r="AM5286"/>
      <c r="AN5286"/>
      <c r="AO5286"/>
      <c r="AP5286"/>
      <c r="AU5286"/>
      <c r="AV5286" s="169"/>
    </row>
    <row r="5287" spans="1:48" s="9" customFormat="1" ht="15" customHeight="1" x14ac:dyDescent="0.35">
      <c r="A5287"/>
      <c r="B5287"/>
      <c r="C5287"/>
      <c r="D5287"/>
      <c r="E5287"/>
      <c r="F5287"/>
      <c r="K5287"/>
      <c r="L5287"/>
      <c r="M5287"/>
      <c r="N5287"/>
      <c r="O5287"/>
      <c r="Q5287"/>
      <c r="R5287"/>
      <c r="AL5287" s="117"/>
      <c r="AM5287"/>
      <c r="AN5287"/>
      <c r="AO5287"/>
      <c r="AP5287"/>
      <c r="AU5287"/>
      <c r="AV5287" s="169"/>
    </row>
    <row r="5288" spans="1:48" s="9" customFormat="1" ht="15" customHeight="1" x14ac:dyDescent="0.35">
      <c r="A5288"/>
      <c r="B5288"/>
      <c r="C5288"/>
      <c r="D5288"/>
      <c r="E5288"/>
      <c r="F5288"/>
      <c r="K5288"/>
      <c r="L5288"/>
      <c r="M5288"/>
      <c r="N5288"/>
      <c r="O5288"/>
      <c r="Q5288"/>
      <c r="R5288"/>
      <c r="AL5288" s="117"/>
      <c r="AM5288"/>
      <c r="AN5288"/>
      <c r="AO5288"/>
      <c r="AP5288"/>
      <c r="AU5288"/>
      <c r="AV5288" s="169"/>
    </row>
    <row r="5289" spans="1:48" s="9" customFormat="1" ht="15" customHeight="1" x14ac:dyDescent="0.35">
      <c r="A5289"/>
      <c r="B5289"/>
      <c r="C5289"/>
      <c r="D5289"/>
      <c r="E5289"/>
      <c r="F5289"/>
      <c r="K5289"/>
      <c r="L5289"/>
      <c r="M5289"/>
      <c r="N5289"/>
      <c r="O5289"/>
      <c r="Q5289"/>
      <c r="R5289"/>
      <c r="AL5289" s="117"/>
      <c r="AM5289"/>
      <c r="AN5289"/>
      <c r="AO5289"/>
      <c r="AP5289"/>
      <c r="AU5289"/>
      <c r="AV5289" s="169"/>
    </row>
    <row r="5290" spans="1:48" s="9" customFormat="1" ht="15" customHeight="1" x14ac:dyDescent="0.35">
      <c r="A5290"/>
      <c r="B5290"/>
      <c r="C5290"/>
      <c r="D5290"/>
      <c r="E5290"/>
      <c r="F5290"/>
      <c r="K5290"/>
      <c r="L5290"/>
      <c r="M5290"/>
      <c r="N5290"/>
      <c r="O5290"/>
      <c r="Q5290"/>
      <c r="R5290"/>
      <c r="AL5290" s="117"/>
      <c r="AM5290"/>
      <c r="AN5290"/>
      <c r="AO5290"/>
      <c r="AP5290"/>
      <c r="AU5290"/>
      <c r="AV5290" s="169"/>
    </row>
    <row r="5291" spans="1:48" s="9" customFormat="1" ht="15" customHeight="1" x14ac:dyDescent="0.35">
      <c r="A5291"/>
      <c r="B5291"/>
      <c r="C5291"/>
      <c r="D5291"/>
      <c r="E5291"/>
      <c r="F5291"/>
      <c r="K5291"/>
      <c r="L5291"/>
      <c r="M5291"/>
      <c r="N5291"/>
      <c r="O5291"/>
      <c r="Q5291"/>
      <c r="R5291"/>
      <c r="AL5291" s="117"/>
      <c r="AM5291"/>
      <c r="AN5291"/>
      <c r="AO5291"/>
      <c r="AP5291"/>
      <c r="AU5291"/>
      <c r="AV5291" s="169"/>
    </row>
    <row r="5292" spans="1:48" s="9" customFormat="1" ht="15" customHeight="1" x14ac:dyDescent="0.35">
      <c r="A5292"/>
      <c r="B5292"/>
      <c r="C5292"/>
      <c r="D5292"/>
      <c r="E5292"/>
      <c r="F5292"/>
      <c r="K5292"/>
      <c r="L5292"/>
      <c r="M5292"/>
      <c r="N5292"/>
      <c r="O5292"/>
      <c r="Q5292"/>
      <c r="R5292"/>
      <c r="AL5292" s="117"/>
      <c r="AM5292"/>
      <c r="AN5292"/>
      <c r="AO5292"/>
      <c r="AP5292"/>
      <c r="AU5292"/>
      <c r="AV5292" s="169"/>
    </row>
    <row r="5293" spans="1:48" s="9" customFormat="1" ht="15" customHeight="1" x14ac:dyDescent="0.35">
      <c r="A5293"/>
      <c r="B5293"/>
      <c r="C5293"/>
      <c r="D5293"/>
      <c r="E5293"/>
      <c r="F5293"/>
      <c r="K5293"/>
      <c r="L5293"/>
      <c r="M5293"/>
      <c r="N5293"/>
      <c r="O5293"/>
      <c r="Q5293"/>
      <c r="R5293"/>
      <c r="AL5293" s="117"/>
      <c r="AM5293"/>
      <c r="AN5293"/>
      <c r="AO5293"/>
      <c r="AP5293"/>
      <c r="AU5293"/>
      <c r="AV5293" s="169"/>
    </row>
    <row r="5294" spans="1:48" s="9" customFormat="1" ht="15" customHeight="1" x14ac:dyDescent="0.35">
      <c r="A5294"/>
      <c r="B5294"/>
      <c r="C5294"/>
      <c r="D5294"/>
      <c r="E5294"/>
      <c r="F5294"/>
      <c r="K5294"/>
      <c r="L5294"/>
      <c r="M5294"/>
      <c r="N5294"/>
      <c r="O5294"/>
      <c r="Q5294"/>
      <c r="R5294"/>
      <c r="AL5294" s="117"/>
      <c r="AM5294"/>
      <c r="AN5294"/>
      <c r="AO5294"/>
      <c r="AP5294"/>
      <c r="AU5294"/>
      <c r="AV5294" s="169"/>
    </row>
    <row r="5295" spans="1:48" s="9" customFormat="1" ht="15" customHeight="1" x14ac:dyDescent="0.35">
      <c r="A5295"/>
      <c r="B5295"/>
      <c r="C5295"/>
      <c r="D5295"/>
      <c r="E5295"/>
      <c r="F5295"/>
      <c r="K5295"/>
      <c r="L5295"/>
      <c r="M5295"/>
      <c r="N5295"/>
      <c r="O5295"/>
      <c r="Q5295"/>
      <c r="R5295"/>
      <c r="AL5295" s="117"/>
      <c r="AM5295"/>
      <c r="AN5295"/>
      <c r="AO5295"/>
      <c r="AP5295"/>
      <c r="AU5295"/>
      <c r="AV5295" s="169"/>
    </row>
    <row r="5296" spans="1:48" s="9" customFormat="1" ht="15" customHeight="1" x14ac:dyDescent="0.35">
      <c r="A5296"/>
      <c r="B5296"/>
      <c r="C5296"/>
      <c r="D5296"/>
      <c r="E5296"/>
      <c r="F5296"/>
      <c r="K5296"/>
      <c r="L5296"/>
      <c r="M5296"/>
      <c r="N5296"/>
      <c r="O5296"/>
      <c r="Q5296"/>
      <c r="R5296"/>
      <c r="AL5296" s="117"/>
      <c r="AM5296"/>
      <c r="AN5296"/>
      <c r="AO5296"/>
      <c r="AP5296"/>
      <c r="AU5296"/>
      <c r="AV5296" s="169"/>
    </row>
    <row r="5297" spans="1:48" s="9" customFormat="1" ht="15" customHeight="1" x14ac:dyDescent="0.35">
      <c r="A5297"/>
      <c r="B5297"/>
      <c r="C5297"/>
      <c r="D5297"/>
      <c r="E5297"/>
      <c r="F5297"/>
      <c r="K5297"/>
      <c r="L5297"/>
      <c r="M5297"/>
      <c r="N5297"/>
      <c r="O5297"/>
      <c r="Q5297"/>
      <c r="R5297"/>
      <c r="AL5297" s="117"/>
      <c r="AM5297"/>
      <c r="AN5297"/>
      <c r="AO5297"/>
      <c r="AP5297"/>
      <c r="AU5297"/>
      <c r="AV5297" s="169"/>
    </row>
    <row r="5298" spans="1:48" s="9" customFormat="1" ht="15" customHeight="1" x14ac:dyDescent="0.35">
      <c r="A5298"/>
      <c r="B5298"/>
      <c r="C5298"/>
      <c r="D5298"/>
      <c r="E5298"/>
      <c r="F5298"/>
      <c r="K5298"/>
      <c r="L5298"/>
      <c r="M5298"/>
      <c r="N5298"/>
      <c r="O5298"/>
      <c r="Q5298"/>
      <c r="R5298"/>
      <c r="AL5298" s="117"/>
      <c r="AM5298"/>
      <c r="AN5298"/>
      <c r="AO5298"/>
      <c r="AP5298"/>
      <c r="AU5298"/>
      <c r="AV5298" s="169"/>
    </row>
    <row r="5299" spans="1:48" s="9" customFormat="1" ht="15" customHeight="1" x14ac:dyDescent="0.35">
      <c r="A5299"/>
      <c r="B5299"/>
      <c r="C5299"/>
      <c r="D5299"/>
      <c r="E5299"/>
      <c r="F5299"/>
      <c r="K5299"/>
      <c r="L5299"/>
      <c r="M5299"/>
      <c r="N5299"/>
      <c r="O5299"/>
      <c r="Q5299"/>
      <c r="R5299"/>
      <c r="AL5299" s="117"/>
      <c r="AM5299"/>
      <c r="AN5299"/>
      <c r="AO5299"/>
      <c r="AP5299"/>
      <c r="AU5299"/>
      <c r="AV5299" s="169"/>
    </row>
    <row r="5300" spans="1:48" s="9" customFormat="1" ht="15" customHeight="1" x14ac:dyDescent="0.35">
      <c r="A5300"/>
      <c r="B5300"/>
      <c r="C5300"/>
      <c r="D5300"/>
      <c r="E5300"/>
      <c r="F5300"/>
      <c r="K5300"/>
      <c r="L5300"/>
      <c r="M5300"/>
      <c r="N5300"/>
      <c r="O5300"/>
      <c r="Q5300"/>
      <c r="R5300"/>
      <c r="AL5300" s="117"/>
      <c r="AM5300"/>
      <c r="AN5300"/>
      <c r="AO5300"/>
      <c r="AP5300"/>
      <c r="AU5300"/>
      <c r="AV5300" s="169"/>
    </row>
    <row r="5301" spans="1:48" s="9" customFormat="1" ht="15" customHeight="1" x14ac:dyDescent="0.35">
      <c r="A5301"/>
      <c r="B5301"/>
      <c r="C5301"/>
      <c r="D5301"/>
      <c r="E5301"/>
      <c r="F5301"/>
      <c r="K5301"/>
      <c r="L5301"/>
      <c r="M5301"/>
      <c r="N5301"/>
      <c r="O5301"/>
      <c r="Q5301"/>
      <c r="R5301"/>
      <c r="AL5301" s="117"/>
      <c r="AM5301"/>
      <c r="AN5301"/>
      <c r="AO5301"/>
      <c r="AP5301"/>
      <c r="AU5301"/>
      <c r="AV5301" s="169"/>
    </row>
    <row r="5302" spans="1:48" s="9" customFormat="1" ht="15" customHeight="1" x14ac:dyDescent="0.35">
      <c r="A5302"/>
      <c r="B5302"/>
      <c r="C5302"/>
      <c r="D5302"/>
      <c r="E5302"/>
      <c r="F5302"/>
      <c r="K5302"/>
      <c r="L5302"/>
      <c r="M5302"/>
      <c r="N5302"/>
      <c r="O5302"/>
      <c r="Q5302"/>
      <c r="R5302"/>
      <c r="AL5302" s="117"/>
      <c r="AM5302"/>
      <c r="AN5302"/>
      <c r="AO5302"/>
      <c r="AP5302"/>
      <c r="AU5302"/>
      <c r="AV5302" s="169"/>
    </row>
    <row r="5303" spans="1:48" s="9" customFormat="1" ht="15" customHeight="1" x14ac:dyDescent="0.35">
      <c r="A5303"/>
      <c r="B5303"/>
      <c r="C5303"/>
      <c r="D5303"/>
      <c r="E5303"/>
      <c r="F5303"/>
      <c r="K5303"/>
      <c r="L5303"/>
      <c r="M5303"/>
      <c r="N5303"/>
      <c r="O5303"/>
      <c r="Q5303"/>
      <c r="R5303"/>
      <c r="AL5303" s="117"/>
      <c r="AM5303"/>
      <c r="AN5303"/>
      <c r="AO5303"/>
      <c r="AP5303"/>
      <c r="AU5303"/>
      <c r="AV5303" s="169"/>
    </row>
    <row r="5304" spans="1:48" s="9" customFormat="1" ht="15" customHeight="1" x14ac:dyDescent="0.35">
      <c r="A5304"/>
      <c r="B5304"/>
      <c r="C5304"/>
      <c r="D5304"/>
      <c r="E5304"/>
      <c r="F5304"/>
      <c r="K5304"/>
      <c r="L5304"/>
      <c r="M5304"/>
      <c r="N5304"/>
      <c r="O5304"/>
      <c r="Q5304"/>
      <c r="R5304"/>
      <c r="AL5304" s="117"/>
      <c r="AM5304"/>
      <c r="AN5304"/>
      <c r="AO5304"/>
      <c r="AP5304"/>
      <c r="AU5304"/>
      <c r="AV5304" s="169"/>
    </row>
    <row r="5305" spans="1:48" s="9" customFormat="1" ht="15" customHeight="1" x14ac:dyDescent="0.35">
      <c r="A5305"/>
      <c r="B5305"/>
      <c r="C5305"/>
      <c r="D5305"/>
      <c r="E5305"/>
      <c r="F5305"/>
      <c r="K5305"/>
      <c r="L5305"/>
      <c r="M5305"/>
      <c r="N5305"/>
      <c r="O5305"/>
      <c r="Q5305"/>
      <c r="R5305"/>
      <c r="AL5305" s="117"/>
      <c r="AM5305"/>
      <c r="AN5305"/>
      <c r="AO5305"/>
      <c r="AP5305"/>
      <c r="AU5305"/>
      <c r="AV5305" s="169"/>
    </row>
    <row r="5306" spans="1:48" s="9" customFormat="1" ht="15" customHeight="1" x14ac:dyDescent="0.35">
      <c r="A5306"/>
      <c r="B5306"/>
      <c r="C5306"/>
      <c r="D5306"/>
      <c r="E5306"/>
      <c r="F5306"/>
      <c r="K5306"/>
      <c r="L5306"/>
      <c r="M5306"/>
      <c r="N5306"/>
      <c r="O5306"/>
      <c r="Q5306"/>
      <c r="R5306"/>
      <c r="AL5306" s="117"/>
      <c r="AM5306"/>
      <c r="AN5306"/>
      <c r="AO5306"/>
      <c r="AP5306"/>
      <c r="AU5306"/>
      <c r="AV5306" s="169"/>
    </row>
    <row r="5307" spans="1:48" s="9" customFormat="1" ht="15" customHeight="1" x14ac:dyDescent="0.35">
      <c r="A5307"/>
      <c r="B5307"/>
      <c r="C5307"/>
      <c r="D5307"/>
      <c r="E5307"/>
      <c r="F5307"/>
      <c r="K5307"/>
      <c r="L5307"/>
      <c r="M5307"/>
      <c r="N5307"/>
      <c r="O5307"/>
      <c r="Q5307"/>
      <c r="R5307"/>
      <c r="AL5307" s="117"/>
      <c r="AM5307"/>
      <c r="AN5307"/>
      <c r="AO5307"/>
      <c r="AP5307"/>
      <c r="AU5307"/>
      <c r="AV5307" s="169"/>
    </row>
    <row r="5308" spans="1:48" s="9" customFormat="1" ht="15" customHeight="1" x14ac:dyDescent="0.35">
      <c r="A5308"/>
      <c r="B5308"/>
      <c r="C5308"/>
      <c r="D5308"/>
      <c r="E5308"/>
      <c r="F5308"/>
      <c r="K5308"/>
      <c r="L5308"/>
      <c r="M5308"/>
      <c r="N5308"/>
      <c r="O5308"/>
      <c r="Q5308"/>
      <c r="R5308"/>
      <c r="AL5308" s="117"/>
      <c r="AM5308"/>
      <c r="AN5308"/>
      <c r="AO5308"/>
      <c r="AP5308"/>
      <c r="AU5308"/>
      <c r="AV5308" s="169"/>
    </row>
    <row r="5309" spans="1:48" s="9" customFormat="1" ht="15" customHeight="1" x14ac:dyDescent="0.35">
      <c r="A5309"/>
      <c r="B5309"/>
      <c r="C5309"/>
      <c r="D5309"/>
      <c r="E5309"/>
      <c r="F5309"/>
      <c r="K5309"/>
      <c r="L5309"/>
      <c r="M5309"/>
      <c r="N5309"/>
      <c r="O5309"/>
      <c r="Q5309"/>
      <c r="R5309"/>
      <c r="AL5309" s="117"/>
      <c r="AM5309"/>
      <c r="AN5309"/>
      <c r="AO5309"/>
      <c r="AP5309"/>
      <c r="AU5309"/>
      <c r="AV5309" s="169"/>
    </row>
    <row r="5310" spans="1:48" s="9" customFormat="1" ht="15" customHeight="1" x14ac:dyDescent="0.35">
      <c r="A5310"/>
      <c r="B5310"/>
      <c r="C5310"/>
      <c r="D5310"/>
      <c r="E5310"/>
      <c r="F5310"/>
      <c r="K5310"/>
      <c r="L5310"/>
      <c r="M5310"/>
      <c r="N5310"/>
      <c r="O5310"/>
      <c r="Q5310"/>
      <c r="R5310"/>
      <c r="AL5310" s="117"/>
      <c r="AM5310"/>
      <c r="AN5310"/>
      <c r="AO5310"/>
      <c r="AP5310"/>
      <c r="AU5310"/>
      <c r="AV5310" s="169"/>
    </row>
    <row r="5311" spans="1:48" s="9" customFormat="1" ht="15" customHeight="1" x14ac:dyDescent="0.35">
      <c r="A5311"/>
      <c r="B5311"/>
      <c r="C5311"/>
      <c r="D5311"/>
      <c r="E5311"/>
      <c r="F5311"/>
      <c r="K5311"/>
      <c r="L5311"/>
      <c r="M5311"/>
      <c r="N5311"/>
      <c r="O5311"/>
      <c r="Q5311"/>
      <c r="R5311"/>
      <c r="AL5311" s="117"/>
      <c r="AM5311"/>
      <c r="AN5311"/>
      <c r="AO5311"/>
      <c r="AP5311"/>
      <c r="AU5311"/>
      <c r="AV5311" s="169"/>
    </row>
    <row r="5312" spans="1:48" s="9" customFormat="1" ht="15" customHeight="1" x14ac:dyDescent="0.35">
      <c r="A5312"/>
      <c r="B5312"/>
      <c r="C5312"/>
      <c r="D5312"/>
      <c r="E5312"/>
      <c r="F5312"/>
      <c r="K5312"/>
      <c r="L5312"/>
      <c r="M5312"/>
      <c r="N5312"/>
      <c r="O5312"/>
      <c r="Q5312"/>
      <c r="R5312"/>
      <c r="AL5312" s="117"/>
      <c r="AM5312"/>
      <c r="AN5312"/>
      <c r="AO5312"/>
      <c r="AP5312"/>
      <c r="AU5312"/>
      <c r="AV5312" s="169"/>
    </row>
    <row r="5313" spans="1:48" s="9" customFormat="1" ht="15" customHeight="1" x14ac:dyDescent="0.35">
      <c r="A5313"/>
      <c r="B5313"/>
      <c r="C5313"/>
      <c r="D5313"/>
      <c r="E5313"/>
      <c r="F5313"/>
      <c r="K5313"/>
      <c r="L5313"/>
      <c r="M5313"/>
      <c r="N5313"/>
      <c r="O5313"/>
      <c r="Q5313"/>
      <c r="R5313"/>
      <c r="AL5313" s="117"/>
      <c r="AM5313"/>
      <c r="AN5313"/>
      <c r="AO5313"/>
      <c r="AP5313"/>
      <c r="AU5313"/>
      <c r="AV5313" s="169"/>
    </row>
    <row r="5314" spans="1:48" s="9" customFormat="1" ht="15" customHeight="1" x14ac:dyDescent="0.35">
      <c r="A5314"/>
      <c r="B5314"/>
      <c r="C5314"/>
      <c r="D5314"/>
      <c r="E5314"/>
      <c r="F5314"/>
      <c r="K5314"/>
      <c r="L5314"/>
      <c r="M5314"/>
      <c r="N5314"/>
      <c r="O5314"/>
      <c r="Q5314"/>
      <c r="R5314"/>
      <c r="AL5314" s="117"/>
      <c r="AM5314"/>
      <c r="AN5314"/>
      <c r="AO5314"/>
      <c r="AP5314"/>
      <c r="AU5314"/>
      <c r="AV5314" s="169"/>
    </row>
    <row r="5315" spans="1:48" s="9" customFormat="1" ht="15" customHeight="1" x14ac:dyDescent="0.35">
      <c r="A5315"/>
      <c r="B5315"/>
      <c r="C5315"/>
      <c r="D5315"/>
      <c r="E5315"/>
      <c r="F5315"/>
      <c r="K5315"/>
      <c r="L5315"/>
      <c r="M5315"/>
      <c r="N5315"/>
      <c r="O5315"/>
      <c r="Q5315"/>
      <c r="R5315"/>
      <c r="AL5315" s="117"/>
      <c r="AM5315"/>
      <c r="AN5315"/>
      <c r="AO5315"/>
      <c r="AP5315"/>
      <c r="AU5315"/>
      <c r="AV5315" s="169"/>
    </row>
    <row r="5316" spans="1:48" s="9" customFormat="1" ht="15" customHeight="1" x14ac:dyDescent="0.35">
      <c r="A5316"/>
      <c r="B5316"/>
      <c r="C5316"/>
      <c r="D5316"/>
      <c r="E5316"/>
      <c r="F5316"/>
      <c r="K5316"/>
      <c r="L5316"/>
      <c r="M5316"/>
      <c r="N5316"/>
      <c r="O5316"/>
      <c r="Q5316"/>
      <c r="R5316"/>
      <c r="AL5316" s="117"/>
      <c r="AM5316"/>
      <c r="AN5316"/>
      <c r="AO5316"/>
      <c r="AP5316"/>
      <c r="AU5316"/>
      <c r="AV5316" s="169"/>
    </row>
    <row r="5317" spans="1:48" s="9" customFormat="1" ht="15" customHeight="1" x14ac:dyDescent="0.35">
      <c r="A5317"/>
      <c r="B5317"/>
      <c r="C5317"/>
      <c r="D5317"/>
      <c r="E5317"/>
      <c r="F5317"/>
      <c r="K5317"/>
      <c r="L5317"/>
      <c r="M5317"/>
      <c r="N5317"/>
      <c r="O5317"/>
      <c r="Q5317"/>
      <c r="R5317"/>
      <c r="AL5317" s="117"/>
      <c r="AM5317"/>
      <c r="AN5317"/>
      <c r="AO5317"/>
      <c r="AP5317"/>
      <c r="AU5317"/>
      <c r="AV5317" s="169"/>
    </row>
    <row r="5318" spans="1:48" s="9" customFormat="1" ht="15" customHeight="1" x14ac:dyDescent="0.35">
      <c r="A5318"/>
      <c r="B5318"/>
      <c r="C5318"/>
      <c r="D5318"/>
      <c r="E5318"/>
      <c r="F5318"/>
      <c r="K5318"/>
      <c r="L5318"/>
      <c r="M5318"/>
      <c r="N5318"/>
      <c r="O5318"/>
      <c r="Q5318"/>
      <c r="R5318"/>
      <c r="AL5318" s="117"/>
      <c r="AM5318"/>
      <c r="AN5318"/>
      <c r="AO5318"/>
      <c r="AP5318"/>
      <c r="AU5318"/>
      <c r="AV5318" s="169"/>
    </row>
    <row r="5319" spans="1:48" s="9" customFormat="1" ht="15" customHeight="1" x14ac:dyDescent="0.35">
      <c r="A5319"/>
      <c r="B5319"/>
      <c r="C5319"/>
      <c r="D5319"/>
      <c r="E5319"/>
      <c r="F5319"/>
      <c r="K5319"/>
      <c r="L5319"/>
      <c r="M5319"/>
      <c r="N5319"/>
      <c r="O5319"/>
      <c r="Q5319"/>
      <c r="R5319"/>
      <c r="AL5319" s="117"/>
      <c r="AM5319"/>
      <c r="AN5319"/>
      <c r="AO5319"/>
      <c r="AP5319"/>
      <c r="AU5319"/>
      <c r="AV5319" s="169"/>
    </row>
    <row r="5320" spans="1:48" s="9" customFormat="1" ht="15" customHeight="1" x14ac:dyDescent="0.35">
      <c r="A5320"/>
      <c r="B5320"/>
      <c r="C5320"/>
      <c r="D5320"/>
      <c r="E5320"/>
      <c r="F5320"/>
      <c r="K5320"/>
      <c r="L5320"/>
      <c r="M5320"/>
      <c r="N5320"/>
      <c r="O5320"/>
      <c r="Q5320"/>
      <c r="R5320"/>
      <c r="AL5320" s="117"/>
      <c r="AM5320"/>
      <c r="AN5320"/>
      <c r="AO5320"/>
      <c r="AP5320"/>
      <c r="AU5320"/>
      <c r="AV5320" s="169"/>
    </row>
    <row r="5321" spans="1:48" s="9" customFormat="1" ht="15" customHeight="1" x14ac:dyDescent="0.35">
      <c r="A5321"/>
      <c r="B5321"/>
      <c r="C5321"/>
      <c r="D5321"/>
      <c r="E5321"/>
      <c r="F5321"/>
      <c r="K5321"/>
      <c r="L5321"/>
      <c r="M5321"/>
      <c r="N5321"/>
      <c r="O5321"/>
      <c r="Q5321"/>
      <c r="R5321"/>
      <c r="AL5321" s="117"/>
      <c r="AM5321"/>
      <c r="AN5321"/>
      <c r="AO5321"/>
      <c r="AP5321"/>
      <c r="AU5321"/>
      <c r="AV5321" s="169"/>
    </row>
    <row r="5322" spans="1:48" s="9" customFormat="1" ht="15" customHeight="1" x14ac:dyDescent="0.35">
      <c r="A5322"/>
      <c r="B5322"/>
      <c r="C5322"/>
      <c r="D5322"/>
      <c r="E5322"/>
      <c r="F5322"/>
      <c r="K5322"/>
      <c r="L5322"/>
      <c r="M5322"/>
      <c r="N5322"/>
      <c r="O5322"/>
      <c r="Q5322"/>
      <c r="R5322"/>
      <c r="AL5322" s="117"/>
      <c r="AM5322"/>
      <c r="AN5322"/>
      <c r="AO5322"/>
      <c r="AP5322"/>
      <c r="AU5322"/>
      <c r="AV5322" s="169"/>
    </row>
    <row r="5323" spans="1:48" s="9" customFormat="1" ht="15" customHeight="1" x14ac:dyDescent="0.35">
      <c r="A5323"/>
      <c r="B5323"/>
      <c r="C5323"/>
      <c r="D5323"/>
      <c r="E5323"/>
      <c r="F5323"/>
      <c r="K5323"/>
      <c r="L5323"/>
      <c r="M5323"/>
      <c r="N5323"/>
      <c r="O5323"/>
      <c r="Q5323"/>
      <c r="R5323"/>
      <c r="AL5323" s="117"/>
      <c r="AM5323"/>
      <c r="AN5323"/>
      <c r="AO5323"/>
      <c r="AP5323"/>
      <c r="AU5323"/>
      <c r="AV5323" s="169"/>
    </row>
    <row r="5324" spans="1:48" s="9" customFormat="1" ht="15" customHeight="1" x14ac:dyDescent="0.35">
      <c r="A5324"/>
      <c r="B5324"/>
      <c r="C5324"/>
      <c r="D5324"/>
      <c r="E5324"/>
      <c r="F5324"/>
      <c r="K5324"/>
      <c r="L5324"/>
      <c r="M5324"/>
      <c r="N5324"/>
      <c r="O5324"/>
      <c r="Q5324"/>
      <c r="R5324"/>
      <c r="AL5324" s="117"/>
      <c r="AM5324"/>
      <c r="AN5324"/>
      <c r="AO5324"/>
      <c r="AP5324"/>
      <c r="AU5324"/>
      <c r="AV5324" s="169"/>
    </row>
    <row r="5325" spans="1:48" s="9" customFormat="1" ht="15" customHeight="1" x14ac:dyDescent="0.35">
      <c r="A5325"/>
      <c r="B5325"/>
      <c r="C5325"/>
      <c r="D5325"/>
      <c r="E5325"/>
      <c r="F5325"/>
      <c r="K5325"/>
      <c r="L5325"/>
      <c r="M5325"/>
      <c r="N5325"/>
      <c r="O5325"/>
      <c r="Q5325"/>
      <c r="R5325"/>
      <c r="AL5325" s="117"/>
      <c r="AM5325"/>
      <c r="AN5325"/>
      <c r="AO5325"/>
      <c r="AP5325"/>
      <c r="AU5325"/>
      <c r="AV5325" s="169"/>
    </row>
    <row r="5326" spans="1:48" s="9" customFormat="1" ht="15" customHeight="1" x14ac:dyDescent="0.35">
      <c r="A5326"/>
      <c r="B5326"/>
      <c r="C5326"/>
      <c r="D5326"/>
      <c r="E5326"/>
      <c r="F5326"/>
      <c r="K5326"/>
      <c r="L5326"/>
      <c r="M5326"/>
      <c r="N5326"/>
      <c r="O5326"/>
      <c r="Q5326"/>
      <c r="R5326"/>
      <c r="AL5326" s="117"/>
      <c r="AM5326"/>
      <c r="AN5326"/>
      <c r="AO5326"/>
      <c r="AP5326"/>
      <c r="AU5326"/>
      <c r="AV5326" s="169"/>
    </row>
    <row r="5327" spans="1:48" s="9" customFormat="1" ht="15" customHeight="1" x14ac:dyDescent="0.35">
      <c r="A5327"/>
      <c r="B5327"/>
      <c r="C5327"/>
      <c r="D5327"/>
      <c r="E5327"/>
      <c r="F5327"/>
      <c r="K5327"/>
      <c r="L5327"/>
      <c r="M5327"/>
      <c r="N5327"/>
      <c r="O5327"/>
      <c r="Q5327"/>
      <c r="R5327"/>
      <c r="AL5327" s="117"/>
      <c r="AM5327"/>
      <c r="AN5327"/>
      <c r="AO5327"/>
      <c r="AP5327"/>
      <c r="AU5327"/>
      <c r="AV5327" s="169"/>
    </row>
    <row r="5328" spans="1:48" s="9" customFormat="1" ht="15" customHeight="1" x14ac:dyDescent="0.35">
      <c r="A5328"/>
      <c r="B5328"/>
      <c r="C5328"/>
      <c r="D5328"/>
      <c r="E5328"/>
      <c r="F5328"/>
      <c r="K5328"/>
      <c r="L5328"/>
      <c r="M5328"/>
      <c r="N5328"/>
      <c r="O5328"/>
      <c r="Q5328"/>
      <c r="R5328"/>
      <c r="AL5328" s="117"/>
      <c r="AM5328"/>
      <c r="AN5328"/>
      <c r="AO5328"/>
      <c r="AP5328"/>
      <c r="AU5328"/>
      <c r="AV5328" s="169"/>
    </row>
    <row r="5329" spans="1:48" s="9" customFormat="1" ht="15" customHeight="1" x14ac:dyDescent="0.35">
      <c r="A5329"/>
      <c r="B5329"/>
      <c r="C5329"/>
      <c r="D5329"/>
      <c r="E5329"/>
      <c r="F5329"/>
      <c r="K5329"/>
      <c r="L5329"/>
      <c r="M5329"/>
      <c r="N5329"/>
      <c r="O5329"/>
      <c r="Q5329"/>
      <c r="R5329"/>
      <c r="AL5329" s="117"/>
      <c r="AM5329"/>
      <c r="AN5329"/>
      <c r="AO5329"/>
      <c r="AP5329"/>
      <c r="AU5329"/>
      <c r="AV5329" s="169"/>
    </row>
    <row r="5330" spans="1:48" s="9" customFormat="1" ht="15" customHeight="1" x14ac:dyDescent="0.35">
      <c r="A5330"/>
      <c r="B5330"/>
      <c r="C5330"/>
      <c r="D5330"/>
      <c r="E5330"/>
      <c r="F5330"/>
      <c r="K5330"/>
      <c r="L5330"/>
      <c r="M5330"/>
      <c r="N5330"/>
      <c r="O5330"/>
      <c r="Q5330"/>
      <c r="R5330"/>
      <c r="AL5330" s="117"/>
      <c r="AM5330"/>
      <c r="AN5330"/>
      <c r="AO5330"/>
      <c r="AP5330"/>
      <c r="AU5330"/>
      <c r="AV5330" s="169"/>
    </row>
    <row r="5331" spans="1:48" s="9" customFormat="1" ht="15" customHeight="1" x14ac:dyDescent="0.35">
      <c r="A5331"/>
      <c r="B5331"/>
      <c r="C5331"/>
      <c r="D5331"/>
      <c r="E5331"/>
      <c r="F5331"/>
      <c r="K5331"/>
      <c r="L5331"/>
      <c r="M5331"/>
      <c r="N5331"/>
      <c r="O5331"/>
      <c r="Q5331"/>
      <c r="R5331"/>
      <c r="AL5331" s="117"/>
      <c r="AM5331"/>
      <c r="AN5331"/>
      <c r="AO5331"/>
      <c r="AP5331"/>
      <c r="AU5331"/>
      <c r="AV5331" s="169"/>
    </row>
    <row r="5332" spans="1:48" s="9" customFormat="1" ht="15" customHeight="1" x14ac:dyDescent="0.35">
      <c r="A5332"/>
      <c r="B5332"/>
      <c r="C5332"/>
      <c r="D5332"/>
      <c r="E5332"/>
      <c r="F5332"/>
      <c r="K5332"/>
      <c r="L5332"/>
      <c r="M5332"/>
      <c r="N5332"/>
      <c r="O5332"/>
      <c r="Q5332"/>
      <c r="R5332"/>
      <c r="AL5332" s="117"/>
      <c r="AM5332"/>
      <c r="AN5332"/>
      <c r="AO5332"/>
      <c r="AP5332"/>
      <c r="AU5332"/>
      <c r="AV5332" s="169"/>
    </row>
    <row r="5333" spans="1:48" s="9" customFormat="1" ht="15" customHeight="1" x14ac:dyDescent="0.35">
      <c r="A5333"/>
      <c r="B5333"/>
      <c r="C5333"/>
      <c r="D5333"/>
      <c r="E5333"/>
      <c r="F5333"/>
      <c r="K5333"/>
      <c r="L5333"/>
      <c r="M5333"/>
      <c r="N5333"/>
      <c r="O5333"/>
      <c r="Q5333"/>
      <c r="R5333"/>
      <c r="AL5333" s="117"/>
      <c r="AM5333"/>
      <c r="AN5333"/>
      <c r="AO5333"/>
      <c r="AP5333"/>
      <c r="AU5333"/>
      <c r="AV5333" s="169"/>
    </row>
    <row r="5334" spans="1:48" s="9" customFormat="1" ht="15" customHeight="1" x14ac:dyDescent="0.35">
      <c r="A5334"/>
      <c r="B5334"/>
      <c r="C5334"/>
      <c r="D5334"/>
      <c r="E5334"/>
      <c r="F5334"/>
      <c r="K5334"/>
      <c r="L5334"/>
      <c r="M5334"/>
      <c r="N5334"/>
      <c r="O5334"/>
      <c r="Q5334"/>
      <c r="R5334"/>
      <c r="AL5334" s="117"/>
      <c r="AM5334"/>
      <c r="AN5334"/>
      <c r="AO5334"/>
      <c r="AP5334"/>
      <c r="AU5334"/>
      <c r="AV5334" s="169"/>
    </row>
    <row r="5335" spans="1:48" s="9" customFormat="1" ht="15" customHeight="1" x14ac:dyDescent="0.35">
      <c r="A5335"/>
      <c r="B5335"/>
      <c r="C5335"/>
      <c r="D5335"/>
      <c r="E5335"/>
      <c r="F5335"/>
      <c r="K5335"/>
      <c r="L5335"/>
      <c r="M5335"/>
      <c r="N5335"/>
      <c r="O5335"/>
      <c r="Q5335"/>
      <c r="R5335"/>
      <c r="AL5335" s="117"/>
      <c r="AM5335"/>
      <c r="AN5335"/>
      <c r="AO5335"/>
      <c r="AP5335"/>
      <c r="AU5335"/>
      <c r="AV5335" s="169"/>
    </row>
    <row r="5336" spans="1:48" s="9" customFormat="1" ht="15" customHeight="1" x14ac:dyDescent="0.35">
      <c r="A5336"/>
      <c r="B5336"/>
      <c r="C5336"/>
      <c r="D5336"/>
      <c r="E5336"/>
      <c r="F5336"/>
      <c r="K5336"/>
      <c r="L5336"/>
      <c r="M5336"/>
      <c r="N5336"/>
      <c r="O5336"/>
      <c r="Q5336"/>
      <c r="R5336"/>
      <c r="AL5336" s="117"/>
      <c r="AM5336"/>
      <c r="AN5336"/>
      <c r="AO5336"/>
      <c r="AP5336"/>
      <c r="AU5336"/>
      <c r="AV5336" s="169"/>
    </row>
    <row r="5337" spans="1:48" s="9" customFormat="1" ht="15" customHeight="1" x14ac:dyDescent="0.35">
      <c r="A5337"/>
      <c r="B5337"/>
      <c r="C5337"/>
      <c r="D5337"/>
      <c r="E5337"/>
      <c r="F5337"/>
      <c r="K5337"/>
      <c r="L5337"/>
      <c r="M5337"/>
      <c r="N5337"/>
      <c r="O5337"/>
      <c r="Q5337"/>
      <c r="R5337"/>
      <c r="AL5337" s="117"/>
      <c r="AM5337"/>
      <c r="AN5337"/>
      <c r="AO5337"/>
      <c r="AP5337"/>
      <c r="AU5337"/>
      <c r="AV5337" s="169"/>
    </row>
    <row r="5338" spans="1:48" s="9" customFormat="1" ht="15" customHeight="1" x14ac:dyDescent="0.35">
      <c r="A5338"/>
      <c r="B5338"/>
      <c r="C5338"/>
      <c r="D5338"/>
      <c r="E5338"/>
      <c r="F5338"/>
      <c r="K5338"/>
      <c r="L5338"/>
      <c r="M5338"/>
      <c r="N5338"/>
      <c r="O5338"/>
      <c r="Q5338"/>
      <c r="R5338"/>
      <c r="AL5338" s="117"/>
      <c r="AM5338"/>
      <c r="AN5338"/>
      <c r="AO5338"/>
      <c r="AP5338"/>
      <c r="AU5338"/>
      <c r="AV5338" s="169"/>
    </row>
    <row r="5339" spans="1:48" s="9" customFormat="1" ht="15" customHeight="1" x14ac:dyDescent="0.35">
      <c r="A5339"/>
      <c r="B5339"/>
      <c r="C5339"/>
      <c r="D5339"/>
      <c r="E5339"/>
      <c r="F5339"/>
      <c r="K5339"/>
      <c r="L5339"/>
      <c r="M5339"/>
      <c r="N5339"/>
      <c r="O5339"/>
      <c r="Q5339"/>
      <c r="R5339"/>
      <c r="AL5339" s="117"/>
      <c r="AM5339"/>
      <c r="AN5339"/>
      <c r="AO5339"/>
      <c r="AP5339"/>
      <c r="AU5339"/>
      <c r="AV5339" s="169"/>
    </row>
    <row r="5340" spans="1:48" s="9" customFormat="1" ht="15" customHeight="1" x14ac:dyDescent="0.35">
      <c r="A5340"/>
      <c r="B5340"/>
      <c r="C5340"/>
      <c r="D5340"/>
      <c r="E5340"/>
      <c r="F5340"/>
      <c r="K5340"/>
      <c r="L5340"/>
      <c r="M5340"/>
      <c r="N5340"/>
      <c r="O5340"/>
      <c r="Q5340"/>
      <c r="R5340"/>
      <c r="AL5340" s="117"/>
      <c r="AM5340"/>
      <c r="AN5340"/>
      <c r="AO5340"/>
      <c r="AP5340"/>
      <c r="AU5340"/>
      <c r="AV5340" s="169"/>
    </row>
    <row r="5341" spans="1:48" s="9" customFormat="1" ht="15" customHeight="1" x14ac:dyDescent="0.35">
      <c r="A5341"/>
      <c r="B5341"/>
      <c r="C5341"/>
      <c r="D5341"/>
      <c r="E5341"/>
      <c r="F5341"/>
      <c r="K5341"/>
      <c r="L5341"/>
      <c r="M5341"/>
      <c r="N5341"/>
      <c r="O5341"/>
      <c r="Q5341"/>
      <c r="R5341"/>
      <c r="AL5341" s="117"/>
      <c r="AM5341"/>
      <c r="AN5341"/>
      <c r="AO5341"/>
      <c r="AP5341"/>
      <c r="AU5341"/>
      <c r="AV5341" s="169"/>
    </row>
    <row r="5342" spans="1:48" s="9" customFormat="1" ht="15" customHeight="1" x14ac:dyDescent="0.35">
      <c r="A5342"/>
      <c r="B5342"/>
      <c r="C5342"/>
      <c r="D5342"/>
      <c r="E5342"/>
      <c r="F5342"/>
      <c r="K5342"/>
      <c r="L5342"/>
      <c r="M5342"/>
      <c r="N5342"/>
      <c r="O5342"/>
      <c r="Q5342"/>
      <c r="R5342"/>
      <c r="AL5342" s="117"/>
      <c r="AM5342"/>
      <c r="AN5342"/>
      <c r="AO5342"/>
      <c r="AP5342"/>
      <c r="AU5342"/>
      <c r="AV5342" s="169"/>
    </row>
    <row r="5343" spans="1:48" s="9" customFormat="1" ht="15" customHeight="1" x14ac:dyDescent="0.35">
      <c r="A5343"/>
      <c r="B5343"/>
      <c r="C5343"/>
      <c r="D5343"/>
      <c r="E5343"/>
      <c r="F5343"/>
      <c r="K5343"/>
      <c r="L5343"/>
      <c r="M5343"/>
      <c r="N5343"/>
      <c r="O5343"/>
      <c r="Q5343"/>
      <c r="R5343"/>
      <c r="AL5343" s="117"/>
      <c r="AM5343"/>
      <c r="AN5343"/>
      <c r="AO5343"/>
      <c r="AP5343"/>
      <c r="AU5343"/>
      <c r="AV5343" s="169"/>
    </row>
    <row r="5344" spans="1:48" s="9" customFormat="1" ht="15" customHeight="1" x14ac:dyDescent="0.35">
      <c r="A5344"/>
      <c r="B5344"/>
      <c r="C5344"/>
      <c r="D5344"/>
      <c r="E5344"/>
      <c r="F5344"/>
      <c r="K5344"/>
      <c r="L5344"/>
      <c r="M5344"/>
      <c r="N5344"/>
      <c r="O5344"/>
      <c r="Q5344"/>
      <c r="R5344"/>
      <c r="AL5344" s="117"/>
      <c r="AM5344"/>
      <c r="AN5344"/>
      <c r="AO5344"/>
      <c r="AP5344"/>
      <c r="AU5344"/>
      <c r="AV5344" s="169"/>
    </row>
    <row r="5345" spans="1:48" s="9" customFormat="1" ht="15" customHeight="1" x14ac:dyDescent="0.35">
      <c r="A5345"/>
      <c r="B5345"/>
      <c r="C5345"/>
      <c r="D5345"/>
      <c r="E5345"/>
      <c r="F5345"/>
      <c r="K5345"/>
      <c r="L5345"/>
      <c r="M5345"/>
      <c r="N5345"/>
      <c r="O5345"/>
      <c r="Q5345"/>
      <c r="R5345"/>
      <c r="AL5345" s="117"/>
      <c r="AM5345"/>
      <c r="AN5345"/>
      <c r="AO5345"/>
      <c r="AP5345"/>
      <c r="AU5345"/>
      <c r="AV5345" s="169"/>
    </row>
    <row r="5346" spans="1:48" s="9" customFormat="1" ht="15" customHeight="1" x14ac:dyDescent="0.35">
      <c r="A5346"/>
      <c r="B5346"/>
      <c r="C5346"/>
      <c r="D5346"/>
      <c r="E5346"/>
      <c r="F5346"/>
      <c r="K5346"/>
      <c r="L5346"/>
      <c r="M5346"/>
      <c r="N5346"/>
      <c r="O5346"/>
      <c r="Q5346"/>
      <c r="R5346"/>
      <c r="AL5346" s="117"/>
      <c r="AM5346"/>
      <c r="AN5346"/>
      <c r="AO5346"/>
      <c r="AP5346"/>
      <c r="AU5346"/>
      <c r="AV5346" s="169"/>
    </row>
    <row r="5347" spans="1:48" s="9" customFormat="1" ht="15" customHeight="1" x14ac:dyDescent="0.35">
      <c r="A5347"/>
      <c r="B5347"/>
      <c r="C5347"/>
      <c r="D5347"/>
      <c r="E5347"/>
      <c r="F5347"/>
      <c r="K5347"/>
      <c r="L5347"/>
      <c r="M5347"/>
      <c r="N5347"/>
      <c r="O5347"/>
      <c r="Q5347"/>
      <c r="R5347"/>
      <c r="AL5347" s="117"/>
      <c r="AM5347"/>
      <c r="AN5347"/>
      <c r="AO5347"/>
      <c r="AP5347"/>
      <c r="AU5347"/>
      <c r="AV5347" s="169"/>
    </row>
    <row r="5348" spans="1:48" s="9" customFormat="1" ht="15" customHeight="1" x14ac:dyDescent="0.35">
      <c r="A5348"/>
      <c r="B5348"/>
      <c r="C5348"/>
      <c r="D5348"/>
      <c r="E5348"/>
      <c r="F5348"/>
      <c r="K5348"/>
      <c r="L5348"/>
      <c r="M5348"/>
      <c r="N5348"/>
      <c r="O5348"/>
      <c r="Q5348"/>
      <c r="R5348"/>
      <c r="AL5348" s="117"/>
      <c r="AM5348"/>
      <c r="AN5348"/>
      <c r="AO5348"/>
      <c r="AP5348"/>
      <c r="AU5348"/>
      <c r="AV5348" s="169"/>
    </row>
    <row r="5349" spans="1:48" s="9" customFormat="1" ht="15" customHeight="1" x14ac:dyDescent="0.35">
      <c r="A5349"/>
      <c r="B5349"/>
      <c r="C5349"/>
      <c r="D5349"/>
      <c r="E5349"/>
      <c r="F5349"/>
      <c r="K5349"/>
      <c r="L5349"/>
      <c r="M5349"/>
      <c r="N5349"/>
      <c r="O5349"/>
      <c r="Q5349"/>
      <c r="R5349"/>
      <c r="AL5349" s="117"/>
      <c r="AM5349"/>
      <c r="AN5349"/>
      <c r="AO5349"/>
      <c r="AP5349"/>
      <c r="AU5349"/>
      <c r="AV5349" s="169"/>
    </row>
    <row r="5350" spans="1:48" s="9" customFormat="1" ht="15" customHeight="1" x14ac:dyDescent="0.35">
      <c r="A5350"/>
      <c r="B5350"/>
      <c r="C5350"/>
      <c r="D5350"/>
      <c r="E5350"/>
      <c r="F5350"/>
      <c r="K5350"/>
      <c r="L5350"/>
      <c r="M5350"/>
      <c r="N5350"/>
      <c r="O5350"/>
      <c r="Q5350"/>
      <c r="R5350"/>
      <c r="AL5350" s="117"/>
      <c r="AM5350"/>
      <c r="AN5350"/>
      <c r="AO5350"/>
      <c r="AP5350"/>
      <c r="AU5350"/>
      <c r="AV5350" s="169"/>
    </row>
    <row r="5351" spans="1:48" s="9" customFormat="1" ht="15" customHeight="1" x14ac:dyDescent="0.35">
      <c r="A5351"/>
      <c r="B5351"/>
      <c r="C5351"/>
      <c r="D5351"/>
      <c r="E5351"/>
      <c r="F5351"/>
      <c r="K5351"/>
      <c r="L5351"/>
      <c r="M5351"/>
      <c r="N5351"/>
      <c r="O5351"/>
      <c r="Q5351"/>
      <c r="R5351"/>
      <c r="AL5351" s="117"/>
      <c r="AM5351"/>
      <c r="AN5351"/>
      <c r="AO5351"/>
      <c r="AP5351"/>
      <c r="AU5351"/>
      <c r="AV5351" s="169"/>
    </row>
    <row r="5352" spans="1:48" s="9" customFormat="1" ht="15" customHeight="1" x14ac:dyDescent="0.35">
      <c r="A5352"/>
      <c r="B5352"/>
      <c r="C5352"/>
      <c r="D5352"/>
      <c r="E5352"/>
      <c r="F5352"/>
      <c r="K5352"/>
      <c r="L5352"/>
      <c r="M5352"/>
      <c r="N5352"/>
      <c r="O5352"/>
      <c r="Q5352"/>
      <c r="R5352"/>
      <c r="AL5352" s="117"/>
      <c r="AM5352"/>
      <c r="AN5352"/>
      <c r="AO5352"/>
      <c r="AP5352"/>
      <c r="AU5352"/>
      <c r="AV5352" s="169"/>
    </row>
    <row r="5353" spans="1:48" s="9" customFormat="1" ht="15" customHeight="1" x14ac:dyDescent="0.35">
      <c r="A5353"/>
      <c r="B5353"/>
      <c r="C5353"/>
      <c r="D5353"/>
      <c r="E5353"/>
      <c r="F5353"/>
      <c r="K5353"/>
      <c r="L5353"/>
      <c r="M5353"/>
      <c r="N5353"/>
      <c r="O5353"/>
      <c r="Q5353"/>
      <c r="R5353"/>
      <c r="AL5353" s="117"/>
      <c r="AM5353"/>
      <c r="AN5353"/>
      <c r="AO5353"/>
      <c r="AP5353"/>
      <c r="AU5353"/>
      <c r="AV5353" s="169"/>
    </row>
    <row r="5354" spans="1:48" s="9" customFormat="1" ht="15" customHeight="1" x14ac:dyDescent="0.35">
      <c r="A5354"/>
      <c r="B5354"/>
      <c r="C5354"/>
      <c r="D5354"/>
      <c r="E5354"/>
      <c r="F5354"/>
      <c r="K5354"/>
      <c r="L5354"/>
      <c r="M5354"/>
      <c r="N5354"/>
      <c r="O5354"/>
      <c r="Q5354"/>
      <c r="R5354"/>
      <c r="AL5354" s="117"/>
      <c r="AM5354"/>
      <c r="AN5354"/>
      <c r="AO5354"/>
      <c r="AP5354"/>
      <c r="AU5354"/>
      <c r="AV5354" s="169"/>
    </row>
    <row r="5355" spans="1:48" s="9" customFormat="1" ht="15" customHeight="1" x14ac:dyDescent="0.35">
      <c r="A5355"/>
      <c r="B5355"/>
      <c r="C5355"/>
      <c r="D5355"/>
      <c r="E5355"/>
      <c r="F5355"/>
      <c r="K5355"/>
      <c r="L5355"/>
      <c r="M5355"/>
      <c r="N5355"/>
      <c r="O5355"/>
      <c r="Q5355"/>
      <c r="R5355"/>
      <c r="AL5355" s="117"/>
      <c r="AM5355"/>
      <c r="AN5355"/>
      <c r="AO5355"/>
      <c r="AP5355"/>
      <c r="AU5355"/>
      <c r="AV5355" s="169"/>
    </row>
    <row r="5356" spans="1:48" s="9" customFormat="1" ht="15" customHeight="1" x14ac:dyDescent="0.35">
      <c r="A5356"/>
      <c r="B5356"/>
      <c r="C5356"/>
      <c r="D5356"/>
      <c r="E5356"/>
      <c r="F5356"/>
      <c r="K5356"/>
      <c r="L5356"/>
      <c r="M5356"/>
      <c r="N5356"/>
      <c r="O5356"/>
      <c r="Q5356"/>
      <c r="R5356"/>
      <c r="AL5356" s="117"/>
      <c r="AM5356"/>
      <c r="AN5356"/>
      <c r="AO5356"/>
      <c r="AP5356"/>
      <c r="AU5356"/>
      <c r="AV5356" s="169"/>
    </row>
    <row r="5357" spans="1:48" s="9" customFormat="1" ht="15" customHeight="1" x14ac:dyDescent="0.35">
      <c r="A5357"/>
      <c r="B5357"/>
      <c r="C5357"/>
      <c r="D5357"/>
      <c r="E5357"/>
      <c r="F5357"/>
      <c r="K5357"/>
      <c r="L5357"/>
      <c r="M5357"/>
      <c r="N5357"/>
      <c r="O5357"/>
      <c r="Q5357"/>
      <c r="R5357"/>
      <c r="AL5357" s="117"/>
      <c r="AM5357"/>
      <c r="AN5357"/>
      <c r="AO5357"/>
      <c r="AP5357"/>
      <c r="AU5357"/>
      <c r="AV5357" s="169"/>
    </row>
    <row r="5358" spans="1:48" s="9" customFormat="1" ht="15" customHeight="1" x14ac:dyDescent="0.35">
      <c r="A5358"/>
      <c r="B5358"/>
      <c r="C5358"/>
      <c r="D5358"/>
      <c r="E5358"/>
      <c r="F5358"/>
      <c r="K5358"/>
      <c r="L5358"/>
      <c r="M5358"/>
      <c r="N5358"/>
      <c r="O5358"/>
      <c r="Q5358"/>
      <c r="R5358"/>
      <c r="AL5358" s="117"/>
      <c r="AM5358"/>
      <c r="AN5358"/>
      <c r="AO5358"/>
      <c r="AP5358"/>
      <c r="AU5358"/>
      <c r="AV5358" s="169"/>
    </row>
    <row r="5359" spans="1:48" s="9" customFormat="1" ht="15" customHeight="1" x14ac:dyDescent="0.35">
      <c r="A5359"/>
      <c r="B5359"/>
      <c r="C5359"/>
      <c r="D5359"/>
      <c r="E5359"/>
      <c r="F5359"/>
      <c r="K5359"/>
      <c r="L5359"/>
      <c r="M5359"/>
      <c r="N5359"/>
      <c r="O5359"/>
      <c r="Q5359"/>
      <c r="R5359"/>
      <c r="AL5359" s="117"/>
      <c r="AM5359"/>
      <c r="AN5359"/>
      <c r="AO5359"/>
      <c r="AP5359"/>
      <c r="AU5359"/>
      <c r="AV5359" s="169"/>
    </row>
    <row r="5360" spans="1:48" s="9" customFormat="1" ht="15" customHeight="1" x14ac:dyDescent="0.35">
      <c r="A5360"/>
      <c r="B5360"/>
      <c r="C5360"/>
      <c r="D5360"/>
      <c r="E5360"/>
      <c r="F5360"/>
      <c r="K5360"/>
      <c r="L5360"/>
      <c r="M5360"/>
      <c r="N5360"/>
      <c r="O5360"/>
      <c r="Q5360"/>
      <c r="R5360"/>
      <c r="AL5360" s="117"/>
      <c r="AM5360"/>
      <c r="AN5360"/>
      <c r="AO5360"/>
      <c r="AP5360"/>
      <c r="AU5360"/>
      <c r="AV5360" s="169"/>
    </row>
    <row r="5361" spans="1:48" s="9" customFormat="1" ht="15" customHeight="1" x14ac:dyDescent="0.35">
      <c r="A5361"/>
      <c r="B5361"/>
      <c r="C5361"/>
      <c r="D5361"/>
      <c r="E5361"/>
      <c r="F5361"/>
      <c r="K5361"/>
      <c r="L5361"/>
      <c r="M5361"/>
      <c r="N5361"/>
      <c r="O5361"/>
      <c r="Q5361"/>
      <c r="R5361"/>
      <c r="AL5361" s="117"/>
      <c r="AM5361"/>
      <c r="AN5361"/>
      <c r="AO5361"/>
      <c r="AP5361"/>
      <c r="AU5361"/>
      <c r="AV5361" s="169"/>
    </row>
    <row r="5362" spans="1:48" s="9" customFormat="1" ht="15" customHeight="1" x14ac:dyDescent="0.35">
      <c r="A5362"/>
      <c r="B5362"/>
      <c r="C5362"/>
      <c r="D5362"/>
      <c r="E5362"/>
      <c r="F5362"/>
      <c r="K5362"/>
      <c r="L5362"/>
      <c r="M5362"/>
      <c r="N5362"/>
      <c r="O5362"/>
      <c r="Q5362"/>
      <c r="R5362"/>
      <c r="AL5362" s="117"/>
      <c r="AM5362"/>
      <c r="AN5362"/>
      <c r="AO5362"/>
      <c r="AP5362"/>
      <c r="AU5362"/>
      <c r="AV5362" s="169"/>
    </row>
    <row r="5363" spans="1:48" s="9" customFormat="1" ht="15" customHeight="1" x14ac:dyDescent="0.35">
      <c r="A5363"/>
      <c r="B5363"/>
      <c r="C5363"/>
      <c r="D5363"/>
      <c r="E5363"/>
      <c r="F5363"/>
      <c r="K5363"/>
      <c r="L5363"/>
      <c r="M5363"/>
      <c r="N5363"/>
      <c r="O5363"/>
      <c r="Q5363"/>
      <c r="R5363"/>
      <c r="AL5363" s="117"/>
      <c r="AM5363"/>
      <c r="AN5363"/>
      <c r="AO5363"/>
      <c r="AP5363"/>
      <c r="AU5363"/>
      <c r="AV5363" s="169"/>
    </row>
    <row r="5364" spans="1:48" s="9" customFormat="1" ht="15" customHeight="1" x14ac:dyDescent="0.35">
      <c r="A5364"/>
      <c r="B5364"/>
      <c r="C5364"/>
      <c r="D5364"/>
      <c r="E5364"/>
      <c r="F5364"/>
      <c r="K5364"/>
      <c r="L5364"/>
      <c r="M5364"/>
      <c r="N5364"/>
      <c r="O5364"/>
      <c r="Q5364"/>
      <c r="R5364"/>
      <c r="AL5364" s="117"/>
      <c r="AM5364"/>
      <c r="AN5364"/>
      <c r="AO5364"/>
      <c r="AP5364"/>
      <c r="AU5364"/>
      <c r="AV5364" s="169"/>
    </row>
    <row r="5365" spans="1:48" s="9" customFormat="1" ht="15" customHeight="1" x14ac:dyDescent="0.35">
      <c r="A5365"/>
      <c r="B5365"/>
      <c r="C5365"/>
      <c r="D5365"/>
      <c r="E5365"/>
      <c r="F5365"/>
      <c r="K5365"/>
      <c r="L5365"/>
      <c r="M5365"/>
      <c r="N5365"/>
      <c r="O5365"/>
      <c r="Q5365"/>
      <c r="R5365"/>
      <c r="AL5365" s="117"/>
      <c r="AM5365"/>
      <c r="AN5365"/>
      <c r="AO5365"/>
      <c r="AP5365"/>
      <c r="AU5365"/>
      <c r="AV5365" s="169"/>
    </row>
    <row r="5366" spans="1:48" s="9" customFormat="1" ht="15" customHeight="1" x14ac:dyDescent="0.35">
      <c r="A5366"/>
      <c r="B5366"/>
      <c r="C5366"/>
      <c r="D5366"/>
      <c r="E5366"/>
      <c r="F5366"/>
      <c r="K5366"/>
      <c r="L5366"/>
      <c r="M5366"/>
      <c r="N5366"/>
      <c r="O5366"/>
      <c r="Q5366"/>
      <c r="R5366"/>
      <c r="AL5366" s="117"/>
      <c r="AM5366"/>
      <c r="AN5366"/>
      <c r="AO5366"/>
      <c r="AP5366"/>
      <c r="AU5366"/>
      <c r="AV5366" s="169"/>
    </row>
    <row r="5367" spans="1:48" s="9" customFormat="1" ht="15" customHeight="1" x14ac:dyDescent="0.35">
      <c r="A5367"/>
      <c r="B5367"/>
      <c r="C5367"/>
      <c r="D5367"/>
      <c r="E5367"/>
      <c r="F5367"/>
      <c r="K5367"/>
      <c r="L5367"/>
      <c r="M5367"/>
      <c r="N5367"/>
      <c r="O5367"/>
      <c r="Q5367"/>
      <c r="R5367"/>
      <c r="AL5367" s="117"/>
      <c r="AM5367"/>
      <c r="AN5367"/>
      <c r="AO5367"/>
      <c r="AP5367"/>
      <c r="AU5367"/>
      <c r="AV5367" s="169"/>
    </row>
    <row r="5368" spans="1:48" s="9" customFormat="1" ht="15" customHeight="1" x14ac:dyDescent="0.35">
      <c r="A5368"/>
      <c r="B5368"/>
      <c r="C5368"/>
      <c r="D5368"/>
      <c r="E5368"/>
      <c r="F5368"/>
      <c r="K5368"/>
      <c r="L5368"/>
      <c r="M5368"/>
      <c r="N5368"/>
      <c r="O5368"/>
      <c r="Q5368"/>
      <c r="R5368"/>
      <c r="AL5368" s="117"/>
      <c r="AM5368"/>
      <c r="AN5368"/>
      <c r="AO5368"/>
      <c r="AP5368"/>
      <c r="AU5368"/>
      <c r="AV5368" s="169"/>
    </row>
    <row r="5369" spans="1:48" s="9" customFormat="1" ht="15" customHeight="1" x14ac:dyDescent="0.35">
      <c r="A5369"/>
      <c r="B5369"/>
      <c r="C5369"/>
      <c r="D5369"/>
      <c r="E5369"/>
      <c r="F5369"/>
      <c r="K5369"/>
      <c r="L5369"/>
      <c r="M5369"/>
      <c r="N5369"/>
      <c r="O5369"/>
      <c r="Q5369"/>
      <c r="R5369"/>
      <c r="AL5369" s="117"/>
      <c r="AM5369"/>
      <c r="AN5369"/>
      <c r="AO5369"/>
      <c r="AP5369"/>
      <c r="AU5369"/>
      <c r="AV5369" s="169"/>
    </row>
    <row r="5370" spans="1:48" s="9" customFormat="1" ht="15" customHeight="1" x14ac:dyDescent="0.35">
      <c r="A5370"/>
      <c r="B5370"/>
      <c r="C5370"/>
      <c r="D5370"/>
      <c r="E5370"/>
      <c r="F5370"/>
      <c r="K5370"/>
      <c r="L5370"/>
      <c r="M5370"/>
      <c r="N5370"/>
      <c r="O5370"/>
      <c r="Q5370"/>
      <c r="R5370"/>
      <c r="AL5370" s="117"/>
      <c r="AM5370"/>
      <c r="AN5370"/>
      <c r="AO5370"/>
      <c r="AP5370"/>
      <c r="AU5370"/>
      <c r="AV5370" s="169"/>
    </row>
    <row r="5371" spans="1:48" s="9" customFormat="1" ht="15" customHeight="1" x14ac:dyDescent="0.35">
      <c r="A5371"/>
      <c r="B5371"/>
      <c r="C5371"/>
      <c r="D5371"/>
      <c r="E5371"/>
      <c r="F5371"/>
      <c r="K5371"/>
      <c r="L5371"/>
      <c r="M5371"/>
      <c r="N5371"/>
      <c r="O5371"/>
      <c r="Q5371"/>
      <c r="R5371"/>
      <c r="AL5371" s="117"/>
      <c r="AM5371"/>
      <c r="AN5371"/>
      <c r="AO5371"/>
      <c r="AP5371"/>
      <c r="AU5371"/>
      <c r="AV5371" s="169"/>
    </row>
    <row r="5372" spans="1:48" s="9" customFormat="1" ht="15" customHeight="1" x14ac:dyDescent="0.35">
      <c r="A5372"/>
      <c r="B5372"/>
      <c r="C5372"/>
      <c r="D5372"/>
      <c r="E5372"/>
      <c r="F5372"/>
      <c r="K5372"/>
      <c r="L5372"/>
      <c r="M5372"/>
      <c r="N5372"/>
      <c r="O5372"/>
      <c r="Q5372"/>
      <c r="R5372"/>
      <c r="AL5372" s="117"/>
      <c r="AM5372"/>
      <c r="AN5372"/>
      <c r="AO5372"/>
      <c r="AP5372"/>
      <c r="AU5372"/>
      <c r="AV5372" s="169"/>
    </row>
    <row r="5373" spans="1:48" s="9" customFormat="1" ht="15" customHeight="1" x14ac:dyDescent="0.35">
      <c r="A5373"/>
      <c r="B5373"/>
      <c r="C5373"/>
      <c r="D5373"/>
      <c r="E5373"/>
      <c r="F5373"/>
      <c r="K5373"/>
      <c r="L5373"/>
      <c r="M5373"/>
      <c r="N5373"/>
      <c r="O5373"/>
      <c r="Q5373"/>
      <c r="R5373"/>
      <c r="AL5373" s="117"/>
      <c r="AM5373"/>
      <c r="AN5373"/>
      <c r="AO5373"/>
      <c r="AP5373"/>
      <c r="AU5373"/>
      <c r="AV5373" s="169"/>
    </row>
    <row r="5374" spans="1:48" s="9" customFormat="1" ht="15" customHeight="1" x14ac:dyDescent="0.35">
      <c r="A5374"/>
      <c r="B5374"/>
      <c r="C5374"/>
      <c r="D5374"/>
      <c r="E5374"/>
      <c r="F5374"/>
      <c r="K5374"/>
      <c r="L5374"/>
      <c r="M5374"/>
      <c r="N5374"/>
      <c r="O5374"/>
      <c r="Q5374"/>
      <c r="R5374"/>
      <c r="AL5374" s="117"/>
      <c r="AM5374"/>
      <c r="AN5374"/>
      <c r="AO5374"/>
      <c r="AP5374"/>
      <c r="AU5374"/>
      <c r="AV5374" s="169"/>
    </row>
    <row r="5375" spans="1:48" s="9" customFormat="1" ht="15" customHeight="1" x14ac:dyDescent="0.35">
      <c r="A5375"/>
      <c r="B5375"/>
      <c r="C5375"/>
      <c r="D5375"/>
      <c r="E5375"/>
      <c r="F5375"/>
      <c r="K5375"/>
      <c r="L5375"/>
      <c r="M5375"/>
      <c r="N5375"/>
      <c r="O5375"/>
      <c r="Q5375"/>
      <c r="R5375"/>
      <c r="AL5375" s="117"/>
      <c r="AM5375"/>
      <c r="AN5375"/>
      <c r="AO5375"/>
      <c r="AP5375"/>
      <c r="AU5375"/>
      <c r="AV5375" s="169"/>
    </row>
    <row r="5376" spans="1:48" s="9" customFormat="1" ht="15" customHeight="1" x14ac:dyDescent="0.35">
      <c r="A5376"/>
      <c r="B5376"/>
      <c r="C5376"/>
      <c r="D5376"/>
      <c r="E5376"/>
      <c r="F5376"/>
      <c r="K5376"/>
      <c r="L5376"/>
      <c r="M5376"/>
      <c r="N5376"/>
      <c r="O5376"/>
      <c r="Q5376"/>
      <c r="R5376"/>
      <c r="AL5376" s="117"/>
      <c r="AM5376"/>
      <c r="AN5376"/>
      <c r="AO5376"/>
      <c r="AP5376"/>
      <c r="AU5376"/>
      <c r="AV5376" s="169"/>
    </row>
    <row r="5377" spans="1:48" s="9" customFormat="1" ht="15" customHeight="1" x14ac:dyDescent="0.35">
      <c r="A5377"/>
      <c r="B5377"/>
      <c r="C5377"/>
      <c r="D5377"/>
      <c r="E5377"/>
      <c r="F5377"/>
      <c r="K5377"/>
      <c r="L5377"/>
      <c r="M5377"/>
      <c r="N5377"/>
      <c r="O5377"/>
      <c r="Q5377"/>
      <c r="R5377"/>
      <c r="AL5377" s="117"/>
      <c r="AM5377"/>
      <c r="AN5377"/>
      <c r="AO5377"/>
      <c r="AP5377"/>
      <c r="AU5377"/>
      <c r="AV5377" s="169"/>
    </row>
    <row r="5378" spans="1:48" s="9" customFormat="1" ht="15" customHeight="1" x14ac:dyDescent="0.35">
      <c r="A5378"/>
      <c r="B5378"/>
      <c r="C5378"/>
      <c r="D5378"/>
      <c r="E5378"/>
      <c r="F5378"/>
      <c r="K5378"/>
      <c r="L5378"/>
      <c r="M5378"/>
      <c r="N5378"/>
      <c r="O5378"/>
      <c r="Q5378"/>
      <c r="R5378"/>
      <c r="AL5378" s="117"/>
      <c r="AM5378"/>
      <c r="AN5378"/>
      <c r="AO5378"/>
      <c r="AP5378"/>
      <c r="AU5378"/>
      <c r="AV5378" s="169"/>
    </row>
    <row r="5379" spans="1:48" s="9" customFormat="1" ht="15" customHeight="1" x14ac:dyDescent="0.35">
      <c r="A5379"/>
      <c r="B5379"/>
      <c r="C5379"/>
      <c r="D5379"/>
      <c r="E5379"/>
      <c r="F5379"/>
      <c r="K5379"/>
      <c r="L5379"/>
      <c r="M5379"/>
      <c r="N5379"/>
      <c r="O5379"/>
      <c r="Q5379"/>
      <c r="R5379"/>
      <c r="AL5379" s="117"/>
      <c r="AM5379"/>
      <c r="AN5379"/>
      <c r="AO5379"/>
      <c r="AP5379"/>
      <c r="AU5379"/>
      <c r="AV5379" s="169"/>
    </row>
    <row r="5380" spans="1:48" s="9" customFormat="1" ht="15" customHeight="1" x14ac:dyDescent="0.35">
      <c r="A5380"/>
      <c r="B5380"/>
      <c r="C5380"/>
      <c r="D5380"/>
      <c r="E5380"/>
      <c r="F5380"/>
      <c r="K5380"/>
      <c r="L5380"/>
      <c r="M5380"/>
      <c r="N5380"/>
      <c r="O5380"/>
      <c r="Q5380"/>
      <c r="R5380"/>
      <c r="AL5380" s="117"/>
      <c r="AM5380"/>
      <c r="AN5380"/>
      <c r="AO5380"/>
      <c r="AP5380"/>
      <c r="AU5380"/>
      <c r="AV5380" s="169"/>
    </row>
    <row r="5381" spans="1:48" s="9" customFormat="1" ht="15" customHeight="1" x14ac:dyDescent="0.35">
      <c r="A5381"/>
      <c r="B5381"/>
      <c r="C5381"/>
      <c r="D5381"/>
      <c r="E5381"/>
      <c r="F5381"/>
      <c r="K5381"/>
      <c r="L5381"/>
      <c r="M5381"/>
      <c r="N5381"/>
      <c r="O5381"/>
      <c r="Q5381"/>
      <c r="R5381"/>
      <c r="AL5381" s="117"/>
      <c r="AM5381"/>
      <c r="AN5381"/>
      <c r="AO5381"/>
      <c r="AP5381"/>
      <c r="AU5381"/>
      <c r="AV5381" s="169"/>
    </row>
    <row r="5382" spans="1:48" s="9" customFormat="1" ht="15" customHeight="1" x14ac:dyDescent="0.35">
      <c r="A5382"/>
      <c r="B5382"/>
      <c r="C5382"/>
      <c r="D5382"/>
      <c r="E5382"/>
      <c r="F5382"/>
      <c r="K5382"/>
      <c r="L5382"/>
      <c r="M5382"/>
      <c r="N5382"/>
      <c r="O5382"/>
      <c r="Q5382"/>
      <c r="R5382"/>
      <c r="AL5382" s="117"/>
      <c r="AM5382"/>
      <c r="AN5382"/>
      <c r="AO5382"/>
      <c r="AP5382"/>
      <c r="AU5382"/>
      <c r="AV5382" s="169"/>
    </row>
    <row r="5383" spans="1:48" s="9" customFormat="1" ht="15" customHeight="1" x14ac:dyDescent="0.35">
      <c r="A5383"/>
      <c r="B5383"/>
      <c r="C5383"/>
      <c r="D5383"/>
      <c r="E5383"/>
      <c r="F5383"/>
      <c r="K5383"/>
      <c r="L5383"/>
      <c r="M5383"/>
      <c r="N5383"/>
      <c r="O5383"/>
      <c r="Q5383"/>
      <c r="R5383"/>
      <c r="AL5383" s="117"/>
      <c r="AM5383"/>
      <c r="AN5383"/>
      <c r="AO5383"/>
      <c r="AP5383"/>
      <c r="AU5383"/>
      <c r="AV5383" s="169"/>
    </row>
    <row r="5384" spans="1:48" s="9" customFormat="1" ht="15" customHeight="1" x14ac:dyDescent="0.35">
      <c r="A5384"/>
      <c r="B5384"/>
      <c r="C5384"/>
      <c r="D5384"/>
      <c r="E5384"/>
      <c r="F5384"/>
      <c r="K5384"/>
      <c r="L5384"/>
      <c r="M5384"/>
      <c r="N5384"/>
      <c r="O5384"/>
      <c r="Q5384"/>
      <c r="R5384"/>
      <c r="AL5384" s="117"/>
      <c r="AM5384"/>
      <c r="AN5384"/>
      <c r="AO5384"/>
      <c r="AP5384"/>
      <c r="AU5384"/>
      <c r="AV5384" s="169"/>
    </row>
    <row r="5385" spans="1:48" s="9" customFormat="1" ht="15" customHeight="1" x14ac:dyDescent="0.35">
      <c r="A5385"/>
      <c r="B5385"/>
      <c r="C5385"/>
      <c r="D5385"/>
      <c r="E5385"/>
      <c r="F5385"/>
      <c r="K5385"/>
      <c r="L5385"/>
      <c r="M5385"/>
      <c r="N5385"/>
      <c r="O5385"/>
      <c r="Q5385"/>
      <c r="R5385"/>
      <c r="AL5385" s="117"/>
      <c r="AM5385"/>
      <c r="AN5385"/>
      <c r="AO5385"/>
      <c r="AP5385"/>
      <c r="AU5385"/>
      <c r="AV5385" s="169"/>
    </row>
    <row r="5386" spans="1:48" s="9" customFormat="1" ht="15" customHeight="1" x14ac:dyDescent="0.35">
      <c r="A5386"/>
      <c r="B5386"/>
      <c r="C5386"/>
      <c r="D5386"/>
      <c r="E5386"/>
      <c r="F5386"/>
      <c r="K5386"/>
      <c r="L5386"/>
      <c r="M5386"/>
      <c r="N5386"/>
      <c r="O5386"/>
      <c r="Q5386"/>
      <c r="R5386"/>
      <c r="AL5386" s="117"/>
      <c r="AM5386"/>
      <c r="AN5386"/>
      <c r="AO5386"/>
      <c r="AP5386"/>
      <c r="AU5386"/>
      <c r="AV5386" s="169"/>
    </row>
    <row r="5387" spans="1:48" s="9" customFormat="1" ht="15" customHeight="1" x14ac:dyDescent="0.35">
      <c r="A5387"/>
      <c r="B5387"/>
      <c r="C5387"/>
      <c r="D5387"/>
      <c r="E5387"/>
      <c r="F5387"/>
      <c r="K5387"/>
      <c r="L5387"/>
      <c r="M5387"/>
      <c r="N5387"/>
      <c r="O5387"/>
      <c r="Q5387"/>
      <c r="R5387"/>
      <c r="AL5387" s="117"/>
      <c r="AM5387"/>
      <c r="AN5387"/>
      <c r="AO5387"/>
      <c r="AP5387"/>
      <c r="AU5387"/>
      <c r="AV5387" s="169"/>
    </row>
    <row r="5388" spans="1:48" s="9" customFormat="1" ht="15" customHeight="1" x14ac:dyDescent="0.35">
      <c r="A5388"/>
      <c r="B5388"/>
      <c r="C5388"/>
      <c r="D5388"/>
      <c r="E5388"/>
      <c r="F5388"/>
      <c r="K5388"/>
      <c r="L5388"/>
      <c r="M5388"/>
      <c r="N5388"/>
      <c r="O5388"/>
      <c r="Q5388"/>
      <c r="R5388"/>
      <c r="AL5388" s="117"/>
      <c r="AM5388"/>
      <c r="AN5388"/>
      <c r="AO5388"/>
      <c r="AP5388"/>
      <c r="AU5388"/>
      <c r="AV5388" s="169"/>
    </row>
    <row r="5389" spans="1:48" s="9" customFormat="1" ht="15" customHeight="1" x14ac:dyDescent="0.35">
      <c r="A5389"/>
      <c r="B5389"/>
      <c r="C5389"/>
      <c r="D5389"/>
      <c r="E5389"/>
      <c r="F5389"/>
      <c r="K5389"/>
      <c r="L5389"/>
      <c r="M5389"/>
      <c r="N5389"/>
      <c r="O5389"/>
      <c r="Q5389"/>
      <c r="R5389"/>
      <c r="AL5389" s="117"/>
      <c r="AM5389"/>
      <c r="AN5389"/>
      <c r="AO5389"/>
      <c r="AP5389"/>
      <c r="AU5389"/>
      <c r="AV5389" s="169"/>
    </row>
    <row r="5390" spans="1:48" s="9" customFormat="1" ht="15" customHeight="1" x14ac:dyDescent="0.35">
      <c r="A5390"/>
      <c r="B5390"/>
      <c r="C5390"/>
      <c r="D5390"/>
      <c r="E5390"/>
      <c r="F5390"/>
      <c r="K5390"/>
      <c r="L5390"/>
      <c r="M5390"/>
      <c r="N5390"/>
      <c r="O5390"/>
      <c r="Q5390"/>
      <c r="R5390"/>
      <c r="AL5390" s="117"/>
      <c r="AM5390"/>
      <c r="AN5390"/>
      <c r="AO5390"/>
      <c r="AP5390"/>
      <c r="AU5390"/>
      <c r="AV5390" s="169"/>
    </row>
    <row r="5391" spans="1:48" s="9" customFormat="1" ht="15" customHeight="1" x14ac:dyDescent="0.35">
      <c r="A5391"/>
      <c r="B5391"/>
      <c r="C5391"/>
      <c r="D5391"/>
      <c r="E5391"/>
      <c r="F5391"/>
      <c r="K5391"/>
      <c r="L5391"/>
      <c r="M5391"/>
      <c r="N5391"/>
      <c r="O5391"/>
      <c r="Q5391"/>
      <c r="R5391"/>
      <c r="AL5391" s="117"/>
      <c r="AM5391"/>
      <c r="AN5391"/>
      <c r="AO5391"/>
      <c r="AP5391"/>
      <c r="AU5391"/>
      <c r="AV5391" s="169"/>
    </row>
    <row r="5392" spans="1:48" s="9" customFormat="1" ht="15" customHeight="1" x14ac:dyDescent="0.35">
      <c r="A5392"/>
      <c r="B5392"/>
      <c r="C5392"/>
      <c r="D5392"/>
      <c r="E5392"/>
      <c r="F5392"/>
      <c r="K5392"/>
      <c r="L5392"/>
      <c r="M5392"/>
      <c r="N5392"/>
      <c r="O5392"/>
      <c r="Q5392"/>
      <c r="R5392"/>
      <c r="AL5392" s="117"/>
      <c r="AM5392"/>
      <c r="AN5392"/>
      <c r="AO5392"/>
      <c r="AP5392"/>
      <c r="AU5392"/>
      <c r="AV5392" s="169"/>
    </row>
    <row r="5393" spans="1:48" s="9" customFormat="1" ht="15" customHeight="1" x14ac:dyDescent="0.35">
      <c r="A5393"/>
      <c r="B5393"/>
      <c r="C5393"/>
      <c r="D5393"/>
      <c r="E5393"/>
      <c r="F5393"/>
      <c r="K5393"/>
      <c r="L5393"/>
      <c r="M5393"/>
      <c r="N5393"/>
      <c r="O5393"/>
      <c r="Q5393"/>
      <c r="R5393"/>
      <c r="AL5393" s="117"/>
      <c r="AM5393"/>
      <c r="AN5393"/>
      <c r="AO5393"/>
      <c r="AP5393"/>
      <c r="AU5393"/>
      <c r="AV5393" s="169"/>
    </row>
    <row r="5394" spans="1:48" s="9" customFormat="1" ht="15" customHeight="1" x14ac:dyDescent="0.35">
      <c r="A5394"/>
      <c r="B5394"/>
      <c r="C5394"/>
      <c r="D5394"/>
      <c r="E5394"/>
      <c r="F5394"/>
      <c r="K5394"/>
      <c r="L5394"/>
      <c r="M5394"/>
      <c r="N5394"/>
      <c r="O5394"/>
      <c r="Q5394"/>
      <c r="R5394"/>
      <c r="AL5394" s="117"/>
      <c r="AM5394"/>
      <c r="AN5394"/>
      <c r="AO5394"/>
      <c r="AP5394"/>
      <c r="AU5394"/>
      <c r="AV5394" s="169"/>
    </row>
    <row r="5395" spans="1:48" s="9" customFormat="1" ht="15" customHeight="1" x14ac:dyDescent="0.35">
      <c r="A5395"/>
      <c r="B5395"/>
      <c r="C5395"/>
      <c r="D5395"/>
      <c r="E5395"/>
      <c r="F5395"/>
      <c r="K5395"/>
      <c r="L5395"/>
      <c r="M5395"/>
      <c r="N5395"/>
      <c r="O5395"/>
      <c r="Q5395"/>
      <c r="R5395"/>
      <c r="AL5395" s="117"/>
      <c r="AM5395"/>
      <c r="AN5395"/>
      <c r="AO5395"/>
      <c r="AP5395"/>
      <c r="AU5395"/>
      <c r="AV5395" s="169"/>
    </row>
    <row r="5396" spans="1:48" s="9" customFormat="1" ht="15" customHeight="1" x14ac:dyDescent="0.35">
      <c r="A5396"/>
      <c r="B5396"/>
      <c r="C5396"/>
      <c r="D5396"/>
      <c r="E5396"/>
      <c r="F5396"/>
      <c r="K5396"/>
      <c r="L5396"/>
      <c r="M5396"/>
      <c r="N5396"/>
      <c r="O5396"/>
      <c r="Q5396"/>
      <c r="R5396"/>
      <c r="AL5396" s="117"/>
      <c r="AM5396"/>
      <c r="AN5396"/>
      <c r="AO5396"/>
      <c r="AP5396"/>
      <c r="AU5396"/>
      <c r="AV5396" s="169"/>
    </row>
    <row r="5397" spans="1:48" s="9" customFormat="1" ht="15" customHeight="1" x14ac:dyDescent="0.35">
      <c r="A5397"/>
      <c r="B5397"/>
      <c r="C5397"/>
      <c r="D5397"/>
      <c r="E5397"/>
      <c r="F5397"/>
      <c r="K5397"/>
      <c r="L5397"/>
      <c r="M5397"/>
      <c r="N5397"/>
      <c r="O5397"/>
      <c r="Q5397"/>
      <c r="R5397"/>
      <c r="AL5397" s="117"/>
      <c r="AM5397"/>
      <c r="AN5397"/>
      <c r="AO5397"/>
      <c r="AP5397"/>
      <c r="AU5397"/>
      <c r="AV5397" s="169"/>
    </row>
    <row r="5398" spans="1:48" s="9" customFormat="1" ht="15" customHeight="1" x14ac:dyDescent="0.35">
      <c r="A5398"/>
      <c r="B5398"/>
      <c r="C5398"/>
      <c r="D5398"/>
      <c r="E5398"/>
      <c r="F5398"/>
      <c r="K5398"/>
      <c r="L5398"/>
      <c r="M5398"/>
      <c r="N5398"/>
      <c r="O5398"/>
      <c r="Q5398"/>
      <c r="R5398"/>
      <c r="AL5398" s="117"/>
      <c r="AM5398"/>
      <c r="AN5398"/>
      <c r="AO5398"/>
      <c r="AP5398"/>
      <c r="AU5398"/>
      <c r="AV5398" s="169"/>
    </row>
    <row r="5399" spans="1:48" s="9" customFormat="1" ht="15" customHeight="1" x14ac:dyDescent="0.35">
      <c r="A5399"/>
      <c r="B5399"/>
      <c r="C5399"/>
      <c r="D5399"/>
      <c r="E5399"/>
      <c r="F5399"/>
      <c r="K5399"/>
      <c r="L5399"/>
      <c r="M5399"/>
      <c r="N5399"/>
      <c r="O5399"/>
      <c r="Q5399"/>
      <c r="R5399"/>
      <c r="AL5399" s="117"/>
      <c r="AM5399"/>
      <c r="AN5399"/>
      <c r="AO5399"/>
      <c r="AP5399"/>
      <c r="AU5399"/>
      <c r="AV5399" s="169"/>
    </row>
    <row r="5400" spans="1:48" s="9" customFormat="1" ht="15" customHeight="1" x14ac:dyDescent="0.35">
      <c r="A5400"/>
      <c r="B5400"/>
      <c r="C5400"/>
      <c r="D5400"/>
      <c r="E5400"/>
      <c r="F5400"/>
      <c r="K5400"/>
      <c r="L5400"/>
      <c r="M5400"/>
      <c r="N5400"/>
      <c r="O5400"/>
      <c r="Q5400"/>
      <c r="R5400"/>
      <c r="AL5400" s="117"/>
      <c r="AM5400"/>
      <c r="AN5400"/>
      <c r="AO5400"/>
      <c r="AP5400"/>
      <c r="AU5400"/>
      <c r="AV5400" s="169"/>
    </row>
    <row r="5401" spans="1:48" s="9" customFormat="1" ht="15" customHeight="1" x14ac:dyDescent="0.35">
      <c r="A5401"/>
      <c r="B5401"/>
      <c r="C5401"/>
      <c r="D5401"/>
      <c r="E5401"/>
      <c r="F5401"/>
      <c r="K5401"/>
      <c r="L5401"/>
      <c r="M5401"/>
      <c r="N5401"/>
      <c r="O5401"/>
      <c r="Q5401"/>
      <c r="R5401"/>
      <c r="AL5401" s="117"/>
      <c r="AM5401"/>
      <c r="AN5401"/>
      <c r="AO5401"/>
      <c r="AP5401"/>
      <c r="AU5401"/>
      <c r="AV5401" s="169"/>
    </row>
    <row r="5402" spans="1:48" s="9" customFormat="1" ht="15" customHeight="1" x14ac:dyDescent="0.35">
      <c r="A5402"/>
      <c r="B5402"/>
      <c r="C5402"/>
      <c r="D5402"/>
      <c r="E5402"/>
      <c r="F5402"/>
      <c r="K5402"/>
      <c r="L5402"/>
      <c r="M5402"/>
      <c r="N5402"/>
      <c r="O5402"/>
      <c r="Q5402"/>
      <c r="R5402"/>
      <c r="AL5402" s="117"/>
      <c r="AM5402"/>
      <c r="AN5402"/>
      <c r="AO5402"/>
      <c r="AP5402"/>
      <c r="AU5402"/>
      <c r="AV5402" s="169"/>
    </row>
    <row r="5403" spans="1:48" s="9" customFormat="1" ht="15" customHeight="1" x14ac:dyDescent="0.35">
      <c r="A5403"/>
      <c r="B5403"/>
      <c r="C5403"/>
      <c r="D5403"/>
      <c r="E5403"/>
      <c r="F5403"/>
      <c r="K5403"/>
      <c r="L5403"/>
      <c r="M5403"/>
      <c r="N5403"/>
      <c r="O5403"/>
      <c r="Q5403"/>
      <c r="R5403"/>
      <c r="AL5403" s="117"/>
      <c r="AM5403"/>
      <c r="AN5403"/>
      <c r="AO5403"/>
      <c r="AP5403"/>
      <c r="AU5403"/>
      <c r="AV5403" s="169"/>
    </row>
    <row r="5404" spans="1:48" s="9" customFormat="1" ht="15" customHeight="1" x14ac:dyDescent="0.35">
      <c r="A5404"/>
      <c r="B5404"/>
      <c r="C5404"/>
      <c r="D5404"/>
      <c r="E5404"/>
      <c r="F5404"/>
      <c r="K5404"/>
      <c r="L5404"/>
      <c r="M5404"/>
      <c r="N5404"/>
      <c r="O5404"/>
      <c r="Q5404"/>
      <c r="R5404"/>
      <c r="AL5404" s="117"/>
      <c r="AM5404"/>
      <c r="AN5404"/>
      <c r="AO5404"/>
      <c r="AP5404"/>
      <c r="AU5404"/>
      <c r="AV5404" s="169"/>
    </row>
    <row r="5405" spans="1:48" s="9" customFormat="1" ht="15" customHeight="1" x14ac:dyDescent="0.35">
      <c r="A5405"/>
      <c r="B5405"/>
      <c r="C5405"/>
      <c r="D5405"/>
      <c r="E5405"/>
      <c r="F5405"/>
      <c r="K5405"/>
      <c r="L5405"/>
      <c r="M5405"/>
      <c r="N5405"/>
      <c r="O5405"/>
      <c r="Q5405"/>
      <c r="R5405"/>
      <c r="AL5405" s="117"/>
      <c r="AM5405"/>
      <c r="AN5405"/>
      <c r="AO5405"/>
      <c r="AP5405"/>
      <c r="AU5405"/>
      <c r="AV5405" s="169"/>
    </row>
    <row r="5406" spans="1:48" s="9" customFormat="1" ht="15" customHeight="1" x14ac:dyDescent="0.35">
      <c r="A5406"/>
      <c r="B5406"/>
      <c r="C5406"/>
      <c r="D5406"/>
      <c r="E5406"/>
      <c r="F5406"/>
      <c r="K5406"/>
      <c r="L5406"/>
      <c r="M5406"/>
      <c r="N5406"/>
      <c r="O5406"/>
      <c r="Q5406"/>
      <c r="R5406"/>
      <c r="AL5406" s="117"/>
      <c r="AM5406"/>
      <c r="AN5406"/>
      <c r="AO5406"/>
      <c r="AP5406"/>
      <c r="AU5406"/>
      <c r="AV5406" s="169"/>
    </row>
    <row r="5407" spans="1:48" s="9" customFormat="1" ht="15" customHeight="1" x14ac:dyDescent="0.35">
      <c r="A5407"/>
      <c r="B5407"/>
      <c r="C5407"/>
      <c r="D5407"/>
      <c r="E5407"/>
      <c r="F5407"/>
      <c r="K5407"/>
      <c r="L5407"/>
      <c r="M5407"/>
      <c r="N5407"/>
      <c r="O5407"/>
      <c r="Q5407"/>
      <c r="R5407"/>
      <c r="AL5407" s="117"/>
      <c r="AM5407"/>
      <c r="AN5407"/>
      <c r="AO5407"/>
      <c r="AP5407"/>
      <c r="AU5407"/>
      <c r="AV5407" s="169"/>
    </row>
    <row r="5408" spans="1:48" s="9" customFormat="1" ht="15" customHeight="1" x14ac:dyDescent="0.35">
      <c r="A5408"/>
      <c r="B5408"/>
      <c r="C5408"/>
      <c r="D5408"/>
      <c r="E5408"/>
      <c r="F5408"/>
      <c r="K5408"/>
      <c r="L5408"/>
      <c r="M5408"/>
      <c r="N5408"/>
      <c r="O5408"/>
      <c r="Q5408"/>
      <c r="R5408"/>
      <c r="AL5408" s="117"/>
      <c r="AM5408"/>
      <c r="AN5408"/>
      <c r="AO5408"/>
      <c r="AP5408"/>
      <c r="AU5408"/>
      <c r="AV5408" s="169"/>
    </row>
    <row r="5409" spans="1:48" s="9" customFormat="1" ht="15" customHeight="1" x14ac:dyDescent="0.35">
      <c r="A5409"/>
      <c r="B5409"/>
      <c r="C5409"/>
      <c r="D5409"/>
      <c r="E5409"/>
      <c r="F5409"/>
      <c r="K5409"/>
      <c r="L5409"/>
      <c r="M5409"/>
      <c r="N5409"/>
      <c r="O5409"/>
      <c r="Q5409"/>
      <c r="R5409"/>
      <c r="AL5409" s="117"/>
      <c r="AM5409"/>
      <c r="AN5409"/>
      <c r="AO5409"/>
      <c r="AP5409"/>
      <c r="AU5409"/>
      <c r="AV5409" s="169"/>
    </row>
    <row r="5410" spans="1:48" s="9" customFormat="1" ht="15" customHeight="1" x14ac:dyDescent="0.35">
      <c r="A5410"/>
      <c r="B5410"/>
      <c r="C5410"/>
      <c r="D5410"/>
      <c r="E5410"/>
      <c r="F5410"/>
      <c r="K5410"/>
      <c r="L5410"/>
      <c r="M5410"/>
      <c r="N5410"/>
      <c r="O5410"/>
      <c r="Q5410"/>
      <c r="R5410"/>
      <c r="AL5410" s="117"/>
      <c r="AM5410"/>
      <c r="AN5410"/>
      <c r="AO5410"/>
      <c r="AP5410"/>
      <c r="AU5410"/>
      <c r="AV5410" s="169"/>
    </row>
    <row r="5411" spans="1:48" s="9" customFormat="1" ht="15" customHeight="1" x14ac:dyDescent="0.35">
      <c r="A5411"/>
      <c r="B5411"/>
      <c r="C5411"/>
      <c r="D5411"/>
      <c r="E5411"/>
      <c r="F5411"/>
      <c r="K5411"/>
      <c r="L5411"/>
      <c r="M5411"/>
      <c r="N5411"/>
      <c r="O5411"/>
      <c r="Q5411"/>
      <c r="R5411"/>
      <c r="AL5411" s="117"/>
      <c r="AM5411"/>
      <c r="AN5411"/>
      <c r="AO5411"/>
      <c r="AP5411"/>
      <c r="AU5411"/>
      <c r="AV5411" s="169"/>
    </row>
    <row r="5412" spans="1:48" s="9" customFormat="1" ht="15" customHeight="1" x14ac:dyDescent="0.35">
      <c r="A5412"/>
      <c r="B5412"/>
      <c r="C5412"/>
      <c r="D5412"/>
      <c r="E5412"/>
      <c r="F5412"/>
      <c r="K5412"/>
      <c r="L5412"/>
      <c r="M5412"/>
      <c r="N5412"/>
      <c r="O5412"/>
      <c r="Q5412"/>
      <c r="R5412"/>
      <c r="AL5412" s="117"/>
      <c r="AM5412"/>
      <c r="AN5412"/>
      <c r="AO5412"/>
      <c r="AP5412"/>
      <c r="AU5412"/>
      <c r="AV5412" s="169"/>
    </row>
    <row r="5413" spans="1:48" s="9" customFormat="1" ht="15" customHeight="1" x14ac:dyDescent="0.35">
      <c r="A5413"/>
      <c r="B5413"/>
      <c r="C5413"/>
      <c r="D5413"/>
      <c r="E5413"/>
      <c r="F5413"/>
      <c r="K5413"/>
      <c r="L5413"/>
      <c r="M5413"/>
      <c r="N5413"/>
      <c r="O5413"/>
      <c r="Q5413"/>
      <c r="R5413"/>
      <c r="AL5413" s="117"/>
      <c r="AM5413"/>
      <c r="AN5413"/>
      <c r="AO5413"/>
      <c r="AP5413"/>
      <c r="AU5413"/>
      <c r="AV5413" s="169"/>
    </row>
    <row r="5414" spans="1:48" s="9" customFormat="1" ht="15" customHeight="1" x14ac:dyDescent="0.35">
      <c r="A5414"/>
      <c r="B5414"/>
      <c r="C5414"/>
      <c r="D5414"/>
      <c r="E5414"/>
      <c r="F5414"/>
      <c r="K5414"/>
      <c r="L5414"/>
      <c r="M5414"/>
      <c r="N5414"/>
      <c r="O5414"/>
      <c r="Q5414"/>
      <c r="R5414"/>
      <c r="AL5414" s="117"/>
      <c r="AM5414"/>
      <c r="AN5414"/>
      <c r="AO5414"/>
      <c r="AP5414"/>
      <c r="AU5414"/>
      <c r="AV5414" s="169"/>
    </row>
    <row r="5415" spans="1:48" s="9" customFormat="1" ht="15" customHeight="1" x14ac:dyDescent="0.35">
      <c r="A5415"/>
      <c r="B5415"/>
      <c r="C5415"/>
      <c r="D5415"/>
      <c r="E5415"/>
      <c r="F5415"/>
      <c r="K5415"/>
      <c r="L5415"/>
      <c r="M5415"/>
      <c r="N5415"/>
      <c r="O5415"/>
      <c r="Q5415"/>
      <c r="R5415"/>
      <c r="AL5415" s="117"/>
      <c r="AM5415"/>
      <c r="AN5415"/>
      <c r="AO5415"/>
      <c r="AP5415"/>
      <c r="AU5415"/>
      <c r="AV5415" s="169"/>
    </row>
    <row r="5416" spans="1:48" s="9" customFormat="1" ht="15" customHeight="1" x14ac:dyDescent="0.35">
      <c r="A5416"/>
      <c r="B5416"/>
      <c r="C5416"/>
      <c r="D5416"/>
      <c r="E5416"/>
      <c r="F5416"/>
      <c r="K5416"/>
      <c r="L5416"/>
      <c r="M5416"/>
      <c r="N5416"/>
      <c r="O5416"/>
      <c r="Q5416"/>
      <c r="R5416"/>
      <c r="AL5416" s="117"/>
      <c r="AM5416"/>
      <c r="AN5416"/>
      <c r="AO5416"/>
      <c r="AP5416"/>
      <c r="AU5416"/>
      <c r="AV5416" s="169"/>
    </row>
    <row r="5417" spans="1:48" s="9" customFormat="1" ht="15" customHeight="1" x14ac:dyDescent="0.35">
      <c r="A5417"/>
      <c r="B5417"/>
      <c r="C5417"/>
      <c r="D5417"/>
      <c r="E5417"/>
      <c r="F5417"/>
      <c r="K5417"/>
      <c r="L5417"/>
      <c r="M5417"/>
      <c r="N5417"/>
      <c r="O5417"/>
      <c r="Q5417"/>
      <c r="R5417"/>
      <c r="AL5417" s="117"/>
      <c r="AM5417"/>
      <c r="AN5417"/>
      <c r="AO5417"/>
      <c r="AP5417"/>
      <c r="AU5417"/>
      <c r="AV5417" s="169"/>
    </row>
    <row r="5418" spans="1:48" s="9" customFormat="1" ht="15" customHeight="1" x14ac:dyDescent="0.35">
      <c r="A5418"/>
      <c r="B5418"/>
      <c r="C5418"/>
      <c r="D5418"/>
      <c r="E5418"/>
      <c r="F5418"/>
      <c r="K5418"/>
      <c r="L5418"/>
      <c r="M5418"/>
      <c r="N5418"/>
      <c r="O5418"/>
      <c r="Q5418"/>
      <c r="R5418"/>
      <c r="AL5418" s="117"/>
      <c r="AM5418"/>
      <c r="AN5418"/>
      <c r="AO5418"/>
      <c r="AP5418"/>
      <c r="AU5418"/>
      <c r="AV5418" s="169"/>
    </row>
    <row r="5419" spans="1:48" s="9" customFormat="1" ht="15" customHeight="1" x14ac:dyDescent="0.35">
      <c r="A5419"/>
      <c r="B5419"/>
      <c r="C5419"/>
      <c r="D5419"/>
      <c r="E5419"/>
      <c r="F5419"/>
      <c r="K5419"/>
      <c r="L5419"/>
      <c r="M5419"/>
      <c r="N5419"/>
      <c r="O5419"/>
      <c r="Q5419"/>
      <c r="R5419"/>
      <c r="AL5419" s="117"/>
      <c r="AM5419"/>
      <c r="AN5419"/>
      <c r="AO5419"/>
      <c r="AP5419"/>
      <c r="AU5419"/>
      <c r="AV5419" s="169"/>
    </row>
    <row r="5420" spans="1:48" s="9" customFormat="1" ht="15" customHeight="1" x14ac:dyDescent="0.35">
      <c r="A5420"/>
      <c r="B5420"/>
      <c r="C5420"/>
      <c r="D5420"/>
      <c r="E5420"/>
      <c r="F5420"/>
      <c r="K5420"/>
      <c r="L5420"/>
      <c r="M5420"/>
      <c r="N5420"/>
      <c r="O5420"/>
      <c r="Q5420"/>
      <c r="R5420"/>
      <c r="AL5420" s="117"/>
      <c r="AM5420"/>
      <c r="AN5420"/>
      <c r="AO5420"/>
      <c r="AP5420"/>
      <c r="AU5420"/>
      <c r="AV5420" s="169"/>
    </row>
    <row r="5421" spans="1:48" s="9" customFormat="1" ht="15" customHeight="1" x14ac:dyDescent="0.35">
      <c r="A5421"/>
      <c r="B5421"/>
      <c r="C5421"/>
      <c r="D5421"/>
      <c r="E5421"/>
      <c r="F5421"/>
      <c r="K5421"/>
      <c r="L5421"/>
      <c r="M5421"/>
      <c r="N5421"/>
      <c r="O5421"/>
      <c r="Q5421"/>
      <c r="R5421"/>
      <c r="AL5421" s="117"/>
      <c r="AM5421"/>
      <c r="AN5421"/>
      <c r="AO5421"/>
      <c r="AP5421"/>
      <c r="AU5421"/>
      <c r="AV5421" s="169"/>
    </row>
    <row r="5422" spans="1:48" s="9" customFormat="1" ht="15" customHeight="1" x14ac:dyDescent="0.35">
      <c r="A5422"/>
      <c r="B5422"/>
      <c r="C5422"/>
      <c r="D5422"/>
      <c r="E5422"/>
      <c r="F5422"/>
      <c r="K5422"/>
      <c r="L5422"/>
      <c r="M5422"/>
      <c r="N5422"/>
      <c r="O5422"/>
      <c r="Q5422"/>
      <c r="R5422"/>
      <c r="AL5422" s="117"/>
      <c r="AM5422"/>
      <c r="AN5422"/>
      <c r="AO5422"/>
      <c r="AP5422"/>
      <c r="AU5422"/>
      <c r="AV5422" s="169"/>
    </row>
    <row r="5423" spans="1:48" s="9" customFormat="1" ht="15" customHeight="1" x14ac:dyDescent="0.35">
      <c r="A5423"/>
      <c r="B5423"/>
      <c r="C5423"/>
      <c r="D5423"/>
      <c r="E5423"/>
      <c r="F5423"/>
      <c r="K5423"/>
      <c r="L5423"/>
      <c r="M5423"/>
      <c r="N5423"/>
      <c r="O5423"/>
      <c r="Q5423"/>
      <c r="R5423"/>
      <c r="AL5423" s="117"/>
      <c r="AM5423"/>
      <c r="AN5423"/>
      <c r="AO5423"/>
      <c r="AP5423"/>
      <c r="AU5423"/>
      <c r="AV5423" s="169"/>
    </row>
    <row r="5424" spans="1:48" s="9" customFormat="1" ht="15" customHeight="1" x14ac:dyDescent="0.35">
      <c r="A5424"/>
      <c r="B5424"/>
      <c r="C5424"/>
      <c r="D5424"/>
      <c r="E5424"/>
      <c r="F5424"/>
      <c r="K5424"/>
      <c r="L5424"/>
      <c r="M5424"/>
      <c r="N5424"/>
      <c r="O5424"/>
      <c r="Q5424"/>
      <c r="R5424"/>
      <c r="AL5424" s="117"/>
      <c r="AM5424"/>
      <c r="AN5424"/>
      <c r="AO5424"/>
      <c r="AP5424"/>
      <c r="AU5424"/>
      <c r="AV5424" s="169"/>
    </row>
    <row r="5425" spans="1:48" s="9" customFormat="1" ht="15" customHeight="1" x14ac:dyDescent="0.35">
      <c r="A5425"/>
      <c r="B5425"/>
      <c r="C5425"/>
      <c r="D5425"/>
      <c r="E5425"/>
      <c r="F5425"/>
      <c r="K5425"/>
      <c r="L5425"/>
      <c r="M5425"/>
      <c r="N5425"/>
      <c r="O5425"/>
      <c r="Q5425"/>
      <c r="R5425"/>
      <c r="AL5425" s="117"/>
      <c r="AM5425"/>
      <c r="AN5425"/>
      <c r="AO5425"/>
      <c r="AP5425"/>
      <c r="AU5425"/>
      <c r="AV5425" s="169"/>
    </row>
    <row r="5426" spans="1:48" s="9" customFormat="1" ht="15" customHeight="1" x14ac:dyDescent="0.35">
      <c r="A5426"/>
      <c r="B5426"/>
      <c r="C5426"/>
      <c r="D5426"/>
      <c r="E5426"/>
      <c r="F5426"/>
      <c r="K5426"/>
      <c r="L5426"/>
      <c r="M5426"/>
      <c r="N5426"/>
      <c r="O5426"/>
      <c r="Q5426"/>
      <c r="R5426"/>
      <c r="AL5426" s="117"/>
      <c r="AM5426"/>
      <c r="AN5426"/>
      <c r="AO5426"/>
      <c r="AP5426"/>
      <c r="AU5426"/>
      <c r="AV5426" s="169"/>
    </row>
    <row r="5427" spans="1:48" s="9" customFormat="1" ht="15" customHeight="1" x14ac:dyDescent="0.35">
      <c r="A5427"/>
      <c r="B5427"/>
      <c r="C5427"/>
      <c r="D5427"/>
      <c r="E5427"/>
      <c r="F5427"/>
      <c r="K5427"/>
      <c r="L5427"/>
      <c r="M5427"/>
      <c r="N5427"/>
      <c r="O5427"/>
      <c r="Q5427"/>
      <c r="R5427"/>
      <c r="AL5427" s="117"/>
      <c r="AM5427"/>
      <c r="AN5427"/>
      <c r="AO5427"/>
      <c r="AP5427"/>
      <c r="AU5427"/>
      <c r="AV5427" s="169"/>
    </row>
    <row r="5428" spans="1:48" s="9" customFormat="1" ht="15" customHeight="1" x14ac:dyDescent="0.35">
      <c r="A5428"/>
      <c r="B5428"/>
      <c r="C5428"/>
      <c r="D5428"/>
      <c r="E5428"/>
      <c r="F5428"/>
      <c r="K5428"/>
      <c r="L5428"/>
      <c r="M5428"/>
      <c r="N5428"/>
      <c r="O5428"/>
      <c r="Q5428"/>
      <c r="R5428"/>
      <c r="AL5428" s="117"/>
      <c r="AM5428"/>
      <c r="AN5428"/>
      <c r="AO5428"/>
      <c r="AP5428"/>
      <c r="AU5428"/>
      <c r="AV5428" s="169"/>
    </row>
    <row r="5429" spans="1:48" s="9" customFormat="1" ht="15" customHeight="1" x14ac:dyDescent="0.35">
      <c r="A5429"/>
      <c r="B5429"/>
      <c r="C5429"/>
      <c r="D5429"/>
      <c r="E5429"/>
      <c r="F5429"/>
      <c r="K5429"/>
      <c r="L5429"/>
      <c r="M5429"/>
      <c r="N5429"/>
      <c r="O5429"/>
      <c r="Q5429"/>
      <c r="R5429"/>
      <c r="AL5429" s="117"/>
      <c r="AM5429"/>
      <c r="AN5429"/>
      <c r="AO5429"/>
      <c r="AP5429"/>
      <c r="AU5429"/>
      <c r="AV5429" s="169"/>
    </row>
    <row r="5430" spans="1:48" s="9" customFormat="1" ht="15" customHeight="1" x14ac:dyDescent="0.35">
      <c r="A5430"/>
      <c r="B5430"/>
      <c r="C5430"/>
      <c r="D5430"/>
      <c r="E5430"/>
      <c r="F5430"/>
      <c r="K5430"/>
      <c r="L5430"/>
      <c r="M5430"/>
      <c r="N5430"/>
      <c r="O5430"/>
      <c r="Q5430"/>
      <c r="R5430"/>
      <c r="AL5430" s="117"/>
      <c r="AM5430"/>
      <c r="AN5430"/>
      <c r="AO5430"/>
      <c r="AP5430"/>
      <c r="AU5430"/>
      <c r="AV5430" s="169"/>
    </row>
    <row r="5431" spans="1:48" s="9" customFormat="1" ht="15" customHeight="1" x14ac:dyDescent="0.35">
      <c r="A5431"/>
      <c r="B5431"/>
      <c r="C5431"/>
      <c r="D5431"/>
      <c r="E5431"/>
      <c r="F5431"/>
      <c r="K5431"/>
      <c r="L5431"/>
      <c r="M5431"/>
      <c r="N5431"/>
      <c r="O5431"/>
      <c r="Q5431"/>
      <c r="R5431"/>
      <c r="AL5431" s="117"/>
      <c r="AM5431"/>
      <c r="AN5431"/>
      <c r="AO5431"/>
      <c r="AP5431"/>
      <c r="AU5431"/>
      <c r="AV5431" s="169"/>
    </row>
    <row r="5432" spans="1:48" s="9" customFormat="1" ht="15" customHeight="1" x14ac:dyDescent="0.35">
      <c r="A5432"/>
      <c r="B5432"/>
      <c r="C5432"/>
      <c r="D5432"/>
      <c r="E5432"/>
      <c r="F5432"/>
      <c r="K5432"/>
      <c r="L5432"/>
      <c r="M5432"/>
      <c r="N5432"/>
      <c r="O5432"/>
      <c r="Q5432"/>
      <c r="R5432"/>
      <c r="AL5432" s="117"/>
      <c r="AM5432"/>
      <c r="AN5432"/>
      <c r="AO5432"/>
      <c r="AP5432"/>
      <c r="AU5432"/>
      <c r="AV5432" s="169"/>
    </row>
    <row r="5433" spans="1:48" s="9" customFormat="1" ht="15" customHeight="1" x14ac:dyDescent="0.35">
      <c r="A5433"/>
      <c r="B5433"/>
      <c r="C5433"/>
      <c r="D5433"/>
      <c r="E5433"/>
      <c r="F5433"/>
      <c r="K5433"/>
      <c r="L5433"/>
      <c r="M5433"/>
      <c r="N5433"/>
      <c r="O5433"/>
      <c r="Q5433"/>
      <c r="R5433"/>
      <c r="AL5433" s="117"/>
      <c r="AM5433"/>
      <c r="AN5433"/>
      <c r="AO5433"/>
      <c r="AP5433"/>
      <c r="AU5433"/>
      <c r="AV5433" s="169"/>
    </row>
    <row r="5434" spans="1:48" s="9" customFormat="1" ht="15" customHeight="1" x14ac:dyDescent="0.35">
      <c r="A5434"/>
      <c r="B5434"/>
      <c r="C5434"/>
      <c r="D5434"/>
      <c r="E5434"/>
      <c r="F5434"/>
      <c r="K5434"/>
      <c r="L5434"/>
      <c r="M5434"/>
      <c r="N5434"/>
      <c r="O5434"/>
      <c r="Q5434"/>
      <c r="R5434"/>
      <c r="AL5434" s="117"/>
      <c r="AM5434"/>
      <c r="AN5434"/>
      <c r="AO5434"/>
      <c r="AP5434"/>
      <c r="AU5434"/>
      <c r="AV5434" s="169"/>
    </row>
    <row r="5435" spans="1:48" s="9" customFormat="1" ht="15" customHeight="1" x14ac:dyDescent="0.35">
      <c r="A5435"/>
      <c r="B5435"/>
      <c r="C5435"/>
      <c r="D5435"/>
      <c r="E5435"/>
      <c r="F5435"/>
      <c r="K5435"/>
      <c r="L5435"/>
      <c r="M5435"/>
      <c r="N5435"/>
      <c r="O5435"/>
      <c r="Q5435"/>
      <c r="R5435"/>
      <c r="AL5435" s="117"/>
      <c r="AM5435"/>
      <c r="AN5435"/>
      <c r="AO5435"/>
      <c r="AP5435"/>
      <c r="AU5435"/>
      <c r="AV5435" s="169"/>
    </row>
    <row r="5436" spans="1:48" s="9" customFormat="1" ht="15" customHeight="1" x14ac:dyDescent="0.35">
      <c r="A5436"/>
      <c r="B5436"/>
      <c r="C5436"/>
      <c r="D5436"/>
      <c r="E5436"/>
      <c r="F5436"/>
      <c r="K5436"/>
      <c r="L5436"/>
      <c r="M5436"/>
      <c r="N5436"/>
      <c r="O5436"/>
      <c r="Q5436"/>
      <c r="R5436"/>
      <c r="AL5436" s="117"/>
      <c r="AM5436"/>
      <c r="AN5436"/>
      <c r="AO5436"/>
      <c r="AP5436"/>
      <c r="AU5436"/>
      <c r="AV5436" s="169"/>
    </row>
    <row r="5437" spans="1:48" s="9" customFormat="1" ht="15" customHeight="1" x14ac:dyDescent="0.35">
      <c r="A5437"/>
      <c r="B5437"/>
      <c r="C5437"/>
      <c r="D5437"/>
      <c r="E5437"/>
      <c r="F5437"/>
      <c r="K5437"/>
      <c r="L5437"/>
      <c r="M5437"/>
      <c r="N5437"/>
      <c r="O5437"/>
      <c r="Q5437"/>
      <c r="R5437"/>
      <c r="AL5437" s="117"/>
      <c r="AM5437"/>
      <c r="AN5437"/>
      <c r="AO5437"/>
      <c r="AP5437"/>
      <c r="AU5437"/>
      <c r="AV5437" s="169"/>
    </row>
    <row r="5438" spans="1:48" s="9" customFormat="1" ht="15" customHeight="1" x14ac:dyDescent="0.35">
      <c r="A5438"/>
      <c r="B5438"/>
      <c r="C5438"/>
      <c r="D5438"/>
      <c r="E5438"/>
      <c r="F5438"/>
      <c r="K5438"/>
      <c r="L5438"/>
      <c r="M5438"/>
      <c r="N5438"/>
      <c r="O5438"/>
      <c r="Q5438"/>
      <c r="R5438"/>
      <c r="AL5438" s="117"/>
      <c r="AM5438"/>
      <c r="AN5438"/>
      <c r="AO5438"/>
      <c r="AP5438"/>
      <c r="AU5438"/>
      <c r="AV5438" s="169"/>
    </row>
    <row r="5439" spans="1:48" s="9" customFormat="1" ht="15" customHeight="1" x14ac:dyDescent="0.35">
      <c r="A5439"/>
      <c r="B5439"/>
      <c r="C5439"/>
      <c r="D5439"/>
      <c r="E5439"/>
      <c r="F5439"/>
      <c r="K5439"/>
      <c r="L5439"/>
      <c r="M5439"/>
      <c r="N5439"/>
      <c r="O5439"/>
      <c r="Q5439"/>
      <c r="R5439"/>
      <c r="AL5439" s="117"/>
      <c r="AM5439"/>
      <c r="AN5439"/>
      <c r="AO5439"/>
      <c r="AP5439"/>
      <c r="AU5439"/>
      <c r="AV5439" s="169"/>
    </row>
    <row r="5440" spans="1:48" s="9" customFormat="1" ht="15" customHeight="1" x14ac:dyDescent="0.35">
      <c r="A5440"/>
      <c r="B5440"/>
      <c r="C5440"/>
      <c r="D5440"/>
      <c r="E5440"/>
      <c r="F5440"/>
      <c r="K5440"/>
      <c r="L5440"/>
      <c r="M5440"/>
      <c r="N5440"/>
      <c r="O5440"/>
      <c r="Q5440"/>
      <c r="R5440"/>
      <c r="AL5440" s="117"/>
      <c r="AM5440"/>
      <c r="AN5440"/>
      <c r="AO5440"/>
      <c r="AP5440"/>
      <c r="AU5440"/>
      <c r="AV5440" s="169"/>
    </row>
    <row r="5441" spans="1:48" s="9" customFormat="1" ht="15" customHeight="1" x14ac:dyDescent="0.35">
      <c r="A5441"/>
      <c r="B5441"/>
      <c r="C5441"/>
      <c r="D5441"/>
      <c r="E5441"/>
      <c r="F5441"/>
      <c r="K5441"/>
      <c r="L5441"/>
      <c r="M5441"/>
      <c r="N5441"/>
      <c r="O5441"/>
      <c r="Q5441"/>
      <c r="R5441"/>
      <c r="AL5441" s="117"/>
      <c r="AM5441"/>
      <c r="AN5441"/>
      <c r="AO5441"/>
      <c r="AP5441"/>
      <c r="AU5441"/>
      <c r="AV5441" s="169"/>
    </row>
    <row r="5442" spans="1:48" s="9" customFormat="1" ht="15" customHeight="1" x14ac:dyDescent="0.35">
      <c r="A5442"/>
      <c r="B5442"/>
      <c r="C5442"/>
      <c r="D5442"/>
      <c r="E5442"/>
      <c r="F5442"/>
      <c r="K5442"/>
      <c r="L5442"/>
      <c r="M5442"/>
      <c r="N5442"/>
      <c r="O5442"/>
      <c r="Q5442"/>
      <c r="R5442"/>
      <c r="AL5442" s="117"/>
      <c r="AM5442"/>
      <c r="AN5442"/>
      <c r="AO5442"/>
      <c r="AP5442"/>
      <c r="AU5442"/>
      <c r="AV5442" s="169"/>
    </row>
    <row r="5443" spans="1:48" s="9" customFormat="1" ht="15" customHeight="1" x14ac:dyDescent="0.35">
      <c r="A5443"/>
      <c r="B5443"/>
      <c r="C5443"/>
      <c r="D5443"/>
      <c r="E5443"/>
      <c r="F5443"/>
      <c r="K5443"/>
      <c r="L5443"/>
      <c r="M5443"/>
      <c r="N5443"/>
      <c r="O5443"/>
      <c r="Q5443"/>
      <c r="R5443"/>
      <c r="AL5443" s="117"/>
      <c r="AM5443"/>
      <c r="AN5443"/>
      <c r="AO5443"/>
      <c r="AP5443"/>
      <c r="AU5443"/>
      <c r="AV5443" s="169"/>
    </row>
    <row r="5444" spans="1:48" s="9" customFormat="1" ht="15" customHeight="1" x14ac:dyDescent="0.35">
      <c r="A5444"/>
      <c r="B5444"/>
      <c r="C5444"/>
      <c r="D5444"/>
      <c r="E5444"/>
      <c r="F5444"/>
      <c r="K5444"/>
      <c r="L5444"/>
      <c r="M5444"/>
      <c r="N5444"/>
      <c r="O5444"/>
      <c r="Q5444"/>
      <c r="R5444"/>
      <c r="AL5444" s="117"/>
      <c r="AM5444"/>
      <c r="AN5444"/>
      <c r="AO5444"/>
      <c r="AP5444"/>
      <c r="AU5444"/>
      <c r="AV5444" s="169"/>
    </row>
    <row r="5445" spans="1:48" s="9" customFormat="1" ht="15" customHeight="1" x14ac:dyDescent="0.35">
      <c r="A5445"/>
      <c r="B5445"/>
      <c r="C5445"/>
      <c r="D5445"/>
      <c r="E5445"/>
      <c r="F5445"/>
      <c r="K5445"/>
      <c r="L5445"/>
      <c r="M5445"/>
      <c r="N5445"/>
      <c r="O5445"/>
      <c r="Q5445"/>
      <c r="R5445"/>
      <c r="AL5445" s="117"/>
      <c r="AM5445"/>
      <c r="AN5445"/>
      <c r="AO5445"/>
      <c r="AP5445"/>
      <c r="AU5445"/>
      <c r="AV5445" s="169"/>
    </row>
    <row r="5446" spans="1:48" s="9" customFormat="1" ht="15" customHeight="1" x14ac:dyDescent="0.35">
      <c r="A5446"/>
      <c r="B5446"/>
      <c r="C5446"/>
      <c r="D5446"/>
      <c r="E5446"/>
      <c r="F5446"/>
      <c r="K5446"/>
      <c r="L5446"/>
      <c r="M5446"/>
      <c r="N5446"/>
      <c r="O5446"/>
      <c r="Q5446"/>
      <c r="R5446"/>
      <c r="AL5446" s="117"/>
      <c r="AM5446"/>
      <c r="AN5446"/>
      <c r="AO5446"/>
      <c r="AP5446"/>
      <c r="AU5446"/>
      <c r="AV5446" s="169"/>
    </row>
    <row r="5447" spans="1:48" s="9" customFormat="1" ht="15" customHeight="1" x14ac:dyDescent="0.35">
      <c r="A5447"/>
      <c r="B5447"/>
      <c r="C5447"/>
      <c r="D5447"/>
      <c r="E5447"/>
      <c r="F5447"/>
      <c r="K5447"/>
      <c r="L5447"/>
      <c r="M5447"/>
      <c r="N5447"/>
      <c r="O5447"/>
      <c r="Q5447"/>
      <c r="R5447"/>
      <c r="AL5447" s="117"/>
      <c r="AM5447"/>
      <c r="AN5447"/>
      <c r="AO5447"/>
      <c r="AP5447"/>
      <c r="AU5447"/>
      <c r="AV5447" s="169"/>
    </row>
    <row r="5448" spans="1:48" s="9" customFormat="1" ht="15" customHeight="1" x14ac:dyDescent="0.35">
      <c r="A5448"/>
      <c r="B5448"/>
      <c r="C5448"/>
      <c r="D5448"/>
      <c r="E5448"/>
      <c r="F5448"/>
      <c r="K5448"/>
      <c r="L5448"/>
      <c r="M5448"/>
      <c r="N5448"/>
      <c r="O5448"/>
      <c r="Q5448"/>
      <c r="R5448"/>
      <c r="AL5448" s="117"/>
      <c r="AM5448"/>
      <c r="AN5448"/>
      <c r="AO5448"/>
      <c r="AP5448"/>
      <c r="AU5448"/>
      <c r="AV5448" s="169"/>
    </row>
    <row r="5449" spans="1:48" s="9" customFormat="1" ht="15" customHeight="1" x14ac:dyDescent="0.35">
      <c r="A5449"/>
      <c r="B5449"/>
      <c r="C5449"/>
      <c r="D5449"/>
      <c r="E5449"/>
      <c r="F5449"/>
      <c r="K5449"/>
      <c r="L5449"/>
      <c r="M5449"/>
      <c r="N5449"/>
      <c r="O5449"/>
      <c r="Q5449"/>
      <c r="R5449"/>
      <c r="AL5449" s="117"/>
      <c r="AM5449"/>
      <c r="AN5449"/>
      <c r="AO5449"/>
      <c r="AP5449"/>
      <c r="AU5449"/>
      <c r="AV5449" s="169"/>
    </row>
    <row r="5450" spans="1:48" s="9" customFormat="1" ht="15" customHeight="1" x14ac:dyDescent="0.35">
      <c r="A5450"/>
      <c r="B5450"/>
      <c r="C5450"/>
      <c r="D5450"/>
      <c r="E5450"/>
      <c r="F5450"/>
      <c r="K5450"/>
      <c r="L5450"/>
      <c r="M5450"/>
      <c r="N5450"/>
      <c r="O5450"/>
      <c r="Q5450"/>
      <c r="R5450"/>
      <c r="AL5450" s="117"/>
      <c r="AM5450"/>
      <c r="AN5450"/>
      <c r="AO5450"/>
      <c r="AP5450"/>
      <c r="AU5450"/>
      <c r="AV5450" s="169"/>
    </row>
    <row r="5451" spans="1:48" s="9" customFormat="1" ht="15" customHeight="1" x14ac:dyDescent="0.35">
      <c r="A5451"/>
      <c r="B5451"/>
      <c r="C5451"/>
      <c r="D5451"/>
      <c r="E5451"/>
      <c r="F5451"/>
      <c r="K5451"/>
      <c r="L5451"/>
      <c r="M5451"/>
      <c r="N5451"/>
      <c r="O5451"/>
      <c r="Q5451"/>
      <c r="R5451"/>
      <c r="AL5451" s="117"/>
      <c r="AM5451"/>
      <c r="AN5451"/>
      <c r="AO5451"/>
      <c r="AP5451"/>
      <c r="AU5451"/>
      <c r="AV5451" s="169"/>
    </row>
    <row r="5452" spans="1:48" s="9" customFormat="1" ht="15" customHeight="1" x14ac:dyDescent="0.35">
      <c r="A5452"/>
      <c r="B5452"/>
      <c r="C5452"/>
      <c r="D5452"/>
      <c r="E5452"/>
      <c r="F5452"/>
      <c r="K5452"/>
      <c r="L5452"/>
      <c r="M5452"/>
      <c r="N5452"/>
      <c r="O5452"/>
      <c r="Q5452"/>
      <c r="R5452"/>
      <c r="AL5452" s="117"/>
      <c r="AM5452"/>
      <c r="AN5452"/>
      <c r="AO5452"/>
      <c r="AP5452"/>
      <c r="AU5452"/>
      <c r="AV5452" s="169"/>
    </row>
    <row r="5453" spans="1:48" s="9" customFormat="1" ht="15" customHeight="1" x14ac:dyDescent="0.35">
      <c r="A5453"/>
      <c r="B5453"/>
      <c r="C5453"/>
      <c r="D5453"/>
      <c r="E5453"/>
      <c r="F5453"/>
      <c r="K5453"/>
      <c r="L5453"/>
      <c r="M5453"/>
      <c r="N5453"/>
      <c r="O5453"/>
      <c r="Q5453"/>
      <c r="R5453"/>
      <c r="AL5453" s="117"/>
      <c r="AM5453"/>
      <c r="AN5453"/>
      <c r="AO5453"/>
      <c r="AP5453"/>
      <c r="AU5453"/>
      <c r="AV5453" s="169"/>
    </row>
    <row r="5454" spans="1:48" s="9" customFormat="1" ht="15" customHeight="1" x14ac:dyDescent="0.35">
      <c r="A5454"/>
      <c r="B5454"/>
      <c r="C5454"/>
      <c r="D5454"/>
      <c r="E5454"/>
      <c r="F5454"/>
      <c r="K5454"/>
      <c r="L5454"/>
      <c r="M5454"/>
      <c r="N5454"/>
      <c r="O5454"/>
      <c r="Q5454"/>
      <c r="R5454"/>
      <c r="AL5454" s="117"/>
      <c r="AM5454"/>
      <c r="AN5454"/>
      <c r="AO5454"/>
      <c r="AP5454"/>
      <c r="AU5454"/>
      <c r="AV5454" s="169"/>
    </row>
    <row r="5455" spans="1:48" s="9" customFormat="1" ht="15" customHeight="1" x14ac:dyDescent="0.35">
      <c r="A5455"/>
      <c r="B5455"/>
      <c r="C5455"/>
      <c r="D5455"/>
      <c r="E5455"/>
      <c r="F5455"/>
      <c r="K5455"/>
      <c r="L5455"/>
      <c r="M5455"/>
      <c r="N5455"/>
      <c r="O5455"/>
      <c r="Q5455"/>
      <c r="R5455"/>
      <c r="AL5455" s="117"/>
      <c r="AM5455"/>
      <c r="AN5455"/>
      <c r="AO5455"/>
      <c r="AP5455"/>
      <c r="AU5455"/>
      <c r="AV5455" s="169"/>
    </row>
    <row r="5456" spans="1:48" s="9" customFormat="1" ht="15" customHeight="1" x14ac:dyDescent="0.35">
      <c r="A5456"/>
      <c r="B5456"/>
      <c r="C5456"/>
      <c r="D5456"/>
      <c r="E5456"/>
      <c r="F5456"/>
      <c r="K5456"/>
      <c r="L5456"/>
      <c r="M5456"/>
      <c r="N5456"/>
      <c r="O5456"/>
      <c r="Q5456"/>
      <c r="R5456"/>
      <c r="AL5456" s="117"/>
      <c r="AM5456"/>
      <c r="AN5456"/>
      <c r="AO5456"/>
      <c r="AP5456"/>
      <c r="AU5456"/>
      <c r="AV5456" s="169"/>
    </row>
    <row r="5457" spans="1:48" s="9" customFormat="1" ht="15" customHeight="1" x14ac:dyDescent="0.35">
      <c r="A5457"/>
      <c r="B5457"/>
      <c r="C5457"/>
      <c r="D5457"/>
      <c r="E5457"/>
      <c r="F5457"/>
      <c r="K5457"/>
      <c r="L5457"/>
      <c r="M5457"/>
      <c r="N5457"/>
      <c r="O5457"/>
      <c r="Q5457"/>
      <c r="R5457"/>
      <c r="AL5457" s="117"/>
      <c r="AM5457"/>
      <c r="AN5457"/>
      <c r="AO5457"/>
      <c r="AP5457"/>
      <c r="AU5457"/>
      <c r="AV5457" s="169"/>
    </row>
    <row r="5458" spans="1:48" s="9" customFormat="1" ht="15" customHeight="1" x14ac:dyDescent="0.35">
      <c r="A5458"/>
      <c r="B5458"/>
      <c r="C5458"/>
      <c r="D5458"/>
      <c r="E5458"/>
      <c r="F5458"/>
      <c r="K5458"/>
      <c r="L5458"/>
      <c r="M5458"/>
      <c r="N5458"/>
      <c r="O5458"/>
      <c r="Q5458"/>
      <c r="R5458"/>
      <c r="AL5458" s="117"/>
      <c r="AM5458"/>
      <c r="AN5458"/>
      <c r="AO5458"/>
      <c r="AP5458"/>
      <c r="AU5458"/>
      <c r="AV5458" s="169"/>
    </row>
    <row r="5459" spans="1:48" s="9" customFormat="1" ht="15" customHeight="1" x14ac:dyDescent="0.35">
      <c r="A5459"/>
      <c r="B5459"/>
      <c r="C5459"/>
      <c r="D5459"/>
      <c r="E5459"/>
      <c r="F5459"/>
      <c r="K5459"/>
      <c r="L5459"/>
      <c r="M5459"/>
      <c r="N5459"/>
      <c r="O5459"/>
      <c r="Q5459"/>
      <c r="R5459"/>
      <c r="AL5459" s="117"/>
      <c r="AM5459"/>
      <c r="AN5459"/>
      <c r="AO5459"/>
      <c r="AP5459"/>
      <c r="AU5459"/>
      <c r="AV5459" s="169"/>
    </row>
    <row r="5460" spans="1:48" s="9" customFormat="1" ht="15" customHeight="1" x14ac:dyDescent="0.35">
      <c r="A5460"/>
      <c r="B5460"/>
      <c r="C5460"/>
      <c r="D5460"/>
      <c r="E5460"/>
      <c r="F5460"/>
      <c r="K5460"/>
      <c r="L5460"/>
      <c r="M5460"/>
      <c r="N5460"/>
      <c r="O5460"/>
      <c r="Q5460"/>
      <c r="R5460"/>
      <c r="AL5460" s="117"/>
      <c r="AM5460"/>
      <c r="AN5460"/>
      <c r="AO5460"/>
      <c r="AP5460"/>
      <c r="AU5460"/>
      <c r="AV5460" s="169"/>
    </row>
    <row r="5461" spans="1:48" s="9" customFormat="1" ht="15" customHeight="1" x14ac:dyDescent="0.35">
      <c r="A5461"/>
      <c r="B5461"/>
      <c r="C5461"/>
      <c r="D5461"/>
      <c r="E5461"/>
      <c r="F5461"/>
      <c r="K5461"/>
      <c r="L5461"/>
      <c r="M5461"/>
      <c r="N5461"/>
      <c r="O5461"/>
      <c r="Q5461"/>
      <c r="R5461"/>
      <c r="AL5461" s="117"/>
      <c r="AM5461"/>
      <c r="AN5461"/>
      <c r="AO5461"/>
      <c r="AP5461"/>
      <c r="AU5461"/>
      <c r="AV5461" s="169"/>
    </row>
    <row r="5462" spans="1:48" s="9" customFormat="1" ht="15" customHeight="1" x14ac:dyDescent="0.35">
      <c r="A5462"/>
      <c r="B5462"/>
      <c r="C5462"/>
      <c r="D5462"/>
      <c r="E5462"/>
      <c r="F5462"/>
      <c r="K5462"/>
      <c r="L5462"/>
      <c r="M5462"/>
      <c r="N5462"/>
      <c r="O5462"/>
      <c r="Q5462"/>
      <c r="R5462"/>
      <c r="AL5462" s="117"/>
      <c r="AM5462"/>
      <c r="AN5462"/>
      <c r="AO5462"/>
      <c r="AP5462"/>
      <c r="AU5462"/>
      <c r="AV5462" s="169"/>
    </row>
    <row r="5463" spans="1:48" s="9" customFormat="1" ht="15" customHeight="1" x14ac:dyDescent="0.35">
      <c r="A5463"/>
      <c r="B5463"/>
      <c r="C5463"/>
      <c r="D5463"/>
      <c r="E5463"/>
      <c r="F5463"/>
      <c r="K5463"/>
      <c r="L5463"/>
      <c r="M5463"/>
      <c r="N5463"/>
      <c r="O5463"/>
      <c r="Q5463"/>
      <c r="R5463"/>
      <c r="AL5463" s="117"/>
      <c r="AM5463"/>
      <c r="AN5463"/>
      <c r="AO5463"/>
      <c r="AP5463"/>
      <c r="AU5463"/>
      <c r="AV5463" s="169"/>
    </row>
    <row r="5464" spans="1:48" s="9" customFormat="1" ht="15" customHeight="1" x14ac:dyDescent="0.35">
      <c r="A5464"/>
      <c r="B5464"/>
      <c r="C5464"/>
      <c r="D5464"/>
      <c r="E5464"/>
      <c r="F5464"/>
      <c r="K5464"/>
      <c r="L5464"/>
      <c r="M5464"/>
      <c r="N5464"/>
      <c r="O5464"/>
      <c r="Q5464"/>
      <c r="R5464"/>
      <c r="AL5464" s="117"/>
      <c r="AM5464"/>
      <c r="AN5464"/>
      <c r="AO5464"/>
      <c r="AP5464"/>
      <c r="AU5464"/>
      <c r="AV5464" s="169"/>
    </row>
    <row r="5465" spans="1:48" s="9" customFormat="1" ht="15" customHeight="1" x14ac:dyDescent="0.35">
      <c r="A5465"/>
      <c r="B5465"/>
      <c r="C5465"/>
      <c r="D5465"/>
      <c r="E5465"/>
      <c r="F5465"/>
      <c r="K5465"/>
      <c r="L5465"/>
      <c r="M5465"/>
      <c r="N5465"/>
      <c r="O5465"/>
      <c r="Q5465"/>
      <c r="R5465"/>
      <c r="AL5465" s="117"/>
      <c r="AM5465"/>
      <c r="AN5465"/>
      <c r="AO5465"/>
      <c r="AP5465"/>
      <c r="AU5465"/>
      <c r="AV5465" s="169"/>
    </row>
    <row r="5466" spans="1:48" s="9" customFormat="1" ht="15" customHeight="1" x14ac:dyDescent="0.35">
      <c r="A5466"/>
      <c r="B5466"/>
      <c r="C5466"/>
      <c r="D5466"/>
      <c r="E5466"/>
      <c r="F5466"/>
      <c r="K5466"/>
      <c r="L5466"/>
      <c r="M5466"/>
      <c r="N5466"/>
      <c r="O5466"/>
      <c r="Q5466"/>
      <c r="R5466"/>
      <c r="AL5466" s="117"/>
      <c r="AM5466"/>
      <c r="AN5466"/>
      <c r="AO5466"/>
      <c r="AP5466"/>
      <c r="AU5466"/>
      <c r="AV5466" s="169"/>
    </row>
    <row r="5467" spans="1:48" s="9" customFormat="1" ht="15" customHeight="1" x14ac:dyDescent="0.35">
      <c r="A5467"/>
      <c r="B5467"/>
      <c r="C5467"/>
      <c r="D5467"/>
      <c r="E5467"/>
      <c r="F5467"/>
      <c r="K5467"/>
      <c r="L5467"/>
      <c r="M5467"/>
      <c r="N5467"/>
      <c r="O5467"/>
      <c r="Q5467"/>
      <c r="R5467"/>
      <c r="AL5467" s="117"/>
      <c r="AM5467"/>
      <c r="AN5467"/>
      <c r="AO5467"/>
      <c r="AP5467"/>
      <c r="AU5467"/>
      <c r="AV5467" s="169"/>
    </row>
    <row r="5468" spans="1:48" s="9" customFormat="1" ht="15" customHeight="1" x14ac:dyDescent="0.35">
      <c r="A5468"/>
      <c r="B5468"/>
      <c r="C5468"/>
      <c r="D5468"/>
      <c r="E5468"/>
      <c r="F5468"/>
      <c r="K5468"/>
      <c r="L5468"/>
      <c r="M5468"/>
      <c r="N5468"/>
      <c r="O5468"/>
      <c r="Q5468"/>
      <c r="R5468"/>
      <c r="AL5468" s="117"/>
      <c r="AM5468"/>
      <c r="AN5468"/>
      <c r="AO5468"/>
      <c r="AP5468"/>
      <c r="AU5468"/>
      <c r="AV5468" s="169"/>
    </row>
    <row r="5469" spans="1:48" s="9" customFormat="1" ht="15" customHeight="1" x14ac:dyDescent="0.35">
      <c r="A5469"/>
      <c r="B5469"/>
      <c r="C5469"/>
      <c r="D5469"/>
      <c r="E5469"/>
      <c r="F5469"/>
      <c r="K5469"/>
      <c r="L5469"/>
      <c r="M5469"/>
      <c r="N5469"/>
      <c r="O5469"/>
      <c r="Q5469"/>
      <c r="R5469"/>
      <c r="AL5469" s="117"/>
      <c r="AM5469"/>
      <c r="AN5469"/>
      <c r="AO5469"/>
      <c r="AP5469"/>
      <c r="AU5469"/>
      <c r="AV5469" s="169"/>
    </row>
    <row r="5470" spans="1:48" s="9" customFormat="1" ht="15" customHeight="1" x14ac:dyDescent="0.35">
      <c r="A5470"/>
      <c r="B5470"/>
      <c r="C5470"/>
      <c r="D5470"/>
      <c r="E5470"/>
      <c r="F5470"/>
      <c r="K5470"/>
      <c r="L5470"/>
      <c r="M5470"/>
      <c r="N5470"/>
      <c r="O5470"/>
      <c r="Q5470"/>
      <c r="R5470"/>
      <c r="AL5470" s="117"/>
      <c r="AM5470"/>
      <c r="AN5470"/>
      <c r="AO5470"/>
      <c r="AP5470"/>
      <c r="AU5470"/>
      <c r="AV5470" s="169"/>
    </row>
    <row r="5471" spans="1:48" s="9" customFormat="1" ht="15" customHeight="1" x14ac:dyDescent="0.35">
      <c r="A5471"/>
      <c r="B5471"/>
      <c r="C5471"/>
      <c r="D5471"/>
      <c r="E5471"/>
      <c r="F5471"/>
      <c r="K5471"/>
      <c r="L5471"/>
      <c r="M5471"/>
      <c r="N5471"/>
      <c r="O5471"/>
      <c r="Q5471"/>
      <c r="R5471"/>
      <c r="AL5471" s="117"/>
      <c r="AM5471"/>
      <c r="AN5471"/>
      <c r="AO5471"/>
      <c r="AP5471"/>
      <c r="AU5471"/>
      <c r="AV5471" s="169"/>
    </row>
    <row r="5472" spans="1:48" s="9" customFormat="1" ht="15" customHeight="1" x14ac:dyDescent="0.35">
      <c r="A5472"/>
      <c r="B5472"/>
      <c r="C5472"/>
      <c r="D5472"/>
      <c r="E5472"/>
      <c r="F5472"/>
      <c r="K5472"/>
      <c r="L5472"/>
      <c r="M5472"/>
      <c r="N5472"/>
      <c r="O5472"/>
      <c r="Q5472"/>
      <c r="R5472"/>
      <c r="AL5472" s="117"/>
      <c r="AM5472"/>
      <c r="AN5472"/>
      <c r="AO5472"/>
      <c r="AP5472"/>
      <c r="AU5472"/>
      <c r="AV5472" s="169"/>
    </row>
    <row r="5473" spans="1:48" s="9" customFormat="1" ht="15" customHeight="1" x14ac:dyDescent="0.35">
      <c r="A5473"/>
      <c r="B5473"/>
      <c r="C5473"/>
      <c r="D5473"/>
      <c r="E5473"/>
      <c r="F5473"/>
      <c r="K5473"/>
      <c r="L5473"/>
      <c r="M5473"/>
      <c r="N5473"/>
      <c r="O5473"/>
      <c r="Q5473"/>
      <c r="R5473"/>
      <c r="AL5473" s="117"/>
      <c r="AM5473"/>
      <c r="AN5473"/>
      <c r="AO5473"/>
      <c r="AP5473"/>
      <c r="AU5473"/>
      <c r="AV5473" s="169"/>
    </row>
    <row r="5474" spans="1:48" s="9" customFormat="1" ht="15" customHeight="1" x14ac:dyDescent="0.35">
      <c r="A5474"/>
      <c r="B5474"/>
      <c r="C5474"/>
      <c r="D5474"/>
      <c r="E5474"/>
      <c r="F5474"/>
      <c r="K5474"/>
      <c r="L5474"/>
      <c r="M5474"/>
      <c r="N5474"/>
      <c r="O5474"/>
      <c r="Q5474"/>
      <c r="R5474"/>
      <c r="AL5474" s="117"/>
      <c r="AM5474"/>
      <c r="AN5474"/>
      <c r="AO5474"/>
      <c r="AP5474"/>
      <c r="AU5474"/>
      <c r="AV5474" s="169"/>
    </row>
    <row r="5475" spans="1:48" s="9" customFormat="1" ht="15" customHeight="1" x14ac:dyDescent="0.35">
      <c r="A5475"/>
      <c r="B5475"/>
      <c r="C5475"/>
      <c r="D5475"/>
      <c r="E5475"/>
      <c r="F5475"/>
      <c r="K5475"/>
      <c r="L5475"/>
      <c r="M5475"/>
      <c r="N5475"/>
      <c r="O5475"/>
      <c r="Q5475"/>
      <c r="R5475"/>
      <c r="AL5475" s="117"/>
      <c r="AM5475"/>
      <c r="AN5475"/>
      <c r="AO5475"/>
      <c r="AP5475"/>
      <c r="AU5475"/>
      <c r="AV5475" s="169"/>
    </row>
    <row r="5476" spans="1:48" s="9" customFormat="1" ht="15" customHeight="1" x14ac:dyDescent="0.35">
      <c r="A5476"/>
      <c r="B5476"/>
      <c r="C5476"/>
      <c r="D5476"/>
      <c r="E5476"/>
      <c r="F5476"/>
      <c r="K5476"/>
      <c r="L5476"/>
      <c r="M5476"/>
      <c r="N5476"/>
      <c r="O5476"/>
      <c r="Q5476"/>
      <c r="R5476"/>
      <c r="AL5476" s="117"/>
      <c r="AM5476"/>
      <c r="AN5476"/>
      <c r="AO5476"/>
      <c r="AP5476"/>
      <c r="AU5476"/>
      <c r="AV5476" s="169"/>
    </row>
    <row r="5477" spans="1:48" s="9" customFormat="1" ht="15" customHeight="1" x14ac:dyDescent="0.35">
      <c r="A5477"/>
      <c r="B5477"/>
      <c r="C5477"/>
      <c r="D5477"/>
      <c r="E5477"/>
      <c r="F5477"/>
      <c r="K5477"/>
      <c r="L5477"/>
      <c r="M5477"/>
      <c r="N5477"/>
      <c r="O5477"/>
      <c r="Q5477"/>
      <c r="R5477"/>
      <c r="AL5477" s="117"/>
      <c r="AM5477"/>
      <c r="AN5477"/>
      <c r="AO5477"/>
      <c r="AP5477"/>
      <c r="AU5477"/>
      <c r="AV5477" s="169"/>
    </row>
    <row r="5478" spans="1:48" s="9" customFormat="1" ht="15" customHeight="1" x14ac:dyDescent="0.35">
      <c r="A5478"/>
      <c r="B5478"/>
      <c r="C5478"/>
      <c r="D5478"/>
      <c r="E5478"/>
      <c r="F5478"/>
      <c r="K5478"/>
      <c r="L5478"/>
      <c r="M5478"/>
      <c r="N5478"/>
      <c r="O5478"/>
      <c r="Q5478"/>
      <c r="R5478"/>
      <c r="AL5478" s="117"/>
      <c r="AM5478"/>
      <c r="AN5478"/>
      <c r="AO5478"/>
      <c r="AP5478"/>
      <c r="AU5478"/>
      <c r="AV5478" s="169"/>
    </row>
    <row r="5479" spans="1:48" s="9" customFormat="1" ht="15" customHeight="1" x14ac:dyDescent="0.35">
      <c r="A5479"/>
      <c r="B5479"/>
      <c r="C5479"/>
      <c r="D5479"/>
      <c r="E5479"/>
      <c r="F5479"/>
      <c r="K5479"/>
      <c r="L5479"/>
      <c r="M5479"/>
      <c r="N5479"/>
      <c r="O5479"/>
      <c r="Q5479"/>
      <c r="R5479"/>
      <c r="AL5479" s="117"/>
      <c r="AM5479"/>
      <c r="AN5479"/>
      <c r="AO5479"/>
      <c r="AP5479"/>
      <c r="AU5479"/>
      <c r="AV5479" s="169"/>
    </row>
    <row r="5480" spans="1:48" s="9" customFormat="1" ht="15" customHeight="1" x14ac:dyDescent="0.35">
      <c r="A5480"/>
      <c r="B5480"/>
      <c r="C5480"/>
      <c r="D5480"/>
      <c r="E5480"/>
      <c r="F5480"/>
      <c r="K5480"/>
      <c r="L5480"/>
      <c r="M5480"/>
      <c r="N5480"/>
      <c r="O5480"/>
      <c r="Q5480"/>
      <c r="R5480"/>
      <c r="AL5480" s="117"/>
      <c r="AM5480"/>
      <c r="AN5480"/>
      <c r="AO5480"/>
      <c r="AP5480"/>
      <c r="AU5480"/>
      <c r="AV5480" s="169"/>
    </row>
    <row r="5481" spans="1:48" s="9" customFormat="1" ht="15" customHeight="1" x14ac:dyDescent="0.35">
      <c r="A5481"/>
      <c r="B5481"/>
      <c r="C5481"/>
      <c r="D5481"/>
      <c r="E5481"/>
      <c r="F5481"/>
      <c r="K5481"/>
      <c r="L5481"/>
      <c r="M5481"/>
      <c r="N5481"/>
      <c r="O5481"/>
      <c r="Q5481"/>
      <c r="R5481"/>
      <c r="AL5481" s="117"/>
      <c r="AM5481"/>
      <c r="AN5481"/>
      <c r="AO5481"/>
      <c r="AP5481"/>
      <c r="AU5481"/>
      <c r="AV5481" s="169"/>
    </row>
    <row r="5482" spans="1:48" s="9" customFormat="1" ht="15" customHeight="1" x14ac:dyDescent="0.35">
      <c r="A5482"/>
      <c r="B5482"/>
      <c r="C5482"/>
      <c r="D5482"/>
      <c r="E5482"/>
      <c r="F5482"/>
      <c r="K5482"/>
      <c r="L5482"/>
      <c r="M5482"/>
      <c r="N5482"/>
      <c r="O5482"/>
      <c r="Q5482"/>
      <c r="R5482"/>
      <c r="AL5482" s="117"/>
      <c r="AM5482"/>
      <c r="AN5482"/>
      <c r="AO5482"/>
      <c r="AP5482"/>
      <c r="AU5482"/>
      <c r="AV5482" s="169"/>
    </row>
    <row r="5483" spans="1:48" s="9" customFormat="1" ht="15" customHeight="1" x14ac:dyDescent="0.35">
      <c r="A5483"/>
      <c r="B5483"/>
      <c r="C5483"/>
      <c r="D5483"/>
      <c r="E5483"/>
      <c r="F5483"/>
      <c r="K5483"/>
      <c r="L5483"/>
      <c r="M5483"/>
      <c r="N5483"/>
      <c r="O5483"/>
      <c r="Q5483"/>
      <c r="R5483"/>
      <c r="AL5483" s="117"/>
      <c r="AM5483"/>
      <c r="AN5483"/>
      <c r="AO5483"/>
      <c r="AP5483"/>
      <c r="AU5483"/>
      <c r="AV5483" s="169"/>
    </row>
    <row r="5484" spans="1:48" s="9" customFormat="1" ht="15" customHeight="1" x14ac:dyDescent="0.35">
      <c r="A5484"/>
      <c r="B5484"/>
      <c r="C5484"/>
      <c r="D5484"/>
      <c r="E5484"/>
      <c r="F5484"/>
      <c r="K5484"/>
      <c r="L5484"/>
      <c r="M5484"/>
      <c r="N5484"/>
      <c r="O5484"/>
      <c r="Q5484"/>
      <c r="R5484"/>
      <c r="AL5484" s="117"/>
      <c r="AM5484"/>
      <c r="AN5484"/>
      <c r="AO5484"/>
      <c r="AP5484"/>
      <c r="AU5484"/>
      <c r="AV5484" s="169"/>
    </row>
    <row r="5485" spans="1:48" s="9" customFormat="1" ht="15" customHeight="1" x14ac:dyDescent="0.35">
      <c r="A5485"/>
      <c r="B5485"/>
      <c r="C5485"/>
      <c r="D5485"/>
      <c r="E5485"/>
      <c r="F5485"/>
      <c r="K5485"/>
      <c r="L5485"/>
      <c r="M5485"/>
      <c r="N5485"/>
      <c r="O5485"/>
      <c r="Q5485"/>
      <c r="R5485"/>
      <c r="AL5485" s="117"/>
      <c r="AM5485"/>
      <c r="AN5485"/>
      <c r="AO5485"/>
      <c r="AP5485"/>
      <c r="AU5485"/>
      <c r="AV5485" s="169"/>
    </row>
    <row r="5486" spans="1:48" s="9" customFormat="1" ht="15" customHeight="1" x14ac:dyDescent="0.35">
      <c r="A5486"/>
      <c r="B5486"/>
      <c r="C5486"/>
      <c r="D5486"/>
      <c r="E5486"/>
      <c r="F5486"/>
      <c r="K5486"/>
      <c r="L5486"/>
      <c r="M5486"/>
      <c r="N5486"/>
      <c r="O5486"/>
      <c r="Q5486"/>
      <c r="R5486"/>
      <c r="AL5486" s="117"/>
      <c r="AM5486"/>
      <c r="AN5486"/>
      <c r="AO5486"/>
      <c r="AP5486"/>
      <c r="AU5486"/>
      <c r="AV5486" s="169"/>
    </row>
    <row r="5487" spans="1:48" s="9" customFormat="1" ht="15" customHeight="1" x14ac:dyDescent="0.35">
      <c r="A5487"/>
      <c r="B5487"/>
      <c r="C5487"/>
      <c r="D5487"/>
      <c r="E5487"/>
      <c r="F5487"/>
      <c r="K5487"/>
      <c r="L5487"/>
      <c r="M5487"/>
      <c r="N5487"/>
      <c r="O5487"/>
      <c r="Q5487"/>
      <c r="R5487"/>
      <c r="AL5487" s="117"/>
      <c r="AM5487"/>
      <c r="AN5487"/>
      <c r="AO5487"/>
      <c r="AP5487"/>
      <c r="AU5487"/>
      <c r="AV5487" s="169"/>
    </row>
    <row r="5488" spans="1:48" s="9" customFormat="1" ht="15" customHeight="1" x14ac:dyDescent="0.35">
      <c r="A5488"/>
      <c r="B5488"/>
      <c r="C5488"/>
      <c r="D5488"/>
      <c r="E5488"/>
      <c r="F5488"/>
      <c r="K5488"/>
      <c r="L5488"/>
      <c r="M5488"/>
      <c r="N5488"/>
      <c r="O5488"/>
      <c r="Q5488"/>
      <c r="R5488"/>
      <c r="AL5488" s="117"/>
      <c r="AM5488"/>
      <c r="AN5488"/>
      <c r="AO5488"/>
      <c r="AP5488"/>
      <c r="AU5488"/>
      <c r="AV5488" s="169"/>
    </row>
    <row r="5489" spans="1:48" s="9" customFormat="1" ht="15" customHeight="1" x14ac:dyDescent="0.35">
      <c r="A5489"/>
      <c r="B5489"/>
      <c r="C5489"/>
      <c r="D5489"/>
      <c r="E5489"/>
      <c r="F5489"/>
      <c r="K5489"/>
      <c r="L5489"/>
      <c r="M5489"/>
      <c r="N5489"/>
      <c r="O5489"/>
      <c r="Q5489"/>
      <c r="R5489"/>
      <c r="AL5489" s="117"/>
      <c r="AM5489"/>
      <c r="AN5489"/>
      <c r="AO5489"/>
      <c r="AP5489"/>
      <c r="AU5489"/>
      <c r="AV5489" s="169"/>
    </row>
    <row r="5490" spans="1:48" s="9" customFormat="1" ht="15" customHeight="1" x14ac:dyDescent="0.35">
      <c r="A5490"/>
      <c r="B5490"/>
      <c r="C5490"/>
      <c r="D5490"/>
      <c r="E5490"/>
      <c r="F5490"/>
      <c r="K5490"/>
      <c r="L5490"/>
      <c r="M5490"/>
      <c r="N5490"/>
      <c r="O5490"/>
      <c r="Q5490"/>
      <c r="R5490"/>
      <c r="AL5490" s="117"/>
      <c r="AM5490"/>
      <c r="AN5490"/>
      <c r="AO5490"/>
      <c r="AP5490"/>
      <c r="AU5490"/>
      <c r="AV5490" s="169"/>
    </row>
    <row r="5491" spans="1:48" s="9" customFormat="1" ht="15" customHeight="1" x14ac:dyDescent="0.35">
      <c r="A5491"/>
      <c r="B5491"/>
      <c r="C5491"/>
      <c r="D5491"/>
      <c r="E5491"/>
      <c r="F5491"/>
      <c r="K5491"/>
      <c r="L5491"/>
      <c r="M5491"/>
      <c r="N5491"/>
      <c r="O5491"/>
      <c r="Q5491"/>
      <c r="R5491"/>
      <c r="AL5491" s="117"/>
      <c r="AM5491"/>
      <c r="AN5491"/>
      <c r="AO5491"/>
      <c r="AP5491"/>
      <c r="AU5491"/>
      <c r="AV5491" s="169"/>
    </row>
    <row r="5492" spans="1:48" s="9" customFormat="1" ht="15" customHeight="1" x14ac:dyDescent="0.35">
      <c r="A5492"/>
      <c r="B5492"/>
      <c r="C5492"/>
      <c r="D5492"/>
      <c r="E5492"/>
      <c r="F5492"/>
      <c r="K5492"/>
      <c r="L5492"/>
      <c r="M5492"/>
      <c r="N5492"/>
      <c r="O5492"/>
      <c r="Q5492"/>
      <c r="R5492"/>
      <c r="AL5492" s="117"/>
      <c r="AM5492"/>
      <c r="AN5492"/>
      <c r="AO5492"/>
      <c r="AP5492"/>
      <c r="AU5492"/>
      <c r="AV5492" s="169"/>
    </row>
    <row r="5493" spans="1:48" s="9" customFormat="1" ht="15" customHeight="1" x14ac:dyDescent="0.35">
      <c r="A5493"/>
      <c r="B5493"/>
      <c r="C5493"/>
      <c r="D5493"/>
      <c r="E5493"/>
      <c r="F5493"/>
      <c r="K5493"/>
      <c r="L5493"/>
      <c r="M5493"/>
      <c r="N5493"/>
      <c r="O5493"/>
      <c r="Q5493"/>
      <c r="R5493"/>
      <c r="AL5493" s="117"/>
      <c r="AM5493"/>
      <c r="AN5493"/>
      <c r="AO5493"/>
      <c r="AP5493"/>
      <c r="AU5493"/>
      <c r="AV5493" s="169"/>
    </row>
    <row r="5494" spans="1:48" s="9" customFormat="1" ht="15" customHeight="1" x14ac:dyDescent="0.35">
      <c r="A5494"/>
      <c r="B5494"/>
      <c r="C5494"/>
      <c r="D5494"/>
      <c r="E5494"/>
      <c r="F5494"/>
      <c r="K5494"/>
      <c r="L5494"/>
      <c r="M5494"/>
      <c r="N5494"/>
      <c r="O5494"/>
      <c r="Q5494"/>
      <c r="R5494"/>
      <c r="AL5494" s="117"/>
      <c r="AM5494"/>
      <c r="AN5494"/>
      <c r="AO5494"/>
      <c r="AP5494"/>
      <c r="AU5494"/>
      <c r="AV5494" s="169"/>
    </row>
    <row r="5495" spans="1:48" s="9" customFormat="1" ht="15" customHeight="1" x14ac:dyDescent="0.35">
      <c r="A5495"/>
      <c r="B5495"/>
      <c r="C5495"/>
      <c r="D5495"/>
      <c r="E5495"/>
      <c r="F5495"/>
      <c r="K5495"/>
      <c r="L5495"/>
      <c r="M5495"/>
      <c r="N5495"/>
      <c r="O5495"/>
      <c r="Q5495"/>
      <c r="R5495"/>
      <c r="AL5495" s="117"/>
      <c r="AM5495"/>
      <c r="AN5495"/>
      <c r="AO5495"/>
      <c r="AP5495"/>
      <c r="AU5495"/>
      <c r="AV5495" s="169"/>
    </row>
    <row r="5496" spans="1:48" s="9" customFormat="1" ht="15" customHeight="1" x14ac:dyDescent="0.35">
      <c r="A5496"/>
      <c r="B5496"/>
      <c r="C5496"/>
      <c r="D5496"/>
      <c r="E5496"/>
      <c r="F5496"/>
      <c r="K5496"/>
      <c r="L5496"/>
      <c r="M5496"/>
      <c r="N5496"/>
      <c r="O5496"/>
      <c r="Q5496"/>
      <c r="R5496"/>
      <c r="AL5496" s="117"/>
      <c r="AM5496"/>
      <c r="AN5496"/>
      <c r="AO5496"/>
      <c r="AP5496"/>
      <c r="AU5496"/>
      <c r="AV5496" s="169"/>
    </row>
    <row r="5497" spans="1:48" s="9" customFormat="1" ht="15" customHeight="1" x14ac:dyDescent="0.35">
      <c r="A5497"/>
      <c r="B5497"/>
      <c r="C5497"/>
      <c r="D5497"/>
      <c r="E5497"/>
      <c r="F5497"/>
      <c r="K5497"/>
      <c r="L5497"/>
      <c r="M5497"/>
      <c r="N5497"/>
      <c r="O5497"/>
      <c r="Q5497"/>
      <c r="R5497"/>
      <c r="AL5497" s="117"/>
      <c r="AM5497"/>
      <c r="AN5497"/>
      <c r="AO5497"/>
      <c r="AP5497"/>
      <c r="AU5497"/>
      <c r="AV5497" s="169"/>
    </row>
    <row r="5498" spans="1:48" s="9" customFormat="1" ht="15" customHeight="1" x14ac:dyDescent="0.35">
      <c r="A5498"/>
      <c r="B5498"/>
      <c r="C5498"/>
      <c r="D5498"/>
      <c r="E5498"/>
      <c r="F5498"/>
      <c r="K5498"/>
      <c r="L5498"/>
      <c r="M5498"/>
      <c r="N5498"/>
      <c r="O5498"/>
      <c r="Q5498"/>
      <c r="R5498"/>
      <c r="AL5498" s="117"/>
      <c r="AM5498"/>
      <c r="AN5498"/>
      <c r="AO5498"/>
      <c r="AP5498"/>
      <c r="AU5498"/>
      <c r="AV5498" s="169"/>
    </row>
    <row r="5499" spans="1:48" s="9" customFormat="1" ht="15" customHeight="1" x14ac:dyDescent="0.35">
      <c r="A5499"/>
      <c r="B5499"/>
      <c r="C5499"/>
      <c r="D5499"/>
      <c r="E5499"/>
      <c r="F5499"/>
      <c r="K5499"/>
      <c r="L5499"/>
      <c r="M5499"/>
      <c r="N5499"/>
      <c r="O5499"/>
      <c r="Q5499"/>
      <c r="R5499"/>
      <c r="AL5499" s="117"/>
      <c r="AM5499"/>
      <c r="AN5499"/>
      <c r="AO5499"/>
      <c r="AP5499"/>
      <c r="AU5499"/>
      <c r="AV5499" s="169"/>
    </row>
    <row r="5500" spans="1:48" s="9" customFormat="1" ht="15" customHeight="1" x14ac:dyDescent="0.35">
      <c r="A5500"/>
      <c r="B5500"/>
      <c r="C5500"/>
      <c r="D5500"/>
      <c r="E5500"/>
      <c r="F5500"/>
      <c r="K5500"/>
      <c r="L5500"/>
      <c r="M5500"/>
      <c r="N5500"/>
      <c r="O5500"/>
      <c r="Q5500"/>
      <c r="R5500"/>
      <c r="AL5500" s="117"/>
      <c r="AM5500"/>
      <c r="AN5500"/>
      <c r="AO5500"/>
      <c r="AP5500"/>
      <c r="AU5500"/>
      <c r="AV5500" s="169"/>
    </row>
    <row r="5501" spans="1:48" s="9" customFormat="1" ht="15" customHeight="1" x14ac:dyDescent="0.35">
      <c r="A5501"/>
      <c r="B5501"/>
      <c r="C5501"/>
      <c r="D5501"/>
      <c r="E5501"/>
      <c r="F5501"/>
      <c r="K5501"/>
      <c r="L5501"/>
      <c r="M5501"/>
      <c r="N5501"/>
      <c r="O5501"/>
      <c r="Q5501"/>
      <c r="R5501"/>
      <c r="AL5501" s="117"/>
      <c r="AM5501"/>
      <c r="AN5501"/>
      <c r="AO5501"/>
      <c r="AP5501"/>
      <c r="AU5501"/>
      <c r="AV5501" s="169"/>
    </row>
    <row r="5502" spans="1:48" s="9" customFormat="1" ht="15" customHeight="1" x14ac:dyDescent="0.35">
      <c r="A5502"/>
      <c r="B5502"/>
      <c r="C5502"/>
      <c r="D5502"/>
      <c r="E5502"/>
      <c r="F5502"/>
      <c r="K5502"/>
      <c r="L5502"/>
      <c r="M5502"/>
      <c r="N5502"/>
      <c r="O5502"/>
      <c r="Q5502"/>
      <c r="R5502"/>
      <c r="AL5502" s="117"/>
      <c r="AM5502"/>
      <c r="AN5502"/>
      <c r="AO5502"/>
      <c r="AP5502"/>
      <c r="AU5502"/>
      <c r="AV5502" s="169"/>
    </row>
    <row r="5503" spans="1:48" s="9" customFormat="1" ht="15" customHeight="1" x14ac:dyDescent="0.35">
      <c r="A5503"/>
      <c r="B5503"/>
      <c r="C5503"/>
      <c r="D5503"/>
      <c r="E5503"/>
      <c r="F5503"/>
      <c r="K5503"/>
      <c r="L5503"/>
      <c r="M5503"/>
      <c r="N5503"/>
      <c r="O5503"/>
      <c r="Q5503"/>
      <c r="R5503"/>
      <c r="AL5503" s="117"/>
      <c r="AM5503"/>
      <c r="AN5503"/>
      <c r="AO5503"/>
      <c r="AP5503"/>
      <c r="AU5503"/>
      <c r="AV5503" s="169"/>
    </row>
    <row r="5504" spans="1:48" s="9" customFormat="1" ht="15" customHeight="1" x14ac:dyDescent="0.35">
      <c r="A5504"/>
      <c r="B5504"/>
      <c r="C5504"/>
      <c r="D5504"/>
      <c r="E5504"/>
      <c r="F5504"/>
      <c r="K5504"/>
      <c r="L5504"/>
      <c r="M5504"/>
      <c r="N5504"/>
      <c r="O5504"/>
      <c r="Q5504"/>
      <c r="R5504"/>
      <c r="AL5504" s="117"/>
      <c r="AM5504"/>
      <c r="AN5504"/>
      <c r="AO5504"/>
      <c r="AP5504"/>
      <c r="AU5504"/>
      <c r="AV5504" s="169"/>
    </row>
    <row r="5505" spans="1:48" s="9" customFormat="1" ht="15" customHeight="1" x14ac:dyDescent="0.35">
      <c r="A5505"/>
      <c r="B5505"/>
      <c r="C5505"/>
      <c r="D5505"/>
      <c r="E5505"/>
      <c r="F5505"/>
      <c r="K5505"/>
      <c r="L5505"/>
      <c r="M5505"/>
      <c r="N5505"/>
      <c r="O5505"/>
      <c r="Q5505"/>
      <c r="R5505"/>
      <c r="AL5505" s="117"/>
      <c r="AM5505"/>
      <c r="AN5505"/>
      <c r="AO5505"/>
      <c r="AP5505"/>
      <c r="AU5505"/>
      <c r="AV5505" s="169"/>
    </row>
    <row r="5506" spans="1:48" s="9" customFormat="1" ht="15" customHeight="1" x14ac:dyDescent="0.35">
      <c r="A5506"/>
      <c r="B5506"/>
      <c r="C5506"/>
      <c r="D5506"/>
      <c r="E5506"/>
      <c r="F5506"/>
      <c r="K5506"/>
      <c r="L5506"/>
      <c r="M5506"/>
      <c r="N5506"/>
      <c r="O5506"/>
      <c r="Q5506"/>
      <c r="R5506"/>
      <c r="AL5506" s="117"/>
      <c r="AM5506"/>
      <c r="AN5506"/>
      <c r="AO5506"/>
      <c r="AP5506"/>
      <c r="AU5506"/>
      <c r="AV5506" s="169"/>
    </row>
    <row r="5507" spans="1:48" s="9" customFormat="1" ht="15" customHeight="1" x14ac:dyDescent="0.35">
      <c r="A5507"/>
      <c r="B5507"/>
      <c r="C5507"/>
      <c r="D5507"/>
      <c r="E5507"/>
      <c r="F5507"/>
      <c r="K5507"/>
      <c r="L5507"/>
      <c r="M5507"/>
      <c r="N5507"/>
      <c r="O5507"/>
      <c r="Q5507"/>
      <c r="R5507"/>
      <c r="AL5507" s="117"/>
      <c r="AM5507"/>
      <c r="AN5507"/>
      <c r="AO5507"/>
      <c r="AP5507"/>
      <c r="AU5507"/>
      <c r="AV5507" s="169"/>
    </row>
    <row r="5508" spans="1:48" s="9" customFormat="1" ht="15" customHeight="1" x14ac:dyDescent="0.35">
      <c r="A5508"/>
      <c r="B5508"/>
      <c r="C5508"/>
      <c r="D5508"/>
      <c r="E5508"/>
      <c r="F5508"/>
      <c r="K5508"/>
      <c r="L5508"/>
      <c r="M5508"/>
      <c r="N5508"/>
      <c r="O5508"/>
      <c r="Q5508"/>
      <c r="R5508"/>
      <c r="AL5508" s="117"/>
      <c r="AM5508"/>
      <c r="AN5508"/>
      <c r="AO5508"/>
      <c r="AP5508"/>
      <c r="AU5508"/>
      <c r="AV5508" s="169"/>
    </row>
    <row r="5509" spans="1:48" s="9" customFormat="1" ht="15" customHeight="1" x14ac:dyDescent="0.35">
      <c r="A5509"/>
      <c r="B5509"/>
      <c r="C5509"/>
      <c r="D5509"/>
      <c r="E5509"/>
      <c r="F5509"/>
      <c r="K5509"/>
      <c r="L5509"/>
      <c r="M5509"/>
      <c r="N5509"/>
      <c r="O5509"/>
      <c r="Q5509"/>
      <c r="R5509"/>
      <c r="AL5509" s="117"/>
      <c r="AM5509"/>
      <c r="AN5509"/>
      <c r="AO5509"/>
      <c r="AP5509"/>
      <c r="AU5509"/>
      <c r="AV5509" s="169"/>
    </row>
    <row r="5510" spans="1:48" s="9" customFormat="1" ht="15" customHeight="1" x14ac:dyDescent="0.35">
      <c r="A5510"/>
      <c r="B5510"/>
      <c r="C5510"/>
      <c r="D5510"/>
      <c r="E5510"/>
      <c r="F5510"/>
      <c r="K5510"/>
      <c r="L5510"/>
      <c r="M5510"/>
      <c r="N5510"/>
      <c r="O5510"/>
      <c r="Q5510"/>
      <c r="R5510"/>
      <c r="AL5510" s="117"/>
      <c r="AM5510"/>
      <c r="AN5510"/>
      <c r="AO5510"/>
      <c r="AP5510"/>
      <c r="AU5510"/>
      <c r="AV5510" s="169"/>
    </row>
    <row r="5511" spans="1:48" s="9" customFormat="1" ht="15" customHeight="1" x14ac:dyDescent="0.35">
      <c r="A5511"/>
      <c r="B5511"/>
      <c r="C5511"/>
      <c r="D5511"/>
      <c r="E5511"/>
      <c r="F5511"/>
      <c r="K5511"/>
      <c r="L5511"/>
      <c r="M5511"/>
      <c r="N5511"/>
      <c r="O5511"/>
      <c r="Q5511"/>
      <c r="R5511"/>
      <c r="AL5511" s="117"/>
      <c r="AM5511"/>
      <c r="AN5511"/>
      <c r="AO5511"/>
      <c r="AP5511"/>
      <c r="AU5511"/>
      <c r="AV5511" s="169"/>
    </row>
    <row r="5512" spans="1:48" s="9" customFormat="1" ht="15" customHeight="1" x14ac:dyDescent="0.35">
      <c r="A5512"/>
      <c r="B5512"/>
      <c r="C5512"/>
      <c r="D5512"/>
      <c r="E5512"/>
      <c r="F5512"/>
      <c r="K5512"/>
      <c r="L5512"/>
      <c r="M5512"/>
      <c r="N5512"/>
      <c r="O5512"/>
      <c r="Q5512"/>
      <c r="R5512"/>
      <c r="AL5512" s="117"/>
      <c r="AM5512"/>
      <c r="AN5512"/>
      <c r="AO5512"/>
      <c r="AP5512"/>
      <c r="AU5512"/>
      <c r="AV5512" s="169"/>
    </row>
    <row r="5513" spans="1:48" s="9" customFormat="1" ht="15" customHeight="1" x14ac:dyDescent="0.35">
      <c r="A5513"/>
      <c r="B5513"/>
      <c r="C5513"/>
      <c r="D5513"/>
      <c r="E5513"/>
      <c r="F5513"/>
      <c r="K5513"/>
      <c r="L5513"/>
      <c r="M5513"/>
      <c r="N5513"/>
      <c r="O5513"/>
      <c r="Q5513"/>
      <c r="R5513"/>
      <c r="AL5513" s="117"/>
      <c r="AM5513"/>
      <c r="AN5513"/>
      <c r="AO5513"/>
      <c r="AP5513"/>
      <c r="AU5513"/>
      <c r="AV5513" s="169"/>
    </row>
    <row r="5514" spans="1:48" s="9" customFormat="1" ht="15" customHeight="1" x14ac:dyDescent="0.35">
      <c r="A5514"/>
      <c r="B5514"/>
      <c r="C5514"/>
      <c r="D5514"/>
      <c r="E5514"/>
      <c r="F5514"/>
      <c r="K5514"/>
      <c r="L5514"/>
      <c r="M5514"/>
      <c r="N5514"/>
      <c r="O5514"/>
      <c r="Q5514"/>
      <c r="R5514"/>
      <c r="AL5514" s="117"/>
      <c r="AM5514"/>
      <c r="AN5514"/>
      <c r="AO5514"/>
      <c r="AP5514"/>
      <c r="AU5514"/>
      <c r="AV5514" s="169"/>
    </row>
    <row r="5515" spans="1:48" s="9" customFormat="1" ht="15" customHeight="1" x14ac:dyDescent="0.35">
      <c r="A5515"/>
      <c r="B5515"/>
      <c r="C5515"/>
      <c r="D5515"/>
      <c r="E5515"/>
      <c r="F5515"/>
      <c r="K5515"/>
      <c r="L5515"/>
      <c r="M5515"/>
      <c r="N5515"/>
      <c r="O5515"/>
      <c r="Q5515"/>
      <c r="R5515"/>
      <c r="AL5515" s="117"/>
      <c r="AM5515"/>
      <c r="AN5515"/>
      <c r="AO5515"/>
      <c r="AP5515"/>
      <c r="AU5515"/>
      <c r="AV5515" s="169"/>
    </row>
    <row r="5516" spans="1:48" s="9" customFormat="1" ht="15" customHeight="1" x14ac:dyDescent="0.35">
      <c r="A5516"/>
      <c r="B5516"/>
      <c r="C5516"/>
      <c r="D5516"/>
      <c r="E5516"/>
      <c r="F5516"/>
      <c r="K5516"/>
      <c r="L5516"/>
      <c r="M5516"/>
      <c r="N5516"/>
      <c r="O5516"/>
      <c r="Q5516"/>
      <c r="R5516"/>
      <c r="AL5516" s="117"/>
      <c r="AM5516"/>
      <c r="AN5516"/>
      <c r="AO5516"/>
      <c r="AP5516"/>
      <c r="AU5516"/>
      <c r="AV5516" s="169"/>
    </row>
    <row r="5517" spans="1:48" s="9" customFormat="1" ht="15" customHeight="1" x14ac:dyDescent="0.35">
      <c r="A5517"/>
      <c r="B5517"/>
      <c r="C5517"/>
      <c r="D5517"/>
      <c r="E5517"/>
      <c r="F5517"/>
      <c r="K5517"/>
      <c r="L5517"/>
      <c r="M5517"/>
      <c r="N5517"/>
      <c r="O5517"/>
      <c r="Q5517"/>
      <c r="R5517"/>
      <c r="AL5517" s="117"/>
      <c r="AM5517"/>
      <c r="AN5517"/>
      <c r="AO5517"/>
      <c r="AP5517"/>
      <c r="AU5517"/>
      <c r="AV5517" s="169"/>
    </row>
    <row r="5518" spans="1:48" s="9" customFormat="1" ht="15" customHeight="1" x14ac:dyDescent="0.35">
      <c r="A5518"/>
      <c r="B5518"/>
      <c r="C5518"/>
      <c r="D5518"/>
      <c r="E5518"/>
      <c r="F5518"/>
      <c r="K5518"/>
      <c r="L5518"/>
      <c r="M5518"/>
      <c r="N5518"/>
      <c r="O5518"/>
      <c r="Q5518"/>
      <c r="R5518"/>
      <c r="AL5518" s="117"/>
      <c r="AM5518"/>
      <c r="AN5518"/>
      <c r="AO5518"/>
      <c r="AP5518"/>
      <c r="AU5518"/>
      <c r="AV5518" s="169"/>
    </row>
    <row r="5519" spans="1:48" s="9" customFormat="1" ht="15" customHeight="1" x14ac:dyDescent="0.35">
      <c r="A5519"/>
      <c r="B5519"/>
      <c r="C5519"/>
      <c r="D5519"/>
      <c r="E5519"/>
      <c r="F5519"/>
      <c r="K5519"/>
      <c r="L5519"/>
      <c r="M5519"/>
      <c r="N5519"/>
      <c r="O5519"/>
      <c r="Q5519"/>
      <c r="R5519"/>
      <c r="AL5519" s="117"/>
      <c r="AM5519"/>
      <c r="AN5519"/>
      <c r="AO5519"/>
      <c r="AP5519"/>
      <c r="AU5519"/>
      <c r="AV5519" s="169"/>
    </row>
    <row r="5520" spans="1:48" s="9" customFormat="1" ht="15" customHeight="1" x14ac:dyDescent="0.35">
      <c r="A5520"/>
      <c r="B5520"/>
      <c r="C5520"/>
      <c r="D5520"/>
      <c r="E5520"/>
      <c r="F5520"/>
      <c r="K5520"/>
      <c r="L5520"/>
      <c r="M5520"/>
      <c r="N5520"/>
      <c r="O5520"/>
      <c r="Q5520"/>
      <c r="R5520"/>
      <c r="AL5520" s="117"/>
      <c r="AM5520"/>
      <c r="AN5520"/>
      <c r="AO5520"/>
      <c r="AP5520"/>
      <c r="AU5520"/>
      <c r="AV5520" s="169"/>
    </row>
    <row r="5521" spans="1:48" s="9" customFormat="1" ht="15" customHeight="1" x14ac:dyDescent="0.35">
      <c r="A5521"/>
      <c r="B5521"/>
      <c r="C5521"/>
      <c r="D5521"/>
      <c r="E5521"/>
      <c r="F5521"/>
      <c r="K5521"/>
      <c r="L5521"/>
      <c r="M5521"/>
      <c r="N5521"/>
      <c r="O5521"/>
      <c r="Q5521"/>
      <c r="R5521"/>
      <c r="AL5521" s="117"/>
      <c r="AM5521"/>
      <c r="AN5521"/>
      <c r="AO5521"/>
      <c r="AP5521"/>
      <c r="AU5521"/>
      <c r="AV5521" s="169"/>
    </row>
    <row r="5522" spans="1:48" s="9" customFormat="1" ht="15" customHeight="1" x14ac:dyDescent="0.35">
      <c r="A5522"/>
      <c r="B5522"/>
      <c r="C5522"/>
      <c r="D5522"/>
      <c r="E5522"/>
      <c r="F5522"/>
      <c r="K5522"/>
      <c r="L5522"/>
      <c r="M5522"/>
      <c r="N5522"/>
      <c r="O5522"/>
      <c r="Q5522"/>
      <c r="R5522"/>
      <c r="AL5522" s="117"/>
      <c r="AM5522"/>
      <c r="AN5522"/>
      <c r="AO5522"/>
      <c r="AP5522"/>
      <c r="AU5522"/>
      <c r="AV5522" s="169"/>
    </row>
    <row r="5523" spans="1:48" s="9" customFormat="1" ht="15" customHeight="1" x14ac:dyDescent="0.35">
      <c r="A5523"/>
      <c r="B5523"/>
      <c r="C5523"/>
      <c r="D5523"/>
      <c r="E5523"/>
      <c r="F5523"/>
      <c r="K5523"/>
      <c r="L5523"/>
      <c r="M5523"/>
      <c r="N5523"/>
      <c r="O5523"/>
      <c r="Q5523"/>
      <c r="R5523"/>
      <c r="AL5523" s="117"/>
      <c r="AM5523"/>
      <c r="AN5523"/>
      <c r="AO5523"/>
      <c r="AP5523"/>
      <c r="AU5523"/>
      <c r="AV5523" s="169"/>
    </row>
    <row r="5524" spans="1:48" s="9" customFormat="1" ht="15" customHeight="1" x14ac:dyDescent="0.35">
      <c r="A5524"/>
      <c r="B5524"/>
      <c r="C5524"/>
      <c r="D5524"/>
      <c r="E5524"/>
      <c r="F5524"/>
      <c r="K5524"/>
      <c r="L5524"/>
      <c r="M5524"/>
      <c r="N5524"/>
      <c r="O5524"/>
      <c r="Q5524"/>
      <c r="R5524"/>
      <c r="AL5524" s="117"/>
      <c r="AM5524"/>
      <c r="AN5524"/>
      <c r="AO5524"/>
      <c r="AP5524"/>
      <c r="AU5524"/>
      <c r="AV5524" s="169"/>
    </row>
    <row r="5525" spans="1:48" s="9" customFormat="1" ht="15" customHeight="1" x14ac:dyDescent="0.35">
      <c r="A5525"/>
      <c r="B5525"/>
      <c r="C5525"/>
      <c r="D5525"/>
      <c r="E5525"/>
      <c r="F5525"/>
      <c r="K5525"/>
      <c r="L5525"/>
      <c r="M5525"/>
      <c r="N5525"/>
      <c r="O5525"/>
      <c r="Q5525"/>
      <c r="R5525"/>
      <c r="AL5525" s="117"/>
      <c r="AM5525"/>
      <c r="AN5525"/>
      <c r="AO5525"/>
      <c r="AP5525"/>
      <c r="AU5525"/>
      <c r="AV5525" s="169"/>
    </row>
    <row r="5526" spans="1:48" s="9" customFormat="1" ht="15" customHeight="1" x14ac:dyDescent="0.35">
      <c r="A5526"/>
      <c r="B5526"/>
      <c r="C5526"/>
      <c r="D5526"/>
      <c r="E5526"/>
      <c r="F5526"/>
      <c r="K5526"/>
      <c r="L5526"/>
      <c r="M5526"/>
      <c r="N5526"/>
      <c r="O5526"/>
      <c r="Q5526"/>
      <c r="R5526"/>
      <c r="AL5526" s="117"/>
      <c r="AM5526"/>
      <c r="AN5526"/>
      <c r="AO5526"/>
      <c r="AP5526"/>
      <c r="AU5526"/>
      <c r="AV5526" s="169"/>
    </row>
    <row r="5527" spans="1:48" s="9" customFormat="1" ht="15" customHeight="1" x14ac:dyDescent="0.35">
      <c r="A5527"/>
      <c r="B5527"/>
      <c r="C5527"/>
      <c r="D5527"/>
      <c r="E5527"/>
      <c r="F5527"/>
      <c r="K5527"/>
      <c r="L5527"/>
      <c r="M5527"/>
      <c r="N5527"/>
      <c r="O5527"/>
      <c r="Q5527"/>
      <c r="R5527"/>
      <c r="AL5527" s="117"/>
      <c r="AM5527"/>
      <c r="AN5527"/>
      <c r="AO5527"/>
      <c r="AP5527"/>
      <c r="AU5527"/>
      <c r="AV5527" s="169"/>
    </row>
    <row r="5528" spans="1:48" s="9" customFormat="1" ht="15" customHeight="1" x14ac:dyDescent="0.35">
      <c r="A5528"/>
      <c r="B5528"/>
      <c r="C5528"/>
      <c r="D5528"/>
      <c r="E5528"/>
      <c r="F5528"/>
      <c r="K5528"/>
      <c r="L5528"/>
      <c r="M5528"/>
      <c r="N5528"/>
      <c r="O5528"/>
      <c r="Q5528"/>
      <c r="R5528"/>
      <c r="AL5528" s="117"/>
      <c r="AM5528"/>
      <c r="AN5528"/>
      <c r="AO5528"/>
      <c r="AP5528"/>
      <c r="AU5528"/>
      <c r="AV5528" s="169"/>
    </row>
    <row r="5529" spans="1:48" s="9" customFormat="1" ht="15" customHeight="1" x14ac:dyDescent="0.35">
      <c r="A5529"/>
      <c r="B5529"/>
      <c r="C5529"/>
      <c r="D5529"/>
      <c r="E5529"/>
      <c r="F5529"/>
      <c r="K5529"/>
      <c r="L5529"/>
      <c r="M5529"/>
      <c r="N5529"/>
      <c r="O5529"/>
      <c r="Q5529"/>
      <c r="R5529"/>
      <c r="AL5529" s="117"/>
      <c r="AM5529"/>
      <c r="AN5529"/>
      <c r="AO5529"/>
      <c r="AP5529"/>
      <c r="AU5529"/>
      <c r="AV5529" s="169"/>
    </row>
    <row r="5530" spans="1:48" s="9" customFormat="1" ht="15" customHeight="1" x14ac:dyDescent="0.35">
      <c r="A5530"/>
      <c r="B5530"/>
      <c r="C5530"/>
      <c r="D5530"/>
      <c r="E5530"/>
      <c r="F5530"/>
      <c r="K5530"/>
      <c r="L5530"/>
      <c r="M5530"/>
      <c r="N5530"/>
      <c r="O5530"/>
      <c r="Q5530"/>
      <c r="R5530"/>
      <c r="AL5530" s="117"/>
      <c r="AM5530"/>
      <c r="AN5530"/>
      <c r="AO5530"/>
      <c r="AP5530"/>
      <c r="AU5530"/>
      <c r="AV5530" s="169"/>
    </row>
    <row r="5531" spans="1:48" s="9" customFormat="1" ht="15" customHeight="1" x14ac:dyDescent="0.35">
      <c r="A5531"/>
      <c r="B5531"/>
      <c r="C5531"/>
      <c r="D5531"/>
      <c r="E5531"/>
      <c r="F5531"/>
      <c r="K5531"/>
      <c r="L5531"/>
      <c r="M5531"/>
      <c r="N5531"/>
      <c r="O5531"/>
      <c r="Q5531"/>
      <c r="R5531"/>
      <c r="AL5531" s="117"/>
      <c r="AM5531"/>
      <c r="AN5531"/>
      <c r="AO5531"/>
      <c r="AP5531"/>
      <c r="AU5531"/>
      <c r="AV5531" s="169"/>
    </row>
    <row r="5532" spans="1:48" s="9" customFormat="1" ht="15" customHeight="1" x14ac:dyDescent="0.35">
      <c r="A5532"/>
      <c r="B5532"/>
      <c r="C5532"/>
      <c r="D5532"/>
      <c r="E5532"/>
      <c r="F5532"/>
      <c r="K5532"/>
      <c r="L5532"/>
      <c r="M5532"/>
      <c r="N5532"/>
      <c r="O5532"/>
      <c r="Q5532"/>
      <c r="R5532"/>
      <c r="AL5532" s="117"/>
      <c r="AM5532"/>
      <c r="AN5532"/>
      <c r="AO5532"/>
      <c r="AP5532"/>
      <c r="AU5532"/>
      <c r="AV5532" s="169"/>
    </row>
    <row r="5533" spans="1:48" s="9" customFormat="1" ht="15" customHeight="1" x14ac:dyDescent="0.35">
      <c r="A5533"/>
      <c r="B5533"/>
      <c r="C5533"/>
      <c r="D5533"/>
      <c r="E5533"/>
      <c r="F5533"/>
      <c r="K5533"/>
      <c r="L5533"/>
      <c r="M5533"/>
      <c r="N5533"/>
      <c r="O5533"/>
      <c r="Q5533"/>
      <c r="R5533"/>
      <c r="AL5533" s="117"/>
      <c r="AM5533"/>
      <c r="AN5533"/>
      <c r="AO5533"/>
      <c r="AP5533"/>
      <c r="AU5533"/>
      <c r="AV5533" s="169"/>
    </row>
    <row r="5534" spans="1:48" s="9" customFormat="1" ht="15" customHeight="1" x14ac:dyDescent="0.35">
      <c r="A5534"/>
      <c r="B5534"/>
      <c r="C5534"/>
      <c r="D5534"/>
      <c r="E5534"/>
      <c r="F5534"/>
      <c r="K5534"/>
      <c r="L5534"/>
      <c r="M5534"/>
      <c r="N5534"/>
      <c r="O5534"/>
      <c r="Q5534"/>
      <c r="R5534"/>
      <c r="AL5534" s="117"/>
      <c r="AM5534"/>
      <c r="AN5534"/>
      <c r="AO5534"/>
      <c r="AP5534"/>
      <c r="AU5534"/>
      <c r="AV5534" s="169"/>
    </row>
    <row r="5535" spans="1:48" s="9" customFormat="1" ht="15" customHeight="1" x14ac:dyDescent="0.35">
      <c r="A5535"/>
      <c r="B5535"/>
      <c r="C5535"/>
      <c r="D5535"/>
      <c r="E5535"/>
      <c r="F5535"/>
      <c r="K5535"/>
      <c r="L5535"/>
      <c r="M5535"/>
      <c r="N5535"/>
      <c r="O5535"/>
      <c r="Q5535"/>
      <c r="R5535"/>
      <c r="AL5535" s="117"/>
      <c r="AM5535"/>
      <c r="AN5535"/>
      <c r="AO5535"/>
      <c r="AP5535"/>
      <c r="AU5535"/>
      <c r="AV5535" s="169"/>
    </row>
    <row r="5536" spans="1:48" s="9" customFormat="1" ht="15" customHeight="1" x14ac:dyDescent="0.35">
      <c r="A5536"/>
      <c r="B5536"/>
      <c r="C5536"/>
      <c r="D5536"/>
      <c r="E5536"/>
      <c r="F5536"/>
      <c r="K5536"/>
      <c r="L5536"/>
      <c r="M5536"/>
      <c r="N5536"/>
      <c r="O5536"/>
      <c r="Q5536"/>
      <c r="R5536"/>
      <c r="AL5536" s="117"/>
      <c r="AM5536"/>
      <c r="AN5536"/>
      <c r="AO5536"/>
      <c r="AP5536"/>
      <c r="AU5536"/>
      <c r="AV5536" s="169"/>
    </row>
    <row r="5537" spans="1:48" s="9" customFormat="1" ht="15" customHeight="1" x14ac:dyDescent="0.35">
      <c r="A5537"/>
      <c r="B5537"/>
      <c r="C5537"/>
      <c r="D5537"/>
      <c r="E5537"/>
      <c r="F5537"/>
      <c r="K5537"/>
      <c r="L5537"/>
      <c r="M5537"/>
      <c r="N5537"/>
      <c r="O5537"/>
      <c r="Q5537"/>
      <c r="R5537"/>
      <c r="AL5537" s="117"/>
      <c r="AM5537"/>
      <c r="AN5537"/>
      <c r="AO5537"/>
      <c r="AP5537"/>
      <c r="AU5537"/>
      <c r="AV5537" s="169"/>
    </row>
    <row r="5538" spans="1:48" s="9" customFormat="1" ht="15" customHeight="1" x14ac:dyDescent="0.35">
      <c r="A5538"/>
      <c r="B5538"/>
      <c r="C5538"/>
      <c r="D5538"/>
      <c r="E5538"/>
      <c r="F5538"/>
      <c r="K5538"/>
      <c r="L5538"/>
      <c r="M5538"/>
      <c r="N5538"/>
      <c r="O5538"/>
      <c r="Q5538"/>
      <c r="R5538"/>
      <c r="AL5538" s="117"/>
      <c r="AM5538"/>
      <c r="AN5538"/>
      <c r="AO5538"/>
      <c r="AP5538"/>
      <c r="AU5538"/>
      <c r="AV5538" s="169"/>
    </row>
    <row r="5539" spans="1:48" s="9" customFormat="1" ht="15" customHeight="1" x14ac:dyDescent="0.35">
      <c r="A5539"/>
      <c r="B5539"/>
      <c r="C5539"/>
      <c r="D5539"/>
      <c r="E5539"/>
      <c r="F5539"/>
      <c r="K5539"/>
      <c r="L5539"/>
      <c r="M5539"/>
      <c r="N5539"/>
      <c r="O5539"/>
      <c r="Q5539"/>
      <c r="R5539"/>
      <c r="AL5539" s="117"/>
      <c r="AM5539"/>
      <c r="AN5539"/>
      <c r="AO5539"/>
      <c r="AP5539"/>
      <c r="AU5539"/>
      <c r="AV5539" s="169"/>
    </row>
    <row r="5540" spans="1:48" s="9" customFormat="1" ht="15" customHeight="1" x14ac:dyDescent="0.35">
      <c r="A5540"/>
      <c r="B5540"/>
      <c r="C5540"/>
      <c r="D5540"/>
      <c r="E5540"/>
      <c r="F5540"/>
      <c r="K5540"/>
      <c r="L5540"/>
      <c r="M5540"/>
      <c r="N5540"/>
      <c r="O5540"/>
      <c r="Q5540"/>
      <c r="R5540"/>
      <c r="AL5540" s="117"/>
      <c r="AM5540"/>
      <c r="AN5540"/>
      <c r="AO5540"/>
      <c r="AP5540"/>
      <c r="AU5540"/>
      <c r="AV5540" s="169"/>
    </row>
    <row r="5541" spans="1:48" s="9" customFormat="1" ht="15" customHeight="1" x14ac:dyDescent="0.35">
      <c r="A5541"/>
      <c r="B5541"/>
      <c r="C5541"/>
      <c r="D5541"/>
      <c r="E5541"/>
      <c r="F5541"/>
      <c r="K5541"/>
      <c r="L5541"/>
      <c r="M5541"/>
      <c r="N5541"/>
      <c r="O5541"/>
      <c r="Q5541"/>
      <c r="R5541"/>
      <c r="AL5541" s="117"/>
      <c r="AM5541"/>
      <c r="AN5541"/>
      <c r="AO5541"/>
      <c r="AP5541"/>
      <c r="AU5541"/>
      <c r="AV5541" s="169"/>
    </row>
    <row r="5542" spans="1:48" s="9" customFormat="1" ht="15" customHeight="1" x14ac:dyDescent="0.35">
      <c r="A5542"/>
      <c r="B5542"/>
      <c r="C5542"/>
      <c r="D5542"/>
      <c r="E5542"/>
      <c r="F5542"/>
      <c r="K5542"/>
      <c r="L5542"/>
      <c r="M5542"/>
      <c r="N5542"/>
      <c r="O5542"/>
      <c r="Q5542"/>
      <c r="R5542"/>
      <c r="AL5542" s="117"/>
      <c r="AM5542"/>
      <c r="AN5542"/>
      <c r="AO5542"/>
      <c r="AP5542"/>
      <c r="AU5542"/>
      <c r="AV5542" s="169"/>
    </row>
    <row r="5543" spans="1:48" s="9" customFormat="1" ht="15" customHeight="1" x14ac:dyDescent="0.35">
      <c r="A5543"/>
      <c r="B5543"/>
      <c r="C5543"/>
      <c r="D5543"/>
      <c r="E5543"/>
      <c r="F5543"/>
      <c r="K5543"/>
      <c r="L5543"/>
      <c r="M5543"/>
      <c r="N5543"/>
      <c r="O5543"/>
      <c r="Q5543"/>
      <c r="R5543"/>
      <c r="AL5543" s="117"/>
      <c r="AM5543"/>
      <c r="AN5543"/>
      <c r="AO5543"/>
      <c r="AP5543"/>
      <c r="AU5543"/>
      <c r="AV5543" s="169"/>
    </row>
    <row r="5544" spans="1:48" s="9" customFormat="1" ht="15" customHeight="1" x14ac:dyDescent="0.35">
      <c r="A5544"/>
      <c r="B5544"/>
      <c r="C5544"/>
      <c r="D5544"/>
      <c r="E5544"/>
      <c r="F5544"/>
      <c r="K5544"/>
      <c r="L5544"/>
      <c r="M5544"/>
      <c r="N5544"/>
      <c r="O5544"/>
      <c r="Q5544"/>
      <c r="R5544"/>
      <c r="AL5544" s="117"/>
      <c r="AM5544"/>
      <c r="AN5544"/>
      <c r="AO5544"/>
      <c r="AP5544"/>
      <c r="AU5544"/>
      <c r="AV5544" s="169"/>
    </row>
    <row r="5545" spans="1:48" s="9" customFormat="1" ht="15" customHeight="1" x14ac:dyDescent="0.35">
      <c r="A5545"/>
      <c r="B5545"/>
      <c r="C5545"/>
      <c r="D5545"/>
      <c r="E5545"/>
      <c r="F5545"/>
      <c r="K5545"/>
      <c r="L5545"/>
      <c r="M5545"/>
      <c r="N5545"/>
      <c r="O5545"/>
      <c r="Q5545"/>
      <c r="R5545"/>
      <c r="AL5545" s="117"/>
      <c r="AM5545"/>
      <c r="AN5545"/>
      <c r="AO5545"/>
      <c r="AP5545"/>
      <c r="AU5545"/>
      <c r="AV5545" s="169"/>
    </row>
    <row r="5546" spans="1:48" s="9" customFormat="1" ht="15" customHeight="1" x14ac:dyDescent="0.35">
      <c r="A5546"/>
      <c r="B5546"/>
      <c r="C5546"/>
      <c r="D5546"/>
      <c r="E5546"/>
      <c r="F5546"/>
      <c r="K5546"/>
      <c r="L5546"/>
      <c r="M5546"/>
      <c r="N5546"/>
      <c r="O5546"/>
      <c r="Q5546"/>
      <c r="R5546"/>
      <c r="AL5546" s="117"/>
      <c r="AM5546"/>
      <c r="AN5546"/>
      <c r="AO5546"/>
      <c r="AP5546"/>
      <c r="AU5546"/>
      <c r="AV5546" s="169"/>
    </row>
    <row r="5547" spans="1:48" s="9" customFormat="1" ht="15" customHeight="1" x14ac:dyDescent="0.35">
      <c r="A5547"/>
      <c r="B5547"/>
      <c r="C5547"/>
      <c r="D5547"/>
      <c r="E5547"/>
      <c r="F5547"/>
      <c r="K5547"/>
      <c r="L5547"/>
      <c r="M5547"/>
      <c r="N5547"/>
      <c r="O5547"/>
      <c r="Q5547"/>
      <c r="R5547"/>
      <c r="AL5547" s="117"/>
      <c r="AM5547"/>
      <c r="AN5547"/>
      <c r="AO5547"/>
      <c r="AP5547"/>
      <c r="AU5547"/>
      <c r="AV5547" s="169"/>
    </row>
    <row r="5548" spans="1:48" s="9" customFormat="1" ht="15" customHeight="1" x14ac:dyDescent="0.35">
      <c r="A5548"/>
      <c r="B5548"/>
      <c r="C5548"/>
      <c r="D5548"/>
      <c r="E5548"/>
      <c r="F5548"/>
      <c r="K5548"/>
      <c r="L5548"/>
      <c r="M5548"/>
      <c r="N5548"/>
      <c r="O5548"/>
      <c r="Q5548"/>
      <c r="R5548"/>
      <c r="AL5548" s="117"/>
      <c r="AM5548"/>
      <c r="AN5548"/>
      <c r="AO5548"/>
      <c r="AP5548"/>
      <c r="AU5548"/>
      <c r="AV5548" s="169"/>
    </row>
    <row r="5549" spans="1:48" s="9" customFormat="1" ht="15" customHeight="1" x14ac:dyDescent="0.35">
      <c r="A5549"/>
      <c r="B5549"/>
      <c r="C5549"/>
      <c r="D5549"/>
      <c r="E5549"/>
      <c r="F5549"/>
      <c r="K5549"/>
      <c r="L5549"/>
      <c r="M5549"/>
      <c r="N5549"/>
      <c r="O5549"/>
      <c r="Q5549"/>
      <c r="R5549"/>
      <c r="AL5549" s="117"/>
      <c r="AM5549"/>
      <c r="AN5549"/>
      <c r="AO5549"/>
      <c r="AP5549"/>
      <c r="AU5549"/>
      <c r="AV5549" s="169"/>
    </row>
    <row r="5550" spans="1:48" s="9" customFormat="1" ht="15" customHeight="1" x14ac:dyDescent="0.35">
      <c r="A5550"/>
      <c r="B5550"/>
      <c r="C5550"/>
      <c r="D5550"/>
      <c r="E5550"/>
      <c r="F5550"/>
      <c r="K5550"/>
      <c r="L5550"/>
      <c r="M5550"/>
      <c r="N5550"/>
      <c r="O5550"/>
      <c r="Q5550"/>
      <c r="R5550"/>
      <c r="AL5550" s="117"/>
      <c r="AM5550"/>
      <c r="AN5550"/>
      <c r="AO5550"/>
      <c r="AP5550"/>
      <c r="AU5550"/>
      <c r="AV5550" s="169"/>
    </row>
    <row r="5551" spans="1:48" s="9" customFormat="1" ht="15" customHeight="1" x14ac:dyDescent="0.35">
      <c r="A5551"/>
      <c r="B5551"/>
      <c r="C5551"/>
      <c r="D5551"/>
      <c r="E5551"/>
      <c r="F5551"/>
      <c r="K5551"/>
      <c r="L5551"/>
      <c r="M5551"/>
      <c r="N5551"/>
      <c r="O5551"/>
      <c r="Q5551"/>
      <c r="R5551"/>
      <c r="AL5551" s="117"/>
      <c r="AM5551"/>
      <c r="AN5551"/>
      <c r="AO5551"/>
      <c r="AP5551"/>
      <c r="AU5551"/>
      <c r="AV5551" s="169"/>
    </row>
    <row r="5552" spans="1:48" s="9" customFormat="1" ht="15" customHeight="1" x14ac:dyDescent="0.35">
      <c r="A5552"/>
      <c r="B5552"/>
      <c r="C5552"/>
      <c r="D5552"/>
      <c r="E5552"/>
      <c r="F5552"/>
      <c r="K5552"/>
      <c r="L5552"/>
      <c r="M5552"/>
      <c r="N5552"/>
      <c r="O5552"/>
      <c r="Q5552"/>
      <c r="R5552"/>
      <c r="AL5552" s="117"/>
      <c r="AM5552"/>
      <c r="AN5552"/>
      <c r="AO5552"/>
      <c r="AP5552"/>
      <c r="AU5552"/>
      <c r="AV5552" s="169"/>
    </row>
    <row r="5553" spans="1:48" s="9" customFormat="1" ht="15" customHeight="1" x14ac:dyDescent="0.35">
      <c r="A5553"/>
      <c r="B5553"/>
      <c r="C5553"/>
      <c r="D5553"/>
      <c r="E5553"/>
      <c r="F5553"/>
      <c r="K5553"/>
      <c r="L5553"/>
      <c r="M5553"/>
      <c r="N5553"/>
      <c r="O5553"/>
      <c r="Q5553"/>
      <c r="R5553"/>
      <c r="AL5553" s="117"/>
      <c r="AM5553"/>
      <c r="AN5553"/>
      <c r="AO5553"/>
      <c r="AP5553"/>
      <c r="AU5553"/>
      <c r="AV5553" s="169"/>
    </row>
    <row r="5554" spans="1:48" s="9" customFormat="1" ht="15" customHeight="1" x14ac:dyDescent="0.35">
      <c r="A5554"/>
      <c r="B5554"/>
      <c r="C5554"/>
      <c r="D5554"/>
      <c r="E5554"/>
      <c r="F5554"/>
      <c r="K5554"/>
      <c r="L5554"/>
      <c r="M5554"/>
      <c r="N5554"/>
      <c r="O5554"/>
      <c r="Q5554"/>
      <c r="R5554"/>
      <c r="AL5554" s="117"/>
      <c r="AM5554"/>
      <c r="AN5554"/>
      <c r="AO5554"/>
      <c r="AP5554"/>
      <c r="AU5554"/>
      <c r="AV5554" s="169"/>
    </row>
    <row r="5555" spans="1:48" s="9" customFormat="1" ht="15" customHeight="1" x14ac:dyDescent="0.35">
      <c r="A5555"/>
      <c r="B5555"/>
      <c r="C5555"/>
      <c r="D5555"/>
      <c r="E5555"/>
      <c r="F5555"/>
      <c r="K5555"/>
      <c r="L5555"/>
      <c r="M5555"/>
      <c r="N5555"/>
      <c r="O5555"/>
      <c r="Q5555"/>
      <c r="R5555"/>
      <c r="AL5555" s="117"/>
      <c r="AM5555"/>
      <c r="AN5555"/>
      <c r="AO5555"/>
      <c r="AP5555"/>
      <c r="AU5555"/>
      <c r="AV5555" s="169"/>
    </row>
    <row r="5556" spans="1:48" s="9" customFormat="1" ht="15" customHeight="1" x14ac:dyDescent="0.35">
      <c r="A5556"/>
      <c r="B5556"/>
      <c r="C5556"/>
      <c r="D5556"/>
      <c r="E5556"/>
      <c r="F5556"/>
      <c r="K5556"/>
      <c r="L5556"/>
      <c r="M5556"/>
      <c r="N5556"/>
      <c r="O5556"/>
      <c r="Q5556"/>
      <c r="R5556"/>
      <c r="AL5556" s="117"/>
      <c r="AM5556"/>
      <c r="AN5556"/>
      <c r="AO5556"/>
      <c r="AP5556"/>
      <c r="AU5556"/>
      <c r="AV5556" s="169"/>
    </row>
    <row r="5557" spans="1:48" s="9" customFormat="1" ht="15" customHeight="1" x14ac:dyDescent="0.35">
      <c r="A5557"/>
      <c r="B5557"/>
      <c r="C5557"/>
      <c r="D5557"/>
      <c r="E5557"/>
      <c r="F5557"/>
      <c r="K5557"/>
      <c r="L5557"/>
      <c r="M5557"/>
      <c r="N5557"/>
      <c r="O5557"/>
      <c r="Q5557"/>
      <c r="R5557"/>
      <c r="AL5557" s="117"/>
      <c r="AM5557"/>
      <c r="AN5557"/>
      <c r="AO5557"/>
      <c r="AP5557"/>
      <c r="AU5557"/>
      <c r="AV5557" s="169"/>
    </row>
    <row r="5558" spans="1:48" s="9" customFormat="1" ht="15" customHeight="1" x14ac:dyDescent="0.35">
      <c r="A5558"/>
      <c r="B5558"/>
      <c r="C5558"/>
      <c r="D5558"/>
      <c r="E5558"/>
      <c r="F5558"/>
      <c r="K5558"/>
      <c r="L5558"/>
      <c r="M5558"/>
      <c r="N5558"/>
      <c r="O5558"/>
      <c r="Q5558"/>
      <c r="R5558"/>
      <c r="AL5558" s="117"/>
      <c r="AM5558"/>
      <c r="AN5558"/>
      <c r="AO5558"/>
      <c r="AP5558"/>
      <c r="AU5558"/>
      <c r="AV5558" s="169"/>
    </row>
    <row r="5559" spans="1:48" s="9" customFormat="1" ht="15" customHeight="1" x14ac:dyDescent="0.35">
      <c r="A5559"/>
      <c r="B5559"/>
      <c r="C5559"/>
      <c r="D5559"/>
      <c r="E5559"/>
      <c r="F5559"/>
      <c r="K5559"/>
      <c r="L5559"/>
      <c r="M5559"/>
      <c r="N5559"/>
      <c r="O5559"/>
      <c r="Q5559"/>
      <c r="R5559"/>
      <c r="AL5559" s="117"/>
      <c r="AM5559"/>
      <c r="AN5559"/>
      <c r="AO5559"/>
      <c r="AP5559"/>
      <c r="AU5559"/>
      <c r="AV5559" s="169"/>
    </row>
    <row r="5560" spans="1:48" s="9" customFormat="1" ht="15" customHeight="1" x14ac:dyDescent="0.35">
      <c r="A5560"/>
      <c r="B5560"/>
      <c r="C5560"/>
      <c r="D5560"/>
      <c r="E5560"/>
      <c r="F5560"/>
      <c r="K5560"/>
      <c r="L5560"/>
      <c r="M5560"/>
      <c r="N5560"/>
      <c r="O5560"/>
      <c r="Q5560"/>
      <c r="R5560"/>
      <c r="AL5560" s="117"/>
      <c r="AM5560"/>
      <c r="AN5560"/>
      <c r="AO5560"/>
      <c r="AP5560"/>
      <c r="AU5560"/>
      <c r="AV5560" s="169"/>
    </row>
    <row r="5561" spans="1:48" s="9" customFormat="1" ht="15" customHeight="1" x14ac:dyDescent="0.35">
      <c r="A5561"/>
      <c r="B5561"/>
      <c r="C5561"/>
      <c r="D5561"/>
      <c r="E5561"/>
      <c r="F5561"/>
      <c r="K5561"/>
      <c r="L5561"/>
      <c r="M5561"/>
      <c r="N5561"/>
      <c r="O5561"/>
      <c r="Q5561"/>
      <c r="R5561"/>
      <c r="AL5561" s="117"/>
      <c r="AM5561"/>
      <c r="AN5561"/>
      <c r="AO5561"/>
      <c r="AP5561"/>
      <c r="AU5561"/>
      <c r="AV5561" s="169"/>
    </row>
    <row r="5562" spans="1:48" s="9" customFormat="1" ht="15" customHeight="1" x14ac:dyDescent="0.35">
      <c r="A5562"/>
      <c r="B5562"/>
      <c r="C5562"/>
      <c r="D5562"/>
      <c r="E5562"/>
      <c r="F5562"/>
      <c r="K5562"/>
      <c r="L5562"/>
      <c r="M5562"/>
      <c r="N5562"/>
      <c r="O5562"/>
      <c r="Q5562"/>
      <c r="R5562"/>
      <c r="AL5562" s="117"/>
      <c r="AM5562"/>
      <c r="AN5562"/>
      <c r="AO5562"/>
      <c r="AP5562"/>
      <c r="AU5562"/>
      <c r="AV5562" s="169"/>
    </row>
    <row r="5563" spans="1:48" s="9" customFormat="1" ht="15" customHeight="1" x14ac:dyDescent="0.35">
      <c r="A5563"/>
      <c r="B5563"/>
      <c r="C5563"/>
      <c r="D5563"/>
      <c r="E5563"/>
      <c r="F5563"/>
      <c r="K5563"/>
      <c r="L5563"/>
      <c r="M5563"/>
      <c r="N5563"/>
      <c r="O5563"/>
      <c r="Q5563"/>
      <c r="R5563"/>
      <c r="AL5563" s="117"/>
      <c r="AM5563"/>
      <c r="AN5563"/>
      <c r="AO5563"/>
      <c r="AP5563"/>
      <c r="AU5563"/>
      <c r="AV5563" s="169"/>
    </row>
    <row r="5564" spans="1:48" s="9" customFormat="1" ht="15" customHeight="1" x14ac:dyDescent="0.35">
      <c r="A5564"/>
      <c r="B5564"/>
      <c r="C5564"/>
      <c r="D5564"/>
      <c r="E5564"/>
      <c r="F5564"/>
      <c r="K5564"/>
      <c r="L5564"/>
      <c r="M5564"/>
      <c r="N5564"/>
      <c r="O5564"/>
      <c r="Q5564"/>
      <c r="R5564"/>
      <c r="AL5564" s="117"/>
      <c r="AM5564"/>
      <c r="AN5564"/>
      <c r="AO5564"/>
      <c r="AP5564"/>
      <c r="AU5564"/>
      <c r="AV5564" s="169"/>
    </row>
    <row r="5565" spans="1:48" s="9" customFormat="1" ht="15" customHeight="1" x14ac:dyDescent="0.35">
      <c r="A5565"/>
      <c r="B5565"/>
      <c r="C5565"/>
      <c r="D5565"/>
      <c r="E5565"/>
      <c r="F5565"/>
      <c r="K5565"/>
      <c r="L5565"/>
      <c r="M5565"/>
      <c r="N5565"/>
      <c r="O5565"/>
      <c r="Q5565"/>
      <c r="R5565"/>
      <c r="AL5565" s="117"/>
      <c r="AM5565"/>
      <c r="AN5565"/>
      <c r="AO5565"/>
      <c r="AP5565"/>
      <c r="AU5565"/>
      <c r="AV5565" s="169"/>
    </row>
    <row r="5566" spans="1:48" s="9" customFormat="1" ht="15" customHeight="1" x14ac:dyDescent="0.35">
      <c r="A5566"/>
      <c r="B5566"/>
      <c r="C5566"/>
      <c r="D5566"/>
      <c r="E5566"/>
      <c r="F5566"/>
      <c r="K5566"/>
      <c r="L5566"/>
      <c r="M5566"/>
      <c r="N5566"/>
      <c r="O5566"/>
      <c r="Q5566"/>
      <c r="R5566"/>
      <c r="AL5566" s="117"/>
      <c r="AM5566"/>
      <c r="AN5566"/>
      <c r="AO5566"/>
      <c r="AP5566"/>
      <c r="AU5566"/>
      <c r="AV5566" s="169"/>
    </row>
    <row r="5567" spans="1:48" s="9" customFormat="1" ht="15" customHeight="1" x14ac:dyDescent="0.35">
      <c r="A5567"/>
      <c r="B5567"/>
      <c r="C5567"/>
      <c r="D5567"/>
      <c r="E5567"/>
      <c r="F5567"/>
      <c r="K5567"/>
      <c r="L5567"/>
      <c r="M5567"/>
      <c r="N5567"/>
      <c r="O5567"/>
      <c r="Q5567"/>
      <c r="R5567"/>
      <c r="AL5567" s="117"/>
      <c r="AM5567"/>
      <c r="AN5567"/>
      <c r="AO5567"/>
      <c r="AP5567"/>
      <c r="AU5567"/>
      <c r="AV5567" s="169"/>
    </row>
    <row r="5568" spans="1:48" s="9" customFormat="1" ht="15" customHeight="1" x14ac:dyDescent="0.35">
      <c r="A5568"/>
      <c r="B5568"/>
      <c r="C5568"/>
      <c r="D5568"/>
      <c r="E5568"/>
      <c r="F5568"/>
      <c r="K5568"/>
      <c r="L5568"/>
      <c r="M5568"/>
      <c r="N5568"/>
      <c r="O5568"/>
      <c r="Q5568"/>
      <c r="R5568"/>
      <c r="AL5568" s="117"/>
      <c r="AM5568"/>
      <c r="AN5568"/>
      <c r="AO5568"/>
      <c r="AP5568"/>
      <c r="AU5568"/>
      <c r="AV5568" s="169"/>
    </row>
    <row r="5569" spans="1:48" s="9" customFormat="1" ht="15" customHeight="1" x14ac:dyDescent="0.35">
      <c r="A5569"/>
      <c r="B5569"/>
      <c r="C5569"/>
      <c r="D5569"/>
      <c r="E5569"/>
      <c r="F5569"/>
      <c r="K5569"/>
      <c r="L5569"/>
      <c r="M5569"/>
      <c r="N5569"/>
      <c r="O5569"/>
      <c r="Q5569"/>
      <c r="R5569"/>
      <c r="AL5569" s="117"/>
      <c r="AM5569"/>
      <c r="AN5569"/>
      <c r="AO5569"/>
      <c r="AP5569"/>
      <c r="AU5569"/>
      <c r="AV5569" s="169"/>
    </row>
    <row r="5570" spans="1:48" s="9" customFormat="1" ht="15" customHeight="1" x14ac:dyDescent="0.35">
      <c r="A5570"/>
      <c r="B5570"/>
      <c r="C5570"/>
      <c r="D5570"/>
      <c r="E5570"/>
      <c r="F5570"/>
      <c r="K5570"/>
      <c r="L5570"/>
      <c r="M5570"/>
      <c r="N5570"/>
      <c r="O5570"/>
      <c r="Q5570"/>
      <c r="R5570"/>
      <c r="AL5570" s="117"/>
      <c r="AM5570"/>
      <c r="AN5570"/>
      <c r="AO5570"/>
      <c r="AP5570"/>
      <c r="AU5570"/>
      <c r="AV5570" s="169"/>
    </row>
    <row r="5571" spans="1:48" s="9" customFormat="1" ht="15" customHeight="1" x14ac:dyDescent="0.35">
      <c r="A5571"/>
      <c r="B5571"/>
      <c r="C5571"/>
      <c r="D5571"/>
      <c r="E5571"/>
      <c r="F5571"/>
      <c r="K5571"/>
      <c r="L5571"/>
      <c r="M5571"/>
      <c r="N5571"/>
      <c r="O5571"/>
      <c r="Q5571"/>
      <c r="R5571"/>
      <c r="AL5571" s="117"/>
      <c r="AM5571"/>
      <c r="AN5571"/>
      <c r="AO5571"/>
      <c r="AP5571"/>
      <c r="AU5571"/>
      <c r="AV5571" s="169"/>
    </row>
    <row r="5572" spans="1:48" s="9" customFormat="1" ht="15" customHeight="1" x14ac:dyDescent="0.35">
      <c r="A5572"/>
      <c r="B5572"/>
      <c r="C5572"/>
      <c r="D5572"/>
      <c r="E5572"/>
      <c r="F5572"/>
      <c r="K5572"/>
      <c r="L5572"/>
      <c r="M5572"/>
      <c r="N5572"/>
      <c r="O5572"/>
      <c r="Q5572"/>
      <c r="R5572"/>
      <c r="AL5572" s="117"/>
      <c r="AM5572"/>
      <c r="AN5572"/>
      <c r="AO5572"/>
      <c r="AP5572"/>
      <c r="AU5572"/>
      <c r="AV5572" s="169"/>
    </row>
    <row r="5573" spans="1:48" s="9" customFormat="1" ht="15" customHeight="1" x14ac:dyDescent="0.35">
      <c r="A5573"/>
      <c r="B5573"/>
      <c r="C5573"/>
      <c r="D5573"/>
      <c r="E5573"/>
      <c r="F5573"/>
      <c r="K5573"/>
      <c r="L5573"/>
      <c r="M5573"/>
      <c r="N5573"/>
      <c r="O5573"/>
      <c r="Q5573"/>
      <c r="R5573"/>
      <c r="AL5573" s="117"/>
      <c r="AM5573"/>
      <c r="AN5573"/>
      <c r="AO5573"/>
      <c r="AP5573"/>
      <c r="AU5573"/>
      <c r="AV5573" s="169"/>
    </row>
    <row r="5574" spans="1:48" s="9" customFormat="1" ht="15" customHeight="1" x14ac:dyDescent="0.35">
      <c r="A5574"/>
      <c r="B5574"/>
      <c r="C5574"/>
      <c r="D5574"/>
      <c r="E5574"/>
      <c r="F5574"/>
      <c r="K5574"/>
      <c r="L5574"/>
      <c r="M5574"/>
      <c r="N5574"/>
      <c r="O5574"/>
      <c r="Q5574"/>
      <c r="R5574"/>
      <c r="AL5574" s="117"/>
      <c r="AM5574"/>
      <c r="AN5574"/>
      <c r="AO5574"/>
      <c r="AP5574"/>
      <c r="AU5574"/>
      <c r="AV5574" s="169"/>
    </row>
    <row r="5575" spans="1:48" s="9" customFormat="1" ht="15" customHeight="1" x14ac:dyDescent="0.35">
      <c r="A5575"/>
      <c r="B5575"/>
      <c r="C5575"/>
      <c r="D5575"/>
      <c r="E5575"/>
      <c r="F5575"/>
      <c r="K5575"/>
      <c r="L5575"/>
      <c r="M5575"/>
      <c r="N5575"/>
      <c r="O5575"/>
      <c r="Q5575"/>
      <c r="R5575"/>
      <c r="AL5575" s="117"/>
      <c r="AM5575"/>
      <c r="AN5575"/>
      <c r="AO5575"/>
      <c r="AP5575"/>
      <c r="AU5575"/>
      <c r="AV5575" s="169"/>
    </row>
    <row r="5576" spans="1:48" s="9" customFormat="1" ht="15" customHeight="1" x14ac:dyDescent="0.35">
      <c r="A5576"/>
      <c r="B5576"/>
      <c r="C5576"/>
      <c r="D5576"/>
      <c r="E5576"/>
      <c r="F5576"/>
      <c r="K5576"/>
      <c r="L5576"/>
      <c r="M5576"/>
      <c r="N5576"/>
      <c r="O5576"/>
      <c r="Q5576"/>
      <c r="R5576"/>
      <c r="AL5576" s="117"/>
      <c r="AM5576"/>
      <c r="AN5576"/>
      <c r="AO5576"/>
      <c r="AP5576"/>
      <c r="AU5576"/>
      <c r="AV5576" s="169"/>
    </row>
    <row r="5577" spans="1:48" s="9" customFormat="1" ht="15" customHeight="1" x14ac:dyDescent="0.35">
      <c r="A5577"/>
      <c r="B5577"/>
      <c r="C5577"/>
      <c r="D5577"/>
      <c r="E5577"/>
      <c r="F5577"/>
      <c r="K5577"/>
      <c r="L5577"/>
      <c r="M5577"/>
      <c r="N5577"/>
      <c r="O5577"/>
      <c r="Q5577"/>
      <c r="R5577"/>
      <c r="AL5577" s="117"/>
      <c r="AM5577"/>
      <c r="AN5577"/>
      <c r="AO5577"/>
      <c r="AP5577"/>
      <c r="AU5577"/>
      <c r="AV5577" s="169"/>
    </row>
    <row r="5578" spans="1:48" s="9" customFormat="1" ht="15" customHeight="1" x14ac:dyDescent="0.35">
      <c r="A5578"/>
      <c r="B5578"/>
      <c r="C5578"/>
      <c r="D5578"/>
      <c r="E5578"/>
      <c r="F5578"/>
      <c r="K5578"/>
      <c r="L5578"/>
      <c r="M5578"/>
      <c r="N5578"/>
      <c r="O5578"/>
      <c r="Q5578"/>
      <c r="R5578"/>
      <c r="AL5578" s="117"/>
      <c r="AM5578"/>
      <c r="AN5578"/>
      <c r="AO5578"/>
      <c r="AP5578"/>
      <c r="AU5578"/>
      <c r="AV5578" s="169"/>
    </row>
    <row r="5579" spans="1:48" s="9" customFormat="1" ht="15" customHeight="1" x14ac:dyDescent="0.35">
      <c r="A5579"/>
      <c r="B5579"/>
      <c r="C5579"/>
      <c r="D5579"/>
      <c r="E5579"/>
      <c r="F5579"/>
      <c r="K5579"/>
      <c r="L5579"/>
      <c r="M5579"/>
      <c r="N5579"/>
      <c r="O5579"/>
      <c r="Q5579"/>
      <c r="R5579"/>
      <c r="AL5579" s="117"/>
      <c r="AM5579"/>
      <c r="AN5579"/>
      <c r="AO5579"/>
      <c r="AP5579"/>
      <c r="AU5579"/>
      <c r="AV5579" s="169"/>
    </row>
    <row r="5580" spans="1:48" s="9" customFormat="1" ht="15" customHeight="1" x14ac:dyDescent="0.35">
      <c r="A5580"/>
      <c r="B5580"/>
      <c r="C5580"/>
      <c r="D5580"/>
      <c r="E5580"/>
      <c r="F5580"/>
      <c r="K5580"/>
      <c r="L5580"/>
      <c r="M5580"/>
      <c r="N5580"/>
      <c r="O5580"/>
      <c r="Q5580"/>
      <c r="R5580"/>
      <c r="AL5580" s="117"/>
      <c r="AM5580"/>
      <c r="AN5580"/>
      <c r="AO5580"/>
      <c r="AP5580"/>
      <c r="AU5580"/>
      <c r="AV5580" s="169"/>
    </row>
    <row r="5581" spans="1:48" s="9" customFormat="1" ht="15" customHeight="1" x14ac:dyDescent="0.35">
      <c r="A5581"/>
      <c r="B5581"/>
      <c r="C5581"/>
      <c r="D5581"/>
      <c r="E5581"/>
      <c r="F5581"/>
      <c r="K5581"/>
      <c r="L5581"/>
      <c r="M5581"/>
      <c r="N5581"/>
      <c r="O5581"/>
      <c r="Q5581"/>
      <c r="R5581"/>
      <c r="AL5581" s="117"/>
      <c r="AM5581"/>
      <c r="AN5581"/>
      <c r="AO5581"/>
      <c r="AP5581"/>
      <c r="AU5581"/>
      <c r="AV5581" s="169"/>
    </row>
    <row r="5582" spans="1:48" s="9" customFormat="1" ht="15" customHeight="1" x14ac:dyDescent="0.35">
      <c r="A5582"/>
      <c r="B5582"/>
      <c r="C5582"/>
      <c r="D5582"/>
      <c r="E5582"/>
      <c r="F5582"/>
      <c r="K5582"/>
      <c r="L5582"/>
      <c r="M5582"/>
      <c r="N5582"/>
      <c r="O5582"/>
      <c r="Q5582"/>
      <c r="R5582"/>
      <c r="AL5582" s="117"/>
      <c r="AM5582"/>
      <c r="AN5582"/>
      <c r="AO5582"/>
      <c r="AP5582"/>
      <c r="AU5582"/>
      <c r="AV5582" s="169"/>
    </row>
    <row r="5583" spans="1:48" s="9" customFormat="1" ht="15" customHeight="1" x14ac:dyDescent="0.35">
      <c r="A5583"/>
      <c r="B5583"/>
      <c r="C5583"/>
      <c r="D5583"/>
      <c r="E5583"/>
      <c r="F5583"/>
      <c r="K5583"/>
      <c r="L5583"/>
      <c r="M5583"/>
      <c r="N5583"/>
      <c r="O5583"/>
      <c r="Q5583"/>
      <c r="R5583"/>
      <c r="AL5583" s="117"/>
      <c r="AM5583"/>
      <c r="AN5583"/>
      <c r="AO5583"/>
      <c r="AP5583"/>
      <c r="AU5583"/>
      <c r="AV5583" s="169"/>
    </row>
    <row r="5584" spans="1:48" s="9" customFormat="1" ht="15" customHeight="1" x14ac:dyDescent="0.35">
      <c r="A5584"/>
      <c r="B5584"/>
      <c r="C5584"/>
      <c r="D5584"/>
      <c r="E5584"/>
      <c r="F5584"/>
      <c r="K5584"/>
      <c r="L5584"/>
      <c r="M5584"/>
      <c r="N5584"/>
      <c r="O5584"/>
      <c r="Q5584"/>
      <c r="R5584"/>
      <c r="AL5584" s="117"/>
      <c r="AM5584"/>
      <c r="AN5584"/>
      <c r="AO5584"/>
      <c r="AP5584"/>
      <c r="AU5584"/>
      <c r="AV5584" s="169"/>
    </row>
    <row r="5585" spans="1:48" s="9" customFormat="1" ht="15" customHeight="1" x14ac:dyDescent="0.35">
      <c r="A5585"/>
      <c r="B5585"/>
      <c r="C5585"/>
      <c r="D5585"/>
      <c r="E5585"/>
      <c r="F5585"/>
      <c r="K5585"/>
      <c r="L5585"/>
      <c r="M5585"/>
      <c r="N5585"/>
      <c r="O5585"/>
      <c r="Q5585"/>
      <c r="R5585"/>
      <c r="AL5585" s="117"/>
      <c r="AM5585"/>
      <c r="AN5585"/>
      <c r="AO5585"/>
      <c r="AP5585"/>
      <c r="AU5585"/>
      <c r="AV5585" s="169"/>
    </row>
    <row r="5586" spans="1:48" s="9" customFormat="1" ht="15" customHeight="1" x14ac:dyDescent="0.35">
      <c r="A5586"/>
      <c r="B5586"/>
      <c r="C5586"/>
      <c r="D5586"/>
      <c r="E5586"/>
      <c r="F5586"/>
      <c r="K5586"/>
      <c r="L5586"/>
      <c r="M5586"/>
      <c r="N5586"/>
      <c r="O5586"/>
      <c r="Q5586"/>
      <c r="R5586"/>
      <c r="AL5586" s="117"/>
      <c r="AM5586"/>
      <c r="AN5586"/>
      <c r="AO5586"/>
      <c r="AP5586"/>
      <c r="AU5586"/>
      <c r="AV5586" s="169"/>
    </row>
    <row r="5587" spans="1:48" s="9" customFormat="1" ht="15" customHeight="1" x14ac:dyDescent="0.35">
      <c r="A5587"/>
      <c r="B5587"/>
      <c r="C5587"/>
      <c r="D5587"/>
      <c r="E5587"/>
      <c r="F5587"/>
      <c r="K5587"/>
      <c r="L5587"/>
      <c r="M5587"/>
      <c r="N5587"/>
      <c r="O5587"/>
      <c r="Q5587"/>
      <c r="R5587"/>
      <c r="AL5587" s="117"/>
      <c r="AM5587"/>
      <c r="AN5587"/>
      <c r="AO5587"/>
      <c r="AP5587"/>
      <c r="AU5587"/>
      <c r="AV5587" s="169"/>
    </row>
    <row r="5588" spans="1:48" s="9" customFormat="1" ht="15" customHeight="1" x14ac:dyDescent="0.35">
      <c r="A5588"/>
      <c r="B5588"/>
      <c r="C5588"/>
      <c r="D5588"/>
      <c r="E5588"/>
      <c r="F5588"/>
      <c r="K5588"/>
      <c r="L5588"/>
      <c r="M5588"/>
      <c r="N5588"/>
      <c r="O5588"/>
      <c r="Q5588"/>
      <c r="R5588"/>
      <c r="AL5588" s="117"/>
      <c r="AM5588"/>
      <c r="AN5588"/>
      <c r="AO5588"/>
      <c r="AP5588"/>
      <c r="AU5588"/>
      <c r="AV5588" s="169"/>
    </row>
    <row r="5589" spans="1:48" s="9" customFormat="1" ht="15" customHeight="1" x14ac:dyDescent="0.35">
      <c r="A5589"/>
      <c r="B5589"/>
      <c r="C5589"/>
      <c r="D5589"/>
      <c r="E5589"/>
      <c r="F5589"/>
      <c r="K5589"/>
      <c r="L5589"/>
      <c r="M5589"/>
      <c r="N5589"/>
      <c r="O5589"/>
      <c r="Q5589"/>
      <c r="R5589"/>
      <c r="AL5589" s="117"/>
      <c r="AM5589"/>
      <c r="AN5589"/>
      <c r="AO5589"/>
      <c r="AP5589"/>
      <c r="AU5589"/>
      <c r="AV5589" s="169"/>
    </row>
    <row r="5590" spans="1:48" s="9" customFormat="1" ht="15" customHeight="1" x14ac:dyDescent="0.35">
      <c r="A5590"/>
      <c r="B5590"/>
      <c r="C5590"/>
      <c r="D5590"/>
      <c r="E5590"/>
      <c r="F5590"/>
      <c r="K5590"/>
      <c r="L5590"/>
      <c r="M5590"/>
      <c r="N5590"/>
      <c r="O5590"/>
      <c r="Q5590"/>
      <c r="R5590"/>
      <c r="AL5590" s="117"/>
      <c r="AM5590"/>
      <c r="AN5590"/>
      <c r="AO5590"/>
      <c r="AP5590"/>
      <c r="AU5590"/>
      <c r="AV5590" s="169"/>
    </row>
    <row r="5591" spans="1:48" s="9" customFormat="1" ht="15" customHeight="1" x14ac:dyDescent="0.35">
      <c r="A5591"/>
      <c r="B5591"/>
      <c r="C5591"/>
      <c r="D5591"/>
      <c r="E5591"/>
      <c r="F5591"/>
      <c r="K5591"/>
      <c r="L5591"/>
      <c r="M5591"/>
      <c r="N5591"/>
      <c r="O5591"/>
      <c r="Q5591"/>
      <c r="R5591"/>
      <c r="AL5591" s="117"/>
      <c r="AM5591"/>
      <c r="AN5591"/>
      <c r="AO5591"/>
      <c r="AP5591"/>
      <c r="AU5591"/>
      <c r="AV5591" s="169"/>
    </row>
    <row r="5592" spans="1:48" s="9" customFormat="1" ht="15" customHeight="1" x14ac:dyDescent="0.35">
      <c r="A5592"/>
      <c r="B5592"/>
      <c r="C5592"/>
      <c r="D5592"/>
      <c r="E5592"/>
      <c r="F5592"/>
      <c r="K5592"/>
      <c r="L5592"/>
      <c r="M5592"/>
      <c r="N5592"/>
      <c r="O5592"/>
      <c r="Q5592"/>
      <c r="R5592"/>
      <c r="AL5592" s="117"/>
      <c r="AM5592"/>
      <c r="AN5592"/>
      <c r="AO5592"/>
      <c r="AP5592"/>
      <c r="AU5592"/>
      <c r="AV5592" s="169"/>
    </row>
    <row r="5593" spans="1:48" s="9" customFormat="1" ht="15" customHeight="1" x14ac:dyDescent="0.35">
      <c r="A5593"/>
      <c r="B5593"/>
      <c r="C5593"/>
      <c r="D5593"/>
      <c r="E5593"/>
      <c r="F5593"/>
      <c r="K5593"/>
      <c r="L5593"/>
      <c r="M5593"/>
      <c r="N5593"/>
      <c r="O5593"/>
      <c r="Q5593"/>
      <c r="R5593"/>
      <c r="AL5593" s="117"/>
      <c r="AM5593"/>
      <c r="AN5593"/>
      <c r="AO5593"/>
      <c r="AP5593"/>
      <c r="AU5593"/>
      <c r="AV5593" s="169"/>
    </row>
    <row r="5594" spans="1:48" s="9" customFormat="1" ht="15" customHeight="1" x14ac:dyDescent="0.35">
      <c r="A5594"/>
      <c r="B5594"/>
      <c r="C5594"/>
      <c r="D5594"/>
      <c r="E5594"/>
      <c r="F5594"/>
      <c r="K5594"/>
      <c r="L5594"/>
      <c r="M5594"/>
      <c r="N5594"/>
      <c r="O5594"/>
      <c r="Q5594"/>
      <c r="R5594"/>
      <c r="AL5594" s="117"/>
      <c r="AM5594"/>
      <c r="AN5594"/>
      <c r="AO5594"/>
      <c r="AP5594"/>
      <c r="AU5594"/>
      <c r="AV5594" s="169"/>
    </row>
    <row r="5595" spans="1:48" s="9" customFormat="1" ht="15" customHeight="1" x14ac:dyDescent="0.35">
      <c r="A5595"/>
      <c r="B5595"/>
      <c r="C5595"/>
      <c r="D5595"/>
      <c r="E5595"/>
      <c r="F5595"/>
      <c r="K5595"/>
      <c r="L5595"/>
      <c r="M5595"/>
      <c r="N5595"/>
      <c r="O5595"/>
      <c r="Q5595"/>
      <c r="R5595"/>
      <c r="AL5595" s="117"/>
      <c r="AM5595"/>
      <c r="AN5595"/>
      <c r="AO5595"/>
      <c r="AP5595"/>
      <c r="AU5595"/>
      <c r="AV5595" s="169"/>
    </row>
    <row r="5596" spans="1:48" s="9" customFormat="1" ht="15" customHeight="1" x14ac:dyDescent="0.35">
      <c r="A5596"/>
      <c r="B5596"/>
      <c r="C5596"/>
      <c r="D5596"/>
      <c r="E5596"/>
      <c r="F5596"/>
      <c r="K5596"/>
      <c r="L5596"/>
      <c r="M5596"/>
      <c r="N5596"/>
      <c r="O5596"/>
      <c r="Q5596"/>
      <c r="R5596"/>
      <c r="AL5596" s="117"/>
      <c r="AM5596"/>
      <c r="AN5596"/>
      <c r="AO5596"/>
      <c r="AP5596"/>
      <c r="AU5596"/>
      <c r="AV5596" s="169"/>
    </row>
    <row r="5597" spans="1:48" s="9" customFormat="1" ht="15" customHeight="1" x14ac:dyDescent="0.35">
      <c r="A5597"/>
      <c r="B5597"/>
      <c r="C5597"/>
      <c r="D5597"/>
      <c r="E5597"/>
      <c r="F5597"/>
      <c r="K5597"/>
      <c r="L5597"/>
      <c r="M5597"/>
      <c r="N5597"/>
      <c r="O5597"/>
      <c r="Q5597"/>
      <c r="R5597"/>
      <c r="AL5597" s="117"/>
      <c r="AM5597"/>
      <c r="AN5597"/>
      <c r="AO5597"/>
      <c r="AP5597"/>
      <c r="AU5597"/>
      <c r="AV5597" s="169"/>
    </row>
    <row r="5598" spans="1:48" s="9" customFormat="1" ht="15" customHeight="1" x14ac:dyDescent="0.35">
      <c r="A5598"/>
      <c r="B5598"/>
      <c r="C5598"/>
      <c r="D5598"/>
      <c r="E5598"/>
      <c r="F5598"/>
      <c r="K5598"/>
      <c r="L5598"/>
      <c r="M5598"/>
      <c r="N5598"/>
      <c r="O5598"/>
      <c r="Q5598"/>
      <c r="R5598"/>
      <c r="AL5598" s="117"/>
      <c r="AM5598"/>
      <c r="AN5598"/>
      <c r="AO5598"/>
      <c r="AP5598"/>
      <c r="AU5598"/>
      <c r="AV5598" s="169"/>
    </row>
    <row r="5599" spans="1:48" s="9" customFormat="1" ht="15" customHeight="1" x14ac:dyDescent="0.35">
      <c r="A5599"/>
      <c r="B5599"/>
      <c r="C5599"/>
      <c r="D5599"/>
      <c r="E5599"/>
      <c r="F5599"/>
      <c r="K5599"/>
      <c r="L5599"/>
      <c r="M5599"/>
      <c r="N5599"/>
      <c r="O5599"/>
      <c r="Q5599"/>
      <c r="R5599"/>
      <c r="AL5599" s="117"/>
      <c r="AM5599"/>
      <c r="AN5599"/>
      <c r="AO5599"/>
      <c r="AP5599"/>
      <c r="AU5599"/>
      <c r="AV5599" s="169"/>
    </row>
    <row r="5600" spans="1:48" s="9" customFormat="1" ht="15" customHeight="1" x14ac:dyDescent="0.35">
      <c r="A5600"/>
      <c r="B5600"/>
      <c r="C5600"/>
      <c r="D5600"/>
      <c r="E5600"/>
      <c r="F5600"/>
      <c r="K5600"/>
      <c r="L5600"/>
      <c r="M5600"/>
      <c r="N5600"/>
      <c r="O5600"/>
      <c r="Q5600"/>
      <c r="R5600"/>
      <c r="AL5600" s="117"/>
      <c r="AM5600"/>
      <c r="AN5600"/>
      <c r="AO5600"/>
      <c r="AP5600"/>
      <c r="AU5600"/>
      <c r="AV5600" s="169"/>
    </row>
    <row r="5601" spans="1:48" s="9" customFormat="1" ht="15" customHeight="1" x14ac:dyDescent="0.35">
      <c r="A5601"/>
      <c r="B5601"/>
      <c r="C5601"/>
      <c r="D5601"/>
      <c r="E5601"/>
      <c r="F5601"/>
      <c r="K5601"/>
      <c r="L5601"/>
      <c r="M5601"/>
      <c r="N5601"/>
      <c r="O5601"/>
      <c r="Q5601"/>
      <c r="R5601"/>
      <c r="AL5601" s="117"/>
      <c r="AM5601"/>
      <c r="AN5601"/>
      <c r="AO5601"/>
      <c r="AP5601"/>
      <c r="AU5601"/>
      <c r="AV5601" s="169"/>
    </row>
    <row r="5602" spans="1:48" s="9" customFormat="1" ht="15" customHeight="1" x14ac:dyDescent="0.35">
      <c r="A5602"/>
      <c r="B5602"/>
      <c r="C5602"/>
      <c r="D5602"/>
      <c r="E5602"/>
      <c r="F5602"/>
      <c r="K5602"/>
      <c r="L5602"/>
      <c r="M5602"/>
      <c r="N5602"/>
      <c r="O5602"/>
      <c r="Q5602"/>
      <c r="R5602"/>
      <c r="AL5602" s="117"/>
      <c r="AM5602"/>
      <c r="AN5602"/>
      <c r="AO5602"/>
      <c r="AP5602"/>
      <c r="AU5602"/>
      <c r="AV5602" s="169"/>
    </row>
    <row r="5603" spans="1:48" s="9" customFormat="1" ht="15" customHeight="1" x14ac:dyDescent="0.35">
      <c r="A5603"/>
      <c r="B5603"/>
      <c r="C5603"/>
      <c r="D5603"/>
      <c r="E5603"/>
      <c r="F5603"/>
      <c r="K5603"/>
      <c r="L5603"/>
      <c r="M5603"/>
      <c r="N5603"/>
      <c r="O5603"/>
      <c r="Q5603"/>
      <c r="R5603"/>
      <c r="AL5603" s="117"/>
      <c r="AM5603"/>
      <c r="AN5603"/>
      <c r="AO5603"/>
      <c r="AP5603"/>
      <c r="AU5603"/>
      <c r="AV5603" s="169"/>
    </row>
    <row r="5604" spans="1:48" s="9" customFormat="1" ht="15" customHeight="1" x14ac:dyDescent="0.35">
      <c r="A5604"/>
      <c r="B5604"/>
      <c r="C5604"/>
      <c r="D5604"/>
      <c r="E5604"/>
      <c r="F5604"/>
      <c r="K5604"/>
      <c r="L5604"/>
      <c r="M5604"/>
      <c r="N5604"/>
      <c r="O5604"/>
      <c r="Q5604"/>
      <c r="R5604"/>
      <c r="AL5604" s="117"/>
      <c r="AM5604"/>
      <c r="AN5604"/>
      <c r="AO5604"/>
      <c r="AP5604"/>
      <c r="AU5604"/>
      <c r="AV5604" s="169"/>
    </row>
    <row r="5605" spans="1:48" s="9" customFormat="1" ht="15" customHeight="1" x14ac:dyDescent="0.35">
      <c r="A5605"/>
      <c r="B5605"/>
      <c r="C5605"/>
      <c r="D5605"/>
      <c r="E5605"/>
      <c r="F5605"/>
      <c r="K5605"/>
      <c r="L5605"/>
      <c r="M5605"/>
      <c r="N5605"/>
      <c r="O5605"/>
      <c r="Q5605"/>
      <c r="R5605"/>
      <c r="AL5605" s="117"/>
      <c r="AM5605"/>
      <c r="AN5605"/>
      <c r="AO5605"/>
      <c r="AP5605"/>
      <c r="AU5605"/>
      <c r="AV5605" s="169"/>
    </row>
    <row r="5606" spans="1:48" s="9" customFormat="1" ht="15" customHeight="1" x14ac:dyDescent="0.35">
      <c r="A5606"/>
      <c r="B5606"/>
      <c r="C5606"/>
      <c r="D5606"/>
      <c r="E5606"/>
      <c r="F5606"/>
      <c r="K5606"/>
      <c r="L5606"/>
      <c r="M5606"/>
      <c r="N5606"/>
      <c r="O5606"/>
      <c r="Q5606"/>
      <c r="R5606"/>
      <c r="AL5606" s="117"/>
      <c r="AM5606"/>
      <c r="AN5606"/>
      <c r="AO5606"/>
      <c r="AP5606"/>
      <c r="AU5606"/>
      <c r="AV5606" s="169"/>
    </row>
    <row r="5607" spans="1:48" s="9" customFormat="1" ht="15" customHeight="1" x14ac:dyDescent="0.35">
      <c r="A5607"/>
      <c r="B5607"/>
      <c r="C5607"/>
      <c r="D5607"/>
      <c r="E5607"/>
      <c r="F5607"/>
      <c r="K5607"/>
      <c r="L5607"/>
      <c r="M5607"/>
      <c r="N5607"/>
      <c r="O5607"/>
      <c r="Q5607"/>
      <c r="R5607"/>
      <c r="AL5607" s="117"/>
      <c r="AM5607"/>
      <c r="AN5607"/>
      <c r="AO5607"/>
      <c r="AP5607"/>
      <c r="AU5607"/>
      <c r="AV5607" s="169"/>
    </row>
    <row r="5608" spans="1:48" s="9" customFormat="1" ht="15" customHeight="1" x14ac:dyDescent="0.35">
      <c r="A5608"/>
      <c r="B5608"/>
      <c r="C5608"/>
      <c r="D5608"/>
      <c r="E5608"/>
      <c r="F5608"/>
      <c r="K5608"/>
      <c r="L5608"/>
      <c r="M5608"/>
      <c r="N5608"/>
      <c r="O5608"/>
      <c r="Q5608"/>
      <c r="R5608"/>
      <c r="AL5608" s="117"/>
      <c r="AM5608"/>
      <c r="AN5608"/>
      <c r="AO5608"/>
      <c r="AP5608"/>
      <c r="AU5608"/>
      <c r="AV5608" s="169"/>
    </row>
    <row r="5609" spans="1:48" s="9" customFormat="1" ht="15" customHeight="1" x14ac:dyDescent="0.35">
      <c r="A5609"/>
      <c r="B5609"/>
      <c r="C5609"/>
      <c r="D5609"/>
      <c r="E5609"/>
      <c r="F5609"/>
      <c r="K5609"/>
      <c r="L5609"/>
      <c r="M5609"/>
      <c r="N5609"/>
      <c r="O5609"/>
      <c r="Q5609"/>
      <c r="R5609"/>
      <c r="AL5609" s="117"/>
      <c r="AM5609"/>
      <c r="AN5609"/>
      <c r="AO5609"/>
      <c r="AP5609"/>
      <c r="AU5609"/>
      <c r="AV5609" s="169"/>
    </row>
    <row r="5610" spans="1:48" s="9" customFormat="1" ht="15" customHeight="1" x14ac:dyDescent="0.35">
      <c r="A5610"/>
      <c r="B5610"/>
      <c r="C5610"/>
      <c r="D5610"/>
      <c r="E5610"/>
      <c r="F5610"/>
      <c r="K5610"/>
      <c r="L5610"/>
      <c r="M5610"/>
      <c r="N5610"/>
      <c r="O5610"/>
      <c r="Q5610"/>
      <c r="R5610"/>
      <c r="AL5610" s="117"/>
      <c r="AM5610"/>
      <c r="AN5610"/>
      <c r="AO5610"/>
      <c r="AP5610"/>
      <c r="AU5610"/>
      <c r="AV5610" s="169"/>
    </row>
    <row r="5611" spans="1:48" s="9" customFormat="1" ht="15" customHeight="1" x14ac:dyDescent="0.35">
      <c r="A5611"/>
      <c r="B5611"/>
      <c r="C5611"/>
      <c r="D5611"/>
      <c r="E5611"/>
      <c r="F5611"/>
      <c r="K5611"/>
      <c r="L5611"/>
      <c r="M5611"/>
      <c r="N5611"/>
      <c r="O5611"/>
      <c r="Q5611"/>
      <c r="R5611"/>
      <c r="AL5611" s="117"/>
      <c r="AM5611"/>
      <c r="AN5611"/>
      <c r="AO5611"/>
      <c r="AP5611"/>
      <c r="AU5611"/>
      <c r="AV5611" s="169"/>
    </row>
    <row r="5612" spans="1:48" s="9" customFormat="1" ht="15" customHeight="1" x14ac:dyDescent="0.35">
      <c r="A5612"/>
      <c r="B5612"/>
      <c r="C5612"/>
      <c r="D5612"/>
      <c r="E5612"/>
      <c r="F5612"/>
      <c r="K5612"/>
      <c r="L5612"/>
      <c r="M5612"/>
      <c r="N5612"/>
      <c r="O5612"/>
      <c r="Q5612"/>
      <c r="R5612"/>
      <c r="AL5612" s="117"/>
      <c r="AM5612"/>
      <c r="AN5612"/>
      <c r="AO5612"/>
      <c r="AP5612"/>
      <c r="AU5612"/>
      <c r="AV5612" s="169"/>
    </row>
    <row r="5613" spans="1:48" s="9" customFormat="1" ht="15" customHeight="1" x14ac:dyDescent="0.35">
      <c r="A5613"/>
      <c r="B5613"/>
      <c r="C5613"/>
      <c r="D5613"/>
      <c r="E5613"/>
      <c r="F5613"/>
      <c r="K5613"/>
      <c r="L5613"/>
      <c r="M5613"/>
      <c r="N5613"/>
      <c r="O5613"/>
      <c r="Q5613"/>
      <c r="R5613"/>
      <c r="AL5613" s="117"/>
      <c r="AM5613"/>
      <c r="AN5613"/>
      <c r="AO5613"/>
      <c r="AP5613"/>
      <c r="AU5613"/>
      <c r="AV5613" s="169"/>
    </row>
    <row r="5614" spans="1:48" s="9" customFormat="1" ht="15" customHeight="1" x14ac:dyDescent="0.35">
      <c r="A5614"/>
      <c r="B5614"/>
      <c r="C5614"/>
      <c r="D5614"/>
      <c r="E5614"/>
      <c r="F5614"/>
      <c r="K5614"/>
      <c r="L5614"/>
      <c r="M5614"/>
      <c r="N5614"/>
      <c r="O5614"/>
      <c r="Q5614"/>
      <c r="R5614"/>
      <c r="AL5614" s="117"/>
      <c r="AM5614"/>
      <c r="AN5614"/>
      <c r="AO5614"/>
      <c r="AP5614"/>
      <c r="AU5614"/>
      <c r="AV5614" s="169"/>
    </row>
    <row r="5615" spans="1:48" s="9" customFormat="1" ht="15" customHeight="1" x14ac:dyDescent="0.35">
      <c r="A5615"/>
      <c r="B5615"/>
      <c r="C5615"/>
      <c r="D5615"/>
      <c r="E5615"/>
      <c r="F5615"/>
      <c r="K5615"/>
      <c r="L5615"/>
      <c r="M5615"/>
      <c r="N5615"/>
      <c r="O5615"/>
      <c r="Q5615"/>
      <c r="R5615"/>
      <c r="AL5615" s="117"/>
      <c r="AM5615"/>
      <c r="AN5615"/>
      <c r="AO5615"/>
      <c r="AP5615"/>
      <c r="AU5615"/>
      <c r="AV5615" s="169"/>
    </row>
    <row r="5616" spans="1:48" s="9" customFormat="1" ht="15" customHeight="1" x14ac:dyDescent="0.35">
      <c r="A5616"/>
      <c r="B5616"/>
      <c r="C5616"/>
      <c r="D5616"/>
      <c r="E5616"/>
      <c r="F5616"/>
      <c r="K5616"/>
      <c r="L5616"/>
      <c r="M5616"/>
      <c r="N5616"/>
      <c r="O5616"/>
      <c r="Q5616"/>
      <c r="R5616"/>
      <c r="AL5616" s="117"/>
      <c r="AM5616"/>
      <c r="AN5616"/>
      <c r="AO5616"/>
      <c r="AP5616"/>
      <c r="AU5616"/>
      <c r="AV5616" s="169"/>
    </row>
    <row r="5617" spans="1:48" s="9" customFormat="1" ht="15" customHeight="1" x14ac:dyDescent="0.35">
      <c r="A5617"/>
      <c r="B5617"/>
      <c r="C5617"/>
      <c r="D5617"/>
      <c r="E5617"/>
      <c r="F5617"/>
      <c r="K5617"/>
      <c r="L5617"/>
      <c r="M5617"/>
      <c r="N5617"/>
      <c r="O5617"/>
      <c r="Q5617"/>
      <c r="R5617"/>
      <c r="AL5617" s="117"/>
      <c r="AM5617"/>
      <c r="AN5617"/>
      <c r="AO5617"/>
      <c r="AP5617"/>
      <c r="AU5617"/>
      <c r="AV5617" s="169"/>
    </row>
    <row r="5618" spans="1:48" s="9" customFormat="1" ht="15" customHeight="1" x14ac:dyDescent="0.35">
      <c r="A5618"/>
      <c r="B5618"/>
      <c r="C5618"/>
      <c r="D5618"/>
      <c r="E5618"/>
      <c r="F5618"/>
      <c r="K5618"/>
      <c r="L5618"/>
      <c r="M5618"/>
      <c r="N5618"/>
      <c r="O5618"/>
      <c r="Q5618"/>
      <c r="R5618"/>
      <c r="AL5618" s="117"/>
      <c r="AM5618"/>
      <c r="AN5618"/>
      <c r="AO5618"/>
      <c r="AP5618"/>
      <c r="AU5618"/>
      <c r="AV5618" s="169"/>
    </row>
    <row r="5619" spans="1:48" s="9" customFormat="1" ht="15" customHeight="1" x14ac:dyDescent="0.35">
      <c r="A5619"/>
      <c r="B5619"/>
      <c r="C5619"/>
      <c r="D5619"/>
      <c r="E5619"/>
      <c r="F5619"/>
      <c r="K5619"/>
      <c r="L5619"/>
      <c r="M5619"/>
      <c r="N5619"/>
      <c r="O5619"/>
      <c r="Q5619"/>
      <c r="R5619"/>
      <c r="AL5619" s="117"/>
      <c r="AM5619"/>
      <c r="AN5619"/>
      <c r="AO5619"/>
      <c r="AP5619"/>
      <c r="AU5619"/>
      <c r="AV5619" s="169"/>
    </row>
    <row r="5620" spans="1:48" s="9" customFormat="1" ht="15" customHeight="1" x14ac:dyDescent="0.35">
      <c r="A5620"/>
      <c r="B5620"/>
      <c r="C5620"/>
      <c r="D5620"/>
      <c r="E5620"/>
      <c r="F5620"/>
      <c r="K5620"/>
      <c r="L5620"/>
      <c r="M5620"/>
      <c r="N5620"/>
      <c r="O5620"/>
      <c r="Q5620"/>
      <c r="R5620"/>
      <c r="AL5620" s="117"/>
      <c r="AM5620"/>
      <c r="AN5620"/>
      <c r="AO5620"/>
      <c r="AP5620"/>
      <c r="AU5620"/>
      <c r="AV5620" s="169"/>
    </row>
    <row r="5621" spans="1:48" s="9" customFormat="1" ht="15" customHeight="1" x14ac:dyDescent="0.35">
      <c r="A5621"/>
      <c r="B5621"/>
      <c r="C5621"/>
      <c r="D5621"/>
      <c r="E5621"/>
      <c r="F5621"/>
      <c r="K5621"/>
      <c r="L5621"/>
      <c r="M5621"/>
      <c r="N5621"/>
      <c r="O5621"/>
      <c r="Q5621"/>
      <c r="R5621"/>
      <c r="AL5621" s="117"/>
      <c r="AM5621"/>
      <c r="AN5621"/>
      <c r="AO5621"/>
      <c r="AP5621"/>
      <c r="AU5621"/>
      <c r="AV5621" s="169"/>
    </row>
    <row r="5622" spans="1:48" s="9" customFormat="1" ht="15" customHeight="1" x14ac:dyDescent="0.35">
      <c r="A5622"/>
      <c r="B5622"/>
      <c r="C5622"/>
      <c r="D5622"/>
      <c r="E5622"/>
      <c r="F5622"/>
      <c r="K5622"/>
      <c r="L5622"/>
      <c r="M5622"/>
      <c r="N5622"/>
      <c r="O5622"/>
      <c r="Q5622"/>
      <c r="R5622"/>
      <c r="AL5622" s="117"/>
      <c r="AM5622"/>
      <c r="AN5622"/>
      <c r="AO5622"/>
      <c r="AP5622"/>
      <c r="AU5622"/>
      <c r="AV5622" s="169"/>
    </row>
    <row r="5623" spans="1:48" s="9" customFormat="1" ht="15" customHeight="1" x14ac:dyDescent="0.35">
      <c r="A5623"/>
      <c r="B5623"/>
      <c r="C5623"/>
      <c r="D5623"/>
      <c r="E5623"/>
      <c r="F5623"/>
      <c r="K5623"/>
      <c r="L5623"/>
      <c r="M5623"/>
      <c r="N5623"/>
      <c r="O5623"/>
      <c r="Q5623"/>
      <c r="R5623"/>
      <c r="AL5623" s="117"/>
      <c r="AM5623"/>
      <c r="AN5623"/>
      <c r="AO5623"/>
      <c r="AP5623"/>
      <c r="AU5623"/>
      <c r="AV5623" s="169"/>
    </row>
    <row r="5624" spans="1:48" s="9" customFormat="1" ht="15" customHeight="1" x14ac:dyDescent="0.35">
      <c r="A5624"/>
      <c r="B5624"/>
      <c r="C5624"/>
      <c r="D5624"/>
      <c r="E5624"/>
      <c r="F5624"/>
      <c r="K5624"/>
      <c r="L5624"/>
      <c r="M5624"/>
      <c r="N5624"/>
      <c r="O5624"/>
      <c r="Q5624"/>
      <c r="R5624"/>
      <c r="AL5624" s="117"/>
      <c r="AM5624"/>
      <c r="AN5624"/>
      <c r="AO5624"/>
      <c r="AP5624"/>
      <c r="AU5624"/>
      <c r="AV5624" s="169"/>
    </row>
    <row r="5625" spans="1:48" s="9" customFormat="1" ht="15" customHeight="1" x14ac:dyDescent="0.35">
      <c r="A5625"/>
      <c r="B5625"/>
      <c r="C5625"/>
      <c r="D5625"/>
      <c r="E5625"/>
      <c r="F5625"/>
      <c r="K5625"/>
      <c r="L5625"/>
      <c r="M5625"/>
      <c r="N5625"/>
      <c r="O5625"/>
      <c r="Q5625"/>
      <c r="R5625"/>
      <c r="AL5625" s="117"/>
      <c r="AM5625"/>
      <c r="AN5625"/>
      <c r="AO5625"/>
      <c r="AP5625"/>
      <c r="AU5625"/>
      <c r="AV5625" s="169"/>
    </row>
    <row r="5626" spans="1:48" s="9" customFormat="1" ht="15" customHeight="1" x14ac:dyDescent="0.35">
      <c r="A5626"/>
      <c r="B5626"/>
      <c r="C5626"/>
      <c r="D5626"/>
      <c r="E5626"/>
      <c r="F5626"/>
      <c r="K5626"/>
      <c r="L5626"/>
      <c r="M5626"/>
      <c r="N5626"/>
      <c r="O5626"/>
      <c r="Q5626"/>
      <c r="R5626"/>
      <c r="AL5626" s="117"/>
      <c r="AM5626"/>
      <c r="AN5626"/>
      <c r="AO5626"/>
      <c r="AP5626"/>
      <c r="AU5626"/>
      <c r="AV5626" s="169"/>
    </row>
    <row r="5627" spans="1:48" s="9" customFormat="1" ht="15" customHeight="1" x14ac:dyDescent="0.35">
      <c r="A5627"/>
      <c r="B5627"/>
      <c r="C5627"/>
      <c r="D5627"/>
      <c r="E5627"/>
      <c r="F5627"/>
      <c r="K5627"/>
      <c r="L5627"/>
      <c r="M5627"/>
      <c r="N5627"/>
      <c r="O5627"/>
      <c r="Q5627"/>
      <c r="R5627"/>
      <c r="AL5627" s="117"/>
      <c r="AM5627"/>
      <c r="AN5627"/>
      <c r="AO5627"/>
      <c r="AP5627"/>
      <c r="AU5627"/>
      <c r="AV5627" s="169"/>
    </row>
    <row r="5628" spans="1:48" s="9" customFormat="1" ht="15" customHeight="1" x14ac:dyDescent="0.35">
      <c r="A5628"/>
      <c r="B5628"/>
      <c r="C5628"/>
      <c r="D5628"/>
      <c r="E5628"/>
      <c r="F5628"/>
      <c r="K5628"/>
      <c r="L5628"/>
      <c r="M5628"/>
      <c r="N5628"/>
      <c r="O5628"/>
      <c r="Q5628"/>
      <c r="R5628"/>
      <c r="AL5628" s="117"/>
      <c r="AM5628"/>
      <c r="AN5628"/>
      <c r="AO5628"/>
      <c r="AP5628"/>
      <c r="AU5628"/>
      <c r="AV5628" s="169"/>
    </row>
    <row r="5629" spans="1:48" s="9" customFormat="1" ht="15" customHeight="1" x14ac:dyDescent="0.35">
      <c r="A5629"/>
      <c r="B5629"/>
      <c r="C5629"/>
      <c r="D5629"/>
      <c r="E5629"/>
      <c r="F5629"/>
      <c r="K5629"/>
      <c r="L5629"/>
      <c r="M5629"/>
      <c r="N5629"/>
      <c r="O5629"/>
      <c r="Q5629"/>
      <c r="R5629"/>
      <c r="AL5629" s="117"/>
      <c r="AM5629"/>
      <c r="AN5629"/>
      <c r="AO5629"/>
      <c r="AP5629"/>
      <c r="AU5629"/>
      <c r="AV5629" s="169"/>
    </row>
    <row r="5630" spans="1:48" s="9" customFormat="1" ht="15" customHeight="1" x14ac:dyDescent="0.35">
      <c r="A5630"/>
      <c r="B5630"/>
      <c r="C5630"/>
      <c r="D5630"/>
      <c r="E5630"/>
      <c r="F5630"/>
      <c r="K5630"/>
      <c r="L5630"/>
      <c r="M5630"/>
      <c r="N5630"/>
      <c r="O5630"/>
      <c r="Q5630"/>
      <c r="R5630"/>
      <c r="AL5630" s="117"/>
      <c r="AM5630"/>
      <c r="AN5630"/>
      <c r="AO5630"/>
      <c r="AP5630"/>
      <c r="AU5630"/>
      <c r="AV5630" s="169"/>
    </row>
    <row r="5631" spans="1:48" s="9" customFormat="1" ht="15" customHeight="1" x14ac:dyDescent="0.35">
      <c r="A5631"/>
      <c r="B5631"/>
      <c r="C5631"/>
      <c r="D5631"/>
      <c r="E5631"/>
      <c r="F5631"/>
      <c r="K5631"/>
      <c r="L5631"/>
      <c r="M5631"/>
      <c r="N5631"/>
      <c r="O5631"/>
      <c r="Q5631"/>
      <c r="R5631"/>
      <c r="AL5631" s="117"/>
      <c r="AM5631"/>
      <c r="AN5631"/>
      <c r="AO5631"/>
      <c r="AP5631"/>
      <c r="AU5631"/>
      <c r="AV5631" s="169"/>
    </row>
    <row r="5632" spans="1:48" s="9" customFormat="1" ht="15" customHeight="1" x14ac:dyDescent="0.35">
      <c r="A5632"/>
      <c r="B5632"/>
      <c r="C5632"/>
      <c r="D5632"/>
      <c r="E5632"/>
      <c r="F5632"/>
      <c r="K5632"/>
      <c r="L5632"/>
      <c r="M5632"/>
      <c r="N5632"/>
      <c r="O5632"/>
      <c r="Q5632"/>
      <c r="R5632"/>
      <c r="AL5632" s="117"/>
      <c r="AM5632"/>
      <c r="AN5632"/>
      <c r="AO5632"/>
      <c r="AP5632"/>
      <c r="AU5632"/>
      <c r="AV5632" s="169"/>
    </row>
    <row r="5633" spans="1:48" s="9" customFormat="1" ht="15" customHeight="1" x14ac:dyDescent="0.35">
      <c r="A5633"/>
      <c r="B5633"/>
      <c r="C5633"/>
      <c r="D5633"/>
      <c r="E5633"/>
      <c r="F5633"/>
      <c r="K5633"/>
      <c r="L5633"/>
      <c r="M5633"/>
      <c r="N5633"/>
      <c r="O5633"/>
      <c r="Q5633"/>
      <c r="R5633"/>
      <c r="AL5633" s="117"/>
      <c r="AM5633"/>
      <c r="AN5633"/>
      <c r="AO5633"/>
      <c r="AP5633"/>
      <c r="AU5633"/>
      <c r="AV5633" s="169"/>
    </row>
    <row r="5634" spans="1:48" s="9" customFormat="1" ht="15" customHeight="1" x14ac:dyDescent="0.35">
      <c r="A5634"/>
      <c r="B5634"/>
      <c r="C5634"/>
      <c r="D5634"/>
      <c r="E5634"/>
      <c r="F5634"/>
      <c r="K5634"/>
      <c r="L5634"/>
      <c r="M5634"/>
      <c r="N5634"/>
      <c r="O5634"/>
      <c r="Q5634"/>
      <c r="R5634"/>
      <c r="AL5634" s="117"/>
      <c r="AM5634"/>
      <c r="AN5634"/>
      <c r="AO5634"/>
      <c r="AP5634"/>
      <c r="AU5634"/>
      <c r="AV5634" s="169"/>
    </row>
    <row r="5635" spans="1:48" s="9" customFormat="1" ht="15" customHeight="1" x14ac:dyDescent="0.35">
      <c r="A5635"/>
      <c r="B5635"/>
      <c r="C5635"/>
      <c r="D5635"/>
      <c r="E5635"/>
      <c r="F5635"/>
      <c r="K5635"/>
      <c r="L5635"/>
      <c r="M5635"/>
      <c r="N5635"/>
      <c r="O5635"/>
      <c r="Q5635"/>
      <c r="R5635"/>
      <c r="AL5635" s="117"/>
      <c r="AM5635"/>
      <c r="AN5635"/>
      <c r="AO5635"/>
      <c r="AP5635"/>
      <c r="AU5635"/>
      <c r="AV5635" s="169"/>
    </row>
    <row r="5636" spans="1:48" s="9" customFormat="1" ht="15" customHeight="1" x14ac:dyDescent="0.35">
      <c r="A5636"/>
      <c r="B5636"/>
      <c r="C5636"/>
      <c r="D5636"/>
      <c r="E5636"/>
      <c r="F5636"/>
      <c r="K5636"/>
      <c r="L5636"/>
      <c r="M5636"/>
      <c r="N5636"/>
      <c r="O5636"/>
      <c r="Q5636"/>
      <c r="R5636"/>
      <c r="AL5636" s="117"/>
      <c r="AM5636"/>
      <c r="AN5636"/>
      <c r="AO5636"/>
      <c r="AP5636"/>
      <c r="AU5636"/>
      <c r="AV5636" s="169"/>
    </row>
    <row r="5637" spans="1:48" s="9" customFormat="1" ht="15" customHeight="1" x14ac:dyDescent="0.35">
      <c r="A5637"/>
      <c r="B5637"/>
      <c r="C5637"/>
      <c r="D5637"/>
      <c r="E5637"/>
      <c r="F5637"/>
      <c r="K5637"/>
      <c r="L5637"/>
      <c r="M5637"/>
      <c r="N5637"/>
      <c r="O5637"/>
      <c r="Q5637"/>
      <c r="R5637"/>
      <c r="AL5637" s="117"/>
      <c r="AM5637"/>
      <c r="AN5637"/>
      <c r="AO5637"/>
      <c r="AP5637"/>
      <c r="AU5637"/>
      <c r="AV5637" s="169"/>
    </row>
    <row r="5638" spans="1:48" s="9" customFormat="1" ht="15" customHeight="1" x14ac:dyDescent="0.35">
      <c r="A5638"/>
      <c r="B5638"/>
      <c r="C5638"/>
      <c r="D5638"/>
      <c r="E5638"/>
      <c r="F5638"/>
      <c r="K5638"/>
      <c r="L5638"/>
      <c r="M5638"/>
      <c r="N5638"/>
      <c r="O5638"/>
      <c r="Q5638"/>
      <c r="R5638"/>
      <c r="AL5638" s="117"/>
      <c r="AM5638"/>
      <c r="AN5638"/>
      <c r="AO5638"/>
      <c r="AP5638"/>
      <c r="AU5638"/>
      <c r="AV5638" s="169"/>
    </row>
    <row r="5639" spans="1:48" s="9" customFormat="1" ht="15" customHeight="1" x14ac:dyDescent="0.35">
      <c r="A5639"/>
      <c r="B5639"/>
      <c r="C5639"/>
      <c r="D5639"/>
      <c r="E5639"/>
      <c r="F5639"/>
      <c r="K5639"/>
      <c r="L5639"/>
      <c r="M5639"/>
      <c r="N5639"/>
      <c r="O5639"/>
      <c r="Q5639"/>
      <c r="R5639"/>
      <c r="AL5639" s="117"/>
      <c r="AM5639"/>
      <c r="AN5639"/>
      <c r="AO5639"/>
      <c r="AP5639"/>
      <c r="AU5639"/>
      <c r="AV5639" s="169"/>
    </row>
    <row r="5640" spans="1:48" s="9" customFormat="1" ht="15" customHeight="1" x14ac:dyDescent="0.35">
      <c r="A5640"/>
      <c r="B5640"/>
      <c r="C5640"/>
      <c r="D5640"/>
      <c r="E5640"/>
      <c r="F5640"/>
      <c r="K5640"/>
      <c r="L5640"/>
      <c r="M5640"/>
      <c r="N5640"/>
      <c r="O5640"/>
      <c r="Q5640"/>
      <c r="R5640"/>
      <c r="AL5640" s="117"/>
      <c r="AM5640"/>
      <c r="AN5640"/>
      <c r="AO5640"/>
      <c r="AP5640"/>
      <c r="AU5640"/>
      <c r="AV5640" s="169"/>
    </row>
    <row r="5641" spans="1:48" s="9" customFormat="1" ht="15" customHeight="1" x14ac:dyDescent="0.35">
      <c r="A5641"/>
      <c r="B5641"/>
      <c r="C5641"/>
      <c r="D5641"/>
      <c r="E5641"/>
      <c r="F5641"/>
      <c r="K5641"/>
      <c r="L5641"/>
      <c r="M5641"/>
      <c r="N5641"/>
      <c r="O5641"/>
      <c r="Q5641"/>
      <c r="R5641"/>
      <c r="AL5641" s="117"/>
      <c r="AM5641"/>
      <c r="AN5641"/>
      <c r="AO5641"/>
      <c r="AP5641"/>
      <c r="AU5641"/>
      <c r="AV5641" s="169"/>
    </row>
    <row r="5642" spans="1:48" s="9" customFormat="1" ht="15" customHeight="1" x14ac:dyDescent="0.35">
      <c r="A5642"/>
      <c r="B5642"/>
      <c r="C5642"/>
      <c r="D5642"/>
      <c r="E5642"/>
      <c r="F5642"/>
      <c r="K5642"/>
      <c r="L5642"/>
      <c r="M5642"/>
      <c r="N5642"/>
      <c r="O5642"/>
      <c r="Q5642"/>
      <c r="R5642"/>
      <c r="AL5642" s="117"/>
      <c r="AM5642"/>
      <c r="AN5642"/>
      <c r="AO5642"/>
      <c r="AP5642"/>
      <c r="AU5642"/>
      <c r="AV5642" s="169"/>
    </row>
    <row r="5643" spans="1:48" s="9" customFormat="1" ht="15" customHeight="1" x14ac:dyDescent="0.35">
      <c r="A5643"/>
      <c r="B5643"/>
      <c r="C5643"/>
      <c r="D5643"/>
      <c r="E5643"/>
      <c r="F5643"/>
      <c r="K5643"/>
      <c r="L5643"/>
      <c r="M5643"/>
      <c r="N5643"/>
      <c r="O5643"/>
      <c r="Q5643"/>
      <c r="R5643"/>
      <c r="AL5643" s="117"/>
      <c r="AM5643"/>
      <c r="AN5643"/>
      <c r="AO5643"/>
      <c r="AP5643"/>
      <c r="AU5643"/>
      <c r="AV5643" s="169"/>
    </row>
    <row r="5644" spans="1:48" s="9" customFormat="1" ht="15" customHeight="1" x14ac:dyDescent="0.35">
      <c r="A5644"/>
      <c r="B5644"/>
      <c r="C5644"/>
      <c r="D5644"/>
      <c r="E5644"/>
      <c r="F5644"/>
      <c r="K5644"/>
      <c r="L5644"/>
      <c r="M5644"/>
      <c r="N5644"/>
      <c r="O5644"/>
      <c r="Q5644"/>
      <c r="R5644"/>
      <c r="AL5644" s="117"/>
      <c r="AM5644"/>
      <c r="AN5644"/>
      <c r="AO5644"/>
      <c r="AP5644"/>
      <c r="AU5644"/>
      <c r="AV5644" s="169"/>
    </row>
    <row r="5645" spans="1:48" s="9" customFormat="1" ht="15" customHeight="1" x14ac:dyDescent="0.35">
      <c r="A5645"/>
      <c r="B5645"/>
      <c r="C5645"/>
      <c r="D5645"/>
      <c r="E5645"/>
      <c r="F5645"/>
      <c r="K5645"/>
      <c r="L5645"/>
      <c r="M5645"/>
      <c r="N5645"/>
      <c r="O5645"/>
      <c r="Q5645"/>
      <c r="R5645"/>
      <c r="AL5645" s="117"/>
      <c r="AM5645"/>
      <c r="AN5645"/>
      <c r="AO5645"/>
      <c r="AP5645"/>
      <c r="AU5645"/>
      <c r="AV5645" s="169"/>
    </row>
    <row r="5646" spans="1:48" s="9" customFormat="1" ht="15" customHeight="1" x14ac:dyDescent="0.35">
      <c r="A5646"/>
      <c r="B5646"/>
      <c r="C5646"/>
      <c r="D5646"/>
      <c r="E5646"/>
      <c r="F5646"/>
      <c r="K5646"/>
      <c r="L5646"/>
      <c r="M5646"/>
      <c r="N5646"/>
      <c r="O5646"/>
      <c r="Q5646"/>
      <c r="R5646"/>
      <c r="AL5646" s="117"/>
      <c r="AM5646"/>
      <c r="AN5646"/>
      <c r="AO5646"/>
      <c r="AP5646"/>
      <c r="AU5646"/>
      <c r="AV5646" s="169"/>
    </row>
    <row r="5647" spans="1:48" s="9" customFormat="1" ht="15" customHeight="1" x14ac:dyDescent="0.35">
      <c r="A5647"/>
      <c r="B5647"/>
      <c r="C5647"/>
      <c r="D5647"/>
      <c r="E5647"/>
      <c r="F5647"/>
      <c r="K5647"/>
      <c r="L5647"/>
      <c r="M5647"/>
      <c r="N5647"/>
      <c r="O5647"/>
      <c r="Q5647"/>
      <c r="R5647"/>
      <c r="AL5647" s="117"/>
      <c r="AM5647"/>
      <c r="AN5647"/>
      <c r="AO5647"/>
      <c r="AP5647"/>
      <c r="AU5647"/>
      <c r="AV5647" s="169"/>
    </row>
    <row r="5648" spans="1:48" s="9" customFormat="1" ht="15" customHeight="1" x14ac:dyDescent="0.35">
      <c r="A5648"/>
      <c r="B5648"/>
      <c r="C5648"/>
      <c r="D5648"/>
      <c r="E5648"/>
      <c r="F5648"/>
      <c r="K5648"/>
      <c r="L5648"/>
      <c r="M5648"/>
      <c r="N5648"/>
      <c r="O5648"/>
      <c r="Q5648"/>
      <c r="R5648"/>
      <c r="AL5648" s="117"/>
      <c r="AM5648"/>
      <c r="AN5648"/>
      <c r="AO5648"/>
      <c r="AP5648"/>
      <c r="AU5648"/>
      <c r="AV5648" s="169"/>
    </row>
    <row r="5649" spans="1:48" s="9" customFormat="1" ht="15" customHeight="1" x14ac:dyDescent="0.35">
      <c r="A5649"/>
      <c r="B5649"/>
      <c r="C5649"/>
      <c r="D5649"/>
      <c r="E5649"/>
      <c r="F5649"/>
      <c r="K5649"/>
      <c r="L5649"/>
      <c r="M5649"/>
      <c r="N5649"/>
      <c r="O5649"/>
      <c r="Q5649"/>
      <c r="R5649"/>
      <c r="AL5649" s="117"/>
      <c r="AM5649"/>
      <c r="AN5649"/>
      <c r="AO5649"/>
      <c r="AP5649"/>
      <c r="AU5649"/>
      <c r="AV5649" s="169"/>
    </row>
    <row r="5650" spans="1:48" s="9" customFormat="1" ht="15" customHeight="1" x14ac:dyDescent="0.35">
      <c r="A5650"/>
      <c r="B5650"/>
      <c r="C5650"/>
      <c r="D5650"/>
      <c r="E5650"/>
      <c r="F5650"/>
      <c r="K5650"/>
      <c r="L5650"/>
      <c r="M5650"/>
      <c r="N5650"/>
      <c r="O5650"/>
      <c r="Q5650"/>
      <c r="R5650"/>
      <c r="AL5650" s="117"/>
      <c r="AM5650"/>
      <c r="AN5650"/>
      <c r="AO5650"/>
      <c r="AP5650"/>
      <c r="AU5650"/>
      <c r="AV5650" s="169"/>
    </row>
    <row r="5651" spans="1:48" s="9" customFormat="1" ht="15" customHeight="1" x14ac:dyDescent="0.35">
      <c r="A5651"/>
      <c r="B5651"/>
      <c r="C5651"/>
      <c r="D5651"/>
      <c r="E5651"/>
      <c r="F5651"/>
      <c r="K5651"/>
      <c r="L5651"/>
      <c r="M5651"/>
      <c r="N5651"/>
      <c r="O5651"/>
      <c r="Q5651"/>
      <c r="R5651"/>
      <c r="AL5651" s="117"/>
      <c r="AM5651"/>
      <c r="AN5651"/>
      <c r="AO5651"/>
      <c r="AP5651"/>
      <c r="AU5651"/>
      <c r="AV5651" s="169"/>
    </row>
    <row r="5652" spans="1:48" s="9" customFormat="1" ht="15" customHeight="1" x14ac:dyDescent="0.35">
      <c r="A5652"/>
      <c r="B5652"/>
      <c r="C5652"/>
      <c r="D5652"/>
      <c r="E5652"/>
      <c r="F5652"/>
      <c r="K5652"/>
      <c r="L5652"/>
      <c r="M5652"/>
      <c r="N5652"/>
      <c r="O5652"/>
      <c r="Q5652"/>
      <c r="R5652"/>
      <c r="AL5652" s="117"/>
      <c r="AM5652"/>
      <c r="AN5652"/>
      <c r="AO5652"/>
      <c r="AP5652"/>
      <c r="AU5652"/>
      <c r="AV5652" s="169"/>
    </row>
    <row r="5653" spans="1:48" s="9" customFormat="1" ht="15" customHeight="1" x14ac:dyDescent="0.35">
      <c r="A5653"/>
      <c r="B5653"/>
      <c r="C5653"/>
      <c r="D5653"/>
      <c r="E5653"/>
      <c r="F5653"/>
      <c r="K5653"/>
      <c r="L5653"/>
      <c r="M5653"/>
      <c r="N5653"/>
      <c r="O5653"/>
      <c r="Q5653"/>
      <c r="R5653"/>
      <c r="AL5653" s="117"/>
      <c r="AM5653"/>
      <c r="AN5653"/>
      <c r="AO5653"/>
      <c r="AP5653"/>
      <c r="AU5653"/>
      <c r="AV5653" s="169"/>
    </row>
    <row r="5654" spans="1:48" s="9" customFormat="1" ht="15" customHeight="1" x14ac:dyDescent="0.35">
      <c r="A5654"/>
      <c r="B5654"/>
      <c r="C5654"/>
      <c r="D5654"/>
      <c r="E5654"/>
      <c r="F5654"/>
      <c r="K5654"/>
      <c r="L5654"/>
      <c r="M5654"/>
      <c r="N5654"/>
      <c r="O5654"/>
      <c r="Q5654"/>
      <c r="R5654"/>
      <c r="AL5654" s="117"/>
      <c r="AM5654"/>
      <c r="AN5654"/>
      <c r="AO5654"/>
      <c r="AP5654"/>
      <c r="AU5654"/>
      <c r="AV5654" s="169"/>
    </row>
    <row r="5655" spans="1:48" s="9" customFormat="1" ht="15" customHeight="1" x14ac:dyDescent="0.35">
      <c r="A5655"/>
      <c r="B5655"/>
      <c r="C5655"/>
      <c r="D5655"/>
      <c r="E5655"/>
      <c r="F5655"/>
      <c r="K5655"/>
      <c r="L5655"/>
      <c r="M5655"/>
      <c r="N5655"/>
      <c r="O5655"/>
      <c r="Q5655"/>
      <c r="R5655"/>
      <c r="AL5655" s="117"/>
      <c r="AM5655"/>
      <c r="AN5655"/>
      <c r="AO5655"/>
      <c r="AP5655"/>
      <c r="AU5655"/>
      <c r="AV5655" s="169"/>
    </row>
    <row r="5656" spans="1:48" s="9" customFormat="1" ht="15" customHeight="1" x14ac:dyDescent="0.35">
      <c r="A5656"/>
      <c r="B5656"/>
      <c r="C5656"/>
      <c r="D5656"/>
      <c r="E5656"/>
      <c r="F5656"/>
      <c r="K5656"/>
      <c r="L5656"/>
      <c r="M5656"/>
      <c r="N5656"/>
      <c r="O5656"/>
      <c r="Q5656"/>
      <c r="R5656"/>
      <c r="AL5656" s="117"/>
      <c r="AM5656"/>
      <c r="AN5656"/>
      <c r="AO5656"/>
      <c r="AP5656"/>
      <c r="AU5656"/>
      <c r="AV5656" s="169"/>
    </row>
    <row r="5657" spans="1:48" s="9" customFormat="1" ht="15" customHeight="1" x14ac:dyDescent="0.35">
      <c r="A5657"/>
      <c r="B5657"/>
      <c r="C5657"/>
      <c r="D5657"/>
      <c r="E5657"/>
      <c r="F5657"/>
      <c r="K5657"/>
      <c r="L5657"/>
      <c r="M5657"/>
      <c r="N5657"/>
      <c r="O5657"/>
      <c r="Q5657"/>
      <c r="R5657"/>
      <c r="AL5657" s="117"/>
      <c r="AM5657"/>
      <c r="AN5657"/>
      <c r="AO5657"/>
      <c r="AP5657"/>
      <c r="AU5657"/>
      <c r="AV5657" s="169"/>
    </row>
    <row r="5658" spans="1:48" s="9" customFormat="1" ht="15" customHeight="1" x14ac:dyDescent="0.35">
      <c r="A5658"/>
      <c r="B5658"/>
      <c r="C5658"/>
      <c r="D5658"/>
      <c r="E5658"/>
      <c r="F5658"/>
      <c r="K5658"/>
      <c r="L5658"/>
      <c r="M5658"/>
      <c r="N5658"/>
      <c r="O5658"/>
      <c r="Q5658"/>
      <c r="R5658"/>
      <c r="AL5658" s="117"/>
      <c r="AM5658"/>
      <c r="AN5658"/>
      <c r="AO5658"/>
      <c r="AP5658"/>
      <c r="AU5658"/>
      <c r="AV5658" s="169"/>
    </row>
    <row r="5659" spans="1:48" s="9" customFormat="1" ht="15" customHeight="1" x14ac:dyDescent="0.35">
      <c r="A5659"/>
      <c r="B5659"/>
      <c r="C5659"/>
      <c r="D5659"/>
      <c r="E5659"/>
      <c r="F5659"/>
      <c r="K5659"/>
      <c r="L5659"/>
      <c r="M5659"/>
      <c r="N5659"/>
      <c r="O5659"/>
      <c r="Q5659"/>
      <c r="R5659"/>
      <c r="AL5659" s="117"/>
      <c r="AM5659"/>
      <c r="AN5659"/>
      <c r="AO5659"/>
      <c r="AP5659"/>
      <c r="AU5659"/>
      <c r="AV5659" s="169"/>
    </row>
    <row r="5660" spans="1:48" s="9" customFormat="1" ht="15" customHeight="1" x14ac:dyDescent="0.35">
      <c r="A5660"/>
      <c r="B5660"/>
      <c r="C5660"/>
      <c r="D5660"/>
      <c r="E5660"/>
      <c r="F5660"/>
      <c r="K5660"/>
      <c r="L5660"/>
      <c r="M5660"/>
      <c r="N5660"/>
      <c r="O5660"/>
      <c r="Q5660"/>
      <c r="R5660"/>
      <c r="AL5660" s="117"/>
      <c r="AM5660"/>
      <c r="AN5660"/>
      <c r="AO5660"/>
      <c r="AP5660"/>
      <c r="AU5660"/>
      <c r="AV5660" s="169"/>
    </row>
    <row r="5661" spans="1:48" s="9" customFormat="1" ht="15" customHeight="1" x14ac:dyDescent="0.35">
      <c r="A5661"/>
      <c r="B5661"/>
      <c r="C5661"/>
      <c r="D5661"/>
      <c r="E5661"/>
      <c r="F5661"/>
      <c r="K5661"/>
      <c r="L5661"/>
      <c r="M5661"/>
      <c r="N5661"/>
      <c r="O5661"/>
      <c r="Q5661"/>
      <c r="R5661"/>
      <c r="AL5661" s="117"/>
      <c r="AM5661"/>
      <c r="AN5661"/>
      <c r="AO5661"/>
      <c r="AP5661"/>
      <c r="AU5661"/>
      <c r="AV5661" s="169"/>
    </row>
    <row r="5662" spans="1:48" s="9" customFormat="1" ht="15" customHeight="1" x14ac:dyDescent="0.35">
      <c r="A5662"/>
      <c r="B5662"/>
      <c r="C5662"/>
      <c r="D5662"/>
      <c r="E5662"/>
      <c r="F5662"/>
      <c r="K5662"/>
      <c r="L5662"/>
      <c r="M5662"/>
      <c r="N5662"/>
      <c r="O5662"/>
      <c r="Q5662"/>
      <c r="R5662"/>
      <c r="AL5662" s="117"/>
      <c r="AM5662"/>
      <c r="AN5662"/>
      <c r="AO5662"/>
      <c r="AP5662"/>
      <c r="AU5662"/>
      <c r="AV5662" s="169"/>
    </row>
    <row r="5663" spans="1:48" s="9" customFormat="1" ht="15" customHeight="1" x14ac:dyDescent="0.35">
      <c r="A5663"/>
      <c r="B5663"/>
      <c r="C5663"/>
      <c r="D5663"/>
      <c r="E5663"/>
      <c r="F5663"/>
      <c r="K5663"/>
      <c r="L5663"/>
      <c r="M5663"/>
      <c r="N5663"/>
      <c r="O5663"/>
      <c r="Q5663"/>
      <c r="R5663"/>
      <c r="AL5663" s="117"/>
      <c r="AM5663"/>
      <c r="AN5663"/>
      <c r="AO5663"/>
      <c r="AP5663"/>
      <c r="AU5663"/>
      <c r="AV5663" s="169"/>
    </row>
    <row r="5664" spans="1:48" s="9" customFormat="1" ht="15" customHeight="1" x14ac:dyDescent="0.35">
      <c r="A5664"/>
      <c r="B5664"/>
      <c r="C5664"/>
      <c r="D5664"/>
      <c r="E5664"/>
      <c r="F5664"/>
      <c r="K5664"/>
      <c r="L5664"/>
      <c r="M5664"/>
      <c r="N5664"/>
      <c r="O5664"/>
      <c r="Q5664"/>
      <c r="R5664"/>
      <c r="AL5664" s="117"/>
      <c r="AM5664"/>
      <c r="AN5664"/>
      <c r="AO5664"/>
      <c r="AP5664"/>
      <c r="AU5664"/>
      <c r="AV5664" s="169"/>
    </row>
    <row r="5665" spans="1:48" s="9" customFormat="1" ht="15" customHeight="1" x14ac:dyDescent="0.35">
      <c r="A5665"/>
      <c r="B5665"/>
      <c r="C5665"/>
      <c r="D5665"/>
      <c r="E5665"/>
      <c r="F5665"/>
      <c r="K5665"/>
      <c r="L5665"/>
      <c r="M5665"/>
      <c r="N5665"/>
      <c r="O5665"/>
      <c r="Q5665"/>
      <c r="R5665"/>
      <c r="AL5665" s="117"/>
      <c r="AM5665"/>
      <c r="AN5665"/>
      <c r="AO5665"/>
      <c r="AP5665"/>
      <c r="AU5665"/>
      <c r="AV5665" s="169"/>
    </row>
    <row r="5666" spans="1:48" s="9" customFormat="1" ht="15" customHeight="1" x14ac:dyDescent="0.35">
      <c r="A5666"/>
      <c r="B5666"/>
      <c r="C5666"/>
      <c r="D5666"/>
      <c r="E5666"/>
      <c r="F5666"/>
      <c r="K5666"/>
      <c r="L5666"/>
      <c r="M5666"/>
      <c r="N5666"/>
      <c r="O5666"/>
      <c r="Q5666"/>
      <c r="R5666"/>
      <c r="AL5666" s="117"/>
      <c r="AM5666"/>
      <c r="AN5666"/>
      <c r="AO5666"/>
      <c r="AP5666"/>
      <c r="AU5666"/>
      <c r="AV5666" s="169"/>
    </row>
    <row r="5667" spans="1:48" s="9" customFormat="1" ht="15" customHeight="1" x14ac:dyDescent="0.35">
      <c r="A5667"/>
      <c r="B5667"/>
      <c r="C5667"/>
      <c r="D5667"/>
      <c r="E5667"/>
      <c r="F5667"/>
      <c r="K5667"/>
      <c r="L5667"/>
      <c r="M5667"/>
      <c r="N5667"/>
      <c r="O5667"/>
      <c r="Q5667"/>
      <c r="R5667"/>
      <c r="AL5667" s="117"/>
      <c r="AM5667"/>
      <c r="AN5667"/>
      <c r="AO5667"/>
      <c r="AP5667"/>
      <c r="AU5667"/>
      <c r="AV5667" s="169"/>
    </row>
    <row r="5668" spans="1:48" s="9" customFormat="1" ht="15" customHeight="1" x14ac:dyDescent="0.35">
      <c r="A5668"/>
      <c r="B5668"/>
      <c r="C5668"/>
      <c r="D5668"/>
      <c r="E5668"/>
      <c r="F5668"/>
      <c r="K5668"/>
      <c r="L5668"/>
      <c r="M5668"/>
      <c r="N5668"/>
      <c r="O5668"/>
      <c r="Q5668"/>
      <c r="R5668"/>
      <c r="AL5668" s="117"/>
      <c r="AM5668"/>
      <c r="AN5668"/>
      <c r="AO5668"/>
      <c r="AP5668"/>
      <c r="AU5668"/>
      <c r="AV5668" s="169"/>
    </row>
    <row r="5669" spans="1:48" s="9" customFormat="1" ht="15" customHeight="1" x14ac:dyDescent="0.35">
      <c r="A5669"/>
      <c r="B5669"/>
      <c r="C5669"/>
      <c r="D5669"/>
      <c r="E5669"/>
      <c r="F5669"/>
      <c r="K5669"/>
      <c r="L5669"/>
      <c r="M5669"/>
      <c r="N5669"/>
      <c r="O5669"/>
      <c r="Q5669"/>
      <c r="R5669"/>
      <c r="AL5669" s="117"/>
      <c r="AM5669"/>
      <c r="AN5669"/>
      <c r="AO5669"/>
      <c r="AP5669"/>
      <c r="AU5669"/>
      <c r="AV5669" s="169"/>
    </row>
    <row r="5670" spans="1:48" s="9" customFormat="1" ht="15" customHeight="1" x14ac:dyDescent="0.35">
      <c r="A5670"/>
      <c r="B5670"/>
      <c r="C5670"/>
      <c r="D5670"/>
      <c r="E5670"/>
      <c r="F5670"/>
      <c r="K5670"/>
      <c r="L5670"/>
      <c r="M5670"/>
      <c r="N5670"/>
      <c r="O5670"/>
      <c r="Q5670"/>
      <c r="R5670"/>
      <c r="AL5670" s="117"/>
      <c r="AM5670"/>
      <c r="AN5670"/>
      <c r="AO5670"/>
      <c r="AP5670"/>
      <c r="AU5670"/>
      <c r="AV5670" s="169"/>
    </row>
    <row r="5671" spans="1:48" s="9" customFormat="1" ht="15" customHeight="1" x14ac:dyDescent="0.35">
      <c r="A5671"/>
      <c r="B5671"/>
      <c r="C5671"/>
      <c r="D5671"/>
      <c r="E5671"/>
      <c r="F5671"/>
      <c r="K5671"/>
      <c r="L5671"/>
      <c r="M5671"/>
      <c r="N5671"/>
      <c r="O5671"/>
      <c r="Q5671"/>
      <c r="R5671"/>
      <c r="AL5671" s="117"/>
      <c r="AM5671"/>
      <c r="AN5671"/>
      <c r="AO5671"/>
      <c r="AP5671"/>
      <c r="AU5671"/>
      <c r="AV5671" s="169"/>
    </row>
    <row r="5672" spans="1:48" s="9" customFormat="1" ht="15" customHeight="1" x14ac:dyDescent="0.35">
      <c r="A5672"/>
      <c r="B5672"/>
      <c r="C5672"/>
      <c r="D5672"/>
      <c r="E5672"/>
      <c r="F5672"/>
      <c r="K5672"/>
      <c r="L5672"/>
      <c r="M5672"/>
      <c r="N5672"/>
      <c r="O5672"/>
      <c r="Q5672"/>
      <c r="R5672"/>
      <c r="AL5672" s="117"/>
      <c r="AM5672"/>
      <c r="AN5672"/>
      <c r="AO5672"/>
      <c r="AP5672"/>
      <c r="AU5672"/>
      <c r="AV5672" s="169"/>
    </row>
    <row r="5673" spans="1:48" s="9" customFormat="1" ht="15" customHeight="1" x14ac:dyDescent="0.35">
      <c r="A5673"/>
      <c r="B5673"/>
      <c r="C5673"/>
      <c r="D5673"/>
      <c r="E5673"/>
      <c r="F5673"/>
      <c r="K5673"/>
      <c r="L5673"/>
      <c r="M5673"/>
      <c r="N5673"/>
      <c r="O5673"/>
      <c r="Q5673"/>
      <c r="R5673"/>
      <c r="AL5673" s="117"/>
      <c r="AM5673"/>
      <c r="AN5673"/>
      <c r="AO5673"/>
      <c r="AP5673"/>
      <c r="AU5673"/>
      <c r="AV5673" s="169"/>
    </row>
    <row r="5674" spans="1:48" s="9" customFormat="1" ht="15" customHeight="1" x14ac:dyDescent="0.35">
      <c r="A5674"/>
      <c r="B5674"/>
      <c r="C5674"/>
      <c r="D5674"/>
      <c r="E5674"/>
      <c r="F5674"/>
      <c r="K5674"/>
      <c r="L5674"/>
      <c r="M5674"/>
      <c r="N5674"/>
      <c r="O5674"/>
      <c r="Q5674"/>
      <c r="R5674"/>
      <c r="AL5674" s="117"/>
      <c r="AM5674"/>
      <c r="AN5674"/>
      <c r="AO5674"/>
      <c r="AP5674"/>
      <c r="AU5674"/>
      <c r="AV5674" s="169"/>
    </row>
    <row r="5675" spans="1:48" s="9" customFormat="1" ht="15" customHeight="1" x14ac:dyDescent="0.35">
      <c r="A5675"/>
      <c r="B5675"/>
      <c r="C5675"/>
      <c r="D5675"/>
      <c r="E5675"/>
      <c r="F5675"/>
      <c r="K5675"/>
      <c r="L5675"/>
      <c r="M5675"/>
      <c r="N5675"/>
      <c r="O5675"/>
      <c r="Q5675"/>
      <c r="R5675"/>
      <c r="AL5675" s="117"/>
      <c r="AM5675"/>
      <c r="AN5675"/>
      <c r="AO5675"/>
      <c r="AP5675"/>
      <c r="AU5675"/>
      <c r="AV5675" s="169"/>
    </row>
    <row r="5676" spans="1:48" s="9" customFormat="1" ht="15" customHeight="1" x14ac:dyDescent="0.35">
      <c r="A5676"/>
      <c r="B5676"/>
      <c r="C5676"/>
      <c r="D5676"/>
      <c r="E5676"/>
      <c r="F5676"/>
      <c r="K5676"/>
      <c r="L5676"/>
      <c r="M5676"/>
      <c r="N5676"/>
      <c r="O5676"/>
      <c r="Q5676"/>
      <c r="R5676"/>
      <c r="AL5676" s="117"/>
      <c r="AM5676"/>
      <c r="AN5676"/>
      <c r="AO5676"/>
      <c r="AP5676"/>
      <c r="AU5676"/>
      <c r="AV5676" s="169"/>
    </row>
    <row r="5677" spans="1:48" s="9" customFormat="1" ht="15" customHeight="1" x14ac:dyDescent="0.35">
      <c r="A5677"/>
      <c r="B5677"/>
      <c r="C5677"/>
      <c r="D5677"/>
      <c r="E5677"/>
      <c r="F5677"/>
      <c r="K5677"/>
      <c r="L5677"/>
      <c r="M5677"/>
      <c r="N5677"/>
      <c r="O5677"/>
      <c r="Q5677"/>
      <c r="R5677"/>
      <c r="AL5677" s="117"/>
      <c r="AM5677"/>
      <c r="AN5677"/>
      <c r="AO5677"/>
      <c r="AP5677"/>
      <c r="AU5677"/>
      <c r="AV5677" s="169"/>
    </row>
    <row r="5678" spans="1:48" s="9" customFormat="1" ht="15" customHeight="1" x14ac:dyDescent="0.35">
      <c r="A5678"/>
      <c r="B5678"/>
      <c r="C5678"/>
      <c r="D5678"/>
      <c r="E5678"/>
      <c r="F5678"/>
      <c r="K5678"/>
      <c r="L5678"/>
      <c r="M5678"/>
      <c r="N5678"/>
      <c r="O5678"/>
      <c r="Q5678"/>
      <c r="R5678"/>
      <c r="AL5678" s="117"/>
      <c r="AM5678"/>
      <c r="AN5678"/>
      <c r="AO5678"/>
      <c r="AP5678"/>
      <c r="AU5678"/>
      <c r="AV5678" s="169"/>
    </row>
    <row r="5679" spans="1:48" s="9" customFormat="1" ht="15" customHeight="1" x14ac:dyDescent="0.35">
      <c r="A5679"/>
      <c r="B5679"/>
      <c r="C5679"/>
      <c r="D5679"/>
      <c r="E5679"/>
      <c r="F5679"/>
      <c r="K5679"/>
      <c r="L5679"/>
      <c r="M5679"/>
      <c r="N5679"/>
      <c r="O5679"/>
      <c r="Q5679"/>
      <c r="R5679"/>
      <c r="AL5679" s="117"/>
      <c r="AM5679"/>
      <c r="AN5679"/>
      <c r="AO5679"/>
      <c r="AP5679"/>
      <c r="AU5679"/>
      <c r="AV5679" s="169"/>
    </row>
    <row r="5680" spans="1:48" s="9" customFormat="1" ht="15" customHeight="1" x14ac:dyDescent="0.35">
      <c r="A5680"/>
      <c r="B5680"/>
      <c r="C5680"/>
      <c r="D5680"/>
      <c r="E5680"/>
      <c r="F5680"/>
      <c r="K5680"/>
      <c r="L5680"/>
      <c r="M5680"/>
      <c r="N5680"/>
      <c r="O5680"/>
      <c r="Q5680"/>
      <c r="R5680"/>
      <c r="AL5680" s="117"/>
      <c r="AM5680"/>
      <c r="AN5680"/>
      <c r="AO5680"/>
      <c r="AP5680"/>
      <c r="AU5680"/>
      <c r="AV5680" s="169"/>
    </row>
    <row r="5681" spans="1:48" s="9" customFormat="1" ht="15" customHeight="1" x14ac:dyDescent="0.35">
      <c r="A5681"/>
      <c r="B5681"/>
      <c r="C5681"/>
      <c r="D5681"/>
      <c r="E5681"/>
      <c r="F5681"/>
      <c r="K5681"/>
      <c r="L5681"/>
      <c r="M5681"/>
      <c r="N5681"/>
      <c r="O5681"/>
      <c r="Q5681"/>
      <c r="R5681"/>
      <c r="AL5681" s="117"/>
      <c r="AM5681"/>
      <c r="AN5681"/>
      <c r="AO5681"/>
      <c r="AP5681"/>
      <c r="AU5681"/>
      <c r="AV5681" s="169"/>
    </row>
    <row r="5682" spans="1:48" s="9" customFormat="1" ht="15" customHeight="1" x14ac:dyDescent="0.35">
      <c r="A5682"/>
      <c r="B5682"/>
      <c r="C5682"/>
      <c r="D5682"/>
      <c r="E5682"/>
      <c r="F5682"/>
      <c r="K5682"/>
      <c r="L5682"/>
      <c r="M5682"/>
      <c r="N5682"/>
      <c r="O5682"/>
      <c r="Q5682"/>
      <c r="R5682"/>
      <c r="AL5682" s="117"/>
      <c r="AM5682"/>
      <c r="AN5682"/>
      <c r="AO5682"/>
      <c r="AP5682"/>
      <c r="AU5682"/>
      <c r="AV5682" s="169"/>
    </row>
    <row r="5683" spans="1:48" s="9" customFormat="1" ht="15" customHeight="1" x14ac:dyDescent="0.35">
      <c r="A5683"/>
      <c r="B5683"/>
      <c r="C5683"/>
      <c r="D5683"/>
      <c r="E5683"/>
      <c r="F5683"/>
      <c r="K5683"/>
      <c r="L5683"/>
      <c r="M5683"/>
      <c r="N5683"/>
      <c r="O5683"/>
      <c r="Q5683"/>
      <c r="R5683"/>
      <c r="AL5683" s="117"/>
      <c r="AM5683"/>
      <c r="AN5683"/>
      <c r="AO5683"/>
      <c r="AP5683"/>
      <c r="AU5683"/>
      <c r="AV5683" s="169"/>
    </row>
    <row r="5684" spans="1:48" s="9" customFormat="1" ht="15" customHeight="1" x14ac:dyDescent="0.35">
      <c r="A5684"/>
      <c r="B5684"/>
      <c r="C5684"/>
      <c r="D5684"/>
      <c r="E5684"/>
      <c r="F5684"/>
      <c r="K5684"/>
      <c r="L5684"/>
      <c r="M5684"/>
      <c r="N5684"/>
      <c r="O5684"/>
      <c r="Q5684"/>
      <c r="R5684"/>
      <c r="AL5684" s="117"/>
      <c r="AM5684"/>
      <c r="AN5684"/>
      <c r="AO5684"/>
      <c r="AP5684"/>
      <c r="AU5684"/>
      <c r="AV5684" s="169"/>
    </row>
    <row r="5685" spans="1:48" s="9" customFormat="1" ht="15" customHeight="1" x14ac:dyDescent="0.35">
      <c r="A5685"/>
      <c r="B5685"/>
      <c r="C5685"/>
      <c r="D5685"/>
      <c r="E5685"/>
      <c r="F5685"/>
      <c r="K5685"/>
      <c r="L5685"/>
      <c r="M5685"/>
      <c r="N5685"/>
      <c r="O5685"/>
      <c r="Q5685"/>
      <c r="R5685"/>
      <c r="AL5685" s="117"/>
      <c r="AM5685"/>
      <c r="AN5685"/>
      <c r="AO5685"/>
      <c r="AP5685"/>
      <c r="AU5685"/>
      <c r="AV5685" s="169"/>
    </row>
    <row r="5686" spans="1:48" s="9" customFormat="1" ht="15" customHeight="1" x14ac:dyDescent="0.35">
      <c r="A5686"/>
      <c r="B5686"/>
      <c r="C5686"/>
      <c r="D5686"/>
      <c r="E5686"/>
      <c r="F5686"/>
      <c r="K5686"/>
      <c r="L5686"/>
      <c r="M5686"/>
      <c r="N5686"/>
      <c r="O5686"/>
      <c r="Q5686"/>
      <c r="R5686"/>
      <c r="AL5686" s="117"/>
      <c r="AM5686"/>
      <c r="AN5686"/>
      <c r="AO5686"/>
      <c r="AP5686"/>
      <c r="AU5686"/>
      <c r="AV5686" s="169"/>
    </row>
    <row r="5687" spans="1:48" s="9" customFormat="1" ht="15" customHeight="1" x14ac:dyDescent="0.35">
      <c r="A5687"/>
      <c r="B5687"/>
      <c r="C5687"/>
      <c r="D5687"/>
      <c r="E5687"/>
      <c r="F5687"/>
      <c r="K5687"/>
      <c r="L5687"/>
      <c r="M5687"/>
      <c r="N5687"/>
      <c r="O5687"/>
      <c r="Q5687"/>
      <c r="R5687"/>
      <c r="AL5687" s="117"/>
      <c r="AM5687"/>
      <c r="AN5687"/>
      <c r="AO5687"/>
      <c r="AP5687"/>
      <c r="AU5687"/>
      <c r="AV5687" s="169"/>
    </row>
    <row r="5688" spans="1:48" s="9" customFormat="1" ht="15" customHeight="1" x14ac:dyDescent="0.35">
      <c r="A5688"/>
      <c r="B5688"/>
      <c r="C5688"/>
      <c r="D5688"/>
      <c r="E5688"/>
      <c r="F5688"/>
      <c r="K5688"/>
      <c r="L5688"/>
      <c r="M5688"/>
      <c r="N5688"/>
      <c r="O5688"/>
      <c r="Q5688"/>
      <c r="R5688"/>
      <c r="AL5688" s="117"/>
      <c r="AM5688"/>
      <c r="AN5688"/>
      <c r="AO5688"/>
      <c r="AP5688"/>
      <c r="AU5688"/>
      <c r="AV5688" s="169"/>
    </row>
    <row r="5689" spans="1:48" s="9" customFormat="1" ht="15" customHeight="1" x14ac:dyDescent="0.35">
      <c r="A5689"/>
      <c r="B5689"/>
      <c r="C5689"/>
      <c r="D5689"/>
      <c r="E5689"/>
      <c r="F5689"/>
      <c r="K5689"/>
      <c r="L5689"/>
      <c r="M5689"/>
      <c r="N5689"/>
      <c r="O5689"/>
      <c r="Q5689"/>
      <c r="R5689"/>
      <c r="AL5689" s="117"/>
      <c r="AM5689"/>
      <c r="AN5689"/>
      <c r="AO5689"/>
      <c r="AP5689"/>
      <c r="AU5689"/>
      <c r="AV5689" s="169"/>
    </row>
    <row r="5690" spans="1:48" s="9" customFormat="1" ht="15" customHeight="1" x14ac:dyDescent="0.35">
      <c r="A5690"/>
      <c r="B5690"/>
      <c r="C5690"/>
      <c r="D5690"/>
      <c r="E5690"/>
      <c r="F5690"/>
      <c r="K5690"/>
      <c r="L5690"/>
      <c r="M5690"/>
      <c r="N5690"/>
      <c r="O5690"/>
      <c r="Q5690"/>
      <c r="R5690"/>
      <c r="AL5690" s="117"/>
      <c r="AM5690"/>
      <c r="AN5690"/>
      <c r="AO5690"/>
      <c r="AP5690"/>
      <c r="AU5690"/>
      <c r="AV5690" s="169"/>
    </row>
    <row r="5691" spans="1:48" s="9" customFormat="1" ht="15" customHeight="1" x14ac:dyDescent="0.35">
      <c r="A5691"/>
      <c r="B5691"/>
      <c r="C5691"/>
      <c r="D5691"/>
      <c r="E5691"/>
      <c r="F5691"/>
      <c r="K5691"/>
      <c r="L5691"/>
      <c r="M5691"/>
      <c r="N5691"/>
      <c r="O5691"/>
      <c r="Q5691"/>
      <c r="R5691"/>
      <c r="AL5691" s="117"/>
      <c r="AM5691"/>
      <c r="AN5691"/>
      <c r="AO5691"/>
      <c r="AP5691"/>
      <c r="AU5691"/>
      <c r="AV5691" s="169"/>
    </row>
    <row r="5692" spans="1:48" s="9" customFormat="1" ht="15" customHeight="1" x14ac:dyDescent="0.35">
      <c r="A5692"/>
      <c r="B5692"/>
      <c r="C5692"/>
      <c r="D5692"/>
      <c r="E5692"/>
      <c r="F5692"/>
      <c r="K5692"/>
      <c r="L5692"/>
      <c r="M5692"/>
      <c r="N5692"/>
      <c r="O5692"/>
      <c r="Q5692"/>
      <c r="R5692"/>
      <c r="AL5692" s="117"/>
      <c r="AM5692"/>
      <c r="AN5692"/>
      <c r="AO5692"/>
      <c r="AP5692"/>
      <c r="AU5692"/>
      <c r="AV5692" s="169"/>
    </row>
    <row r="5693" spans="1:48" s="9" customFormat="1" ht="15" customHeight="1" x14ac:dyDescent="0.35">
      <c r="A5693"/>
      <c r="B5693"/>
      <c r="C5693"/>
      <c r="D5693"/>
      <c r="E5693"/>
      <c r="F5693"/>
      <c r="K5693"/>
      <c r="L5693"/>
      <c r="M5693"/>
      <c r="N5693"/>
      <c r="O5693"/>
      <c r="Q5693"/>
      <c r="R5693"/>
      <c r="AL5693" s="117"/>
      <c r="AM5693"/>
      <c r="AN5693"/>
      <c r="AO5693"/>
      <c r="AP5693"/>
      <c r="AU5693"/>
      <c r="AV5693" s="169"/>
    </row>
    <row r="5694" spans="1:48" s="9" customFormat="1" ht="15" customHeight="1" x14ac:dyDescent="0.35">
      <c r="A5694"/>
      <c r="B5694"/>
      <c r="C5694"/>
      <c r="D5694"/>
      <c r="E5694"/>
      <c r="F5694"/>
      <c r="K5694"/>
      <c r="L5694"/>
      <c r="M5694"/>
      <c r="N5694"/>
      <c r="O5694"/>
      <c r="Q5694"/>
      <c r="R5694"/>
      <c r="AL5694" s="117"/>
      <c r="AM5694"/>
      <c r="AN5694"/>
      <c r="AO5694"/>
      <c r="AP5694"/>
      <c r="AU5694"/>
      <c r="AV5694" s="169"/>
    </row>
    <row r="5695" spans="1:48" s="9" customFormat="1" ht="15" customHeight="1" x14ac:dyDescent="0.35">
      <c r="A5695"/>
      <c r="B5695"/>
      <c r="C5695"/>
      <c r="D5695"/>
      <c r="E5695"/>
      <c r="F5695"/>
      <c r="K5695"/>
      <c r="L5695"/>
      <c r="M5695"/>
      <c r="N5695"/>
      <c r="O5695"/>
      <c r="Q5695"/>
      <c r="R5695"/>
      <c r="AL5695" s="117"/>
      <c r="AM5695"/>
      <c r="AN5695"/>
      <c r="AO5695"/>
      <c r="AP5695"/>
      <c r="AU5695"/>
      <c r="AV5695" s="169"/>
    </row>
    <row r="5696" spans="1:48" s="9" customFormat="1" ht="15" customHeight="1" x14ac:dyDescent="0.35">
      <c r="A5696"/>
      <c r="B5696"/>
      <c r="C5696"/>
      <c r="D5696"/>
      <c r="E5696"/>
      <c r="F5696"/>
      <c r="K5696"/>
      <c r="L5696"/>
      <c r="M5696"/>
      <c r="N5696"/>
      <c r="O5696"/>
      <c r="Q5696"/>
      <c r="R5696"/>
      <c r="AL5696" s="117"/>
      <c r="AM5696"/>
      <c r="AN5696"/>
      <c r="AO5696"/>
      <c r="AP5696"/>
      <c r="AU5696"/>
      <c r="AV5696" s="169"/>
    </row>
    <row r="5697" spans="1:48" s="9" customFormat="1" ht="15" customHeight="1" x14ac:dyDescent="0.35">
      <c r="A5697"/>
      <c r="B5697"/>
      <c r="C5697"/>
      <c r="D5697"/>
      <c r="E5697"/>
      <c r="F5697"/>
      <c r="K5697"/>
      <c r="L5697"/>
      <c r="M5697"/>
      <c r="N5697"/>
      <c r="O5697"/>
      <c r="Q5697"/>
      <c r="R5697"/>
      <c r="AL5697" s="117"/>
      <c r="AM5697"/>
      <c r="AN5697"/>
      <c r="AO5697"/>
      <c r="AP5697"/>
      <c r="AU5697"/>
      <c r="AV5697" s="169"/>
    </row>
    <row r="5698" spans="1:48" s="9" customFormat="1" ht="15" customHeight="1" x14ac:dyDescent="0.35">
      <c r="A5698"/>
      <c r="B5698"/>
      <c r="C5698"/>
      <c r="D5698"/>
      <c r="E5698"/>
      <c r="F5698"/>
      <c r="K5698"/>
      <c r="L5698"/>
      <c r="M5698"/>
      <c r="N5698"/>
      <c r="O5698"/>
      <c r="Q5698"/>
      <c r="R5698"/>
      <c r="AL5698" s="117"/>
      <c r="AM5698"/>
      <c r="AN5698"/>
      <c r="AO5698"/>
      <c r="AP5698"/>
      <c r="AU5698"/>
      <c r="AV5698" s="169"/>
    </row>
    <row r="5699" spans="1:48" s="9" customFormat="1" ht="15" customHeight="1" x14ac:dyDescent="0.35">
      <c r="A5699"/>
      <c r="B5699"/>
      <c r="C5699"/>
      <c r="D5699"/>
      <c r="E5699"/>
      <c r="F5699"/>
      <c r="K5699"/>
      <c r="L5699"/>
      <c r="M5699"/>
      <c r="N5699"/>
      <c r="O5699"/>
      <c r="Q5699"/>
      <c r="R5699"/>
      <c r="AL5699" s="117"/>
      <c r="AM5699"/>
      <c r="AN5699"/>
      <c r="AO5699"/>
      <c r="AP5699"/>
      <c r="AU5699"/>
      <c r="AV5699" s="169"/>
    </row>
    <row r="5700" spans="1:48" s="9" customFormat="1" ht="15" customHeight="1" x14ac:dyDescent="0.35">
      <c r="A5700"/>
      <c r="B5700"/>
      <c r="C5700"/>
      <c r="D5700"/>
      <c r="E5700"/>
      <c r="F5700"/>
      <c r="K5700"/>
      <c r="L5700"/>
      <c r="M5700"/>
      <c r="N5700"/>
      <c r="O5700"/>
      <c r="Q5700"/>
      <c r="R5700"/>
      <c r="AL5700" s="117"/>
      <c r="AM5700"/>
      <c r="AN5700"/>
      <c r="AO5700"/>
      <c r="AP5700"/>
      <c r="AU5700"/>
      <c r="AV5700" s="169"/>
    </row>
    <row r="5701" spans="1:48" s="9" customFormat="1" ht="15" customHeight="1" x14ac:dyDescent="0.35">
      <c r="A5701"/>
      <c r="B5701"/>
      <c r="C5701"/>
      <c r="D5701"/>
      <c r="E5701"/>
      <c r="F5701"/>
      <c r="K5701"/>
      <c r="L5701"/>
      <c r="M5701"/>
      <c r="N5701"/>
      <c r="O5701"/>
      <c r="Q5701"/>
      <c r="R5701"/>
      <c r="AL5701" s="117"/>
      <c r="AM5701"/>
      <c r="AN5701"/>
      <c r="AO5701"/>
      <c r="AP5701"/>
      <c r="AU5701"/>
      <c r="AV5701" s="169"/>
    </row>
    <row r="5702" spans="1:48" s="9" customFormat="1" ht="15" customHeight="1" x14ac:dyDescent="0.35">
      <c r="A5702"/>
      <c r="B5702"/>
      <c r="C5702"/>
      <c r="D5702"/>
      <c r="E5702"/>
      <c r="F5702"/>
      <c r="K5702"/>
      <c r="L5702"/>
      <c r="M5702"/>
      <c r="N5702"/>
      <c r="O5702"/>
      <c r="Q5702"/>
      <c r="R5702"/>
      <c r="AL5702" s="117"/>
      <c r="AM5702"/>
      <c r="AN5702"/>
      <c r="AO5702"/>
      <c r="AP5702"/>
      <c r="AU5702"/>
      <c r="AV5702" s="169"/>
    </row>
    <row r="5703" spans="1:48" s="9" customFormat="1" ht="15" customHeight="1" x14ac:dyDescent="0.35">
      <c r="A5703"/>
      <c r="B5703"/>
      <c r="C5703"/>
      <c r="D5703"/>
      <c r="E5703"/>
      <c r="F5703"/>
      <c r="K5703"/>
      <c r="L5703"/>
      <c r="M5703"/>
      <c r="N5703"/>
      <c r="O5703"/>
      <c r="Q5703"/>
      <c r="R5703"/>
      <c r="AL5703" s="117"/>
      <c r="AM5703"/>
      <c r="AN5703"/>
      <c r="AO5703"/>
      <c r="AP5703"/>
      <c r="AU5703"/>
      <c r="AV5703" s="169"/>
    </row>
    <row r="5704" spans="1:48" s="9" customFormat="1" ht="15" customHeight="1" x14ac:dyDescent="0.35">
      <c r="A5704"/>
      <c r="B5704"/>
      <c r="C5704"/>
      <c r="D5704"/>
      <c r="E5704"/>
      <c r="F5704"/>
      <c r="K5704"/>
      <c r="L5704"/>
      <c r="M5704"/>
      <c r="N5704"/>
      <c r="O5704"/>
      <c r="Q5704"/>
      <c r="R5704"/>
      <c r="AL5704" s="117"/>
      <c r="AM5704"/>
      <c r="AN5704"/>
      <c r="AO5704"/>
      <c r="AP5704"/>
      <c r="AU5704"/>
      <c r="AV5704" s="169"/>
    </row>
    <row r="5705" spans="1:48" s="9" customFormat="1" ht="15" customHeight="1" x14ac:dyDescent="0.35">
      <c r="A5705"/>
      <c r="B5705"/>
      <c r="C5705"/>
      <c r="D5705"/>
      <c r="E5705"/>
      <c r="F5705"/>
      <c r="K5705"/>
      <c r="L5705"/>
      <c r="M5705"/>
      <c r="N5705"/>
      <c r="O5705"/>
      <c r="Q5705"/>
      <c r="R5705"/>
      <c r="AL5705" s="117"/>
      <c r="AM5705"/>
      <c r="AN5705"/>
      <c r="AO5705"/>
      <c r="AP5705"/>
      <c r="AU5705"/>
      <c r="AV5705" s="169"/>
    </row>
    <row r="5706" spans="1:48" s="9" customFormat="1" ht="15" customHeight="1" x14ac:dyDescent="0.35">
      <c r="A5706"/>
      <c r="B5706"/>
      <c r="C5706"/>
      <c r="D5706"/>
      <c r="E5706"/>
      <c r="F5706"/>
      <c r="K5706"/>
      <c r="L5706"/>
      <c r="M5706"/>
      <c r="N5706"/>
      <c r="O5706"/>
      <c r="Q5706"/>
      <c r="R5706"/>
      <c r="AL5706" s="117"/>
      <c r="AM5706"/>
      <c r="AN5706"/>
      <c r="AO5706"/>
      <c r="AP5706"/>
      <c r="AU5706"/>
      <c r="AV5706" s="169"/>
    </row>
    <row r="5707" spans="1:48" s="9" customFormat="1" ht="15" customHeight="1" x14ac:dyDescent="0.35">
      <c r="A5707"/>
      <c r="B5707"/>
      <c r="C5707"/>
      <c r="D5707"/>
      <c r="E5707"/>
      <c r="F5707"/>
      <c r="K5707"/>
      <c r="L5707"/>
      <c r="M5707"/>
      <c r="N5707"/>
      <c r="O5707"/>
      <c r="Q5707"/>
      <c r="R5707"/>
      <c r="AL5707" s="117"/>
      <c r="AM5707"/>
      <c r="AN5707"/>
      <c r="AO5707"/>
      <c r="AP5707"/>
      <c r="AU5707"/>
      <c r="AV5707" s="169"/>
    </row>
    <row r="5708" spans="1:48" s="9" customFormat="1" ht="15" customHeight="1" x14ac:dyDescent="0.35">
      <c r="A5708"/>
      <c r="B5708"/>
      <c r="C5708"/>
      <c r="D5708"/>
      <c r="E5708"/>
      <c r="F5708"/>
      <c r="K5708"/>
      <c r="L5708"/>
      <c r="M5708"/>
      <c r="N5708"/>
      <c r="O5708"/>
      <c r="Q5708"/>
      <c r="R5708"/>
      <c r="AL5708" s="117"/>
      <c r="AM5708"/>
      <c r="AN5708"/>
      <c r="AO5708"/>
      <c r="AP5708"/>
      <c r="AU5708"/>
      <c r="AV5708" s="169"/>
    </row>
    <row r="5709" spans="1:48" s="9" customFormat="1" ht="15" customHeight="1" x14ac:dyDescent="0.35">
      <c r="A5709"/>
      <c r="B5709"/>
      <c r="C5709"/>
      <c r="D5709"/>
      <c r="E5709"/>
      <c r="F5709"/>
      <c r="K5709"/>
      <c r="L5709"/>
      <c r="M5709"/>
      <c r="N5709"/>
      <c r="O5709"/>
      <c r="Q5709"/>
      <c r="R5709"/>
      <c r="AL5709" s="117"/>
      <c r="AM5709"/>
      <c r="AN5709"/>
      <c r="AO5709"/>
      <c r="AP5709"/>
      <c r="AU5709"/>
      <c r="AV5709" s="169"/>
    </row>
    <row r="5710" spans="1:48" s="9" customFormat="1" ht="15" customHeight="1" x14ac:dyDescent="0.35">
      <c r="A5710"/>
      <c r="B5710"/>
      <c r="C5710"/>
      <c r="D5710"/>
      <c r="E5710"/>
      <c r="F5710"/>
      <c r="K5710"/>
      <c r="L5710"/>
      <c r="M5710"/>
      <c r="N5710"/>
      <c r="O5710"/>
      <c r="Q5710"/>
      <c r="R5710"/>
      <c r="AL5710" s="117"/>
      <c r="AM5710"/>
      <c r="AN5710"/>
      <c r="AO5710"/>
      <c r="AP5710"/>
      <c r="AU5710"/>
      <c r="AV5710" s="169"/>
    </row>
    <row r="5711" spans="1:48" s="9" customFormat="1" ht="15" customHeight="1" x14ac:dyDescent="0.35">
      <c r="A5711"/>
      <c r="B5711"/>
      <c r="C5711"/>
      <c r="D5711"/>
      <c r="E5711"/>
      <c r="F5711"/>
      <c r="K5711"/>
      <c r="L5711"/>
      <c r="M5711"/>
      <c r="N5711"/>
      <c r="O5711"/>
      <c r="Q5711"/>
      <c r="R5711"/>
      <c r="AL5711" s="117"/>
      <c r="AM5711"/>
      <c r="AN5711"/>
      <c r="AO5711"/>
      <c r="AP5711"/>
      <c r="AU5711"/>
      <c r="AV5711" s="169"/>
    </row>
    <row r="5712" spans="1:48" s="9" customFormat="1" ht="15" customHeight="1" x14ac:dyDescent="0.35">
      <c r="A5712"/>
      <c r="B5712"/>
      <c r="C5712"/>
      <c r="D5712"/>
      <c r="E5712"/>
      <c r="F5712"/>
      <c r="K5712"/>
      <c r="L5712"/>
      <c r="M5712"/>
      <c r="N5712"/>
      <c r="O5712"/>
      <c r="Q5712"/>
      <c r="R5712"/>
      <c r="AL5712" s="117"/>
      <c r="AM5712"/>
      <c r="AN5712"/>
      <c r="AO5712"/>
      <c r="AP5712"/>
      <c r="AU5712"/>
      <c r="AV5712" s="169"/>
    </row>
    <row r="5713" spans="1:48" s="9" customFormat="1" ht="15" customHeight="1" x14ac:dyDescent="0.35">
      <c r="A5713"/>
      <c r="B5713"/>
      <c r="C5713"/>
      <c r="D5713"/>
      <c r="E5713"/>
      <c r="F5713"/>
      <c r="K5713"/>
      <c r="L5713"/>
      <c r="M5713"/>
      <c r="N5713"/>
      <c r="O5713"/>
      <c r="Q5713"/>
      <c r="R5713"/>
      <c r="AL5713" s="117"/>
      <c r="AM5713"/>
      <c r="AN5713"/>
      <c r="AO5713"/>
      <c r="AP5713"/>
      <c r="AU5713"/>
      <c r="AV5713" s="169"/>
    </row>
    <row r="5714" spans="1:48" s="9" customFormat="1" ht="15" customHeight="1" x14ac:dyDescent="0.35">
      <c r="A5714"/>
      <c r="B5714"/>
      <c r="C5714"/>
      <c r="D5714"/>
      <c r="E5714"/>
      <c r="F5714"/>
      <c r="K5714"/>
      <c r="L5714"/>
      <c r="M5714"/>
      <c r="N5714"/>
      <c r="O5714"/>
      <c r="Q5714"/>
      <c r="R5714"/>
      <c r="AL5714" s="117"/>
      <c r="AM5714"/>
      <c r="AN5714"/>
      <c r="AO5714"/>
      <c r="AP5714"/>
      <c r="AU5714"/>
      <c r="AV5714" s="169"/>
    </row>
    <row r="5715" spans="1:48" s="9" customFormat="1" ht="15" customHeight="1" x14ac:dyDescent="0.35">
      <c r="A5715"/>
      <c r="B5715"/>
      <c r="C5715"/>
      <c r="D5715"/>
      <c r="E5715"/>
      <c r="F5715"/>
      <c r="K5715"/>
      <c r="L5715"/>
      <c r="M5715"/>
      <c r="N5715"/>
      <c r="O5715"/>
      <c r="Q5715"/>
      <c r="R5715"/>
      <c r="AL5715" s="117"/>
      <c r="AM5715"/>
      <c r="AN5715"/>
      <c r="AO5715"/>
      <c r="AP5715"/>
      <c r="AU5715"/>
      <c r="AV5715" s="169"/>
    </row>
    <row r="5716" spans="1:48" s="9" customFormat="1" ht="15" customHeight="1" x14ac:dyDescent="0.35">
      <c r="A5716"/>
      <c r="B5716"/>
      <c r="C5716"/>
      <c r="D5716"/>
      <c r="E5716"/>
      <c r="F5716"/>
      <c r="K5716"/>
      <c r="L5716"/>
      <c r="M5716"/>
      <c r="N5716"/>
      <c r="O5716"/>
      <c r="Q5716"/>
      <c r="R5716"/>
      <c r="AL5716" s="117"/>
      <c r="AM5716"/>
      <c r="AN5716"/>
      <c r="AO5716"/>
      <c r="AP5716"/>
      <c r="AU5716"/>
      <c r="AV5716" s="169"/>
    </row>
    <row r="5717" spans="1:48" s="9" customFormat="1" ht="15" customHeight="1" x14ac:dyDescent="0.35">
      <c r="A5717"/>
      <c r="B5717"/>
      <c r="C5717"/>
      <c r="D5717"/>
      <c r="E5717"/>
      <c r="F5717"/>
      <c r="K5717"/>
      <c r="L5717"/>
      <c r="M5717"/>
      <c r="N5717"/>
      <c r="O5717"/>
      <c r="Q5717"/>
      <c r="R5717"/>
      <c r="AL5717" s="117"/>
      <c r="AM5717"/>
      <c r="AN5717"/>
      <c r="AO5717"/>
      <c r="AP5717"/>
      <c r="AU5717"/>
      <c r="AV5717" s="169"/>
    </row>
    <row r="5718" spans="1:48" s="9" customFormat="1" ht="15" customHeight="1" x14ac:dyDescent="0.35">
      <c r="A5718"/>
      <c r="B5718"/>
      <c r="C5718"/>
      <c r="D5718"/>
      <c r="E5718"/>
      <c r="F5718"/>
      <c r="K5718"/>
      <c r="L5718"/>
      <c r="M5718"/>
      <c r="N5718"/>
      <c r="O5718"/>
      <c r="Q5718"/>
      <c r="R5718"/>
      <c r="AL5718" s="117"/>
      <c r="AM5718"/>
      <c r="AN5718"/>
      <c r="AO5718"/>
      <c r="AP5718"/>
      <c r="AU5718"/>
      <c r="AV5718" s="169"/>
    </row>
    <row r="5719" spans="1:48" s="9" customFormat="1" ht="15" customHeight="1" x14ac:dyDescent="0.35">
      <c r="A5719"/>
      <c r="B5719"/>
      <c r="C5719"/>
      <c r="D5719"/>
      <c r="E5719"/>
      <c r="F5719"/>
      <c r="K5719"/>
      <c r="L5719"/>
      <c r="M5719"/>
      <c r="N5719"/>
      <c r="O5719"/>
      <c r="Q5719"/>
      <c r="R5719"/>
      <c r="AL5719" s="117"/>
      <c r="AM5719"/>
      <c r="AN5719"/>
      <c r="AO5719"/>
      <c r="AP5719"/>
      <c r="AU5719"/>
      <c r="AV5719" s="169"/>
    </row>
    <row r="5720" spans="1:48" s="9" customFormat="1" ht="15" customHeight="1" x14ac:dyDescent="0.35">
      <c r="A5720"/>
      <c r="B5720"/>
      <c r="C5720"/>
      <c r="D5720"/>
      <c r="E5720"/>
      <c r="F5720"/>
      <c r="K5720"/>
      <c r="L5720"/>
      <c r="M5720"/>
      <c r="N5720"/>
      <c r="O5720"/>
      <c r="Q5720"/>
      <c r="R5720"/>
      <c r="AL5720" s="117"/>
      <c r="AM5720"/>
      <c r="AN5720"/>
      <c r="AO5720"/>
      <c r="AP5720"/>
      <c r="AU5720"/>
      <c r="AV5720" s="169"/>
    </row>
    <row r="5721" spans="1:48" s="9" customFormat="1" ht="15" customHeight="1" x14ac:dyDescent="0.35">
      <c r="A5721"/>
      <c r="B5721"/>
      <c r="C5721"/>
      <c r="D5721"/>
      <c r="E5721"/>
      <c r="F5721"/>
      <c r="K5721"/>
      <c r="L5721"/>
      <c r="M5721"/>
      <c r="N5721"/>
      <c r="O5721"/>
      <c r="Q5721"/>
      <c r="R5721"/>
      <c r="AL5721" s="117"/>
      <c r="AM5721"/>
      <c r="AN5721"/>
      <c r="AO5721"/>
      <c r="AP5721"/>
      <c r="AU5721"/>
      <c r="AV5721" s="169"/>
    </row>
    <row r="5722" spans="1:48" s="9" customFormat="1" ht="15" customHeight="1" x14ac:dyDescent="0.35">
      <c r="A5722"/>
      <c r="B5722"/>
      <c r="C5722"/>
      <c r="D5722"/>
      <c r="E5722"/>
      <c r="F5722"/>
      <c r="K5722"/>
      <c r="L5722"/>
      <c r="M5722"/>
      <c r="N5722"/>
      <c r="O5722"/>
      <c r="Q5722"/>
      <c r="R5722"/>
      <c r="AL5722" s="117"/>
      <c r="AM5722"/>
      <c r="AN5722"/>
      <c r="AO5722"/>
      <c r="AP5722"/>
      <c r="AU5722"/>
      <c r="AV5722" s="169"/>
    </row>
    <row r="5723" spans="1:48" s="9" customFormat="1" ht="15" customHeight="1" x14ac:dyDescent="0.35">
      <c r="A5723"/>
      <c r="B5723"/>
      <c r="C5723"/>
      <c r="D5723"/>
      <c r="E5723"/>
      <c r="F5723"/>
      <c r="K5723"/>
      <c r="L5723"/>
      <c r="M5723"/>
      <c r="N5723"/>
      <c r="O5723"/>
      <c r="Q5723"/>
      <c r="R5723"/>
      <c r="AL5723" s="117"/>
      <c r="AM5723"/>
      <c r="AN5723"/>
      <c r="AO5723"/>
      <c r="AP5723"/>
      <c r="AU5723"/>
      <c r="AV5723" s="169"/>
    </row>
    <row r="5724" spans="1:48" s="9" customFormat="1" ht="15" customHeight="1" x14ac:dyDescent="0.35">
      <c r="A5724"/>
      <c r="B5724"/>
      <c r="C5724"/>
      <c r="D5724"/>
      <c r="E5724"/>
      <c r="F5724"/>
      <c r="K5724"/>
      <c r="L5724"/>
      <c r="M5724"/>
      <c r="N5724"/>
      <c r="O5724"/>
      <c r="Q5724"/>
      <c r="R5724"/>
      <c r="AL5724" s="117"/>
      <c r="AM5724"/>
      <c r="AN5724"/>
      <c r="AO5724"/>
      <c r="AP5724"/>
      <c r="AU5724"/>
      <c r="AV5724" s="169"/>
    </row>
    <row r="5725" spans="1:48" s="9" customFormat="1" ht="15" customHeight="1" x14ac:dyDescent="0.35">
      <c r="A5725"/>
      <c r="B5725"/>
      <c r="C5725"/>
      <c r="D5725"/>
      <c r="E5725"/>
      <c r="F5725"/>
      <c r="K5725"/>
      <c r="L5725"/>
      <c r="M5725"/>
      <c r="N5725"/>
      <c r="O5725"/>
      <c r="Q5725"/>
      <c r="R5725"/>
      <c r="AL5725" s="117"/>
      <c r="AM5725"/>
      <c r="AN5725"/>
      <c r="AO5725"/>
      <c r="AP5725"/>
      <c r="AU5725"/>
      <c r="AV5725" s="169"/>
    </row>
    <row r="5726" spans="1:48" s="9" customFormat="1" ht="15" customHeight="1" x14ac:dyDescent="0.35">
      <c r="A5726"/>
      <c r="B5726"/>
      <c r="C5726"/>
      <c r="D5726"/>
      <c r="E5726"/>
      <c r="F5726"/>
      <c r="K5726"/>
      <c r="L5726"/>
      <c r="M5726"/>
      <c r="N5726"/>
      <c r="O5726"/>
      <c r="Q5726"/>
      <c r="R5726"/>
      <c r="AL5726" s="117"/>
      <c r="AM5726"/>
      <c r="AN5726"/>
      <c r="AO5726"/>
      <c r="AP5726"/>
      <c r="AU5726"/>
      <c r="AV5726" s="169"/>
    </row>
    <row r="5727" spans="1:48" s="9" customFormat="1" ht="15" customHeight="1" x14ac:dyDescent="0.35">
      <c r="A5727"/>
      <c r="B5727"/>
      <c r="C5727"/>
      <c r="D5727"/>
      <c r="E5727"/>
      <c r="F5727"/>
      <c r="K5727"/>
      <c r="L5727"/>
      <c r="M5727"/>
      <c r="N5727"/>
      <c r="O5727"/>
      <c r="Q5727"/>
      <c r="R5727"/>
      <c r="AL5727" s="117"/>
      <c r="AM5727"/>
      <c r="AN5727"/>
      <c r="AO5727"/>
      <c r="AP5727"/>
      <c r="AU5727"/>
      <c r="AV5727" s="169"/>
    </row>
    <row r="5728" spans="1:48" s="9" customFormat="1" ht="15" customHeight="1" x14ac:dyDescent="0.35">
      <c r="A5728"/>
      <c r="B5728"/>
      <c r="C5728"/>
      <c r="D5728"/>
      <c r="E5728"/>
      <c r="F5728"/>
      <c r="K5728"/>
      <c r="L5728"/>
      <c r="M5728"/>
      <c r="N5728"/>
      <c r="O5728"/>
      <c r="Q5728"/>
      <c r="R5728"/>
      <c r="AL5728" s="117"/>
      <c r="AM5728"/>
      <c r="AN5728"/>
      <c r="AO5728"/>
      <c r="AP5728"/>
      <c r="AU5728"/>
      <c r="AV5728" s="169"/>
    </row>
    <row r="5729" spans="1:48" s="9" customFormat="1" ht="15" customHeight="1" x14ac:dyDescent="0.35">
      <c r="A5729"/>
      <c r="B5729"/>
      <c r="C5729"/>
      <c r="D5729"/>
      <c r="E5729"/>
      <c r="F5729"/>
      <c r="K5729"/>
      <c r="L5729"/>
      <c r="M5729"/>
      <c r="N5729"/>
      <c r="O5729"/>
      <c r="Q5729"/>
      <c r="R5729"/>
      <c r="AL5729" s="117"/>
      <c r="AM5729"/>
      <c r="AN5729"/>
      <c r="AO5729"/>
      <c r="AP5729"/>
      <c r="AU5729"/>
      <c r="AV5729" s="169"/>
    </row>
    <row r="5730" spans="1:48" s="9" customFormat="1" ht="15" customHeight="1" x14ac:dyDescent="0.35">
      <c r="A5730"/>
      <c r="B5730"/>
      <c r="C5730"/>
      <c r="D5730"/>
      <c r="E5730"/>
      <c r="F5730"/>
      <c r="K5730"/>
      <c r="L5730"/>
      <c r="M5730"/>
      <c r="N5730"/>
      <c r="O5730"/>
      <c r="Q5730"/>
      <c r="R5730"/>
      <c r="AL5730" s="117"/>
      <c r="AM5730"/>
      <c r="AN5730"/>
      <c r="AO5730"/>
      <c r="AP5730"/>
      <c r="AU5730"/>
      <c r="AV5730" s="169"/>
    </row>
    <row r="5731" spans="1:48" s="9" customFormat="1" ht="15" customHeight="1" x14ac:dyDescent="0.35">
      <c r="A5731"/>
      <c r="B5731"/>
      <c r="C5731"/>
      <c r="D5731"/>
      <c r="E5731"/>
      <c r="F5731"/>
      <c r="K5731"/>
      <c r="L5731"/>
      <c r="M5731"/>
      <c r="N5731"/>
      <c r="O5731"/>
      <c r="Q5731"/>
      <c r="R5731"/>
      <c r="AL5731" s="117"/>
      <c r="AM5731"/>
      <c r="AN5731"/>
      <c r="AO5731"/>
      <c r="AP5731"/>
      <c r="AU5731"/>
      <c r="AV5731" s="169"/>
    </row>
    <row r="5732" spans="1:48" s="9" customFormat="1" ht="15" customHeight="1" x14ac:dyDescent="0.35">
      <c r="A5732"/>
      <c r="B5732"/>
      <c r="C5732"/>
      <c r="D5732"/>
      <c r="E5732"/>
      <c r="F5732"/>
      <c r="K5732"/>
      <c r="L5732"/>
      <c r="M5732"/>
      <c r="N5732"/>
      <c r="O5732"/>
      <c r="Q5732"/>
      <c r="R5732"/>
      <c r="AL5732" s="117"/>
      <c r="AM5732"/>
      <c r="AN5732"/>
      <c r="AO5732"/>
      <c r="AP5732"/>
      <c r="AU5732"/>
      <c r="AV5732" s="169"/>
    </row>
    <row r="5733" spans="1:48" s="9" customFormat="1" ht="15" customHeight="1" x14ac:dyDescent="0.35">
      <c r="A5733"/>
      <c r="B5733"/>
      <c r="C5733"/>
      <c r="D5733"/>
      <c r="E5733"/>
      <c r="F5733"/>
      <c r="K5733"/>
      <c r="L5733"/>
      <c r="M5733"/>
      <c r="N5733"/>
      <c r="O5733"/>
      <c r="Q5733"/>
      <c r="R5733"/>
      <c r="AL5733" s="117"/>
      <c r="AM5733"/>
      <c r="AN5733"/>
      <c r="AO5733"/>
      <c r="AP5733"/>
      <c r="AU5733"/>
      <c r="AV5733" s="169"/>
    </row>
    <row r="5734" spans="1:48" s="9" customFormat="1" ht="15" customHeight="1" x14ac:dyDescent="0.35">
      <c r="A5734"/>
      <c r="B5734"/>
      <c r="C5734"/>
      <c r="D5734"/>
      <c r="E5734"/>
      <c r="F5734"/>
      <c r="K5734"/>
      <c r="L5734"/>
      <c r="M5734"/>
      <c r="N5734"/>
      <c r="O5734"/>
      <c r="Q5734"/>
      <c r="R5734"/>
      <c r="AL5734" s="117"/>
      <c r="AM5734"/>
      <c r="AN5734"/>
      <c r="AO5734"/>
      <c r="AP5734"/>
      <c r="AU5734"/>
      <c r="AV5734" s="169"/>
    </row>
    <row r="5735" spans="1:48" s="9" customFormat="1" ht="15" customHeight="1" x14ac:dyDescent="0.35">
      <c r="A5735"/>
      <c r="B5735"/>
      <c r="C5735"/>
      <c r="D5735"/>
      <c r="E5735"/>
      <c r="F5735"/>
      <c r="K5735"/>
      <c r="L5735"/>
      <c r="M5735"/>
      <c r="N5735"/>
      <c r="O5735"/>
      <c r="Q5735"/>
      <c r="R5735"/>
      <c r="AL5735" s="117"/>
      <c r="AM5735"/>
      <c r="AN5735"/>
      <c r="AO5735"/>
      <c r="AP5735"/>
      <c r="AU5735"/>
      <c r="AV5735" s="169"/>
    </row>
    <row r="5736" spans="1:48" s="9" customFormat="1" ht="15" customHeight="1" x14ac:dyDescent="0.35">
      <c r="A5736"/>
      <c r="B5736"/>
      <c r="C5736"/>
      <c r="D5736"/>
      <c r="E5736"/>
      <c r="F5736"/>
      <c r="K5736"/>
      <c r="L5736"/>
      <c r="M5736"/>
      <c r="N5736"/>
      <c r="O5736"/>
      <c r="Q5736"/>
      <c r="R5736"/>
      <c r="AL5736" s="117"/>
      <c r="AM5736"/>
      <c r="AN5736"/>
      <c r="AO5736"/>
      <c r="AP5736"/>
      <c r="AU5736"/>
      <c r="AV5736" s="169"/>
    </row>
    <row r="5737" spans="1:48" s="9" customFormat="1" ht="15" customHeight="1" x14ac:dyDescent="0.35">
      <c r="A5737"/>
      <c r="B5737"/>
      <c r="C5737"/>
      <c r="D5737"/>
      <c r="E5737"/>
      <c r="F5737"/>
      <c r="K5737"/>
      <c r="L5737"/>
      <c r="M5737"/>
      <c r="N5737"/>
      <c r="O5737"/>
      <c r="Q5737"/>
      <c r="R5737"/>
      <c r="AL5737" s="117"/>
      <c r="AM5737"/>
      <c r="AN5737"/>
      <c r="AO5737"/>
      <c r="AP5737"/>
      <c r="AU5737"/>
      <c r="AV5737" s="169"/>
    </row>
    <row r="5738" spans="1:48" s="9" customFormat="1" ht="15" customHeight="1" x14ac:dyDescent="0.35">
      <c r="A5738"/>
      <c r="B5738"/>
      <c r="C5738"/>
      <c r="D5738"/>
      <c r="E5738"/>
      <c r="F5738"/>
      <c r="K5738"/>
      <c r="L5738"/>
      <c r="M5738"/>
      <c r="N5738"/>
      <c r="O5738"/>
      <c r="Q5738"/>
      <c r="R5738"/>
      <c r="AL5738" s="117"/>
      <c r="AM5738"/>
      <c r="AN5738"/>
      <c r="AO5738"/>
      <c r="AP5738"/>
      <c r="AU5738"/>
      <c r="AV5738" s="169"/>
    </row>
    <row r="5739" spans="1:48" s="9" customFormat="1" ht="15" customHeight="1" x14ac:dyDescent="0.35">
      <c r="A5739"/>
      <c r="B5739"/>
      <c r="C5739"/>
      <c r="D5739"/>
      <c r="E5739"/>
      <c r="F5739"/>
      <c r="K5739"/>
      <c r="L5739"/>
      <c r="M5739"/>
      <c r="N5739"/>
      <c r="O5739"/>
      <c r="Q5739"/>
      <c r="R5739"/>
      <c r="AL5739" s="117"/>
      <c r="AM5739"/>
      <c r="AN5739"/>
      <c r="AO5739"/>
      <c r="AP5739"/>
      <c r="AU5739"/>
      <c r="AV5739" s="169"/>
    </row>
    <row r="5740" spans="1:48" s="9" customFormat="1" ht="15" customHeight="1" x14ac:dyDescent="0.35">
      <c r="A5740"/>
      <c r="B5740"/>
      <c r="C5740"/>
      <c r="D5740"/>
      <c r="E5740"/>
      <c r="F5740"/>
      <c r="K5740"/>
      <c r="L5740"/>
      <c r="M5740"/>
      <c r="N5740"/>
      <c r="O5740"/>
      <c r="Q5740"/>
      <c r="R5740"/>
      <c r="AL5740" s="117"/>
      <c r="AM5740"/>
      <c r="AN5740"/>
      <c r="AO5740"/>
      <c r="AP5740"/>
      <c r="AU5740"/>
      <c r="AV5740" s="169"/>
    </row>
    <row r="5741" spans="1:48" s="9" customFormat="1" ht="15" customHeight="1" x14ac:dyDescent="0.35">
      <c r="A5741"/>
      <c r="B5741"/>
      <c r="C5741"/>
      <c r="D5741"/>
      <c r="E5741"/>
      <c r="F5741"/>
      <c r="K5741"/>
      <c r="L5741"/>
      <c r="M5741"/>
      <c r="N5741"/>
      <c r="O5741"/>
      <c r="Q5741"/>
      <c r="R5741"/>
      <c r="AL5741" s="117"/>
      <c r="AM5741"/>
      <c r="AN5741"/>
      <c r="AO5741"/>
      <c r="AP5741"/>
      <c r="AU5741"/>
      <c r="AV5741" s="169"/>
    </row>
    <row r="5742" spans="1:48" s="9" customFormat="1" ht="15" customHeight="1" x14ac:dyDescent="0.35">
      <c r="A5742"/>
      <c r="B5742"/>
      <c r="C5742"/>
      <c r="D5742"/>
      <c r="E5742"/>
      <c r="F5742"/>
      <c r="K5742"/>
      <c r="L5742"/>
      <c r="M5742"/>
      <c r="N5742"/>
      <c r="O5742"/>
      <c r="Q5742"/>
      <c r="R5742"/>
      <c r="AL5742" s="117"/>
      <c r="AM5742"/>
      <c r="AN5742"/>
      <c r="AO5742"/>
      <c r="AP5742"/>
      <c r="AU5742"/>
      <c r="AV5742" s="169"/>
    </row>
    <row r="5743" spans="1:48" s="9" customFormat="1" ht="15" customHeight="1" x14ac:dyDescent="0.35">
      <c r="A5743"/>
      <c r="B5743"/>
      <c r="C5743"/>
      <c r="D5743"/>
      <c r="E5743"/>
      <c r="F5743"/>
      <c r="K5743"/>
      <c r="L5743"/>
      <c r="M5743"/>
      <c r="N5743"/>
      <c r="O5743"/>
      <c r="Q5743"/>
      <c r="R5743"/>
      <c r="AL5743" s="117"/>
      <c r="AM5743"/>
      <c r="AN5743"/>
      <c r="AO5743"/>
      <c r="AP5743"/>
      <c r="AU5743"/>
      <c r="AV5743" s="169"/>
    </row>
    <row r="5744" spans="1:48" s="9" customFormat="1" ht="15" customHeight="1" x14ac:dyDescent="0.35">
      <c r="A5744"/>
      <c r="B5744"/>
      <c r="C5744"/>
      <c r="D5744"/>
      <c r="E5744"/>
      <c r="F5744"/>
      <c r="K5744"/>
      <c r="L5744"/>
      <c r="M5744"/>
      <c r="N5744"/>
      <c r="O5744"/>
      <c r="Q5744"/>
      <c r="R5744"/>
      <c r="AL5744" s="117"/>
      <c r="AM5744"/>
      <c r="AN5744"/>
      <c r="AO5744"/>
      <c r="AP5744"/>
      <c r="AU5744"/>
      <c r="AV5744" s="169"/>
    </row>
    <row r="5745" spans="1:48" s="9" customFormat="1" ht="15" customHeight="1" x14ac:dyDescent="0.35">
      <c r="A5745"/>
      <c r="B5745"/>
      <c r="C5745"/>
      <c r="D5745"/>
      <c r="E5745"/>
      <c r="F5745"/>
      <c r="K5745"/>
      <c r="L5745"/>
      <c r="M5745"/>
      <c r="N5745"/>
      <c r="O5745"/>
      <c r="Q5745"/>
      <c r="R5745"/>
      <c r="AL5745" s="117"/>
      <c r="AM5745"/>
      <c r="AN5745"/>
      <c r="AO5745"/>
      <c r="AP5745"/>
      <c r="AU5745"/>
      <c r="AV5745" s="169"/>
    </row>
    <row r="5746" spans="1:48" s="9" customFormat="1" ht="15" customHeight="1" x14ac:dyDescent="0.35">
      <c r="A5746"/>
      <c r="B5746"/>
      <c r="C5746"/>
      <c r="D5746"/>
      <c r="E5746"/>
      <c r="F5746"/>
      <c r="K5746"/>
      <c r="L5746"/>
      <c r="M5746"/>
      <c r="N5746"/>
      <c r="O5746"/>
      <c r="Q5746"/>
      <c r="R5746"/>
      <c r="AL5746" s="117"/>
      <c r="AM5746"/>
      <c r="AN5746"/>
      <c r="AO5746"/>
      <c r="AP5746"/>
      <c r="AU5746"/>
      <c r="AV5746" s="169"/>
    </row>
    <row r="5747" spans="1:48" s="9" customFormat="1" ht="15" customHeight="1" x14ac:dyDescent="0.35">
      <c r="A5747"/>
      <c r="B5747"/>
      <c r="C5747"/>
      <c r="D5747"/>
      <c r="E5747"/>
      <c r="F5747"/>
      <c r="K5747"/>
      <c r="L5747"/>
      <c r="M5747"/>
      <c r="N5747"/>
      <c r="O5747"/>
      <c r="Q5747"/>
      <c r="R5747"/>
      <c r="AL5747" s="117"/>
      <c r="AM5747"/>
      <c r="AN5747"/>
      <c r="AO5747"/>
      <c r="AP5747"/>
      <c r="AU5747"/>
      <c r="AV5747" s="169"/>
    </row>
    <row r="5748" spans="1:48" s="9" customFormat="1" ht="15" customHeight="1" x14ac:dyDescent="0.35">
      <c r="A5748"/>
      <c r="B5748"/>
      <c r="C5748"/>
      <c r="D5748"/>
      <c r="E5748"/>
      <c r="F5748"/>
      <c r="K5748"/>
      <c r="L5748"/>
      <c r="M5748"/>
      <c r="N5748"/>
      <c r="O5748"/>
      <c r="Q5748"/>
      <c r="R5748"/>
      <c r="AL5748" s="117"/>
      <c r="AM5748"/>
      <c r="AN5748"/>
      <c r="AO5748"/>
      <c r="AP5748"/>
      <c r="AU5748"/>
      <c r="AV5748" s="169"/>
    </row>
    <row r="5749" spans="1:48" s="9" customFormat="1" ht="15" customHeight="1" x14ac:dyDescent="0.35">
      <c r="A5749"/>
      <c r="B5749"/>
      <c r="C5749"/>
      <c r="D5749"/>
      <c r="E5749"/>
      <c r="F5749"/>
      <c r="K5749"/>
      <c r="L5749"/>
      <c r="M5749"/>
      <c r="N5749"/>
      <c r="O5749"/>
      <c r="Q5749"/>
      <c r="R5749"/>
      <c r="AL5749" s="117"/>
      <c r="AM5749"/>
      <c r="AN5749"/>
      <c r="AO5749"/>
      <c r="AP5749"/>
      <c r="AU5749"/>
      <c r="AV5749" s="169"/>
    </row>
    <row r="5750" spans="1:48" s="9" customFormat="1" ht="15" customHeight="1" x14ac:dyDescent="0.35">
      <c r="A5750"/>
      <c r="B5750"/>
      <c r="C5750"/>
      <c r="D5750"/>
      <c r="E5750"/>
      <c r="F5750"/>
      <c r="K5750"/>
      <c r="L5750"/>
      <c r="M5750"/>
      <c r="N5750"/>
      <c r="O5750"/>
      <c r="Q5750"/>
      <c r="R5750"/>
      <c r="AL5750" s="117"/>
      <c r="AM5750"/>
      <c r="AN5750"/>
      <c r="AO5750"/>
      <c r="AP5750"/>
      <c r="AU5750"/>
      <c r="AV5750" s="169"/>
    </row>
    <row r="5751" spans="1:48" s="9" customFormat="1" ht="15" customHeight="1" x14ac:dyDescent="0.35">
      <c r="A5751"/>
      <c r="B5751"/>
      <c r="C5751"/>
      <c r="D5751"/>
      <c r="E5751"/>
      <c r="F5751"/>
      <c r="K5751"/>
      <c r="L5751"/>
      <c r="M5751"/>
      <c r="N5751"/>
      <c r="O5751"/>
      <c r="Q5751"/>
      <c r="R5751"/>
      <c r="AL5751" s="117"/>
      <c r="AM5751"/>
      <c r="AN5751"/>
      <c r="AO5751"/>
      <c r="AP5751"/>
      <c r="AU5751"/>
      <c r="AV5751" s="169"/>
    </row>
    <row r="5752" spans="1:48" s="9" customFormat="1" ht="15" customHeight="1" x14ac:dyDescent="0.35">
      <c r="A5752"/>
      <c r="B5752"/>
      <c r="C5752"/>
      <c r="D5752"/>
      <c r="E5752"/>
      <c r="F5752"/>
      <c r="K5752"/>
      <c r="L5752"/>
      <c r="M5752"/>
      <c r="N5752"/>
      <c r="O5752"/>
      <c r="Q5752"/>
      <c r="R5752"/>
      <c r="AL5752" s="117"/>
      <c r="AM5752"/>
      <c r="AN5752"/>
      <c r="AO5752"/>
      <c r="AP5752"/>
      <c r="AU5752"/>
      <c r="AV5752" s="169"/>
    </row>
    <row r="5753" spans="1:48" s="9" customFormat="1" ht="15" customHeight="1" x14ac:dyDescent="0.35">
      <c r="A5753"/>
      <c r="B5753"/>
      <c r="C5753"/>
      <c r="D5753"/>
      <c r="E5753"/>
      <c r="F5753"/>
      <c r="K5753"/>
      <c r="L5753"/>
      <c r="M5753"/>
      <c r="N5753"/>
      <c r="O5753"/>
      <c r="Q5753"/>
      <c r="R5753"/>
      <c r="AL5753" s="117"/>
      <c r="AM5753"/>
      <c r="AN5753"/>
      <c r="AO5753"/>
      <c r="AP5753"/>
      <c r="AU5753"/>
      <c r="AV5753" s="169"/>
    </row>
    <row r="5754" spans="1:48" s="9" customFormat="1" ht="15" customHeight="1" x14ac:dyDescent="0.35">
      <c r="A5754"/>
      <c r="B5754"/>
      <c r="C5754"/>
      <c r="D5754"/>
      <c r="E5754"/>
      <c r="F5754"/>
      <c r="K5754"/>
      <c r="L5754"/>
      <c r="M5754"/>
      <c r="N5754"/>
      <c r="O5754"/>
      <c r="Q5754"/>
      <c r="R5754"/>
      <c r="AL5754" s="117"/>
      <c r="AM5754"/>
      <c r="AN5754"/>
      <c r="AO5754"/>
      <c r="AP5754"/>
      <c r="AU5754"/>
      <c r="AV5754" s="169"/>
    </row>
    <row r="5755" spans="1:48" s="9" customFormat="1" ht="15" customHeight="1" x14ac:dyDescent="0.35">
      <c r="A5755"/>
      <c r="B5755"/>
      <c r="C5755"/>
      <c r="D5755"/>
      <c r="E5755"/>
      <c r="F5755"/>
      <c r="K5755"/>
      <c r="L5755"/>
      <c r="M5755"/>
      <c r="N5755"/>
      <c r="O5755"/>
      <c r="Q5755"/>
      <c r="R5755"/>
      <c r="AL5755" s="117"/>
      <c r="AM5755"/>
      <c r="AN5755"/>
      <c r="AO5755"/>
      <c r="AP5755"/>
      <c r="AU5755"/>
      <c r="AV5755" s="169"/>
    </row>
    <row r="5756" spans="1:48" s="9" customFormat="1" ht="15" customHeight="1" x14ac:dyDescent="0.35">
      <c r="A5756"/>
      <c r="B5756"/>
      <c r="C5756"/>
      <c r="D5756"/>
      <c r="E5756"/>
      <c r="F5756"/>
      <c r="K5756"/>
      <c r="L5756"/>
      <c r="M5756"/>
      <c r="N5756"/>
      <c r="O5756"/>
      <c r="Q5756"/>
      <c r="R5756"/>
      <c r="AL5756" s="117"/>
      <c r="AM5756"/>
      <c r="AN5756"/>
      <c r="AO5756"/>
      <c r="AP5756"/>
      <c r="AU5756"/>
      <c r="AV5756" s="169"/>
    </row>
    <row r="5757" spans="1:48" s="9" customFormat="1" ht="15" customHeight="1" x14ac:dyDescent="0.35">
      <c r="A5757"/>
      <c r="B5757"/>
      <c r="C5757"/>
      <c r="D5757"/>
      <c r="E5757"/>
      <c r="F5757"/>
      <c r="K5757"/>
      <c r="L5757"/>
      <c r="M5757"/>
      <c r="N5757"/>
      <c r="O5757"/>
      <c r="Q5757"/>
      <c r="R5757"/>
      <c r="AL5757" s="117"/>
      <c r="AM5757"/>
      <c r="AN5757"/>
      <c r="AO5757"/>
      <c r="AP5757"/>
      <c r="AU5757"/>
      <c r="AV5757" s="169"/>
    </row>
    <row r="5758" spans="1:48" s="9" customFormat="1" ht="15" customHeight="1" x14ac:dyDescent="0.35">
      <c r="A5758"/>
      <c r="B5758"/>
      <c r="C5758"/>
      <c r="D5758"/>
      <c r="E5758"/>
      <c r="F5758"/>
      <c r="K5758"/>
      <c r="L5758"/>
      <c r="M5758"/>
      <c r="N5758"/>
      <c r="O5758"/>
      <c r="Q5758"/>
      <c r="R5758"/>
      <c r="AL5758" s="117"/>
      <c r="AM5758"/>
      <c r="AN5758"/>
      <c r="AO5758"/>
      <c r="AP5758"/>
      <c r="AU5758"/>
      <c r="AV5758" s="169"/>
    </row>
    <row r="5759" spans="1:48" s="9" customFormat="1" ht="15" customHeight="1" x14ac:dyDescent="0.35">
      <c r="A5759"/>
      <c r="B5759"/>
      <c r="C5759"/>
      <c r="D5759"/>
      <c r="E5759"/>
      <c r="F5759"/>
      <c r="K5759"/>
      <c r="L5759"/>
      <c r="M5759"/>
      <c r="N5759"/>
      <c r="O5759"/>
      <c r="Q5759"/>
      <c r="R5759"/>
      <c r="AL5759" s="117"/>
      <c r="AM5759"/>
      <c r="AN5759"/>
      <c r="AO5759"/>
      <c r="AP5759"/>
      <c r="AU5759"/>
      <c r="AV5759" s="169"/>
    </row>
    <row r="5760" spans="1:48" s="9" customFormat="1" ht="15" customHeight="1" x14ac:dyDescent="0.35">
      <c r="A5760"/>
      <c r="B5760"/>
      <c r="C5760"/>
      <c r="D5760"/>
      <c r="E5760"/>
      <c r="F5760"/>
      <c r="K5760"/>
      <c r="L5760"/>
      <c r="M5760"/>
      <c r="N5760"/>
      <c r="O5760"/>
      <c r="Q5760"/>
      <c r="R5760"/>
      <c r="AL5760" s="117"/>
      <c r="AM5760"/>
      <c r="AN5760"/>
      <c r="AO5760"/>
      <c r="AP5760"/>
      <c r="AU5760"/>
      <c r="AV5760" s="169"/>
    </row>
    <row r="5761" spans="1:48" s="9" customFormat="1" ht="15" customHeight="1" x14ac:dyDescent="0.35">
      <c r="A5761"/>
      <c r="B5761"/>
      <c r="C5761"/>
      <c r="D5761"/>
      <c r="E5761"/>
      <c r="F5761"/>
      <c r="K5761"/>
      <c r="L5761"/>
      <c r="M5761"/>
      <c r="N5761"/>
      <c r="O5761"/>
      <c r="Q5761"/>
      <c r="R5761"/>
      <c r="AL5761" s="117"/>
      <c r="AM5761"/>
      <c r="AN5761"/>
      <c r="AO5761"/>
      <c r="AP5761"/>
      <c r="AU5761"/>
      <c r="AV5761" s="169"/>
    </row>
    <row r="5762" spans="1:48" s="9" customFormat="1" ht="15" customHeight="1" x14ac:dyDescent="0.35">
      <c r="A5762"/>
      <c r="B5762"/>
      <c r="C5762"/>
      <c r="D5762"/>
      <c r="E5762"/>
      <c r="F5762"/>
      <c r="K5762"/>
      <c r="L5762"/>
      <c r="M5762"/>
      <c r="N5762"/>
      <c r="O5762"/>
      <c r="Q5762"/>
      <c r="R5762"/>
      <c r="AL5762" s="117"/>
      <c r="AM5762"/>
      <c r="AN5762"/>
      <c r="AO5762"/>
      <c r="AP5762"/>
      <c r="AU5762"/>
      <c r="AV5762" s="169"/>
    </row>
    <row r="5763" spans="1:48" s="9" customFormat="1" ht="15" customHeight="1" x14ac:dyDescent="0.35">
      <c r="A5763"/>
      <c r="B5763"/>
      <c r="C5763"/>
      <c r="D5763"/>
      <c r="E5763"/>
      <c r="F5763"/>
      <c r="K5763"/>
      <c r="L5763"/>
      <c r="M5763"/>
      <c r="N5763"/>
      <c r="O5763"/>
      <c r="Q5763"/>
      <c r="R5763"/>
      <c r="AL5763" s="117"/>
      <c r="AM5763"/>
      <c r="AN5763"/>
      <c r="AO5763"/>
      <c r="AP5763"/>
      <c r="AU5763"/>
      <c r="AV5763" s="169"/>
    </row>
    <row r="5764" spans="1:48" s="9" customFormat="1" ht="15" customHeight="1" x14ac:dyDescent="0.35">
      <c r="A5764"/>
      <c r="B5764"/>
      <c r="C5764"/>
      <c r="D5764"/>
      <c r="E5764"/>
      <c r="F5764"/>
      <c r="K5764"/>
      <c r="L5764"/>
      <c r="M5764"/>
      <c r="N5764"/>
      <c r="O5764"/>
      <c r="Q5764"/>
      <c r="R5764"/>
      <c r="AL5764" s="117"/>
      <c r="AM5764"/>
      <c r="AN5764"/>
      <c r="AO5764"/>
      <c r="AP5764"/>
      <c r="AU5764"/>
      <c r="AV5764" s="169"/>
    </row>
    <row r="5765" spans="1:48" s="9" customFormat="1" ht="15" customHeight="1" x14ac:dyDescent="0.35">
      <c r="A5765"/>
      <c r="B5765"/>
      <c r="C5765"/>
      <c r="D5765"/>
      <c r="E5765"/>
      <c r="F5765"/>
      <c r="K5765"/>
      <c r="L5765"/>
      <c r="M5765"/>
      <c r="N5765"/>
      <c r="O5765"/>
      <c r="Q5765"/>
      <c r="R5765"/>
      <c r="AL5765" s="117"/>
      <c r="AM5765"/>
      <c r="AN5765"/>
      <c r="AO5765"/>
      <c r="AP5765"/>
      <c r="AU5765"/>
      <c r="AV5765" s="169"/>
    </row>
    <row r="5766" spans="1:48" s="9" customFormat="1" ht="15" customHeight="1" x14ac:dyDescent="0.35">
      <c r="A5766"/>
      <c r="B5766"/>
      <c r="C5766"/>
      <c r="D5766"/>
      <c r="E5766"/>
      <c r="F5766"/>
      <c r="K5766"/>
      <c r="L5766"/>
      <c r="M5766"/>
      <c r="N5766"/>
      <c r="O5766"/>
      <c r="Q5766"/>
      <c r="R5766"/>
      <c r="AL5766" s="117"/>
      <c r="AM5766"/>
      <c r="AN5766"/>
      <c r="AO5766"/>
      <c r="AP5766"/>
      <c r="AU5766"/>
      <c r="AV5766" s="169"/>
    </row>
    <row r="5767" spans="1:48" s="9" customFormat="1" ht="15" customHeight="1" x14ac:dyDescent="0.35">
      <c r="A5767"/>
      <c r="B5767"/>
      <c r="C5767"/>
      <c r="D5767"/>
      <c r="E5767"/>
      <c r="F5767"/>
      <c r="K5767"/>
      <c r="L5767"/>
      <c r="M5767"/>
      <c r="N5767"/>
      <c r="O5767"/>
      <c r="Q5767"/>
      <c r="R5767"/>
      <c r="AL5767" s="117"/>
      <c r="AM5767"/>
      <c r="AN5767"/>
      <c r="AO5767"/>
      <c r="AP5767"/>
      <c r="AU5767"/>
      <c r="AV5767" s="169"/>
    </row>
    <row r="5768" spans="1:48" s="9" customFormat="1" ht="15" customHeight="1" x14ac:dyDescent="0.35">
      <c r="A5768"/>
      <c r="B5768"/>
      <c r="C5768"/>
      <c r="D5768"/>
      <c r="E5768"/>
      <c r="F5768"/>
      <c r="K5768"/>
      <c r="L5768"/>
      <c r="M5768"/>
      <c r="N5768"/>
      <c r="O5768"/>
      <c r="Q5768"/>
      <c r="R5768"/>
      <c r="AL5768" s="117"/>
      <c r="AM5768"/>
      <c r="AN5768"/>
      <c r="AO5768"/>
      <c r="AP5768"/>
      <c r="AU5768"/>
      <c r="AV5768" s="169"/>
    </row>
    <row r="5769" spans="1:48" s="9" customFormat="1" ht="15" customHeight="1" x14ac:dyDescent="0.35">
      <c r="A5769"/>
      <c r="B5769"/>
      <c r="C5769"/>
      <c r="D5769"/>
      <c r="E5769"/>
      <c r="F5769"/>
      <c r="K5769"/>
      <c r="L5769"/>
      <c r="M5769"/>
      <c r="N5769"/>
      <c r="O5769"/>
      <c r="Q5769"/>
      <c r="R5769"/>
      <c r="AL5769" s="117"/>
      <c r="AM5769"/>
      <c r="AN5769"/>
      <c r="AO5769"/>
      <c r="AP5769"/>
      <c r="AU5769"/>
      <c r="AV5769" s="169"/>
    </row>
    <row r="5770" spans="1:48" s="9" customFormat="1" ht="15" customHeight="1" x14ac:dyDescent="0.35">
      <c r="A5770"/>
      <c r="B5770"/>
      <c r="C5770"/>
      <c r="D5770"/>
      <c r="E5770"/>
      <c r="F5770"/>
      <c r="K5770"/>
      <c r="L5770"/>
      <c r="M5770"/>
      <c r="N5770"/>
      <c r="O5770"/>
      <c r="Q5770"/>
      <c r="R5770"/>
      <c r="AL5770" s="117"/>
      <c r="AM5770"/>
      <c r="AN5770"/>
      <c r="AO5770"/>
      <c r="AP5770"/>
      <c r="AU5770"/>
      <c r="AV5770" s="169"/>
    </row>
    <row r="5771" spans="1:48" s="9" customFormat="1" ht="15" customHeight="1" x14ac:dyDescent="0.35">
      <c r="A5771"/>
      <c r="B5771"/>
      <c r="C5771"/>
      <c r="D5771"/>
      <c r="E5771"/>
      <c r="F5771"/>
      <c r="K5771"/>
      <c r="L5771"/>
      <c r="M5771"/>
      <c r="N5771"/>
      <c r="O5771"/>
      <c r="Q5771"/>
      <c r="R5771"/>
      <c r="AL5771" s="117"/>
      <c r="AM5771"/>
      <c r="AN5771"/>
      <c r="AO5771"/>
      <c r="AP5771"/>
      <c r="AU5771"/>
      <c r="AV5771" s="169"/>
    </row>
    <row r="5772" spans="1:48" s="9" customFormat="1" ht="15" customHeight="1" x14ac:dyDescent="0.35">
      <c r="A5772"/>
      <c r="B5772"/>
      <c r="C5772"/>
      <c r="D5772"/>
      <c r="E5772"/>
      <c r="F5772"/>
      <c r="K5772"/>
      <c r="L5772"/>
      <c r="M5772"/>
      <c r="N5772"/>
      <c r="O5772"/>
      <c r="Q5772"/>
      <c r="R5772"/>
      <c r="AL5772" s="117"/>
      <c r="AM5772"/>
      <c r="AN5772"/>
      <c r="AO5772"/>
      <c r="AP5772"/>
      <c r="AU5772"/>
      <c r="AV5772" s="169"/>
    </row>
    <row r="5773" spans="1:48" s="9" customFormat="1" ht="15" customHeight="1" x14ac:dyDescent="0.35">
      <c r="A5773"/>
      <c r="B5773"/>
      <c r="C5773"/>
      <c r="D5773"/>
      <c r="E5773"/>
      <c r="F5773"/>
      <c r="K5773"/>
      <c r="L5773"/>
      <c r="M5773"/>
      <c r="N5773"/>
      <c r="O5773"/>
      <c r="Q5773"/>
      <c r="R5773"/>
      <c r="AL5773" s="117"/>
      <c r="AM5773"/>
      <c r="AN5773"/>
      <c r="AO5773"/>
      <c r="AP5773"/>
      <c r="AU5773"/>
      <c r="AV5773" s="169"/>
    </row>
    <row r="5774" spans="1:48" s="9" customFormat="1" ht="15" customHeight="1" x14ac:dyDescent="0.35">
      <c r="A5774"/>
      <c r="B5774"/>
      <c r="C5774"/>
      <c r="D5774"/>
      <c r="E5774"/>
      <c r="F5774"/>
      <c r="K5774"/>
      <c r="L5774"/>
      <c r="M5774"/>
      <c r="N5774"/>
      <c r="O5774"/>
      <c r="Q5774"/>
      <c r="R5774"/>
      <c r="AL5774" s="117"/>
      <c r="AM5774"/>
      <c r="AN5774"/>
      <c r="AO5774"/>
      <c r="AP5774"/>
      <c r="AU5774"/>
      <c r="AV5774" s="169"/>
    </row>
    <row r="5775" spans="1:48" s="9" customFormat="1" ht="15" customHeight="1" x14ac:dyDescent="0.35">
      <c r="A5775"/>
      <c r="B5775"/>
      <c r="C5775"/>
      <c r="D5775"/>
      <c r="E5775"/>
      <c r="F5775"/>
      <c r="K5775"/>
      <c r="L5775"/>
      <c r="M5775"/>
      <c r="N5775"/>
      <c r="O5775"/>
      <c r="Q5775"/>
      <c r="R5775"/>
      <c r="AL5775" s="117"/>
      <c r="AM5775"/>
      <c r="AN5775"/>
      <c r="AO5775"/>
      <c r="AP5775"/>
      <c r="AU5775"/>
      <c r="AV5775" s="169"/>
    </row>
    <row r="5776" spans="1:48" s="9" customFormat="1" ht="15" customHeight="1" x14ac:dyDescent="0.35">
      <c r="A5776"/>
      <c r="B5776"/>
      <c r="C5776"/>
      <c r="D5776"/>
      <c r="E5776"/>
      <c r="F5776"/>
      <c r="K5776"/>
      <c r="L5776"/>
      <c r="M5776"/>
      <c r="N5776"/>
      <c r="O5776"/>
      <c r="Q5776"/>
      <c r="R5776"/>
      <c r="AL5776" s="117"/>
      <c r="AM5776"/>
      <c r="AN5776"/>
      <c r="AO5776"/>
      <c r="AP5776"/>
      <c r="AU5776"/>
      <c r="AV5776" s="169"/>
    </row>
    <row r="5777" spans="1:48" s="9" customFormat="1" ht="15" customHeight="1" x14ac:dyDescent="0.35">
      <c r="A5777"/>
      <c r="B5777"/>
      <c r="C5777"/>
      <c r="D5777"/>
      <c r="E5777"/>
      <c r="F5777"/>
      <c r="K5777"/>
      <c r="L5777"/>
      <c r="M5777"/>
      <c r="N5777"/>
      <c r="O5777"/>
      <c r="Q5777"/>
      <c r="R5777"/>
      <c r="AL5777" s="117"/>
      <c r="AM5777"/>
      <c r="AN5777"/>
      <c r="AO5777"/>
      <c r="AP5777"/>
      <c r="AU5777"/>
      <c r="AV5777" s="169"/>
    </row>
    <row r="5778" spans="1:48" s="9" customFormat="1" ht="15" customHeight="1" x14ac:dyDescent="0.35">
      <c r="A5778"/>
      <c r="B5778"/>
      <c r="C5778"/>
      <c r="D5778"/>
      <c r="E5778"/>
      <c r="F5778"/>
      <c r="K5778"/>
      <c r="L5778"/>
      <c r="M5778"/>
      <c r="N5778"/>
      <c r="O5778"/>
      <c r="Q5778"/>
      <c r="R5778"/>
      <c r="AL5778" s="117"/>
      <c r="AM5778"/>
      <c r="AN5778"/>
      <c r="AO5778"/>
      <c r="AP5778"/>
      <c r="AU5778"/>
      <c r="AV5778" s="169"/>
    </row>
    <row r="5779" spans="1:48" s="9" customFormat="1" ht="15" customHeight="1" x14ac:dyDescent="0.35">
      <c r="A5779"/>
      <c r="B5779"/>
      <c r="C5779"/>
      <c r="D5779"/>
      <c r="E5779"/>
      <c r="F5779"/>
      <c r="K5779"/>
      <c r="L5779"/>
      <c r="M5779"/>
      <c r="N5779"/>
      <c r="O5779"/>
      <c r="Q5779"/>
      <c r="R5779"/>
      <c r="AL5779" s="117"/>
      <c r="AM5779"/>
      <c r="AN5779"/>
      <c r="AO5779"/>
      <c r="AP5779"/>
      <c r="AU5779"/>
      <c r="AV5779" s="169"/>
    </row>
    <row r="5780" spans="1:48" s="9" customFormat="1" ht="15" customHeight="1" x14ac:dyDescent="0.35">
      <c r="A5780"/>
      <c r="B5780"/>
      <c r="C5780"/>
      <c r="D5780"/>
      <c r="E5780"/>
      <c r="F5780"/>
      <c r="K5780"/>
      <c r="L5780"/>
      <c r="M5780"/>
      <c r="N5780"/>
      <c r="O5780"/>
      <c r="Q5780"/>
      <c r="R5780"/>
      <c r="AL5780" s="117"/>
      <c r="AM5780"/>
      <c r="AN5780"/>
      <c r="AO5780"/>
      <c r="AP5780"/>
      <c r="AU5780"/>
      <c r="AV5780" s="169"/>
    </row>
    <row r="5781" spans="1:48" s="9" customFormat="1" ht="15" customHeight="1" x14ac:dyDescent="0.35">
      <c r="A5781"/>
      <c r="B5781"/>
      <c r="C5781"/>
      <c r="D5781"/>
      <c r="E5781"/>
      <c r="F5781"/>
      <c r="K5781"/>
      <c r="L5781"/>
      <c r="M5781"/>
      <c r="N5781"/>
      <c r="O5781"/>
      <c r="Q5781"/>
      <c r="R5781"/>
      <c r="AL5781" s="117"/>
      <c r="AM5781"/>
      <c r="AN5781"/>
      <c r="AO5781"/>
      <c r="AP5781"/>
      <c r="AU5781"/>
      <c r="AV5781" s="169"/>
    </row>
    <row r="5782" spans="1:48" s="9" customFormat="1" ht="15" customHeight="1" x14ac:dyDescent="0.35">
      <c r="A5782"/>
      <c r="B5782"/>
      <c r="C5782"/>
      <c r="D5782"/>
      <c r="E5782"/>
      <c r="F5782"/>
      <c r="K5782"/>
      <c r="L5782"/>
      <c r="M5782"/>
      <c r="N5782"/>
      <c r="O5782"/>
      <c r="Q5782"/>
      <c r="R5782"/>
      <c r="AL5782" s="117"/>
      <c r="AM5782"/>
      <c r="AN5782"/>
      <c r="AO5782"/>
      <c r="AP5782"/>
      <c r="AU5782"/>
      <c r="AV5782" s="169"/>
    </row>
    <row r="5783" spans="1:48" s="9" customFormat="1" ht="15" customHeight="1" x14ac:dyDescent="0.35">
      <c r="A5783"/>
      <c r="B5783"/>
      <c r="C5783"/>
      <c r="D5783"/>
      <c r="E5783"/>
      <c r="F5783"/>
      <c r="K5783"/>
      <c r="L5783"/>
      <c r="M5783"/>
      <c r="N5783"/>
      <c r="O5783"/>
      <c r="Q5783"/>
      <c r="R5783"/>
      <c r="AL5783" s="117"/>
      <c r="AM5783"/>
      <c r="AN5783"/>
      <c r="AO5783"/>
      <c r="AP5783"/>
      <c r="AU5783"/>
      <c r="AV5783" s="169"/>
    </row>
    <row r="5784" spans="1:48" s="9" customFormat="1" ht="15" customHeight="1" x14ac:dyDescent="0.35">
      <c r="A5784"/>
      <c r="B5784"/>
      <c r="C5784"/>
      <c r="D5784"/>
      <c r="E5784"/>
      <c r="F5784"/>
      <c r="K5784"/>
      <c r="L5784"/>
      <c r="M5784"/>
      <c r="N5784"/>
      <c r="O5784"/>
      <c r="Q5784"/>
      <c r="R5784"/>
      <c r="AL5784" s="117"/>
      <c r="AM5784"/>
      <c r="AN5784"/>
      <c r="AO5784"/>
      <c r="AP5784"/>
      <c r="AU5784"/>
      <c r="AV5784" s="169"/>
    </row>
    <row r="5785" spans="1:48" s="9" customFormat="1" ht="15" customHeight="1" x14ac:dyDescent="0.35">
      <c r="A5785"/>
      <c r="B5785"/>
      <c r="C5785"/>
      <c r="D5785"/>
      <c r="E5785"/>
      <c r="F5785"/>
      <c r="K5785"/>
      <c r="L5785"/>
      <c r="M5785"/>
      <c r="N5785"/>
      <c r="O5785"/>
      <c r="Q5785"/>
      <c r="R5785"/>
      <c r="AL5785" s="117"/>
      <c r="AM5785"/>
      <c r="AN5785"/>
      <c r="AO5785"/>
      <c r="AP5785"/>
      <c r="AU5785"/>
      <c r="AV5785" s="169"/>
    </row>
    <row r="5786" spans="1:48" s="9" customFormat="1" ht="15" customHeight="1" x14ac:dyDescent="0.35">
      <c r="A5786"/>
      <c r="B5786"/>
      <c r="C5786"/>
      <c r="D5786"/>
      <c r="E5786"/>
      <c r="F5786"/>
      <c r="K5786"/>
      <c r="L5786"/>
      <c r="M5786"/>
      <c r="N5786"/>
      <c r="O5786"/>
      <c r="Q5786"/>
      <c r="R5786"/>
      <c r="AL5786" s="117"/>
      <c r="AM5786"/>
      <c r="AN5786"/>
      <c r="AO5786"/>
      <c r="AP5786"/>
      <c r="AU5786"/>
      <c r="AV5786" s="169"/>
    </row>
    <row r="5787" spans="1:48" s="9" customFormat="1" ht="15" customHeight="1" x14ac:dyDescent="0.35">
      <c r="A5787"/>
      <c r="B5787"/>
      <c r="C5787"/>
      <c r="D5787"/>
      <c r="E5787"/>
      <c r="F5787"/>
      <c r="K5787"/>
      <c r="L5787"/>
      <c r="M5787"/>
      <c r="N5787"/>
      <c r="O5787"/>
      <c r="Q5787"/>
      <c r="R5787"/>
      <c r="AL5787" s="117"/>
      <c r="AM5787"/>
      <c r="AN5787"/>
      <c r="AO5787"/>
      <c r="AP5787"/>
      <c r="AU5787"/>
      <c r="AV5787" s="169"/>
    </row>
    <row r="5788" spans="1:48" s="9" customFormat="1" ht="15" customHeight="1" x14ac:dyDescent="0.35">
      <c r="A5788"/>
      <c r="B5788"/>
      <c r="C5788"/>
      <c r="D5788"/>
      <c r="E5788"/>
      <c r="F5788"/>
      <c r="K5788"/>
      <c r="L5788"/>
      <c r="M5788"/>
      <c r="N5788"/>
      <c r="O5788"/>
      <c r="Q5788"/>
      <c r="R5788"/>
      <c r="AL5788" s="117"/>
      <c r="AM5788"/>
      <c r="AN5788"/>
      <c r="AO5788"/>
      <c r="AP5788"/>
      <c r="AU5788"/>
      <c r="AV5788" s="169"/>
    </row>
    <row r="5789" spans="1:48" s="9" customFormat="1" ht="15" customHeight="1" x14ac:dyDescent="0.35">
      <c r="A5789"/>
      <c r="B5789"/>
      <c r="C5789"/>
      <c r="D5789"/>
      <c r="E5789"/>
      <c r="F5789"/>
      <c r="K5789"/>
      <c r="L5789"/>
      <c r="M5789"/>
      <c r="N5789"/>
      <c r="O5789"/>
      <c r="Q5789"/>
      <c r="R5789"/>
      <c r="AL5789" s="117"/>
      <c r="AM5789"/>
      <c r="AN5789"/>
      <c r="AO5789"/>
      <c r="AP5789"/>
      <c r="AU5789"/>
      <c r="AV5789" s="169"/>
    </row>
    <row r="5790" spans="1:48" s="9" customFormat="1" ht="15" customHeight="1" x14ac:dyDescent="0.35">
      <c r="A5790"/>
      <c r="B5790"/>
      <c r="C5790"/>
      <c r="D5790"/>
      <c r="E5790"/>
      <c r="F5790"/>
      <c r="K5790"/>
      <c r="L5790"/>
      <c r="M5790"/>
      <c r="N5790"/>
      <c r="O5790"/>
      <c r="Q5790"/>
      <c r="R5790"/>
      <c r="AL5790" s="117"/>
      <c r="AM5790"/>
      <c r="AN5790"/>
      <c r="AO5790"/>
      <c r="AP5790"/>
      <c r="AU5790"/>
      <c r="AV5790" s="169"/>
    </row>
    <row r="5791" spans="1:48" s="9" customFormat="1" ht="15" customHeight="1" x14ac:dyDescent="0.35">
      <c r="A5791"/>
      <c r="B5791"/>
      <c r="C5791"/>
      <c r="D5791"/>
      <c r="E5791"/>
      <c r="F5791"/>
      <c r="K5791"/>
      <c r="L5791"/>
      <c r="M5791"/>
      <c r="N5791"/>
      <c r="O5791"/>
      <c r="Q5791"/>
      <c r="R5791"/>
      <c r="AL5791" s="117"/>
      <c r="AM5791"/>
      <c r="AN5791"/>
      <c r="AO5791"/>
      <c r="AP5791"/>
      <c r="AU5791"/>
      <c r="AV5791" s="169"/>
    </row>
    <row r="5792" spans="1:48" s="9" customFormat="1" ht="15" customHeight="1" x14ac:dyDescent="0.35">
      <c r="A5792"/>
      <c r="B5792"/>
      <c r="C5792"/>
      <c r="D5792"/>
      <c r="E5792"/>
      <c r="F5792"/>
      <c r="K5792"/>
      <c r="L5792"/>
      <c r="M5792"/>
      <c r="N5792"/>
      <c r="O5792"/>
      <c r="Q5792"/>
      <c r="R5792"/>
      <c r="AL5792" s="117"/>
      <c r="AM5792"/>
      <c r="AN5792"/>
      <c r="AO5792"/>
      <c r="AP5792"/>
      <c r="AU5792"/>
      <c r="AV5792" s="169"/>
    </row>
    <row r="5793" spans="1:48" s="9" customFormat="1" ht="15" customHeight="1" x14ac:dyDescent="0.35">
      <c r="A5793"/>
      <c r="B5793"/>
      <c r="C5793"/>
      <c r="D5793"/>
      <c r="E5793"/>
      <c r="F5793"/>
      <c r="K5793"/>
      <c r="L5793"/>
      <c r="M5793"/>
      <c r="N5793"/>
      <c r="O5793"/>
      <c r="Q5793"/>
      <c r="R5793"/>
      <c r="AL5793" s="117"/>
      <c r="AM5793"/>
      <c r="AN5793"/>
      <c r="AO5793"/>
      <c r="AP5793"/>
      <c r="AU5793"/>
      <c r="AV5793" s="169"/>
    </row>
    <row r="5794" spans="1:48" s="9" customFormat="1" ht="15" customHeight="1" x14ac:dyDescent="0.35">
      <c r="A5794"/>
      <c r="B5794"/>
      <c r="C5794"/>
      <c r="D5794"/>
      <c r="E5794"/>
      <c r="F5794"/>
      <c r="K5794"/>
      <c r="L5794"/>
      <c r="M5794"/>
      <c r="N5794"/>
      <c r="O5794"/>
      <c r="Q5794"/>
      <c r="R5794"/>
      <c r="AL5794" s="117"/>
      <c r="AM5794"/>
      <c r="AN5794"/>
      <c r="AO5794"/>
      <c r="AP5794"/>
      <c r="AU5794"/>
      <c r="AV5794" s="169"/>
    </row>
    <row r="5795" spans="1:48" s="9" customFormat="1" ht="15" customHeight="1" x14ac:dyDescent="0.35">
      <c r="A5795"/>
      <c r="B5795"/>
      <c r="C5795"/>
      <c r="D5795"/>
      <c r="E5795"/>
      <c r="F5795"/>
      <c r="K5795"/>
      <c r="L5795"/>
      <c r="M5795"/>
      <c r="N5795"/>
      <c r="O5795"/>
      <c r="Q5795"/>
      <c r="R5795"/>
      <c r="AL5795" s="117"/>
      <c r="AM5795"/>
      <c r="AN5795"/>
      <c r="AO5795"/>
      <c r="AP5795"/>
      <c r="AU5795"/>
      <c r="AV5795" s="169"/>
    </row>
    <row r="5796" spans="1:48" s="9" customFormat="1" ht="15" customHeight="1" x14ac:dyDescent="0.35">
      <c r="A5796"/>
      <c r="B5796"/>
      <c r="C5796"/>
      <c r="D5796"/>
      <c r="E5796"/>
      <c r="F5796"/>
      <c r="K5796"/>
      <c r="L5796"/>
      <c r="M5796"/>
      <c r="N5796"/>
      <c r="O5796"/>
      <c r="Q5796"/>
      <c r="R5796"/>
      <c r="AL5796" s="117"/>
      <c r="AM5796"/>
      <c r="AN5796"/>
      <c r="AO5796"/>
      <c r="AP5796"/>
      <c r="AU5796"/>
      <c r="AV5796" s="169"/>
    </row>
    <row r="5797" spans="1:48" s="9" customFormat="1" ht="15" customHeight="1" x14ac:dyDescent="0.35">
      <c r="A5797"/>
      <c r="B5797"/>
      <c r="C5797"/>
      <c r="D5797"/>
      <c r="E5797"/>
      <c r="F5797"/>
      <c r="K5797"/>
      <c r="L5797"/>
      <c r="M5797"/>
      <c r="N5797"/>
      <c r="O5797"/>
      <c r="Q5797"/>
      <c r="R5797"/>
      <c r="AL5797" s="117"/>
      <c r="AM5797"/>
      <c r="AN5797"/>
      <c r="AO5797"/>
      <c r="AP5797"/>
      <c r="AU5797"/>
      <c r="AV5797" s="169"/>
    </row>
    <row r="5798" spans="1:48" s="9" customFormat="1" ht="15" customHeight="1" x14ac:dyDescent="0.35">
      <c r="A5798"/>
      <c r="B5798"/>
      <c r="C5798"/>
      <c r="D5798"/>
      <c r="E5798"/>
      <c r="F5798"/>
      <c r="K5798"/>
      <c r="L5798"/>
      <c r="M5798"/>
      <c r="N5798"/>
      <c r="O5798"/>
      <c r="Q5798"/>
      <c r="R5798"/>
      <c r="AL5798" s="117"/>
      <c r="AM5798"/>
      <c r="AN5798"/>
      <c r="AO5798"/>
      <c r="AP5798"/>
      <c r="AU5798"/>
      <c r="AV5798" s="169"/>
    </row>
    <row r="5799" spans="1:48" s="9" customFormat="1" ht="15" customHeight="1" x14ac:dyDescent="0.35">
      <c r="A5799"/>
      <c r="B5799"/>
      <c r="C5799"/>
      <c r="D5799"/>
      <c r="E5799"/>
      <c r="F5799"/>
      <c r="K5799"/>
      <c r="L5799"/>
      <c r="M5799"/>
      <c r="N5799"/>
      <c r="O5799"/>
      <c r="Q5799"/>
      <c r="R5799"/>
      <c r="AL5799" s="117"/>
      <c r="AM5799"/>
      <c r="AN5799"/>
      <c r="AO5799"/>
      <c r="AP5799"/>
      <c r="AU5799"/>
      <c r="AV5799" s="169"/>
    </row>
    <row r="5800" spans="1:48" s="9" customFormat="1" ht="15" customHeight="1" x14ac:dyDescent="0.35">
      <c r="A5800"/>
      <c r="B5800"/>
      <c r="C5800"/>
      <c r="D5800"/>
      <c r="E5800"/>
      <c r="F5800"/>
      <c r="K5800"/>
      <c r="L5800"/>
      <c r="M5800"/>
      <c r="N5800"/>
      <c r="O5800"/>
      <c r="Q5800"/>
      <c r="R5800"/>
      <c r="AL5800" s="117"/>
      <c r="AM5800"/>
      <c r="AN5800"/>
      <c r="AO5800"/>
      <c r="AP5800"/>
      <c r="AU5800"/>
      <c r="AV5800" s="169"/>
    </row>
    <row r="5801" spans="1:48" s="9" customFormat="1" ht="15" customHeight="1" x14ac:dyDescent="0.35">
      <c r="A5801"/>
      <c r="B5801"/>
      <c r="C5801"/>
      <c r="D5801"/>
      <c r="E5801"/>
      <c r="F5801"/>
      <c r="K5801"/>
      <c r="L5801"/>
      <c r="M5801"/>
      <c r="N5801"/>
      <c r="O5801"/>
      <c r="Q5801"/>
      <c r="R5801"/>
      <c r="AL5801" s="117"/>
      <c r="AM5801"/>
      <c r="AN5801"/>
      <c r="AO5801"/>
      <c r="AP5801"/>
      <c r="AU5801"/>
      <c r="AV5801" s="169"/>
    </row>
    <row r="5802" spans="1:48" s="9" customFormat="1" ht="15" customHeight="1" x14ac:dyDescent="0.35">
      <c r="A5802"/>
      <c r="B5802"/>
      <c r="C5802"/>
      <c r="D5802"/>
      <c r="E5802"/>
      <c r="F5802"/>
      <c r="K5802"/>
      <c r="L5802"/>
      <c r="M5802"/>
      <c r="N5802"/>
      <c r="O5802"/>
      <c r="Q5802"/>
      <c r="R5802"/>
      <c r="AL5802" s="117"/>
      <c r="AM5802"/>
      <c r="AN5802"/>
      <c r="AO5802"/>
      <c r="AP5802"/>
      <c r="AU5802"/>
      <c r="AV5802" s="169"/>
    </row>
    <row r="5803" spans="1:48" s="9" customFormat="1" ht="15" customHeight="1" x14ac:dyDescent="0.35">
      <c r="A5803"/>
      <c r="B5803"/>
      <c r="C5803"/>
      <c r="D5803"/>
      <c r="E5803"/>
      <c r="F5803"/>
      <c r="K5803"/>
      <c r="L5803"/>
      <c r="M5803"/>
      <c r="N5803"/>
      <c r="O5803"/>
      <c r="Q5803"/>
      <c r="R5803"/>
      <c r="AL5803" s="117"/>
      <c r="AM5803"/>
      <c r="AN5803"/>
      <c r="AO5803"/>
      <c r="AP5803"/>
      <c r="AU5803"/>
      <c r="AV5803" s="169"/>
    </row>
    <row r="5804" spans="1:48" s="9" customFormat="1" ht="15" customHeight="1" x14ac:dyDescent="0.35">
      <c r="A5804"/>
      <c r="B5804"/>
      <c r="C5804"/>
      <c r="D5804"/>
      <c r="E5804"/>
      <c r="F5804"/>
      <c r="K5804"/>
      <c r="L5804"/>
      <c r="M5804"/>
      <c r="N5804"/>
      <c r="O5804"/>
      <c r="Q5804"/>
      <c r="R5804"/>
      <c r="AL5804" s="117"/>
      <c r="AM5804"/>
      <c r="AN5804"/>
      <c r="AO5804"/>
      <c r="AP5804"/>
      <c r="AU5804"/>
      <c r="AV5804" s="169"/>
    </row>
    <row r="5805" spans="1:48" s="9" customFormat="1" ht="15" customHeight="1" x14ac:dyDescent="0.35">
      <c r="A5805"/>
      <c r="B5805"/>
      <c r="C5805"/>
      <c r="D5805"/>
      <c r="E5805"/>
      <c r="F5805"/>
      <c r="K5805"/>
      <c r="L5805"/>
      <c r="M5805"/>
      <c r="N5805"/>
      <c r="O5805"/>
      <c r="Q5805"/>
      <c r="R5805"/>
      <c r="AL5805" s="117"/>
      <c r="AM5805"/>
      <c r="AN5805"/>
      <c r="AO5805"/>
      <c r="AP5805"/>
      <c r="AU5805"/>
      <c r="AV5805" s="169"/>
    </row>
    <row r="5806" spans="1:48" s="9" customFormat="1" ht="15" customHeight="1" x14ac:dyDescent="0.35">
      <c r="A5806"/>
      <c r="B5806"/>
      <c r="C5806"/>
      <c r="D5806"/>
      <c r="E5806"/>
      <c r="F5806"/>
      <c r="K5806"/>
      <c r="L5806"/>
      <c r="M5806"/>
      <c r="N5806"/>
      <c r="O5806"/>
      <c r="Q5806"/>
      <c r="R5806"/>
      <c r="AL5806" s="117"/>
      <c r="AM5806"/>
      <c r="AN5806"/>
      <c r="AO5806"/>
      <c r="AP5806"/>
      <c r="AU5806"/>
      <c r="AV5806" s="169"/>
    </row>
    <row r="5807" spans="1:48" s="9" customFormat="1" ht="15" customHeight="1" x14ac:dyDescent="0.35">
      <c r="A5807"/>
      <c r="B5807"/>
      <c r="C5807"/>
      <c r="D5807"/>
      <c r="E5807"/>
      <c r="F5807"/>
      <c r="K5807"/>
      <c r="L5807"/>
      <c r="M5807"/>
      <c r="N5807"/>
      <c r="O5807"/>
      <c r="Q5807"/>
      <c r="R5807"/>
      <c r="AL5807" s="117"/>
      <c r="AM5807"/>
      <c r="AN5807"/>
      <c r="AO5807"/>
      <c r="AP5807"/>
      <c r="AU5807"/>
      <c r="AV5807" s="169"/>
    </row>
    <row r="5808" spans="1:48" s="9" customFormat="1" ht="15" customHeight="1" x14ac:dyDescent="0.35">
      <c r="A5808"/>
      <c r="B5808"/>
      <c r="C5808"/>
      <c r="D5808"/>
      <c r="E5808"/>
      <c r="F5808"/>
      <c r="K5808"/>
      <c r="L5808"/>
      <c r="M5808"/>
      <c r="N5808"/>
      <c r="O5808"/>
      <c r="Q5808"/>
      <c r="R5808"/>
      <c r="AL5808" s="117"/>
      <c r="AM5808"/>
      <c r="AN5808"/>
      <c r="AO5808"/>
      <c r="AP5808"/>
      <c r="AU5808"/>
      <c r="AV5808" s="169"/>
    </row>
    <row r="5809" spans="1:48" s="9" customFormat="1" ht="15" customHeight="1" x14ac:dyDescent="0.35">
      <c r="A5809"/>
      <c r="B5809"/>
      <c r="C5809"/>
      <c r="D5809"/>
      <c r="E5809"/>
      <c r="F5809"/>
      <c r="K5809"/>
      <c r="L5809"/>
      <c r="M5809"/>
      <c r="N5809"/>
      <c r="O5809"/>
      <c r="Q5809"/>
      <c r="R5809"/>
      <c r="AL5809" s="117"/>
      <c r="AM5809"/>
      <c r="AN5809"/>
      <c r="AO5809"/>
      <c r="AP5809"/>
      <c r="AU5809"/>
      <c r="AV5809" s="169"/>
    </row>
    <row r="5810" spans="1:48" s="9" customFormat="1" ht="15" customHeight="1" x14ac:dyDescent="0.35">
      <c r="A5810"/>
      <c r="B5810"/>
      <c r="C5810"/>
      <c r="D5810"/>
      <c r="E5810"/>
      <c r="F5810"/>
      <c r="K5810"/>
      <c r="L5810"/>
      <c r="M5810"/>
      <c r="N5810"/>
      <c r="O5810"/>
      <c r="Q5810"/>
      <c r="R5810"/>
      <c r="AL5810" s="117"/>
      <c r="AM5810"/>
      <c r="AN5810"/>
      <c r="AO5810"/>
      <c r="AP5810"/>
      <c r="AU5810"/>
      <c r="AV5810" s="169"/>
    </row>
    <row r="5811" spans="1:48" s="9" customFormat="1" ht="15" customHeight="1" x14ac:dyDescent="0.35">
      <c r="A5811"/>
      <c r="B5811"/>
      <c r="C5811"/>
      <c r="D5811"/>
      <c r="E5811"/>
      <c r="F5811"/>
      <c r="K5811"/>
      <c r="L5811"/>
      <c r="M5811"/>
      <c r="N5811"/>
      <c r="O5811"/>
      <c r="Q5811"/>
      <c r="R5811"/>
      <c r="AL5811" s="117"/>
      <c r="AM5811"/>
      <c r="AN5811"/>
      <c r="AO5811"/>
      <c r="AP5811"/>
      <c r="AU5811"/>
      <c r="AV5811" s="169"/>
    </row>
    <row r="5812" spans="1:48" s="9" customFormat="1" ht="15" customHeight="1" x14ac:dyDescent="0.35">
      <c r="A5812"/>
      <c r="B5812"/>
      <c r="C5812"/>
      <c r="D5812"/>
      <c r="E5812"/>
      <c r="F5812"/>
      <c r="K5812"/>
      <c r="L5812"/>
      <c r="M5812"/>
      <c r="N5812"/>
      <c r="O5812"/>
      <c r="Q5812"/>
      <c r="R5812"/>
      <c r="AL5812" s="117"/>
      <c r="AM5812"/>
      <c r="AN5812"/>
      <c r="AO5812"/>
      <c r="AP5812"/>
      <c r="AU5812"/>
      <c r="AV5812" s="169"/>
    </row>
    <row r="5813" spans="1:48" s="9" customFormat="1" ht="15" customHeight="1" x14ac:dyDescent="0.35">
      <c r="A5813"/>
      <c r="B5813"/>
      <c r="C5813"/>
      <c r="D5813"/>
      <c r="E5813"/>
      <c r="F5813"/>
      <c r="K5813"/>
      <c r="L5813"/>
      <c r="M5813"/>
      <c r="N5813"/>
      <c r="O5813"/>
      <c r="Q5813"/>
      <c r="R5813"/>
      <c r="AL5813" s="117"/>
      <c r="AM5813"/>
      <c r="AN5813"/>
      <c r="AO5813"/>
      <c r="AP5813"/>
      <c r="AU5813"/>
      <c r="AV5813" s="169"/>
    </row>
    <row r="5814" spans="1:48" s="9" customFormat="1" ht="15" customHeight="1" x14ac:dyDescent="0.35">
      <c r="A5814"/>
      <c r="B5814"/>
      <c r="C5814"/>
      <c r="D5814"/>
      <c r="E5814"/>
      <c r="F5814"/>
      <c r="K5814"/>
      <c r="L5814"/>
      <c r="M5814"/>
      <c r="N5814"/>
      <c r="O5814"/>
      <c r="Q5814"/>
      <c r="R5814"/>
      <c r="AL5814" s="117"/>
      <c r="AM5814"/>
      <c r="AN5814"/>
      <c r="AO5814"/>
      <c r="AP5814"/>
      <c r="AU5814"/>
      <c r="AV5814" s="169"/>
    </row>
    <row r="5815" spans="1:48" s="9" customFormat="1" ht="15" customHeight="1" x14ac:dyDescent="0.35">
      <c r="A5815"/>
      <c r="B5815"/>
      <c r="C5815"/>
      <c r="D5815"/>
      <c r="E5815"/>
      <c r="F5815"/>
      <c r="K5815"/>
      <c r="L5815"/>
      <c r="M5815"/>
      <c r="N5815"/>
      <c r="O5815"/>
      <c r="Q5815"/>
      <c r="R5815"/>
      <c r="AL5815" s="117"/>
      <c r="AM5815"/>
      <c r="AN5815"/>
      <c r="AO5815"/>
      <c r="AP5815"/>
      <c r="AU5815"/>
      <c r="AV5815" s="169"/>
    </row>
    <row r="5816" spans="1:48" s="9" customFormat="1" ht="15" customHeight="1" x14ac:dyDescent="0.35">
      <c r="A5816"/>
      <c r="B5816"/>
      <c r="C5816"/>
      <c r="D5816"/>
      <c r="E5816"/>
      <c r="F5816"/>
      <c r="K5816"/>
      <c r="L5816"/>
      <c r="M5816"/>
      <c r="N5816"/>
      <c r="O5816"/>
      <c r="Q5816"/>
      <c r="R5816"/>
      <c r="AL5816" s="117"/>
      <c r="AM5816"/>
      <c r="AN5816"/>
      <c r="AO5816"/>
      <c r="AP5816"/>
      <c r="AU5816"/>
      <c r="AV5816" s="169"/>
    </row>
    <row r="5817" spans="1:48" s="9" customFormat="1" ht="15" customHeight="1" x14ac:dyDescent="0.35">
      <c r="A5817"/>
      <c r="B5817"/>
      <c r="C5817"/>
      <c r="D5817"/>
      <c r="E5817"/>
      <c r="F5817"/>
      <c r="K5817"/>
      <c r="L5817"/>
      <c r="M5817"/>
      <c r="N5817"/>
      <c r="O5817"/>
      <c r="Q5817"/>
      <c r="R5817"/>
      <c r="AL5817" s="117"/>
      <c r="AM5817"/>
      <c r="AN5817"/>
      <c r="AO5817"/>
      <c r="AP5817"/>
      <c r="AU5817"/>
      <c r="AV5817" s="169"/>
    </row>
    <row r="5818" spans="1:48" s="9" customFormat="1" ht="15" customHeight="1" x14ac:dyDescent="0.35">
      <c r="A5818"/>
      <c r="B5818"/>
      <c r="C5818"/>
      <c r="D5818"/>
      <c r="E5818"/>
      <c r="F5818"/>
      <c r="K5818"/>
      <c r="L5818"/>
      <c r="M5818"/>
      <c r="N5818"/>
      <c r="O5818"/>
      <c r="Q5818"/>
      <c r="R5818"/>
      <c r="AL5818" s="117"/>
      <c r="AM5818"/>
      <c r="AN5818"/>
      <c r="AO5818"/>
      <c r="AP5818"/>
      <c r="AU5818"/>
      <c r="AV5818" s="169"/>
    </row>
    <row r="5819" spans="1:48" s="9" customFormat="1" ht="15" customHeight="1" x14ac:dyDescent="0.35">
      <c r="A5819"/>
      <c r="B5819"/>
      <c r="C5819"/>
      <c r="D5819"/>
      <c r="E5819"/>
      <c r="F5819"/>
      <c r="K5819"/>
      <c r="L5819"/>
      <c r="M5819"/>
      <c r="N5819"/>
      <c r="O5819"/>
      <c r="Q5819"/>
      <c r="R5819"/>
      <c r="AL5819" s="117"/>
      <c r="AM5819"/>
      <c r="AN5819"/>
      <c r="AO5819"/>
      <c r="AP5819"/>
      <c r="AU5819"/>
      <c r="AV5819" s="169"/>
    </row>
    <row r="5820" spans="1:48" s="9" customFormat="1" ht="15" customHeight="1" x14ac:dyDescent="0.35">
      <c r="A5820"/>
      <c r="B5820"/>
      <c r="C5820"/>
      <c r="D5820"/>
      <c r="E5820"/>
      <c r="F5820"/>
      <c r="K5820"/>
      <c r="L5820"/>
      <c r="M5820"/>
      <c r="N5820"/>
      <c r="O5820"/>
      <c r="Q5820"/>
      <c r="R5820"/>
      <c r="AL5820" s="117"/>
      <c r="AM5820"/>
      <c r="AN5820"/>
      <c r="AO5820"/>
      <c r="AP5820"/>
      <c r="AU5820"/>
      <c r="AV5820" s="169"/>
    </row>
    <row r="5821" spans="1:48" s="9" customFormat="1" ht="15" customHeight="1" x14ac:dyDescent="0.35">
      <c r="A5821"/>
      <c r="B5821"/>
      <c r="C5821"/>
      <c r="D5821"/>
      <c r="E5821"/>
      <c r="F5821"/>
      <c r="K5821"/>
      <c r="L5821"/>
      <c r="M5821"/>
      <c r="N5821"/>
      <c r="O5821"/>
      <c r="Q5821"/>
      <c r="R5821"/>
      <c r="AL5821" s="117"/>
      <c r="AM5821"/>
      <c r="AN5821"/>
      <c r="AO5821"/>
      <c r="AP5821"/>
      <c r="AU5821"/>
      <c r="AV5821" s="169"/>
    </row>
    <row r="5822" spans="1:48" s="9" customFormat="1" ht="15" customHeight="1" x14ac:dyDescent="0.35">
      <c r="A5822"/>
      <c r="B5822"/>
      <c r="C5822"/>
      <c r="D5822"/>
      <c r="E5822"/>
      <c r="F5822"/>
      <c r="K5822"/>
      <c r="L5822"/>
      <c r="M5822"/>
      <c r="N5822"/>
      <c r="O5822"/>
      <c r="Q5822"/>
      <c r="R5822"/>
      <c r="AL5822" s="117"/>
      <c r="AM5822"/>
      <c r="AN5822"/>
      <c r="AO5822"/>
      <c r="AP5822"/>
      <c r="AU5822"/>
      <c r="AV5822" s="169"/>
    </row>
    <row r="5823" spans="1:48" s="9" customFormat="1" ht="15" customHeight="1" x14ac:dyDescent="0.35">
      <c r="A5823"/>
      <c r="B5823"/>
      <c r="C5823"/>
      <c r="D5823"/>
      <c r="E5823"/>
      <c r="F5823"/>
      <c r="K5823"/>
      <c r="L5823"/>
      <c r="M5823"/>
      <c r="N5823"/>
      <c r="O5823"/>
      <c r="Q5823"/>
      <c r="R5823"/>
      <c r="AL5823" s="117"/>
      <c r="AM5823"/>
      <c r="AN5823"/>
      <c r="AO5823"/>
      <c r="AP5823"/>
      <c r="AU5823"/>
      <c r="AV5823" s="169"/>
    </row>
    <row r="5824" spans="1:48" s="9" customFormat="1" ht="15" customHeight="1" x14ac:dyDescent="0.35">
      <c r="A5824"/>
      <c r="B5824"/>
      <c r="C5824"/>
      <c r="D5824"/>
      <c r="E5824"/>
      <c r="F5824"/>
      <c r="K5824"/>
      <c r="L5824"/>
      <c r="M5824"/>
      <c r="N5824"/>
      <c r="O5824"/>
      <c r="Q5824"/>
      <c r="R5824"/>
      <c r="AL5824" s="117"/>
      <c r="AM5824"/>
      <c r="AN5824"/>
      <c r="AO5824"/>
      <c r="AP5824"/>
      <c r="AU5824"/>
      <c r="AV5824" s="169"/>
    </row>
    <row r="5825" spans="1:48" s="9" customFormat="1" ht="15" customHeight="1" x14ac:dyDescent="0.35">
      <c r="A5825"/>
      <c r="B5825"/>
      <c r="C5825"/>
      <c r="D5825"/>
      <c r="E5825"/>
      <c r="F5825"/>
      <c r="K5825"/>
      <c r="L5825"/>
      <c r="M5825"/>
      <c r="N5825"/>
      <c r="O5825"/>
      <c r="Q5825"/>
      <c r="R5825"/>
      <c r="AL5825" s="117"/>
      <c r="AM5825"/>
      <c r="AN5825"/>
      <c r="AO5825"/>
      <c r="AP5825"/>
      <c r="AU5825"/>
      <c r="AV5825" s="169"/>
    </row>
    <row r="5826" spans="1:48" s="9" customFormat="1" ht="15" customHeight="1" x14ac:dyDescent="0.35">
      <c r="A5826"/>
      <c r="B5826"/>
      <c r="C5826"/>
      <c r="D5826"/>
      <c r="E5826"/>
      <c r="F5826"/>
      <c r="K5826"/>
      <c r="L5826"/>
      <c r="M5826"/>
      <c r="N5826"/>
      <c r="O5826"/>
      <c r="Q5826"/>
      <c r="R5826"/>
      <c r="AL5826" s="117"/>
      <c r="AM5826"/>
      <c r="AN5826"/>
      <c r="AO5826"/>
      <c r="AP5826"/>
      <c r="AU5826"/>
      <c r="AV5826" s="169"/>
    </row>
    <row r="5827" spans="1:48" s="9" customFormat="1" ht="15" customHeight="1" x14ac:dyDescent="0.35">
      <c r="A5827"/>
      <c r="B5827"/>
      <c r="C5827"/>
      <c r="D5827"/>
      <c r="E5827"/>
      <c r="F5827"/>
      <c r="K5827"/>
      <c r="L5827"/>
      <c r="M5827"/>
      <c r="N5827"/>
      <c r="O5827"/>
      <c r="Q5827"/>
      <c r="R5827"/>
      <c r="AL5827" s="117"/>
      <c r="AM5827"/>
      <c r="AN5827"/>
      <c r="AO5827"/>
      <c r="AP5827"/>
      <c r="AU5827"/>
      <c r="AV5827" s="169"/>
    </row>
    <row r="5828" spans="1:48" s="9" customFormat="1" ht="15" customHeight="1" x14ac:dyDescent="0.35">
      <c r="A5828"/>
      <c r="B5828"/>
      <c r="C5828"/>
      <c r="D5828"/>
      <c r="E5828"/>
      <c r="F5828"/>
      <c r="K5828"/>
      <c r="L5828"/>
      <c r="M5828"/>
      <c r="N5828"/>
      <c r="O5828"/>
      <c r="Q5828"/>
      <c r="R5828"/>
      <c r="AL5828" s="117"/>
      <c r="AM5828"/>
      <c r="AN5828"/>
      <c r="AO5828"/>
      <c r="AP5828"/>
      <c r="AU5828"/>
      <c r="AV5828" s="169"/>
    </row>
    <row r="5829" spans="1:48" s="9" customFormat="1" ht="15" customHeight="1" x14ac:dyDescent="0.35">
      <c r="A5829"/>
      <c r="B5829"/>
      <c r="C5829"/>
      <c r="D5829"/>
      <c r="E5829"/>
      <c r="F5829"/>
      <c r="K5829"/>
      <c r="L5829"/>
      <c r="M5829"/>
      <c r="N5829"/>
      <c r="O5829"/>
      <c r="Q5829"/>
      <c r="R5829"/>
      <c r="AL5829" s="117"/>
      <c r="AM5829"/>
      <c r="AN5829"/>
      <c r="AO5829"/>
      <c r="AP5829"/>
      <c r="AU5829"/>
      <c r="AV5829" s="169"/>
    </row>
    <row r="5830" spans="1:48" s="9" customFormat="1" ht="15" customHeight="1" x14ac:dyDescent="0.35">
      <c r="A5830"/>
      <c r="B5830"/>
      <c r="C5830"/>
      <c r="D5830"/>
      <c r="E5830"/>
      <c r="F5830"/>
      <c r="K5830"/>
      <c r="L5830"/>
      <c r="M5830"/>
      <c r="N5830"/>
      <c r="O5830"/>
      <c r="Q5830"/>
      <c r="R5830"/>
      <c r="AL5830" s="117"/>
      <c r="AM5830"/>
      <c r="AN5830"/>
      <c r="AO5830"/>
      <c r="AP5830"/>
      <c r="AU5830"/>
      <c r="AV5830" s="169"/>
    </row>
    <row r="5831" spans="1:48" s="9" customFormat="1" ht="15" customHeight="1" x14ac:dyDescent="0.35">
      <c r="A5831"/>
      <c r="B5831"/>
      <c r="C5831"/>
      <c r="D5831"/>
      <c r="E5831"/>
      <c r="F5831"/>
      <c r="K5831"/>
      <c r="L5831"/>
      <c r="M5831"/>
      <c r="N5831"/>
      <c r="O5831"/>
      <c r="Q5831"/>
      <c r="R5831"/>
      <c r="AL5831" s="117"/>
      <c r="AM5831"/>
      <c r="AN5831"/>
      <c r="AO5831"/>
      <c r="AP5831"/>
      <c r="AU5831"/>
      <c r="AV5831" s="169"/>
    </row>
    <row r="5832" spans="1:48" s="9" customFormat="1" ht="15" customHeight="1" x14ac:dyDescent="0.35">
      <c r="A5832"/>
      <c r="B5832"/>
      <c r="C5832"/>
      <c r="D5832"/>
      <c r="E5832"/>
      <c r="F5832"/>
      <c r="K5832"/>
      <c r="L5832"/>
      <c r="M5832"/>
      <c r="N5832"/>
      <c r="O5832"/>
      <c r="Q5832"/>
      <c r="R5832"/>
      <c r="AL5832" s="117"/>
      <c r="AM5832"/>
      <c r="AN5832"/>
      <c r="AO5832"/>
      <c r="AP5832"/>
      <c r="AU5832"/>
      <c r="AV5832" s="169"/>
    </row>
    <row r="5833" spans="1:48" s="9" customFormat="1" ht="15" customHeight="1" x14ac:dyDescent="0.35">
      <c r="A5833"/>
      <c r="B5833"/>
      <c r="C5833"/>
      <c r="D5833"/>
      <c r="E5833"/>
      <c r="F5833"/>
      <c r="K5833"/>
      <c r="L5833"/>
      <c r="M5833"/>
      <c r="N5833"/>
      <c r="O5833"/>
      <c r="Q5833"/>
      <c r="R5833"/>
      <c r="AL5833" s="117"/>
      <c r="AM5833"/>
      <c r="AN5833"/>
      <c r="AO5833"/>
      <c r="AP5833"/>
      <c r="AU5833"/>
      <c r="AV5833" s="169"/>
    </row>
    <row r="5834" spans="1:48" s="9" customFormat="1" ht="15" customHeight="1" x14ac:dyDescent="0.35">
      <c r="A5834"/>
      <c r="B5834"/>
      <c r="C5834"/>
      <c r="D5834"/>
      <c r="E5834"/>
      <c r="F5834"/>
      <c r="K5834"/>
      <c r="L5834"/>
      <c r="M5834"/>
      <c r="N5834"/>
      <c r="O5834"/>
      <c r="Q5834"/>
      <c r="R5834"/>
      <c r="AL5834" s="117"/>
      <c r="AM5834"/>
      <c r="AN5834"/>
      <c r="AO5834"/>
      <c r="AP5834"/>
      <c r="AU5834"/>
      <c r="AV5834" s="169"/>
    </row>
    <row r="5835" spans="1:48" s="9" customFormat="1" ht="15" customHeight="1" x14ac:dyDescent="0.35">
      <c r="A5835"/>
      <c r="B5835"/>
      <c r="C5835"/>
      <c r="D5835"/>
      <c r="E5835"/>
      <c r="F5835"/>
      <c r="K5835"/>
      <c r="L5835"/>
      <c r="M5835"/>
      <c r="N5835"/>
      <c r="O5835"/>
      <c r="Q5835"/>
      <c r="R5835"/>
      <c r="AL5835" s="117"/>
      <c r="AM5835"/>
      <c r="AN5835"/>
      <c r="AO5835"/>
      <c r="AP5835"/>
      <c r="AU5835"/>
      <c r="AV5835" s="169"/>
    </row>
    <row r="5836" spans="1:48" s="9" customFormat="1" ht="15" customHeight="1" x14ac:dyDescent="0.35">
      <c r="A5836"/>
      <c r="B5836"/>
      <c r="C5836"/>
      <c r="D5836"/>
      <c r="E5836"/>
      <c r="F5836"/>
      <c r="K5836"/>
      <c r="L5836"/>
      <c r="M5836"/>
      <c r="N5836"/>
      <c r="O5836"/>
      <c r="Q5836"/>
      <c r="R5836"/>
      <c r="AL5836" s="117"/>
      <c r="AM5836"/>
      <c r="AN5836"/>
      <c r="AO5836"/>
      <c r="AP5836"/>
      <c r="AU5836"/>
      <c r="AV5836" s="169"/>
    </row>
    <row r="5837" spans="1:48" s="9" customFormat="1" ht="15" customHeight="1" x14ac:dyDescent="0.35">
      <c r="A5837"/>
      <c r="B5837"/>
      <c r="C5837"/>
      <c r="D5837"/>
      <c r="E5837"/>
      <c r="F5837"/>
      <c r="K5837"/>
      <c r="L5837"/>
      <c r="M5837"/>
      <c r="N5837"/>
      <c r="O5837"/>
      <c r="Q5837"/>
      <c r="R5837"/>
      <c r="AL5837" s="117"/>
      <c r="AM5837"/>
      <c r="AN5837"/>
      <c r="AO5837"/>
      <c r="AP5837"/>
      <c r="AU5837"/>
      <c r="AV5837" s="169"/>
    </row>
    <row r="5838" spans="1:48" s="9" customFormat="1" ht="15" customHeight="1" x14ac:dyDescent="0.35">
      <c r="A5838"/>
      <c r="B5838"/>
      <c r="C5838"/>
      <c r="D5838"/>
      <c r="E5838"/>
      <c r="F5838"/>
      <c r="K5838"/>
      <c r="L5838"/>
      <c r="M5838"/>
      <c r="N5838"/>
      <c r="O5838"/>
      <c r="Q5838"/>
      <c r="R5838"/>
      <c r="AL5838" s="117"/>
      <c r="AM5838"/>
      <c r="AN5838"/>
      <c r="AO5838"/>
      <c r="AP5838"/>
      <c r="AU5838"/>
      <c r="AV5838" s="169"/>
    </row>
    <row r="5839" spans="1:48" s="9" customFormat="1" ht="15" customHeight="1" x14ac:dyDescent="0.35">
      <c r="A5839"/>
      <c r="B5839"/>
      <c r="C5839"/>
      <c r="D5839"/>
      <c r="E5839"/>
      <c r="F5839"/>
      <c r="K5839"/>
      <c r="L5839"/>
      <c r="M5839"/>
      <c r="N5839"/>
      <c r="O5839"/>
      <c r="Q5839"/>
      <c r="R5839"/>
      <c r="AL5839" s="117"/>
      <c r="AM5839"/>
      <c r="AN5839"/>
      <c r="AO5839"/>
      <c r="AP5839"/>
      <c r="AU5839"/>
      <c r="AV5839" s="169"/>
    </row>
    <row r="5840" spans="1:48" s="9" customFormat="1" ht="15" customHeight="1" x14ac:dyDescent="0.35">
      <c r="A5840"/>
      <c r="B5840"/>
      <c r="C5840"/>
      <c r="D5840"/>
      <c r="E5840"/>
      <c r="F5840"/>
      <c r="K5840"/>
      <c r="L5840"/>
      <c r="M5840"/>
      <c r="N5840"/>
      <c r="O5840"/>
      <c r="Q5840"/>
      <c r="R5840"/>
      <c r="AL5840" s="117"/>
      <c r="AM5840"/>
      <c r="AN5840"/>
      <c r="AO5840"/>
      <c r="AP5840"/>
      <c r="AU5840"/>
      <c r="AV5840" s="169"/>
    </row>
    <row r="5841" spans="1:48" s="9" customFormat="1" ht="15" customHeight="1" x14ac:dyDescent="0.35">
      <c r="A5841"/>
      <c r="B5841"/>
      <c r="C5841"/>
      <c r="D5841"/>
      <c r="E5841"/>
      <c r="F5841"/>
      <c r="K5841"/>
      <c r="L5841"/>
      <c r="M5841"/>
      <c r="N5841"/>
      <c r="O5841"/>
      <c r="Q5841"/>
      <c r="R5841"/>
      <c r="AL5841" s="117"/>
      <c r="AM5841"/>
      <c r="AN5841"/>
      <c r="AO5841"/>
      <c r="AP5841"/>
      <c r="AU5841"/>
      <c r="AV5841" s="169"/>
    </row>
    <row r="5842" spans="1:48" s="9" customFormat="1" ht="15" customHeight="1" x14ac:dyDescent="0.35">
      <c r="A5842"/>
      <c r="B5842"/>
      <c r="C5842"/>
      <c r="D5842"/>
      <c r="E5842"/>
      <c r="F5842"/>
      <c r="K5842"/>
      <c r="L5842"/>
      <c r="M5842"/>
      <c r="N5842"/>
      <c r="O5842"/>
      <c r="Q5842"/>
      <c r="R5842"/>
      <c r="AL5842" s="117"/>
      <c r="AM5842"/>
      <c r="AN5842"/>
      <c r="AO5842"/>
      <c r="AP5842"/>
      <c r="AU5842"/>
      <c r="AV5842" s="169"/>
    </row>
    <row r="5843" spans="1:48" s="9" customFormat="1" ht="15" customHeight="1" x14ac:dyDescent="0.35">
      <c r="A5843"/>
      <c r="B5843"/>
      <c r="C5843"/>
      <c r="D5843"/>
      <c r="E5843"/>
      <c r="F5843"/>
      <c r="K5843"/>
      <c r="L5843"/>
      <c r="M5843"/>
      <c r="N5843"/>
      <c r="O5843"/>
      <c r="Q5843"/>
      <c r="R5843"/>
      <c r="AL5843" s="117"/>
      <c r="AM5843"/>
      <c r="AN5843"/>
      <c r="AO5843"/>
      <c r="AP5843"/>
      <c r="AU5843"/>
      <c r="AV5843" s="169"/>
    </row>
    <row r="5844" spans="1:48" s="9" customFormat="1" ht="15" customHeight="1" x14ac:dyDescent="0.35">
      <c r="A5844"/>
      <c r="B5844"/>
      <c r="C5844"/>
      <c r="D5844"/>
      <c r="E5844"/>
      <c r="F5844"/>
      <c r="K5844"/>
      <c r="L5844"/>
      <c r="M5844"/>
      <c r="N5844"/>
      <c r="O5844"/>
      <c r="Q5844"/>
      <c r="R5844"/>
      <c r="AL5844" s="117"/>
      <c r="AM5844"/>
      <c r="AN5844"/>
      <c r="AO5844"/>
      <c r="AP5844"/>
      <c r="AU5844"/>
      <c r="AV5844" s="169"/>
    </row>
    <row r="5845" spans="1:48" s="9" customFormat="1" ht="15" customHeight="1" x14ac:dyDescent="0.35">
      <c r="A5845"/>
      <c r="B5845"/>
      <c r="C5845"/>
      <c r="D5845"/>
      <c r="E5845"/>
      <c r="F5845"/>
      <c r="K5845"/>
      <c r="L5845"/>
      <c r="M5845"/>
      <c r="N5845"/>
      <c r="O5845"/>
      <c r="Q5845"/>
      <c r="R5845"/>
      <c r="AL5845" s="117"/>
      <c r="AM5845"/>
      <c r="AN5845"/>
      <c r="AO5845"/>
      <c r="AP5845"/>
      <c r="AU5845"/>
      <c r="AV5845" s="169"/>
    </row>
    <row r="5846" spans="1:48" s="9" customFormat="1" ht="15" customHeight="1" x14ac:dyDescent="0.35">
      <c r="A5846"/>
      <c r="B5846"/>
      <c r="C5846"/>
      <c r="D5846"/>
      <c r="E5846"/>
      <c r="F5846"/>
      <c r="K5846"/>
      <c r="L5846"/>
      <c r="M5846"/>
      <c r="N5846"/>
      <c r="O5846"/>
      <c r="Q5846"/>
      <c r="R5846"/>
      <c r="AL5846" s="117"/>
      <c r="AM5846"/>
      <c r="AN5846"/>
      <c r="AO5846"/>
      <c r="AP5846"/>
      <c r="AU5846"/>
      <c r="AV5846" s="169"/>
    </row>
    <row r="5847" spans="1:48" s="9" customFormat="1" ht="15" customHeight="1" x14ac:dyDescent="0.35">
      <c r="A5847"/>
      <c r="B5847"/>
      <c r="C5847"/>
      <c r="D5847"/>
      <c r="E5847"/>
      <c r="F5847"/>
      <c r="K5847"/>
      <c r="L5847"/>
      <c r="M5847"/>
      <c r="N5847"/>
      <c r="O5847"/>
      <c r="Q5847"/>
      <c r="R5847"/>
      <c r="AL5847" s="117"/>
      <c r="AM5847"/>
      <c r="AN5847"/>
      <c r="AO5847"/>
      <c r="AP5847"/>
      <c r="AU5847"/>
      <c r="AV5847" s="169"/>
    </row>
    <row r="5848" spans="1:48" s="9" customFormat="1" ht="15" customHeight="1" x14ac:dyDescent="0.35">
      <c r="A5848"/>
      <c r="B5848"/>
      <c r="C5848"/>
      <c r="D5848"/>
      <c r="E5848"/>
      <c r="F5848"/>
      <c r="K5848"/>
      <c r="L5848"/>
      <c r="M5848"/>
      <c r="N5848"/>
      <c r="O5848"/>
      <c r="Q5848"/>
      <c r="R5848"/>
      <c r="AL5848" s="117"/>
      <c r="AM5848"/>
      <c r="AN5848"/>
      <c r="AO5848"/>
      <c r="AP5848"/>
      <c r="AU5848"/>
      <c r="AV5848" s="169"/>
    </row>
    <row r="5849" spans="1:48" s="9" customFormat="1" ht="15" customHeight="1" x14ac:dyDescent="0.35">
      <c r="A5849"/>
      <c r="B5849"/>
      <c r="C5849"/>
      <c r="D5849"/>
      <c r="E5849"/>
      <c r="F5849"/>
      <c r="K5849"/>
      <c r="L5849"/>
      <c r="M5849"/>
      <c r="N5849"/>
      <c r="O5849"/>
      <c r="Q5849"/>
      <c r="R5849"/>
      <c r="AL5849" s="117"/>
      <c r="AM5849"/>
      <c r="AN5849"/>
      <c r="AO5849"/>
      <c r="AP5849"/>
      <c r="AU5849"/>
      <c r="AV5849" s="169"/>
    </row>
    <row r="5850" spans="1:48" s="9" customFormat="1" ht="15" customHeight="1" x14ac:dyDescent="0.35">
      <c r="A5850"/>
      <c r="B5850"/>
      <c r="C5850"/>
      <c r="D5850"/>
      <c r="E5850"/>
      <c r="F5850"/>
      <c r="K5850"/>
      <c r="L5850"/>
      <c r="M5850"/>
      <c r="N5850"/>
      <c r="O5850"/>
      <c r="Q5850"/>
      <c r="R5850"/>
      <c r="W5850" s="154"/>
      <c r="AL5850" s="117"/>
      <c r="AM5850"/>
      <c r="AN5850"/>
      <c r="AO5850"/>
      <c r="AP5850"/>
      <c r="AU5850"/>
      <c r="AV5850" s="169"/>
    </row>
  </sheetData>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'Reference Table'!$F$2:$F$12</xm:f>
          </x14:formula1>
          <xm:sqref>R2:R84</xm:sqref>
        </x14:dataValidation>
        <x14:dataValidation type="list" allowBlank="1" showInputMessage="1" showErrorMessage="1" xr:uid="{00000000-0002-0000-0D00-000001000000}">
          <x14:formula1>
            <xm:f>'Reference Table'!$AC$2:$AC$8</xm:f>
          </x14:formula1>
          <xm:sqref>E1:E1048576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6D1FA"/>
  </sheetPr>
  <dimension ref="A1:V31"/>
  <sheetViews>
    <sheetView zoomScale="115" zoomScaleNormal="115" workbookViewId="0">
      <pane ySplit="2" topLeftCell="A25" activePane="bottomLeft" state="frozen"/>
      <selection pane="bottomLeft" activeCell="J37" sqref="J37"/>
    </sheetView>
  </sheetViews>
  <sheetFormatPr defaultColWidth="9.1796875" defaultRowHeight="10.5" x14ac:dyDescent="0.35"/>
  <cols>
    <col min="1" max="1" width="4.26953125" style="50" customWidth="1"/>
    <col min="2" max="2" width="13.26953125" style="50" customWidth="1"/>
    <col min="3" max="5" width="14.453125" style="50" customWidth="1"/>
    <col min="6" max="8" width="13" style="50" customWidth="1"/>
    <col min="9" max="9" width="17.26953125" style="79" customWidth="1"/>
    <col min="10" max="10" width="22.7265625" style="37" customWidth="1"/>
    <col min="11" max="11" width="21.1796875" style="80" bestFit="1" customWidth="1"/>
    <col min="12" max="12" width="12.26953125" style="81" customWidth="1"/>
    <col min="13" max="13" width="22.453125" style="82" customWidth="1"/>
    <col min="14" max="16384" width="9.1796875" style="37"/>
  </cols>
  <sheetData>
    <row r="1" spans="1:22" ht="15" customHeight="1" x14ac:dyDescent="0.35">
      <c r="A1" s="306" t="s">
        <v>719</v>
      </c>
      <c r="B1" s="307"/>
      <c r="C1" s="307"/>
      <c r="D1" s="307"/>
      <c r="E1" s="307"/>
      <c r="F1" s="307"/>
      <c r="G1" s="307"/>
      <c r="H1" s="307"/>
      <c r="I1" s="307"/>
      <c r="J1" s="307"/>
      <c r="K1" s="307"/>
      <c r="L1" s="307"/>
      <c r="M1" s="307"/>
      <c r="N1" s="307"/>
    </row>
    <row r="2" spans="1:22" s="42" customFormat="1" ht="31.5" x14ac:dyDescent="0.35">
      <c r="A2" s="38" t="s">
        <v>299</v>
      </c>
      <c r="B2" s="38" t="s">
        <v>300</v>
      </c>
      <c r="C2" s="38" t="s">
        <v>301</v>
      </c>
      <c r="D2" s="38" t="s">
        <v>302</v>
      </c>
      <c r="E2" s="38" t="s">
        <v>303</v>
      </c>
      <c r="F2" s="38" t="s">
        <v>304</v>
      </c>
      <c r="G2" s="38" t="s">
        <v>305</v>
      </c>
      <c r="H2" s="38" t="s">
        <v>82</v>
      </c>
      <c r="I2" s="38" t="s">
        <v>306</v>
      </c>
      <c r="J2" s="38" t="s">
        <v>307</v>
      </c>
      <c r="K2" s="39" t="s">
        <v>308</v>
      </c>
      <c r="L2" s="40" t="s">
        <v>309</v>
      </c>
      <c r="M2" s="38" t="s">
        <v>310</v>
      </c>
      <c r="N2" s="38" t="s">
        <v>311</v>
      </c>
      <c r="R2" s="41" t="s">
        <v>300</v>
      </c>
      <c r="S2" s="41" t="s">
        <v>81</v>
      </c>
      <c r="T2" s="41" t="s">
        <v>40</v>
      </c>
      <c r="U2" s="43" t="s">
        <v>312</v>
      </c>
      <c r="V2" s="38" t="s">
        <v>199</v>
      </c>
    </row>
    <row r="3" spans="1:22" s="50" customFormat="1" ht="14.25" customHeight="1" x14ac:dyDescent="0.35">
      <c r="A3" s="44">
        <v>1</v>
      </c>
      <c r="B3" s="45" t="s">
        <v>159</v>
      </c>
      <c r="C3" s="45" t="s">
        <v>313</v>
      </c>
      <c r="D3" s="45" t="s">
        <v>122</v>
      </c>
      <c r="E3" s="45"/>
      <c r="F3" s="45">
        <v>1</v>
      </c>
      <c r="G3" s="45" t="s">
        <v>314</v>
      </c>
      <c r="H3" s="46" t="s">
        <v>135</v>
      </c>
      <c r="I3" s="47" t="s">
        <v>40</v>
      </c>
      <c r="J3" s="45" t="s">
        <v>315</v>
      </c>
      <c r="K3" s="48"/>
      <c r="L3" s="49">
        <v>45712</v>
      </c>
      <c r="M3" s="47" t="s">
        <v>320</v>
      </c>
      <c r="N3" s="46" t="s">
        <v>317</v>
      </c>
      <c r="R3" s="51" t="s">
        <v>156</v>
      </c>
      <c r="S3" s="52">
        <f>COUNTIFS($B$3:$B$30,$R3,$I$3:$I$30,S$2)</f>
        <v>1</v>
      </c>
      <c r="T3" s="52">
        <f>COUNTIFS($B$3:$B$29,R3,$I$3:$I$29,T$2)</f>
        <v>6</v>
      </c>
      <c r="U3" s="52">
        <f>COUNTIFS($B$3:$B$29,$R3,$I$3:$I$29,U$2)</f>
        <v>0</v>
      </c>
      <c r="V3" s="53">
        <f>SUM(S3:U3)</f>
        <v>7</v>
      </c>
    </row>
    <row r="4" spans="1:22" s="50" customFormat="1" ht="14.25" customHeight="1" x14ac:dyDescent="0.35">
      <c r="A4" s="54">
        <f>A3+1</f>
        <v>2</v>
      </c>
      <c r="B4" s="55" t="s">
        <v>156</v>
      </c>
      <c r="C4" s="47" t="s">
        <v>318</v>
      </c>
      <c r="D4" s="47" t="s">
        <v>122</v>
      </c>
      <c r="E4" s="47"/>
      <c r="F4" s="45">
        <v>1</v>
      </c>
      <c r="G4" s="120">
        <v>7</v>
      </c>
      <c r="H4" s="46" t="s">
        <v>135</v>
      </c>
      <c r="I4" s="47" t="s">
        <v>40</v>
      </c>
      <c r="J4" s="47" t="s">
        <v>319</v>
      </c>
      <c r="K4" s="48">
        <v>1900</v>
      </c>
      <c r="L4" s="49">
        <v>45671</v>
      </c>
      <c r="M4" s="47" t="s">
        <v>320</v>
      </c>
      <c r="N4" s="46" t="s">
        <v>321</v>
      </c>
      <c r="R4" s="51" t="s">
        <v>159</v>
      </c>
      <c r="S4" s="52">
        <f>COUNTIFS($B$3:$B$30,$R4,$I$3:$I$30,S$2)</f>
        <v>3</v>
      </c>
      <c r="T4" s="52">
        <f>COUNTIFS($B$3:$B$29,R4,$I$3:$I$29,T$2)</f>
        <v>12</v>
      </c>
      <c r="U4" s="52">
        <f>COUNTIFS($B$3:$B$29,$R4,$I$3:$I$29,U$2)</f>
        <v>0</v>
      </c>
      <c r="V4" s="53">
        <f>SUM(S4:U4)</f>
        <v>15</v>
      </c>
    </row>
    <row r="5" spans="1:22" s="50" customFormat="1" ht="15.75" customHeight="1" x14ac:dyDescent="0.35">
      <c r="A5" s="54">
        <f t="shared" ref="A5:A30" si="0">A4+1</f>
        <v>3</v>
      </c>
      <c r="B5" s="55" t="s">
        <v>156</v>
      </c>
      <c r="C5" s="47" t="s">
        <v>318</v>
      </c>
      <c r="D5" s="47" t="s">
        <v>122</v>
      </c>
      <c r="E5" s="47"/>
      <c r="F5" s="45">
        <v>1</v>
      </c>
      <c r="G5" s="162">
        <v>7</v>
      </c>
      <c r="H5" s="46" t="s">
        <v>135</v>
      </c>
      <c r="I5" s="47" t="s">
        <v>40</v>
      </c>
      <c r="J5" s="47" t="s">
        <v>322</v>
      </c>
      <c r="K5" s="48">
        <v>2200</v>
      </c>
      <c r="L5" s="49">
        <v>45673</v>
      </c>
      <c r="M5" s="47" t="s">
        <v>320</v>
      </c>
      <c r="N5" s="46" t="s">
        <v>321</v>
      </c>
      <c r="R5" s="51" t="s">
        <v>323</v>
      </c>
      <c r="S5" s="52">
        <f>COUNTIFS($B$3:$B$30,$R5,$I$3:$I$30,S$2)</f>
        <v>1</v>
      </c>
      <c r="T5" s="52">
        <f>COUNTIFS($B$3:$B$29,R5,$I$3:$I$29,T$2)</f>
        <v>5</v>
      </c>
      <c r="U5" s="52">
        <f>COUNTIFS($B$3:$B$29,$R5,$I$3:$I$29,U$2)</f>
        <v>0</v>
      </c>
      <c r="V5" s="53">
        <f>SUM(S5:U5)</f>
        <v>6</v>
      </c>
    </row>
    <row r="6" spans="1:22" s="50" customFormat="1" ht="15.75" customHeight="1" x14ac:dyDescent="0.35">
      <c r="A6" s="54">
        <f t="shared" si="0"/>
        <v>4</v>
      </c>
      <c r="B6" s="120" t="s">
        <v>156</v>
      </c>
      <c r="C6" s="54" t="s">
        <v>318</v>
      </c>
      <c r="D6" s="54" t="s">
        <v>39</v>
      </c>
      <c r="E6" s="54" t="s">
        <v>439</v>
      </c>
      <c r="F6" s="44">
        <v>1</v>
      </c>
      <c r="G6" s="162">
        <v>0</v>
      </c>
      <c r="H6" s="51" t="s">
        <v>329</v>
      </c>
      <c r="I6" s="54" t="s">
        <v>81</v>
      </c>
      <c r="J6" s="54"/>
      <c r="K6" s="64"/>
      <c r="L6" s="75"/>
      <c r="M6" s="54"/>
      <c r="N6" s="51"/>
      <c r="R6" s="56" t="s">
        <v>199</v>
      </c>
      <c r="S6" s="53">
        <f>SUM(S3:S5)</f>
        <v>5</v>
      </c>
      <c r="T6" s="53">
        <f t="shared" ref="T6:V6" si="1">SUM(T3:T5)</f>
        <v>23</v>
      </c>
      <c r="U6" s="53">
        <f t="shared" si="1"/>
        <v>0</v>
      </c>
      <c r="V6" s="53">
        <f t="shared" si="1"/>
        <v>28</v>
      </c>
    </row>
    <row r="7" spans="1:22" s="50" customFormat="1" ht="30.75" customHeight="1" x14ac:dyDescent="0.35">
      <c r="A7" s="54">
        <f t="shared" si="0"/>
        <v>5</v>
      </c>
      <c r="B7" s="55" t="s">
        <v>156</v>
      </c>
      <c r="C7" s="47" t="s">
        <v>318</v>
      </c>
      <c r="D7" s="47" t="s">
        <v>122</v>
      </c>
      <c r="E7" s="47"/>
      <c r="F7" s="45">
        <v>1</v>
      </c>
      <c r="G7" s="163">
        <v>7</v>
      </c>
      <c r="H7" s="46" t="s">
        <v>135</v>
      </c>
      <c r="I7" s="47" t="s">
        <v>40</v>
      </c>
      <c r="J7" s="47" t="s">
        <v>324</v>
      </c>
      <c r="K7" s="48" t="s">
        <v>325</v>
      </c>
      <c r="L7" s="49">
        <v>45677</v>
      </c>
      <c r="M7" s="47" t="s">
        <v>320</v>
      </c>
      <c r="N7" s="46" t="s">
        <v>321</v>
      </c>
    </row>
    <row r="8" spans="1:22" s="50" customFormat="1" ht="21" hidden="1" x14ac:dyDescent="0.35">
      <c r="A8" s="54">
        <f t="shared" si="0"/>
        <v>6</v>
      </c>
      <c r="B8" s="57" t="s">
        <v>156</v>
      </c>
      <c r="C8" s="58" t="s">
        <v>326</v>
      </c>
      <c r="D8" s="58" t="s">
        <v>122</v>
      </c>
      <c r="E8" s="58"/>
      <c r="F8" s="58">
        <v>1</v>
      </c>
      <c r="G8" s="57"/>
      <c r="H8" s="59" t="s">
        <v>135</v>
      </c>
      <c r="I8" s="58" t="s">
        <v>40</v>
      </c>
      <c r="J8" s="58"/>
      <c r="K8" s="60"/>
      <c r="L8" s="61"/>
      <c r="M8" s="58" t="s">
        <v>327</v>
      </c>
      <c r="N8" s="59"/>
    </row>
    <row r="9" spans="1:22" s="50" customFormat="1" ht="21" hidden="1" x14ac:dyDescent="0.35">
      <c r="A9" s="54">
        <f t="shared" si="0"/>
        <v>7</v>
      </c>
      <c r="B9" s="57" t="s">
        <v>156</v>
      </c>
      <c r="C9" s="58" t="s">
        <v>326</v>
      </c>
      <c r="D9" s="58" t="s">
        <v>122</v>
      </c>
      <c r="E9" s="58"/>
      <c r="F9" s="58">
        <v>1</v>
      </c>
      <c r="G9" s="62"/>
      <c r="H9" s="59" t="s">
        <v>135</v>
      </c>
      <c r="I9" s="58" t="s">
        <v>40</v>
      </c>
      <c r="J9" s="58"/>
      <c r="K9" s="60"/>
      <c r="L9" s="61"/>
      <c r="M9" s="58" t="s">
        <v>327</v>
      </c>
      <c r="N9" s="59"/>
    </row>
    <row r="10" spans="1:22" s="50" customFormat="1" ht="21" hidden="1" x14ac:dyDescent="0.35">
      <c r="A10" s="54">
        <f t="shared" si="0"/>
        <v>8</v>
      </c>
      <c r="B10" s="57" t="s">
        <v>156</v>
      </c>
      <c r="C10" s="58" t="s">
        <v>326</v>
      </c>
      <c r="D10" s="58" t="s">
        <v>122</v>
      </c>
      <c r="E10" s="58"/>
      <c r="F10" s="58">
        <v>1</v>
      </c>
      <c r="G10" s="63"/>
      <c r="H10" s="59" t="s">
        <v>135</v>
      </c>
      <c r="I10" s="58" t="s">
        <v>40</v>
      </c>
      <c r="J10" s="58"/>
      <c r="K10" s="60"/>
      <c r="L10" s="61"/>
      <c r="M10" s="58" t="s">
        <v>327</v>
      </c>
      <c r="N10" s="59"/>
    </row>
    <row r="11" spans="1:22" s="50" customFormat="1" ht="21" customHeight="1" x14ac:dyDescent="0.35">
      <c r="A11" s="54">
        <f t="shared" si="0"/>
        <v>9</v>
      </c>
      <c r="B11" s="44" t="s">
        <v>159</v>
      </c>
      <c r="C11" s="44" t="s">
        <v>328</v>
      </c>
      <c r="D11" s="44" t="s">
        <v>122</v>
      </c>
      <c r="E11" s="44"/>
      <c r="F11" s="44">
        <v>1</v>
      </c>
      <c r="G11" s="44">
        <v>9</v>
      </c>
      <c r="H11" s="51" t="s">
        <v>329</v>
      </c>
      <c r="I11" s="44" t="s">
        <v>81</v>
      </c>
      <c r="J11" s="44"/>
      <c r="K11" s="64"/>
      <c r="L11" s="65"/>
      <c r="M11" s="44" t="s">
        <v>433</v>
      </c>
      <c r="N11" s="51"/>
    </row>
    <row r="12" spans="1:22" s="50" customFormat="1" ht="31.5" x14ac:dyDescent="0.35">
      <c r="A12" s="54">
        <f t="shared" si="0"/>
        <v>10</v>
      </c>
      <c r="B12" s="45" t="s">
        <v>159</v>
      </c>
      <c r="C12" s="45" t="s">
        <v>330</v>
      </c>
      <c r="D12" s="45" t="s">
        <v>122</v>
      </c>
      <c r="E12" s="45"/>
      <c r="F12" s="45">
        <v>1</v>
      </c>
      <c r="G12" s="311">
        <v>4</v>
      </c>
      <c r="H12" s="46" t="s">
        <v>135</v>
      </c>
      <c r="I12" s="45" t="s">
        <v>40</v>
      </c>
      <c r="J12" s="45" t="s">
        <v>434</v>
      </c>
      <c r="K12" s="48" t="s">
        <v>435</v>
      </c>
      <c r="L12" s="66">
        <v>45720</v>
      </c>
      <c r="M12" s="45" t="s">
        <v>316</v>
      </c>
      <c r="N12" s="46" t="s">
        <v>331</v>
      </c>
    </row>
    <row r="13" spans="1:22" s="50" customFormat="1" ht="30.75" customHeight="1" x14ac:dyDescent="0.35">
      <c r="A13" s="54">
        <f t="shared" si="0"/>
        <v>11</v>
      </c>
      <c r="B13" s="45" t="s">
        <v>159</v>
      </c>
      <c r="C13" s="45" t="s">
        <v>332</v>
      </c>
      <c r="D13" s="45" t="s">
        <v>122</v>
      </c>
      <c r="E13" s="45"/>
      <c r="F13" s="45">
        <v>1</v>
      </c>
      <c r="G13" s="312"/>
      <c r="H13" s="46" t="s">
        <v>135</v>
      </c>
      <c r="I13" s="45" t="s">
        <v>40</v>
      </c>
      <c r="J13" s="45" t="s">
        <v>333</v>
      </c>
      <c r="K13" s="48" t="s">
        <v>334</v>
      </c>
      <c r="L13" s="66">
        <v>45703</v>
      </c>
      <c r="M13" s="45" t="s">
        <v>316</v>
      </c>
      <c r="N13" s="46" t="s">
        <v>321</v>
      </c>
    </row>
    <row r="14" spans="1:22" s="50" customFormat="1" ht="21" hidden="1" x14ac:dyDescent="0.35">
      <c r="A14" s="54">
        <f t="shared" si="0"/>
        <v>12</v>
      </c>
      <c r="B14" s="67" t="s">
        <v>159</v>
      </c>
      <c r="C14" s="58" t="s">
        <v>335</v>
      </c>
      <c r="D14" s="58" t="s">
        <v>122</v>
      </c>
      <c r="E14" s="58"/>
      <c r="F14" s="58">
        <v>1</v>
      </c>
      <c r="G14" s="58"/>
      <c r="H14" s="59" t="s">
        <v>135</v>
      </c>
      <c r="I14" s="58" t="s">
        <v>40</v>
      </c>
      <c r="J14" s="58"/>
      <c r="K14" s="60"/>
      <c r="L14" s="61"/>
      <c r="M14" s="58" t="s">
        <v>327</v>
      </c>
      <c r="N14" s="59"/>
    </row>
    <row r="15" spans="1:22" s="50" customFormat="1" ht="21" x14ac:dyDescent="0.35">
      <c r="A15" s="54">
        <f t="shared" si="0"/>
        <v>13</v>
      </c>
      <c r="B15" s="45" t="s">
        <v>159</v>
      </c>
      <c r="C15" s="68" t="s">
        <v>336</v>
      </c>
      <c r="D15" s="68" t="s">
        <v>122</v>
      </c>
      <c r="E15" s="68"/>
      <c r="F15" s="68">
        <v>1</v>
      </c>
      <c r="G15" s="68">
        <v>2</v>
      </c>
      <c r="H15" s="46" t="s">
        <v>135</v>
      </c>
      <c r="I15" s="47" t="s">
        <v>40</v>
      </c>
      <c r="J15" s="68" t="s">
        <v>421</v>
      </c>
      <c r="K15" s="48" t="s">
        <v>422</v>
      </c>
      <c r="L15" s="69">
        <v>45712</v>
      </c>
      <c r="M15" s="47" t="s">
        <v>320</v>
      </c>
      <c r="N15" s="46" t="s">
        <v>321</v>
      </c>
    </row>
    <row r="16" spans="1:22" s="50" customFormat="1" ht="19.5" customHeight="1" x14ac:dyDescent="0.35">
      <c r="A16" s="54">
        <f t="shared" si="0"/>
        <v>14</v>
      </c>
      <c r="B16" s="45" t="s">
        <v>159</v>
      </c>
      <c r="C16" s="47" t="s">
        <v>337</v>
      </c>
      <c r="D16" s="47" t="s">
        <v>122</v>
      </c>
      <c r="E16" s="47"/>
      <c r="F16" s="47">
        <v>1</v>
      </c>
      <c r="G16" s="47">
        <v>5</v>
      </c>
      <c r="H16" s="46" t="s">
        <v>135</v>
      </c>
      <c r="I16" s="47" t="s">
        <v>40</v>
      </c>
      <c r="J16" s="47" t="s">
        <v>338</v>
      </c>
      <c r="K16" s="48">
        <v>3300</v>
      </c>
      <c r="L16" s="49">
        <v>45733</v>
      </c>
      <c r="M16" s="47" t="s">
        <v>316</v>
      </c>
      <c r="N16" s="46" t="s">
        <v>321</v>
      </c>
    </row>
    <row r="17" spans="1:14" s="50" customFormat="1" x14ac:dyDescent="0.35">
      <c r="A17" s="54">
        <f t="shared" si="0"/>
        <v>15</v>
      </c>
      <c r="B17" s="45" t="s">
        <v>159</v>
      </c>
      <c r="C17" s="47" t="s">
        <v>339</v>
      </c>
      <c r="D17" s="47" t="s">
        <v>122</v>
      </c>
      <c r="E17" s="47"/>
      <c r="F17" s="47">
        <v>1</v>
      </c>
      <c r="G17" s="47" t="s">
        <v>314</v>
      </c>
      <c r="H17" s="46" t="s">
        <v>135</v>
      </c>
      <c r="I17" s="47" t="s">
        <v>40</v>
      </c>
      <c r="J17" s="47" t="s">
        <v>340</v>
      </c>
      <c r="K17" s="48">
        <v>3500</v>
      </c>
      <c r="L17" s="49">
        <v>45700</v>
      </c>
      <c r="M17" s="47" t="s">
        <v>320</v>
      </c>
      <c r="N17" s="46" t="s">
        <v>321</v>
      </c>
    </row>
    <row r="18" spans="1:14" s="50" customFormat="1" ht="21" hidden="1" x14ac:dyDescent="0.35">
      <c r="A18" s="54">
        <f t="shared" si="0"/>
        <v>16</v>
      </c>
      <c r="B18" s="67" t="s">
        <v>159</v>
      </c>
      <c r="C18" s="58" t="s">
        <v>341</v>
      </c>
      <c r="D18" s="58" t="s">
        <v>122</v>
      </c>
      <c r="E18" s="58"/>
      <c r="F18" s="58">
        <v>1</v>
      </c>
      <c r="G18" s="58"/>
      <c r="H18" s="59" t="s">
        <v>135</v>
      </c>
      <c r="I18" s="58" t="s">
        <v>40</v>
      </c>
      <c r="J18" s="58"/>
      <c r="K18" s="60"/>
      <c r="L18" s="61"/>
      <c r="M18" s="58" t="s">
        <v>327</v>
      </c>
      <c r="N18" s="59"/>
    </row>
    <row r="19" spans="1:14" s="50" customFormat="1" ht="21" x14ac:dyDescent="0.35">
      <c r="A19" s="54">
        <f t="shared" si="0"/>
        <v>17</v>
      </c>
      <c r="B19" s="45" t="s">
        <v>323</v>
      </c>
      <c r="C19" s="45" t="s">
        <v>342</v>
      </c>
      <c r="D19" s="45" t="s">
        <v>122</v>
      </c>
      <c r="E19" s="45"/>
      <c r="F19" s="45">
        <v>1</v>
      </c>
      <c r="G19" s="45">
        <v>1</v>
      </c>
      <c r="H19" s="46" t="s">
        <v>135</v>
      </c>
      <c r="I19" s="45" t="s">
        <v>40</v>
      </c>
      <c r="J19" s="45" t="s">
        <v>343</v>
      </c>
      <c r="K19" s="48" t="s">
        <v>344</v>
      </c>
      <c r="L19" s="66">
        <v>45712</v>
      </c>
      <c r="M19" s="45" t="s">
        <v>320</v>
      </c>
      <c r="N19" s="46" t="s">
        <v>321</v>
      </c>
    </row>
    <row r="20" spans="1:14" s="50" customFormat="1" ht="21" x14ac:dyDescent="0.35">
      <c r="A20" s="54">
        <f t="shared" si="0"/>
        <v>18</v>
      </c>
      <c r="B20" s="68" t="s">
        <v>323</v>
      </c>
      <c r="C20" s="68" t="s">
        <v>345</v>
      </c>
      <c r="D20" s="68" t="s">
        <v>122</v>
      </c>
      <c r="E20" s="68"/>
      <c r="F20" s="68">
        <v>1</v>
      </c>
      <c r="G20" s="68">
        <v>8</v>
      </c>
      <c r="H20" s="46" t="s">
        <v>135</v>
      </c>
      <c r="I20" s="68" t="s">
        <v>40</v>
      </c>
      <c r="J20" s="68" t="s">
        <v>346</v>
      </c>
      <c r="K20" s="48" t="s">
        <v>347</v>
      </c>
      <c r="L20" s="69">
        <v>45754</v>
      </c>
      <c r="M20" s="68" t="s">
        <v>320</v>
      </c>
      <c r="N20" s="46" t="s">
        <v>321</v>
      </c>
    </row>
    <row r="21" spans="1:14" s="50" customFormat="1" ht="21" hidden="1" x14ac:dyDescent="0.35">
      <c r="A21" s="54">
        <f t="shared" si="0"/>
        <v>19</v>
      </c>
      <c r="B21" s="58" t="s">
        <v>159</v>
      </c>
      <c r="C21" s="58" t="s">
        <v>348</v>
      </c>
      <c r="D21" s="58" t="s">
        <v>122</v>
      </c>
      <c r="E21" s="58"/>
      <c r="F21" s="58">
        <v>1</v>
      </c>
      <c r="G21" s="58"/>
      <c r="H21" s="59" t="s">
        <v>135</v>
      </c>
      <c r="I21" s="58" t="s">
        <v>40</v>
      </c>
      <c r="J21" s="58" t="s">
        <v>349</v>
      </c>
      <c r="K21" s="60" t="s">
        <v>350</v>
      </c>
      <c r="L21" s="61" t="s">
        <v>349</v>
      </c>
      <c r="M21" s="58" t="s">
        <v>327</v>
      </c>
      <c r="N21" s="59"/>
    </row>
    <row r="22" spans="1:14" s="50" customFormat="1" ht="21" x14ac:dyDescent="0.35">
      <c r="A22" s="54">
        <f t="shared" si="0"/>
        <v>20</v>
      </c>
      <c r="B22" s="68" t="s">
        <v>159</v>
      </c>
      <c r="C22" s="68" t="s">
        <v>351</v>
      </c>
      <c r="D22" s="70" t="s">
        <v>122</v>
      </c>
      <c r="E22" s="68"/>
      <c r="F22" s="70">
        <v>1</v>
      </c>
      <c r="G22" s="70"/>
      <c r="H22" s="46" t="s">
        <v>135</v>
      </c>
      <c r="I22" s="70" t="s">
        <v>40</v>
      </c>
      <c r="J22" s="68" t="s">
        <v>436</v>
      </c>
      <c r="K22" s="48" t="s">
        <v>352</v>
      </c>
      <c r="L22" s="69">
        <v>45707</v>
      </c>
      <c r="M22" s="68" t="s">
        <v>320</v>
      </c>
      <c r="N22" s="46" t="s">
        <v>321</v>
      </c>
    </row>
    <row r="23" spans="1:14" s="50" customFormat="1" ht="21" hidden="1" x14ac:dyDescent="0.35">
      <c r="A23" s="54">
        <f t="shared" si="0"/>
        <v>21</v>
      </c>
      <c r="B23" s="71" t="s">
        <v>159</v>
      </c>
      <c r="C23" s="67" t="s">
        <v>353</v>
      </c>
      <c r="D23" s="67" t="s">
        <v>122</v>
      </c>
      <c r="E23" s="67"/>
      <c r="F23" s="67">
        <v>1</v>
      </c>
      <c r="G23" s="67"/>
      <c r="H23" s="59" t="s">
        <v>135</v>
      </c>
      <c r="I23" s="67" t="s">
        <v>40</v>
      </c>
      <c r="J23" s="67" t="s">
        <v>354</v>
      </c>
      <c r="K23" s="67"/>
      <c r="L23" s="67"/>
      <c r="M23" s="67" t="s">
        <v>327</v>
      </c>
      <c r="N23" s="59"/>
    </row>
    <row r="24" spans="1:14" s="50" customFormat="1" ht="31.5" x14ac:dyDescent="0.35">
      <c r="A24" s="54">
        <f t="shared" si="0"/>
        <v>22</v>
      </c>
      <c r="B24" s="68" t="s">
        <v>323</v>
      </c>
      <c r="C24" s="68" t="s">
        <v>355</v>
      </c>
      <c r="D24" s="68" t="s">
        <v>122</v>
      </c>
      <c r="E24" s="68"/>
      <c r="F24" s="68">
        <v>1</v>
      </c>
      <c r="G24" s="68">
        <v>4</v>
      </c>
      <c r="H24" s="46" t="s">
        <v>135</v>
      </c>
      <c r="I24" s="47" t="s">
        <v>40</v>
      </c>
      <c r="J24" s="68" t="s">
        <v>356</v>
      </c>
      <c r="K24" s="72" t="s">
        <v>357</v>
      </c>
      <c r="L24" s="69">
        <v>45677</v>
      </c>
      <c r="M24" s="68" t="s">
        <v>320</v>
      </c>
      <c r="N24" s="46" t="s">
        <v>317</v>
      </c>
    </row>
    <row r="25" spans="1:14" s="50" customFormat="1" ht="21" x14ac:dyDescent="0.35">
      <c r="A25" s="54">
        <f t="shared" si="0"/>
        <v>23</v>
      </c>
      <c r="B25" s="47" t="s">
        <v>323</v>
      </c>
      <c r="C25" s="47" t="s">
        <v>358</v>
      </c>
      <c r="D25" s="47" t="s">
        <v>122</v>
      </c>
      <c r="E25" s="47"/>
      <c r="F25" s="47">
        <v>1</v>
      </c>
      <c r="G25" s="47" t="s">
        <v>314</v>
      </c>
      <c r="H25" s="46" t="s">
        <v>135</v>
      </c>
      <c r="I25" s="47" t="s">
        <v>40</v>
      </c>
      <c r="J25" s="47" t="s">
        <v>359</v>
      </c>
      <c r="K25" s="73" t="s">
        <v>360</v>
      </c>
      <c r="L25" s="49">
        <v>45718</v>
      </c>
      <c r="M25" s="47" t="s">
        <v>316</v>
      </c>
      <c r="N25" s="46" t="s">
        <v>321</v>
      </c>
    </row>
    <row r="26" spans="1:14" s="50" customFormat="1" x14ac:dyDescent="0.35">
      <c r="A26" s="54">
        <f t="shared" si="0"/>
        <v>24</v>
      </c>
      <c r="B26" s="54" t="s">
        <v>323</v>
      </c>
      <c r="C26" s="54" t="s">
        <v>361</v>
      </c>
      <c r="D26" s="54" t="s">
        <v>39</v>
      </c>
      <c r="E26" s="54" t="s">
        <v>713</v>
      </c>
      <c r="F26" s="54">
        <v>1</v>
      </c>
      <c r="G26" s="54"/>
      <c r="H26" s="51"/>
      <c r="I26" s="54" t="s">
        <v>81</v>
      </c>
      <c r="J26" s="157"/>
      <c r="K26" s="74"/>
      <c r="L26" s="75"/>
      <c r="M26" s="54"/>
      <c r="N26" s="51"/>
    </row>
    <row r="27" spans="1:14" s="50" customFormat="1" ht="21" x14ac:dyDescent="0.35">
      <c r="A27" s="54">
        <f t="shared" si="0"/>
        <v>25</v>
      </c>
      <c r="B27" s="47" t="s">
        <v>323</v>
      </c>
      <c r="C27" s="47" t="s">
        <v>362</v>
      </c>
      <c r="D27" s="47" t="s">
        <v>39</v>
      </c>
      <c r="E27" s="47" t="s">
        <v>363</v>
      </c>
      <c r="F27" s="47">
        <v>1</v>
      </c>
      <c r="G27" s="47">
        <v>1</v>
      </c>
      <c r="H27" s="46" t="s">
        <v>135</v>
      </c>
      <c r="I27" s="47" t="s">
        <v>40</v>
      </c>
      <c r="J27" s="47" t="s">
        <v>712</v>
      </c>
      <c r="K27" s="73" t="s">
        <v>710</v>
      </c>
      <c r="L27" s="49"/>
      <c r="M27" s="156" t="s">
        <v>711</v>
      </c>
      <c r="N27" s="46" t="s">
        <v>331</v>
      </c>
    </row>
    <row r="28" spans="1:14" s="50" customFormat="1" ht="14.25" customHeight="1" x14ac:dyDescent="0.35">
      <c r="A28" s="54">
        <f t="shared" si="0"/>
        <v>26</v>
      </c>
      <c r="B28" s="54" t="s">
        <v>159</v>
      </c>
      <c r="C28" s="54" t="s">
        <v>364</v>
      </c>
      <c r="D28" s="76" t="s">
        <v>39</v>
      </c>
      <c r="E28" s="76" t="s">
        <v>365</v>
      </c>
      <c r="F28" s="54">
        <v>1</v>
      </c>
      <c r="G28" s="54" t="s">
        <v>314</v>
      </c>
      <c r="H28" s="51" t="s">
        <v>329</v>
      </c>
      <c r="I28" s="54" t="s">
        <v>81</v>
      </c>
      <c r="J28" s="54"/>
      <c r="K28" s="74"/>
      <c r="L28" s="75"/>
      <c r="M28" s="54"/>
      <c r="N28" s="51"/>
    </row>
    <row r="29" spans="1:14" s="50" customFormat="1" ht="31.5" x14ac:dyDescent="0.35">
      <c r="A29" s="54">
        <f t="shared" si="0"/>
        <v>27</v>
      </c>
      <c r="B29" s="47" t="s">
        <v>159</v>
      </c>
      <c r="C29" s="47" t="s">
        <v>366</v>
      </c>
      <c r="D29" s="47" t="s">
        <v>39</v>
      </c>
      <c r="E29" s="47" t="s">
        <v>440</v>
      </c>
      <c r="F29" s="47">
        <v>1</v>
      </c>
      <c r="G29" s="47" t="s">
        <v>314</v>
      </c>
      <c r="H29" s="46" t="s">
        <v>135</v>
      </c>
      <c r="I29" s="47" t="s">
        <v>40</v>
      </c>
      <c r="J29" s="47" t="s">
        <v>441</v>
      </c>
      <c r="K29" s="48" t="s">
        <v>442</v>
      </c>
      <c r="L29" s="49">
        <v>45719</v>
      </c>
      <c r="M29" s="47" t="s">
        <v>320</v>
      </c>
      <c r="N29" s="46" t="s">
        <v>321</v>
      </c>
    </row>
    <row r="30" spans="1:14" s="50" customFormat="1" x14ac:dyDescent="0.35">
      <c r="A30" s="54">
        <f t="shared" si="0"/>
        <v>28</v>
      </c>
      <c r="B30" s="54" t="s">
        <v>159</v>
      </c>
      <c r="C30" s="54" t="s">
        <v>381</v>
      </c>
      <c r="D30" s="54"/>
      <c r="E30" s="54"/>
      <c r="F30" s="54">
        <v>1</v>
      </c>
      <c r="G30" s="54"/>
      <c r="H30" s="51" t="s">
        <v>329</v>
      </c>
      <c r="I30" s="54" t="s">
        <v>81</v>
      </c>
      <c r="J30" s="54"/>
      <c r="K30" s="64"/>
      <c r="L30" s="75"/>
      <c r="M30" s="54"/>
      <c r="N30" s="51"/>
    </row>
    <row r="31" spans="1:14" s="78" customFormat="1" ht="11.25" customHeight="1" x14ac:dyDescent="0.35">
      <c r="A31" s="314" t="s">
        <v>367</v>
      </c>
      <c r="B31" s="315"/>
      <c r="C31" s="315"/>
      <c r="D31" s="315"/>
      <c r="E31" s="316"/>
      <c r="F31" s="121">
        <f>SUM(F3:F30)</f>
        <v>28</v>
      </c>
      <c r="G31" s="317"/>
      <c r="H31" s="317"/>
      <c r="I31" s="317"/>
      <c r="J31" s="317"/>
      <c r="K31" s="317"/>
      <c r="L31" s="317"/>
      <c r="M31" s="317"/>
      <c r="N31" s="317"/>
    </row>
  </sheetData>
  <autoFilter ref="A2:N31" xr:uid="{00000000-0009-0000-0000-00000E000000}"/>
  <mergeCells count="4">
    <mergeCell ref="A1:N1"/>
    <mergeCell ref="G12:G13"/>
    <mergeCell ref="A31:E31"/>
    <mergeCell ref="G31:N31"/>
  </mergeCells>
  <pageMargins left="0.7" right="0.7" top="0.75" bottom="0.75" header="0.3" footer="0.3"/>
  <pageSetup paperSize="9"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1:T57"/>
  <sheetViews>
    <sheetView topLeftCell="A19" zoomScale="98" zoomScaleNormal="98" workbookViewId="0">
      <selection activeCell="K39" sqref="K39"/>
    </sheetView>
  </sheetViews>
  <sheetFormatPr defaultColWidth="9.1796875" defaultRowHeight="10.5" x14ac:dyDescent="0.35"/>
  <cols>
    <col min="1" max="1" width="2" style="37" customWidth="1"/>
    <col min="2" max="2" width="9.7265625" style="50" bestFit="1" customWidth="1"/>
    <col min="3" max="3" width="13" style="50" customWidth="1"/>
    <col min="4" max="4" width="14.453125" style="50" customWidth="1"/>
    <col min="5" max="7" width="13" style="50" customWidth="1"/>
    <col min="8" max="8" width="12.453125" style="79" customWidth="1"/>
    <col min="9" max="9" width="14.26953125" style="79" customWidth="1"/>
    <col min="10" max="10" width="11" style="37" customWidth="1"/>
    <col min="11" max="11" width="21.1796875" style="80" bestFit="1" customWidth="1"/>
    <col min="12" max="12" width="12.26953125" style="81" customWidth="1"/>
    <col min="13" max="13" width="22.453125" style="79" customWidth="1"/>
    <col min="14" max="16384" width="9.1796875" style="37"/>
  </cols>
  <sheetData>
    <row r="1" spans="2:20" s="83" customFormat="1" ht="17.25" customHeight="1" x14ac:dyDescent="0.35">
      <c r="B1" s="319" t="s">
        <v>541</v>
      </c>
      <c r="C1" s="320"/>
      <c r="D1" s="320"/>
      <c r="E1" s="320"/>
      <c r="F1" s="320"/>
      <c r="G1" s="320"/>
      <c r="H1" s="320"/>
      <c r="I1" s="320"/>
      <c r="J1" s="320"/>
      <c r="K1" s="320"/>
      <c r="L1" s="320"/>
      <c r="M1" s="320"/>
      <c r="N1" s="321"/>
    </row>
    <row r="2" spans="2:20" s="84" customFormat="1" ht="31.5" x14ac:dyDescent="0.35">
      <c r="B2" s="38" t="s">
        <v>299</v>
      </c>
      <c r="C2" s="38" t="s">
        <v>300</v>
      </c>
      <c r="D2" s="38" t="s">
        <v>301</v>
      </c>
      <c r="E2" s="38" t="s">
        <v>304</v>
      </c>
      <c r="F2" s="38" t="s">
        <v>542</v>
      </c>
      <c r="G2" s="38" t="s">
        <v>543</v>
      </c>
      <c r="H2" s="38" t="s">
        <v>368</v>
      </c>
      <c r="I2" s="38" t="s">
        <v>306</v>
      </c>
      <c r="J2" s="38" t="s">
        <v>307</v>
      </c>
      <c r="K2" s="39" t="s">
        <v>308</v>
      </c>
      <c r="L2" s="40" t="s">
        <v>309</v>
      </c>
      <c r="M2" s="38" t="s">
        <v>310</v>
      </c>
      <c r="N2" s="38" t="s">
        <v>311</v>
      </c>
    </row>
    <row r="3" spans="2:20" ht="13.5" customHeight="1" x14ac:dyDescent="0.35">
      <c r="B3" s="85">
        <v>1</v>
      </c>
      <c r="C3" s="85" t="s">
        <v>323</v>
      </c>
      <c r="D3" s="145" t="s">
        <v>313</v>
      </c>
      <c r="E3" s="85">
        <v>1</v>
      </c>
      <c r="F3" s="85"/>
      <c r="G3" s="85"/>
      <c r="H3" s="85" t="s">
        <v>329</v>
      </c>
      <c r="I3" s="85" t="s">
        <v>81</v>
      </c>
      <c r="J3" s="85"/>
      <c r="K3" s="86"/>
      <c r="L3" s="123"/>
      <c r="M3" s="85"/>
      <c r="N3" s="132"/>
    </row>
    <row r="4" spans="2:20" ht="19.5" customHeight="1" x14ac:dyDescent="0.35">
      <c r="B4" s="87">
        <f>B3+1</f>
        <v>2</v>
      </c>
      <c r="C4" s="87" t="s">
        <v>323</v>
      </c>
      <c r="D4" s="146" t="s">
        <v>369</v>
      </c>
      <c r="E4" s="87">
        <v>1</v>
      </c>
      <c r="F4" s="87"/>
      <c r="G4" s="88">
        <v>2</v>
      </c>
      <c r="H4" s="85" t="s">
        <v>329</v>
      </c>
      <c r="I4" s="85" t="s">
        <v>81</v>
      </c>
      <c r="J4" s="85"/>
      <c r="K4" s="86"/>
      <c r="L4" s="123"/>
      <c r="M4" s="85"/>
      <c r="N4" s="132"/>
      <c r="P4" s="161" t="s">
        <v>140</v>
      </c>
      <c r="Q4" s="43" t="s">
        <v>81</v>
      </c>
      <c r="R4" s="43" t="s">
        <v>40</v>
      </c>
      <c r="S4" s="43" t="s">
        <v>312</v>
      </c>
      <c r="T4" s="38" t="s">
        <v>199</v>
      </c>
    </row>
    <row r="5" spans="2:20" ht="73.5" x14ac:dyDescent="0.35">
      <c r="B5" s="87">
        <f t="shared" ref="B5:B37" si="0">B4+1</f>
        <v>3</v>
      </c>
      <c r="C5" s="87" t="s">
        <v>323</v>
      </c>
      <c r="D5" s="146" t="s">
        <v>370</v>
      </c>
      <c r="E5" s="87">
        <v>1</v>
      </c>
      <c r="F5" s="87"/>
      <c r="G5" s="89">
        <v>12</v>
      </c>
      <c r="H5" s="85" t="s">
        <v>213</v>
      </c>
      <c r="I5" s="85" t="s">
        <v>81</v>
      </c>
      <c r="J5" s="87" t="s">
        <v>544</v>
      </c>
      <c r="K5" s="86"/>
      <c r="L5" s="124"/>
      <c r="M5" s="87"/>
      <c r="N5" s="132"/>
      <c r="P5" s="160" t="s">
        <v>323</v>
      </c>
      <c r="Q5" s="52">
        <f t="shared" ref="Q5:S7" si="1">COUNTIFS($I$3:$I$50,Q$4,$C$3:$C$50,$P5)</f>
        <v>9</v>
      </c>
      <c r="R5" s="52">
        <f t="shared" si="1"/>
        <v>0</v>
      </c>
      <c r="S5" s="52">
        <f t="shared" si="1"/>
        <v>0</v>
      </c>
      <c r="T5" s="53">
        <f>SUM(Q5:S5)</f>
        <v>9</v>
      </c>
    </row>
    <row r="6" spans="2:20" x14ac:dyDescent="0.35">
      <c r="B6" s="87">
        <f t="shared" si="0"/>
        <v>4</v>
      </c>
      <c r="C6" s="87" t="s">
        <v>323</v>
      </c>
      <c r="D6" s="87" t="s">
        <v>371</v>
      </c>
      <c r="E6" s="87">
        <v>1</v>
      </c>
      <c r="F6" s="87"/>
      <c r="G6" s="89"/>
      <c r="H6" s="85" t="s">
        <v>329</v>
      </c>
      <c r="I6" s="85" t="s">
        <v>81</v>
      </c>
      <c r="J6" s="87"/>
      <c r="K6" s="86"/>
      <c r="L6" s="124"/>
      <c r="M6" s="87"/>
      <c r="N6" s="132"/>
      <c r="P6" s="160" t="s">
        <v>375</v>
      </c>
      <c r="Q6" s="52">
        <f t="shared" si="1"/>
        <v>13</v>
      </c>
      <c r="R6" s="52">
        <f t="shared" si="1"/>
        <v>5</v>
      </c>
      <c r="S6" s="52">
        <f t="shared" si="1"/>
        <v>0</v>
      </c>
      <c r="T6" s="53">
        <f>SUM(Q6:S6)</f>
        <v>18</v>
      </c>
    </row>
    <row r="7" spans="2:20" ht="21" x14ac:dyDescent="0.35">
      <c r="B7" s="87">
        <f t="shared" si="0"/>
        <v>5</v>
      </c>
      <c r="C7" s="87" t="s">
        <v>323</v>
      </c>
      <c r="D7" s="87" t="s">
        <v>372</v>
      </c>
      <c r="E7" s="87">
        <v>1</v>
      </c>
      <c r="F7" s="147"/>
      <c r="G7" s="322">
        <v>1</v>
      </c>
      <c r="H7" s="85" t="s">
        <v>329</v>
      </c>
      <c r="I7" s="85" t="s">
        <v>81</v>
      </c>
      <c r="J7" s="87" t="s">
        <v>545</v>
      </c>
      <c r="K7" s="86"/>
      <c r="L7" s="124"/>
      <c r="M7" s="87"/>
      <c r="N7" s="132"/>
      <c r="P7" s="160" t="s">
        <v>156</v>
      </c>
      <c r="Q7" s="52">
        <f t="shared" si="1"/>
        <v>19</v>
      </c>
      <c r="R7" s="52">
        <f t="shared" si="1"/>
        <v>2</v>
      </c>
      <c r="S7" s="52">
        <f t="shared" si="1"/>
        <v>0</v>
      </c>
      <c r="T7" s="53">
        <f>SUM(Q7:S7)</f>
        <v>21</v>
      </c>
    </row>
    <row r="8" spans="2:20" x14ac:dyDescent="0.35">
      <c r="B8" s="87">
        <f t="shared" si="0"/>
        <v>6</v>
      </c>
      <c r="C8" s="87" t="s">
        <v>323</v>
      </c>
      <c r="D8" s="85" t="s">
        <v>373</v>
      </c>
      <c r="E8" s="85">
        <v>1</v>
      </c>
      <c r="F8" s="148"/>
      <c r="G8" s="323"/>
      <c r="H8" s="85" t="s">
        <v>329</v>
      </c>
      <c r="I8" s="85" t="s">
        <v>81</v>
      </c>
      <c r="J8" s="85"/>
      <c r="K8" s="86"/>
      <c r="L8" s="123"/>
      <c r="M8" s="85"/>
      <c r="N8" s="132"/>
      <c r="P8" s="158" t="s">
        <v>199</v>
      </c>
      <c r="Q8" s="108">
        <f>SUM(Q5:Q7)</f>
        <v>41</v>
      </c>
      <c r="R8" s="108">
        <f>SUM(R5:R7)</f>
        <v>7</v>
      </c>
      <c r="S8" s="108">
        <f>SUM(S5:S7)</f>
        <v>0</v>
      </c>
      <c r="T8" s="108">
        <f>SUM(T5:T7)</f>
        <v>48</v>
      </c>
    </row>
    <row r="9" spans="2:20" x14ac:dyDescent="0.35">
      <c r="B9" s="87">
        <f t="shared" si="0"/>
        <v>7</v>
      </c>
      <c r="C9" s="87" t="s">
        <v>323</v>
      </c>
      <c r="D9" s="90" t="s">
        <v>223</v>
      </c>
      <c r="E9" s="90">
        <v>1</v>
      </c>
      <c r="F9" s="90"/>
      <c r="G9" s="91">
        <v>1</v>
      </c>
      <c r="H9" s="85" t="s">
        <v>329</v>
      </c>
      <c r="I9" s="85" t="s">
        <v>81</v>
      </c>
      <c r="J9" s="87" t="s">
        <v>546</v>
      </c>
      <c r="K9" s="86"/>
      <c r="L9" s="125"/>
      <c r="M9" s="90"/>
      <c r="N9" s="132"/>
    </row>
    <row r="10" spans="2:20" x14ac:dyDescent="0.35">
      <c r="B10" s="87">
        <f t="shared" si="0"/>
        <v>8</v>
      </c>
      <c r="C10" s="87" t="s">
        <v>323</v>
      </c>
      <c r="D10" s="87" t="s">
        <v>342</v>
      </c>
      <c r="E10" s="87">
        <v>1</v>
      </c>
      <c r="F10" s="87"/>
      <c r="G10" s="89"/>
      <c r="H10" s="85" t="s">
        <v>329</v>
      </c>
      <c r="I10" s="85" t="s">
        <v>81</v>
      </c>
      <c r="J10" s="87"/>
      <c r="K10" s="86"/>
      <c r="L10" s="124"/>
      <c r="M10" s="87"/>
      <c r="N10" s="132"/>
      <c r="P10" s="161" t="s">
        <v>140</v>
      </c>
      <c r="Q10" s="161" t="s">
        <v>81</v>
      </c>
      <c r="R10" s="161" t="s">
        <v>715</v>
      </c>
      <c r="S10" s="161" t="s">
        <v>714</v>
      </c>
    </row>
    <row r="11" spans="2:20" x14ac:dyDescent="0.35">
      <c r="B11" s="87">
        <f t="shared" si="0"/>
        <v>9</v>
      </c>
      <c r="C11" s="87" t="s">
        <v>323</v>
      </c>
      <c r="D11" s="90" t="s">
        <v>374</v>
      </c>
      <c r="E11" s="90">
        <v>1</v>
      </c>
      <c r="F11" s="90"/>
      <c r="G11" s="91"/>
      <c r="H11" s="85" t="s">
        <v>132</v>
      </c>
      <c r="I11" s="85" t="s">
        <v>81</v>
      </c>
      <c r="J11" s="90" t="s">
        <v>547</v>
      </c>
      <c r="K11" s="86"/>
      <c r="L11" s="125"/>
      <c r="M11" s="90" t="s">
        <v>548</v>
      </c>
      <c r="N11" s="132"/>
      <c r="P11" s="160" t="s">
        <v>323</v>
      </c>
      <c r="Q11" s="159"/>
      <c r="R11" s="159"/>
      <c r="S11" s="159"/>
    </row>
    <row r="12" spans="2:20" ht="21" x14ac:dyDescent="0.35">
      <c r="B12" s="92">
        <f>B11+1</f>
        <v>10</v>
      </c>
      <c r="C12" s="93" t="s">
        <v>375</v>
      </c>
      <c r="D12" s="93" t="s">
        <v>376</v>
      </c>
      <c r="E12" s="93">
        <v>1</v>
      </c>
      <c r="F12" s="93"/>
      <c r="G12" s="94">
        <v>1</v>
      </c>
      <c r="H12" s="93" t="s">
        <v>329</v>
      </c>
      <c r="I12" s="93" t="s">
        <v>81</v>
      </c>
      <c r="J12" s="93" t="s">
        <v>549</v>
      </c>
      <c r="K12" s="95"/>
      <c r="L12" s="122"/>
      <c r="M12" s="93"/>
      <c r="N12" s="133"/>
      <c r="P12" s="160" t="s">
        <v>375</v>
      </c>
      <c r="Q12" s="159"/>
      <c r="R12" s="159"/>
      <c r="S12" s="159"/>
    </row>
    <row r="13" spans="2:20" ht="21" x14ac:dyDescent="0.35">
      <c r="B13" s="92">
        <f t="shared" ref="B13:B29" si="2">B12+1</f>
        <v>11</v>
      </c>
      <c r="C13" s="93" t="s">
        <v>375</v>
      </c>
      <c r="D13" s="93" t="s">
        <v>377</v>
      </c>
      <c r="E13" s="93">
        <v>1</v>
      </c>
      <c r="F13" s="93"/>
      <c r="G13" s="324">
        <v>0</v>
      </c>
      <c r="H13" s="93" t="s">
        <v>329</v>
      </c>
      <c r="I13" s="93" t="s">
        <v>81</v>
      </c>
      <c r="J13" s="93" t="s">
        <v>550</v>
      </c>
      <c r="K13" s="95"/>
      <c r="L13" s="122"/>
      <c r="M13" s="93"/>
      <c r="N13" s="133"/>
      <c r="P13" s="160" t="s">
        <v>156</v>
      </c>
      <c r="Q13" s="159"/>
      <c r="R13" s="159"/>
      <c r="S13" s="159"/>
    </row>
    <row r="14" spans="2:20" x14ac:dyDescent="0.35">
      <c r="B14" s="92">
        <f t="shared" si="2"/>
        <v>12</v>
      </c>
      <c r="C14" s="93" t="s">
        <v>375</v>
      </c>
      <c r="D14" s="93" t="s">
        <v>377</v>
      </c>
      <c r="E14" s="93">
        <v>1</v>
      </c>
      <c r="F14" s="93"/>
      <c r="G14" s="324"/>
      <c r="H14" s="93" t="s">
        <v>329</v>
      </c>
      <c r="I14" s="93" t="s">
        <v>81</v>
      </c>
      <c r="J14" s="93"/>
      <c r="K14" s="95"/>
      <c r="L14" s="122"/>
      <c r="M14" s="93"/>
      <c r="N14" s="133"/>
      <c r="P14" s="158" t="s">
        <v>199</v>
      </c>
      <c r="Q14" s="108">
        <f>SUM(Q11:Q13)</f>
        <v>0</v>
      </c>
      <c r="R14" s="108">
        <f>SUM(R11:R13)</f>
        <v>0</v>
      </c>
      <c r="S14" s="108">
        <f>SUM(S11:S13)</f>
        <v>0</v>
      </c>
    </row>
    <row r="15" spans="2:20" x14ac:dyDescent="0.35">
      <c r="B15" s="92">
        <f t="shared" si="2"/>
        <v>13</v>
      </c>
      <c r="C15" s="93" t="s">
        <v>375</v>
      </c>
      <c r="D15" s="92" t="s">
        <v>378</v>
      </c>
      <c r="E15" s="92">
        <v>1</v>
      </c>
      <c r="F15" s="92"/>
      <c r="G15" s="96"/>
      <c r="H15" s="93" t="s">
        <v>329</v>
      </c>
      <c r="I15" s="93" t="s">
        <v>81</v>
      </c>
      <c r="J15" s="92"/>
      <c r="K15" s="95"/>
      <c r="L15" s="126"/>
      <c r="M15" s="92"/>
      <c r="N15" s="133"/>
    </row>
    <row r="16" spans="2:20" x14ac:dyDescent="0.35">
      <c r="B16" s="92">
        <f t="shared" si="2"/>
        <v>14</v>
      </c>
      <c r="C16" s="93" t="s">
        <v>375</v>
      </c>
      <c r="D16" s="92" t="s">
        <v>378</v>
      </c>
      <c r="E16" s="92">
        <v>1</v>
      </c>
      <c r="F16" s="92"/>
      <c r="G16" s="96"/>
      <c r="H16" s="93" t="s">
        <v>329</v>
      </c>
      <c r="I16" s="93" t="s">
        <v>81</v>
      </c>
      <c r="J16" s="92"/>
      <c r="K16" s="95"/>
      <c r="L16" s="126"/>
      <c r="M16" s="92"/>
      <c r="N16" s="133"/>
    </row>
    <row r="17" spans="2:14" ht="15" customHeight="1" x14ac:dyDescent="0.35">
      <c r="B17" s="92">
        <f t="shared" si="2"/>
        <v>15</v>
      </c>
      <c r="C17" s="93" t="s">
        <v>375</v>
      </c>
      <c r="D17" s="97" t="s">
        <v>379</v>
      </c>
      <c r="E17" s="97">
        <v>1</v>
      </c>
      <c r="F17" s="97"/>
      <c r="G17" s="98">
        <v>2</v>
      </c>
      <c r="H17" s="93" t="s">
        <v>329</v>
      </c>
      <c r="I17" s="93" t="s">
        <v>81</v>
      </c>
      <c r="J17" s="97" t="s">
        <v>551</v>
      </c>
      <c r="K17" s="95"/>
      <c r="L17" s="127"/>
      <c r="M17" s="92"/>
      <c r="N17" s="133"/>
    </row>
    <row r="18" spans="2:14" ht="21" x14ac:dyDescent="0.35">
      <c r="B18" s="92">
        <f t="shared" si="2"/>
        <v>16</v>
      </c>
      <c r="C18" s="93" t="s">
        <v>375</v>
      </c>
      <c r="D18" s="92" t="s">
        <v>235</v>
      </c>
      <c r="E18" s="92">
        <v>1</v>
      </c>
      <c r="F18" s="92"/>
      <c r="G18" s="96">
        <v>0</v>
      </c>
      <c r="H18" s="93" t="s">
        <v>329</v>
      </c>
      <c r="I18" s="93" t="s">
        <v>81</v>
      </c>
      <c r="J18" s="92" t="s">
        <v>552</v>
      </c>
      <c r="K18" s="95"/>
      <c r="L18" s="126"/>
      <c r="M18" s="149" t="s">
        <v>553</v>
      </c>
      <c r="N18" s="133"/>
    </row>
    <row r="19" spans="2:14" ht="33.75" customHeight="1" x14ac:dyDescent="0.35">
      <c r="B19" s="92">
        <f t="shared" si="2"/>
        <v>17</v>
      </c>
      <c r="C19" s="93" t="s">
        <v>375</v>
      </c>
      <c r="D19" s="92" t="s">
        <v>364</v>
      </c>
      <c r="E19" s="92">
        <v>1</v>
      </c>
      <c r="F19" s="92"/>
      <c r="G19" s="325">
        <v>22</v>
      </c>
      <c r="H19" s="93" t="s">
        <v>135</v>
      </c>
      <c r="I19" s="93" t="s">
        <v>40</v>
      </c>
      <c r="J19" s="92" t="s">
        <v>554</v>
      </c>
      <c r="K19" s="95" t="s">
        <v>449</v>
      </c>
      <c r="L19" s="126">
        <v>45726</v>
      </c>
      <c r="M19" s="92" t="s">
        <v>445</v>
      </c>
      <c r="N19" s="101" t="s">
        <v>321</v>
      </c>
    </row>
    <row r="20" spans="2:14" ht="21" x14ac:dyDescent="0.35">
      <c r="B20" s="92">
        <f t="shared" si="2"/>
        <v>18</v>
      </c>
      <c r="C20" s="93" t="s">
        <v>375</v>
      </c>
      <c r="D20" s="92" t="s">
        <v>381</v>
      </c>
      <c r="E20" s="92">
        <v>1</v>
      </c>
      <c r="F20" s="92"/>
      <c r="G20" s="325"/>
      <c r="H20" s="93" t="s">
        <v>135</v>
      </c>
      <c r="I20" s="93" t="s">
        <v>40</v>
      </c>
      <c r="J20" s="92" t="s">
        <v>446</v>
      </c>
      <c r="K20" s="95" t="s">
        <v>449</v>
      </c>
      <c r="L20" s="126">
        <v>45729</v>
      </c>
      <c r="M20" s="92" t="s">
        <v>445</v>
      </c>
      <c r="N20" s="101" t="s">
        <v>321</v>
      </c>
    </row>
    <row r="21" spans="2:14" ht="31.5" x14ac:dyDescent="0.35">
      <c r="B21" s="92">
        <f t="shared" si="2"/>
        <v>19</v>
      </c>
      <c r="C21" s="93" t="s">
        <v>375</v>
      </c>
      <c r="D21" s="93" t="s">
        <v>366</v>
      </c>
      <c r="E21" s="93">
        <v>1</v>
      </c>
      <c r="F21" s="93"/>
      <c r="G21" s="325"/>
      <c r="H21" s="93" t="s">
        <v>135</v>
      </c>
      <c r="I21" s="93" t="s">
        <v>40</v>
      </c>
      <c r="J21" s="93" t="s">
        <v>443</v>
      </c>
      <c r="K21" s="95" t="s">
        <v>444</v>
      </c>
      <c r="L21" s="122">
        <v>45726</v>
      </c>
      <c r="M21" s="92" t="s">
        <v>445</v>
      </c>
      <c r="N21" s="101" t="s">
        <v>321</v>
      </c>
    </row>
    <row r="22" spans="2:14" ht="31.5" x14ac:dyDescent="0.35">
      <c r="B22" s="92">
        <f t="shared" si="2"/>
        <v>20</v>
      </c>
      <c r="C22" s="93" t="s">
        <v>375</v>
      </c>
      <c r="D22" s="93" t="s">
        <v>366</v>
      </c>
      <c r="E22" s="93">
        <v>1</v>
      </c>
      <c r="F22" s="93"/>
      <c r="G22" s="325"/>
      <c r="H22" s="93" t="s">
        <v>135</v>
      </c>
      <c r="I22" s="93" t="s">
        <v>40</v>
      </c>
      <c r="J22" s="93" t="s">
        <v>448</v>
      </c>
      <c r="K22" s="95" t="s">
        <v>450</v>
      </c>
      <c r="L22" s="122">
        <v>45733</v>
      </c>
      <c r="M22" s="92" t="s">
        <v>445</v>
      </c>
      <c r="N22" s="101" t="s">
        <v>321</v>
      </c>
    </row>
    <row r="23" spans="2:14" ht="21" x14ac:dyDescent="0.35">
      <c r="B23" s="92">
        <f t="shared" si="2"/>
        <v>21</v>
      </c>
      <c r="C23" s="93" t="s">
        <v>375</v>
      </c>
      <c r="D23" s="93" t="s">
        <v>382</v>
      </c>
      <c r="E23" s="93">
        <v>1</v>
      </c>
      <c r="F23" s="93"/>
      <c r="G23" s="94">
        <v>1</v>
      </c>
      <c r="H23" s="93" t="s">
        <v>135</v>
      </c>
      <c r="I23" s="93" t="s">
        <v>40</v>
      </c>
      <c r="J23" s="131" t="s">
        <v>454</v>
      </c>
      <c r="K23" s="95" t="s">
        <v>455</v>
      </c>
      <c r="L23" s="122">
        <v>45740</v>
      </c>
      <c r="M23" s="93" t="s">
        <v>447</v>
      </c>
      <c r="N23" s="101" t="s">
        <v>321</v>
      </c>
    </row>
    <row r="24" spans="2:14" ht="73.5" x14ac:dyDescent="0.35">
      <c r="B24" s="92">
        <f t="shared" si="2"/>
        <v>22</v>
      </c>
      <c r="C24" s="93" t="s">
        <v>375</v>
      </c>
      <c r="D24" s="97" t="s">
        <v>383</v>
      </c>
      <c r="E24" s="97">
        <v>1</v>
      </c>
      <c r="F24" s="150"/>
      <c r="G24" s="326">
        <v>5</v>
      </c>
      <c r="H24" s="93" t="s">
        <v>329</v>
      </c>
      <c r="I24" s="93" t="s">
        <v>81</v>
      </c>
      <c r="J24" s="92" t="s">
        <v>555</v>
      </c>
      <c r="K24" s="99"/>
      <c r="L24" s="127"/>
      <c r="M24" s="97"/>
      <c r="N24" s="133"/>
    </row>
    <row r="25" spans="2:14" ht="21" x14ac:dyDescent="0.35">
      <c r="B25" s="92">
        <f t="shared" si="2"/>
        <v>23</v>
      </c>
      <c r="C25" s="93" t="s">
        <v>375</v>
      </c>
      <c r="D25" s="97" t="s">
        <v>383</v>
      </c>
      <c r="E25" s="97">
        <v>1</v>
      </c>
      <c r="F25" s="151"/>
      <c r="G25" s="327"/>
      <c r="H25" s="93" t="s">
        <v>329</v>
      </c>
      <c r="I25" s="93" t="s">
        <v>81</v>
      </c>
      <c r="J25" s="97"/>
      <c r="K25" s="99"/>
      <c r="L25" s="127"/>
      <c r="M25" s="97"/>
      <c r="N25" s="133"/>
    </row>
    <row r="26" spans="2:14" ht="94.5" x14ac:dyDescent="0.35">
      <c r="B26" s="92">
        <f t="shared" si="2"/>
        <v>24</v>
      </c>
      <c r="C26" s="93" t="s">
        <v>375</v>
      </c>
      <c r="D26" s="92" t="s">
        <v>384</v>
      </c>
      <c r="E26" s="92">
        <v>1</v>
      </c>
      <c r="F26" s="92"/>
      <c r="G26" s="96">
        <v>0</v>
      </c>
      <c r="H26" s="93" t="s">
        <v>329</v>
      </c>
      <c r="I26" s="93" t="s">
        <v>81</v>
      </c>
      <c r="J26" s="92" t="s">
        <v>556</v>
      </c>
      <c r="K26" s="100"/>
      <c r="L26" s="126"/>
      <c r="M26" s="92"/>
      <c r="N26" s="133"/>
    </row>
    <row r="27" spans="2:14" ht="42" x14ac:dyDescent="0.35">
      <c r="B27" s="92">
        <f t="shared" si="2"/>
        <v>25</v>
      </c>
      <c r="C27" s="93" t="s">
        <v>375</v>
      </c>
      <c r="D27" s="92" t="s">
        <v>337</v>
      </c>
      <c r="E27" s="92">
        <v>1</v>
      </c>
      <c r="F27" s="92"/>
      <c r="G27" s="96">
        <v>7</v>
      </c>
      <c r="H27" s="93" t="s">
        <v>329</v>
      </c>
      <c r="I27" s="93" t="s">
        <v>81</v>
      </c>
      <c r="J27" s="92" t="s">
        <v>557</v>
      </c>
      <c r="K27" s="100"/>
      <c r="L27" s="126"/>
      <c r="M27" s="92"/>
      <c r="N27" s="133"/>
    </row>
    <row r="28" spans="2:14" ht="31.5" x14ac:dyDescent="0.35">
      <c r="B28" s="92">
        <f t="shared" si="2"/>
        <v>26</v>
      </c>
      <c r="C28" s="93" t="s">
        <v>375</v>
      </c>
      <c r="D28" s="92" t="s">
        <v>385</v>
      </c>
      <c r="E28" s="92">
        <v>1</v>
      </c>
      <c r="F28" s="92"/>
      <c r="G28" s="96">
        <v>12</v>
      </c>
      <c r="H28" s="93" t="s">
        <v>213</v>
      </c>
      <c r="I28" s="93" t="s">
        <v>81</v>
      </c>
      <c r="J28" s="92" t="s">
        <v>558</v>
      </c>
      <c r="K28" s="100"/>
      <c r="L28" s="126"/>
      <c r="M28" s="92"/>
      <c r="N28" s="133"/>
    </row>
    <row r="29" spans="2:14" s="103" customFormat="1" x14ac:dyDescent="0.35">
      <c r="B29" s="92">
        <f t="shared" si="2"/>
        <v>27</v>
      </c>
      <c r="C29" s="93" t="s">
        <v>375</v>
      </c>
      <c r="D29" s="101" t="s">
        <v>386</v>
      </c>
      <c r="E29" s="92">
        <v>1</v>
      </c>
      <c r="F29" s="92"/>
      <c r="G29" s="102">
        <v>0</v>
      </c>
      <c r="H29" s="93" t="s">
        <v>329</v>
      </c>
      <c r="I29" s="93" t="s">
        <v>81</v>
      </c>
      <c r="J29" s="102"/>
      <c r="K29" s="102"/>
      <c r="L29" s="128"/>
      <c r="M29" s="102"/>
      <c r="N29" s="134"/>
    </row>
    <row r="30" spans="2:14" ht="52.5" x14ac:dyDescent="0.35">
      <c r="B30" s="104">
        <f>B29+1</f>
        <v>28</v>
      </c>
      <c r="C30" s="105" t="s">
        <v>156</v>
      </c>
      <c r="D30" s="105" t="s">
        <v>259</v>
      </c>
      <c r="E30" s="105">
        <v>1</v>
      </c>
      <c r="F30" s="105"/>
      <c r="G30" s="318">
        <v>1</v>
      </c>
      <c r="H30" s="106" t="s">
        <v>329</v>
      </c>
      <c r="I30" s="106" t="s">
        <v>81</v>
      </c>
      <c r="J30" s="105" t="s">
        <v>559</v>
      </c>
      <c r="K30" s="107"/>
      <c r="L30" s="129"/>
      <c r="M30" s="105"/>
      <c r="N30" s="135"/>
    </row>
    <row r="31" spans="2:14" x14ac:dyDescent="0.35">
      <c r="B31" s="104">
        <f>B30+1</f>
        <v>29</v>
      </c>
      <c r="C31" s="105" t="s">
        <v>156</v>
      </c>
      <c r="D31" s="105" t="s">
        <v>259</v>
      </c>
      <c r="E31" s="105">
        <v>1</v>
      </c>
      <c r="F31" s="105"/>
      <c r="G31" s="318"/>
      <c r="H31" s="106" t="s">
        <v>329</v>
      </c>
      <c r="I31" s="106" t="s">
        <v>81</v>
      </c>
      <c r="J31" s="105"/>
      <c r="K31" s="107"/>
      <c r="L31" s="129"/>
      <c r="M31" s="105"/>
      <c r="N31" s="135"/>
    </row>
    <row r="32" spans="2:14" x14ac:dyDescent="0.35">
      <c r="B32" s="104">
        <f>B31+1</f>
        <v>30</v>
      </c>
      <c r="C32" s="105" t="s">
        <v>156</v>
      </c>
      <c r="D32" s="105" t="s">
        <v>259</v>
      </c>
      <c r="E32" s="105">
        <v>1</v>
      </c>
      <c r="F32" s="105"/>
      <c r="G32" s="108"/>
      <c r="H32" s="106" t="s">
        <v>329</v>
      </c>
      <c r="I32" s="106" t="s">
        <v>81</v>
      </c>
      <c r="J32" s="105"/>
      <c r="K32" s="107"/>
      <c r="L32" s="129"/>
      <c r="M32" s="105"/>
      <c r="N32" s="135"/>
    </row>
    <row r="33" spans="2:14" x14ac:dyDescent="0.35">
      <c r="B33" s="104">
        <f>B30+1</f>
        <v>29</v>
      </c>
      <c r="C33" s="105" t="s">
        <v>156</v>
      </c>
      <c r="D33" s="105" t="s">
        <v>387</v>
      </c>
      <c r="E33" s="105">
        <v>1</v>
      </c>
      <c r="F33" s="105"/>
      <c r="G33" s="108">
        <v>0</v>
      </c>
      <c r="H33" s="106" t="s">
        <v>329</v>
      </c>
      <c r="I33" s="106" t="s">
        <v>81</v>
      </c>
      <c r="J33" s="105"/>
      <c r="K33" s="107"/>
      <c r="L33" s="129"/>
      <c r="M33" s="105"/>
      <c r="N33" s="135"/>
    </row>
    <row r="34" spans="2:14" x14ac:dyDescent="0.35">
      <c r="B34" s="104">
        <f>B31+1</f>
        <v>30</v>
      </c>
      <c r="C34" s="105" t="s">
        <v>156</v>
      </c>
      <c r="D34" s="105" t="s">
        <v>387</v>
      </c>
      <c r="E34" s="105">
        <v>1</v>
      </c>
      <c r="F34" s="105"/>
      <c r="G34" s="108">
        <v>0</v>
      </c>
      <c r="H34" s="106" t="s">
        <v>329</v>
      </c>
      <c r="I34" s="106" t="s">
        <v>81</v>
      </c>
      <c r="J34" s="105"/>
      <c r="K34" s="107"/>
      <c r="L34" s="129"/>
      <c r="M34" s="105"/>
      <c r="N34" s="135"/>
    </row>
    <row r="35" spans="2:14" ht="73.5" x14ac:dyDescent="0.35">
      <c r="B35" s="104">
        <f>B33+1</f>
        <v>30</v>
      </c>
      <c r="C35" s="105" t="s">
        <v>156</v>
      </c>
      <c r="D35" s="105" t="s">
        <v>388</v>
      </c>
      <c r="E35" s="105">
        <v>1</v>
      </c>
      <c r="F35" s="105"/>
      <c r="G35" s="108">
        <v>0</v>
      </c>
      <c r="H35" s="106" t="s">
        <v>329</v>
      </c>
      <c r="I35" s="106" t="s">
        <v>81</v>
      </c>
      <c r="J35" s="105" t="s">
        <v>555</v>
      </c>
      <c r="K35" s="107"/>
      <c r="L35" s="129"/>
      <c r="M35" s="105"/>
      <c r="N35" s="135"/>
    </row>
    <row r="36" spans="2:14" ht="31.5" x14ac:dyDescent="0.35">
      <c r="B36" s="104">
        <f t="shared" si="0"/>
        <v>31</v>
      </c>
      <c r="C36" s="105" t="s">
        <v>156</v>
      </c>
      <c r="D36" s="105" t="s">
        <v>389</v>
      </c>
      <c r="E36" s="105">
        <v>1</v>
      </c>
      <c r="F36" s="105"/>
      <c r="G36" s="105"/>
      <c r="H36" s="106" t="s">
        <v>329</v>
      </c>
      <c r="I36" s="106" t="s">
        <v>81</v>
      </c>
      <c r="J36" s="105" t="s">
        <v>560</v>
      </c>
      <c r="K36" s="107"/>
      <c r="L36" s="129"/>
      <c r="M36" s="105"/>
      <c r="N36" s="135"/>
    </row>
    <row r="37" spans="2:14" ht="31.5" x14ac:dyDescent="0.35">
      <c r="B37" s="104">
        <f t="shared" si="0"/>
        <v>32</v>
      </c>
      <c r="C37" s="105" t="s">
        <v>156</v>
      </c>
      <c r="D37" s="105" t="s">
        <v>390</v>
      </c>
      <c r="E37" s="105">
        <v>1</v>
      </c>
      <c r="F37" s="105"/>
      <c r="G37" s="105"/>
      <c r="H37" s="106" t="s">
        <v>135</v>
      </c>
      <c r="I37" s="106" t="s">
        <v>40</v>
      </c>
      <c r="J37" s="105" t="s">
        <v>452</v>
      </c>
      <c r="K37" s="107" t="s">
        <v>453</v>
      </c>
      <c r="L37" s="129">
        <v>45761</v>
      </c>
      <c r="M37" s="105" t="s">
        <v>447</v>
      </c>
      <c r="N37" s="105" t="s">
        <v>321</v>
      </c>
    </row>
    <row r="38" spans="2:14" x14ac:dyDescent="0.35">
      <c r="B38" s="104">
        <f>B37+1</f>
        <v>33</v>
      </c>
      <c r="C38" s="105" t="s">
        <v>156</v>
      </c>
      <c r="D38" s="105" t="s">
        <v>390</v>
      </c>
      <c r="E38" s="105">
        <v>1</v>
      </c>
      <c r="F38" s="105"/>
      <c r="G38" s="105"/>
      <c r="H38" s="106" t="s">
        <v>329</v>
      </c>
      <c r="I38" s="106" t="s">
        <v>81</v>
      </c>
      <c r="J38" s="105"/>
      <c r="K38" s="107"/>
      <c r="L38" s="129"/>
      <c r="M38" s="105"/>
      <c r="N38" s="135"/>
    </row>
    <row r="39" spans="2:14" ht="31.5" x14ac:dyDescent="0.35">
      <c r="B39" s="104">
        <f>B34+1</f>
        <v>31</v>
      </c>
      <c r="C39" s="105" t="s">
        <v>156</v>
      </c>
      <c r="D39" s="105" t="s">
        <v>391</v>
      </c>
      <c r="E39" s="105">
        <v>1</v>
      </c>
      <c r="F39" s="105"/>
      <c r="G39" s="105"/>
      <c r="H39" s="106" t="s">
        <v>329</v>
      </c>
      <c r="I39" s="106" t="s">
        <v>40</v>
      </c>
      <c r="J39" s="105" t="s">
        <v>561</v>
      </c>
      <c r="K39" s="107" t="s">
        <v>444</v>
      </c>
      <c r="L39" s="129">
        <v>45761</v>
      </c>
      <c r="M39" s="105" t="s">
        <v>447</v>
      </c>
      <c r="N39" s="135"/>
    </row>
    <row r="40" spans="2:14" x14ac:dyDescent="0.35">
      <c r="B40" s="104">
        <f>B35+1</f>
        <v>31</v>
      </c>
      <c r="C40" s="105" t="s">
        <v>156</v>
      </c>
      <c r="D40" s="105" t="s">
        <v>391</v>
      </c>
      <c r="E40" s="105">
        <v>1</v>
      </c>
      <c r="F40" s="105"/>
      <c r="G40" s="105"/>
      <c r="H40" s="106" t="s">
        <v>329</v>
      </c>
      <c r="I40" s="106" t="s">
        <v>81</v>
      </c>
      <c r="J40" s="105"/>
      <c r="K40" s="107"/>
      <c r="L40" s="129"/>
      <c r="M40" s="105"/>
      <c r="N40" s="135"/>
    </row>
    <row r="41" spans="2:14" x14ac:dyDescent="0.35">
      <c r="B41" s="104">
        <f>B36+1</f>
        <v>32</v>
      </c>
      <c r="C41" s="105" t="s">
        <v>156</v>
      </c>
      <c r="D41" s="105" t="s">
        <v>391</v>
      </c>
      <c r="E41" s="105">
        <v>1</v>
      </c>
      <c r="F41" s="105"/>
      <c r="G41" s="105"/>
      <c r="H41" s="106" t="s">
        <v>329</v>
      </c>
      <c r="I41" s="106" t="s">
        <v>81</v>
      </c>
      <c r="J41" s="105"/>
      <c r="K41" s="107"/>
      <c r="L41" s="129"/>
      <c r="M41" s="105"/>
      <c r="N41" s="135"/>
    </row>
    <row r="42" spans="2:14" x14ac:dyDescent="0.35">
      <c r="B42" s="104">
        <f>B37+1</f>
        <v>33</v>
      </c>
      <c r="C42" s="105" t="s">
        <v>156</v>
      </c>
      <c r="D42" s="105" t="s">
        <v>391</v>
      </c>
      <c r="E42" s="105">
        <v>1</v>
      </c>
      <c r="F42" s="105"/>
      <c r="G42" s="105"/>
      <c r="H42" s="106" t="s">
        <v>329</v>
      </c>
      <c r="I42" s="106" t="s">
        <v>81</v>
      </c>
      <c r="J42" s="105"/>
      <c r="K42" s="107"/>
      <c r="L42" s="129"/>
      <c r="M42" s="105"/>
      <c r="N42" s="135"/>
    </row>
    <row r="43" spans="2:14" x14ac:dyDescent="0.35">
      <c r="B43" s="104">
        <f t="shared" ref="B43:B50" si="3">B39+1</f>
        <v>32</v>
      </c>
      <c r="C43" s="105" t="s">
        <v>156</v>
      </c>
      <c r="D43" s="105" t="s">
        <v>392</v>
      </c>
      <c r="E43" s="105">
        <v>1</v>
      </c>
      <c r="F43" s="105"/>
      <c r="G43" s="105"/>
      <c r="H43" s="106" t="s">
        <v>329</v>
      </c>
      <c r="I43" s="106" t="s">
        <v>81</v>
      </c>
      <c r="J43" s="105"/>
      <c r="K43" s="107"/>
      <c r="L43" s="129"/>
      <c r="M43" s="105"/>
      <c r="N43" s="135"/>
    </row>
    <row r="44" spans="2:14" x14ac:dyDescent="0.35">
      <c r="B44" s="104">
        <f t="shared" si="3"/>
        <v>32</v>
      </c>
      <c r="C44" s="105" t="s">
        <v>156</v>
      </c>
      <c r="D44" s="105" t="s">
        <v>392</v>
      </c>
      <c r="E44" s="105">
        <v>1</v>
      </c>
      <c r="F44" s="105"/>
      <c r="G44" s="105"/>
      <c r="H44" s="106" t="s">
        <v>329</v>
      </c>
      <c r="I44" s="106" t="s">
        <v>81</v>
      </c>
      <c r="J44" s="105"/>
      <c r="K44" s="107"/>
      <c r="L44" s="129"/>
      <c r="M44" s="105"/>
      <c r="N44" s="135"/>
    </row>
    <row r="45" spans="2:14" x14ac:dyDescent="0.35">
      <c r="B45" s="104">
        <f t="shared" si="3"/>
        <v>33</v>
      </c>
      <c r="C45" s="105" t="s">
        <v>156</v>
      </c>
      <c r="D45" s="105" t="s">
        <v>392</v>
      </c>
      <c r="E45" s="105">
        <v>1</v>
      </c>
      <c r="F45" s="105"/>
      <c r="G45" s="105"/>
      <c r="H45" s="106" t="s">
        <v>329</v>
      </c>
      <c r="I45" s="106" t="s">
        <v>81</v>
      </c>
      <c r="J45" s="105"/>
      <c r="K45" s="107"/>
      <c r="L45" s="129"/>
      <c r="M45" s="105"/>
      <c r="N45" s="135"/>
    </row>
    <row r="46" spans="2:14" x14ac:dyDescent="0.35">
      <c r="B46" s="104">
        <f t="shared" si="3"/>
        <v>34</v>
      </c>
      <c r="C46" s="105" t="s">
        <v>156</v>
      </c>
      <c r="D46" s="105" t="s">
        <v>392</v>
      </c>
      <c r="E46" s="105">
        <v>1</v>
      </c>
      <c r="F46" s="105"/>
      <c r="G46" s="105"/>
      <c r="H46" s="106" t="s">
        <v>329</v>
      </c>
      <c r="I46" s="106" t="s">
        <v>81</v>
      </c>
      <c r="J46" s="105"/>
      <c r="K46" s="107"/>
      <c r="L46" s="129"/>
      <c r="M46" s="105"/>
      <c r="N46" s="135"/>
    </row>
    <row r="47" spans="2:14" ht="42" x14ac:dyDescent="0.35">
      <c r="B47" s="104">
        <f t="shared" si="3"/>
        <v>33</v>
      </c>
      <c r="C47" s="105" t="s">
        <v>156</v>
      </c>
      <c r="D47" s="105" t="s">
        <v>393</v>
      </c>
      <c r="E47" s="105">
        <v>1</v>
      </c>
      <c r="F47" s="105"/>
      <c r="G47" s="105"/>
      <c r="H47" s="106" t="s">
        <v>329</v>
      </c>
      <c r="I47" s="106" t="s">
        <v>81</v>
      </c>
      <c r="J47" s="105" t="s">
        <v>562</v>
      </c>
      <c r="K47" s="107"/>
      <c r="L47" s="129"/>
      <c r="M47" s="105"/>
      <c r="N47" s="135"/>
    </row>
    <row r="48" spans="2:14" x14ac:dyDescent="0.35">
      <c r="B48" s="104">
        <f t="shared" si="3"/>
        <v>33</v>
      </c>
      <c r="C48" s="105" t="s">
        <v>156</v>
      </c>
      <c r="D48" s="105" t="s">
        <v>393</v>
      </c>
      <c r="E48" s="105">
        <v>1</v>
      </c>
      <c r="F48" s="105"/>
      <c r="G48" s="105"/>
      <c r="H48" s="106" t="s">
        <v>329</v>
      </c>
      <c r="I48" s="106" t="s">
        <v>81</v>
      </c>
      <c r="J48" s="105"/>
      <c r="K48" s="107"/>
      <c r="L48" s="129"/>
      <c r="M48" s="105"/>
      <c r="N48" s="135"/>
    </row>
    <row r="49" spans="2:14" x14ac:dyDescent="0.35">
      <c r="B49" s="104">
        <f t="shared" si="3"/>
        <v>34</v>
      </c>
      <c r="C49" s="105" t="s">
        <v>156</v>
      </c>
      <c r="D49" s="105" t="s">
        <v>393</v>
      </c>
      <c r="E49" s="105">
        <v>1</v>
      </c>
      <c r="F49" s="105"/>
      <c r="G49" s="105"/>
      <c r="H49" s="106" t="s">
        <v>329</v>
      </c>
      <c r="I49" s="106" t="s">
        <v>81</v>
      </c>
      <c r="J49" s="105"/>
      <c r="K49" s="107"/>
      <c r="L49" s="129"/>
      <c r="M49" s="105"/>
      <c r="N49" s="135"/>
    </row>
    <row r="50" spans="2:14" x14ac:dyDescent="0.35">
      <c r="B50" s="104">
        <f t="shared" si="3"/>
        <v>35</v>
      </c>
      <c r="C50" s="105" t="s">
        <v>156</v>
      </c>
      <c r="D50" s="105" t="s">
        <v>393</v>
      </c>
      <c r="E50" s="105">
        <v>1</v>
      </c>
      <c r="F50" s="105"/>
      <c r="G50" s="105"/>
      <c r="H50" s="106" t="s">
        <v>329</v>
      </c>
      <c r="I50" s="106" t="s">
        <v>81</v>
      </c>
      <c r="J50" s="105"/>
      <c r="K50" s="107"/>
      <c r="L50" s="129"/>
      <c r="M50" s="105"/>
      <c r="N50" s="135"/>
    </row>
    <row r="51" spans="2:14" x14ac:dyDescent="0.35">
      <c r="C51" s="77"/>
      <c r="D51" s="109" t="s">
        <v>199</v>
      </c>
      <c r="E51" s="77">
        <f>SUM(E3:E50)</f>
        <v>48</v>
      </c>
      <c r="F51" s="77"/>
      <c r="G51" s="77">
        <f>SUM(G3:G50)</f>
        <v>67</v>
      </c>
    </row>
    <row r="53" spans="2:14" ht="28.5" customHeight="1" x14ac:dyDescent="0.35">
      <c r="E53" s="80"/>
      <c r="F53" s="80"/>
      <c r="G53" s="79"/>
      <c r="H53" s="82"/>
      <c r="I53" s="37"/>
      <c r="K53" s="37"/>
      <c r="L53" s="130"/>
    </row>
    <row r="54" spans="2:14" ht="13.5" customHeight="1" x14ac:dyDescent="0.35">
      <c r="E54" s="80"/>
      <c r="F54" s="80"/>
      <c r="G54" s="79"/>
      <c r="H54" s="82"/>
      <c r="I54" s="37"/>
      <c r="K54" s="37"/>
      <c r="L54" s="130"/>
    </row>
    <row r="55" spans="2:14" x14ac:dyDescent="0.35">
      <c r="E55" s="80"/>
      <c r="F55" s="80"/>
      <c r="G55" s="79"/>
      <c r="H55" s="82"/>
      <c r="I55" s="37"/>
      <c r="K55" s="37"/>
      <c r="L55" s="130"/>
    </row>
    <row r="56" spans="2:14" x14ac:dyDescent="0.35">
      <c r="E56" s="80"/>
      <c r="F56" s="80"/>
      <c r="G56" s="79"/>
      <c r="H56" s="82"/>
      <c r="I56" s="37"/>
      <c r="K56" s="37"/>
      <c r="L56" s="130"/>
    </row>
    <row r="57" spans="2:14" x14ac:dyDescent="0.35">
      <c r="E57" s="80"/>
      <c r="F57" s="80"/>
      <c r="G57" s="79"/>
      <c r="H57" s="82"/>
      <c r="I57" s="37"/>
      <c r="K57" s="37"/>
      <c r="L57" s="130"/>
    </row>
  </sheetData>
  <autoFilter ref="B2:N51" xr:uid="{00000000-0009-0000-0000-00000F000000}"/>
  <mergeCells count="6">
    <mergeCell ref="G30:G31"/>
    <mergeCell ref="B1:N1"/>
    <mergeCell ref="G7:G8"/>
    <mergeCell ref="G13:G14"/>
    <mergeCell ref="G19:G22"/>
    <mergeCell ref="G24:G25"/>
  </mergeCells>
  <pageMargins left="0.7" right="0.7" top="0.75" bottom="0.75" header="0.3" footer="0.3"/>
  <pageSetup paperSize="9"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1:M57"/>
  <sheetViews>
    <sheetView topLeftCell="B1" zoomScale="115" zoomScaleNormal="115" workbookViewId="0">
      <selection activeCell="B1" sqref="B1:M1"/>
    </sheetView>
  </sheetViews>
  <sheetFormatPr defaultColWidth="9.1796875" defaultRowHeight="10.5" x14ac:dyDescent="0.35"/>
  <cols>
    <col min="1" max="1" width="2" style="37" customWidth="1"/>
    <col min="2" max="2" width="9.7265625" style="50" bestFit="1" customWidth="1"/>
    <col min="3" max="3" width="13" style="50" customWidth="1"/>
    <col min="4" max="4" width="14.453125" style="50" customWidth="1"/>
    <col min="5" max="6" width="13" style="50" customWidth="1"/>
    <col min="7" max="7" width="25.1796875" style="79" customWidth="1"/>
    <col min="8" max="8" width="14.26953125" style="79" customWidth="1"/>
    <col min="9" max="9" width="11" style="37" customWidth="1"/>
    <col min="10" max="10" width="21.1796875" style="80" bestFit="1" customWidth="1"/>
    <col min="11" max="11" width="12.26953125" style="81" customWidth="1"/>
    <col min="12" max="12" width="22.453125" style="79" customWidth="1"/>
    <col min="13" max="16384" width="9.1796875" style="37"/>
  </cols>
  <sheetData>
    <row r="1" spans="2:13" s="83" customFormat="1" ht="15" customHeight="1" x14ac:dyDescent="0.35">
      <c r="B1" s="319" t="s">
        <v>451</v>
      </c>
      <c r="C1" s="320"/>
      <c r="D1" s="320"/>
      <c r="E1" s="320"/>
      <c r="F1" s="320"/>
      <c r="G1" s="320"/>
      <c r="H1" s="320"/>
      <c r="I1" s="320"/>
      <c r="J1" s="320"/>
      <c r="K1" s="320"/>
      <c r="L1" s="320"/>
      <c r="M1" s="321"/>
    </row>
    <row r="2" spans="2:13" s="84" customFormat="1" ht="31.5" x14ac:dyDescent="0.35">
      <c r="B2" s="38" t="s">
        <v>299</v>
      </c>
      <c r="C2" s="38" t="s">
        <v>300</v>
      </c>
      <c r="D2" s="38" t="s">
        <v>301</v>
      </c>
      <c r="E2" s="38" t="s">
        <v>304</v>
      </c>
      <c r="F2" s="38" t="s">
        <v>305</v>
      </c>
      <c r="G2" s="38" t="s">
        <v>368</v>
      </c>
      <c r="H2" s="38" t="s">
        <v>306</v>
      </c>
      <c r="I2" s="38" t="s">
        <v>307</v>
      </c>
      <c r="J2" s="39" t="s">
        <v>308</v>
      </c>
      <c r="K2" s="40" t="s">
        <v>309</v>
      </c>
      <c r="L2" s="38" t="s">
        <v>310</v>
      </c>
      <c r="M2" s="38" t="s">
        <v>311</v>
      </c>
    </row>
    <row r="3" spans="2:13" ht="13.5" customHeight="1" x14ac:dyDescent="0.35">
      <c r="B3" s="85">
        <v>1</v>
      </c>
      <c r="C3" s="85" t="s">
        <v>323</v>
      </c>
      <c r="D3" s="85" t="s">
        <v>313</v>
      </c>
      <c r="E3" s="85">
        <v>1</v>
      </c>
      <c r="F3" s="85"/>
      <c r="G3" s="85" t="s">
        <v>329</v>
      </c>
      <c r="H3" s="85" t="s">
        <v>81</v>
      </c>
      <c r="I3" s="85"/>
      <c r="J3" s="86"/>
      <c r="K3" s="123"/>
      <c r="L3" s="85"/>
      <c r="M3" s="132"/>
    </row>
    <row r="4" spans="2:13" ht="19.5" customHeight="1" x14ac:dyDescent="0.35">
      <c r="B4" s="87">
        <f>B3+1</f>
        <v>2</v>
      </c>
      <c r="C4" s="87" t="s">
        <v>323</v>
      </c>
      <c r="D4" s="87" t="s">
        <v>369</v>
      </c>
      <c r="E4" s="87">
        <v>1</v>
      </c>
      <c r="F4" s="88">
        <v>2</v>
      </c>
      <c r="G4" s="85" t="s">
        <v>329</v>
      </c>
      <c r="H4" s="85" t="s">
        <v>81</v>
      </c>
      <c r="I4" s="85"/>
      <c r="J4" s="86"/>
      <c r="K4" s="123"/>
      <c r="L4" s="85"/>
      <c r="M4" s="132"/>
    </row>
    <row r="5" spans="2:13" x14ac:dyDescent="0.35">
      <c r="B5" s="87">
        <f t="shared" ref="B5:B37" si="0">B4+1</f>
        <v>3</v>
      </c>
      <c r="C5" s="87" t="s">
        <v>323</v>
      </c>
      <c r="D5" s="87" t="s">
        <v>370</v>
      </c>
      <c r="E5" s="87">
        <v>1</v>
      </c>
      <c r="F5" s="89">
        <v>12</v>
      </c>
      <c r="G5" s="85" t="s">
        <v>329</v>
      </c>
      <c r="H5" s="85" t="s">
        <v>81</v>
      </c>
      <c r="I5" s="87"/>
      <c r="J5" s="86"/>
      <c r="K5" s="124"/>
      <c r="L5" s="87"/>
      <c r="M5" s="132"/>
    </row>
    <row r="6" spans="2:13" x14ac:dyDescent="0.35">
      <c r="B6" s="87">
        <f t="shared" si="0"/>
        <v>4</v>
      </c>
      <c r="C6" s="87" t="s">
        <v>323</v>
      </c>
      <c r="D6" s="87" t="s">
        <v>371</v>
      </c>
      <c r="E6" s="87">
        <v>1</v>
      </c>
      <c r="F6" s="89"/>
      <c r="G6" s="85" t="s">
        <v>329</v>
      </c>
      <c r="H6" s="85" t="s">
        <v>81</v>
      </c>
      <c r="I6" s="87"/>
      <c r="J6" s="86"/>
      <c r="K6" s="124"/>
      <c r="L6" s="87"/>
      <c r="M6" s="132"/>
    </row>
    <row r="7" spans="2:13" x14ac:dyDescent="0.35">
      <c r="B7" s="87">
        <f t="shared" si="0"/>
        <v>5</v>
      </c>
      <c r="C7" s="87" t="s">
        <v>323</v>
      </c>
      <c r="D7" s="87" t="s">
        <v>372</v>
      </c>
      <c r="E7" s="87">
        <v>1</v>
      </c>
      <c r="F7" s="322">
        <v>1</v>
      </c>
      <c r="G7" s="85" t="s">
        <v>329</v>
      </c>
      <c r="H7" s="85" t="s">
        <v>81</v>
      </c>
      <c r="I7" s="87"/>
      <c r="J7" s="86"/>
      <c r="K7" s="124"/>
      <c r="L7" s="87"/>
      <c r="M7" s="132"/>
    </row>
    <row r="8" spans="2:13" x14ac:dyDescent="0.35">
      <c r="B8" s="87">
        <f t="shared" si="0"/>
        <v>6</v>
      </c>
      <c r="C8" s="87" t="s">
        <v>323</v>
      </c>
      <c r="D8" s="85" t="s">
        <v>373</v>
      </c>
      <c r="E8" s="85">
        <v>1</v>
      </c>
      <c r="F8" s="323"/>
      <c r="G8" s="85" t="s">
        <v>329</v>
      </c>
      <c r="H8" s="85" t="s">
        <v>81</v>
      </c>
      <c r="I8" s="85"/>
      <c r="J8" s="86"/>
      <c r="K8" s="123"/>
      <c r="L8" s="85"/>
      <c r="M8" s="132"/>
    </row>
    <row r="9" spans="2:13" x14ac:dyDescent="0.35">
      <c r="B9" s="87">
        <f t="shared" si="0"/>
        <v>7</v>
      </c>
      <c r="C9" s="87" t="s">
        <v>323</v>
      </c>
      <c r="D9" s="90" t="s">
        <v>223</v>
      </c>
      <c r="E9" s="90">
        <v>1</v>
      </c>
      <c r="F9" s="91">
        <v>1</v>
      </c>
      <c r="G9" s="85" t="s">
        <v>329</v>
      </c>
      <c r="H9" s="85" t="s">
        <v>81</v>
      </c>
      <c r="I9" s="90"/>
      <c r="J9" s="86"/>
      <c r="K9" s="125"/>
      <c r="L9" s="90"/>
      <c r="M9" s="132"/>
    </row>
    <row r="10" spans="2:13" x14ac:dyDescent="0.35">
      <c r="B10" s="87">
        <f t="shared" si="0"/>
        <v>8</v>
      </c>
      <c r="C10" s="87" t="s">
        <v>323</v>
      </c>
      <c r="D10" s="87" t="s">
        <v>342</v>
      </c>
      <c r="E10" s="87">
        <v>1</v>
      </c>
      <c r="F10" s="89"/>
      <c r="G10" s="85" t="s">
        <v>329</v>
      </c>
      <c r="H10" s="85" t="s">
        <v>81</v>
      </c>
      <c r="I10" s="87"/>
      <c r="J10" s="86"/>
      <c r="K10" s="124"/>
      <c r="L10" s="87"/>
      <c r="M10" s="132"/>
    </row>
    <row r="11" spans="2:13" x14ac:dyDescent="0.35">
      <c r="B11" s="87">
        <f t="shared" si="0"/>
        <v>9</v>
      </c>
      <c r="C11" s="87" t="s">
        <v>323</v>
      </c>
      <c r="D11" s="90" t="s">
        <v>374</v>
      </c>
      <c r="E11" s="90">
        <v>1</v>
      </c>
      <c r="F11" s="91"/>
      <c r="G11" s="85" t="s">
        <v>329</v>
      </c>
      <c r="H11" s="85" t="s">
        <v>81</v>
      </c>
      <c r="I11" s="90"/>
      <c r="J11" s="86"/>
      <c r="K11" s="125"/>
      <c r="L11" s="90"/>
      <c r="M11" s="132"/>
    </row>
    <row r="12" spans="2:13" ht="12" customHeight="1" x14ac:dyDescent="0.35">
      <c r="B12" s="92">
        <f>B11+1</f>
        <v>10</v>
      </c>
      <c r="C12" s="93" t="s">
        <v>375</v>
      </c>
      <c r="D12" s="93" t="s">
        <v>376</v>
      </c>
      <c r="E12" s="93">
        <v>1</v>
      </c>
      <c r="F12" s="94"/>
      <c r="G12" s="93" t="s">
        <v>329</v>
      </c>
      <c r="H12" s="93" t="s">
        <v>81</v>
      </c>
      <c r="I12" s="93"/>
      <c r="J12" s="95"/>
      <c r="K12" s="122"/>
      <c r="L12" s="93"/>
      <c r="M12" s="133"/>
    </row>
    <row r="13" spans="2:13" x14ac:dyDescent="0.35">
      <c r="B13" s="92">
        <f t="shared" ref="B13:B29" si="1">B12+1</f>
        <v>11</v>
      </c>
      <c r="C13" s="93" t="s">
        <v>375</v>
      </c>
      <c r="D13" s="93" t="s">
        <v>377</v>
      </c>
      <c r="E13" s="93">
        <v>1</v>
      </c>
      <c r="F13" s="324">
        <v>5</v>
      </c>
      <c r="G13" s="93" t="s">
        <v>329</v>
      </c>
      <c r="H13" s="93" t="s">
        <v>81</v>
      </c>
      <c r="I13" s="93"/>
      <c r="J13" s="95"/>
      <c r="K13" s="122"/>
      <c r="L13" s="93"/>
      <c r="M13" s="133"/>
    </row>
    <row r="14" spans="2:13" x14ac:dyDescent="0.35">
      <c r="B14" s="92">
        <f t="shared" si="1"/>
        <v>12</v>
      </c>
      <c r="C14" s="93" t="s">
        <v>375</v>
      </c>
      <c r="D14" s="93" t="s">
        <v>377</v>
      </c>
      <c r="E14" s="93">
        <v>1</v>
      </c>
      <c r="F14" s="324"/>
      <c r="G14" s="93" t="s">
        <v>329</v>
      </c>
      <c r="H14" s="93" t="s">
        <v>81</v>
      </c>
      <c r="I14" s="93"/>
      <c r="J14" s="95"/>
      <c r="K14" s="122"/>
      <c r="L14" s="93"/>
      <c r="M14" s="133"/>
    </row>
    <row r="15" spans="2:13" x14ac:dyDescent="0.35">
      <c r="B15" s="92">
        <f t="shared" si="1"/>
        <v>13</v>
      </c>
      <c r="C15" s="93" t="s">
        <v>375</v>
      </c>
      <c r="D15" s="92" t="s">
        <v>378</v>
      </c>
      <c r="E15" s="92">
        <v>1</v>
      </c>
      <c r="F15" s="96"/>
      <c r="G15" s="93" t="s">
        <v>329</v>
      </c>
      <c r="H15" s="93" t="s">
        <v>81</v>
      </c>
      <c r="I15" s="92"/>
      <c r="J15" s="95"/>
      <c r="K15" s="126"/>
      <c r="L15" s="92"/>
      <c r="M15" s="133"/>
    </row>
    <row r="16" spans="2:13" x14ac:dyDescent="0.35">
      <c r="B16" s="92">
        <f t="shared" si="1"/>
        <v>14</v>
      </c>
      <c r="C16" s="93" t="s">
        <v>375</v>
      </c>
      <c r="D16" s="92" t="s">
        <v>378</v>
      </c>
      <c r="E16" s="92">
        <v>1</v>
      </c>
      <c r="F16" s="96"/>
      <c r="G16" s="93" t="s">
        <v>329</v>
      </c>
      <c r="H16" s="93" t="s">
        <v>81</v>
      </c>
      <c r="I16" s="92"/>
      <c r="J16" s="95"/>
      <c r="K16" s="126"/>
      <c r="L16" s="92"/>
      <c r="M16" s="133"/>
    </row>
    <row r="17" spans="2:13" ht="15" customHeight="1" x14ac:dyDescent="0.35">
      <c r="B17" s="92">
        <f t="shared" si="1"/>
        <v>15</v>
      </c>
      <c r="C17" s="93" t="s">
        <v>375</v>
      </c>
      <c r="D17" s="97" t="s">
        <v>379</v>
      </c>
      <c r="E17" s="97">
        <v>1</v>
      </c>
      <c r="F17" s="98">
        <v>2</v>
      </c>
      <c r="G17" s="93" t="s">
        <v>329</v>
      </c>
      <c r="H17" s="93" t="s">
        <v>81</v>
      </c>
      <c r="I17" s="97"/>
      <c r="J17" s="95"/>
      <c r="K17" s="127"/>
      <c r="L17" s="92"/>
      <c r="M17" s="133"/>
    </row>
    <row r="18" spans="2:13" x14ac:dyDescent="0.35">
      <c r="B18" s="92">
        <f t="shared" si="1"/>
        <v>16</v>
      </c>
      <c r="C18" s="93" t="s">
        <v>375</v>
      </c>
      <c r="D18" s="92" t="s">
        <v>235</v>
      </c>
      <c r="E18" s="92">
        <v>1</v>
      </c>
      <c r="F18" s="96">
        <v>1</v>
      </c>
      <c r="G18" s="93" t="s">
        <v>329</v>
      </c>
      <c r="H18" s="93" t="s">
        <v>81</v>
      </c>
      <c r="I18" s="92"/>
      <c r="J18" s="95"/>
      <c r="K18" s="126"/>
      <c r="L18" s="92"/>
      <c r="M18" s="133"/>
    </row>
    <row r="19" spans="2:13" ht="33.75" customHeight="1" x14ac:dyDescent="0.35">
      <c r="B19" s="92">
        <f t="shared" si="1"/>
        <v>17</v>
      </c>
      <c r="C19" s="93" t="s">
        <v>375</v>
      </c>
      <c r="D19" s="92" t="s">
        <v>364</v>
      </c>
      <c r="E19" s="92">
        <v>1</v>
      </c>
      <c r="F19" s="325">
        <v>22</v>
      </c>
      <c r="G19" s="93" t="s">
        <v>213</v>
      </c>
      <c r="H19" s="93" t="s">
        <v>81</v>
      </c>
      <c r="I19" s="92"/>
      <c r="J19" s="95"/>
      <c r="K19" s="126"/>
      <c r="L19" s="92" t="s">
        <v>380</v>
      </c>
      <c r="M19" s="133"/>
    </row>
    <row r="20" spans="2:13" ht="21" x14ac:dyDescent="0.35">
      <c r="B20" s="92">
        <f t="shared" si="1"/>
        <v>18</v>
      </c>
      <c r="C20" s="93" t="s">
        <v>375</v>
      </c>
      <c r="D20" s="92" t="s">
        <v>381</v>
      </c>
      <c r="E20" s="92">
        <v>1</v>
      </c>
      <c r="F20" s="325"/>
      <c r="G20" s="93" t="s">
        <v>135</v>
      </c>
      <c r="H20" s="93" t="s">
        <v>40</v>
      </c>
      <c r="I20" s="92" t="s">
        <v>446</v>
      </c>
      <c r="J20" s="95" t="s">
        <v>449</v>
      </c>
      <c r="K20" s="126">
        <v>45729</v>
      </c>
      <c r="L20" s="92" t="s">
        <v>447</v>
      </c>
      <c r="M20" s="101" t="s">
        <v>321</v>
      </c>
    </row>
    <row r="21" spans="2:13" ht="31.5" x14ac:dyDescent="0.35">
      <c r="B21" s="92">
        <f t="shared" si="1"/>
        <v>19</v>
      </c>
      <c r="C21" s="93" t="s">
        <v>375</v>
      </c>
      <c r="D21" s="93" t="s">
        <v>366</v>
      </c>
      <c r="E21" s="93">
        <v>1</v>
      </c>
      <c r="F21" s="325"/>
      <c r="G21" s="93" t="s">
        <v>135</v>
      </c>
      <c r="H21" s="93" t="s">
        <v>40</v>
      </c>
      <c r="I21" s="93" t="s">
        <v>443</v>
      </c>
      <c r="J21" s="95" t="s">
        <v>444</v>
      </c>
      <c r="K21" s="122">
        <v>45726</v>
      </c>
      <c r="L21" s="92" t="s">
        <v>445</v>
      </c>
      <c r="M21" s="101" t="s">
        <v>321</v>
      </c>
    </row>
    <row r="22" spans="2:13" ht="31.5" x14ac:dyDescent="0.35">
      <c r="B22" s="92">
        <f t="shared" si="1"/>
        <v>20</v>
      </c>
      <c r="C22" s="93" t="s">
        <v>375</v>
      </c>
      <c r="D22" s="93" t="s">
        <v>366</v>
      </c>
      <c r="E22" s="93">
        <v>1</v>
      </c>
      <c r="F22" s="325"/>
      <c r="G22" s="93" t="s">
        <v>135</v>
      </c>
      <c r="H22" s="93" t="s">
        <v>40</v>
      </c>
      <c r="I22" s="93" t="s">
        <v>448</v>
      </c>
      <c r="J22" s="95" t="s">
        <v>450</v>
      </c>
      <c r="K22" s="122">
        <v>45733</v>
      </c>
      <c r="L22" s="92" t="s">
        <v>447</v>
      </c>
      <c r="M22" s="101" t="s">
        <v>321</v>
      </c>
    </row>
    <row r="23" spans="2:13" ht="21" x14ac:dyDescent="0.35">
      <c r="B23" s="92">
        <f t="shared" si="1"/>
        <v>21</v>
      </c>
      <c r="C23" s="93" t="s">
        <v>375</v>
      </c>
      <c r="D23" s="93" t="s">
        <v>382</v>
      </c>
      <c r="E23" s="93">
        <v>1</v>
      </c>
      <c r="F23" s="94">
        <v>1</v>
      </c>
      <c r="G23" s="93" t="s">
        <v>135</v>
      </c>
      <c r="H23" s="93" t="s">
        <v>40</v>
      </c>
      <c r="I23" s="131" t="s">
        <v>454</v>
      </c>
      <c r="J23" s="95" t="s">
        <v>455</v>
      </c>
      <c r="K23" s="122">
        <v>45740</v>
      </c>
      <c r="L23" s="93" t="s">
        <v>447</v>
      </c>
      <c r="M23" s="101" t="s">
        <v>321</v>
      </c>
    </row>
    <row r="24" spans="2:13" x14ac:dyDescent="0.35">
      <c r="B24" s="92">
        <f t="shared" si="1"/>
        <v>22</v>
      </c>
      <c r="C24" s="93" t="s">
        <v>375</v>
      </c>
      <c r="D24" s="97" t="s">
        <v>383</v>
      </c>
      <c r="E24" s="97">
        <v>1</v>
      </c>
      <c r="F24" s="326">
        <v>5</v>
      </c>
      <c r="G24" s="93" t="s">
        <v>329</v>
      </c>
      <c r="H24" s="93" t="s">
        <v>81</v>
      </c>
      <c r="I24" s="97"/>
      <c r="J24" s="99"/>
      <c r="K24" s="127"/>
      <c r="L24" s="97"/>
      <c r="M24" s="133"/>
    </row>
    <row r="25" spans="2:13" x14ac:dyDescent="0.35">
      <c r="B25" s="92">
        <f t="shared" si="1"/>
        <v>23</v>
      </c>
      <c r="C25" s="93" t="s">
        <v>375</v>
      </c>
      <c r="D25" s="97" t="s">
        <v>383</v>
      </c>
      <c r="E25" s="97">
        <v>1</v>
      </c>
      <c r="F25" s="327"/>
      <c r="G25" s="93" t="s">
        <v>329</v>
      </c>
      <c r="H25" s="93" t="s">
        <v>81</v>
      </c>
      <c r="I25" s="97"/>
      <c r="J25" s="99"/>
      <c r="K25" s="127"/>
      <c r="L25" s="97"/>
      <c r="M25" s="133"/>
    </row>
    <row r="26" spans="2:13" x14ac:dyDescent="0.35">
      <c r="B26" s="92">
        <f t="shared" si="1"/>
        <v>24</v>
      </c>
      <c r="C26" s="93" t="s">
        <v>375</v>
      </c>
      <c r="D26" s="92" t="s">
        <v>384</v>
      </c>
      <c r="E26" s="92">
        <v>1</v>
      </c>
      <c r="F26" s="96"/>
      <c r="G26" s="93" t="s">
        <v>329</v>
      </c>
      <c r="H26" s="93" t="s">
        <v>81</v>
      </c>
      <c r="I26" s="92"/>
      <c r="J26" s="100"/>
      <c r="K26" s="126"/>
      <c r="L26" s="92"/>
      <c r="M26" s="133"/>
    </row>
    <row r="27" spans="2:13" x14ac:dyDescent="0.35">
      <c r="B27" s="92">
        <f t="shared" si="1"/>
        <v>25</v>
      </c>
      <c r="C27" s="93" t="s">
        <v>375</v>
      </c>
      <c r="D27" s="92" t="s">
        <v>337</v>
      </c>
      <c r="E27" s="92">
        <v>1</v>
      </c>
      <c r="F27" s="96">
        <v>7</v>
      </c>
      <c r="G27" s="93" t="s">
        <v>329</v>
      </c>
      <c r="H27" s="93" t="s">
        <v>81</v>
      </c>
      <c r="I27" s="92"/>
      <c r="J27" s="100"/>
      <c r="K27" s="126"/>
      <c r="L27" s="92"/>
      <c r="M27" s="133"/>
    </row>
    <row r="28" spans="2:13" x14ac:dyDescent="0.35">
      <c r="B28" s="92">
        <f t="shared" si="1"/>
        <v>26</v>
      </c>
      <c r="C28" s="93" t="s">
        <v>375</v>
      </c>
      <c r="D28" s="92" t="s">
        <v>385</v>
      </c>
      <c r="E28" s="92">
        <v>1</v>
      </c>
      <c r="F28" s="96"/>
      <c r="G28" s="93" t="s">
        <v>329</v>
      </c>
      <c r="H28" s="93" t="s">
        <v>81</v>
      </c>
      <c r="I28" s="92"/>
      <c r="J28" s="100"/>
      <c r="K28" s="126"/>
      <c r="L28" s="92"/>
      <c r="M28" s="133"/>
    </row>
    <row r="29" spans="2:13" s="103" customFormat="1" x14ac:dyDescent="0.35">
      <c r="B29" s="92">
        <f t="shared" si="1"/>
        <v>27</v>
      </c>
      <c r="C29" s="93" t="s">
        <v>375</v>
      </c>
      <c r="D29" s="101" t="s">
        <v>386</v>
      </c>
      <c r="E29" s="92">
        <v>1</v>
      </c>
      <c r="F29" s="102"/>
      <c r="G29" s="93" t="s">
        <v>329</v>
      </c>
      <c r="H29" s="93" t="s">
        <v>81</v>
      </c>
      <c r="I29" s="102"/>
      <c r="J29" s="102"/>
      <c r="K29" s="128"/>
      <c r="L29" s="102"/>
      <c r="M29" s="134"/>
    </row>
    <row r="30" spans="2:13" x14ac:dyDescent="0.35">
      <c r="B30" s="104">
        <f>B29+1</f>
        <v>28</v>
      </c>
      <c r="C30" s="105" t="s">
        <v>156</v>
      </c>
      <c r="D30" s="105" t="s">
        <v>259</v>
      </c>
      <c r="E30" s="105">
        <v>1</v>
      </c>
      <c r="F30" s="318">
        <v>1</v>
      </c>
      <c r="G30" s="106" t="s">
        <v>329</v>
      </c>
      <c r="H30" s="106" t="s">
        <v>81</v>
      </c>
      <c r="I30" s="105"/>
      <c r="J30" s="107"/>
      <c r="K30" s="129"/>
      <c r="L30" s="105"/>
      <c r="M30" s="135"/>
    </row>
    <row r="31" spans="2:13" x14ac:dyDescent="0.35">
      <c r="B31" s="104">
        <f>B30+1</f>
        <v>29</v>
      </c>
      <c r="C31" s="105" t="s">
        <v>156</v>
      </c>
      <c r="D31" s="105" t="s">
        <v>259</v>
      </c>
      <c r="E31" s="105">
        <v>1</v>
      </c>
      <c r="F31" s="318"/>
      <c r="G31" s="106" t="s">
        <v>329</v>
      </c>
      <c r="H31" s="106" t="s">
        <v>81</v>
      </c>
      <c r="I31" s="105"/>
      <c r="J31" s="107"/>
      <c r="K31" s="129"/>
      <c r="L31" s="105"/>
      <c r="M31" s="135"/>
    </row>
    <row r="32" spans="2:13" x14ac:dyDescent="0.35">
      <c r="B32" s="104">
        <f>B31+1</f>
        <v>30</v>
      </c>
      <c r="C32" s="105" t="s">
        <v>156</v>
      </c>
      <c r="D32" s="105" t="s">
        <v>259</v>
      </c>
      <c r="E32" s="105">
        <v>1</v>
      </c>
      <c r="F32" s="108"/>
      <c r="G32" s="106" t="s">
        <v>329</v>
      </c>
      <c r="H32" s="106" t="s">
        <v>81</v>
      </c>
      <c r="I32" s="105"/>
      <c r="J32" s="107"/>
      <c r="K32" s="129"/>
      <c r="L32" s="105"/>
      <c r="M32" s="135"/>
    </row>
    <row r="33" spans="2:13" x14ac:dyDescent="0.35">
      <c r="B33" s="104">
        <f>B30+1</f>
        <v>29</v>
      </c>
      <c r="C33" s="105" t="s">
        <v>156</v>
      </c>
      <c r="D33" s="105" t="s">
        <v>387</v>
      </c>
      <c r="E33" s="105">
        <v>1</v>
      </c>
      <c r="F33" s="108"/>
      <c r="G33" s="106" t="s">
        <v>329</v>
      </c>
      <c r="H33" s="106" t="s">
        <v>81</v>
      </c>
      <c r="I33" s="105"/>
      <c r="J33" s="107"/>
      <c r="K33" s="129"/>
      <c r="L33" s="105"/>
      <c r="M33" s="135"/>
    </row>
    <row r="34" spans="2:13" x14ac:dyDescent="0.35">
      <c r="B34" s="104">
        <f>B31+1</f>
        <v>30</v>
      </c>
      <c r="C34" s="105" t="s">
        <v>156</v>
      </c>
      <c r="D34" s="105" t="s">
        <v>387</v>
      </c>
      <c r="E34" s="105">
        <v>1</v>
      </c>
      <c r="F34" s="108"/>
      <c r="G34" s="106" t="s">
        <v>329</v>
      </c>
      <c r="H34" s="106" t="s">
        <v>81</v>
      </c>
      <c r="I34" s="105"/>
      <c r="J34" s="107"/>
      <c r="K34" s="129"/>
      <c r="L34" s="105"/>
      <c r="M34" s="135"/>
    </row>
    <row r="35" spans="2:13" x14ac:dyDescent="0.35">
      <c r="B35" s="104">
        <f>B33+1</f>
        <v>30</v>
      </c>
      <c r="C35" s="105" t="s">
        <v>156</v>
      </c>
      <c r="D35" s="105" t="s">
        <v>388</v>
      </c>
      <c r="E35" s="105">
        <v>1</v>
      </c>
      <c r="F35" s="108">
        <v>6</v>
      </c>
      <c r="G35" s="106" t="s">
        <v>329</v>
      </c>
      <c r="H35" s="106" t="s">
        <v>81</v>
      </c>
      <c r="I35" s="105"/>
      <c r="J35" s="107"/>
      <c r="K35" s="129"/>
      <c r="L35" s="105"/>
      <c r="M35" s="135"/>
    </row>
    <row r="36" spans="2:13" x14ac:dyDescent="0.35">
      <c r="B36" s="104">
        <f t="shared" si="0"/>
        <v>31</v>
      </c>
      <c r="C36" s="105" t="s">
        <v>156</v>
      </c>
      <c r="D36" s="105" t="s">
        <v>389</v>
      </c>
      <c r="E36" s="105">
        <v>1</v>
      </c>
      <c r="F36" s="105"/>
      <c r="G36" s="106" t="s">
        <v>329</v>
      </c>
      <c r="H36" s="106" t="s">
        <v>81</v>
      </c>
      <c r="I36" s="105"/>
      <c r="J36" s="107"/>
      <c r="K36" s="129"/>
      <c r="L36" s="105"/>
      <c r="M36" s="135"/>
    </row>
    <row r="37" spans="2:13" ht="31.5" x14ac:dyDescent="0.35">
      <c r="B37" s="104">
        <f t="shared" si="0"/>
        <v>32</v>
      </c>
      <c r="C37" s="105" t="s">
        <v>156</v>
      </c>
      <c r="D37" s="105" t="s">
        <v>390</v>
      </c>
      <c r="E37" s="105">
        <v>1</v>
      </c>
      <c r="F37" s="105"/>
      <c r="G37" s="106" t="s">
        <v>135</v>
      </c>
      <c r="H37" s="106" t="s">
        <v>40</v>
      </c>
      <c r="I37" s="105" t="s">
        <v>452</v>
      </c>
      <c r="J37" s="107" t="s">
        <v>453</v>
      </c>
      <c r="K37" s="129">
        <v>45761</v>
      </c>
      <c r="L37" s="105" t="s">
        <v>447</v>
      </c>
      <c r="M37" s="105" t="s">
        <v>321</v>
      </c>
    </row>
    <row r="38" spans="2:13" x14ac:dyDescent="0.35">
      <c r="B38" s="104">
        <f>B37+1</f>
        <v>33</v>
      </c>
      <c r="C38" s="105" t="s">
        <v>156</v>
      </c>
      <c r="D38" s="105" t="s">
        <v>390</v>
      </c>
      <c r="E38" s="105">
        <v>1</v>
      </c>
      <c r="F38" s="105"/>
      <c r="G38" s="106" t="s">
        <v>329</v>
      </c>
      <c r="H38" s="106" t="s">
        <v>81</v>
      </c>
      <c r="I38" s="105"/>
      <c r="J38" s="107"/>
      <c r="K38" s="129"/>
      <c r="L38" s="105"/>
      <c r="M38" s="135"/>
    </row>
    <row r="39" spans="2:13" x14ac:dyDescent="0.35">
      <c r="B39" s="104">
        <f>B34+1</f>
        <v>31</v>
      </c>
      <c r="C39" s="105" t="s">
        <v>156</v>
      </c>
      <c r="D39" s="105" t="s">
        <v>391</v>
      </c>
      <c r="E39" s="105">
        <v>1</v>
      </c>
      <c r="F39" s="105"/>
      <c r="G39" s="106" t="s">
        <v>329</v>
      </c>
      <c r="H39" s="106" t="s">
        <v>81</v>
      </c>
      <c r="I39" s="105"/>
      <c r="J39" s="107"/>
      <c r="K39" s="129"/>
      <c r="L39" s="105"/>
      <c r="M39" s="135"/>
    </row>
    <row r="40" spans="2:13" x14ac:dyDescent="0.35">
      <c r="B40" s="104">
        <f>B35+1</f>
        <v>31</v>
      </c>
      <c r="C40" s="105" t="s">
        <v>156</v>
      </c>
      <c r="D40" s="105" t="s">
        <v>391</v>
      </c>
      <c r="E40" s="105">
        <v>1</v>
      </c>
      <c r="F40" s="105"/>
      <c r="G40" s="106" t="s">
        <v>329</v>
      </c>
      <c r="H40" s="106" t="s">
        <v>81</v>
      </c>
      <c r="I40" s="105"/>
      <c r="J40" s="107"/>
      <c r="K40" s="129"/>
      <c r="L40" s="105"/>
      <c r="M40" s="135"/>
    </row>
    <row r="41" spans="2:13" x14ac:dyDescent="0.35">
      <c r="B41" s="104">
        <f>B36+1</f>
        <v>32</v>
      </c>
      <c r="C41" s="105" t="s">
        <v>156</v>
      </c>
      <c r="D41" s="105" t="s">
        <v>391</v>
      </c>
      <c r="E41" s="105">
        <v>1</v>
      </c>
      <c r="F41" s="105"/>
      <c r="G41" s="106" t="s">
        <v>329</v>
      </c>
      <c r="H41" s="106" t="s">
        <v>81</v>
      </c>
      <c r="I41" s="105"/>
      <c r="J41" s="107"/>
      <c r="K41" s="129"/>
      <c r="L41" s="105"/>
      <c r="M41" s="135"/>
    </row>
    <row r="42" spans="2:13" x14ac:dyDescent="0.35">
      <c r="B42" s="104">
        <f>B37+1</f>
        <v>33</v>
      </c>
      <c r="C42" s="105" t="s">
        <v>156</v>
      </c>
      <c r="D42" s="105" t="s">
        <v>391</v>
      </c>
      <c r="E42" s="105">
        <v>1</v>
      </c>
      <c r="F42" s="105"/>
      <c r="G42" s="106" t="s">
        <v>329</v>
      </c>
      <c r="H42" s="106" t="s">
        <v>81</v>
      </c>
      <c r="I42" s="105"/>
      <c r="J42" s="107"/>
      <c r="K42" s="129"/>
      <c r="L42" s="105"/>
      <c r="M42" s="135"/>
    </row>
    <row r="43" spans="2:13" x14ac:dyDescent="0.35">
      <c r="B43" s="104">
        <f t="shared" ref="B43:B50" si="2">B39+1</f>
        <v>32</v>
      </c>
      <c r="C43" s="105" t="s">
        <v>156</v>
      </c>
      <c r="D43" s="105" t="s">
        <v>392</v>
      </c>
      <c r="E43" s="105">
        <v>1</v>
      </c>
      <c r="F43" s="105"/>
      <c r="G43" s="106" t="s">
        <v>329</v>
      </c>
      <c r="H43" s="106" t="s">
        <v>81</v>
      </c>
      <c r="I43" s="105"/>
      <c r="J43" s="107"/>
      <c r="K43" s="129"/>
      <c r="L43" s="105"/>
      <c r="M43" s="135"/>
    </row>
    <row r="44" spans="2:13" x14ac:dyDescent="0.35">
      <c r="B44" s="104">
        <f t="shared" si="2"/>
        <v>32</v>
      </c>
      <c r="C44" s="105" t="s">
        <v>156</v>
      </c>
      <c r="D44" s="105" t="s">
        <v>392</v>
      </c>
      <c r="E44" s="105">
        <v>1</v>
      </c>
      <c r="F44" s="105"/>
      <c r="G44" s="106" t="s">
        <v>329</v>
      </c>
      <c r="H44" s="106" t="s">
        <v>81</v>
      </c>
      <c r="I44" s="105"/>
      <c r="J44" s="107"/>
      <c r="K44" s="129"/>
      <c r="L44" s="105"/>
      <c r="M44" s="135"/>
    </row>
    <row r="45" spans="2:13" x14ac:dyDescent="0.35">
      <c r="B45" s="104">
        <f t="shared" si="2"/>
        <v>33</v>
      </c>
      <c r="C45" s="105" t="s">
        <v>156</v>
      </c>
      <c r="D45" s="105" t="s">
        <v>392</v>
      </c>
      <c r="E45" s="105">
        <v>1</v>
      </c>
      <c r="F45" s="105"/>
      <c r="G45" s="106" t="s">
        <v>329</v>
      </c>
      <c r="H45" s="106" t="s">
        <v>81</v>
      </c>
      <c r="I45" s="105"/>
      <c r="J45" s="107"/>
      <c r="K45" s="129"/>
      <c r="L45" s="105"/>
      <c r="M45" s="135"/>
    </row>
    <row r="46" spans="2:13" x14ac:dyDescent="0.35">
      <c r="B46" s="104">
        <f t="shared" si="2"/>
        <v>34</v>
      </c>
      <c r="C46" s="105" t="s">
        <v>156</v>
      </c>
      <c r="D46" s="105" t="s">
        <v>392</v>
      </c>
      <c r="E46" s="105">
        <v>1</v>
      </c>
      <c r="F46" s="105"/>
      <c r="G46" s="106" t="s">
        <v>329</v>
      </c>
      <c r="H46" s="106" t="s">
        <v>81</v>
      </c>
      <c r="I46" s="105"/>
      <c r="J46" s="107"/>
      <c r="K46" s="129"/>
      <c r="L46" s="105"/>
      <c r="M46" s="135"/>
    </row>
    <row r="47" spans="2:13" x14ac:dyDescent="0.35">
      <c r="B47" s="104">
        <f t="shared" si="2"/>
        <v>33</v>
      </c>
      <c r="C47" s="105" t="s">
        <v>156</v>
      </c>
      <c r="D47" s="105" t="s">
        <v>393</v>
      </c>
      <c r="E47" s="105">
        <v>1</v>
      </c>
      <c r="F47" s="105"/>
      <c r="G47" s="106" t="s">
        <v>329</v>
      </c>
      <c r="H47" s="106" t="s">
        <v>81</v>
      </c>
      <c r="I47" s="105"/>
      <c r="J47" s="107"/>
      <c r="K47" s="129"/>
      <c r="L47" s="105"/>
      <c r="M47" s="135"/>
    </row>
    <row r="48" spans="2:13" x14ac:dyDescent="0.35">
      <c r="B48" s="104">
        <f t="shared" si="2"/>
        <v>33</v>
      </c>
      <c r="C48" s="105" t="s">
        <v>156</v>
      </c>
      <c r="D48" s="105" t="s">
        <v>393</v>
      </c>
      <c r="E48" s="105">
        <v>1</v>
      </c>
      <c r="F48" s="105"/>
      <c r="G48" s="106" t="s">
        <v>329</v>
      </c>
      <c r="H48" s="106" t="s">
        <v>81</v>
      </c>
      <c r="I48" s="105"/>
      <c r="J48" s="107"/>
      <c r="K48" s="129"/>
      <c r="L48" s="105"/>
      <c r="M48" s="135"/>
    </row>
    <row r="49" spans="2:13" x14ac:dyDescent="0.35">
      <c r="B49" s="104">
        <f t="shared" si="2"/>
        <v>34</v>
      </c>
      <c r="C49" s="105" t="s">
        <v>156</v>
      </c>
      <c r="D49" s="105" t="s">
        <v>393</v>
      </c>
      <c r="E49" s="105">
        <v>1</v>
      </c>
      <c r="F49" s="105"/>
      <c r="G49" s="106" t="s">
        <v>329</v>
      </c>
      <c r="H49" s="106" t="s">
        <v>81</v>
      </c>
      <c r="I49" s="105"/>
      <c r="J49" s="107"/>
      <c r="K49" s="129"/>
      <c r="L49" s="105"/>
      <c r="M49" s="135"/>
    </row>
    <row r="50" spans="2:13" x14ac:dyDescent="0.35">
      <c r="B50" s="104">
        <f t="shared" si="2"/>
        <v>35</v>
      </c>
      <c r="C50" s="105" t="s">
        <v>156</v>
      </c>
      <c r="D50" s="105" t="s">
        <v>393</v>
      </c>
      <c r="E50" s="105">
        <v>1</v>
      </c>
      <c r="F50" s="105"/>
      <c r="G50" s="106" t="s">
        <v>329</v>
      </c>
      <c r="H50" s="106" t="s">
        <v>81</v>
      </c>
      <c r="I50" s="105"/>
      <c r="J50" s="107"/>
      <c r="K50" s="129"/>
      <c r="L50" s="105"/>
      <c r="M50" s="135"/>
    </row>
    <row r="51" spans="2:13" x14ac:dyDescent="0.35">
      <c r="C51" s="77"/>
      <c r="D51" s="109" t="s">
        <v>199</v>
      </c>
      <c r="E51" s="77">
        <f>SUM(E3:E50)</f>
        <v>48</v>
      </c>
      <c r="F51" s="77">
        <f>SUM(F3:F50)</f>
        <v>66</v>
      </c>
    </row>
    <row r="53" spans="2:13" ht="28.5" customHeight="1" x14ac:dyDescent="0.35">
      <c r="E53" s="80"/>
      <c r="F53" s="79"/>
      <c r="G53" s="82"/>
      <c r="H53" s="37"/>
      <c r="J53" s="37"/>
      <c r="K53" s="130"/>
    </row>
    <row r="54" spans="2:13" ht="13.5" customHeight="1" x14ac:dyDescent="0.35">
      <c r="E54" s="80"/>
      <c r="F54" s="79"/>
      <c r="G54" s="82"/>
      <c r="H54" s="37"/>
      <c r="J54" s="37"/>
      <c r="K54" s="130"/>
    </row>
    <row r="55" spans="2:13" x14ac:dyDescent="0.35">
      <c r="E55" s="80"/>
      <c r="F55" s="79"/>
      <c r="G55" s="82"/>
      <c r="H55" s="37"/>
      <c r="J55" s="37"/>
      <c r="K55" s="130"/>
    </row>
    <row r="56" spans="2:13" x14ac:dyDescent="0.35">
      <c r="E56" s="80"/>
      <c r="F56" s="79"/>
      <c r="G56" s="82"/>
      <c r="H56" s="37"/>
      <c r="J56" s="37"/>
      <c r="K56" s="130"/>
    </row>
    <row r="57" spans="2:13" x14ac:dyDescent="0.35">
      <c r="E57" s="80"/>
      <c r="F57" s="79"/>
      <c r="G57" s="82"/>
      <c r="H57" s="37"/>
      <c r="J57" s="37"/>
      <c r="K57" s="130"/>
    </row>
  </sheetData>
  <autoFilter ref="B2:M51" xr:uid="{00000000-0009-0000-0000-000010000000}"/>
  <mergeCells count="6">
    <mergeCell ref="F13:F14"/>
    <mergeCell ref="F19:F22"/>
    <mergeCell ref="F30:F31"/>
    <mergeCell ref="B1:M1"/>
    <mergeCell ref="F7:F8"/>
    <mergeCell ref="F24:F25"/>
  </mergeCells>
  <pageMargins left="0.7" right="0.7"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2"/>
  <sheetViews>
    <sheetView topLeftCell="A7" zoomScale="130" zoomScaleNormal="130" workbookViewId="0">
      <selection activeCell="K14" sqref="K14"/>
    </sheetView>
  </sheetViews>
  <sheetFormatPr defaultRowHeight="14.5" x14ac:dyDescent="0.35"/>
  <cols>
    <col min="1" max="1" width="13.7265625" bestFit="1" customWidth="1"/>
    <col min="2" max="2" width="30" customWidth="1"/>
  </cols>
  <sheetData>
    <row r="1" spans="1:2" ht="15" thickBot="1" x14ac:dyDescent="0.4">
      <c r="A1" s="7" t="s">
        <v>19</v>
      </c>
      <c r="B1" s="8" t="s">
        <v>20</v>
      </c>
    </row>
    <row r="2" spans="1:2" x14ac:dyDescent="0.35">
      <c r="A2" s="6" t="s">
        <v>0</v>
      </c>
      <c r="B2" s="6" t="s">
        <v>21</v>
      </c>
    </row>
    <row r="3" spans="1:2" x14ac:dyDescent="0.35">
      <c r="A3" s="3" t="s">
        <v>6</v>
      </c>
      <c r="B3" s="3" t="s">
        <v>22</v>
      </c>
    </row>
    <row r="4" spans="1:2" x14ac:dyDescent="0.35">
      <c r="A4" s="3" t="s">
        <v>3</v>
      </c>
      <c r="B4" s="3" t="s">
        <v>56</v>
      </c>
    </row>
    <row r="5" spans="1:2" x14ac:dyDescent="0.35">
      <c r="A5" s="3" t="s">
        <v>14</v>
      </c>
      <c r="B5" s="3" t="s">
        <v>23</v>
      </c>
    </row>
    <row r="6" spans="1:2" x14ac:dyDescent="0.35">
      <c r="A6" s="3" t="s">
        <v>15</v>
      </c>
      <c r="B6" s="3" t="s">
        <v>24</v>
      </c>
    </row>
    <row r="7" spans="1:2" x14ac:dyDescent="0.35">
      <c r="A7" s="3" t="s">
        <v>1</v>
      </c>
      <c r="B7" s="3" t="s">
        <v>25</v>
      </c>
    </row>
    <row r="8" spans="1:2" x14ac:dyDescent="0.35">
      <c r="A8" s="3" t="s">
        <v>2</v>
      </c>
      <c r="B8" s="3" t="s">
        <v>26</v>
      </c>
    </row>
    <row r="9" spans="1:2" x14ac:dyDescent="0.35">
      <c r="A9" s="3" t="s">
        <v>5</v>
      </c>
      <c r="B9" s="3" t="s">
        <v>27</v>
      </c>
    </row>
    <row r="10" spans="1:2" x14ac:dyDescent="0.35">
      <c r="A10" s="3" t="s">
        <v>4</v>
      </c>
      <c r="B10" s="3" t="s">
        <v>28</v>
      </c>
    </row>
    <row r="11" spans="1:2" ht="29" x14ac:dyDescent="0.35">
      <c r="A11" s="4" t="s">
        <v>7</v>
      </c>
      <c r="B11" s="4" t="s">
        <v>29</v>
      </c>
    </row>
    <row r="12" spans="1:2" ht="29" x14ac:dyDescent="0.35">
      <c r="A12" s="4" t="s">
        <v>17</v>
      </c>
      <c r="B12" s="3" t="s">
        <v>30</v>
      </c>
    </row>
    <row r="13" spans="1:2" x14ac:dyDescent="0.35">
      <c r="A13" s="4" t="s">
        <v>16</v>
      </c>
      <c r="B13" s="3" t="s">
        <v>31</v>
      </c>
    </row>
    <row r="14" spans="1:2" x14ac:dyDescent="0.35">
      <c r="A14" s="4" t="s">
        <v>8</v>
      </c>
      <c r="B14" s="3" t="s">
        <v>32</v>
      </c>
    </row>
    <row r="15" spans="1:2" x14ac:dyDescent="0.35">
      <c r="A15" s="3" t="s">
        <v>9</v>
      </c>
      <c r="B15" s="3" t="s">
        <v>33</v>
      </c>
    </row>
    <row r="16" spans="1:2" x14ac:dyDescent="0.35">
      <c r="A16" s="4" t="s">
        <v>10</v>
      </c>
      <c r="B16" s="3" t="s">
        <v>34</v>
      </c>
    </row>
    <row r="17" spans="1:2" x14ac:dyDescent="0.35">
      <c r="A17" s="4" t="s">
        <v>11</v>
      </c>
      <c r="B17" s="3" t="s">
        <v>35</v>
      </c>
    </row>
    <row r="18" spans="1:2" x14ac:dyDescent="0.35">
      <c r="A18" s="4" t="s">
        <v>12</v>
      </c>
      <c r="B18" s="3" t="s">
        <v>36</v>
      </c>
    </row>
    <row r="19" spans="1:2" ht="29" x14ac:dyDescent="0.35">
      <c r="A19" s="4" t="s">
        <v>13</v>
      </c>
      <c r="B19" s="3" t="s">
        <v>37</v>
      </c>
    </row>
    <row r="20" spans="1:2" x14ac:dyDescent="0.35">
      <c r="A20" s="4" t="s">
        <v>18</v>
      </c>
      <c r="B20" s="3" t="s">
        <v>38</v>
      </c>
    </row>
    <row r="21" spans="1:2" ht="29" x14ac:dyDescent="0.35">
      <c r="A21" s="4" t="s">
        <v>53</v>
      </c>
      <c r="B21" s="4" t="s">
        <v>63</v>
      </c>
    </row>
    <row r="22" spans="1:2" ht="29" x14ac:dyDescent="0.35">
      <c r="A22" s="4" t="s">
        <v>62</v>
      </c>
      <c r="B22" s="3"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Dashboard 2</vt:lpstr>
      <vt:lpstr>Dashboard Report Custom</vt:lpstr>
      <vt:lpstr>Sheet4</vt:lpstr>
      <vt:lpstr>Summary to Mgmt</vt:lpstr>
      <vt:lpstr>Summary by positions</vt:lpstr>
      <vt:lpstr>Master Data HO &amp; Site</vt:lpstr>
      <vt:lpstr>Reference Table</vt:lpstr>
      <vt:lpstr>Detail3</vt:lpstr>
      <vt:lpstr>Sheet1</vt:lpstr>
      <vt:lpstr>Sheet2</vt:lpstr>
      <vt:lpstr>Backend</vt:lpstr>
      <vt:lpstr>TPG Hiring Updates (old)</vt:lpstr>
      <vt:lpstr>Master Data MY Site</vt:lpstr>
      <vt:lpstr>TPG Hiring Updates</vt:lpstr>
      <vt:lpstr>GLM Hiring Updates</vt:lpstr>
      <vt:lpstr>GLM Hiring Updates (old)</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meliandari</dc:creator>
  <cp:lastModifiedBy>1002032540 ohb02</cp:lastModifiedBy>
  <dcterms:created xsi:type="dcterms:W3CDTF">2023-03-02T01:34:51Z</dcterms:created>
  <dcterms:modified xsi:type="dcterms:W3CDTF">2025-11-04T10:32:45Z</dcterms:modified>
</cp:coreProperties>
</file>